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aPastaDeTrabalho"/>
  <mc:AlternateContent xmlns:mc="http://schemas.openxmlformats.org/markup-compatibility/2006">
    <mc:Choice Requires="x15">
      <x15ac:absPath xmlns:x15ac="http://schemas.microsoft.com/office/spreadsheetml/2010/11/ac" url="G:\Drives compartilhados\OURO PRETO - CENTRO HISTORICO\ESCOLA MINAS\PROJETOS\REFORMAS\REFORMA VERBA ESTADO DE MINAS\LICITACAO OBRA\"/>
    </mc:Choice>
  </mc:AlternateContent>
  <xr:revisionPtr revIDLastSave="0" documentId="8_{D29F6AF9-B5E2-44AC-9C99-039BECB665F9}" xr6:coauthVersionLast="47" xr6:coauthVersionMax="47" xr10:uidLastSave="{00000000-0000-0000-0000-000000000000}"/>
  <bookViews>
    <workbookView xWindow="-120" yWindow="-120" windowWidth="29040" windowHeight="15720" tabRatio="888" xr2:uid="{00000000-000D-0000-FFFF-FFFF00000000}"/>
  </bookViews>
  <sheets>
    <sheet name="GERAL" sheetId="1" r:id="rId1"/>
    <sheet name="01.00-S. PRELIMINARES" sheetId="42" r:id="rId2"/>
    <sheet name="03.01-FUND E ESTRUTURAS" sheetId="59" r:id="rId3"/>
    <sheet name="04.01.2-ESQUADRIAS" sheetId="79" r:id="rId4"/>
    <sheet name="04.01.4-COBERTURAS" sheetId="46" r:id="rId5"/>
    <sheet name="05.03-DRENAGEM" sheetId="47" r:id="rId6"/>
    <sheet name="06.01-ELETRICO E LUMINOTECNICO" sheetId="82" r:id="rId7"/>
    <sheet name="06.01-SUBESTAÇÃO E DISTRIBUIÇÃO" sheetId="83" r:id="rId8"/>
    <sheet name="06.01-SPDA" sheetId="55" r:id="rId9"/>
    <sheet name="06.09-CABEAMENTO ESTRUTURADO" sheetId="56" r:id="rId10"/>
    <sheet name="10.00-S. AUX. E ADM" sheetId="58" r:id="rId11"/>
    <sheet name="CRONOGRAMA GERAL" sheetId="40" r:id="rId12"/>
    <sheet name="02.00-CRONO" sheetId="67" r:id="rId13"/>
    <sheet name="03.01-CRONO" sheetId="68" r:id="rId14"/>
    <sheet name="04.01.2-CRONO" sheetId="80" r:id="rId15"/>
    <sheet name="04.01.4-CRONO" sheetId="70" r:id="rId16"/>
    <sheet name="05.03-CRONO" sheetId="71" r:id="rId17"/>
    <sheet name="06.01-CRONO" sheetId="72" r:id="rId18"/>
    <sheet name="06.01-CRONO SUB" sheetId="84" r:id="rId19"/>
    <sheet name="06.01-CRONO SPDA" sheetId="75" r:id="rId20"/>
    <sheet name="06.09-CRONO" sheetId="74" r:id="rId21"/>
    <sheet name="10.00-CRONO" sheetId="73" r:id="rId22"/>
    <sheet name="CPUs" sheetId="37" r:id="rId23"/>
    <sheet name="BDI Obra" sheetId="38" r:id="rId24"/>
    <sheet name="BDI Equipamentos" sheetId="41" r:id="rId25"/>
  </sheets>
  <definedNames>
    <definedName name="__1Excel_BuiltIn_Print_Area_2_1" localSheetId="1">#REF!</definedName>
    <definedName name="__1Excel_BuiltIn_Print_Area_2_1" localSheetId="12">#REF!</definedName>
    <definedName name="__1Excel_BuiltIn_Print_Area_2_1" localSheetId="13">#REF!</definedName>
    <definedName name="__1Excel_BuiltIn_Print_Area_2_1" localSheetId="2">#REF!</definedName>
    <definedName name="__1Excel_BuiltIn_Print_Area_2_1" localSheetId="14">#REF!</definedName>
    <definedName name="__1Excel_BuiltIn_Print_Area_2_1" localSheetId="3">#REF!</definedName>
    <definedName name="__1Excel_BuiltIn_Print_Area_2_1" localSheetId="4">#REF!</definedName>
    <definedName name="__1Excel_BuiltIn_Print_Area_2_1" localSheetId="15">#REF!</definedName>
    <definedName name="__1Excel_BuiltIn_Print_Area_2_1" localSheetId="16">#REF!</definedName>
    <definedName name="__1Excel_BuiltIn_Print_Area_2_1" localSheetId="5">#REF!</definedName>
    <definedName name="__1Excel_BuiltIn_Print_Area_2_1" localSheetId="17">#REF!</definedName>
    <definedName name="__1Excel_BuiltIn_Print_Area_2_1" localSheetId="19">#REF!</definedName>
    <definedName name="__1Excel_BuiltIn_Print_Area_2_1" localSheetId="18">#REF!</definedName>
    <definedName name="__1Excel_BuiltIn_Print_Area_2_1" localSheetId="6">#REF!</definedName>
    <definedName name="__1Excel_BuiltIn_Print_Area_2_1" localSheetId="8">#REF!</definedName>
    <definedName name="__1Excel_BuiltIn_Print_Area_2_1" localSheetId="7">#REF!</definedName>
    <definedName name="__1Excel_BuiltIn_Print_Area_2_1" localSheetId="9">#REF!</definedName>
    <definedName name="__1Excel_BuiltIn_Print_Area_2_1" localSheetId="20">#REF!</definedName>
    <definedName name="__1Excel_BuiltIn_Print_Area_2_1" localSheetId="21">#REF!</definedName>
    <definedName name="__1Excel_BuiltIn_Print_Area_2_1" localSheetId="10">#REF!</definedName>
    <definedName name="__1Excel_BuiltIn_Print_Area_2_1" localSheetId="11">#REF!</definedName>
    <definedName name="__1Excel_BuiltIn_Print_Area_2_1">#REF!</definedName>
    <definedName name="_01_09_96">#REF!</definedName>
    <definedName name="_1Excel_BuiltIn_Print_Area_2_1" localSheetId="1">#REF!</definedName>
    <definedName name="_1Excel_BuiltIn_Print_Area_2_1" localSheetId="12">#REF!</definedName>
    <definedName name="_1Excel_BuiltIn_Print_Area_2_1" localSheetId="13">#REF!</definedName>
    <definedName name="_1Excel_BuiltIn_Print_Area_2_1" localSheetId="2">#REF!</definedName>
    <definedName name="_1Excel_BuiltIn_Print_Area_2_1" localSheetId="14">#REF!</definedName>
    <definedName name="_1Excel_BuiltIn_Print_Area_2_1" localSheetId="3">#REF!</definedName>
    <definedName name="_1Excel_BuiltIn_Print_Area_2_1" localSheetId="4">#REF!</definedName>
    <definedName name="_1Excel_BuiltIn_Print_Area_2_1" localSheetId="15">#REF!</definedName>
    <definedName name="_1Excel_BuiltIn_Print_Area_2_1" localSheetId="16">#REF!</definedName>
    <definedName name="_1Excel_BuiltIn_Print_Area_2_1" localSheetId="5">#REF!</definedName>
    <definedName name="_1Excel_BuiltIn_Print_Area_2_1" localSheetId="17">#REF!</definedName>
    <definedName name="_1Excel_BuiltIn_Print_Area_2_1" localSheetId="19">#REF!</definedName>
    <definedName name="_1Excel_BuiltIn_Print_Area_2_1" localSheetId="18">#REF!</definedName>
    <definedName name="_1Excel_BuiltIn_Print_Area_2_1" localSheetId="6">#REF!</definedName>
    <definedName name="_1Excel_BuiltIn_Print_Area_2_1" localSheetId="8">#REF!</definedName>
    <definedName name="_1Excel_BuiltIn_Print_Area_2_1" localSheetId="7">#REF!</definedName>
    <definedName name="_1Excel_BuiltIn_Print_Area_2_1" localSheetId="9">#REF!</definedName>
    <definedName name="_1Excel_BuiltIn_Print_Area_2_1" localSheetId="20">#REF!</definedName>
    <definedName name="_1Excel_BuiltIn_Print_Area_2_1" localSheetId="21">#REF!</definedName>
    <definedName name="_1Excel_BuiltIn_Print_Area_2_1" localSheetId="10">#REF!</definedName>
    <definedName name="_1Excel_BuiltIn_Print_Area_2_1" localSheetId="11">#REF!</definedName>
    <definedName name="_1Excel_BuiltIn_Print_Area_2_1">#REF!</definedName>
    <definedName name="_xlnm._FilterDatabase" localSheetId="12" hidden="1">'02.00-CRONO'!#REF!</definedName>
    <definedName name="_xlnm._FilterDatabase" localSheetId="13" hidden="1">'03.01-CRONO'!$A$1:$AC$180</definedName>
    <definedName name="_xlnm._FilterDatabase" localSheetId="2" hidden="1">'03.01-FUND E ESTRUTURAS'!$B$7:$K$131</definedName>
    <definedName name="_xlnm._FilterDatabase" localSheetId="14" hidden="1">'04.01.2-CRONO'!#REF!</definedName>
    <definedName name="_xlnm._FilterDatabase" localSheetId="4" hidden="1">'04.01.4-COBERTURAS'!$B$7:$K$444</definedName>
    <definedName name="_xlnm._FilterDatabase" localSheetId="15" hidden="1">'04.01.4-CRONO'!$B$8:$AB$756</definedName>
    <definedName name="_xlnm._FilterDatabase" localSheetId="16" hidden="1">'05.03-CRONO'!$B$8:$AB$8</definedName>
    <definedName name="_xlnm._FilterDatabase" localSheetId="17" hidden="1">'06.01-CRONO'!$B$8:$AB$8</definedName>
    <definedName name="_xlnm._FilterDatabase" localSheetId="19" hidden="1">'06.01-CRONO SPDA'!$B$8:$AB$8</definedName>
    <definedName name="_xlnm._FilterDatabase" localSheetId="18" hidden="1">'06.01-CRONO SUB'!$B$8:$AB$8</definedName>
    <definedName name="_xlnm._FilterDatabase" localSheetId="6" hidden="1">'06.01-ELETRICO E LUMINOTECNICO'!$B$7:$K$534</definedName>
    <definedName name="_xlnm._FilterDatabase" localSheetId="7" hidden="1">'06.01-SUBESTAÇÃO E DISTRIBUIÇÃO'!$B$7:$K$101</definedName>
    <definedName name="_xlnm._FilterDatabase" localSheetId="9" hidden="1">'06.09-CABEAMENTO ESTRUTURADO'!$B$7:$K$93</definedName>
    <definedName name="_xlnm._FilterDatabase" localSheetId="20" hidden="1">'06.09-CRONO'!$B$8:$AB$8</definedName>
    <definedName name="_xlnm._FilterDatabase" localSheetId="21" hidden="1">'10.00-CRONO'!$B$8:$AB$8</definedName>
    <definedName name="_PL1">#REF!</definedName>
    <definedName name="a">#REF!</definedName>
    <definedName name="A1XA5" localSheetId="1">#REF!</definedName>
    <definedName name="A1XA5" localSheetId="12">#REF!</definedName>
    <definedName name="A1XA5" localSheetId="13">#REF!</definedName>
    <definedName name="A1XA5" localSheetId="2">#REF!</definedName>
    <definedName name="A1XA5" localSheetId="14">#REF!</definedName>
    <definedName name="A1XA5" localSheetId="3">#REF!</definedName>
    <definedName name="A1XA5" localSheetId="4">#REF!</definedName>
    <definedName name="A1XA5" localSheetId="15">#REF!</definedName>
    <definedName name="A1XA5" localSheetId="16">#REF!</definedName>
    <definedName name="A1XA5" localSheetId="5">#REF!</definedName>
    <definedName name="A1XA5" localSheetId="17">#REF!</definedName>
    <definedName name="A1XA5" localSheetId="19">#REF!</definedName>
    <definedName name="A1XA5" localSheetId="18">#REF!</definedName>
    <definedName name="A1XA5" localSheetId="6">#REF!</definedName>
    <definedName name="A1XA5" localSheetId="8">#REF!</definedName>
    <definedName name="A1XA5" localSheetId="7">#REF!</definedName>
    <definedName name="A1XA5" localSheetId="9">#REF!</definedName>
    <definedName name="A1XA5" localSheetId="20">#REF!</definedName>
    <definedName name="A1XA5" localSheetId="21">#REF!</definedName>
    <definedName name="A1XA5" localSheetId="10">#REF!</definedName>
    <definedName name="A1XA5" localSheetId="11">#REF!</definedName>
    <definedName name="A1XA5">#REF!</definedName>
    <definedName name="aa">#REF!</definedName>
    <definedName name="ACIDO">#REF!</definedName>
    <definedName name="AÇO">#REF!</definedName>
    <definedName name="AÇO_CA_50_3_16">#REF!</definedName>
    <definedName name="ADESIVO_PVC">#REF!</definedName>
    <definedName name="AGUA_10LT">#REF!</definedName>
    <definedName name="AGUARRAZ">#REF!</definedName>
    <definedName name="AJUDANTE">#REF!</definedName>
    <definedName name="ALIZAR_MAD_LEI">#REF!</definedName>
    <definedName name="ALTA">#REF!</definedName>
    <definedName name="amarela">#REF!</definedName>
    <definedName name="AMONIA">#REF!</definedName>
    <definedName name="_xlnm.Print_Area" localSheetId="1">'01.00-S. PRELIMINARES'!$B$1:$K$44</definedName>
    <definedName name="_xlnm.Print_Area" localSheetId="12">'02.00-CRONO'!$B$1:$AB$78</definedName>
    <definedName name="_xlnm.Print_Area" localSheetId="13">'03.01-CRONO'!$B$1:$AB$8</definedName>
    <definedName name="_xlnm.Print_Area" localSheetId="2">'03.01-FUND E ESTRUTURAS'!$B$1:$K$132</definedName>
    <definedName name="_xlnm.Print_Area" localSheetId="14">'04.01.2-CRONO'!$B$1:$AB$8</definedName>
    <definedName name="_xlnm.Print_Area" localSheetId="3">'04.01.2-ESQUADRIAS'!$B$1:$K$167</definedName>
    <definedName name="_xlnm.Print_Area" localSheetId="4">'04.01.4-COBERTURAS'!$A$1:$K$444</definedName>
    <definedName name="_xlnm.Print_Area" localSheetId="15">'04.01.4-CRONO'!$B$1:$AB$8</definedName>
    <definedName name="_xlnm.Print_Area" localSheetId="16">'05.03-CRONO'!$B$1:$AB$8</definedName>
    <definedName name="_xlnm.Print_Area" localSheetId="5">'05.03-DRENAGEM'!$B$1:$K$31</definedName>
    <definedName name="_xlnm.Print_Area" localSheetId="17">'06.01-CRONO'!$B$1:$AB$8</definedName>
    <definedName name="_xlnm.Print_Area" localSheetId="19">'06.01-CRONO SPDA'!$B$1:$AB$8</definedName>
    <definedName name="_xlnm.Print_Area" localSheetId="18">'06.01-CRONO SUB'!$B$1:$AB$288</definedName>
    <definedName name="_xlnm.Print_Area" localSheetId="6">'06.01-ELETRICO E LUMINOTECNICO'!$B$1:$K$571</definedName>
    <definedName name="_xlnm.Print_Area" localSheetId="8">'06.01-SPDA'!$B$1:$K$40</definedName>
    <definedName name="_xlnm.Print_Area" localSheetId="7">'06.01-SUBESTAÇÃO E DISTRIBUIÇÃO'!$B$1:$K$154</definedName>
    <definedName name="_xlnm.Print_Area" localSheetId="9">'06.09-CABEAMENTO ESTRUTURADO'!$B$1:$K$93</definedName>
    <definedName name="_xlnm.Print_Area" localSheetId="20">'06.09-CRONO'!$B$1:$AB$8</definedName>
    <definedName name="_xlnm.Print_Area" localSheetId="21">'10.00-CRONO'!$B$1:$AB$8</definedName>
    <definedName name="_xlnm.Print_Area" localSheetId="10">'10.00-S. AUX. E ADM'!$B$1:$K$26</definedName>
    <definedName name="_xlnm.Print_Area" localSheetId="22">CPUs!$A$1:$J$1813</definedName>
    <definedName name="_xlnm.Print_Area" localSheetId="11">'CRONOGRAMA GERAL'!$A$1:$P$56</definedName>
    <definedName name="_xlnm.Print_Area" localSheetId="0">GERAL!$A$1:$C$43</definedName>
    <definedName name="AREIA">#REF!</definedName>
    <definedName name="ARMAÇÃO_CONCRETO">#REF!</definedName>
    <definedName name="ARMADOR">#REF!</definedName>
    <definedName name="ARMARIO_90X60X17_CM">#REF!</definedName>
    <definedName name="ASSENTO_PLASTICO">#REF!</definedName>
    <definedName name="ATERRO_ARENOSO">#REF!</definedName>
    <definedName name="azul">#REF!</definedName>
    <definedName name="AZULEGISTA">#REF!</definedName>
    <definedName name="AZULEJO_15X15">#REF!</definedName>
    <definedName name="AZULSINAL">#REF!</definedName>
    <definedName name="b">#REF!</definedName>
    <definedName name="BDI">#REF!</definedName>
    <definedName name="BDI_4">#REF!</definedName>
    <definedName name="BDI_5">#REF!</definedName>
    <definedName name="BDI_6">#REF!</definedName>
    <definedName name="BG">#REF!</definedName>
    <definedName name="BGU">#REF!</definedName>
    <definedName name="BLOCO.CONC.CELULAR.12">#REF!</definedName>
    <definedName name="BLOCO.CONCRETO.14X19X39">#REF!</definedName>
    <definedName name="BLOCO.CONCRETO.19X19X39">#REF!</definedName>
    <definedName name="BLOCO.CONCRETO.9X19X39">#REF!</definedName>
    <definedName name="BLOCO_VIDRO">#REF!</definedName>
    <definedName name="BR">#REF!</definedName>
    <definedName name="BRITA1">#REF!</definedName>
    <definedName name="CAIXILHO_MAD_LEI">#REF!</definedName>
    <definedName name="CAL">#REF!</definedName>
    <definedName name="CBU">#REF!</definedName>
    <definedName name="CBUII">#REF!</definedName>
    <definedName name="CBUQB">#REF!</definedName>
    <definedName name="CBUQc">#REF!</definedName>
    <definedName name="CERAMICA_30X30_PEI_IV">#REF!</definedName>
    <definedName name="CERAMICA_30x30_PEI_V">#REF!</definedName>
    <definedName name="CIMENTO">#REF!</definedName>
    <definedName name="CIMENTO_BRANCO">#REF!</definedName>
    <definedName name="CIMENTO_COLA">#REF!</definedName>
    <definedName name="CLIENTE">#REF!</definedName>
    <definedName name="COMPENSA.PLAST">#REF!</definedName>
    <definedName name="COMPENSADO_RES_10MM">#REF!</definedName>
    <definedName name="COMPENSADO_RES_12MM">#REF!</definedName>
    <definedName name="CONCRETO_18_MPA">#REF!</definedName>
    <definedName name="CPU_66">#REF!</definedName>
    <definedName name="d">#REF!</definedName>
    <definedName name="daad">#REF!</definedName>
    <definedName name="DATA">#REF!</definedName>
    <definedName name="Data_Final">#REF!</definedName>
    <definedName name="Data_Início">#REF!</definedName>
    <definedName name="dd">#REF!</definedName>
    <definedName name="DECANEL">#REF!</definedName>
    <definedName name="DESFORMA">#REF!</definedName>
    <definedName name="devon" localSheetId="12">#REF!</definedName>
    <definedName name="devon" localSheetId="13">#REF!</definedName>
    <definedName name="devon" localSheetId="14">#REF!</definedName>
    <definedName name="devon" localSheetId="15">#REF!</definedName>
    <definedName name="devon" localSheetId="16">#REF!</definedName>
    <definedName name="devon" localSheetId="17">#REF!</definedName>
    <definedName name="devon" localSheetId="19">#REF!</definedName>
    <definedName name="devon" localSheetId="18">#REF!</definedName>
    <definedName name="devon" localSheetId="20">#REF!</definedName>
    <definedName name="devon" localSheetId="21">#REF!</definedName>
    <definedName name="devon" localSheetId="11">#REF!</definedName>
    <definedName name="devon">#REF!</definedName>
    <definedName name="DGA">#REF!</definedName>
    <definedName name="DIA">#REF!</definedName>
    <definedName name="DIESEL">#REF!</definedName>
    <definedName name="DIESEL_3">#REF!</definedName>
    <definedName name="DIESEL_4">#REF!</definedName>
    <definedName name="DIESEL_5">#REF!</definedName>
    <definedName name="DIESEL_6">#REF!</definedName>
    <definedName name="DJ">#REF!</definedName>
    <definedName name="ECJ">#REF!</definedName>
    <definedName name="EJ">#REF!</definedName>
    <definedName name="ELEMENTO_VAZADO">#REF!</definedName>
    <definedName name="ELETRICISTA">#REF!</definedName>
    <definedName name="EMPRESA">#REF!</definedName>
    <definedName name="ENCANADOR">#REF!</definedName>
    <definedName name="ENGATE_STORZ">#REF!</definedName>
    <definedName name="EXA">#REF!</definedName>
    <definedName name="Excel_BuiltIn_Print_Area_6" localSheetId="1">#REF!</definedName>
    <definedName name="Excel_BuiltIn_Print_Area_6" localSheetId="12">#REF!</definedName>
    <definedName name="Excel_BuiltIn_Print_Area_6" localSheetId="13">#REF!</definedName>
    <definedName name="Excel_BuiltIn_Print_Area_6" localSheetId="2">#REF!</definedName>
    <definedName name="Excel_BuiltIn_Print_Area_6" localSheetId="14">#REF!</definedName>
    <definedName name="Excel_BuiltIn_Print_Area_6" localSheetId="3">#REF!</definedName>
    <definedName name="Excel_BuiltIn_Print_Area_6" localSheetId="4">#REF!</definedName>
    <definedName name="Excel_BuiltIn_Print_Area_6" localSheetId="15">#REF!</definedName>
    <definedName name="Excel_BuiltIn_Print_Area_6" localSheetId="16">#REF!</definedName>
    <definedName name="Excel_BuiltIn_Print_Area_6" localSheetId="5">#REF!</definedName>
    <definedName name="Excel_BuiltIn_Print_Area_6" localSheetId="17">#REF!</definedName>
    <definedName name="Excel_BuiltIn_Print_Area_6" localSheetId="19">#REF!</definedName>
    <definedName name="Excel_BuiltIn_Print_Area_6" localSheetId="18">#REF!</definedName>
    <definedName name="Excel_BuiltIn_Print_Area_6" localSheetId="6">#REF!</definedName>
    <definedName name="Excel_BuiltIn_Print_Area_6" localSheetId="8">#REF!</definedName>
    <definedName name="Excel_BuiltIn_Print_Area_6" localSheetId="7">#REF!</definedName>
    <definedName name="Excel_BuiltIn_Print_Area_6" localSheetId="9">#REF!</definedName>
    <definedName name="Excel_BuiltIn_Print_Area_6" localSheetId="20">#REF!</definedName>
    <definedName name="Excel_BuiltIn_Print_Area_6" localSheetId="21">#REF!</definedName>
    <definedName name="Excel_BuiltIn_Print_Area_6" localSheetId="10">#REF!</definedName>
    <definedName name="Excel_BuiltIn_Print_Area_6" localSheetId="11">#REF!</definedName>
    <definedName name="Excel_BuiltIn_Print_Area_6">#REF!</definedName>
    <definedName name="Excel_BuiltIn_Print_Titles_10" localSheetId="1">#REF!</definedName>
    <definedName name="Excel_BuiltIn_Print_Titles_10" localSheetId="12">#REF!</definedName>
    <definedName name="Excel_BuiltIn_Print_Titles_10" localSheetId="13">#REF!</definedName>
    <definedName name="Excel_BuiltIn_Print_Titles_10" localSheetId="2">#REF!</definedName>
    <definedName name="Excel_BuiltIn_Print_Titles_10" localSheetId="14">#REF!</definedName>
    <definedName name="Excel_BuiltIn_Print_Titles_10" localSheetId="3">#REF!</definedName>
    <definedName name="Excel_BuiltIn_Print_Titles_10" localSheetId="4">#REF!</definedName>
    <definedName name="Excel_BuiltIn_Print_Titles_10" localSheetId="15">#REF!</definedName>
    <definedName name="Excel_BuiltIn_Print_Titles_10" localSheetId="16">#REF!</definedName>
    <definedName name="Excel_BuiltIn_Print_Titles_10" localSheetId="5">#REF!</definedName>
    <definedName name="Excel_BuiltIn_Print_Titles_10" localSheetId="17">#REF!</definedName>
    <definedName name="Excel_BuiltIn_Print_Titles_10" localSheetId="19">#REF!</definedName>
    <definedName name="Excel_BuiltIn_Print_Titles_10" localSheetId="18">#REF!</definedName>
    <definedName name="Excel_BuiltIn_Print_Titles_10" localSheetId="6">#REF!</definedName>
    <definedName name="Excel_BuiltIn_Print_Titles_10" localSheetId="8">#REF!</definedName>
    <definedName name="Excel_BuiltIn_Print_Titles_10" localSheetId="7">#REF!</definedName>
    <definedName name="Excel_BuiltIn_Print_Titles_10" localSheetId="9">#REF!</definedName>
    <definedName name="Excel_BuiltIn_Print_Titles_10" localSheetId="20">#REF!</definedName>
    <definedName name="Excel_BuiltIn_Print_Titles_10" localSheetId="21">#REF!</definedName>
    <definedName name="Excel_BuiltIn_Print_Titles_10" localSheetId="10">#REF!</definedName>
    <definedName name="Excel_BuiltIn_Print_Titles_10" localSheetId="11">#REF!</definedName>
    <definedName name="Excel_BuiltIn_Print_Titles_10">#REF!</definedName>
    <definedName name="Excel_BuiltIn_Print_Titles_2_1">#REF!</definedName>
    <definedName name="Excel_BuiltIn_Print_Titles_2_1_1">#REF!</definedName>
    <definedName name="Excel_BuiltIn_Print_Titles_3" localSheetId="1">#REF!</definedName>
    <definedName name="Excel_BuiltIn_Print_Titles_3" localSheetId="12">#REF!</definedName>
    <definedName name="Excel_BuiltIn_Print_Titles_3" localSheetId="13">#REF!</definedName>
    <definedName name="Excel_BuiltIn_Print_Titles_3" localSheetId="2">#REF!</definedName>
    <definedName name="Excel_BuiltIn_Print_Titles_3" localSheetId="14">#REF!</definedName>
    <definedName name="Excel_BuiltIn_Print_Titles_3" localSheetId="3">#REF!</definedName>
    <definedName name="Excel_BuiltIn_Print_Titles_3" localSheetId="4">#REF!</definedName>
    <definedName name="Excel_BuiltIn_Print_Titles_3" localSheetId="15">#REF!</definedName>
    <definedName name="Excel_BuiltIn_Print_Titles_3" localSheetId="16">#REF!</definedName>
    <definedName name="Excel_BuiltIn_Print_Titles_3" localSheetId="5">#REF!</definedName>
    <definedName name="Excel_BuiltIn_Print_Titles_3" localSheetId="17">#REF!</definedName>
    <definedName name="Excel_BuiltIn_Print_Titles_3" localSheetId="19">#REF!</definedName>
    <definedName name="Excel_BuiltIn_Print_Titles_3" localSheetId="18">#REF!</definedName>
    <definedName name="Excel_BuiltIn_Print_Titles_3" localSheetId="6">#REF!</definedName>
    <definedName name="Excel_BuiltIn_Print_Titles_3" localSheetId="8">#REF!</definedName>
    <definedName name="Excel_BuiltIn_Print_Titles_3" localSheetId="7">#REF!</definedName>
    <definedName name="Excel_BuiltIn_Print_Titles_3" localSheetId="9">#REF!</definedName>
    <definedName name="Excel_BuiltIn_Print_Titles_3" localSheetId="20">#REF!</definedName>
    <definedName name="Excel_BuiltIn_Print_Titles_3" localSheetId="21">#REF!</definedName>
    <definedName name="Excel_BuiltIn_Print_Titles_3" localSheetId="10">#REF!</definedName>
    <definedName name="Excel_BuiltIn_Print_Titles_3" localSheetId="11">#REF!</definedName>
    <definedName name="Excel_BuiltIn_Print_Titles_3">#REF!</definedName>
    <definedName name="Excel_BuiltIn_Print_Titles_3_1_1">#REF!</definedName>
    <definedName name="Excel_BuiltIn_Print_Titles_3_1_1_1">#REF!</definedName>
    <definedName name="Excel_BuiltIn_Print_Titles_3_1_1_1_1">#REF!</definedName>
    <definedName name="Excel_BuiltIn_Print_Titles_3_1_1_1_1_1">#REF!</definedName>
    <definedName name="Excel_BuiltIn_Print_Titles_4" localSheetId="1">#REF!</definedName>
    <definedName name="Excel_BuiltIn_Print_Titles_4" localSheetId="12">#REF!</definedName>
    <definedName name="Excel_BuiltIn_Print_Titles_4" localSheetId="13">#REF!</definedName>
    <definedName name="Excel_BuiltIn_Print_Titles_4" localSheetId="2">#REF!</definedName>
    <definedName name="Excel_BuiltIn_Print_Titles_4" localSheetId="14">#REF!</definedName>
    <definedName name="Excel_BuiltIn_Print_Titles_4" localSheetId="3">#REF!</definedName>
    <definedName name="Excel_BuiltIn_Print_Titles_4" localSheetId="4">#REF!</definedName>
    <definedName name="Excel_BuiltIn_Print_Titles_4" localSheetId="15">#REF!</definedName>
    <definedName name="Excel_BuiltIn_Print_Titles_4" localSheetId="16">#REF!</definedName>
    <definedName name="Excel_BuiltIn_Print_Titles_4" localSheetId="5">#REF!</definedName>
    <definedName name="Excel_BuiltIn_Print_Titles_4" localSheetId="17">#REF!</definedName>
    <definedName name="Excel_BuiltIn_Print_Titles_4" localSheetId="19">#REF!</definedName>
    <definedName name="Excel_BuiltIn_Print_Titles_4" localSheetId="18">#REF!</definedName>
    <definedName name="Excel_BuiltIn_Print_Titles_4" localSheetId="6">#REF!</definedName>
    <definedName name="Excel_BuiltIn_Print_Titles_4" localSheetId="8">#REF!</definedName>
    <definedName name="Excel_BuiltIn_Print_Titles_4" localSheetId="7">#REF!</definedName>
    <definedName name="Excel_BuiltIn_Print_Titles_4" localSheetId="9">#REF!</definedName>
    <definedName name="Excel_BuiltIn_Print_Titles_4" localSheetId="20">#REF!</definedName>
    <definedName name="Excel_BuiltIn_Print_Titles_4" localSheetId="21">#REF!</definedName>
    <definedName name="Excel_BuiltIn_Print_Titles_4" localSheetId="10">#REF!</definedName>
    <definedName name="Excel_BuiltIn_Print_Titles_4" localSheetId="11">#REF!</definedName>
    <definedName name="Excel_BuiltIn_Print_Titles_4">#REF!</definedName>
    <definedName name="Excel_BuiltIn_Print_Titles_5" localSheetId="1">#REF!</definedName>
    <definedName name="Excel_BuiltIn_Print_Titles_5" localSheetId="12">#REF!</definedName>
    <definedName name="Excel_BuiltIn_Print_Titles_5" localSheetId="13">#REF!</definedName>
    <definedName name="Excel_BuiltIn_Print_Titles_5" localSheetId="2">#REF!</definedName>
    <definedName name="Excel_BuiltIn_Print_Titles_5" localSheetId="14">#REF!</definedName>
    <definedName name="Excel_BuiltIn_Print_Titles_5" localSheetId="3">#REF!</definedName>
    <definedName name="Excel_BuiltIn_Print_Titles_5" localSheetId="4">#REF!</definedName>
    <definedName name="Excel_BuiltIn_Print_Titles_5" localSheetId="15">#REF!</definedName>
    <definedName name="Excel_BuiltIn_Print_Titles_5" localSheetId="16">#REF!</definedName>
    <definedName name="Excel_BuiltIn_Print_Titles_5" localSheetId="5">#REF!</definedName>
    <definedName name="Excel_BuiltIn_Print_Titles_5" localSheetId="17">#REF!</definedName>
    <definedName name="Excel_BuiltIn_Print_Titles_5" localSheetId="19">#REF!</definedName>
    <definedName name="Excel_BuiltIn_Print_Titles_5" localSheetId="18">#REF!</definedName>
    <definedName name="Excel_BuiltIn_Print_Titles_5" localSheetId="6">#REF!</definedName>
    <definedName name="Excel_BuiltIn_Print_Titles_5" localSheetId="8">#REF!</definedName>
    <definedName name="Excel_BuiltIn_Print_Titles_5" localSheetId="7">#REF!</definedName>
    <definedName name="Excel_BuiltIn_Print_Titles_5" localSheetId="9">#REF!</definedName>
    <definedName name="Excel_BuiltIn_Print_Titles_5" localSheetId="20">#REF!</definedName>
    <definedName name="Excel_BuiltIn_Print_Titles_5" localSheetId="21">#REF!</definedName>
    <definedName name="Excel_BuiltIn_Print_Titles_5" localSheetId="10">#REF!</definedName>
    <definedName name="Excel_BuiltIn_Print_Titles_5" localSheetId="11">#REF!</definedName>
    <definedName name="Excel_BuiltIn_Print_Titles_5">#REF!</definedName>
    <definedName name="Excel_BuiltIn_Print_Titles_6" localSheetId="1">#REF!</definedName>
    <definedName name="Excel_BuiltIn_Print_Titles_6" localSheetId="12">#REF!</definedName>
    <definedName name="Excel_BuiltIn_Print_Titles_6" localSheetId="13">#REF!</definedName>
    <definedName name="Excel_BuiltIn_Print_Titles_6" localSheetId="2">#REF!</definedName>
    <definedName name="Excel_BuiltIn_Print_Titles_6" localSheetId="14">#REF!</definedName>
    <definedName name="Excel_BuiltIn_Print_Titles_6" localSheetId="3">#REF!</definedName>
    <definedName name="Excel_BuiltIn_Print_Titles_6" localSheetId="4">#REF!</definedName>
    <definedName name="Excel_BuiltIn_Print_Titles_6" localSheetId="15">#REF!</definedName>
    <definedName name="Excel_BuiltIn_Print_Titles_6" localSheetId="16">#REF!</definedName>
    <definedName name="Excel_BuiltIn_Print_Titles_6" localSheetId="5">#REF!</definedName>
    <definedName name="Excel_BuiltIn_Print_Titles_6" localSheetId="17">#REF!</definedName>
    <definedName name="Excel_BuiltIn_Print_Titles_6" localSheetId="19">#REF!</definedName>
    <definedName name="Excel_BuiltIn_Print_Titles_6" localSheetId="18">#REF!</definedName>
    <definedName name="Excel_BuiltIn_Print_Titles_6" localSheetId="6">#REF!</definedName>
    <definedName name="Excel_BuiltIn_Print_Titles_6" localSheetId="8">#REF!</definedName>
    <definedName name="Excel_BuiltIn_Print_Titles_6" localSheetId="7">#REF!</definedName>
    <definedName name="Excel_BuiltIn_Print_Titles_6" localSheetId="9">#REF!</definedName>
    <definedName name="Excel_BuiltIn_Print_Titles_6" localSheetId="20">#REF!</definedName>
    <definedName name="Excel_BuiltIn_Print_Titles_6" localSheetId="21">#REF!</definedName>
    <definedName name="Excel_BuiltIn_Print_Titles_6" localSheetId="10">#REF!</definedName>
    <definedName name="Excel_BuiltIn_Print_Titles_6" localSheetId="11">#REF!</definedName>
    <definedName name="Excel_BuiltIn_Print_Titles_6">#REF!</definedName>
    <definedName name="Excel_BuiltIn_Print_Titles_7" localSheetId="1">#REF!</definedName>
    <definedName name="Excel_BuiltIn_Print_Titles_7" localSheetId="12">#REF!</definedName>
    <definedName name="Excel_BuiltIn_Print_Titles_7" localSheetId="13">#REF!</definedName>
    <definedName name="Excel_BuiltIn_Print_Titles_7" localSheetId="2">#REF!</definedName>
    <definedName name="Excel_BuiltIn_Print_Titles_7" localSheetId="14">#REF!</definedName>
    <definedName name="Excel_BuiltIn_Print_Titles_7" localSheetId="3">#REF!</definedName>
    <definedName name="Excel_BuiltIn_Print_Titles_7" localSheetId="4">#REF!</definedName>
    <definedName name="Excel_BuiltIn_Print_Titles_7" localSheetId="15">#REF!</definedName>
    <definedName name="Excel_BuiltIn_Print_Titles_7" localSheetId="16">#REF!</definedName>
    <definedName name="Excel_BuiltIn_Print_Titles_7" localSheetId="5">#REF!</definedName>
    <definedName name="Excel_BuiltIn_Print_Titles_7" localSheetId="17">#REF!</definedName>
    <definedName name="Excel_BuiltIn_Print_Titles_7" localSheetId="19">#REF!</definedName>
    <definedName name="Excel_BuiltIn_Print_Titles_7" localSheetId="18">#REF!</definedName>
    <definedName name="Excel_BuiltIn_Print_Titles_7" localSheetId="6">#REF!</definedName>
    <definedName name="Excel_BuiltIn_Print_Titles_7" localSheetId="8">#REF!</definedName>
    <definedName name="Excel_BuiltIn_Print_Titles_7" localSheetId="7">#REF!</definedName>
    <definedName name="Excel_BuiltIn_Print_Titles_7" localSheetId="9">#REF!</definedName>
    <definedName name="Excel_BuiltIn_Print_Titles_7" localSheetId="20">#REF!</definedName>
    <definedName name="Excel_BuiltIn_Print_Titles_7" localSheetId="21">#REF!</definedName>
    <definedName name="Excel_BuiltIn_Print_Titles_7" localSheetId="10">#REF!</definedName>
    <definedName name="Excel_BuiltIn_Print_Titles_7" localSheetId="11">#REF!</definedName>
    <definedName name="Excel_BuiltIn_Print_Titles_7">#REF!</definedName>
    <definedName name="Excel_BuiltIn_Print_Titles_9" localSheetId="1">#REF!</definedName>
    <definedName name="Excel_BuiltIn_Print_Titles_9" localSheetId="12">#REF!</definedName>
    <definedName name="Excel_BuiltIn_Print_Titles_9" localSheetId="13">#REF!</definedName>
    <definedName name="Excel_BuiltIn_Print_Titles_9" localSheetId="2">#REF!</definedName>
    <definedName name="Excel_BuiltIn_Print_Titles_9" localSheetId="14">#REF!</definedName>
    <definedName name="Excel_BuiltIn_Print_Titles_9" localSheetId="3">#REF!</definedName>
    <definedName name="Excel_BuiltIn_Print_Titles_9" localSheetId="4">#REF!</definedName>
    <definedName name="Excel_BuiltIn_Print_Titles_9" localSheetId="15">#REF!</definedName>
    <definedName name="Excel_BuiltIn_Print_Titles_9" localSheetId="16">#REF!</definedName>
    <definedName name="Excel_BuiltIn_Print_Titles_9" localSheetId="5">#REF!</definedName>
    <definedName name="Excel_BuiltIn_Print_Titles_9" localSheetId="17">#REF!</definedName>
    <definedName name="Excel_BuiltIn_Print_Titles_9" localSheetId="19">#REF!</definedName>
    <definedName name="Excel_BuiltIn_Print_Titles_9" localSheetId="18">#REF!</definedName>
    <definedName name="Excel_BuiltIn_Print_Titles_9" localSheetId="6">#REF!</definedName>
    <definedName name="Excel_BuiltIn_Print_Titles_9" localSheetId="8">#REF!</definedName>
    <definedName name="Excel_BuiltIn_Print_Titles_9" localSheetId="7">#REF!</definedName>
    <definedName name="Excel_BuiltIn_Print_Titles_9" localSheetId="9">#REF!</definedName>
    <definedName name="Excel_BuiltIn_Print_Titles_9" localSheetId="20">#REF!</definedName>
    <definedName name="Excel_BuiltIn_Print_Titles_9" localSheetId="21">#REF!</definedName>
    <definedName name="Excel_BuiltIn_Print_Titles_9" localSheetId="10">#REF!</definedName>
    <definedName name="Excel_BuiltIn_Print_Titles_9" localSheetId="11">#REF!</definedName>
    <definedName name="Excel_BuiltIn_Print_Titles_9">#REF!</definedName>
    <definedName name="Excel_Builtln_Print_Titles_3" localSheetId="12">#REF!</definedName>
    <definedName name="Excel_Builtln_Print_Titles_3" localSheetId="13">#REF!</definedName>
    <definedName name="Excel_Builtln_Print_Titles_3" localSheetId="14">#REF!</definedName>
    <definedName name="Excel_Builtln_Print_Titles_3" localSheetId="15">#REF!</definedName>
    <definedName name="Excel_Builtln_Print_Titles_3" localSheetId="16">#REF!</definedName>
    <definedName name="Excel_Builtln_Print_Titles_3" localSheetId="17">#REF!</definedName>
    <definedName name="Excel_Builtln_Print_Titles_3" localSheetId="19">#REF!</definedName>
    <definedName name="Excel_Builtln_Print_Titles_3" localSheetId="18">#REF!</definedName>
    <definedName name="Excel_Builtln_Print_Titles_3" localSheetId="20">#REF!</definedName>
    <definedName name="Excel_Builtln_Print_Titles_3" localSheetId="21">#REF!</definedName>
    <definedName name="Excel_Builtln_Print_Titles_3" localSheetId="11">#REF!</definedName>
    <definedName name="Excel_Builtln_Print_Titles_3">#REF!</definedName>
    <definedName name="Excel_Builtln_Print_TiTles_7" localSheetId="12">#REF!</definedName>
    <definedName name="Excel_Builtln_Print_TiTles_7" localSheetId="13">#REF!</definedName>
    <definedName name="Excel_Builtln_Print_TiTles_7" localSheetId="14">#REF!</definedName>
    <definedName name="Excel_Builtln_Print_TiTles_7" localSheetId="15">#REF!</definedName>
    <definedName name="Excel_Builtln_Print_TiTles_7" localSheetId="16">#REF!</definedName>
    <definedName name="Excel_Builtln_Print_TiTles_7" localSheetId="17">#REF!</definedName>
    <definedName name="Excel_Builtln_Print_TiTles_7" localSheetId="19">#REF!</definedName>
    <definedName name="Excel_Builtln_Print_TiTles_7" localSheetId="18">#REF!</definedName>
    <definedName name="Excel_Builtln_Print_TiTles_7" localSheetId="20">#REF!</definedName>
    <definedName name="Excel_Builtln_Print_TiTles_7" localSheetId="21">#REF!</definedName>
    <definedName name="Excel_Builtln_Print_TiTles_7" localSheetId="11">#REF!</definedName>
    <definedName name="Excel_Builtln_Print_TiTles_7">#REF!</definedName>
    <definedName name="execl_builtln_print_titles_8" localSheetId="12">#REF!</definedName>
    <definedName name="execl_builtln_print_titles_8" localSheetId="13">#REF!</definedName>
    <definedName name="execl_builtln_print_titles_8" localSheetId="14">#REF!</definedName>
    <definedName name="execl_builtln_print_titles_8" localSheetId="15">#REF!</definedName>
    <definedName name="execl_builtln_print_titles_8" localSheetId="16">#REF!</definedName>
    <definedName name="execl_builtln_print_titles_8" localSheetId="17">#REF!</definedName>
    <definedName name="execl_builtln_print_titles_8" localSheetId="19">#REF!</definedName>
    <definedName name="execl_builtln_print_titles_8" localSheetId="18">#REF!</definedName>
    <definedName name="execl_builtln_print_titles_8" localSheetId="20">#REF!</definedName>
    <definedName name="execl_builtln_print_titles_8" localSheetId="21">#REF!</definedName>
    <definedName name="execl_builtln_print_titles_8" localSheetId="11">#REF!</definedName>
    <definedName name="execl_builtln_print_titles_8">#REF!</definedName>
    <definedName name="fc1a">#REF!</definedName>
    <definedName name="FC2A">#REF!</definedName>
    <definedName name="FC3A">#REF!</definedName>
    <definedName name="FORMA_MAD_BRANCA">#REF!</definedName>
    <definedName name="GAS_CARBONICO_6KG">#REF!</definedName>
    <definedName name="GASOL">#REF!</definedName>
    <definedName name="GASOL_3">#REF!</definedName>
    <definedName name="GASOL_4">#REF!</definedName>
    <definedName name="GASOL_5">#REF!</definedName>
    <definedName name="GASOL_6">#REF!</definedName>
    <definedName name="GESSO">#REF!</definedName>
    <definedName name="gg" localSheetId="12">#REF!</definedName>
    <definedName name="gg" localSheetId="13">#REF!</definedName>
    <definedName name="gg" localSheetId="14">#REF!</definedName>
    <definedName name="gg" localSheetId="15">#REF!</definedName>
    <definedName name="gg" localSheetId="16">#REF!</definedName>
    <definedName name="gg" localSheetId="17">#REF!</definedName>
    <definedName name="gg" localSheetId="19">#REF!</definedName>
    <definedName name="gg" localSheetId="18">#REF!</definedName>
    <definedName name="gg" localSheetId="20">#REF!</definedName>
    <definedName name="gg" localSheetId="21">#REF!</definedName>
    <definedName name="gg" localSheetId="11">#REF!</definedName>
    <definedName name="gg">#REF!</definedName>
    <definedName name="GRANITO_AMENDOA">#REF!</definedName>
    <definedName name="GRANITO_CINZA_CORUMBA">#REF!</definedName>
    <definedName name="hi">#REF!</definedName>
    <definedName name="IGOL_2">#REF!</definedName>
    <definedName name="IGOLFLEX">#REF!</definedName>
    <definedName name="IM">#REF!</definedName>
    <definedName name="IMPERMEABILIZANTE_SIKA">#REF!</definedName>
    <definedName name="ITENS">#REF!</definedName>
    <definedName name="JUNTA_PLÁSTICA">#REF!</definedName>
    <definedName name="KORODUR">#REF!</definedName>
    <definedName name="LAMBRI_IPÊ">#REF!</definedName>
    <definedName name="LANÇAMENTO_CONCRETO">#REF!</definedName>
    <definedName name="LIGAÇÃO_FLEXIVEL">#REF!</definedName>
    <definedName name="LILASDRENA">#REF!</definedName>
    <definedName name="LIQUIDO_PREPARADOR">#REF!</definedName>
    <definedName name="LIXA_FERRO">#REF!</definedName>
    <definedName name="LOCAL">#REF!</definedName>
    <definedName name="LS">#REF!</definedName>
    <definedName name="MANGUEIRA_30_M">#REF!</definedName>
    <definedName name="MARCENEIRO">#REF!</definedName>
    <definedName name="MARMORE_BRANCO">#REF!</definedName>
    <definedName name="MASSA_OLEO">#REF!</definedName>
    <definedName name="Medição">#REF!</definedName>
    <definedName name="NTEI">#REF!</definedName>
    <definedName name="OBRA">#REF!</definedName>
    <definedName name="OPA">#REF!</definedName>
    <definedName name="PARAFUSO_PARA_LOUÇA">#REF!</definedName>
    <definedName name="PEÇA_6_X_3_MAD_LEI">#REF!</definedName>
    <definedName name="PEDREIRO">#REF!</definedName>
    <definedName name="PERNAMANCA_MAD_LEI">#REF!</definedName>
    <definedName name="pesquisa">#REF!</definedName>
    <definedName name="PINTOR">#REF!</definedName>
    <definedName name="PL">#REF!</definedName>
    <definedName name="PO_QUIMICO_4KG">#REF!</definedName>
    <definedName name="PONTALETE">#REF!</definedName>
    <definedName name="prego">#REF!</definedName>
    <definedName name="PREGO_1_X_16">#REF!</definedName>
    <definedName name="PREGO_2_12_X_12">#REF!</definedName>
    <definedName name="PREGO_2_12X10">#REF!</definedName>
    <definedName name="PREGO_2X11">#REF!</definedName>
    <definedName name="PREGO_2X12">#REF!</definedName>
    <definedName name="REFERENTE">#REF!</definedName>
    <definedName name="REG">#REF!</definedName>
    <definedName name="REGULA">#REF!</definedName>
    <definedName name="REJUNTE">#REF!</definedName>
    <definedName name="RGTR">#REF!</definedName>
    <definedName name="RIPÃO">#REF!</definedName>
    <definedName name="RIPÃO_MAD_LEI">#REF!</definedName>
    <definedName name="RMA">#REF!</definedName>
    <definedName name="RODAPE_CINZA_CORUMBA">#REF!</definedName>
    <definedName name="RS">#REF!</definedName>
    <definedName name="SARRAFO">#REF!</definedName>
    <definedName name="sbg">#REF!</definedName>
    <definedName name="SBTC">#REF!</definedName>
    <definedName name="SEIXO">#REF!</definedName>
    <definedName name="SemanaTerminando">#REF!</definedName>
    <definedName name="SIFÃO_CROMADO">#REF!</definedName>
    <definedName name="SOLEIRA_CINZA_CORUMBA">#REF!</definedName>
    <definedName name="SOLU_LIMPADORA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7">#REF!</definedName>
    <definedName name="SSS" localSheetId="19">#REF!</definedName>
    <definedName name="SSS" localSheetId="18">#REF!</definedName>
    <definedName name="SSS" localSheetId="20">#REF!</definedName>
    <definedName name="SSS" localSheetId="21">#REF!</definedName>
    <definedName name="SSS" localSheetId="11">#REF!</definedName>
    <definedName name="SSS">#REF!</definedName>
    <definedName name="ssss">#REF!</definedName>
    <definedName name="SUBT">#REF!</definedName>
    <definedName name="TABUA">#REF!</definedName>
    <definedName name="TABUA.METRO">#REF!</definedName>
    <definedName name="TÁBUA_MAD_FORTE">#REF!</definedName>
    <definedName name="TARUGO">#REF!</definedName>
    <definedName name="TELHA_FIBROCIMENTO_6MM">#REF!</definedName>
    <definedName name="TELHA_FRIBOCIMENTO_4MM">#REF!</definedName>
    <definedName name="TELHA_PLAN">#REF!</definedName>
    <definedName name="TELHACRYL">#REF!</definedName>
    <definedName name="TINTA_ACRILICA">#REF!</definedName>
    <definedName name="TINTA_ESMALTE">#REF!</definedName>
    <definedName name="TINTA_NOVACOR">#REF!</definedName>
    <definedName name="_xlnm.Print_Titles" localSheetId="1">'01.00-S. PRELIMINARES'!$1:$8</definedName>
    <definedName name="_xlnm.Print_Titles" localSheetId="2">'03.01-FUND E ESTRUTURAS'!$1:$8</definedName>
    <definedName name="_xlnm.Print_Titles" localSheetId="3">'04.01.2-ESQUADRIAS'!$1:$8</definedName>
    <definedName name="_xlnm.Print_Titles" localSheetId="4">'04.01.4-COBERTURAS'!$1:$8</definedName>
    <definedName name="_xlnm.Print_Titles" localSheetId="5">'05.03-DRENAGEM'!$1:$8</definedName>
    <definedName name="_xlnm.Print_Titles" localSheetId="6">'06.01-ELETRICO E LUMINOTECNICO'!$1:$8</definedName>
    <definedName name="_xlnm.Print_Titles" localSheetId="8">'06.01-SPDA'!$1:$8</definedName>
    <definedName name="_xlnm.Print_Titles" localSheetId="7">'06.01-SUBESTAÇÃO E DISTRIBUIÇÃO'!$1:$8</definedName>
    <definedName name="_xlnm.Print_Titles" localSheetId="9">'06.09-CABEAMENTO ESTRUTURADO'!$1:$8</definedName>
    <definedName name="_xlnm.Print_Titles" localSheetId="10">'10.00-S. AUX. E ADM'!$1:$8</definedName>
    <definedName name="_xlnm.Print_Titles" localSheetId="22">CPUs!$2:$12</definedName>
    <definedName name="TOTAL_ADMINISTRATIVO">#REF!</definedName>
    <definedName name="TOTAL_AULA">#REF!</definedName>
    <definedName name="TOTAL_EXTERNA">#REF!</definedName>
    <definedName name="TOTAL_QUADRA">#REF!</definedName>
    <definedName name="TOTAL_VESTIÁRIO">#REF!</definedName>
    <definedName name="TPM">#REF!</definedName>
    <definedName name="ufop" localSheetId="11">#REF!</definedName>
    <definedName name="ufop">#REF!</definedName>
    <definedName name="UL">#REF!</definedName>
    <definedName name="VEDA_ROSCA">#REF!</definedName>
    <definedName name="verde">#REF!</definedName>
    <definedName name="verdepav">#REF!</definedName>
    <definedName name="VERNIZ_POLIURETANO">#REF!</definedName>
    <definedName name="x">#REF!</definedName>
    <definedName name="yy">#REF!</definedName>
    <definedName name="yyyyy" localSheetId="12">#REF!</definedName>
    <definedName name="yyyyy" localSheetId="13">#REF!</definedName>
    <definedName name="yyyyy" localSheetId="14">#REF!</definedName>
    <definedName name="yyyyy" localSheetId="15">#REF!</definedName>
    <definedName name="yyyyy" localSheetId="16">#REF!</definedName>
    <definedName name="yyyyy" localSheetId="17">#REF!</definedName>
    <definedName name="yyyyy" localSheetId="19">#REF!</definedName>
    <definedName name="yyyyy" localSheetId="18">#REF!</definedName>
    <definedName name="yyyyy" localSheetId="20">#REF!</definedName>
    <definedName name="yyyyy" localSheetId="21">#REF!</definedName>
    <definedName name="yyyyy" localSheetId="11">#REF!</definedName>
    <definedName name="yyyyy">#REF!</definedName>
    <definedName name="Z_169AAC84_5344_41E2_A29F_1786448077AD_.wvu.Cols" localSheetId="0">GERAL!$D:$I</definedName>
    <definedName name="Z_169AAC84_5344_41E2_A29F_1786448077AD_.wvu.PrintArea" localSheetId="1">'01.00-S. PRELIMINARES'!$B$1:$L$8</definedName>
    <definedName name="Z_169AAC84_5344_41E2_A29F_1786448077AD_.wvu.PrintArea" localSheetId="2">'03.01-FUND E ESTRUTURAS'!$B$1:$K$132</definedName>
    <definedName name="Z_169AAC84_5344_41E2_A29F_1786448077AD_.wvu.PrintArea" localSheetId="3">'04.01.2-ESQUADRIAS'!$B$1:$O$167</definedName>
    <definedName name="Z_169AAC84_5344_41E2_A29F_1786448077AD_.wvu.PrintArea" localSheetId="4">'04.01.4-COBERTURAS'!$B$1:$O$444</definedName>
    <definedName name="Z_169AAC84_5344_41E2_A29F_1786448077AD_.wvu.PrintArea" localSheetId="5">'05.03-DRENAGEM'!$B$1:$N$31</definedName>
    <definedName name="Z_169AAC84_5344_41E2_A29F_1786448077AD_.wvu.PrintArea" localSheetId="6">'06.01-ELETRICO E LUMINOTECNICO'!$B$1:$N$570</definedName>
    <definedName name="Z_169AAC84_5344_41E2_A29F_1786448077AD_.wvu.PrintArea" localSheetId="8">'06.01-SPDA'!$B$1:$N$41</definedName>
    <definedName name="Z_169AAC84_5344_41E2_A29F_1786448077AD_.wvu.PrintArea" localSheetId="7">'06.01-SUBESTAÇÃO E DISTRIBUIÇÃO'!$B$1:$N$154</definedName>
    <definedName name="Z_169AAC84_5344_41E2_A29F_1786448077AD_.wvu.PrintArea" localSheetId="9">'06.09-CABEAMENTO ESTRUTURADO'!$B$1:$O$93</definedName>
    <definedName name="Z_169AAC84_5344_41E2_A29F_1786448077AD_.wvu.PrintArea" localSheetId="10">'10.00-S. AUX. E ADM'!$B$1:$M$26</definedName>
    <definedName name="Z_169AAC84_5344_41E2_A29F_1786448077AD_.wvu.PrintArea" localSheetId="0">GERAL!$A$1:$C$37</definedName>
    <definedName name="Z_169AAC84_5344_41E2_A29F_1786448077AD_.wvu.PrintTitles" localSheetId="1">'01.00-S. PRELIMINARES'!$1:$7</definedName>
    <definedName name="Z_169AAC84_5344_41E2_A29F_1786448077AD_.wvu.PrintTitles" localSheetId="2">'03.01-FUND E ESTRUTURAS'!$1:$7</definedName>
    <definedName name="Z_169AAC84_5344_41E2_A29F_1786448077AD_.wvu.PrintTitles" localSheetId="3">'04.01.2-ESQUADRIAS'!$1:$7</definedName>
    <definedName name="Z_169AAC84_5344_41E2_A29F_1786448077AD_.wvu.PrintTitles" localSheetId="4">'04.01.4-COBERTURAS'!$1:$7</definedName>
    <definedName name="Z_169AAC84_5344_41E2_A29F_1786448077AD_.wvu.PrintTitles" localSheetId="5">'05.03-DRENAGEM'!$1:$7</definedName>
    <definedName name="Z_169AAC84_5344_41E2_A29F_1786448077AD_.wvu.PrintTitles" localSheetId="6">'06.01-ELETRICO E LUMINOTECNICO'!$1:$7</definedName>
    <definedName name="Z_169AAC84_5344_41E2_A29F_1786448077AD_.wvu.PrintTitles" localSheetId="8">'06.01-SPDA'!$1:$7</definedName>
    <definedName name="Z_169AAC84_5344_41E2_A29F_1786448077AD_.wvu.PrintTitles" localSheetId="7">'06.01-SUBESTAÇÃO E DISTRIBUIÇÃO'!$1:$7</definedName>
    <definedName name="Z_169AAC84_5344_41E2_A29F_1786448077AD_.wvu.PrintTitles" localSheetId="9">'06.09-CABEAMENTO ESTRUTURADO'!$1:$7</definedName>
    <definedName name="Z_169AAC84_5344_41E2_A29F_1786448077AD_.wvu.PrintTitles" localSheetId="10">'10.00-S. AUX. E ADM'!$1:$7</definedName>
    <definedName name="Z_58305D97_83E2_42D6_94F0_79726DA20BB6_.wvu.FilterData" localSheetId="1" hidden="1">'01.00-S. PRELIMINARES'!$C$1:$L$1</definedName>
    <definedName name="Z_58305D97_83E2_42D6_94F0_79726DA20BB6_.wvu.FilterData" localSheetId="12" hidden="1">'02.00-CRONO'!$C$1</definedName>
    <definedName name="Z_58305D97_83E2_42D6_94F0_79726DA20BB6_.wvu.FilterData" localSheetId="13" hidden="1">'03.01-CRONO'!$C$1</definedName>
    <definedName name="Z_58305D97_83E2_42D6_94F0_79726DA20BB6_.wvu.FilterData" localSheetId="2" hidden="1">'03.01-FUND E ESTRUTURAS'!$C$1:$K$1</definedName>
    <definedName name="Z_58305D97_83E2_42D6_94F0_79726DA20BB6_.wvu.FilterData" localSheetId="14" hidden="1">'04.01.2-CRONO'!$C$1</definedName>
    <definedName name="Z_58305D97_83E2_42D6_94F0_79726DA20BB6_.wvu.FilterData" localSheetId="3" hidden="1">'04.01.2-ESQUADRIAS'!$C$1:$N$1</definedName>
    <definedName name="Z_58305D97_83E2_42D6_94F0_79726DA20BB6_.wvu.FilterData" localSheetId="4" hidden="1">'04.01.4-COBERTURAS'!$C$1:$M$1</definedName>
    <definedName name="Z_58305D97_83E2_42D6_94F0_79726DA20BB6_.wvu.FilterData" localSheetId="15" hidden="1">'04.01.4-CRONO'!$C$1</definedName>
    <definedName name="Z_58305D97_83E2_42D6_94F0_79726DA20BB6_.wvu.FilterData" localSheetId="16" hidden="1">'05.03-CRONO'!$C$1</definedName>
    <definedName name="Z_58305D97_83E2_42D6_94F0_79726DA20BB6_.wvu.FilterData" localSheetId="5" hidden="1">'05.03-DRENAGEM'!$C$1:$M$1</definedName>
    <definedName name="Z_58305D97_83E2_42D6_94F0_79726DA20BB6_.wvu.FilterData" localSheetId="17" hidden="1">'06.01-CRONO'!$C$1</definedName>
    <definedName name="Z_58305D97_83E2_42D6_94F0_79726DA20BB6_.wvu.FilterData" localSheetId="19" hidden="1">'06.01-CRONO SPDA'!$C$1</definedName>
    <definedName name="Z_58305D97_83E2_42D6_94F0_79726DA20BB6_.wvu.FilterData" localSheetId="18" hidden="1">'06.01-CRONO SUB'!$C$1</definedName>
    <definedName name="Z_58305D97_83E2_42D6_94F0_79726DA20BB6_.wvu.FilterData" localSheetId="6" hidden="1">'06.01-ELETRICO E LUMINOTECNICO'!$C$1:$M$1</definedName>
    <definedName name="Z_58305D97_83E2_42D6_94F0_79726DA20BB6_.wvu.FilterData" localSheetId="8" hidden="1">'06.01-SPDA'!$C$1:$M$1</definedName>
    <definedName name="Z_58305D97_83E2_42D6_94F0_79726DA20BB6_.wvu.FilterData" localSheetId="7" hidden="1">'06.01-SUBESTAÇÃO E DISTRIBUIÇÃO'!$C$1:$M$1</definedName>
    <definedName name="Z_58305D97_83E2_42D6_94F0_79726DA20BB6_.wvu.FilterData" localSheetId="9" hidden="1">'06.09-CABEAMENTO ESTRUTURADO'!$C$1:$N$1</definedName>
    <definedName name="Z_58305D97_83E2_42D6_94F0_79726DA20BB6_.wvu.FilterData" localSheetId="20" hidden="1">'06.09-CRONO'!$C$1</definedName>
    <definedName name="Z_58305D97_83E2_42D6_94F0_79726DA20BB6_.wvu.FilterData" localSheetId="21" hidden="1">'10.00-CRONO'!$C$1</definedName>
    <definedName name="Z_58305D97_83E2_42D6_94F0_79726DA20BB6_.wvu.FilterData" localSheetId="10" hidden="1">'10.00-S. AUX. E ADM'!$C$1:$L$1</definedName>
    <definedName name="Z_ABCD2495_81EB_48B2_B8B2_C9053E36814E_.wvu.FilterData" localSheetId="1" hidden="1">'01.00-S. PRELIMINARES'!$C$1:$L$1</definedName>
    <definedName name="Z_ABCD2495_81EB_48B2_B8B2_C9053E36814E_.wvu.FilterData" localSheetId="12" hidden="1">'02.00-CRONO'!$C$1</definedName>
    <definedName name="Z_ABCD2495_81EB_48B2_B8B2_C9053E36814E_.wvu.FilterData" localSheetId="13" hidden="1">'03.01-CRONO'!$C$1</definedName>
    <definedName name="Z_ABCD2495_81EB_48B2_B8B2_C9053E36814E_.wvu.FilterData" localSheetId="2" hidden="1">'03.01-FUND E ESTRUTURAS'!$C$1:$K$1</definedName>
    <definedName name="Z_ABCD2495_81EB_48B2_B8B2_C9053E36814E_.wvu.FilterData" localSheetId="14" hidden="1">'04.01.2-CRONO'!$C$1</definedName>
    <definedName name="Z_ABCD2495_81EB_48B2_B8B2_C9053E36814E_.wvu.FilterData" localSheetId="3" hidden="1">'04.01.2-ESQUADRIAS'!$C$1:$N$1</definedName>
    <definedName name="Z_ABCD2495_81EB_48B2_B8B2_C9053E36814E_.wvu.FilterData" localSheetId="4" hidden="1">'04.01.4-COBERTURAS'!$C$1:$M$1</definedName>
    <definedName name="Z_ABCD2495_81EB_48B2_B8B2_C9053E36814E_.wvu.FilterData" localSheetId="15" hidden="1">'04.01.4-CRONO'!$C$1</definedName>
    <definedName name="Z_ABCD2495_81EB_48B2_B8B2_C9053E36814E_.wvu.FilterData" localSheetId="16" hidden="1">'05.03-CRONO'!$C$1</definedName>
    <definedName name="Z_ABCD2495_81EB_48B2_B8B2_C9053E36814E_.wvu.FilterData" localSheetId="5" hidden="1">'05.03-DRENAGEM'!$C$1:$M$1</definedName>
    <definedName name="Z_ABCD2495_81EB_48B2_B8B2_C9053E36814E_.wvu.FilterData" localSheetId="17" hidden="1">'06.01-CRONO'!$C$1</definedName>
    <definedName name="Z_ABCD2495_81EB_48B2_B8B2_C9053E36814E_.wvu.FilterData" localSheetId="19" hidden="1">'06.01-CRONO SPDA'!$C$1</definedName>
    <definedName name="Z_ABCD2495_81EB_48B2_B8B2_C9053E36814E_.wvu.FilterData" localSheetId="18" hidden="1">'06.01-CRONO SUB'!$C$1</definedName>
    <definedName name="Z_ABCD2495_81EB_48B2_B8B2_C9053E36814E_.wvu.FilterData" localSheetId="6" hidden="1">'06.01-ELETRICO E LUMINOTECNICO'!$C$1:$M$1</definedName>
    <definedName name="Z_ABCD2495_81EB_48B2_B8B2_C9053E36814E_.wvu.FilterData" localSheetId="8" hidden="1">'06.01-SPDA'!$C$1:$M$1</definedName>
    <definedName name="Z_ABCD2495_81EB_48B2_B8B2_C9053E36814E_.wvu.FilterData" localSheetId="7" hidden="1">'06.01-SUBESTAÇÃO E DISTRIBUIÇÃO'!$C$1:$M$1</definedName>
    <definedName name="Z_ABCD2495_81EB_48B2_B8B2_C9053E36814E_.wvu.FilterData" localSheetId="9" hidden="1">'06.09-CABEAMENTO ESTRUTURADO'!$C$1:$N$1</definedName>
    <definedName name="Z_ABCD2495_81EB_48B2_B8B2_C9053E36814E_.wvu.FilterData" localSheetId="20" hidden="1">'06.09-CRONO'!$C$1</definedName>
    <definedName name="Z_ABCD2495_81EB_48B2_B8B2_C9053E36814E_.wvu.FilterData" localSheetId="21" hidden="1">'10.00-CRONO'!$C$1</definedName>
    <definedName name="Z_ABCD2495_81EB_48B2_B8B2_C9053E36814E_.wvu.FilterData" localSheetId="10" hidden="1">'10.00-S. AUX. E ADM'!$C$1:$L$1</definedName>
    <definedName name="ZARCAO">#REF!</definedName>
  </definedNames>
  <calcPr calcId="191029"/>
  <customWorkbookViews>
    <customWorkbookView name="VIT23 - Modo de exibição pessoal" guid="{58305D97-83E2-42D6-94F0-79726DA20BB6}" maximized="1" windowWidth="0" windowHeight="0" activeSheetId="0"/>
    <customWorkbookView name="VITPLAN - AAM - Modo de exibição pessoal" guid="{ABCD2495-81EB-48B2-B8B2-C9053E36814E}" maximized="1" windowWidth="0" windowHeight="0" activeSheetId="0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55" i="72" l="1"/>
  <c r="Q1055" i="72"/>
  <c r="O1057" i="72"/>
  <c r="Q1057" i="72"/>
  <c r="O1059" i="72"/>
  <c r="Q1059" i="72"/>
  <c r="O1061" i="72"/>
  <c r="Q1061" i="72" s="1"/>
  <c r="O1063" i="72"/>
  <c r="Q1063" i="72"/>
  <c r="O1065" i="72"/>
  <c r="Q1065" i="72"/>
  <c r="O1067" i="72"/>
  <c r="Q1067" i="72"/>
  <c r="O1069" i="72"/>
  <c r="Q1069" i="72"/>
  <c r="O1071" i="72"/>
  <c r="Q1071" i="72"/>
  <c r="O1073" i="72"/>
  <c r="Q1073" i="72"/>
  <c r="O1075" i="72"/>
  <c r="Q1075" i="72"/>
  <c r="O1077" i="72"/>
  <c r="Q1077" i="72" s="1"/>
  <c r="O1079" i="72"/>
  <c r="Q1079" i="72"/>
  <c r="O1081" i="72"/>
  <c r="Q1081" i="72" s="1"/>
  <c r="O1083" i="72"/>
  <c r="Q1083" i="72" s="1"/>
  <c r="O1085" i="72"/>
  <c r="Q1085" i="72"/>
  <c r="O1087" i="72"/>
  <c r="Q1087" i="72"/>
  <c r="O1089" i="72"/>
  <c r="Q1089" i="72"/>
  <c r="O1091" i="72"/>
  <c r="Q1091" i="72"/>
  <c r="O1093" i="72"/>
  <c r="Q1093" i="72"/>
  <c r="O1095" i="72"/>
  <c r="Q1095" i="72" s="1"/>
  <c r="O1097" i="72"/>
  <c r="Q1097" i="72"/>
  <c r="O1099" i="72"/>
  <c r="Q1099" i="72" s="1"/>
  <c r="O1101" i="72"/>
  <c r="Q1101" i="72"/>
  <c r="O1103" i="72"/>
  <c r="Q1103" i="72"/>
  <c r="O1105" i="72"/>
  <c r="Q1105" i="72"/>
  <c r="O1107" i="72"/>
  <c r="Q1107" i="72"/>
  <c r="O1109" i="72"/>
  <c r="Q1109" i="72" s="1"/>
  <c r="O1111" i="72"/>
  <c r="Q1111" i="72" s="1"/>
  <c r="O1113" i="72"/>
  <c r="Q1113" i="72" s="1"/>
  <c r="O1115" i="72"/>
  <c r="Q1115" i="72" s="1"/>
  <c r="O1117" i="72"/>
  <c r="Q1117" i="72"/>
  <c r="C15" i="73"/>
  <c r="B15" i="73"/>
  <c r="G16" i="73"/>
  <c r="I16" i="73" s="1"/>
  <c r="K16" i="73" s="1"/>
  <c r="M16" i="73" s="1"/>
  <c r="O16" i="73" s="1"/>
  <c r="Q16" i="73" s="1"/>
  <c r="S16" i="73" s="1"/>
  <c r="U16" i="73" s="1"/>
  <c r="W16" i="73" s="1"/>
  <c r="Y16" i="73" s="1"/>
  <c r="AA16" i="73" s="1"/>
  <c r="E16" i="73"/>
  <c r="C1814" i="37"/>
  <c r="C32" i="73" l="1"/>
  <c r="B32" i="73"/>
  <c r="C30" i="73"/>
  <c r="B30" i="73"/>
  <c r="E33" i="73"/>
  <c r="G33" i="73" s="1"/>
  <c r="I33" i="73" s="1"/>
  <c r="K33" i="73" s="1"/>
  <c r="M33" i="73" s="1"/>
  <c r="O33" i="73" s="1"/>
  <c r="Q33" i="73" s="1"/>
  <c r="S33" i="73" s="1"/>
  <c r="U33" i="73" s="1"/>
  <c r="W33" i="73" s="1"/>
  <c r="Y33" i="73" s="1"/>
  <c r="AA33" i="73" s="1"/>
  <c r="E31" i="73"/>
  <c r="G31" i="73" s="1"/>
  <c r="I31" i="73" s="1"/>
  <c r="K31" i="73" s="1"/>
  <c r="M31" i="73" s="1"/>
  <c r="O31" i="73" s="1"/>
  <c r="Q31" i="73" s="1"/>
  <c r="S31" i="73" s="1"/>
  <c r="U31" i="73" s="1"/>
  <c r="W31" i="73" s="1"/>
  <c r="Y31" i="73" s="1"/>
  <c r="AA31" i="73" s="1"/>
  <c r="G1059" i="72"/>
  <c r="I1059" i="72" s="1"/>
  <c r="K1059" i="72" s="1"/>
  <c r="M1059" i="72" s="1"/>
  <c r="S1059" i="72" s="1"/>
  <c r="U1059" i="72" s="1"/>
  <c r="W1059" i="72" s="1"/>
  <c r="Y1059" i="72" s="1"/>
  <c r="AA1059" i="72" s="1"/>
  <c r="E1059" i="72"/>
  <c r="AC106" i="72"/>
  <c r="AC225" i="72"/>
  <c r="AC304" i="72"/>
  <c r="AC409" i="72"/>
  <c r="AC490" i="72"/>
  <c r="AC559" i="72"/>
  <c r="AC642" i="72"/>
  <c r="AC687" i="72"/>
  <c r="AC724" i="72"/>
  <c r="AC829" i="72"/>
  <c r="AC882" i="72"/>
  <c r="AC939" i="72"/>
  <c r="AC1016" i="72"/>
  <c r="AC1047" i="72"/>
  <c r="E770" i="70"/>
  <c r="G770" i="70" s="1"/>
  <c r="I770" i="70" s="1"/>
  <c r="K770" i="70" s="1"/>
  <c r="M770" i="70" s="1"/>
  <c r="O770" i="70" s="1"/>
  <c r="Q770" i="70" s="1"/>
  <c r="S770" i="70" s="1"/>
  <c r="U770" i="70" s="1"/>
  <c r="W770" i="70" s="1"/>
  <c r="Y770" i="70" s="1"/>
  <c r="AA770" i="70" s="1"/>
  <c r="D9" i="70"/>
  <c r="B293" i="80"/>
  <c r="C293" i="80"/>
  <c r="G292" i="80"/>
  <c r="I292" i="80" s="1"/>
  <c r="K292" i="80" s="1"/>
  <c r="M292" i="80" s="1"/>
  <c r="O292" i="80" s="1"/>
  <c r="Q292" i="80" s="1"/>
  <c r="S292" i="80" s="1"/>
  <c r="U292" i="80" s="1"/>
  <c r="W292" i="80" s="1"/>
  <c r="Y292" i="80" s="1"/>
  <c r="AA292" i="80" s="1"/>
  <c r="E292" i="80"/>
  <c r="C291" i="80"/>
  <c r="B291" i="80"/>
  <c r="C207" i="80"/>
  <c r="B207" i="80"/>
  <c r="E208" i="80"/>
  <c r="G208" i="80" s="1"/>
  <c r="I208" i="80" s="1"/>
  <c r="K208" i="80" s="1"/>
  <c r="M208" i="80" s="1"/>
  <c r="O208" i="80" s="1"/>
  <c r="Q208" i="80" s="1"/>
  <c r="S208" i="80" s="1"/>
  <c r="U208" i="80" s="1"/>
  <c r="W208" i="80" s="1"/>
  <c r="Y208" i="80" s="1"/>
  <c r="AA208" i="80" s="1"/>
  <c r="D143" i="80"/>
  <c r="V143" i="80" s="1"/>
  <c r="C143" i="80"/>
  <c r="B143" i="80"/>
  <c r="E144" i="80"/>
  <c r="G144" i="80" s="1"/>
  <c r="I144" i="80" s="1"/>
  <c r="K144" i="80" s="1"/>
  <c r="M144" i="80" s="1"/>
  <c r="O144" i="80" s="1"/>
  <c r="Q144" i="80" s="1"/>
  <c r="S144" i="80" s="1"/>
  <c r="U144" i="80" s="1"/>
  <c r="W144" i="80" s="1"/>
  <c r="Y144" i="80" s="1"/>
  <c r="AA144" i="80" s="1"/>
  <c r="B145" i="80"/>
  <c r="C145" i="80"/>
  <c r="E146" i="80"/>
  <c r="G146" i="80" s="1"/>
  <c r="I146" i="80" s="1"/>
  <c r="K146" i="80" s="1"/>
  <c r="M146" i="80" s="1"/>
  <c r="O146" i="80" s="1"/>
  <c r="Q146" i="80" s="1"/>
  <c r="S146" i="80" s="1"/>
  <c r="U146" i="80" s="1"/>
  <c r="W146" i="80" s="1"/>
  <c r="Y146" i="80" s="1"/>
  <c r="AA146" i="80" s="1"/>
  <c r="D105" i="80"/>
  <c r="R105" i="80" s="1"/>
  <c r="C105" i="80"/>
  <c r="B105" i="80"/>
  <c r="E106" i="80"/>
  <c r="G106" i="80" s="1"/>
  <c r="I106" i="80" s="1"/>
  <c r="K106" i="80" s="1"/>
  <c r="M106" i="80" s="1"/>
  <c r="O106" i="80" s="1"/>
  <c r="Q106" i="80" s="1"/>
  <c r="S106" i="80" s="1"/>
  <c r="U106" i="80" s="1"/>
  <c r="W106" i="80" s="1"/>
  <c r="Y106" i="80" s="1"/>
  <c r="AA106" i="80" s="1"/>
  <c r="C172" i="68"/>
  <c r="C174" i="68"/>
  <c r="B174" i="68"/>
  <c r="B172" i="68"/>
  <c r="E175" i="68"/>
  <c r="G175" i="68" s="1"/>
  <c r="I175" i="68" s="1"/>
  <c r="K175" i="68" s="1"/>
  <c r="M175" i="68" s="1"/>
  <c r="O175" i="68" s="1"/>
  <c r="Q175" i="68" s="1"/>
  <c r="S175" i="68" s="1"/>
  <c r="U175" i="68" s="1"/>
  <c r="W175" i="68" s="1"/>
  <c r="Y175" i="68" s="1"/>
  <c r="AA175" i="68" s="1"/>
  <c r="G173" i="68"/>
  <c r="I173" i="68" s="1"/>
  <c r="K173" i="68" s="1"/>
  <c r="M173" i="68" s="1"/>
  <c r="O173" i="68" s="1"/>
  <c r="Q173" i="68" s="1"/>
  <c r="S173" i="68" s="1"/>
  <c r="U173" i="68" s="1"/>
  <c r="W173" i="68" s="1"/>
  <c r="Y173" i="68" s="1"/>
  <c r="AA173" i="68" s="1"/>
  <c r="E173" i="68"/>
  <c r="C146" i="68"/>
  <c r="B146" i="68"/>
  <c r="C144" i="68"/>
  <c r="E147" i="68"/>
  <c r="G147" i="68" s="1"/>
  <c r="I147" i="68" s="1"/>
  <c r="K147" i="68" s="1"/>
  <c r="M147" i="68" s="1"/>
  <c r="O147" i="68" s="1"/>
  <c r="Q147" i="68" s="1"/>
  <c r="S147" i="68" s="1"/>
  <c r="U147" i="68" s="1"/>
  <c r="W147" i="68" s="1"/>
  <c r="Y147" i="68" s="1"/>
  <c r="AA147" i="68" s="1"/>
  <c r="E145" i="68"/>
  <c r="G145" i="68" s="1"/>
  <c r="I145" i="68" s="1"/>
  <c r="K145" i="68" s="1"/>
  <c r="M145" i="68" s="1"/>
  <c r="O145" i="68" s="1"/>
  <c r="Q145" i="68" s="1"/>
  <c r="S145" i="68" s="1"/>
  <c r="U145" i="68" s="1"/>
  <c r="W145" i="68" s="1"/>
  <c r="Y145" i="68" s="1"/>
  <c r="AA145" i="68" s="1"/>
  <c r="B144" i="68"/>
  <c r="C123" i="68"/>
  <c r="C121" i="68"/>
  <c r="B123" i="68"/>
  <c r="B121" i="68"/>
  <c r="E124" i="68"/>
  <c r="G124" i="68" s="1"/>
  <c r="I124" i="68" s="1"/>
  <c r="K124" i="68" s="1"/>
  <c r="M124" i="68" s="1"/>
  <c r="O124" i="68" s="1"/>
  <c r="Q124" i="68" s="1"/>
  <c r="S124" i="68" s="1"/>
  <c r="U124" i="68" s="1"/>
  <c r="W124" i="68" s="1"/>
  <c r="Y124" i="68" s="1"/>
  <c r="AA124" i="68" s="1"/>
  <c r="E122" i="68"/>
  <c r="G122" i="68" s="1"/>
  <c r="I122" i="68" s="1"/>
  <c r="K122" i="68" s="1"/>
  <c r="M122" i="68" s="1"/>
  <c r="O122" i="68" s="1"/>
  <c r="Q122" i="68" s="1"/>
  <c r="S122" i="68" s="1"/>
  <c r="U122" i="68" s="1"/>
  <c r="W122" i="68" s="1"/>
  <c r="Y122" i="68" s="1"/>
  <c r="AA122" i="68" s="1"/>
  <c r="C106" i="68"/>
  <c r="C104" i="68"/>
  <c r="B106" i="68"/>
  <c r="B104" i="68"/>
  <c r="E107" i="68"/>
  <c r="G107" i="68" s="1"/>
  <c r="I107" i="68" s="1"/>
  <c r="K107" i="68" s="1"/>
  <c r="M107" i="68" s="1"/>
  <c r="O107" i="68" s="1"/>
  <c r="Q107" i="68" s="1"/>
  <c r="S107" i="68" s="1"/>
  <c r="U107" i="68" s="1"/>
  <c r="W107" i="68" s="1"/>
  <c r="Y107" i="68" s="1"/>
  <c r="AA107" i="68" s="1"/>
  <c r="E105" i="68"/>
  <c r="G105" i="68" s="1"/>
  <c r="I105" i="68" s="1"/>
  <c r="K105" i="68" s="1"/>
  <c r="M105" i="68" s="1"/>
  <c r="O105" i="68" s="1"/>
  <c r="Q105" i="68" s="1"/>
  <c r="S105" i="68" s="1"/>
  <c r="U105" i="68" s="1"/>
  <c r="W105" i="68" s="1"/>
  <c r="Y105" i="68" s="1"/>
  <c r="AA105" i="68" s="1"/>
  <c r="C95" i="68"/>
  <c r="B95" i="68"/>
  <c r="E96" i="68"/>
  <c r="G96" i="68" s="1"/>
  <c r="I96" i="68" s="1"/>
  <c r="K96" i="68" s="1"/>
  <c r="M96" i="68" s="1"/>
  <c r="O96" i="68" s="1"/>
  <c r="Q96" i="68" s="1"/>
  <c r="S96" i="68" s="1"/>
  <c r="U96" i="68" s="1"/>
  <c r="W96" i="68" s="1"/>
  <c r="Y96" i="68" s="1"/>
  <c r="AA96" i="68" s="1"/>
  <c r="C93" i="68"/>
  <c r="B93" i="68"/>
  <c r="E94" i="68"/>
  <c r="G94" i="68" s="1"/>
  <c r="I94" i="68" s="1"/>
  <c r="K94" i="68" s="1"/>
  <c r="M94" i="68" s="1"/>
  <c r="O94" i="68" s="1"/>
  <c r="Q94" i="68" s="1"/>
  <c r="S94" i="68" s="1"/>
  <c r="U94" i="68" s="1"/>
  <c r="W94" i="68" s="1"/>
  <c r="Y94" i="68" s="1"/>
  <c r="AA94" i="68" s="1"/>
  <c r="C81" i="68"/>
  <c r="B81" i="68"/>
  <c r="C79" i="68"/>
  <c r="B79" i="68"/>
  <c r="E82" i="68"/>
  <c r="G82" i="68" s="1"/>
  <c r="I82" i="68" s="1"/>
  <c r="K82" i="68" s="1"/>
  <c r="M82" i="68" s="1"/>
  <c r="O82" i="68" s="1"/>
  <c r="Q82" i="68" s="1"/>
  <c r="S82" i="68" s="1"/>
  <c r="U82" i="68" s="1"/>
  <c r="W82" i="68" s="1"/>
  <c r="Y82" i="68" s="1"/>
  <c r="AA82" i="68" s="1"/>
  <c r="E80" i="68"/>
  <c r="G80" i="68" s="1"/>
  <c r="I80" i="68" s="1"/>
  <c r="K80" i="68" s="1"/>
  <c r="M80" i="68" s="1"/>
  <c r="O80" i="68" s="1"/>
  <c r="Q80" i="68" s="1"/>
  <c r="S80" i="68" s="1"/>
  <c r="U80" i="68" s="1"/>
  <c r="W80" i="68" s="1"/>
  <c r="Y80" i="68" s="1"/>
  <c r="AA80" i="68" s="1"/>
  <c r="E58" i="68"/>
  <c r="G58" i="68" s="1"/>
  <c r="I58" i="68" s="1"/>
  <c r="K58" i="68" s="1"/>
  <c r="M58" i="68" s="1"/>
  <c r="O58" i="68" s="1"/>
  <c r="Q58" i="68" s="1"/>
  <c r="S58" i="68" s="1"/>
  <c r="U58" i="68" s="1"/>
  <c r="W58" i="68" s="1"/>
  <c r="Y58" i="68" s="1"/>
  <c r="AA58" i="68" s="1"/>
  <c r="E56" i="68"/>
  <c r="G56" i="68" s="1"/>
  <c r="I56" i="68" s="1"/>
  <c r="K56" i="68" s="1"/>
  <c r="M56" i="68" s="1"/>
  <c r="O56" i="68" s="1"/>
  <c r="Q56" i="68" s="1"/>
  <c r="S56" i="68" s="1"/>
  <c r="U56" i="68" s="1"/>
  <c r="W56" i="68" s="1"/>
  <c r="Y56" i="68" s="1"/>
  <c r="AA56" i="68" s="1"/>
  <c r="B55" i="68"/>
  <c r="C55" i="68"/>
  <c r="C57" i="68"/>
  <c r="B57" i="68"/>
  <c r="E26" i="68"/>
  <c r="G26" i="68" s="1"/>
  <c r="I26" i="68" s="1"/>
  <c r="K26" i="68" s="1"/>
  <c r="M26" i="68" s="1"/>
  <c r="O26" i="68" s="1"/>
  <c r="Q26" i="68" s="1"/>
  <c r="S26" i="68" s="1"/>
  <c r="U26" i="68" s="1"/>
  <c r="W26" i="68" s="1"/>
  <c r="Y26" i="68" s="1"/>
  <c r="AA26" i="68" s="1"/>
  <c r="C25" i="68"/>
  <c r="B25" i="68"/>
  <c r="R29" i="40"/>
  <c r="E768" i="70"/>
  <c r="G768" i="70" s="1"/>
  <c r="I768" i="70" s="1"/>
  <c r="K768" i="70" s="1"/>
  <c r="M768" i="70" s="1"/>
  <c r="O768" i="70" s="1"/>
  <c r="Q768" i="70" s="1"/>
  <c r="S768" i="70" s="1"/>
  <c r="U768" i="70" s="1"/>
  <c r="W768" i="70" s="1"/>
  <c r="Y768" i="70" s="1"/>
  <c r="AA768" i="70" s="1"/>
  <c r="AC767" i="70"/>
  <c r="B769" i="70"/>
  <c r="C769" i="70"/>
  <c r="C767" i="70"/>
  <c r="B767" i="70"/>
  <c r="X143" i="80" l="1"/>
  <c r="Z143" i="80"/>
  <c r="AB143" i="80"/>
  <c r="H143" i="80"/>
  <c r="R143" i="80"/>
  <c r="T143" i="80"/>
  <c r="F143" i="80"/>
  <c r="F144" i="80" s="1"/>
  <c r="J143" i="80"/>
  <c r="L143" i="80"/>
  <c r="N143" i="80"/>
  <c r="P143" i="80"/>
  <c r="T105" i="80"/>
  <c r="V105" i="80"/>
  <c r="X105" i="80"/>
  <c r="Z105" i="80"/>
  <c r="AB105" i="80"/>
  <c r="F105" i="80"/>
  <c r="F106" i="80" s="1"/>
  <c r="H105" i="80"/>
  <c r="J105" i="80"/>
  <c r="L105" i="80"/>
  <c r="N105" i="80"/>
  <c r="P105" i="80"/>
  <c r="H106" i="80" l="1"/>
  <c r="H144" i="80"/>
  <c r="J144" i="80" s="1"/>
  <c r="L144" i="80" s="1"/>
  <c r="N144" i="80" s="1"/>
  <c r="P144" i="80" s="1"/>
  <c r="R144" i="80" s="1"/>
  <c r="T144" i="80" s="1"/>
  <c r="V144" i="80" s="1"/>
  <c r="X144" i="80" s="1"/>
  <c r="Z144" i="80" s="1"/>
  <c r="AB144" i="80" s="1"/>
  <c r="J106" i="80"/>
  <c r="L106" i="80" s="1"/>
  <c r="N106" i="80" s="1"/>
  <c r="P106" i="80" s="1"/>
  <c r="R106" i="80" s="1"/>
  <c r="T106" i="80" s="1"/>
  <c r="V106" i="80" s="1"/>
  <c r="X106" i="80" s="1"/>
  <c r="Z106" i="80" s="1"/>
  <c r="AB106" i="80" s="1"/>
  <c r="G1117" i="72"/>
  <c r="I1117" i="72" s="1"/>
  <c r="K1117" i="72" s="1"/>
  <c r="M1117" i="72" s="1"/>
  <c r="S1117" i="72" s="1"/>
  <c r="U1117" i="72" s="1"/>
  <c r="W1117" i="72" s="1"/>
  <c r="Y1117" i="72" s="1"/>
  <c r="AA1117" i="72" s="1"/>
  <c r="G1115" i="72"/>
  <c r="I1115" i="72" s="1"/>
  <c r="K1115" i="72" s="1"/>
  <c r="M1115" i="72" s="1"/>
  <c r="S1115" i="72" s="1"/>
  <c r="U1115" i="72" s="1"/>
  <c r="W1115" i="72" s="1"/>
  <c r="Y1115" i="72" s="1"/>
  <c r="AA1115" i="72" s="1"/>
  <c r="G1113" i="72"/>
  <c r="I1113" i="72" s="1"/>
  <c r="K1113" i="72" s="1"/>
  <c r="M1113" i="72" s="1"/>
  <c r="S1113" i="72" s="1"/>
  <c r="U1113" i="72" s="1"/>
  <c r="W1113" i="72" s="1"/>
  <c r="Y1113" i="72" s="1"/>
  <c r="AA1113" i="72" s="1"/>
  <c r="G1111" i="72"/>
  <c r="I1111" i="72" s="1"/>
  <c r="K1111" i="72" s="1"/>
  <c r="M1111" i="72" s="1"/>
  <c r="S1111" i="72" s="1"/>
  <c r="U1111" i="72" s="1"/>
  <c r="W1111" i="72" s="1"/>
  <c r="Y1111" i="72" s="1"/>
  <c r="AA1111" i="72" s="1"/>
  <c r="G1109" i="72"/>
  <c r="I1109" i="72" s="1"/>
  <c r="K1109" i="72" s="1"/>
  <c r="M1109" i="72" s="1"/>
  <c r="S1109" i="72" s="1"/>
  <c r="U1109" i="72" s="1"/>
  <c r="W1109" i="72" s="1"/>
  <c r="Y1109" i="72" s="1"/>
  <c r="AA1109" i="72" s="1"/>
  <c r="G1107" i="72"/>
  <c r="I1107" i="72" s="1"/>
  <c r="K1107" i="72" s="1"/>
  <c r="M1107" i="72" s="1"/>
  <c r="S1107" i="72" s="1"/>
  <c r="U1107" i="72" s="1"/>
  <c r="W1107" i="72" s="1"/>
  <c r="Y1107" i="72" s="1"/>
  <c r="AA1107" i="72" s="1"/>
  <c r="I1105" i="72"/>
  <c r="K1105" i="72" s="1"/>
  <c r="M1105" i="72" s="1"/>
  <c r="S1105" i="72" s="1"/>
  <c r="U1105" i="72" s="1"/>
  <c r="W1105" i="72" s="1"/>
  <c r="Y1105" i="72" s="1"/>
  <c r="AA1105" i="72" s="1"/>
  <c r="G1105" i="72"/>
  <c r="G1103" i="72"/>
  <c r="I1103" i="72" s="1"/>
  <c r="K1103" i="72" s="1"/>
  <c r="M1103" i="72" s="1"/>
  <c r="S1103" i="72" s="1"/>
  <c r="U1103" i="72" s="1"/>
  <c r="W1103" i="72" s="1"/>
  <c r="Y1103" i="72" s="1"/>
  <c r="AA1103" i="72" s="1"/>
  <c r="G1101" i="72"/>
  <c r="I1101" i="72" s="1"/>
  <c r="K1101" i="72" s="1"/>
  <c r="M1101" i="72" s="1"/>
  <c r="S1101" i="72" s="1"/>
  <c r="U1101" i="72" s="1"/>
  <c r="W1101" i="72" s="1"/>
  <c r="Y1101" i="72" s="1"/>
  <c r="AA1101" i="72" s="1"/>
  <c r="G1099" i="72"/>
  <c r="I1099" i="72" s="1"/>
  <c r="K1099" i="72" s="1"/>
  <c r="M1099" i="72" s="1"/>
  <c r="S1099" i="72" s="1"/>
  <c r="U1099" i="72" s="1"/>
  <c r="W1099" i="72" s="1"/>
  <c r="Y1099" i="72" s="1"/>
  <c r="AA1099" i="72" s="1"/>
  <c r="G1097" i="72"/>
  <c r="I1097" i="72" s="1"/>
  <c r="K1097" i="72" s="1"/>
  <c r="M1097" i="72" s="1"/>
  <c r="S1097" i="72" s="1"/>
  <c r="U1097" i="72" s="1"/>
  <c r="W1097" i="72" s="1"/>
  <c r="Y1097" i="72" s="1"/>
  <c r="AA1097" i="72" s="1"/>
  <c r="G1095" i="72"/>
  <c r="I1095" i="72" s="1"/>
  <c r="K1095" i="72" s="1"/>
  <c r="M1095" i="72" s="1"/>
  <c r="S1095" i="72" s="1"/>
  <c r="U1095" i="72" s="1"/>
  <c r="W1095" i="72" s="1"/>
  <c r="Y1095" i="72" s="1"/>
  <c r="AA1095" i="72" s="1"/>
  <c r="I1093" i="72"/>
  <c r="K1093" i="72" s="1"/>
  <c r="M1093" i="72" s="1"/>
  <c r="S1093" i="72" s="1"/>
  <c r="U1093" i="72" s="1"/>
  <c r="W1093" i="72" s="1"/>
  <c r="Y1093" i="72" s="1"/>
  <c r="AA1093" i="72" s="1"/>
  <c r="G1093" i="72"/>
  <c r="G1091" i="72"/>
  <c r="I1091" i="72" s="1"/>
  <c r="K1091" i="72" s="1"/>
  <c r="M1091" i="72" s="1"/>
  <c r="S1091" i="72" s="1"/>
  <c r="U1091" i="72" s="1"/>
  <c r="W1091" i="72" s="1"/>
  <c r="Y1091" i="72" s="1"/>
  <c r="AA1091" i="72" s="1"/>
  <c r="G1089" i="72"/>
  <c r="I1089" i="72" s="1"/>
  <c r="K1089" i="72" s="1"/>
  <c r="M1089" i="72" s="1"/>
  <c r="S1089" i="72" s="1"/>
  <c r="U1089" i="72" s="1"/>
  <c r="W1089" i="72" s="1"/>
  <c r="Y1089" i="72" s="1"/>
  <c r="AA1089" i="72" s="1"/>
  <c r="G1087" i="72"/>
  <c r="I1087" i="72" s="1"/>
  <c r="K1087" i="72" s="1"/>
  <c r="M1087" i="72" s="1"/>
  <c r="S1087" i="72" s="1"/>
  <c r="U1087" i="72" s="1"/>
  <c r="W1087" i="72" s="1"/>
  <c r="Y1087" i="72" s="1"/>
  <c r="AA1087" i="72" s="1"/>
  <c r="G1085" i="72"/>
  <c r="I1085" i="72" s="1"/>
  <c r="K1085" i="72" s="1"/>
  <c r="M1085" i="72" s="1"/>
  <c r="S1085" i="72" s="1"/>
  <c r="U1085" i="72" s="1"/>
  <c r="W1085" i="72" s="1"/>
  <c r="Y1085" i="72" s="1"/>
  <c r="AA1085" i="72" s="1"/>
  <c r="G1083" i="72"/>
  <c r="I1083" i="72" s="1"/>
  <c r="K1083" i="72" s="1"/>
  <c r="M1083" i="72" s="1"/>
  <c r="S1083" i="72" s="1"/>
  <c r="U1083" i="72" s="1"/>
  <c r="W1083" i="72" s="1"/>
  <c r="Y1083" i="72" s="1"/>
  <c r="AA1083" i="72" s="1"/>
  <c r="G1081" i="72"/>
  <c r="I1081" i="72" s="1"/>
  <c r="K1081" i="72" s="1"/>
  <c r="M1081" i="72" s="1"/>
  <c r="S1081" i="72" s="1"/>
  <c r="U1081" i="72" s="1"/>
  <c r="W1081" i="72" s="1"/>
  <c r="Y1081" i="72" s="1"/>
  <c r="AA1081" i="72" s="1"/>
  <c r="G1079" i="72"/>
  <c r="I1079" i="72" s="1"/>
  <c r="K1079" i="72" s="1"/>
  <c r="M1079" i="72" s="1"/>
  <c r="S1079" i="72" s="1"/>
  <c r="U1079" i="72" s="1"/>
  <c r="W1079" i="72" s="1"/>
  <c r="Y1079" i="72" s="1"/>
  <c r="AA1079" i="72" s="1"/>
  <c r="G1077" i="72"/>
  <c r="I1077" i="72" s="1"/>
  <c r="K1077" i="72" s="1"/>
  <c r="M1077" i="72" s="1"/>
  <c r="S1077" i="72" s="1"/>
  <c r="U1077" i="72" s="1"/>
  <c r="W1077" i="72" s="1"/>
  <c r="Y1077" i="72" s="1"/>
  <c r="AA1077" i="72" s="1"/>
  <c r="G1075" i="72"/>
  <c r="I1075" i="72" s="1"/>
  <c r="K1075" i="72" s="1"/>
  <c r="M1075" i="72" s="1"/>
  <c r="S1075" i="72" s="1"/>
  <c r="U1075" i="72" s="1"/>
  <c r="W1075" i="72" s="1"/>
  <c r="Y1075" i="72" s="1"/>
  <c r="AA1075" i="72" s="1"/>
  <c r="G1073" i="72"/>
  <c r="I1073" i="72" s="1"/>
  <c r="K1073" i="72" s="1"/>
  <c r="M1073" i="72" s="1"/>
  <c r="S1073" i="72" s="1"/>
  <c r="U1073" i="72" s="1"/>
  <c r="W1073" i="72" s="1"/>
  <c r="Y1073" i="72" s="1"/>
  <c r="AA1073" i="72" s="1"/>
  <c r="G1071" i="72"/>
  <c r="I1071" i="72" s="1"/>
  <c r="K1071" i="72" s="1"/>
  <c r="M1071" i="72" s="1"/>
  <c r="S1071" i="72" s="1"/>
  <c r="U1071" i="72" s="1"/>
  <c r="W1071" i="72" s="1"/>
  <c r="Y1071" i="72" s="1"/>
  <c r="AA1071" i="72" s="1"/>
  <c r="G1069" i="72"/>
  <c r="I1069" i="72" s="1"/>
  <c r="K1069" i="72" s="1"/>
  <c r="M1069" i="72" s="1"/>
  <c r="S1069" i="72" s="1"/>
  <c r="U1069" i="72" s="1"/>
  <c r="W1069" i="72" s="1"/>
  <c r="Y1069" i="72" s="1"/>
  <c r="AA1069" i="72" s="1"/>
  <c r="G1067" i="72"/>
  <c r="I1067" i="72" s="1"/>
  <c r="K1067" i="72" s="1"/>
  <c r="M1067" i="72" s="1"/>
  <c r="S1067" i="72" s="1"/>
  <c r="U1067" i="72" s="1"/>
  <c r="W1067" i="72" s="1"/>
  <c r="Y1067" i="72" s="1"/>
  <c r="AA1067" i="72" s="1"/>
  <c r="G1065" i="72"/>
  <c r="I1065" i="72" s="1"/>
  <c r="K1065" i="72" s="1"/>
  <c r="M1065" i="72" s="1"/>
  <c r="S1065" i="72" s="1"/>
  <c r="U1065" i="72" s="1"/>
  <c r="W1065" i="72" s="1"/>
  <c r="Y1065" i="72" s="1"/>
  <c r="AA1065" i="72" s="1"/>
  <c r="G1063" i="72"/>
  <c r="I1063" i="72" s="1"/>
  <c r="K1063" i="72" s="1"/>
  <c r="M1063" i="72" s="1"/>
  <c r="S1063" i="72" s="1"/>
  <c r="U1063" i="72" s="1"/>
  <c r="W1063" i="72" s="1"/>
  <c r="Y1063" i="72" s="1"/>
  <c r="AA1063" i="72" s="1"/>
  <c r="G1061" i="72"/>
  <c r="I1061" i="72" s="1"/>
  <c r="K1061" i="72" s="1"/>
  <c r="M1061" i="72" s="1"/>
  <c r="S1061" i="72" s="1"/>
  <c r="U1061" i="72" s="1"/>
  <c r="W1061" i="72" s="1"/>
  <c r="Y1061" i="72" s="1"/>
  <c r="AA1061" i="72" s="1"/>
  <c r="G1057" i="72"/>
  <c r="I1057" i="72" s="1"/>
  <c r="K1057" i="72" s="1"/>
  <c r="M1057" i="72" s="1"/>
  <c r="S1057" i="72" s="1"/>
  <c r="U1057" i="72" s="1"/>
  <c r="W1057" i="72" s="1"/>
  <c r="Y1057" i="72" s="1"/>
  <c r="AA1057" i="72" s="1"/>
  <c r="G1055" i="72"/>
  <c r="I1055" i="72" s="1"/>
  <c r="K1055" i="72" s="1"/>
  <c r="M1055" i="72" s="1"/>
  <c r="S1055" i="72" s="1"/>
  <c r="U1055" i="72" s="1"/>
  <c r="W1055" i="72" s="1"/>
  <c r="Y1055" i="72" s="1"/>
  <c r="AA1055" i="72" s="1"/>
  <c r="G1053" i="72"/>
  <c r="I1053" i="72" s="1"/>
  <c r="K1053" i="72" s="1"/>
  <c r="M1053" i="72" s="1"/>
  <c r="G1051" i="72"/>
  <c r="I1051" i="72" s="1"/>
  <c r="K1051" i="72" s="1"/>
  <c r="M1051" i="72" s="1"/>
  <c r="E1117" i="72"/>
  <c r="E1115" i="72"/>
  <c r="E1113" i="72"/>
  <c r="E1111" i="72"/>
  <c r="E1109" i="72"/>
  <c r="E1107" i="72"/>
  <c r="E1105" i="72"/>
  <c r="E1103" i="72"/>
  <c r="E1101" i="72"/>
  <c r="E1099" i="72"/>
  <c r="E1097" i="72"/>
  <c r="E1095" i="72"/>
  <c r="E1093" i="72"/>
  <c r="E1091" i="72"/>
  <c r="E1089" i="72"/>
  <c r="E1087" i="72"/>
  <c r="E1085" i="72"/>
  <c r="E1083" i="72"/>
  <c r="E1081" i="72"/>
  <c r="E1079" i="72"/>
  <c r="E1077" i="72"/>
  <c r="E1075" i="72"/>
  <c r="E1073" i="72"/>
  <c r="E1071" i="72"/>
  <c r="E1069" i="72"/>
  <c r="E1067" i="72"/>
  <c r="E1065" i="72"/>
  <c r="E1063" i="72"/>
  <c r="E1061" i="72"/>
  <c r="E1051" i="72"/>
  <c r="E1053" i="72"/>
  <c r="E1055" i="72"/>
  <c r="E1057" i="72"/>
  <c r="G1049" i="72"/>
  <c r="I1049" i="72" s="1"/>
  <c r="K1049" i="72" s="1"/>
  <c r="M1049" i="72" s="1"/>
  <c r="E1049" i="72"/>
  <c r="G148" i="84"/>
  <c r="I148" i="84" s="1"/>
  <c r="K148" i="84" s="1"/>
  <c r="M148" i="84" s="1"/>
  <c r="O148" i="84" s="1"/>
  <c r="Q148" i="84" s="1"/>
  <c r="S148" i="84" s="1"/>
  <c r="U148" i="84" s="1"/>
  <c r="W148" i="84" s="1"/>
  <c r="Y148" i="84" s="1"/>
  <c r="AA148" i="84" s="1"/>
  <c r="E148" i="84"/>
  <c r="C147" i="84"/>
  <c r="B147" i="84"/>
  <c r="E85" i="84"/>
  <c r="G85" i="84" s="1"/>
  <c r="I85" i="84" s="1"/>
  <c r="K85" i="84" s="1"/>
  <c r="M85" i="84" s="1"/>
  <c r="O85" i="84" s="1"/>
  <c r="Q85" i="84" s="1"/>
  <c r="S85" i="84" s="1"/>
  <c r="U85" i="84" s="1"/>
  <c r="W85" i="84" s="1"/>
  <c r="Y85" i="84" s="1"/>
  <c r="AA85" i="84" s="1"/>
  <c r="E83" i="84"/>
  <c r="G83" i="84" s="1"/>
  <c r="I83" i="84" s="1"/>
  <c r="K83" i="84" s="1"/>
  <c r="M83" i="84" s="1"/>
  <c r="O83" i="84" s="1"/>
  <c r="Q83" i="84" s="1"/>
  <c r="S83" i="84" s="1"/>
  <c r="U83" i="84" s="1"/>
  <c r="W83" i="84" s="1"/>
  <c r="Y83" i="84" s="1"/>
  <c r="AA83" i="84" s="1"/>
  <c r="E81" i="84"/>
  <c r="G81" i="84" s="1"/>
  <c r="I81" i="84" s="1"/>
  <c r="K81" i="84" s="1"/>
  <c r="M81" i="84" s="1"/>
  <c r="O81" i="84" s="1"/>
  <c r="Q81" i="84" s="1"/>
  <c r="S81" i="84" s="1"/>
  <c r="U81" i="84" s="1"/>
  <c r="W81" i="84" s="1"/>
  <c r="Y81" i="84" s="1"/>
  <c r="AA81" i="84" s="1"/>
  <c r="E79" i="84"/>
  <c r="G79" i="84" s="1"/>
  <c r="I79" i="84" s="1"/>
  <c r="K79" i="84" s="1"/>
  <c r="M79" i="84" s="1"/>
  <c r="O79" i="84" s="1"/>
  <c r="Q79" i="84" s="1"/>
  <c r="S79" i="84" s="1"/>
  <c r="U79" i="84" s="1"/>
  <c r="W79" i="84" s="1"/>
  <c r="Y79" i="84" s="1"/>
  <c r="AA79" i="84" s="1"/>
  <c r="E77" i="84"/>
  <c r="G77" i="84" s="1"/>
  <c r="I77" i="84" s="1"/>
  <c r="K77" i="84" s="1"/>
  <c r="M77" i="84" s="1"/>
  <c r="O77" i="84" s="1"/>
  <c r="Q77" i="84" s="1"/>
  <c r="S77" i="84" s="1"/>
  <c r="U77" i="84" s="1"/>
  <c r="W77" i="84" s="1"/>
  <c r="Y77" i="84" s="1"/>
  <c r="AA77" i="84" s="1"/>
  <c r="E75" i="84"/>
  <c r="G75" i="84" s="1"/>
  <c r="I75" i="84" s="1"/>
  <c r="K75" i="84" s="1"/>
  <c r="M75" i="84" s="1"/>
  <c r="O75" i="84" s="1"/>
  <c r="Q75" i="84" s="1"/>
  <c r="S75" i="84" s="1"/>
  <c r="U75" i="84" s="1"/>
  <c r="W75" i="84" s="1"/>
  <c r="Y75" i="84" s="1"/>
  <c r="AA75" i="84" s="1"/>
  <c r="E73" i="84"/>
  <c r="G73" i="84" s="1"/>
  <c r="I73" i="84" s="1"/>
  <c r="K73" i="84" s="1"/>
  <c r="M73" i="84" s="1"/>
  <c r="O73" i="84" s="1"/>
  <c r="Q73" i="84" s="1"/>
  <c r="S73" i="84" s="1"/>
  <c r="U73" i="84" s="1"/>
  <c r="W73" i="84" s="1"/>
  <c r="Y73" i="84" s="1"/>
  <c r="AA73" i="84" s="1"/>
  <c r="C84" i="84"/>
  <c r="C82" i="84"/>
  <c r="C80" i="84"/>
  <c r="C78" i="84"/>
  <c r="C76" i="84"/>
  <c r="C74" i="84"/>
  <c r="C72" i="84"/>
  <c r="B84" i="84"/>
  <c r="B82" i="84"/>
  <c r="B80" i="84"/>
  <c r="B78" i="84"/>
  <c r="B76" i="84"/>
  <c r="B74" i="84"/>
  <c r="B72" i="84"/>
  <c r="W1046" i="72"/>
  <c r="B1116" i="72"/>
  <c r="C1116" i="72"/>
  <c r="C1118" i="72"/>
  <c r="C1114" i="72"/>
  <c r="C1112" i="72"/>
  <c r="C1110" i="72"/>
  <c r="C1108" i="72"/>
  <c r="C1106" i="72"/>
  <c r="C1104" i="72"/>
  <c r="C1102" i="72"/>
  <c r="C1100" i="72"/>
  <c r="C1096" i="72"/>
  <c r="B1114" i="72"/>
  <c r="B1112" i="72"/>
  <c r="B1110" i="72"/>
  <c r="B1108" i="72"/>
  <c r="B1106" i="72"/>
  <c r="B1104" i="72"/>
  <c r="B1102" i="72"/>
  <c r="B1100" i="72"/>
  <c r="B1098" i="72"/>
  <c r="B1096" i="72"/>
  <c r="B1094" i="72"/>
  <c r="B1092" i="72"/>
  <c r="B1090" i="72"/>
  <c r="B1088" i="72"/>
  <c r="B1086" i="72"/>
  <c r="B1078" i="72"/>
  <c r="B1080" i="72"/>
  <c r="B1082" i="72"/>
  <c r="B1084" i="72"/>
  <c r="B1076" i="72"/>
  <c r="B1074" i="72"/>
  <c r="B1072" i="72"/>
  <c r="B1070" i="72"/>
  <c r="B1068" i="72"/>
  <c r="C1094" i="72"/>
  <c r="C1092" i="72"/>
  <c r="C1090" i="72"/>
  <c r="C1088" i="72"/>
  <c r="C1086" i="72"/>
  <c r="C1084" i="72"/>
  <c r="C1082" i="72"/>
  <c r="C1080" i="72"/>
  <c r="C1078" i="72"/>
  <c r="C1076" i="72"/>
  <c r="C1074" i="72"/>
  <c r="C1072" i="72"/>
  <c r="C1070" i="72"/>
  <c r="C1068" i="72"/>
  <c r="B1066" i="72"/>
  <c r="C1066" i="72"/>
  <c r="B1064" i="72"/>
  <c r="B1062" i="72"/>
  <c r="B1060" i="72"/>
  <c r="B1058" i="72"/>
  <c r="B1056" i="72"/>
  <c r="B1054" i="72"/>
  <c r="B1052" i="72"/>
  <c r="B1050" i="72"/>
  <c r="B1048" i="72"/>
  <c r="C1064" i="72"/>
  <c r="C1062" i="72"/>
  <c r="C1060" i="72"/>
  <c r="C1058" i="72"/>
  <c r="C1056" i="72"/>
  <c r="C1054" i="72"/>
  <c r="C1052" i="72"/>
  <c r="C1050" i="72"/>
  <c r="O1053" i="72" l="1"/>
  <c r="Q1053" i="72" s="1"/>
  <c r="S1053" i="72" s="1"/>
  <c r="U1053" i="72" s="1"/>
  <c r="W1053" i="72" s="1"/>
  <c r="Y1053" i="72" s="1"/>
  <c r="AA1053" i="72" s="1"/>
  <c r="O1051" i="72"/>
  <c r="Q1051" i="72" s="1"/>
  <c r="S1051" i="72" s="1"/>
  <c r="U1051" i="72" s="1"/>
  <c r="W1051" i="72" s="1"/>
  <c r="Y1051" i="72" s="1"/>
  <c r="AA1051" i="72" s="1"/>
  <c r="O1049" i="72"/>
  <c r="Q1049" i="72" s="1"/>
  <c r="S1049" i="72" s="1"/>
  <c r="U1049" i="72" s="1"/>
  <c r="W1049" i="72" s="1"/>
  <c r="Y1049" i="72" s="1"/>
  <c r="AA1049" i="72" s="1"/>
  <c r="C1047" i="72"/>
  <c r="B1047" i="72"/>
  <c r="C1048" i="72"/>
  <c r="B100" i="72"/>
  <c r="E153" i="83" l="1"/>
  <c r="E152" i="83"/>
  <c r="E151" i="83"/>
  <c r="E150" i="83"/>
  <c r="E149" i="83"/>
  <c r="E146" i="83"/>
  <c r="E144" i="83"/>
  <c r="E142" i="83"/>
  <c r="E141" i="83"/>
  <c r="E137" i="83"/>
  <c r="E136" i="83"/>
  <c r="E132" i="83"/>
  <c r="E128" i="83"/>
  <c r="E124" i="83"/>
  <c r="E123" i="83"/>
  <c r="E119" i="83"/>
  <c r="E118" i="83"/>
  <c r="E117" i="83"/>
  <c r="E115" i="83"/>
  <c r="E113" i="83"/>
  <c r="E109" i="83"/>
  <c r="E108" i="83"/>
  <c r="E107" i="83"/>
  <c r="E106" i="83"/>
  <c r="E105" i="83"/>
  <c r="E104" i="83"/>
  <c r="E100" i="83"/>
  <c r="E99" i="83"/>
  <c r="E98" i="83"/>
  <c r="E95" i="83"/>
  <c r="E94" i="83"/>
  <c r="E93" i="83"/>
  <c r="E92" i="83"/>
  <c r="E78" i="83" l="1"/>
  <c r="E77" i="83"/>
  <c r="E76" i="83"/>
  <c r="E75" i="83"/>
  <c r="E74" i="83"/>
  <c r="E73" i="83"/>
  <c r="E71" i="83"/>
  <c r="E70" i="83"/>
  <c r="E69" i="83"/>
  <c r="E68" i="83"/>
  <c r="E67" i="83"/>
  <c r="AC10" i="73" l="1"/>
  <c r="AC13" i="70"/>
  <c r="AC15" i="70"/>
  <c r="AC17" i="70"/>
  <c r="AC19" i="70"/>
  <c r="AC21" i="70"/>
  <c r="AC22" i="70"/>
  <c r="AC23" i="70"/>
  <c r="AC25" i="70"/>
  <c r="AC27" i="70"/>
  <c r="AC29" i="70"/>
  <c r="AC31" i="70"/>
  <c r="AC33" i="70"/>
  <c r="AC34" i="70"/>
  <c r="AC35" i="70"/>
  <c r="AC37" i="70"/>
  <c r="AC39" i="70"/>
  <c r="AC41" i="70"/>
  <c r="AC43" i="70"/>
  <c r="AC45" i="70"/>
  <c r="AC47" i="70"/>
  <c r="AC49" i="70"/>
  <c r="AC51" i="70"/>
  <c r="AC53" i="70"/>
  <c r="AC54" i="70"/>
  <c r="AC56" i="70"/>
  <c r="AC57" i="70"/>
  <c r="AC58" i="70"/>
  <c r="AC60" i="70"/>
  <c r="AC62" i="70"/>
  <c r="AC64" i="70"/>
  <c r="AC66" i="70"/>
  <c r="AC68" i="70"/>
  <c r="AC70" i="70"/>
  <c r="AC71" i="70"/>
  <c r="AC73" i="70"/>
  <c r="AC75" i="70"/>
  <c r="AC77" i="70"/>
  <c r="AC79" i="70"/>
  <c r="AC81" i="70"/>
  <c r="AC82" i="70"/>
  <c r="AC84" i="70"/>
  <c r="AC86" i="70"/>
  <c r="AC88" i="70"/>
  <c r="AC90" i="70"/>
  <c r="AC92" i="70"/>
  <c r="AC93" i="70"/>
  <c r="AC95" i="70"/>
  <c r="AC97" i="70"/>
  <c r="AC99" i="70"/>
  <c r="AC101" i="70"/>
  <c r="AC102" i="70"/>
  <c r="AC103" i="70"/>
  <c r="AC105" i="70"/>
  <c r="AC107" i="70"/>
  <c r="AC109" i="70"/>
  <c r="AC111" i="70"/>
  <c r="AC113" i="70"/>
  <c r="AC115" i="70"/>
  <c r="AC116" i="70"/>
  <c r="AC118" i="70"/>
  <c r="AC120" i="70"/>
  <c r="AC122" i="70"/>
  <c r="AC124" i="70"/>
  <c r="AC126" i="70"/>
  <c r="AC127" i="70"/>
  <c r="AC129" i="70"/>
  <c r="AC131" i="70"/>
  <c r="AC133" i="70"/>
  <c r="AC135" i="70"/>
  <c r="AC136" i="70"/>
  <c r="AC137" i="70"/>
  <c r="AC139" i="70"/>
  <c r="AC141" i="70"/>
  <c r="AC143" i="70"/>
  <c r="AC145" i="70"/>
  <c r="AC147" i="70"/>
  <c r="AC149" i="70"/>
  <c r="AC151" i="70"/>
  <c r="AC152" i="70"/>
  <c r="AC154" i="70"/>
  <c r="AC156" i="70"/>
  <c r="AC158" i="70"/>
  <c r="AC160" i="70"/>
  <c r="AC162" i="70"/>
  <c r="AC163" i="70"/>
  <c r="AC165" i="70"/>
  <c r="AC167" i="70"/>
  <c r="AC168" i="70"/>
  <c r="AC169" i="70"/>
  <c r="AC171" i="70"/>
  <c r="AC173" i="70"/>
  <c r="AC175" i="70"/>
  <c r="AC177" i="70"/>
  <c r="AC179" i="70"/>
  <c r="AC181" i="70"/>
  <c r="AC182" i="70"/>
  <c r="AC184" i="70"/>
  <c r="AC186" i="70"/>
  <c r="AC188" i="70"/>
  <c r="AC190" i="70"/>
  <c r="AC192" i="70"/>
  <c r="AC193" i="70"/>
  <c r="AC195" i="70"/>
  <c r="AC197" i="70"/>
  <c r="AC199" i="70"/>
  <c r="AC200" i="70"/>
  <c r="AC201" i="70"/>
  <c r="AC203" i="70"/>
  <c r="AC205" i="70"/>
  <c r="AC207" i="70"/>
  <c r="AC209" i="70"/>
  <c r="AC211" i="70"/>
  <c r="AC213" i="70"/>
  <c r="AC214" i="70"/>
  <c r="AC216" i="70"/>
  <c r="AC218" i="70"/>
  <c r="AC219" i="70"/>
  <c r="AC221" i="70"/>
  <c r="AC222" i="70"/>
  <c r="AC223" i="70"/>
  <c r="AC225" i="70"/>
  <c r="AC227" i="70"/>
  <c r="AC228" i="70"/>
  <c r="AC230" i="70"/>
  <c r="AC232" i="70"/>
  <c r="AC233" i="70"/>
  <c r="AC234" i="70"/>
  <c r="AC236" i="70"/>
  <c r="AC238" i="70"/>
  <c r="AC240" i="70"/>
  <c r="AC242" i="70"/>
  <c r="AC244" i="70"/>
  <c r="AC246" i="70"/>
  <c r="AC247" i="70"/>
  <c r="AC249" i="70"/>
  <c r="AC251" i="70"/>
  <c r="AC253" i="70"/>
  <c r="AC255" i="70"/>
  <c r="AC257" i="70"/>
  <c r="AC258" i="70"/>
  <c r="AC260" i="70"/>
  <c r="AC262" i="70"/>
  <c r="AC264" i="70"/>
  <c r="AC265" i="70"/>
  <c r="AC266" i="70"/>
  <c r="AC268" i="70"/>
  <c r="AC270" i="70"/>
  <c r="AC272" i="70"/>
  <c r="AC274" i="70"/>
  <c r="AC276" i="70"/>
  <c r="AC278" i="70"/>
  <c r="AC279" i="70"/>
  <c r="AC281" i="70"/>
  <c r="AC283" i="70"/>
  <c r="AC285" i="70"/>
  <c r="AC287" i="70"/>
  <c r="AC289" i="70"/>
  <c r="AC290" i="70"/>
  <c r="AC291" i="70"/>
  <c r="AC293" i="70"/>
  <c r="AC295" i="70"/>
  <c r="AC297" i="70"/>
  <c r="AC299" i="70"/>
  <c r="AC301" i="70"/>
  <c r="AC303" i="70"/>
  <c r="AC304" i="70"/>
  <c r="AC306" i="70"/>
  <c r="AC307" i="70"/>
  <c r="AC308" i="70"/>
  <c r="AC310" i="70"/>
  <c r="AC312" i="70"/>
  <c r="AC314" i="70"/>
  <c r="AC316" i="70"/>
  <c r="AC318" i="70"/>
  <c r="AC320" i="70"/>
  <c r="AC322" i="70"/>
  <c r="AC323" i="70"/>
  <c r="AC325" i="70"/>
  <c r="AC327" i="70"/>
  <c r="AC329" i="70"/>
  <c r="AC331" i="70"/>
  <c r="AC333" i="70"/>
  <c r="AC335" i="70"/>
  <c r="AC336" i="70"/>
  <c r="AC338" i="70"/>
  <c r="AC340" i="70"/>
  <c r="AC341" i="70"/>
  <c r="AC342" i="70"/>
  <c r="AC344" i="70"/>
  <c r="AC346" i="70"/>
  <c r="AC348" i="70"/>
  <c r="AC350" i="70"/>
  <c r="AC352" i="70"/>
  <c r="AC354" i="70"/>
  <c r="AC356" i="70"/>
  <c r="AC357" i="70"/>
  <c r="AC359" i="70"/>
  <c r="AC361" i="70"/>
  <c r="AC362" i="70"/>
  <c r="AC364" i="70"/>
  <c r="AC366" i="70"/>
  <c r="AC368" i="70"/>
  <c r="AC369" i="70"/>
  <c r="AC370" i="70"/>
  <c r="AC372" i="70"/>
  <c r="AC374" i="70"/>
  <c r="AC376" i="70"/>
  <c r="AC378" i="70"/>
  <c r="AC380" i="70"/>
  <c r="AC382" i="70"/>
  <c r="AC384" i="70"/>
  <c r="AC385" i="70"/>
  <c r="AC387" i="70"/>
  <c r="AC389" i="70"/>
  <c r="AC391" i="70"/>
  <c r="AC393" i="70"/>
  <c r="AC395" i="70"/>
  <c r="AC397" i="70"/>
  <c r="AC398" i="70"/>
  <c r="AC400" i="70"/>
  <c r="AC402" i="70"/>
  <c r="AC403" i="70"/>
  <c r="AC404" i="70"/>
  <c r="AC406" i="70"/>
  <c r="AC408" i="70"/>
  <c r="AC410" i="70"/>
  <c r="AC412" i="70"/>
  <c r="AC414" i="70"/>
  <c r="AC416" i="70"/>
  <c r="AC418" i="70"/>
  <c r="AC420" i="70"/>
  <c r="AC421" i="70"/>
  <c r="AC423" i="70"/>
  <c r="AC425" i="70"/>
  <c r="AC427" i="70"/>
  <c r="AC429" i="70"/>
  <c r="AC431" i="70"/>
  <c r="AC433" i="70"/>
  <c r="AC434" i="70"/>
  <c r="AC436" i="70"/>
  <c r="AC437" i="70"/>
  <c r="AC438" i="70"/>
  <c r="AC440" i="70"/>
  <c r="AC442" i="70"/>
  <c r="AC444" i="70"/>
  <c r="AC446" i="70"/>
  <c r="AC448" i="70"/>
  <c r="AC450" i="70"/>
  <c r="AC452" i="70"/>
  <c r="AC453" i="70"/>
  <c r="AC455" i="70"/>
  <c r="AC457" i="70"/>
  <c r="AC459" i="70"/>
  <c r="AC461" i="70"/>
  <c r="AC463" i="70"/>
  <c r="AC465" i="70"/>
  <c r="AC466" i="70"/>
  <c r="AC468" i="70"/>
  <c r="AC469" i="70"/>
  <c r="AC470" i="70"/>
  <c r="AC472" i="70"/>
  <c r="AC474" i="70"/>
  <c r="AC476" i="70"/>
  <c r="AC478" i="70"/>
  <c r="AC480" i="70"/>
  <c r="AC482" i="70"/>
  <c r="AC484" i="70"/>
  <c r="AC485" i="70"/>
  <c r="AC487" i="70"/>
  <c r="AC489" i="70"/>
  <c r="AC490" i="70"/>
  <c r="AC492" i="70"/>
  <c r="AC493" i="70"/>
  <c r="AC494" i="70"/>
  <c r="AC496" i="70"/>
  <c r="AC498" i="70"/>
  <c r="AC500" i="70"/>
  <c r="AC502" i="70"/>
  <c r="AC504" i="70"/>
  <c r="AC506" i="70"/>
  <c r="AC508" i="70"/>
  <c r="AC509" i="70"/>
  <c r="AC511" i="70"/>
  <c r="AC513" i="70"/>
  <c r="AC515" i="70"/>
  <c r="AC517" i="70"/>
  <c r="AC519" i="70"/>
  <c r="AC520" i="70"/>
  <c r="AC522" i="70"/>
  <c r="AC523" i="70"/>
  <c r="AC524" i="70"/>
  <c r="AC526" i="70"/>
  <c r="AC528" i="70"/>
  <c r="AC530" i="70"/>
  <c r="AC532" i="70"/>
  <c r="AC534" i="70"/>
  <c r="AC535" i="70"/>
  <c r="AC537" i="70"/>
  <c r="AC539" i="70"/>
  <c r="AC540" i="70"/>
  <c r="AC541" i="70"/>
  <c r="AC543" i="70"/>
  <c r="AC545" i="70"/>
  <c r="AC547" i="70"/>
  <c r="AC549" i="70"/>
  <c r="AC551" i="70"/>
  <c r="AC553" i="70"/>
  <c r="AC555" i="70"/>
  <c r="AC556" i="70"/>
  <c r="AC558" i="70"/>
  <c r="AC560" i="70"/>
  <c r="AC561" i="70"/>
  <c r="AC562" i="70"/>
  <c r="AC564" i="70"/>
  <c r="AC566" i="70"/>
  <c r="AC568" i="70"/>
  <c r="AC570" i="70"/>
  <c r="AC572" i="70"/>
  <c r="AC574" i="70"/>
  <c r="AC576" i="70"/>
  <c r="AC577" i="70"/>
  <c r="AC579" i="70"/>
  <c r="AC581" i="70"/>
  <c r="AC583" i="70"/>
  <c r="AC585" i="70"/>
  <c r="AC587" i="70"/>
  <c r="AC588" i="70"/>
  <c r="AC590" i="70"/>
  <c r="AC591" i="70"/>
  <c r="AC592" i="70"/>
  <c r="AC594" i="70"/>
  <c r="AC596" i="70"/>
  <c r="AC598" i="70"/>
  <c r="AC600" i="70"/>
  <c r="AC602" i="70"/>
  <c r="AC604" i="70"/>
  <c r="AC606" i="70"/>
  <c r="AC607" i="70"/>
  <c r="AC609" i="70"/>
  <c r="AC610" i="70"/>
  <c r="AC611" i="70"/>
  <c r="AC613" i="70"/>
  <c r="AC615" i="70"/>
  <c r="AC617" i="70"/>
  <c r="AC619" i="70"/>
  <c r="AC621" i="70"/>
  <c r="AC623" i="70"/>
  <c r="AC624" i="70"/>
  <c r="AC626" i="70"/>
  <c r="AC628" i="70"/>
  <c r="AC630" i="70"/>
  <c r="AC631" i="70"/>
  <c r="AC632" i="70"/>
  <c r="AC634" i="70"/>
  <c r="AC636" i="70"/>
  <c r="AC638" i="70"/>
  <c r="AC640" i="70"/>
  <c r="AC641" i="70"/>
  <c r="AC643" i="70"/>
  <c r="AC645" i="70"/>
  <c r="AC646" i="70"/>
  <c r="AC648" i="70"/>
  <c r="AC650" i="70"/>
  <c r="AC651" i="70"/>
  <c r="AC652" i="70"/>
  <c r="AC654" i="70"/>
  <c r="AC656" i="70"/>
  <c r="AC658" i="70"/>
  <c r="AC660" i="70"/>
  <c r="AC662" i="70"/>
  <c r="AC664" i="70"/>
  <c r="AC666" i="70"/>
  <c r="AC667" i="70"/>
  <c r="AC669" i="70"/>
  <c r="AC671" i="70"/>
  <c r="AC673" i="70"/>
  <c r="AC674" i="70"/>
  <c r="AC675" i="70"/>
  <c r="AC677" i="70"/>
  <c r="AC678" i="70"/>
  <c r="AC679" i="70"/>
  <c r="AC681" i="70"/>
  <c r="AC683" i="70"/>
  <c r="AC685" i="70"/>
  <c r="AC687" i="70"/>
  <c r="AC689" i="70"/>
  <c r="AC691" i="70"/>
  <c r="AC694" i="70"/>
  <c r="AC696" i="70"/>
  <c r="AC698" i="70"/>
  <c r="AC700" i="70"/>
  <c r="AC702" i="70"/>
  <c r="AC705" i="70"/>
  <c r="AC707" i="70"/>
  <c r="AC711" i="70"/>
  <c r="AC713" i="70"/>
  <c r="AC715" i="70"/>
  <c r="AC717" i="70"/>
  <c r="AC719" i="70"/>
  <c r="AC721" i="70"/>
  <c r="AC723" i="70"/>
  <c r="AC726" i="70"/>
  <c r="AC728" i="70"/>
  <c r="AC730" i="70"/>
  <c r="AC732" i="70"/>
  <c r="AC734" i="70"/>
  <c r="AC737" i="70"/>
  <c r="AC739" i="70"/>
  <c r="AC741" i="70"/>
  <c r="AC743" i="70"/>
  <c r="AC744" i="70"/>
  <c r="AC745" i="70"/>
  <c r="AC747" i="70"/>
  <c r="AC749" i="70"/>
  <c r="AC751" i="70"/>
  <c r="AC753" i="70"/>
  <c r="AC755" i="70"/>
  <c r="AC759" i="70"/>
  <c r="AC761" i="70"/>
  <c r="AC763" i="70"/>
  <c r="AC765" i="70"/>
  <c r="AC769" i="70"/>
  <c r="AC11" i="70"/>
  <c r="I10" i="40"/>
  <c r="E45" i="71" l="1"/>
  <c r="G45" i="71" s="1"/>
  <c r="I45" i="71" s="1"/>
  <c r="K45" i="71" s="1"/>
  <c r="M45" i="71" s="1"/>
  <c r="O45" i="71" s="1"/>
  <c r="Q45" i="71" s="1"/>
  <c r="S45" i="71" s="1"/>
  <c r="U45" i="71" s="1"/>
  <c r="W45" i="71" s="1"/>
  <c r="Y45" i="71" s="1"/>
  <c r="AA45" i="71" s="1"/>
  <c r="B44" i="71"/>
  <c r="B46" i="71"/>
  <c r="E672" i="70" l="1"/>
  <c r="B669" i="70"/>
  <c r="B671" i="70"/>
  <c r="G672" i="70" l="1"/>
  <c r="I672" i="70" s="1"/>
  <c r="K672" i="70" s="1"/>
  <c r="M672" i="70" s="1"/>
  <c r="O672" i="70" s="1"/>
  <c r="Q672" i="70" s="1"/>
  <c r="S672" i="70" s="1"/>
  <c r="U672" i="70" s="1"/>
  <c r="W672" i="70" s="1"/>
  <c r="Y672" i="70" s="1"/>
  <c r="AA672" i="70" s="1"/>
  <c r="E144" i="84"/>
  <c r="B143" i="84"/>
  <c r="AC672" i="70" l="1"/>
  <c r="C44" i="71"/>
  <c r="E51" i="71"/>
  <c r="G51" i="71" s="1"/>
  <c r="I51" i="71" s="1"/>
  <c r="K51" i="71" s="1"/>
  <c r="M51" i="71" s="1"/>
  <c r="O51" i="71" s="1"/>
  <c r="Q51" i="71" s="1"/>
  <c r="S51" i="71" s="1"/>
  <c r="U51" i="71" s="1"/>
  <c r="W51" i="71" s="1"/>
  <c r="Y51" i="71" s="1"/>
  <c r="AA51" i="71" s="1"/>
  <c r="E49" i="71"/>
  <c r="G49" i="71" s="1"/>
  <c r="I49" i="71" s="1"/>
  <c r="K49" i="71" s="1"/>
  <c r="M49" i="71" s="1"/>
  <c r="O49" i="71" s="1"/>
  <c r="Q49" i="71" s="1"/>
  <c r="S49" i="71" s="1"/>
  <c r="U49" i="71" s="1"/>
  <c r="W49" i="71" s="1"/>
  <c r="Y49" i="71" s="1"/>
  <c r="AA49" i="71" s="1"/>
  <c r="E47" i="71"/>
  <c r="E43" i="71"/>
  <c r="G43" i="71" s="1"/>
  <c r="I43" i="71" s="1"/>
  <c r="K43" i="71" s="1"/>
  <c r="M43" i="71" s="1"/>
  <c r="O43" i="71" s="1"/>
  <c r="Q43" i="71" s="1"/>
  <c r="S43" i="71" s="1"/>
  <c r="U43" i="71" s="1"/>
  <c r="W43" i="71" s="1"/>
  <c r="Y43" i="71" s="1"/>
  <c r="AA43" i="71" s="1"/>
  <c r="E41" i="71"/>
  <c r="G41" i="71" s="1"/>
  <c r="I41" i="71" s="1"/>
  <c r="K41" i="71" s="1"/>
  <c r="M41" i="71" s="1"/>
  <c r="O41" i="71" s="1"/>
  <c r="Q41" i="71" s="1"/>
  <c r="S41" i="71" s="1"/>
  <c r="U41" i="71" s="1"/>
  <c r="W41" i="71" s="1"/>
  <c r="Y41" i="71" s="1"/>
  <c r="AA41" i="71" s="1"/>
  <c r="E39" i="71"/>
  <c r="G39" i="71" s="1"/>
  <c r="I39" i="71" s="1"/>
  <c r="K39" i="71" s="1"/>
  <c r="M39" i="71" s="1"/>
  <c r="O39" i="71" s="1"/>
  <c r="Q39" i="71" s="1"/>
  <c r="S39" i="71" s="1"/>
  <c r="U39" i="71" s="1"/>
  <c r="W39" i="71" s="1"/>
  <c r="Y39" i="71" s="1"/>
  <c r="AA39" i="71" s="1"/>
  <c r="E37" i="71"/>
  <c r="G37" i="71" s="1"/>
  <c r="I37" i="71" s="1"/>
  <c r="K37" i="71" s="1"/>
  <c r="M37" i="71" s="1"/>
  <c r="O37" i="71" s="1"/>
  <c r="Q37" i="71" s="1"/>
  <c r="S37" i="71" s="1"/>
  <c r="U37" i="71" s="1"/>
  <c r="W37" i="71" s="1"/>
  <c r="Y37" i="71" s="1"/>
  <c r="AA37" i="71" s="1"/>
  <c r="E35" i="71"/>
  <c r="G35" i="71" s="1"/>
  <c r="I35" i="71" s="1"/>
  <c r="K35" i="71" s="1"/>
  <c r="M35" i="71" s="1"/>
  <c r="O35" i="71" s="1"/>
  <c r="Q35" i="71" s="1"/>
  <c r="S35" i="71" s="1"/>
  <c r="U35" i="71" s="1"/>
  <c r="W35" i="71" s="1"/>
  <c r="Y35" i="71" s="1"/>
  <c r="AA35" i="71" s="1"/>
  <c r="E33" i="71"/>
  <c r="G33" i="71" s="1"/>
  <c r="I33" i="71" s="1"/>
  <c r="K33" i="71" s="1"/>
  <c r="M33" i="71" s="1"/>
  <c r="O33" i="71" s="1"/>
  <c r="Q33" i="71" s="1"/>
  <c r="S33" i="71" s="1"/>
  <c r="U33" i="71" s="1"/>
  <c r="W33" i="71" s="1"/>
  <c r="Y33" i="71" s="1"/>
  <c r="AA33" i="71" s="1"/>
  <c r="E31" i="71"/>
  <c r="G31" i="71" s="1"/>
  <c r="I31" i="71" s="1"/>
  <c r="K31" i="71" s="1"/>
  <c r="M31" i="71" s="1"/>
  <c r="O31" i="71" s="1"/>
  <c r="Q31" i="71" s="1"/>
  <c r="S31" i="71" s="1"/>
  <c r="U31" i="71" s="1"/>
  <c r="W31" i="71" s="1"/>
  <c r="Y31" i="71" s="1"/>
  <c r="AA31" i="71" s="1"/>
  <c r="E29" i="71"/>
  <c r="G29" i="71" s="1"/>
  <c r="I29" i="71" s="1"/>
  <c r="K29" i="71" s="1"/>
  <c r="M29" i="71" s="1"/>
  <c r="O29" i="71" s="1"/>
  <c r="Q29" i="71" s="1"/>
  <c r="S29" i="71" s="1"/>
  <c r="U29" i="71" s="1"/>
  <c r="W29" i="71" s="1"/>
  <c r="Y29" i="71" s="1"/>
  <c r="AA29" i="71" s="1"/>
  <c r="E27" i="71"/>
  <c r="G27" i="71" s="1"/>
  <c r="I27" i="71" s="1"/>
  <c r="K27" i="71" s="1"/>
  <c r="M27" i="71" s="1"/>
  <c r="O27" i="71" s="1"/>
  <c r="Q27" i="71" s="1"/>
  <c r="S27" i="71" s="1"/>
  <c r="U27" i="71" s="1"/>
  <c r="W27" i="71" s="1"/>
  <c r="Y27" i="71" s="1"/>
  <c r="AA27" i="71" s="1"/>
  <c r="E25" i="71"/>
  <c r="G25" i="71" s="1"/>
  <c r="I25" i="71" s="1"/>
  <c r="K25" i="71" s="1"/>
  <c r="M25" i="71" s="1"/>
  <c r="O25" i="71" s="1"/>
  <c r="Q25" i="71" s="1"/>
  <c r="S25" i="71" s="1"/>
  <c r="U25" i="71" s="1"/>
  <c r="W25" i="71" s="1"/>
  <c r="Y25" i="71" s="1"/>
  <c r="AA25" i="71" s="1"/>
  <c r="E23" i="71"/>
  <c r="G23" i="71" s="1"/>
  <c r="I23" i="71" s="1"/>
  <c r="K23" i="71" s="1"/>
  <c r="M23" i="71" s="1"/>
  <c r="O23" i="71" s="1"/>
  <c r="Q23" i="71" s="1"/>
  <c r="S23" i="71" s="1"/>
  <c r="U23" i="71" s="1"/>
  <c r="W23" i="71" s="1"/>
  <c r="Y23" i="71" s="1"/>
  <c r="AA23" i="71" s="1"/>
  <c r="E21" i="71"/>
  <c r="G21" i="71" s="1"/>
  <c r="I21" i="71" s="1"/>
  <c r="K21" i="71" s="1"/>
  <c r="M21" i="71" s="1"/>
  <c r="O21" i="71" s="1"/>
  <c r="Q21" i="71" s="1"/>
  <c r="S21" i="71" s="1"/>
  <c r="U21" i="71" s="1"/>
  <c r="W21" i="71" s="1"/>
  <c r="Y21" i="71" s="1"/>
  <c r="AA21" i="71" s="1"/>
  <c r="E19" i="71"/>
  <c r="G19" i="71" s="1"/>
  <c r="I19" i="71" s="1"/>
  <c r="K19" i="71" s="1"/>
  <c r="M19" i="71" s="1"/>
  <c r="O19" i="71" s="1"/>
  <c r="Q19" i="71" s="1"/>
  <c r="S19" i="71" s="1"/>
  <c r="U19" i="71" s="1"/>
  <c r="W19" i="71" s="1"/>
  <c r="Y19" i="71" s="1"/>
  <c r="AA19" i="71" s="1"/>
  <c r="E17" i="71"/>
  <c r="G17" i="71" s="1"/>
  <c r="I17" i="71" s="1"/>
  <c r="K17" i="71" s="1"/>
  <c r="M17" i="71" s="1"/>
  <c r="O17" i="71" s="1"/>
  <c r="Q17" i="71" s="1"/>
  <c r="S17" i="71" s="1"/>
  <c r="U17" i="71" s="1"/>
  <c r="W17" i="71" s="1"/>
  <c r="Y17" i="71" s="1"/>
  <c r="AA17" i="71" s="1"/>
  <c r="E15" i="71"/>
  <c r="G15" i="71" s="1"/>
  <c r="I15" i="71" s="1"/>
  <c r="K15" i="71" s="1"/>
  <c r="M15" i="71" s="1"/>
  <c r="O15" i="71" s="1"/>
  <c r="Q15" i="71" s="1"/>
  <c r="S15" i="71" s="1"/>
  <c r="U15" i="71" s="1"/>
  <c r="W15" i="71" s="1"/>
  <c r="Y15" i="71" s="1"/>
  <c r="AA15" i="71" s="1"/>
  <c r="E13" i="71"/>
  <c r="G13" i="71" s="1"/>
  <c r="I13" i="71" s="1"/>
  <c r="K13" i="71" s="1"/>
  <c r="M13" i="71" s="1"/>
  <c r="O13" i="71" s="1"/>
  <c r="Q13" i="71" s="1"/>
  <c r="S13" i="71" s="1"/>
  <c r="U13" i="71" s="1"/>
  <c r="W13" i="71" s="1"/>
  <c r="Y13" i="71" s="1"/>
  <c r="AA13" i="71" s="1"/>
  <c r="E11" i="71"/>
  <c r="G11" i="71" s="1"/>
  <c r="I11" i="71" s="1"/>
  <c r="K11" i="71" s="1"/>
  <c r="M11" i="71" s="1"/>
  <c r="O11" i="71" s="1"/>
  <c r="Q11" i="71" s="1"/>
  <c r="S11" i="71" s="1"/>
  <c r="U11" i="71" s="1"/>
  <c r="W11" i="71" s="1"/>
  <c r="Y11" i="71" s="1"/>
  <c r="AA11" i="71" s="1"/>
  <c r="G47" i="71" l="1"/>
  <c r="E294" i="80"/>
  <c r="G294" i="80" s="1"/>
  <c r="I294" i="80" s="1"/>
  <c r="K294" i="80" s="1"/>
  <c r="M294" i="80" s="1"/>
  <c r="O294" i="80" s="1"/>
  <c r="Q294" i="80" s="1"/>
  <c r="S294" i="80" s="1"/>
  <c r="U294" i="80" s="1"/>
  <c r="W294" i="80" s="1"/>
  <c r="Y294" i="80" s="1"/>
  <c r="AA294" i="80" s="1"/>
  <c r="E290" i="80"/>
  <c r="G290" i="80" s="1"/>
  <c r="I290" i="80" s="1"/>
  <c r="K290" i="80" s="1"/>
  <c r="M290" i="80" s="1"/>
  <c r="O290" i="80" s="1"/>
  <c r="Q290" i="80" s="1"/>
  <c r="S290" i="80" s="1"/>
  <c r="U290" i="80" s="1"/>
  <c r="W290" i="80" s="1"/>
  <c r="Y290" i="80" s="1"/>
  <c r="AA290" i="80" s="1"/>
  <c r="E288" i="80"/>
  <c r="G288" i="80" s="1"/>
  <c r="I288" i="80" s="1"/>
  <c r="K288" i="80" s="1"/>
  <c r="M288" i="80" s="1"/>
  <c r="O288" i="80" s="1"/>
  <c r="Q288" i="80" s="1"/>
  <c r="S288" i="80" s="1"/>
  <c r="U288" i="80" s="1"/>
  <c r="W288" i="80" s="1"/>
  <c r="Y288" i="80" s="1"/>
  <c r="AA288" i="80" s="1"/>
  <c r="E286" i="80"/>
  <c r="G286" i="80" s="1"/>
  <c r="I286" i="80" s="1"/>
  <c r="K286" i="80" s="1"/>
  <c r="M286" i="80" s="1"/>
  <c r="O286" i="80" s="1"/>
  <c r="Q286" i="80" s="1"/>
  <c r="S286" i="80" s="1"/>
  <c r="U286" i="80" s="1"/>
  <c r="W286" i="80" s="1"/>
  <c r="Y286" i="80" s="1"/>
  <c r="AA286" i="80" s="1"/>
  <c r="E284" i="80"/>
  <c r="G284" i="80" s="1"/>
  <c r="I284" i="80" s="1"/>
  <c r="K284" i="80" s="1"/>
  <c r="M284" i="80" s="1"/>
  <c r="O284" i="80" s="1"/>
  <c r="Q284" i="80" s="1"/>
  <c r="S284" i="80" s="1"/>
  <c r="U284" i="80" s="1"/>
  <c r="W284" i="80" s="1"/>
  <c r="Y284" i="80" s="1"/>
  <c r="AA284" i="80" s="1"/>
  <c r="E282" i="80"/>
  <c r="G282" i="80" s="1"/>
  <c r="I282" i="80" s="1"/>
  <c r="K282" i="80" s="1"/>
  <c r="M282" i="80" s="1"/>
  <c r="O282" i="80" s="1"/>
  <c r="Q282" i="80" s="1"/>
  <c r="S282" i="80" s="1"/>
  <c r="U282" i="80" s="1"/>
  <c r="W282" i="80" s="1"/>
  <c r="Y282" i="80" s="1"/>
  <c r="AA282" i="80" s="1"/>
  <c r="E280" i="80"/>
  <c r="G280" i="80" s="1"/>
  <c r="I280" i="80" s="1"/>
  <c r="K280" i="80" s="1"/>
  <c r="M280" i="80" s="1"/>
  <c r="O280" i="80" s="1"/>
  <c r="Q280" i="80" s="1"/>
  <c r="S280" i="80" s="1"/>
  <c r="U280" i="80" s="1"/>
  <c r="W280" i="80" s="1"/>
  <c r="Y280" i="80" s="1"/>
  <c r="AA280" i="80" s="1"/>
  <c r="E278" i="80"/>
  <c r="G278" i="80" s="1"/>
  <c r="I278" i="80" s="1"/>
  <c r="K278" i="80" s="1"/>
  <c r="M278" i="80" s="1"/>
  <c r="O278" i="80" s="1"/>
  <c r="Q278" i="80" s="1"/>
  <c r="S278" i="80" s="1"/>
  <c r="U278" i="80" s="1"/>
  <c r="W278" i="80" s="1"/>
  <c r="Y278" i="80" s="1"/>
  <c r="AA278" i="80" s="1"/>
  <c r="E276" i="80"/>
  <c r="G276" i="80" s="1"/>
  <c r="I276" i="80" s="1"/>
  <c r="K276" i="80" s="1"/>
  <c r="M276" i="80" s="1"/>
  <c r="O276" i="80" s="1"/>
  <c r="Q276" i="80" s="1"/>
  <c r="S276" i="80" s="1"/>
  <c r="U276" i="80" s="1"/>
  <c r="W276" i="80" s="1"/>
  <c r="Y276" i="80" s="1"/>
  <c r="AA276" i="80" s="1"/>
  <c r="E274" i="80"/>
  <c r="G274" i="80" s="1"/>
  <c r="I274" i="80" s="1"/>
  <c r="K274" i="80" s="1"/>
  <c r="M274" i="80" s="1"/>
  <c r="O274" i="80" s="1"/>
  <c r="Q274" i="80" s="1"/>
  <c r="S274" i="80" s="1"/>
  <c r="U274" i="80" s="1"/>
  <c r="W274" i="80" s="1"/>
  <c r="Y274" i="80" s="1"/>
  <c r="AA274" i="80" s="1"/>
  <c r="E272" i="80"/>
  <c r="G272" i="80" s="1"/>
  <c r="I272" i="80" s="1"/>
  <c r="K272" i="80" s="1"/>
  <c r="M272" i="80" s="1"/>
  <c r="O272" i="80" s="1"/>
  <c r="Q272" i="80" s="1"/>
  <c r="S272" i="80" s="1"/>
  <c r="U272" i="80" s="1"/>
  <c r="W272" i="80" s="1"/>
  <c r="Y272" i="80" s="1"/>
  <c r="AA272" i="80" s="1"/>
  <c r="E268" i="80"/>
  <c r="G268" i="80" s="1"/>
  <c r="I268" i="80" s="1"/>
  <c r="K268" i="80" s="1"/>
  <c r="M268" i="80" s="1"/>
  <c r="O268" i="80" s="1"/>
  <c r="Q268" i="80" s="1"/>
  <c r="S268" i="80" s="1"/>
  <c r="U268" i="80" s="1"/>
  <c r="W268" i="80" s="1"/>
  <c r="Y268" i="80" s="1"/>
  <c r="AA268" i="80" s="1"/>
  <c r="E266" i="80"/>
  <c r="G266" i="80" s="1"/>
  <c r="I266" i="80" s="1"/>
  <c r="K266" i="80" s="1"/>
  <c r="M266" i="80" s="1"/>
  <c r="O266" i="80" s="1"/>
  <c r="Q266" i="80" s="1"/>
  <c r="S266" i="80" s="1"/>
  <c r="U266" i="80" s="1"/>
  <c r="W266" i="80" s="1"/>
  <c r="Y266" i="80" s="1"/>
  <c r="AA266" i="80" s="1"/>
  <c r="E264" i="80"/>
  <c r="G264" i="80" s="1"/>
  <c r="I264" i="80" s="1"/>
  <c r="K264" i="80" s="1"/>
  <c r="M264" i="80" s="1"/>
  <c r="O264" i="80" s="1"/>
  <c r="Q264" i="80" s="1"/>
  <c r="S264" i="80" s="1"/>
  <c r="U264" i="80" s="1"/>
  <c r="W264" i="80" s="1"/>
  <c r="Y264" i="80" s="1"/>
  <c r="AA264" i="80" s="1"/>
  <c r="E262" i="80"/>
  <c r="G262" i="80" s="1"/>
  <c r="I262" i="80" s="1"/>
  <c r="K262" i="80" s="1"/>
  <c r="M262" i="80" s="1"/>
  <c r="O262" i="80" s="1"/>
  <c r="Q262" i="80" s="1"/>
  <c r="S262" i="80" s="1"/>
  <c r="U262" i="80" s="1"/>
  <c r="W262" i="80" s="1"/>
  <c r="Y262" i="80" s="1"/>
  <c r="AA262" i="80" s="1"/>
  <c r="E260" i="80"/>
  <c r="G260" i="80" s="1"/>
  <c r="I260" i="80" s="1"/>
  <c r="K260" i="80" s="1"/>
  <c r="M260" i="80" s="1"/>
  <c r="O260" i="80" s="1"/>
  <c r="Q260" i="80" s="1"/>
  <c r="S260" i="80" s="1"/>
  <c r="U260" i="80" s="1"/>
  <c r="W260" i="80" s="1"/>
  <c r="Y260" i="80" s="1"/>
  <c r="AA260" i="80" s="1"/>
  <c r="E258" i="80"/>
  <c r="G258" i="80" s="1"/>
  <c r="I258" i="80" s="1"/>
  <c r="K258" i="80" s="1"/>
  <c r="M258" i="80" s="1"/>
  <c r="O258" i="80" s="1"/>
  <c r="Q258" i="80" s="1"/>
  <c r="S258" i="80" s="1"/>
  <c r="U258" i="80" s="1"/>
  <c r="W258" i="80" s="1"/>
  <c r="Y258" i="80" s="1"/>
  <c r="AA258" i="80" s="1"/>
  <c r="E256" i="80"/>
  <c r="G256" i="80" s="1"/>
  <c r="I256" i="80" s="1"/>
  <c r="K256" i="80" s="1"/>
  <c r="M256" i="80" s="1"/>
  <c r="O256" i="80" s="1"/>
  <c r="Q256" i="80" s="1"/>
  <c r="S256" i="80" s="1"/>
  <c r="U256" i="80" s="1"/>
  <c r="W256" i="80" s="1"/>
  <c r="Y256" i="80" s="1"/>
  <c r="AA256" i="80" s="1"/>
  <c r="E252" i="80"/>
  <c r="G252" i="80" s="1"/>
  <c r="I252" i="80" s="1"/>
  <c r="K252" i="80" s="1"/>
  <c r="M252" i="80" s="1"/>
  <c r="O252" i="80" s="1"/>
  <c r="Q252" i="80" s="1"/>
  <c r="S252" i="80" s="1"/>
  <c r="U252" i="80" s="1"/>
  <c r="W252" i="80" s="1"/>
  <c r="Y252" i="80" s="1"/>
  <c r="AA252" i="80" s="1"/>
  <c r="E250" i="80"/>
  <c r="G250" i="80" s="1"/>
  <c r="I250" i="80" s="1"/>
  <c r="K250" i="80" s="1"/>
  <c r="M250" i="80" s="1"/>
  <c r="O250" i="80" s="1"/>
  <c r="Q250" i="80" s="1"/>
  <c r="S250" i="80" s="1"/>
  <c r="U250" i="80" s="1"/>
  <c r="W250" i="80" s="1"/>
  <c r="Y250" i="80" s="1"/>
  <c r="AA250" i="80" s="1"/>
  <c r="E248" i="80"/>
  <c r="G248" i="80" s="1"/>
  <c r="I248" i="80" s="1"/>
  <c r="K248" i="80" s="1"/>
  <c r="M248" i="80" s="1"/>
  <c r="O248" i="80" s="1"/>
  <c r="Q248" i="80" s="1"/>
  <c r="S248" i="80" s="1"/>
  <c r="U248" i="80" s="1"/>
  <c r="W248" i="80" s="1"/>
  <c r="Y248" i="80" s="1"/>
  <c r="AA248" i="80" s="1"/>
  <c r="E246" i="80"/>
  <c r="G246" i="80" s="1"/>
  <c r="I246" i="80" s="1"/>
  <c r="K246" i="80" s="1"/>
  <c r="M246" i="80" s="1"/>
  <c r="O246" i="80" s="1"/>
  <c r="Q246" i="80" s="1"/>
  <c r="S246" i="80" s="1"/>
  <c r="U246" i="80" s="1"/>
  <c r="W246" i="80" s="1"/>
  <c r="Y246" i="80" s="1"/>
  <c r="AA246" i="80" s="1"/>
  <c r="E244" i="80"/>
  <c r="G244" i="80" s="1"/>
  <c r="I244" i="80" s="1"/>
  <c r="K244" i="80" s="1"/>
  <c r="M244" i="80" s="1"/>
  <c r="O244" i="80" s="1"/>
  <c r="Q244" i="80" s="1"/>
  <c r="S244" i="80" s="1"/>
  <c r="U244" i="80" s="1"/>
  <c r="W244" i="80" s="1"/>
  <c r="Y244" i="80" s="1"/>
  <c r="AA244" i="80" s="1"/>
  <c r="E242" i="80"/>
  <c r="G242" i="80" s="1"/>
  <c r="I242" i="80" s="1"/>
  <c r="K242" i="80" s="1"/>
  <c r="M242" i="80" s="1"/>
  <c r="O242" i="80" s="1"/>
  <c r="Q242" i="80" s="1"/>
  <c r="S242" i="80" s="1"/>
  <c r="U242" i="80" s="1"/>
  <c r="W242" i="80" s="1"/>
  <c r="Y242" i="80" s="1"/>
  <c r="AA242" i="80" s="1"/>
  <c r="E238" i="80"/>
  <c r="G238" i="80" s="1"/>
  <c r="I238" i="80" s="1"/>
  <c r="K238" i="80" s="1"/>
  <c r="M238" i="80" s="1"/>
  <c r="O238" i="80" s="1"/>
  <c r="Q238" i="80" s="1"/>
  <c r="S238" i="80" s="1"/>
  <c r="U238" i="80" s="1"/>
  <c r="W238" i="80" s="1"/>
  <c r="Y238" i="80" s="1"/>
  <c r="AA238" i="80" s="1"/>
  <c r="E236" i="80"/>
  <c r="G236" i="80" s="1"/>
  <c r="I236" i="80" s="1"/>
  <c r="K236" i="80" s="1"/>
  <c r="M236" i="80" s="1"/>
  <c r="O236" i="80" s="1"/>
  <c r="Q236" i="80" s="1"/>
  <c r="S236" i="80" s="1"/>
  <c r="U236" i="80" s="1"/>
  <c r="W236" i="80" s="1"/>
  <c r="Y236" i="80" s="1"/>
  <c r="AA236" i="80" s="1"/>
  <c r="E234" i="80"/>
  <c r="G234" i="80" s="1"/>
  <c r="I234" i="80" s="1"/>
  <c r="K234" i="80" s="1"/>
  <c r="M234" i="80" s="1"/>
  <c r="O234" i="80" s="1"/>
  <c r="Q234" i="80" s="1"/>
  <c r="S234" i="80" s="1"/>
  <c r="U234" i="80" s="1"/>
  <c r="W234" i="80" s="1"/>
  <c r="Y234" i="80" s="1"/>
  <c r="AA234" i="80" s="1"/>
  <c r="E232" i="80"/>
  <c r="G232" i="80" s="1"/>
  <c r="I232" i="80" s="1"/>
  <c r="K232" i="80" s="1"/>
  <c r="M232" i="80" s="1"/>
  <c r="O232" i="80" s="1"/>
  <c r="Q232" i="80" s="1"/>
  <c r="S232" i="80" s="1"/>
  <c r="U232" i="80" s="1"/>
  <c r="W232" i="80" s="1"/>
  <c r="Y232" i="80" s="1"/>
  <c r="AA232" i="80" s="1"/>
  <c r="E230" i="80"/>
  <c r="G230" i="80" s="1"/>
  <c r="I230" i="80" s="1"/>
  <c r="K230" i="80" s="1"/>
  <c r="M230" i="80" s="1"/>
  <c r="O230" i="80" s="1"/>
  <c r="Q230" i="80" s="1"/>
  <c r="S230" i="80" s="1"/>
  <c r="U230" i="80" s="1"/>
  <c r="W230" i="80" s="1"/>
  <c r="Y230" i="80" s="1"/>
  <c r="AA230" i="80" s="1"/>
  <c r="E228" i="80"/>
  <c r="G228" i="80" s="1"/>
  <c r="I228" i="80" s="1"/>
  <c r="K228" i="80" s="1"/>
  <c r="M228" i="80" s="1"/>
  <c r="O228" i="80" s="1"/>
  <c r="Q228" i="80" s="1"/>
  <c r="S228" i="80" s="1"/>
  <c r="U228" i="80" s="1"/>
  <c r="W228" i="80" s="1"/>
  <c r="Y228" i="80" s="1"/>
  <c r="AA228" i="80" s="1"/>
  <c r="B235" i="80"/>
  <c r="B233" i="80"/>
  <c r="B231" i="80"/>
  <c r="B229" i="80"/>
  <c r="E224" i="80"/>
  <c r="G224" i="80" s="1"/>
  <c r="I224" i="80" s="1"/>
  <c r="K224" i="80" s="1"/>
  <c r="M224" i="80" s="1"/>
  <c r="O224" i="80" s="1"/>
  <c r="Q224" i="80" s="1"/>
  <c r="S224" i="80" s="1"/>
  <c r="U224" i="80" s="1"/>
  <c r="W224" i="80" s="1"/>
  <c r="Y224" i="80" s="1"/>
  <c r="AA224" i="80" s="1"/>
  <c r="E222" i="80"/>
  <c r="G222" i="80" s="1"/>
  <c r="I222" i="80" s="1"/>
  <c r="K222" i="80" s="1"/>
  <c r="M222" i="80" s="1"/>
  <c r="O222" i="80" s="1"/>
  <c r="Q222" i="80" s="1"/>
  <c r="S222" i="80" s="1"/>
  <c r="U222" i="80" s="1"/>
  <c r="W222" i="80" s="1"/>
  <c r="Y222" i="80" s="1"/>
  <c r="AA222" i="80" s="1"/>
  <c r="E220" i="80"/>
  <c r="G220" i="80" s="1"/>
  <c r="I220" i="80" s="1"/>
  <c r="K220" i="80" s="1"/>
  <c r="M220" i="80" s="1"/>
  <c r="O220" i="80" s="1"/>
  <c r="Q220" i="80" s="1"/>
  <c r="S220" i="80" s="1"/>
  <c r="U220" i="80" s="1"/>
  <c r="W220" i="80" s="1"/>
  <c r="Y220" i="80" s="1"/>
  <c r="AA220" i="80" s="1"/>
  <c r="E218" i="80"/>
  <c r="G218" i="80" s="1"/>
  <c r="I218" i="80" s="1"/>
  <c r="K218" i="80" s="1"/>
  <c r="M218" i="80" s="1"/>
  <c r="O218" i="80" s="1"/>
  <c r="Q218" i="80" s="1"/>
  <c r="S218" i="80" s="1"/>
  <c r="U218" i="80" s="1"/>
  <c r="W218" i="80" s="1"/>
  <c r="Y218" i="80" s="1"/>
  <c r="AA218" i="80" s="1"/>
  <c r="E216" i="80"/>
  <c r="G216" i="80" s="1"/>
  <c r="I216" i="80" s="1"/>
  <c r="K216" i="80" s="1"/>
  <c r="M216" i="80" s="1"/>
  <c r="O216" i="80" s="1"/>
  <c r="Q216" i="80" s="1"/>
  <c r="S216" i="80" s="1"/>
  <c r="U216" i="80" s="1"/>
  <c r="W216" i="80" s="1"/>
  <c r="Y216" i="80" s="1"/>
  <c r="AA216" i="80" s="1"/>
  <c r="E214" i="80"/>
  <c r="G214" i="80" s="1"/>
  <c r="I214" i="80" s="1"/>
  <c r="K214" i="80" s="1"/>
  <c r="M214" i="80" s="1"/>
  <c r="O214" i="80" s="1"/>
  <c r="Q214" i="80" s="1"/>
  <c r="S214" i="80" s="1"/>
  <c r="U214" i="80" s="1"/>
  <c r="W214" i="80" s="1"/>
  <c r="Y214" i="80" s="1"/>
  <c r="AA214" i="80" s="1"/>
  <c r="E212" i="80"/>
  <c r="G212" i="80" s="1"/>
  <c r="I212" i="80" s="1"/>
  <c r="K212" i="80" s="1"/>
  <c r="M212" i="80" s="1"/>
  <c r="O212" i="80" s="1"/>
  <c r="Q212" i="80" s="1"/>
  <c r="S212" i="80" s="1"/>
  <c r="U212" i="80" s="1"/>
  <c r="W212" i="80" s="1"/>
  <c r="Y212" i="80" s="1"/>
  <c r="AA212" i="80" s="1"/>
  <c r="E206" i="80"/>
  <c r="G206" i="80" s="1"/>
  <c r="I206" i="80" s="1"/>
  <c r="K206" i="80" s="1"/>
  <c r="M206" i="80" s="1"/>
  <c r="O206" i="80" s="1"/>
  <c r="Q206" i="80" s="1"/>
  <c r="S206" i="80" s="1"/>
  <c r="U206" i="80" s="1"/>
  <c r="W206" i="80" s="1"/>
  <c r="Y206" i="80" s="1"/>
  <c r="AA206" i="80" s="1"/>
  <c r="E204" i="80"/>
  <c r="G204" i="80" s="1"/>
  <c r="I204" i="80" s="1"/>
  <c r="K204" i="80" s="1"/>
  <c r="M204" i="80" s="1"/>
  <c r="O204" i="80" s="1"/>
  <c r="Q204" i="80" s="1"/>
  <c r="S204" i="80" s="1"/>
  <c r="U204" i="80" s="1"/>
  <c r="W204" i="80" s="1"/>
  <c r="Y204" i="80" s="1"/>
  <c r="AA204" i="80" s="1"/>
  <c r="E202" i="80"/>
  <c r="G202" i="80" s="1"/>
  <c r="I202" i="80" s="1"/>
  <c r="K202" i="80" s="1"/>
  <c r="M202" i="80" s="1"/>
  <c r="O202" i="80" s="1"/>
  <c r="Q202" i="80" s="1"/>
  <c r="S202" i="80" s="1"/>
  <c r="U202" i="80" s="1"/>
  <c r="W202" i="80" s="1"/>
  <c r="Y202" i="80" s="1"/>
  <c r="AA202" i="80" s="1"/>
  <c r="E200" i="80"/>
  <c r="G200" i="80" s="1"/>
  <c r="I200" i="80" s="1"/>
  <c r="K200" i="80" s="1"/>
  <c r="M200" i="80" s="1"/>
  <c r="O200" i="80" s="1"/>
  <c r="Q200" i="80" s="1"/>
  <c r="S200" i="80" s="1"/>
  <c r="U200" i="80" s="1"/>
  <c r="W200" i="80" s="1"/>
  <c r="Y200" i="80" s="1"/>
  <c r="AA200" i="80" s="1"/>
  <c r="E198" i="80"/>
  <c r="G198" i="80" s="1"/>
  <c r="I198" i="80" s="1"/>
  <c r="K198" i="80" s="1"/>
  <c r="M198" i="80" s="1"/>
  <c r="O198" i="80" s="1"/>
  <c r="Q198" i="80" s="1"/>
  <c r="S198" i="80" s="1"/>
  <c r="U198" i="80" s="1"/>
  <c r="W198" i="80" s="1"/>
  <c r="Y198" i="80" s="1"/>
  <c r="AA198" i="80" s="1"/>
  <c r="E196" i="80"/>
  <c r="G196" i="80" s="1"/>
  <c r="I196" i="80" s="1"/>
  <c r="K196" i="80" s="1"/>
  <c r="M196" i="80" s="1"/>
  <c r="O196" i="80" s="1"/>
  <c r="Q196" i="80" s="1"/>
  <c r="S196" i="80" s="1"/>
  <c r="U196" i="80" s="1"/>
  <c r="W196" i="80" s="1"/>
  <c r="Y196" i="80" s="1"/>
  <c r="AA196" i="80" s="1"/>
  <c r="E194" i="80"/>
  <c r="G194" i="80" s="1"/>
  <c r="I194" i="80" s="1"/>
  <c r="K194" i="80" s="1"/>
  <c r="M194" i="80" s="1"/>
  <c r="O194" i="80" s="1"/>
  <c r="Q194" i="80" s="1"/>
  <c r="S194" i="80" s="1"/>
  <c r="U194" i="80" s="1"/>
  <c r="W194" i="80" s="1"/>
  <c r="Y194" i="80" s="1"/>
  <c r="AA194" i="80" s="1"/>
  <c r="E192" i="80"/>
  <c r="G192" i="80" s="1"/>
  <c r="I192" i="80" s="1"/>
  <c r="K192" i="80" s="1"/>
  <c r="M192" i="80" s="1"/>
  <c r="O192" i="80" s="1"/>
  <c r="Q192" i="80" s="1"/>
  <c r="S192" i="80" s="1"/>
  <c r="U192" i="80" s="1"/>
  <c r="W192" i="80" s="1"/>
  <c r="Y192" i="80" s="1"/>
  <c r="AA192" i="80" s="1"/>
  <c r="E190" i="80"/>
  <c r="G190" i="80" s="1"/>
  <c r="I190" i="80" s="1"/>
  <c r="K190" i="80" s="1"/>
  <c r="M190" i="80" s="1"/>
  <c r="O190" i="80" s="1"/>
  <c r="Q190" i="80" s="1"/>
  <c r="S190" i="80" s="1"/>
  <c r="U190" i="80" s="1"/>
  <c r="W190" i="80" s="1"/>
  <c r="Y190" i="80" s="1"/>
  <c r="AA190" i="80" s="1"/>
  <c r="E186" i="80"/>
  <c r="G186" i="80" s="1"/>
  <c r="I186" i="80" s="1"/>
  <c r="K186" i="80" s="1"/>
  <c r="M186" i="80" s="1"/>
  <c r="O186" i="80" s="1"/>
  <c r="Q186" i="80" s="1"/>
  <c r="S186" i="80" s="1"/>
  <c r="U186" i="80" s="1"/>
  <c r="W186" i="80" s="1"/>
  <c r="Y186" i="80" s="1"/>
  <c r="AA186" i="80" s="1"/>
  <c r="E184" i="80"/>
  <c r="G184" i="80" s="1"/>
  <c r="I184" i="80" s="1"/>
  <c r="K184" i="80" s="1"/>
  <c r="M184" i="80" s="1"/>
  <c r="O184" i="80" s="1"/>
  <c r="Q184" i="80" s="1"/>
  <c r="S184" i="80" s="1"/>
  <c r="U184" i="80" s="1"/>
  <c r="W184" i="80" s="1"/>
  <c r="Y184" i="80" s="1"/>
  <c r="AA184" i="80" s="1"/>
  <c r="E182" i="80"/>
  <c r="G182" i="80" s="1"/>
  <c r="I182" i="80" s="1"/>
  <c r="K182" i="80" s="1"/>
  <c r="M182" i="80" s="1"/>
  <c r="O182" i="80" s="1"/>
  <c r="Q182" i="80" s="1"/>
  <c r="S182" i="80" s="1"/>
  <c r="U182" i="80" s="1"/>
  <c r="W182" i="80" s="1"/>
  <c r="Y182" i="80" s="1"/>
  <c r="AA182" i="80" s="1"/>
  <c r="E180" i="80"/>
  <c r="G180" i="80" s="1"/>
  <c r="I180" i="80" s="1"/>
  <c r="K180" i="80" s="1"/>
  <c r="M180" i="80" s="1"/>
  <c r="O180" i="80" s="1"/>
  <c r="Q180" i="80" s="1"/>
  <c r="S180" i="80" s="1"/>
  <c r="U180" i="80" s="1"/>
  <c r="W180" i="80" s="1"/>
  <c r="Y180" i="80" s="1"/>
  <c r="AA180" i="80" s="1"/>
  <c r="E178" i="80"/>
  <c r="G178" i="80" s="1"/>
  <c r="I178" i="80" s="1"/>
  <c r="K178" i="80" s="1"/>
  <c r="M178" i="80" s="1"/>
  <c r="O178" i="80" s="1"/>
  <c r="Q178" i="80" s="1"/>
  <c r="S178" i="80" s="1"/>
  <c r="U178" i="80" s="1"/>
  <c r="W178" i="80" s="1"/>
  <c r="Y178" i="80" s="1"/>
  <c r="AA178" i="80" s="1"/>
  <c r="E176" i="80"/>
  <c r="G176" i="80" s="1"/>
  <c r="I176" i="80" s="1"/>
  <c r="K176" i="80" s="1"/>
  <c r="M176" i="80" s="1"/>
  <c r="O176" i="80" s="1"/>
  <c r="Q176" i="80" s="1"/>
  <c r="S176" i="80" s="1"/>
  <c r="U176" i="80" s="1"/>
  <c r="W176" i="80" s="1"/>
  <c r="Y176" i="80" s="1"/>
  <c r="AA176" i="80" s="1"/>
  <c r="E174" i="80"/>
  <c r="G174" i="80" s="1"/>
  <c r="I174" i="80" s="1"/>
  <c r="K174" i="80" s="1"/>
  <c r="M174" i="80" s="1"/>
  <c r="O174" i="80" s="1"/>
  <c r="Q174" i="80" s="1"/>
  <c r="S174" i="80" s="1"/>
  <c r="U174" i="80" s="1"/>
  <c r="W174" i="80" s="1"/>
  <c r="Y174" i="80" s="1"/>
  <c r="AA174" i="80" s="1"/>
  <c r="E172" i="80"/>
  <c r="G172" i="80" s="1"/>
  <c r="I172" i="80" s="1"/>
  <c r="K172" i="80" s="1"/>
  <c r="M172" i="80" s="1"/>
  <c r="O172" i="80" s="1"/>
  <c r="Q172" i="80" s="1"/>
  <c r="S172" i="80" s="1"/>
  <c r="U172" i="80" s="1"/>
  <c r="W172" i="80" s="1"/>
  <c r="Y172" i="80" s="1"/>
  <c r="AA172" i="80" s="1"/>
  <c r="E170" i="80"/>
  <c r="G170" i="80" s="1"/>
  <c r="I170" i="80" s="1"/>
  <c r="K170" i="80" s="1"/>
  <c r="M170" i="80" s="1"/>
  <c r="O170" i="80" s="1"/>
  <c r="Q170" i="80" s="1"/>
  <c r="S170" i="80" s="1"/>
  <c r="U170" i="80" s="1"/>
  <c r="W170" i="80" s="1"/>
  <c r="Y170" i="80" s="1"/>
  <c r="AA170" i="80" s="1"/>
  <c r="E166" i="80"/>
  <c r="G166" i="80" s="1"/>
  <c r="I166" i="80" s="1"/>
  <c r="K166" i="80" s="1"/>
  <c r="M166" i="80" s="1"/>
  <c r="O166" i="80" s="1"/>
  <c r="Q166" i="80" s="1"/>
  <c r="S166" i="80" s="1"/>
  <c r="U166" i="80" s="1"/>
  <c r="W166" i="80" s="1"/>
  <c r="Y166" i="80" s="1"/>
  <c r="AA166" i="80" s="1"/>
  <c r="E164" i="80"/>
  <c r="G164" i="80" s="1"/>
  <c r="I164" i="80" s="1"/>
  <c r="K164" i="80" s="1"/>
  <c r="M164" i="80" s="1"/>
  <c r="O164" i="80" s="1"/>
  <c r="Q164" i="80" s="1"/>
  <c r="S164" i="80" s="1"/>
  <c r="U164" i="80" s="1"/>
  <c r="W164" i="80" s="1"/>
  <c r="Y164" i="80" s="1"/>
  <c r="AA164" i="80" s="1"/>
  <c r="E162" i="80"/>
  <c r="G162" i="80" s="1"/>
  <c r="I162" i="80" s="1"/>
  <c r="K162" i="80" s="1"/>
  <c r="M162" i="80" s="1"/>
  <c r="O162" i="80" s="1"/>
  <c r="Q162" i="80" s="1"/>
  <c r="S162" i="80" s="1"/>
  <c r="U162" i="80" s="1"/>
  <c r="W162" i="80" s="1"/>
  <c r="Y162" i="80" s="1"/>
  <c r="AA162" i="80" s="1"/>
  <c r="E160" i="80"/>
  <c r="G160" i="80" s="1"/>
  <c r="I160" i="80" s="1"/>
  <c r="K160" i="80" s="1"/>
  <c r="M160" i="80" s="1"/>
  <c r="O160" i="80" s="1"/>
  <c r="Q160" i="80" s="1"/>
  <c r="S160" i="80" s="1"/>
  <c r="U160" i="80" s="1"/>
  <c r="W160" i="80" s="1"/>
  <c r="Y160" i="80" s="1"/>
  <c r="AA160" i="80" s="1"/>
  <c r="E158" i="80"/>
  <c r="G158" i="80" s="1"/>
  <c r="I158" i="80" s="1"/>
  <c r="K158" i="80" s="1"/>
  <c r="M158" i="80" s="1"/>
  <c r="O158" i="80" s="1"/>
  <c r="Q158" i="80" s="1"/>
  <c r="S158" i="80" s="1"/>
  <c r="U158" i="80" s="1"/>
  <c r="W158" i="80" s="1"/>
  <c r="Y158" i="80" s="1"/>
  <c r="AA158" i="80" s="1"/>
  <c r="E156" i="80"/>
  <c r="G156" i="80" s="1"/>
  <c r="I156" i="80" s="1"/>
  <c r="K156" i="80" s="1"/>
  <c r="M156" i="80" s="1"/>
  <c r="O156" i="80" s="1"/>
  <c r="Q156" i="80" s="1"/>
  <c r="S156" i="80" s="1"/>
  <c r="U156" i="80" s="1"/>
  <c r="W156" i="80" s="1"/>
  <c r="Y156" i="80" s="1"/>
  <c r="AA156" i="80" s="1"/>
  <c r="E154" i="80"/>
  <c r="G154" i="80" s="1"/>
  <c r="I154" i="80" s="1"/>
  <c r="K154" i="80" s="1"/>
  <c r="M154" i="80" s="1"/>
  <c r="O154" i="80" s="1"/>
  <c r="Q154" i="80" s="1"/>
  <c r="S154" i="80" s="1"/>
  <c r="U154" i="80" s="1"/>
  <c r="W154" i="80" s="1"/>
  <c r="Y154" i="80" s="1"/>
  <c r="AA154" i="80" s="1"/>
  <c r="E152" i="80"/>
  <c r="G152" i="80" s="1"/>
  <c r="I152" i="80" s="1"/>
  <c r="K152" i="80" s="1"/>
  <c r="M152" i="80" s="1"/>
  <c r="O152" i="80" s="1"/>
  <c r="Q152" i="80" s="1"/>
  <c r="S152" i="80" s="1"/>
  <c r="U152" i="80" s="1"/>
  <c r="W152" i="80" s="1"/>
  <c r="Y152" i="80" s="1"/>
  <c r="AA152" i="80" s="1"/>
  <c r="E150" i="80"/>
  <c r="G150" i="80" s="1"/>
  <c r="I150" i="80" s="1"/>
  <c r="K150" i="80" s="1"/>
  <c r="M150" i="80" s="1"/>
  <c r="O150" i="80" s="1"/>
  <c r="Q150" i="80" s="1"/>
  <c r="S150" i="80" s="1"/>
  <c r="U150" i="80" s="1"/>
  <c r="W150" i="80" s="1"/>
  <c r="Y150" i="80" s="1"/>
  <c r="AA150" i="80" s="1"/>
  <c r="B287" i="80"/>
  <c r="B285" i="80"/>
  <c r="B283" i="80"/>
  <c r="B281" i="80"/>
  <c r="B279" i="80"/>
  <c r="B277" i="80"/>
  <c r="B203" i="80"/>
  <c r="B201" i="80"/>
  <c r="B199" i="80"/>
  <c r="B197" i="80"/>
  <c r="B195" i="80"/>
  <c r="B265" i="80"/>
  <c r="B263" i="80"/>
  <c r="B261" i="80"/>
  <c r="B259" i="80"/>
  <c r="B249" i="80"/>
  <c r="B247" i="80"/>
  <c r="B245" i="80"/>
  <c r="B221" i="80"/>
  <c r="B219" i="80"/>
  <c r="B217" i="80"/>
  <c r="B215" i="80"/>
  <c r="B183" i="80"/>
  <c r="B181" i="80"/>
  <c r="B179" i="80"/>
  <c r="B177" i="80"/>
  <c r="B165" i="80"/>
  <c r="B163" i="80"/>
  <c r="B161" i="80"/>
  <c r="B159" i="80"/>
  <c r="B157" i="80"/>
  <c r="B155" i="80"/>
  <c r="I47" i="71" l="1"/>
  <c r="K47" i="71" l="1"/>
  <c r="E142" i="80"/>
  <c r="G142" i="80" s="1"/>
  <c r="I142" i="80" s="1"/>
  <c r="K142" i="80" s="1"/>
  <c r="M142" i="80" s="1"/>
  <c r="O142" i="80" s="1"/>
  <c r="Q142" i="80" s="1"/>
  <c r="S142" i="80" s="1"/>
  <c r="U142" i="80" s="1"/>
  <c r="W142" i="80" s="1"/>
  <c r="Y142" i="80" s="1"/>
  <c r="AA142" i="80" s="1"/>
  <c r="E140" i="80"/>
  <c r="G140" i="80" s="1"/>
  <c r="I140" i="80" s="1"/>
  <c r="K140" i="80" s="1"/>
  <c r="M140" i="80" s="1"/>
  <c r="O140" i="80" s="1"/>
  <c r="Q140" i="80" s="1"/>
  <c r="S140" i="80" s="1"/>
  <c r="U140" i="80" s="1"/>
  <c r="W140" i="80" s="1"/>
  <c r="Y140" i="80" s="1"/>
  <c r="AA140" i="80" s="1"/>
  <c r="E138" i="80"/>
  <c r="G138" i="80" s="1"/>
  <c r="I138" i="80" s="1"/>
  <c r="K138" i="80" s="1"/>
  <c r="M138" i="80" s="1"/>
  <c r="O138" i="80" s="1"/>
  <c r="Q138" i="80" s="1"/>
  <c r="S138" i="80" s="1"/>
  <c r="U138" i="80" s="1"/>
  <c r="W138" i="80" s="1"/>
  <c r="Y138" i="80" s="1"/>
  <c r="AA138" i="80" s="1"/>
  <c r="E136" i="80"/>
  <c r="G136" i="80" s="1"/>
  <c r="I136" i="80" s="1"/>
  <c r="K136" i="80" s="1"/>
  <c r="M136" i="80" s="1"/>
  <c r="O136" i="80" s="1"/>
  <c r="Q136" i="80" s="1"/>
  <c r="S136" i="80" s="1"/>
  <c r="U136" i="80" s="1"/>
  <c r="W136" i="80" s="1"/>
  <c r="Y136" i="80" s="1"/>
  <c r="AA136" i="80" s="1"/>
  <c r="E134" i="80"/>
  <c r="G134" i="80" s="1"/>
  <c r="I134" i="80" s="1"/>
  <c r="K134" i="80" s="1"/>
  <c r="M134" i="80" s="1"/>
  <c r="O134" i="80" s="1"/>
  <c r="Q134" i="80" s="1"/>
  <c r="S134" i="80" s="1"/>
  <c r="U134" i="80" s="1"/>
  <c r="W134" i="80" s="1"/>
  <c r="Y134" i="80" s="1"/>
  <c r="AA134" i="80" s="1"/>
  <c r="E132" i="80"/>
  <c r="G132" i="80" s="1"/>
  <c r="I132" i="80" s="1"/>
  <c r="K132" i="80" s="1"/>
  <c r="M132" i="80" s="1"/>
  <c r="O132" i="80" s="1"/>
  <c r="Q132" i="80" s="1"/>
  <c r="S132" i="80" s="1"/>
  <c r="U132" i="80" s="1"/>
  <c r="W132" i="80" s="1"/>
  <c r="Y132" i="80" s="1"/>
  <c r="AA132" i="80" s="1"/>
  <c r="E130" i="80"/>
  <c r="G130" i="80" s="1"/>
  <c r="I130" i="80" s="1"/>
  <c r="K130" i="80" s="1"/>
  <c r="M130" i="80" s="1"/>
  <c r="O130" i="80" s="1"/>
  <c r="Q130" i="80" s="1"/>
  <c r="S130" i="80" s="1"/>
  <c r="U130" i="80" s="1"/>
  <c r="W130" i="80" s="1"/>
  <c r="Y130" i="80" s="1"/>
  <c r="AA130" i="80" s="1"/>
  <c r="E128" i="80"/>
  <c r="G128" i="80" s="1"/>
  <c r="I128" i="80" s="1"/>
  <c r="K128" i="80" s="1"/>
  <c r="M128" i="80" s="1"/>
  <c r="O128" i="80" s="1"/>
  <c r="Q128" i="80" s="1"/>
  <c r="S128" i="80" s="1"/>
  <c r="U128" i="80" s="1"/>
  <c r="W128" i="80" s="1"/>
  <c r="Y128" i="80" s="1"/>
  <c r="AA128" i="80" s="1"/>
  <c r="E126" i="80"/>
  <c r="G126" i="80" s="1"/>
  <c r="I126" i="80" s="1"/>
  <c r="K126" i="80" s="1"/>
  <c r="M126" i="80" s="1"/>
  <c r="O126" i="80" s="1"/>
  <c r="Q126" i="80" s="1"/>
  <c r="S126" i="80" s="1"/>
  <c r="U126" i="80" s="1"/>
  <c r="W126" i="80" s="1"/>
  <c r="Y126" i="80" s="1"/>
  <c r="AA126" i="80" s="1"/>
  <c r="B141" i="80"/>
  <c r="B139" i="80"/>
  <c r="B137" i="80"/>
  <c r="B135" i="80"/>
  <c r="B133" i="80"/>
  <c r="E122" i="80"/>
  <c r="G122" i="80" s="1"/>
  <c r="I122" i="80" s="1"/>
  <c r="K122" i="80" s="1"/>
  <c r="M122" i="80" s="1"/>
  <c r="O122" i="80" s="1"/>
  <c r="Q122" i="80" s="1"/>
  <c r="S122" i="80" s="1"/>
  <c r="U122" i="80" s="1"/>
  <c r="W122" i="80" s="1"/>
  <c r="Y122" i="80" s="1"/>
  <c r="AA122" i="80" s="1"/>
  <c r="E120" i="80"/>
  <c r="G120" i="80" s="1"/>
  <c r="I120" i="80" s="1"/>
  <c r="K120" i="80" s="1"/>
  <c r="M120" i="80" s="1"/>
  <c r="O120" i="80" s="1"/>
  <c r="Q120" i="80" s="1"/>
  <c r="S120" i="80" s="1"/>
  <c r="U120" i="80" s="1"/>
  <c r="W120" i="80" s="1"/>
  <c r="Y120" i="80" s="1"/>
  <c r="AA120" i="80" s="1"/>
  <c r="E118" i="80"/>
  <c r="G118" i="80" s="1"/>
  <c r="I118" i="80" s="1"/>
  <c r="K118" i="80" s="1"/>
  <c r="M118" i="80" s="1"/>
  <c r="O118" i="80" s="1"/>
  <c r="Q118" i="80" s="1"/>
  <c r="S118" i="80" s="1"/>
  <c r="U118" i="80" s="1"/>
  <c r="W118" i="80" s="1"/>
  <c r="Y118" i="80" s="1"/>
  <c r="AA118" i="80" s="1"/>
  <c r="E116" i="80"/>
  <c r="G116" i="80" s="1"/>
  <c r="I116" i="80" s="1"/>
  <c r="K116" i="80" s="1"/>
  <c r="M116" i="80" s="1"/>
  <c r="O116" i="80" s="1"/>
  <c r="Q116" i="80" s="1"/>
  <c r="S116" i="80" s="1"/>
  <c r="U116" i="80" s="1"/>
  <c r="W116" i="80" s="1"/>
  <c r="Y116" i="80" s="1"/>
  <c r="AA116" i="80" s="1"/>
  <c r="E114" i="80"/>
  <c r="G114" i="80" s="1"/>
  <c r="I114" i="80" s="1"/>
  <c r="K114" i="80" s="1"/>
  <c r="M114" i="80" s="1"/>
  <c r="O114" i="80" s="1"/>
  <c r="Q114" i="80" s="1"/>
  <c r="S114" i="80" s="1"/>
  <c r="U114" i="80" s="1"/>
  <c r="W114" i="80" s="1"/>
  <c r="Y114" i="80" s="1"/>
  <c r="AA114" i="80" s="1"/>
  <c r="E112" i="80"/>
  <c r="G112" i="80" s="1"/>
  <c r="I112" i="80" s="1"/>
  <c r="K112" i="80" s="1"/>
  <c r="M112" i="80" s="1"/>
  <c r="O112" i="80" s="1"/>
  <c r="Q112" i="80" s="1"/>
  <c r="S112" i="80" s="1"/>
  <c r="U112" i="80" s="1"/>
  <c r="W112" i="80" s="1"/>
  <c r="Y112" i="80" s="1"/>
  <c r="AA112" i="80" s="1"/>
  <c r="E110" i="80"/>
  <c r="G110" i="80" s="1"/>
  <c r="I110" i="80" s="1"/>
  <c r="K110" i="80" s="1"/>
  <c r="M110" i="80" s="1"/>
  <c r="O110" i="80" s="1"/>
  <c r="Q110" i="80" s="1"/>
  <c r="S110" i="80" s="1"/>
  <c r="U110" i="80" s="1"/>
  <c r="W110" i="80" s="1"/>
  <c r="Y110" i="80" s="1"/>
  <c r="AA110" i="80" s="1"/>
  <c r="B119" i="80"/>
  <c r="B117" i="80"/>
  <c r="B115" i="80"/>
  <c r="B113" i="80"/>
  <c r="E66" i="79"/>
  <c r="E70" i="79" s="1"/>
  <c r="E65" i="79"/>
  <c r="E69" i="79" s="1"/>
  <c r="E104" i="80"/>
  <c r="G104" i="80" s="1"/>
  <c r="I104" i="80" s="1"/>
  <c r="K104" i="80" s="1"/>
  <c r="M104" i="80" s="1"/>
  <c r="O104" i="80" s="1"/>
  <c r="Q104" i="80" s="1"/>
  <c r="S104" i="80" s="1"/>
  <c r="U104" i="80" s="1"/>
  <c r="W104" i="80" s="1"/>
  <c r="Y104" i="80" s="1"/>
  <c r="AA104" i="80" s="1"/>
  <c r="E102" i="80"/>
  <c r="G102" i="80" s="1"/>
  <c r="I102" i="80" s="1"/>
  <c r="K102" i="80" s="1"/>
  <c r="M102" i="80" s="1"/>
  <c r="O102" i="80" s="1"/>
  <c r="Q102" i="80" s="1"/>
  <c r="S102" i="80" s="1"/>
  <c r="U102" i="80" s="1"/>
  <c r="W102" i="80" s="1"/>
  <c r="Y102" i="80" s="1"/>
  <c r="AA102" i="80" s="1"/>
  <c r="E100" i="80"/>
  <c r="G100" i="80" s="1"/>
  <c r="I100" i="80" s="1"/>
  <c r="K100" i="80" s="1"/>
  <c r="M100" i="80" s="1"/>
  <c r="O100" i="80" s="1"/>
  <c r="Q100" i="80" s="1"/>
  <c r="S100" i="80" s="1"/>
  <c r="U100" i="80" s="1"/>
  <c r="W100" i="80" s="1"/>
  <c r="Y100" i="80" s="1"/>
  <c r="AA100" i="80" s="1"/>
  <c r="E98" i="80"/>
  <c r="G98" i="80" s="1"/>
  <c r="I98" i="80" s="1"/>
  <c r="K98" i="80" s="1"/>
  <c r="M98" i="80" s="1"/>
  <c r="O98" i="80" s="1"/>
  <c r="Q98" i="80" s="1"/>
  <c r="S98" i="80" s="1"/>
  <c r="U98" i="80" s="1"/>
  <c r="W98" i="80" s="1"/>
  <c r="Y98" i="80" s="1"/>
  <c r="AA98" i="80" s="1"/>
  <c r="E96" i="80"/>
  <c r="G96" i="80" s="1"/>
  <c r="I96" i="80" s="1"/>
  <c r="K96" i="80" s="1"/>
  <c r="M96" i="80" s="1"/>
  <c r="O96" i="80" s="1"/>
  <c r="Q96" i="80" s="1"/>
  <c r="S96" i="80" s="1"/>
  <c r="U96" i="80" s="1"/>
  <c r="W96" i="80" s="1"/>
  <c r="Y96" i="80" s="1"/>
  <c r="AA96" i="80" s="1"/>
  <c r="E94" i="80"/>
  <c r="G94" i="80" s="1"/>
  <c r="I94" i="80" s="1"/>
  <c r="K94" i="80" s="1"/>
  <c r="M94" i="80" s="1"/>
  <c r="O94" i="80" s="1"/>
  <c r="Q94" i="80" s="1"/>
  <c r="S94" i="80" s="1"/>
  <c r="U94" i="80" s="1"/>
  <c r="W94" i="80" s="1"/>
  <c r="Y94" i="80" s="1"/>
  <c r="AA94" i="80" s="1"/>
  <c r="E92" i="80"/>
  <c r="G92" i="80" s="1"/>
  <c r="I92" i="80" s="1"/>
  <c r="K92" i="80" s="1"/>
  <c r="M92" i="80" s="1"/>
  <c r="O92" i="80" s="1"/>
  <c r="Q92" i="80" s="1"/>
  <c r="S92" i="80" s="1"/>
  <c r="U92" i="80" s="1"/>
  <c r="W92" i="80" s="1"/>
  <c r="Y92" i="80" s="1"/>
  <c r="AA92" i="80" s="1"/>
  <c r="E90" i="80"/>
  <c r="G90" i="80" s="1"/>
  <c r="I90" i="80" s="1"/>
  <c r="K90" i="80" s="1"/>
  <c r="M90" i="80" s="1"/>
  <c r="O90" i="80" s="1"/>
  <c r="Q90" i="80" s="1"/>
  <c r="S90" i="80" s="1"/>
  <c r="U90" i="80" s="1"/>
  <c r="W90" i="80" s="1"/>
  <c r="Y90" i="80" s="1"/>
  <c r="AA90" i="80" s="1"/>
  <c r="E88" i="80"/>
  <c r="G88" i="80" s="1"/>
  <c r="I88" i="80" s="1"/>
  <c r="K88" i="80" s="1"/>
  <c r="M88" i="80" s="1"/>
  <c r="O88" i="80" s="1"/>
  <c r="Q88" i="80" s="1"/>
  <c r="S88" i="80" s="1"/>
  <c r="U88" i="80" s="1"/>
  <c r="W88" i="80" s="1"/>
  <c r="Y88" i="80" s="1"/>
  <c r="AA88" i="80" s="1"/>
  <c r="B101" i="80"/>
  <c r="B99" i="80"/>
  <c r="B97" i="80"/>
  <c r="B95" i="80"/>
  <c r="B93" i="80"/>
  <c r="E84" i="80"/>
  <c r="G84" i="80" s="1"/>
  <c r="I84" i="80" s="1"/>
  <c r="K84" i="80" s="1"/>
  <c r="M84" i="80" s="1"/>
  <c r="O84" i="80" s="1"/>
  <c r="Q84" i="80" s="1"/>
  <c r="S84" i="80" s="1"/>
  <c r="U84" i="80" s="1"/>
  <c r="W84" i="80" s="1"/>
  <c r="Y84" i="80" s="1"/>
  <c r="AA84" i="80" s="1"/>
  <c r="E82" i="80"/>
  <c r="G82" i="80" s="1"/>
  <c r="I82" i="80" s="1"/>
  <c r="K82" i="80" s="1"/>
  <c r="M82" i="80" s="1"/>
  <c r="O82" i="80" s="1"/>
  <c r="Q82" i="80" s="1"/>
  <c r="S82" i="80" s="1"/>
  <c r="U82" i="80" s="1"/>
  <c r="W82" i="80" s="1"/>
  <c r="Y82" i="80" s="1"/>
  <c r="AA82" i="80" s="1"/>
  <c r="E80" i="80"/>
  <c r="G80" i="80" s="1"/>
  <c r="I80" i="80" s="1"/>
  <c r="K80" i="80" s="1"/>
  <c r="M80" i="80" s="1"/>
  <c r="O80" i="80" s="1"/>
  <c r="Q80" i="80" s="1"/>
  <c r="S80" i="80" s="1"/>
  <c r="U80" i="80" s="1"/>
  <c r="W80" i="80" s="1"/>
  <c r="Y80" i="80" s="1"/>
  <c r="AA80" i="80" s="1"/>
  <c r="E78" i="80"/>
  <c r="G78" i="80" s="1"/>
  <c r="I78" i="80" s="1"/>
  <c r="K78" i="80" s="1"/>
  <c r="M78" i="80" s="1"/>
  <c r="O78" i="80" s="1"/>
  <c r="Q78" i="80" s="1"/>
  <c r="S78" i="80" s="1"/>
  <c r="U78" i="80" s="1"/>
  <c r="W78" i="80" s="1"/>
  <c r="Y78" i="80" s="1"/>
  <c r="AA78" i="80" s="1"/>
  <c r="E76" i="80"/>
  <c r="G76" i="80" s="1"/>
  <c r="I76" i="80" s="1"/>
  <c r="K76" i="80" s="1"/>
  <c r="M76" i="80" s="1"/>
  <c r="O76" i="80" s="1"/>
  <c r="Q76" i="80" s="1"/>
  <c r="S76" i="80" s="1"/>
  <c r="U76" i="80" s="1"/>
  <c r="W76" i="80" s="1"/>
  <c r="Y76" i="80" s="1"/>
  <c r="AA76" i="80" s="1"/>
  <c r="E74" i="80"/>
  <c r="G74" i="80" s="1"/>
  <c r="I74" i="80" s="1"/>
  <c r="K74" i="80" s="1"/>
  <c r="M74" i="80" s="1"/>
  <c r="O74" i="80" s="1"/>
  <c r="Q74" i="80" s="1"/>
  <c r="S74" i="80" s="1"/>
  <c r="U74" i="80" s="1"/>
  <c r="W74" i="80" s="1"/>
  <c r="Y74" i="80" s="1"/>
  <c r="AA74" i="80" s="1"/>
  <c r="E72" i="80"/>
  <c r="G72" i="80" s="1"/>
  <c r="I72" i="80" s="1"/>
  <c r="K72" i="80" s="1"/>
  <c r="M72" i="80" s="1"/>
  <c r="O72" i="80" s="1"/>
  <c r="Q72" i="80" s="1"/>
  <c r="S72" i="80" s="1"/>
  <c r="U72" i="80" s="1"/>
  <c r="W72" i="80" s="1"/>
  <c r="Y72" i="80" s="1"/>
  <c r="AA72" i="80" s="1"/>
  <c r="E70" i="80"/>
  <c r="G70" i="80" s="1"/>
  <c r="I70" i="80" s="1"/>
  <c r="K70" i="80" s="1"/>
  <c r="M70" i="80" s="1"/>
  <c r="O70" i="80" s="1"/>
  <c r="Q70" i="80" s="1"/>
  <c r="S70" i="80" s="1"/>
  <c r="U70" i="80" s="1"/>
  <c r="W70" i="80" s="1"/>
  <c r="Y70" i="80" s="1"/>
  <c r="AA70" i="80" s="1"/>
  <c r="B81" i="80"/>
  <c r="B79" i="80"/>
  <c r="B77" i="80"/>
  <c r="B75" i="80"/>
  <c r="B73" i="80"/>
  <c r="E66" i="80"/>
  <c r="G66" i="80" s="1"/>
  <c r="I66" i="80" s="1"/>
  <c r="K66" i="80" s="1"/>
  <c r="M66" i="80" s="1"/>
  <c r="O66" i="80" s="1"/>
  <c r="Q66" i="80" s="1"/>
  <c r="S66" i="80" s="1"/>
  <c r="U66" i="80" s="1"/>
  <c r="W66" i="80" s="1"/>
  <c r="Y66" i="80" s="1"/>
  <c r="AA66" i="80" s="1"/>
  <c r="E64" i="80"/>
  <c r="G64" i="80" s="1"/>
  <c r="I64" i="80" s="1"/>
  <c r="K64" i="80" s="1"/>
  <c r="M64" i="80" s="1"/>
  <c r="O64" i="80" s="1"/>
  <c r="Q64" i="80" s="1"/>
  <c r="S64" i="80" s="1"/>
  <c r="U64" i="80" s="1"/>
  <c r="W64" i="80" s="1"/>
  <c r="Y64" i="80" s="1"/>
  <c r="AA64" i="80" s="1"/>
  <c r="E62" i="80"/>
  <c r="G62" i="80" s="1"/>
  <c r="I62" i="80" s="1"/>
  <c r="K62" i="80" s="1"/>
  <c r="M62" i="80" s="1"/>
  <c r="O62" i="80" s="1"/>
  <c r="Q62" i="80" s="1"/>
  <c r="S62" i="80" s="1"/>
  <c r="U62" i="80" s="1"/>
  <c r="W62" i="80" s="1"/>
  <c r="Y62" i="80" s="1"/>
  <c r="AA62" i="80" s="1"/>
  <c r="E60" i="80"/>
  <c r="G60" i="80" s="1"/>
  <c r="I60" i="80" s="1"/>
  <c r="K60" i="80" s="1"/>
  <c r="M60" i="80" s="1"/>
  <c r="O60" i="80" s="1"/>
  <c r="Q60" i="80" s="1"/>
  <c r="S60" i="80" s="1"/>
  <c r="U60" i="80" s="1"/>
  <c r="W60" i="80" s="1"/>
  <c r="Y60" i="80" s="1"/>
  <c r="AA60" i="80" s="1"/>
  <c r="E58" i="80"/>
  <c r="G58" i="80" s="1"/>
  <c r="I58" i="80" s="1"/>
  <c r="K58" i="80" s="1"/>
  <c r="M58" i="80" s="1"/>
  <c r="O58" i="80" s="1"/>
  <c r="Q58" i="80" s="1"/>
  <c r="S58" i="80" s="1"/>
  <c r="U58" i="80" s="1"/>
  <c r="W58" i="80" s="1"/>
  <c r="Y58" i="80" s="1"/>
  <c r="AA58" i="80" s="1"/>
  <c r="E56" i="80"/>
  <c r="G56" i="80" s="1"/>
  <c r="I56" i="80" s="1"/>
  <c r="K56" i="80" s="1"/>
  <c r="M56" i="80" s="1"/>
  <c r="O56" i="80" s="1"/>
  <c r="Q56" i="80" s="1"/>
  <c r="S56" i="80" s="1"/>
  <c r="U56" i="80" s="1"/>
  <c r="W56" i="80" s="1"/>
  <c r="Y56" i="80" s="1"/>
  <c r="AA56" i="80" s="1"/>
  <c r="E54" i="80"/>
  <c r="G54" i="80" s="1"/>
  <c r="I54" i="80" s="1"/>
  <c r="K54" i="80" s="1"/>
  <c r="M54" i="80" s="1"/>
  <c r="O54" i="80" s="1"/>
  <c r="Q54" i="80" s="1"/>
  <c r="S54" i="80" s="1"/>
  <c r="U54" i="80" s="1"/>
  <c r="W54" i="80" s="1"/>
  <c r="Y54" i="80" s="1"/>
  <c r="AA54" i="80" s="1"/>
  <c r="B65" i="80"/>
  <c r="B63" i="80"/>
  <c r="B61" i="80"/>
  <c r="B59" i="80"/>
  <c r="E39" i="79"/>
  <c r="E38" i="79"/>
  <c r="E50" i="80"/>
  <c r="G50" i="80" s="1"/>
  <c r="I50" i="80" s="1"/>
  <c r="K50" i="80" s="1"/>
  <c r="M50" i="80" s="1"/>
  <c r="O50" i="80" s="1"/>
  <c r="Q50" i="80" s="1"/>
  <c r="S50" i="80" s="1"/>
  <c r="U50" i="80" s="1"/>
  <c r="W50" i="80" s="1"/>
  <c r="Y50" i="80" s="1"/>
  <c r="AA50" i="80" s="1"/>
  <c r="E48" i="80"/>
  <c r="G48" i="80" s="1"/>
  <c r="I48" i="80" s="1"/>
  <c r="K48" i="80" s="1"/>
  <c r="M48" i="80" s="1"/>
  <c r="O48" i="80" s="1"/>
  <c r="Q48" i="80" s="1"/>
  <c r="S48" i="80" s="1"/>
  <c r="U48" i="80" s="1"/>
  <c r="W48" i="80" s="1"/>
  <c r="Y48" i="80" s="1"/>
  <c r="AA48" i="80" s="1"/>
  <c r="E46" i="80"/>
  <c r="G46" i="80" s="1"/>
  <c r="I46" i="80" s="1"/>
  <c r="K46" i="80" s="1"/>
  <c r="M46" i="80" s="1"/>
  <c r="O46" i="80" s="1"/>
  <c r="Q46" i="80" s="1"/>
  <c r="S46" i="80" s="1"/>
  <c r="U46" i="80" s="1"/>
  <c r="W46" i="80" s="1"/>
  <c r="Y46" i="80" s="1"/>
  <c r="AA46" i="80" s="1"/>
  <c r="E44" i="80"/>
  <c r="G44" i="80" s="1"/>
  <c r="I44" i="80" s="1"/>
  <c r="K44" i="80" s="1"/>
  <c r="M44" i="80" s="1"/>
  <c r="O44" i="80" s="1"/>
  <c r="Q44" i="80" s="1"/>
  <c r="S44" i="80" s="1"/>
  <c r="U44" i="80" s="1"/>
  <c r="W44" i="80" s="1"/>
  <c r="Y44" i="80" s="1"/>
  <c r="AA44" i="80" s="1"/>
  <c r="E42" i="80"/>
  <c r="G42" i="80" s="1"/>
  <c r="I42" i="80" s="1"/>
  <c r="K42" i="80" s="1"/>
  <c r="M42" i="80" s="1"/>
  <c r="O42" i="80" s="1"/>
  <c r="Q42" i="80" s="1"/>
  <c r="S42" i="80" s="1"/>
  <c r="U42" i="80" s="1"/>
  <c r="W42" i="80" s="1"/>
  <c r="Y42" i="80" s="1"/>
  <c r="AA42" i="80" s="1"/>
  <c r="E40" i="80"/>
  <c r="G40" i="80" s="1"/>
  <c r="I40" i="80" s="1"/>
  <c r="K40" i="80" s="1"/>
  <c r="M40" i="80" s="1"/>
  <c r="O40" i="80" s="1"/>
  <c r="Q40" i="80" s="1"/>
  <c r="S40" i="80" s="1"/>
  <c r="U40" i="80" s="1"/>
  <c r="W40" i="80" s="1"/>
  <c r="Y40" i="80" s="1"/>
  <c r="AA40" i="80" s="1"/>
  <c r="E38" i="80"/>
  <c r="G38" i="80" s="1"/>
  <c r="I38" i="80" s="1"/>
  <c r="K38" i="80" s="1"/>
  <c r="M38" i="80" s="1"/>
  <c r="O38" i="80" s="1"/>
  <c r="Q38" i="80" s="1"/>
  <c r="S38" i="80" s="1"/>
  <c r="U38" i="80" s="1"/>
  <c r="W38" i="80" s="1"/>
  <c r="Y38" i="80" s="1"/>
  <c r="AA38" i="80" s="1"/>
  <c r="E36" i="80"/>
  <c r="G36" i="80" s="1"/>
  <c r="I36" i="80" s="1"/>
  <c r="K36" i="80" s="1"/>
  <c r="M36" i="80" s="1"/>
  <c r="O36" i="80" s="1"/>
  <c r="Q36" i="80" s="1"/>
  <c r="S36" i="80" s="1"/>
  <c r="U36" i="80" s="1"/>
  <c r="W36" i="80" s="1"/>
  <c r="Y36" i="80" s="1"/>
  <c r="AA36" i="80" s="1"/>
  <c r="B49" i="80"/>
  <c r="B47" i="80"/>
  <c r="B45" i="80"/>
  <c r="B43" i="80"/>
  <c r="B41" i="80"/>
  <c r="E32" i="80"/>
  <c r="G32" i="80" s="1"/>
  <c r="I32" i="80" s="1"/>
  <c r="K32" i="80" s="1"/>
  <c r="M32" i="80" s="1"/>
  <c r="O32" i="80" s="1"/>
  <c r="Q32" i="80" s="1"/>
  <c r="S32" i="80" s="1"/>
  <c r="U32" i="80" s="1"/>
  <c r="W32" i="80" s="1"/>
  <c r="Y32" i="80" s="1"/>
  <c r="AA32" i="80" s="1"/>
  <c r="E30" i="80"/>
  <c r="G30" i="80" s="1"/>
  <c r="I30" i="80" s="1"/>
  <c r="K30" i="80" s="1"/>
  <c r="M30" i="80" s="1"/>
  <c r="O30" i="80" s="1"/>
  <c r="Q30" i="80" s="1"/>
  <c r="S30" i="80" s="1"/>
  <c r="U30" i="80" s="1"/>
  <c r="W30" i="80" s="1"/>
  <c r="Y30" i="80" s="1"/>
  <c r="AA30" i="80" s="1"/>
  <c r="E28" i="80"/>
  <c r="G28" i="80" s="1"/>
  <c r="I28" i="80" s="1"/>
  <c r="K28" i="80" s="1"/>
  <c r="M28" i="80" s="1"/>
  <c r="O28" i="80" s="1"/>
  <c r="Q28" i="80" s="1"/>
  <c r="S28" i="80" s="1"/>
  <c r="U28" i="80" s="1"/>
  <c r="W28" i="80" s="1"/>
  <c r="Y28" i="80" s="1"/>
  <c r="AA28" i="80" s="1"/>
  <c r="E26" i="80"/>
  <c r="G26" i="80" s="1"/>
  <c r="I26" i="80" s="1"/>
  <c r="K26" i="80" s="1"/>
  <c r="M26" i="80" s="1"/>
  <c r="O26" i="80" s="1"/>
  <c r="Q26" i="80" s="1"/>
  <c r="S26" i="80" s="1"/>
  <c r="U26" i="80" s="1"/>
  <c r="W26" i="80" s="1"/>
  <c r="Y26" i="80" s="1"/>
  <c r="AA26" i="80" s="1"/>
  <c r="E24" i="80"/>
  <c r="G24" i="80" s="1"/>
  <c r="I24" i="80" s="1"/>
  <c r="K24" i="80" s="1"/>
  <c r="M24" i="80" s="1"/>
  <c r="O24" i="80" s="1"/>
  <c r="Q24" i="80" s="1"/>
  <c r="S24" i="80" s="1"/>
  <c r="U24" i="80" s="1"/>
  <c r="W24" i="80" s="1"/>
  <c r="Y24" i="80" s="1"/>
  <c r="AA24" i="80" s="1"/>
  <c r="E22" i="80"/>
  <c r="G22" i="80" s="1"/>
  <c r="I22" i="80" s="1"/>
  <c r="K22" i="80" s="1"/>
  <c r="M22" i="80" s="1"/>
  <c r="O22" i="80" s="1"/>
  <c r="Q22" i="80" s="1"/>
  <c r="S22" i="80" s="1"/>
  <c r="U22" i="80" s="1"/>
  <c r="W22" i="80" s="1"/>
  <c r="Y22" i="80" s="1"/>
  <c r="AA22" i="80" s="1"/>
  <c r="E20" i="80"/>
  <c r="G20" i="80" s="1"/>
  <c r="I20" i="80" s="1"/>
  <c r="K20" i="80" s="1"/>
  <c r="M20" i="80" s="1"/>
  <c r="O20" i="80" s="1"/>
  <c r="Q20" i="80" s="1"/>
  <c r="S20" i="80" s="1"/>
  <c r="U20" i="80" s="1"/>
  <c r="W20" i="80" s="1"/>
  <c r="Y20" i="80" s="1"/>
  <c r="AA20" i="80" s="1"/>
  <c r="E18" i="80"/>
  <c r="G18" i="80" s="1"/>
  <c r="I18" i="80" s="1"/>
  <c r="K18" i="80" s="1"/>
  <c r="M18" i="80" s="1"/>
  <c r="O18" i="80" s="1"/>
  <c r="Q18" i="80" s="1"/>
  <c r="S18" i="80" s="1"/>
  <c r="U18" i="80" s="1"/>
  <c r="W18" i="80" s="1"/>
  <c r="Y18" i="80" s="1"/>
  <c r="AA18" i="80" s="1"/>
  <c r="E16" i="80"/>
  <c r="G16" i="80" s="1"/>
  <c r="I16" i="80" s="1"/>
  <c r="K16" i="80" s="1"/>
  <c r="M16" i="80" s="1"/>
  <c r="O16" i="80" s="1"/>
  <c r="Q16" i="80" s="1"/>
  <c r="S16" i="80" s="1"/>
  <c r="U16" i="80" s="1"/>
  <c r="W16" i="80" s="1"/>
  <c r="Y16" i="80" s="1"/>
  <c r="AA16" i="80" s="1"/>
  <c r="E14" i="80"/>
  <c r="G14" i="80" s="1"/>
  <c r="I14" i="80" s="1"/>
  <c r="K14" i="80" s="1"/>
  <c r="M14" i="80" s="1"/>
  <c r="O14" i="80" s="1"/>
  <c r="Q14" i="80" s="1"/>
  <c r="S14" i="80" s="1"/>
  <c r="U14" i="80" s="1"/>
  <c r="W14" i="80" s="1"/>
  <c r="Y14" i="80" s="1"/>
  <c r="AA14" i="80" s="1"/>
  <c r="E12" i="80"/>
  <c r="G12" i="80" s="1"/>
  <c r="I12" i="80" s="1"/>
  <c r="K12" i="80" s="1"/>
  <c r="M12" i="80" s="1"/>
  <c r="O12" i="80" s="1"/>
  <c r="Q12" i="80" s="1"/>
  <c r="S12" i="80" s="1"/>
  <c r="U12" i="80" s="1"/>
  <c r="W12" i="80" s="1"/>
  <c r="Y12" i="80" s="1"/>
  <c r="AA12" i="80" s="1"/>
  <c r="B29" i="80"/>
  <c r="B27" i="80"/>
  <c r="B25" i="80"/>
  <c r="B23" i="80"/>
  <c r="B21" i="80"/>
  <c r="E26" i="79"/>
  <c r="E30" i="79" s="1"/>
  <c r="E25" i="79"/>
  <c r="E29" i="79" s="1"/>
  <c r="E24" i="79"/>
  <c r="E28" i="79" s="1"/>
  <c r="E15" i="79"/>
  <c r="E14" i="79"/>
  <c r="E12" i="79"/>
  <c r="E11" i="79"/>
  <c r="E17" i="79"/>
  <c r="E16" i="79"/>
  <c r="E13" i="79"/>
  <c r="M47" i="71" l="1"/>
  <c r="E71" i="79"/>
  <c r="E40" i="79"/>
  <c r="E20" i="79"/>
  <c r="E31" i="79"/>
  <c r="E19" i="79"/>
  <c r="E18" i="79"/>
  <c r="O47" i="71" l="1"/>
  <c r="E21" i="79"/>
  <c r="Q47" i="71" l="1"/>
  <c r="E146" i="84"/>
  <c r="E142" i="84"/>
  <c r="G142" i="84" s="1"/>
  <c r="I142" i="84" s="1"/>
  <c r="K142" i="84" s="1"/>
  <c r="M142" i="84" s="1"/>
  <c r="O142" i="84" s="1"/>
  <c r="Q142" i="84" s="1"/>
  <c r="S142" i="84" s="1"/>
  <c r="U142" i="84" s="1"/>
  <c r="W142" i="84" s="1"/>
  <c r="Y142" i="84" s="1"/>
  <c r="AA142" i="84" s="1"/>
  <c r="E140" i="84"/>
  <c r="G140" i="84" s="1"/>
  <c r="I140" i="84" s="1"/>
  <c r="K140" i="84" s="1"/>
  <c r="M140" i="84" s="1"/>
  <c r="O140" i="84" s="1"/>
  <c r="Q140" i="84" s="1"/>
  <c r="S140" i="84" s="1"/>
  <c r="U140" i="84" s="1"/>
  <c r="W140" i="84" s="1"/>
  <c r="Y140" i="84" s="1"/>
  <c r="AA140" i="84" s="1"/>
  <c r="E138" i="84"/>
  <c r="G138" i="84" s="1"/>
  <c r="I138" i="84" s="1"/>
  <c r="K138" i="84" s="1"/>
  <c r="M138" i="84" s="1"/>
  <c r="O138" i="84" s="1"/>
  <c r="Q138" i="84" s="1"/>
  <c r="S138" i="84" s="1"/>
  <c r="U138" i="84" s="1"/>
  <c r="W138" i="84" s="1"/>
  <c r="Y138" i="84" s="1"/>
  <c r="AA138" i="84" s="1"/>
  <c r="E136" i="84"/>
  <c r="G136" i="84" s="1"/>
  <c r="I136" i="84" s="1"/>
  <c r="K136" i="84" s="1"/>
  <c r="M136" i="84" s="1"/>
  <c r="O136" i="84" s="1"/>
  <c r="Q136" i="84" s="1"/>
  <c r="S136" i="84" s="1"/>
  <c r="U136" i="84" s="1"/>
  <c r="W136" i="84" s="1"/>
  <c r="Y136" i="84" s="1"/>
  <c r="AA136" i="84" s="1"/>
  <c r="E134" i="84"/>
  <c r="G134" i="84" s="1"/>
  <c r="I134" i="84" s="1"/>
  <c r="K134" i="84" s="1"/>
  <c r="M134" i="84" s="1"/>
  <c r="O134" i="84" s="1"/>
  <c r="Q134" i="84" s="1"/>
  <c r="S134" i="84" s="1"/>
  <c r="U134" i="84" s="1"/>
  <c r="W134" i="84" s="1"/>
  <c r="Y134" i="84" s="1"/>
  <c r="AA134" i="84" s="1"/>
  <c r="E132" i="84"/>
  <c r="G132" i="84" s="1"/>
  <c r="I132" i="84" s="1"/>
  <c r="K132" i="84" s="1"/>
  <c r="M132" i="84" s="1"/>
  <c r="O132" i="84" s="1"/>
  <c r="Q132" i="84" s="1"/>
  <c r="S132" i="84" s="1"/>
  <c r="U132" i="84" s="1"/>
  <c r="W132" i="84" s="1"/>
  <c r="Y132" i="84" s="1"/>
  <c r="AA132" i="84" s="1"/>
  <c r="E130" i="84"/>
  <c r="G130" i="84" s="1"/>
  <c r="I130" i="84" s="1"/>
  <c r="K130" i="84" s="1"/>
  <c r="M130" i="84" s="1"/>
  <c r="O130" i="84" s="1"/>
  <c r="Q130" i="84" s="1"/>
  <c r="S130" i="84" s="1"/>
  <c r="U130" i="84" s="1"/>
  <c r="W130" i="84" s="1"/>
  <c r="Y130" i="84" s="1"/>
  <c r="AA130" i="84" s="1"/>
  <c r="E128" i="84"/>
  <c r="G128" i="84" s="1"/>
  <c r="I128" i="84" s="1"/>
  <c r="K128" i="84" s="1"/>
  <c r="M128" i="84" s="1"/>
  <c r="O128" i="84" s="1"/>
  <c r="Q128" i="84" s="1"/>
  <c r="S128" i="84" s="1"/>
  <c r="U128" i="84" s="1"/>
  <c r="W128" i="84" s="1"/>
  <c r="Y128" i="84" s="1"/>
  <c r="AA128" i="84" s="1"/>
  <c r="E126" i="84"/>
  <c r="G126" i="84" s="1"/>
  <c r="I126" i="84" s="1"/>
  <c r="K126" i="84" s="1"/>
  <c r="M126" i="84" s="1"/>
  <c r="O126" i="84" s="1"/>
  <c r="Q126" i="84" s="1"/>
  <c r="S126" i="84" s="1"/>
  <c r="U126" i="84" s="1"/>
  <c r="W126" i="84" s="1"/>
  <c r="Y126" i="84" s="1"/>
  <c r="AA126" i="84" s="1"/>
  <c r="E124" i="84"/>
  <c r="G124" i="84" s="1"/>
  <c r="I124" i="84" s="1"/>
  <c r="K124" i="84" s="1"/>
  <c r="M124" i="84" s="1"/>
  <c r="O124" i="84" s="1"/>
  <c r="Q124" i="84" s="1"/>
  <c r="S124" i="84" s="1"/>
  <c r="U124" i="84" s="1"/>
  <c r="W124" i="84" s="1"/>
  <c r="Y124" i="84" s="1"/>
  <c r="AA124" i="84" s="1"/>
  <c r="E122" i="84"/>
  <c r="G122" i="84" s="1"/>
  <c r="I122" i="84" s="1"/>
  <c r="K122" i="84" s="1"/>
  <c r="M122" i="84" s="1"/>
  <c r="O122" i="84" s="1"/>
  <c r="Q122" i="84" s="1"/>
  <c r="S122" i="84" s="1"/>
  <c r="U122" i="84" s="1"/>
  <c r="W122" i="84" s="1"/>
  <c r="Y122" i="84" s="1"/>
  <c r="AA122" i="84" s="1"/>
  <c r="E120" i="84"/>
  <c r="G120" i="84" s="1"/>
  <c r="I120" i="84" s="1"/>
  <c r="K120" i="84" s="1"/>
  <c r="M120" i="84" s="1"/>
  <c r="O120" i="84" s="1"/>
  <c r="Q120" i="84" s="1"/>
  <c r="S120" i="84" s="1"/>
  <c r="U120" i="84" s="1"/>
  <c r="W120" i="84" s="1"/>
  <c r="Y120" i="84" s="1"/>
  <c r="AA120" i="84" s="1"/>
  <c r="E118" i="84"/>
  <c r="G118" i="84" s="1"/>
  <c r="I118" i="84" s="1"/>
  <c r="K118" i="84" s="1"/>
  <c r="M118" i="84" s="1"/>
  <c r="O118" i="84" s="1"/>
  <c r="Q118" i="84" s="1"/>
  <c r="S118" i="84" s="1"/>
  <c r="U118" i="84" s="1"/>
  <c r="W118" i="84" s="1"/>
  <c r="Y118" i="84" s="1"/>
  <c r="AA118" i="84" s="1"/>
  <c r="E116" i="84"/>
  <c r="G116" i="84" s="1"/>
  <c r="I116" i="84" s="1"/>
  <c r="K116" i="84" s="1"/>
  <c r="M116" i="84" s="1"/>
  <c r="O116" i="84" s="1"/>
  <c r="Q116" i="84" s="1"/>
  <c r="S116" i="84" s="1"/>
  <c r="U116" i="84" s="1"/>
  <c r="W116" i="84" s="1"/>
  <c r="Y116" i="84" s="1"/>
  <c r="AA116" i="84" s="1"/>
  <c r="E114" i="84"/>
  <c r="G114" i="84" s="1"/>
  <c r="I114" i="84" s="1"/>
  <c r="K114" i="84" s="1"/>
  <c r="M114" i="84" s="1"/>
  <c r="O114" i="84" s="1"/>
  <c r="Q114" i="84" s="1"/>
  <c r="S114" i="84" s="1"/>
  <c r="U114" i="84" s="1"/>
  <c r="W114" i="84" s="1"/>
  <c r="Y114" i="84" s="1"/>
  <c r="AA114" i="84" s="1"/>
  <c r="E112" i="84"/>
  <c r="G112" i="84" s="1"/>
  <c r="I112" i="84" s="1"/>
  <c r="K112" i="84" s="1"/>
  <c r="M112" i="84" s="1"/>
  <c r="O112" i="84" s="1"/>
  <c r="Q112" i="84" s="1"/>
  <c r="S112" i="84" s="1"/>
  <c r="U112" i="84" s="1"/>
  <c r="W112" i="84" s="1"/>
  <c r="Y112" i="84" s="1"/>
  <c r="AA112" i="84" s="1"/>
  <c r="E110" i="84"/>
  <c r="G110" i="84" s="1"/>
  <c r="I110" i="84" s="1"/>
  <c r="K110" i="84" s="1"/>
  <c r="M110" i="84" s="1"/>
  <c r="O110" i="84" s="1"/>
  <c r="Q110" i="84" s="1"/>
  <c r="S110" i="84" s="1"/>
  <c r="U110" i="84" s="1"/>
  <c r="W110" i="84" s="1"/>
  <c r="Y110" i="84" s="1"/>
  <c r="AA110" i="84" s="1"/>
  <c r="E108" i="84"/>
  <c r="G108" i="84" s="1"/>
  <c r="I108" i="84" s="1"/>
  <c r="K108" i="84" s="1"/>
  <c r="M108" i="84" s="1"/>
  <c r="O108" i="84" s="1"/>
  <c r="Q108" i="84" s="1"/>
  <c r="S108" i="84" s="1"/>
  <c r="U108" i="84" s="1"/>
  <c r="W108" i="84" s="1"/>
  <c r="Y108" i="84" s="1"/>
  <c r="AA108" i="84" s="1"/>
  <c r="E106" i="84"/>
  <c r="G106" i="84" s="1"/>
  <c r="I106" i="84" s="1"/>
  <c r="K106" i="84" s="1"/>
  <c r="M106" i="84" s="1"/>
  <c r="O106" i="84" s="1"/>
  <c r="Q106" i="84" s="1"/>
  <c r="S106" i="84" s="1"/>
  <c r="U106" i="84" s="1"/>
  <c r="W106" i="84" s="1"/>
  <c r="Y106" i="84" s="1"/>
  <c r="AA106" i="84" s="1"/>
  <c r="E104" i="84"/>
  <c r="G104" i="84" s="1"/>
  <c r="I104" i="84" s="1"/>
  <c r="K104" i="84" s="1"/>
  <c r="M104" i="84" s="1"/>
  <c r="O104" i="84" s="1"/>
  <c r="Q104" i="84" s="1"/>
  <c r="S104" i="84" s="1"/>
  <c r="U104" i="84" s="1"/>
  <c r="W104" i="84" s="1"/>
  <c r="Y104" i="84" s="1"/>
  <c r="AA104" i="84" s="1"/>
  <c r="E102" i="84"/>
  <c r="G102" i="84" s="1"/>
  <c r="I102" i="84" s="1"/>
  <c r="K102" i="84" s="1"/>
  <c r="M102" i="84" s="1"/>
  <c r="O102" i="84" s="1"/>
  <c r="Q102" i="84" s="1"/>
  <c r="S102" i="84" s="1"/>
  <c r="U102" i="84" s="1"/>
  <c r="W102" i="84" s="1"/>
  <c r="Y102" i="84" s="1"/>
  <c r="AA102" i="84" s="1"/>
  <c r="E100" i="84"/>
  <c r="G100" i="84" s="1"/>
  <c r="I100" i="84" s="1"/>
  <c r="K100" i="84" s="1"/>
  <c r="M100" i="84" s="1"/>
  <c r="O100" i="84" s="1"/>
  <c r="Q100" i="84" s="1"/>
  <c r="S100" i="84" s="1"/>
  <c r="U100" i="84" s="1"/>
  <c r="W100" i="84" s="1"/>
  <c r="Y100" i="84" s="1"/>
  <c r="AA100" i="84" s="1"/>
  <c r="E98" i="84"/>
  <c r="G98" i="84" s="1"/>
  <c r="I98" i="84" s="1"/>
  <c r="K98" i="84" s="1"/>
  <c r="M98" i="84" s="1"/>
  <c r="O98" i="84" s="1"/>
  <c r="Q98" i="84" s="1"/>
  <c r="S98" i="84" s="1"/>
  <c r="U98" i="84" s="1"/>
  <c r="W98" i="84" s="1"/>
  <c r="Y98" i="84" s="1"/>
  <c r="AA98" i="84" s="1"/>
  <c r="E96" i="84"/>
  <c r="G96" i="84" s="1"/>
  <c r="I96" i="84" s="1"/>
  <c r="K96" i="84" s="1"/>
  <c r="M96" i="84" s="1"/>
  <c r="O96" i="84" s="1"/>
  <c r="Q96" i="84" s="1"/>
  <c r="S96" i="84" s="1"/>
  <c r="U96" i="84" s="1"/>
  <c r="W96" i="84" s="1"/>
  <c r="Y96" i="84" s="1"/>
  <c r="AA96" i="84" s="1"/>
  <c r="E94" i="84"/>
  <c r="G94" i="84" s="1"/>
  <c r="I94" i="84" s="1"/>
  <c r="K94" i="84" s="1"/>
  <c r="M94" i="84" s="1"/>
  <c r="O94" i="84" s="1"/>
  <c r="Q94" i="84" s="1"/>
  <c r="S94" i="84" s="1"/>
  <c r="U94" i="84" s="1"/>
  <c r="W94" i="84" s="1"/>
  <c r="Y94" i="84" s="1"/>
  <c r="AA94" i="84" s="1"/>
  <c r="E92" i="84"/>
  <c r="G92" i="84" s="1"/>
  <c r="I92" i="84" s="1"/>
  <c r="K92" i="84" s="1"/>
  <c r="M92" i="84" s="1"/>
  <c r="O92" i="84" s="1"/>
  <c r="Q92" i="84" s="1"/>
  <c r="S92" i="84" s="1"/>
  <c r="U92" i="84" s="1"/>
  <c r="W92" i="84" s="1"/>
  <c r="Y92" i="84" s="1"/>
  <c r="AA92" i="84" s="1"/>
  <c r="E90" i="84"/>
  <c r="G90" i="84" s="1"/>
  <c r="I90" i="84" s="1"/>
  <c r="K90" i="84" s="1"/>
  <c r="M90" i="84" s="1"/>
  <c r="O90" i="84" s="1"/>
  <c r="Q90" i="84" s="1"/>
  <c r="S90" i="84" s="1"/>
  <c r="U90" i="84" s="1"/>
  <c r="W90" i="84" s="1"/>
  <c r="Y90" i="84" s="1"/>
  <c r="AA90" i="84" s="1"/>
  <c r="E88" i="84"/>
  <c r="G88" i="84" s="1"/>
  <c r="I88" i="84" s="1"/>
  <c r="K88" i="84" s="1"/>
  <c r="M88" i="84" s="1"/>
  <c r="O88" i="84" s="1"/>
  <c r="Q88" i="84" s="1"/>
  <c r="S88" i="84" s="1"/>
  <c r="U88" i="84" s="1"/>
  <c r="W88" i="84" s="1"/>
  <c r="Y88" i="84" s="1"/>
  <c r="AA88" i="84" s="1"/>
  <c r="B113" i="84"/>
  <c r="B111" i="84"/>
  <c r="B109" i="84"/>
  <c r="S47" i="71" l="1"/>
  <c r="G146" i="84"/>
  <c r="E224" i="72"/>
  <c r="G224" i="72" s="1"/>
  <c r="I224" i="72" s="1"/>
  <c r="K224" i="72" s="1"/>
  <c r="M224" i="72" s="1"/>
  <c r="O224" i="72" s="1"/>
  <c r="Q224" i="72" s="1"/>
  <c r="S224" i="72" s="1"/>
  <c r="U224" i="72" s="1"/>
  <c r="W224" i="72" s="1"/>
  <c r="Y224" i="72" s="1"/>
  <c r="AA224" i="72" s="1"/>
  <c r="E222" i="72"/>
  <c r="G222" i="72" s="1"/>
  <c r="I222" i="72" s="1"/>
  <c r="K222" i="72" s="1"/>
  <c r="M222" i="72" s="1"/>
  <c r="O222" i="72" s="1"/>
  <c r="Q222" i="72" s="1"/>
  <c r="S222" i="72" s="1"/>
  <c r="U222" i="72" s="1"/>
  <c r="W222" i="72" s="1"/>
  <c r="Y222" i="72" s="1"/>
  <c r="AA222" i="72" s="1"/>
  <c r="E220" i="72"/>
  <c r="G220" i="72" s="1"/>
  <c r="I220" i="72" s="1"/>
  <c r="K220" i="72" s="1"/>
  <c r="M220" i="72" s="1"/>
  <c r="O220" i="72" s="1"/>
  <c r="Q220" i="72" s="1"/>
  <c r="S220" i="72" s="1"/>
  <c r="U220" i="72" s="1"/>
  <c r="W220" i="72" s="1"/>
  <c r="Y220" i="72" s="1"/>
  <c r="AA220" i="72" s="1"/>
  <c r="E218" i="72"/>
  <c r="G218" i="72" s="1"/>
  <c r="I218" i="72" s="1"/>
  <c r="K218" i="72" s="1"/>
  <c r="M218" i="72" s="1"/>
  <c r="O218" i="72" s="1"/>
  <c r="Q218" i="72" s="1"/>
  <c r="S218" i="72" s="1"/>
  <c r="U218" i="72" s="1"/>
  <c r="W218" i="72" s="1"/>
  <c r="Y218" i="72" s="1"/>
  <c r="AA218" i="72" s="1"/>
  <c r="E216" i="72"/>
  <c r="G216" i="72" s="1"/>
  <c r="I216" i="72" s="1"/>
  <c r="K216" i="72" s="1"/>
  <c r="M216" i="72" s="1"/>
  <c r="O216" i="72" s="1"/>
  <c r="Q216" i="72" s="1"/>
  <c r="S216" i="72" s="1"/>
  <c r="U216" i="72" s="1"/>
  <c r="W216" i="72" s="1"/>
  <c r="Y216" i="72" s="1"/>
  <c r="AA216" i="72" s="1"/>
  <c r="E214" i="72"/>
  <c r="G214" i="72" s="1"/>
  <c r="I214" i="72" s="1"/>
  <c r="K214" i="72" s="1"/>
  <c r="M214" i="72" s="1"/>
  <c r="O214" i="72" s="1"/>
  <c r="Q214" i="72" s="1"/>
  <c r="S214" i="72" s="1"/>
  <c r="U214" i="72" s="1"/>
  <c r="W214" i="72" s="1"/>
  <c r="Y214" i="72" s="1"/>
  <c r="AA214" i="72" s="1"/>
  <c r="E212" i="72"/>
  <c r="G212" i="72" s="1"/>
  <c r="I212" i="72" s="1"/>
  <c r="K212" i="72" s="1"/>
  <c r="M212" i="72" s="1"/>
  <c r="O212" i="72" s="1"/>
  <c r="Q212" i="72" s="1"/>
  <c r="S212" i="72" s="1"/>
  <c r="U212" i="72" s="1"/>
  <c r="W212" i="72" s="1"/>
  <c r="Y212" i="72" s="1"/>
  <c r="AA212" i="72" s="1"/>
  <c r="E210" i="72"/>
  <c r="G210" i="72" s="1"/>
  <c r="I210" i="72" s="1"/>
  <c r="K210" i="72" s="1"/>
  <c r="M210" i="72" s="1"/>
  <c r="O210" i="72" s="1"/>
  <c r="Q210" i="72" s="1"/>
  <c r="S210" i="72" s="1"/>
  <c r="U210" i="72" s="1"/>
  <c r="W210" i="72" s="1"/>
  <c r="Y210" i="72" s="1"/>
  <c r="AA210" i="72" s="1"/>
  <c r="E208" i="72"/>
  <c r="G208" i="72" s="1"/>
  <c r="I208" i="72" s="1"/>
  <c r="K208" i="72" s="1"/>
  <c r="M208" i="72" s="1"/>
  <c r="O208" i="72" s="1"/>
  <c r="Q208" i="72" s="1"/>
  <c r="S208" i="72" s="1"/>
  <c r="U208" i="72" s="1"/>
  <c r="W208" i="72" s="1"/>
  <c r="Y208" i="72" s="1"/>
  <c r="AA208" i="72" s="1"/>
  <c r="E206" i="72"/>
  <c r="G206" i="72" s="1"/>
  <c r="I206" i="72" s="1"/>
  <c r="K206" i="72" s="1"/>
  <c r="M206" i="72" s="1"/>
  <c r="O206" i="72" s="1"/>
  <c r="Q206" i="72" s="1"/>
  <c r="S206" i="72" s="1"/>
  <c r="U206" i="72" s="1"/>
  <c r="W206" i="72" s="1"/>
  <c r="Y206" i="72" s="1"/>
  <c r="AA206" i="72" s="1"/>
  <c r="E204" i="72"/>
  <c r="G204" i="72" s="1"/>
  <c r="I204" i="72" s="1"/>
  <c r="K204" i="72" s="1"/>
  <c r="M204" i="72" s="1"/>
  <c r="O204" i="72" s="1"/>
  <c r="Q204" i="72" s="1"/>
  <c r="S204" i="72" s="1"/>
  <c r="U204" i="72" s="1"/>
  <c r="W204" i="72" s="1"/>
  <c r="Y204" i="72" s="1"/>
  <c r="AA204" i="72" s="1"/>
  <c r="E202" i="72"/>
  <c r="G202" i="72" s="1"/>
  <c r="I202" i="72" s="1"/>
  <c r="K202" i="72" s="1"/>
  <c r="M202" i="72" s="1"/>
  <c r="O202" i="72" s="1"/>
  <c r="Q202" i="72" s="1"/>
  <c r="S202" i="72" s="1"/>
  <c r="U202" i="72" s="1"/>
  <c r="W202" i="72" s="1"/>
  <c r="Y202" i="72" s="1"/>
  <c r="AA202" i="72" s="1"/>
  <c r="E200" i="72"/>
  <c r="G200" i="72" s="1"/>
  <c r="I200" i="72" s="1"/>
  <c r="K200" i="72" s="1"/>
  <c r="M200" i="72" s="1"/>
  <c r="O200" i="72" s="1"/>
  <c r="Q200" i="72" s="1"/>
  <c r="S200" i="72" s="1"/>
  <c r="U200" i="72" s="1"/>
  <c r="W200" i="72" s="1"/>
  <c r="Y200" i="72" s="1"/>
  <c r="AA200" i="72" s="1"/>
  <c r="E198" i="72"/>
  <c r="G198" i="72" s="1"/>
  <c r="I198" i="72" s="1"/>
  <c r="K198" i="72" s="1"/>
  <c r="M198" i="72" s="1"/>
  <c r="O198" i="72" s="1"/>
  <c r="Q198" i="72" s="1"/>
  <c r="S198" i="72" s="1"/>
  <c r="U198" i="72" s="1"/>
  <c r="W198" i="72" s="1"/>
  <c r="Y198" i="72" s="1"/>
  <c r="AA198" i="72" s="1"/>
  <c r="E196" i="72"/>
  <c r="G196" i="72" s="1"/>
  <c r="I196" i="72" s="1"/>
  <c r="K196" i="72" s="1"/>
  <c r="M196" i="72" s="1"/>
  <c r="O196" i="72" s="1"/>
  <c r="Q196" i="72" s="1"/>
  <c r="S196" i="72" s="1"/>
  <c r="U196" i="72" s="1"/>
  <c r="W196" i="72" s="1"/>
  <c r="Y196" i="72" s="1"/>
  <c r="AA196" i="72" s="1"/>
  <c r="E194" i="72"/>
  <c r="G194" i="72" s="1"/>
  <c r="I194" i="72" s="1"/>
  <c r="K194" i="72" s="1"/>
  <c r="M194" i="72" s="1"/>
  <c r="O194" i="72" s="1"/>
  <c r="Q194" i="72" s="1"/>
  <c r="S194" i="72" s="1"/>
  <c r="U194" i="72" s="1"/>
  <c r="W194" i="72" s="1"/>
  <c r="Y194" i="72" s="1"/>
  <c r="AA194" i="72" s="1"/>
  <c r="E192" i="72"/>
  <c r="G192" i="72" s="1"/>
  <c r="I192" i="72" s="1"/>
  <c r="K192" i="72" s="1"/>
  <c r="M192" i="72" s="1"/>
  <c r="O192" i="72" s="1"/>
  <c r="Q192" i="72" s="1"/>
  <c r="S192" i="72" s="1"/>
  <c r="U192" i="72" s="1"/>
  <c r="W192" i="72" s="1"/>
  <c r="Y192" i="72" s="1"/>
  <c r="AA192" i="72" s="1"/>
  <c r="E190" i="72"/>
  <c r="G190" i="72" s="1"/>
  <c r="I190" i="72" s="1"/>
  <c r="K190" i="72" s="1"/>
  <c r="M190" i="72" s="1"/>
  <c r="O190" i="72" s="1"/>
  <c r="Q190" i="72" s="1"/>
  <c r="S190" i="72" s="1"/>
  <c r="U190" i="72" s="1"/>
  <c r="W190" i="72" s="1"/>
  <c r="Y190" i="72" s="1"/>
  <c r="AA190" i="72" s="1"/>
  <c r="E188" i="72"/>
  <c r="G188" i="72" s="1"/>
  <c r="I188" i="72" s="1"/>
  <c r="K188" i="72" s="1"/>
  <c r="M188" i="72" s="1"/>
  <c r="O188" i="72" s="1"/>
  <c r="Q188" i="72" s="1"/>
  <c r="S188" i="72" s="1"/>
  <c r="U188" i="72" s="1"/>
  <c r="W188" i="72" s="1"/>
  <c r="Y188" i="72" s="1"/>
  <c r="AA188" i="72" s="1"/>
  <c r="E186" i="72"/>
  <c r="G186" i="72" s="1"/>
  <c r="I186" i="72" s="1"/>
  <c r="K186" i="72" s="1"/>
  <c r="M186" i="72" s="1"/>
  <c r="O186" i="72" s="1"/>
  <c r="Q186" i="72" s="1"/>
  <c r="S186" i="72" s="1"/>
  <c r="U186" i="72" s="1"/>
  <c r="W186" i="72" s="1"/>
  <c r="Y186" i="72" s="1"/>
  <c r="AA186" i="72" s="1"/>
  <c r="E184" i="72"/>
  <c r="G184" i="72" s="1"/>
  <c r="I184" i="72" s="1"/>
  <c r="K184" i="72" s="1"/>
  <c r="M184" i="72" s="1"/>
  <c r="O184" i="72" s="1"/>
  <c r="Q184" i="72" s="1"/>
  <c r="S184" i="72" s="1"/>
  <c r="U184" i="72" s="1"/>
  <c r="W184" i="72" s="1"/>
  <c r="Y184" i="72" s="1"/>
  <c r="AA184" i="72" s="1"/>
  <c r="E182" i="72"/>
  <c r="G182" i="72" s="1"/>
  <c r="I182" i="72" s="1"/>
  <c r="K182" i="72" s="1"/>
  <c r="M182" i="72" s="1"/>
  <c r="O182" i="72" s="1"/>
  <c r="Q182" i="72" s="1"/>
  <c r="S182" i="72" s="1"/>
  <c r="U182" i="72" s="1"/>
  <c r="W182" i="72" s="1"/>
  <c r="Y182" i="72" s="1"/>
  <c r="AA182" i="72" s="1"/>
  <c r="E180" i="72"/>
  <c r="G180" i="72" s="1"/>
  <c r="I180" i="72" s="1"/>
  <c r="K180" i="72" s="1"/>
  <c r="M180" i="72" s="1"/>
  <c r="O180" i="72" s="1"/>
  <c r="Q180" i="72" s="1"/>
  <c r="S180" i="72" s="1"/>
  <c r="U180" i="72" s="1"/>
  <c r="W180" i="72" s="1"/>
  <c r="Y180" i="72" s="1"/>
  <c r="AA180" i="72" s="1"/>
  <c r="E178" i="72"/>
  <c r="G178" i="72" s="1"/>
  <c r="I178" i="72" s="1"/>
  <c r="K178" i="72" s="1"/>
  <c r="M178" i="72" s="1"/>
  <c r="O178" i="72" s="1"/>
  <c r="Q178" i="72" s="1"/>
  <c r="S178" i="72" s="1"/>
  <c r="U178" i="72" s="1"/>
  <c r="W178" i="72" s="1"/>
  <c r="Y178" i="72" s="1"/>
  <c r="AA178" i="72" s="1"/>
  <c r="E176" i="72"/>
  <c r="G176" i="72" s="1"/>
  <c r="I176" i="72" s="1"/>
  <c r="K176" i="72" s="1"/>
  <c r="M176" i="72" s="1"/>
  <c r="O176" i="72" s="1"/>
  <c r="Q176" i="72" s="1"/>
  <c r="S176" i="72" s="1"/>
  <c r="U176" i="72" s="1"/>
  <c r="W176" i="72" s="1"/>
  <c r="Y176" i="72" s="1"/>
  <c r="AA176" i="72" s="1"/>
  <c r="E174" i="72"/>
  <c r="G174" i="72" s="1"/>
  <c r="I174" i="72" s="1"/>
  <c r="K174" i="72" s="1"/>
  <c r="M174" i="72" s="1"/>
  <c r="O174" i="72" s="1"/>
  <c r="Q174" i="72" s="1"/>
  <c r="S174" i="72" s="1"/>
  <c r="U174" i="72" s="1"/>
  <c r="W174" i="72" s="1"/>
  <c r="Y174" i="72" s="1"/>
  <c r="AA174" i="72" s="1"/>
  <c r="E172" i="72"/>
  <c r="G172" i="72" s="1"/>
  <c r="I172" i="72" s="1"/>
  <c r="K172" i="72" s="1"/>
  <c r="M172" i="72" s="1"/>
  <c r="O172" i="72" s="1"/>
  <c r="Q172" i="72" s="1"/>
  <c r="S172" i="72" s="1"/>
  <c r="U172" i="72" s="1"/>
  <c r="W172" i="72" s="1"/>
  <c r="Y172" i="72" s="1"/>
  <c r="AA172" i="72" s="1"/>
  <c r="E170" i="72"/>
  <c r="G170" i="72" s="1"/>
  <c r="I170" i="72" s="1"/>
  <c r="K170" i="72" s="1"/>
  <c r="M170" i="72" s="1"/>
  <c r="O170" i="72" s="1"/>
  <c r="Q170" i="72" s="1"/>
  <c r="S170" i="72" s="1"/>
  <c r="U170" i="72" s="1"/>
  <c r="W170" i="72" s="1"/>
  <c r="Y170" i="72" s="1"/>
  <c r="AA170" i="72" s="1"/>
  <c r="E168" i="72"/>
  <c r="G168" i="72" s="1"/>
  <c r="I168" i="72" s="1"/>
  <c r="K168" i="72" s="1"/>
  <c r="M168" i="72" s="1"/>
  <c r="O168" i="72" s="1"/>
  <c r="Q168" i="72" s="1"/>
  <c r="S168" i="72" s="1"/>
  <c r="U168" i="72" s="1"/>
  <c r="W168" i="72" s="1"/>
  <c r="Y168" i="72" s="1"/>
  <c r="AA168" i="72" s="1"/>
  <c r="E166" i="72"/>
  <c r="G166" i="72" s="1"/>
  <c r="I166" i="72" s="1"/>
  <c r="K166" i="72" s="1"/>
  <c r="M166" i="72" s="1"/>
  <c r="O166" i="72" s="1"/>
  <c r="Q166" i="72" s="1"/>
  <c r="S166" i="72" s="1"/>
  <c r="U166" i="72" s="1"/>
  <c r="W166" i="72" s="1"/>
  <c r="Y166" i="72" s="1"/>
  <c r="AA166" i="72" s="1"/>
  <c r="E164" i="72"/>
  <c r="G164" i="72" s="1"/>
  <c r="I164" i="72" s="1"/>
  <c r="K164" i="72" s="1"/>
  <c r="M164" i="72" s="1"/>
  <c r="O164" i="72" s="1"/>
  <c r="Q164" i="72" s="1"/>
  <c r="S164" i="72" s="1"/>
  <c r="U164" i="72" s="1"/>
  <c r="W164" i="72" s="1"/>
  <c r="Y164" i="72" s="1"/>
  <c r="AA164" i="72" s="1"/>
  <c r="E162" i="72"/>
  <c r="G162" i="72" s="1"/>
  <c r="I162" i="72" s="1"/>
  <c r="K162" i="72" s="1"/>
  <c r="M162" i="72" s="1"/>
  <c r="O162" i="72" s="1"/>
  <c r="Q162" i="72" s="1"/>
  <c r="S162" i="72" s="1"/>
  <c r="U162" i="72" s="1"/>
  <c r="W162" i="72" s="1"/>
  <c r="Y162" i="72" s="1"/>
  <c r="AA162" i="72" s="1"/>
  <c r="E160" i="72"/>
  <c r="G160" i="72" s="1"/>
  <c r="I160" i="72" s="1"/>
  <c r="K160" i="72" s="1"/>
  <c r="M160" i="72" s="1"/>
  <c r="O160" i="72" s="1"/>
  <c r="Q160" i="72" s="1"/>
  <c r="S160" i="72" s="1"/>
  <c r="U160" i="72" s="1"/>
  <c r="W160" i="72" s="1"/>
  <c r="Y160" i="72" s="1"/>
  <c r="AA160" i="72" s="1"/>
  <c r="E158" i="72"/>
  <c r="G158" i="72" s="1"/>
  <c r="I158" i="72" s="1"/>
  <c r="K158" i="72" s="1"/>
  <c r="M158" i="72" s="1"/>
  <c r="O158" i="72" s="1"/>
  <c r="Q158" i="72" s="1"/>
  <c r="S158" i="72" s="1"/>
  <c r="U158" i="72" s="1"/>
  <c r="W158" i="72" s="1"/>
  <c r="Y158" i="72" s="1"/>
  <c r="AA158" i="72" s="1"/>
  <c r="E156" i="72"/>
  <c r="G156" i="72" s="1"/>
  <c r="I156" i="72" s="1"/>
  <c r="K156" i="72" s="1"/>
  <c r="M156" i="72" s="1"/>
  <c r="O156" i="72" s="1"/>
  <c r="Q156" i="72" s="1"/>
  <c r="S156" i="72" s="1"/>
  <c r="U156" i="72" s="1"/>
  <c r="W156" i="72" s="1"/>
  <c r="Y156" i="72" s="1"/>
  <c r="AA156" i="72" s="1"/>
  <c r="E154" i="72"/>
  <c r="G154" i="72" s="1"/>
  <c r="I154" i="72" s="1"/>
  <c r="K154" i="72" s="1"/>
  <c r="M154" i="72" s="1"/>
  <c r="O154" i="72" s="1"/>
  <c r="Q154" i="72" s="1"/>
  <c r="S154" i="72" s="1"/>
  <c r="U154" i="72" s="1"/>
  <c r="W154" i="72" s="1"/>
  <c r="Y154" i="72" s="1"/>
  <c r="AA154" i="72" s="1"/>
  <c r="E152" i="72"/>
  <c r="G152" i="72" s="1"/>
  <c r="I152" i="72" s="1"/>
  <c r="K152" i="72" s="1"/>
  <c r="M152" i="72" s="1"/>
  <c r="O152" i="72" s="1"/>
  <c r="Q152" i="72" s="1"/>
  <c r="S152" i="72" s="1"/>
  <c r="U152" i="72" s="1"/>
  <c r="W152" i="72" s="1"/>
  <c r="Y152" i="72" s="1"/>
  <c r="AA152" i="72" s="1"/>
  <c r="E150" i="72"/>
  <c r="G150" i="72" s="1"/>
  <c r="I150" i="72" s="1"/>
  <c r="K150" i="72" s="1"/>
  <c r="M150" i="72" s="1"/>
  <c r="O150" i="72" s="1"/>
  <c r="Q150" i="72" s="1"/>
  <c r="S150" i="72" s="1"/>
  <c r="U150" i="72" s="1"/>
  <c r="W150" i="72" s="1"/>
  <c r="Y150" i="72" s="1"/>
  <c r="AA150" i="72" s="1"/>
  <c r="E148" i="72"/>
  <c r="G148" i="72" s="1"/>
  <c r="I148" i="72" s="1"/>
  <c r="K148" i="72" s="1"/>
  <c r="M148" i="72" s="1"/>
  <c r="O148" i="72" s="1"/>
  <c r="Q148" i="72" s="1"/>
  <c r="S148" i="72" s="1"/>
  <c r="U148" i="72" s="1"/>
  <c r="W148" i="72" s="1"/>
  <c r="Y148" i="72" s="1"/>
  <c r="AA148" i="72" s="1"/>
  <c r="E146" i="72"/>
  <c r="G146" i="72" s="1"/>
  <c r="I146" i="72" s="1"/>
  <c r="K146" i="72" s="1"/>
  <c r="M146" i="72" s="1"/>
  <c r="O146" i="72" s="1"/>
  <c r="Q146" i="72" s="1"/>
  <c r="S146" i="72" s="1"/>
  <c r="U146" i="72" s="1"/>
  <c r="W146" i="72" s="1"/>
  <c r="Y146" i="72" s="1"/>
  <c r="AA146" i="72" s="1"/>
  <c r="E144" i="72"/>
  <c r="G144" i="72" s="1"/>
  <c r="I144" i="72" s="1"/>
  <c r="K144" i="72" s="1"/>
  <c r="M144" i="72" s="1"/>
  <c r="O144" i="72" s="1"/>
  <c r="Q144" i="72" s="1"/>
  <c r="S144" i="72" s="1"/>
  <c r="U144" i="72" s="1"/>
  <c r="W144" i="72" s="1"/>
  <c r="Y144" i="72" s="1"/>
  <c r="AA144" i="72" s="1"/>
  <c r="E142" i="72"/>
  <c r="G142" i="72" s="1"/>
  <c r="I142" i="72" s="1"/>
  <c r="K142" i="72" s="1"/>
  <c r="M142" i="72" s="1"/>
  <c r="O142" i="72" s="1"/>
  <c r="Q142" i="72" s="1"/>
  <c r="S142" i="72" s="1"/>
  <c r="U142" i="72" s="1"/>
  <c r="W142" i="72" s="1"/>
  <c r="Y142" i="72" s="1"/>
  <c r="AA142" i="72" s="1"/>
  <c r="E140" i="72"/>
  <c r="G140" i="72" s="1"/>
  <c r="I140" i="72" s="1"/>
  <c r="K140" i="72" s="1"/>
  <c r="M140" i="72" s="1"/>
  <c r="O140" i="72" s="1"/>
  <c r="Q140" i="72" s="1"/>
  <c r="S140" i="72" s="1"/>
  <c r="U140" i="72" s="1"/>
  <c r="W140" i="72" s="1"/>
  <c r="Y140" i="72" s="1"/>
  <c r="AA140" i="72" s="1"/>
  <c r="E138" i="72"/>
  <c r="G138" i="72" s="1"/>
  <c r="I138" i="72" s="1"/>
  <c r="K138" i="72" s="1"/>
  <c r="M138" i="72" s="1"/>
  <c r="O138" i="72" s="1"/>
  <c r="Q138" i="72" s="1"/>
  <c r="S138" i="72" s="1"/>
  <c r="U138" i="72" s="1"/>
  <c r="W138" i="72" s="1"/>
  <c r="Y138" i="72" s="1"/>
  <c r="AA138" i="72" s="1"/>
  <c r="E136" i="72"/>
  <c r="G136" i="72" s="1"/>
  <c r="I136" i="72" s="1"/>
  <c r="K136" i="72" s="1"/>
  <c r="M136" i="72" s="1"/>
  <c r="O136" i="72" s="1"/>
  <c r="Q136" i="72" s="1"/>
  <c r="S136" i="72" s="1"/>
  <c r="U136" i="72" s="1"/>
  <c r="W136" i="72" s="1"/>
  <c r="Y136" i="72" s="1"/>
  <c r="AA136" i="72" s="1"/>
  <c r="E134" i="72"/>
  <c r="G134" i="72" s="1"/>
  <c r="I134" i="72" s="1"/>
  <c r="K134" i="72" s="1"/>
  <c r="M134" i="72" s="1"/>
  <c r="O134" i="72" s="1"/>
  <c r="Q134" i="72" s="1"/>
  <c r="S134" i="72" s="1"/>
  <c r="U134" i="72" s="1"/>
  <c r="W134" i="72" s="1"/>
  <c r="Y134" i="72" s="1"/>
  <c r="AA134" i="72" s="1"/>
  <c r="E132" i="72"/>
  <c r="G132" i="72" s="1"/>
  <c r="I132" i="72" s="1"/>
  <c r="K132" i="72" s="1"/>
  <c r="M132" i="72" s="1"/>
  <c r="O132" i="72" s="1"/>
  <c r="Q132" i="72" s="1"/>
  <c r="S132" i="72" s="1"/>
  <c r="U132" i="72" s="1"/>
  <c r="W132" i="72" s="1"/>
  <c r="Y132" i="72" s="1"/>
  <c r="AA132" i="72" s="1"/>
  <c r="E130" i="72"/>
  <c r="G130" i="72" s="1"/>
  <c r="I130" i="72" s="1"/>
  <c r="K130" i="72" s="1"/>
  <c r="M130" i="72" s="1"/>
  <c r="O130" i="72" s="1"/>
  <c r="Q130" i="72" s="1"/>
  <c r="S130" i="72" s="1"/>
  <c r="U130" i="72" s="1"/>
  <c r="W130" i="72" s="1"/>
  <c r="Y130" i="72" s="1"/>
  <c r="AA130" i="72" s="1"/>
  <c r="E128" i="72"/>
  <c r="G128" i="72" s="1"/>
  <c r="I128" i="72" s="1"/>
  <c r="K128" i="72" s="1"/>
  <c r="M128" i="72" s="1"/>
  <c r="O128" i="72" s="1"/>
  <c r="Q128" i="72" s="1"/>
  <c r="S128" i="72" s="1"/>
  <c r="U128" i="72" s="1"/>
  <c r="W128" i="72" s="1"/>
  <c r="Y128" i="72" s="1"/>
  <c r="AA128" i="72" s="1"/>
  <c r="E126" i="72"/>
  <c r="G126" i="72" s="1"/>
  <c r="I126" i="72" s="1"/>
  <c r="K126" i="72" s="1"/>
  <c r="M126" i="72" s="1"/>
  <c r="O126" i="72" s="1"/>
  <c r="Q126" i="72" s="1"/>
  <c r="S126" i="72" s="1"/>
  <c r="U126" i="72" s="1"/>
  <c r="W126" i="72" s="1"/>
  <c r="Y126" i="72" s="1"/>
  <c r="AA126" i="72" s="1"/>
  <c r="E124" i="72"/>
  <c r="G124" i="72" s="1"/>
  <c r="I124" i="72" s="1"/>
  <c r="K124" i="72" s="1"/>
  <c r="M124" i="72" s="1"/>
  <c r="O124" i="72" s="1"/>
  <c r="Q124" i="72" s="1"/>
  <c r="S124" i="72" s="1"/>
  <c r="U124" i="72" s="1"/>
  <c r="W124" i="72" s="1"/>
  <c r="Y124" i="72" s="1"/>
  <c r="AA124" i="72" s="1"/>
  <c r="E122" i="72"/>
  <c r="G122" i="72" s="1"/>
  <c r="I122" i="72" s="1"/>
  <c r="K122" i="72" s="1"/>
  <c r="M122" i="72" s="1"/>
  <c r="O122" i="72" s="1"/>
  <c r="Q122" i="72" s="1"/>
  <c r="S122" i="72" s="1"/>
  <c r="U122" i="72" s="1"/>
  <c r="W122" i="72" s="1"/>
  <c r="Y122" i="72" s="1"/>
  <c r="AA122" i="72" s="1"/>
  <c r="E120" i="72"/>
  <c r="G120" i="72" s="1"/>
  <c r="I120" i="72" s="1"/>
  <c r="K120" i="72" s="1"/>
  <c r="M120" i="72" s="1"/>
  <c r="O120" i="72" s="1"/>
  <c r="Q120" i="72" s="1"/>
  <c r="S120" i="72" s="1"/>
  <c r="U120" i="72" s="1"/>
  <c r="W120" i="72" s="1"/>
  <c r="Y120" i="72" s="1"/>
  <c r="AA120" i="72" s="1"/>
  <c r="E118" i="72"/>
  <c r="G118" i="72" s="1"/>
  <c r="I118" i="72" s="1"/>
  <c r="K118" i="72" s="1"/>
  <c r="M118" i="72" s="1"/>
  <c r="O118" i="72" s="1"/>
  <c r="Q118" i="72" s="1"/>
  <c r="S118" i="72" s="1"/>
  <c r="U118" i="72" s="1"/>
  <c r="W118" i="72" s="1"/>
  <c r="Y118" i="72" s="1"/>
  <c r="AA118" i="72" s="1"/>
  <c r="E116" i="72"/>
  <c r="G116" i="72" s="1"/>
  <c r="I116" i="72" s="1"/>
  <c r="K116" i="72" s="1"/>
  <c r="M116" i="72" s="1"/>
  <c r="O116" i="72" s="1"/>
  <c r="Q116" i="72" s="1"/>
  <c r="S116" i="72" s="1"/>
  <c r="U116" i="72" s="1"/>
  <c r="W116" i="72" s="1"/>
  <c r="Y116" i="72" s="1"/>
  <c r="AA116" i="72" s="1"/>
  <c r="E114" i="72"/>
  <c r="G114" i="72" s="1"/>
  <c r="I114" i="72" s="1"/>
  <c r="K114" i="72" s="1"/>
  <c r="M114" i="72" s="1"/>
  <c r="O114" i="72" s="1"/>
  <c r="Q114" i="72" s="1"/>
  <c r="S114" i="72" s="1"/>
  <c r="U114" i="72" s="1"/>
  <c r="W114" i="72" s="1"/>
  <c r="Y114" i="72" s="1"/>
  <c r="AA114" i="72" s="1"/>
  <c r="E112" i="72"/>
  <c r="G112" i="72" s="1"/>
  <c r="I112" i="72" s="1"/>
  <c r="K112" i="72" s="1"/>
  <c r="M112" i="72" s="1"/>
  <c r="O112" i="72" s="1"/>
  <c r="Q112" i="72" s="1"/>
  <c r="S112" i="72" s="1"/>
  <c r="U112" i="72" s="1"/>
  <c r="W112" i="72" s="1"/>
  <c r="Y112" i="72" s="1"/>
  <c r="AA112" i="72" s="1"/>
  <c r="E110" i="72"/>
  <c r="G110" i="72" s="1"/>
  <c r="I110" i="72" s="1"/>
  <c r="K110" i="72" s="1"/>
  <c r="M110" i="72" s="1"/>
  <c r="O110" i="72" s="1"/>
  <c r="Q110" i="72" s="1"/>
  <c r="S110" i="72" s="1"/>
  <c r="U110" i="72" s="1"/>
  <c r="W110" i="72" s="1"/>
  <c r="Y110" i="72" s="1"/>
  <c r="AA110" i="72" s="1"/>
  <c r="E108" i="72"/>
  <c r="G108" i="72" s="1"/>
  <c r="I108" i="72" s="1"/>
  <c r="K108" i="72" s="1"/>
  <c r="M108" i="72" s="1"/>
  <c r="O108" i="72" s="1"/>
  <c r="Q108" i="72" s="1"/>
  <c r="S108" i="72" s="1"/>
  <c r="U108" i="72" s="1"/>
  <c r="W108" i="72" s="1"/>
  <c r="Y108" i="72" s="1"/>
  <c r="AA108" i="72" s="1"/>
  <c r="B185" i="72"/>
  <c r="B183" i="72"/>
  <c r="U47" i="71" l="1"/>
  <c r="I146" i="84"/>
  <c r="E1046" i="72"/>
  <c r="G1046" i="72" s="1"/>
  <c r="I1046" i="72" s="1"/>
  <c r="K1046" i="72" s="1"/>
  <c r="M1046" i="72" s="1"/>
  <c r="O1046" i="72" s="1"/>
  <c r="Q1046" i="72" s="1"/>
  <c r="S1046" i="72" s="1"/>
  <c r="U1046" i="72" s="1"/>
  <c r="Y1046" i="72" s="1"/>
  <c r="AA1046" i="72" s="1"/>
  <c r="E1044" i="72"/>
  <c r="G1044" i="72" s="1"/>
  <c r="I1044" i="72" s="1"/>
  <c r="K1044" i="72" s="1"/>
  <c r="M1044" i="72" s="1"/>
  <c r="O1044" i="72" s="1"/>
  <c r="Q1044" i="72" s="1"/>
  <c r="S1044" i="72" s="1"/>
  <c r="U1044" i="72" s="1"/>
  <c r="W1044" i="72" s="1"/>
  <c r="Y1044" i="72" s="1"/>
  <c r="AA1044" i="72" s="1"/>
  <c r="E1042" i="72"/>
  <c r="G1042" i="72" s="1"/>
  <c r="I1042" i="72" s="1"/>
  <c r="K1042" i="72" s="1"/>
  <c r="M1042" i="72" s="1"/>
  <c r="O1042" i="72" s="1"/>
  <c r="Q1042" i="72" s="1"/>
  <c r="S1042" i="72" s="1"/>
  <c r="U1042" i="72" s="1"/>
  <c r="W1042" i="72" s="1"/>
  <c r="Y1042" i="72" s="1"/>
  <c r="AA1042" i="72" s="1"/>
  <c r="E1040" i="72"/>
  <c r="G1040" i="72" s="1"/>
  <c r="I1040" i="72" s="1"/>
  <c r="K1040" i="72" s="1"/>
  <c r="M1040" i="72" s="1"/>
  <c r="O1040" i="72" s="1"/>
  <c r="Q1040" i="72" s="1"/>
  <c r="S1040" i="72" s="1"/>
  <c r="U1040" i="72" s="1"/>
  <c r="W1040" i="72" s="1"/>
  <c r="Y1040" i="72" s="1"/>
  <c r="AA1040" i="72" s="1"/>
  <c r="E1038" i="72"/>
  <c r="G1038" i="72" s="1"/>
  <c r="I1038" i="72" s="1"/>
  <c r="K1038" i="72" s="1"/>
  <c r="M1038" i="72" s="1"/>
  <c r="O1038" i="72" s="1"/>
  <c r="Q1038" i="72" s="1"/>
  <c r="S1038" i="72" s="1"/>
  <c r="U1038" i="72" s="1"/>
  <c r="W1038" i="72" s="1"/>
  <c r="Y1038" i="72" s="1"/>
  <c r="AA1038" i="72" s="1"/>
  <c r="E1036" i="72"/>
  <c r="G1036" i="72" s="1"/>
  <c r="I1036" i="72" s="1"/>
  <c r="K1036" i="72" s="1"/>
  <c r="M1036" i="72" s="1"/>
  <c r="O1036" i="72" s="1"/>
  <c r="Q1036" i="72" s="1"/>
  <c r="S1036" i="72" s="1"/>
  <c r="U1036" i="72" s="1"/>
  <c r="W1036" i="72" s="1"/>
  <c r="Y1036" i="72" s="1"/>
  <c r="AA1036" i="72" s="1"/>
  <c r="E1034" i="72"/>
  <c r="G1034" i="72" s="1"/>
  <c r="I1034" i="72" s="1"/>
  <c r="K1034" i="72" s="1"/>
  <c r="M1034" i="72" s="1"/>
  <c r="O1034" i="72" s="1"/>
  <c r="Q1034" i="72" s="1"/>
  <c r="S1034" i="72" s="1"/>
  <c r="U1034" i="72" s="1"/>
  <c r="W1034" i="72" s="1"/>
  <c r="Y1034" i="72" s="1"/>
  <c r="AA1034" i="72" s="1"/>
  <c r="E1032" i="72"/>
  <c r="G1032" i="72" s="1"/>
  <c r="I1032" i="72" s="1"/>
  <c r="K1032" i="72" s="1"/>
  <c r="M1032" i="72" s="1"/>
  <c r="O1032" i="72" s="1"/>
  <c r="Q1032" i="72" s="1"/>
  <c r="S1032" i="72" s="1"/>
  <c r="U1032" i="72" s="1"/>
  <c r="W1032" i="72" s="1"/>
  <c r="Y1032" i="72" s="1"/>
  <c r="AA1032" i="72" s="1"/>
  <c r="E1030" i="72"/>
  <c r="G1030" i="72" s="1"/>
  <c r="I1030" i="72" s="1"/>
  <c r="K1030" i="72" s="1"/>
  <c r="M1030" i="72" s="1"/>
  <c r="O1030" i="72" s="1"/>
  <c r="Q1030" i="72" s="1"/>
  <c r="S1030" i="72" s="1"/>
  <c r="U1030" i="72" s="1"/>
  <c r="W1030" i="72" s="1"/>
  <c r="Y1030" i="72" s="1"/>
  <c r="AA1030" i="72" s="1"/>
  <c r="E1028" i="72"/>
  <c r="G1028" i="72" s="1"/>
  <c r="I1028" i="72" s="1"/>
  <c r="K1028" i="72" s="1"/>
  <c r="M1028" i="72" s="1"/>
  <c r="O1028" i="72" s="1"/>
  <c r="Q1028" i="72" s="1"/>
  <c r="S1028" i="72" s="1"/>
  <c r="U1028" i="72" s="1"/>
  <c r="W1028" i="72" s="1"/>
  <c r="Y1028" i="72" s="1"/>
  <c r="AA1028" i="72" s="1"/>
  <c r="E1026" i="72"/>
  <c r="G1026" i="72" s="1"/>
  <c r="I1026" i="72" s="1"/>
  <c r="K1026" i="72" s="1"/>
  <c r="M1026" i="72" s="1"/>
  <c r="O1026" i="72" s="1"/>
  <c r="Q1026" i="72" s="1"/>
  <c r="S1026" i="72" s="1"/>
  <c r="U1026" i="72" s="1"/>
  <c r="W1026" i="72" s="1"/>
  <c r="Y1026" i="72" s="1"/>
  <c r="AA1026" i="72" s="1"/>
  <c r="E1024" i="72"/>
  <c r="G1024" i="72" s="1"/>
  <c r="I1024" i="72" s="1"/>
  <c r="K1024" i="72" s="1"/>
  <c r="M1024" i="72" s="1"/>
  <c r="O1024" i="72" s="1"/>
  <c r="Q1024" i="72" s="1"/>
  <c r="S1024" i="72" s="1"/>
  <c r="U1024" i="72" s="1"/>
  <c r="W1024" i="72" s="1"/>
  <c r="Y1024" i="72" s="1"/>
  <c r="AA1024" i="72" s="1"/>
  <c r="E1022" i="72"/>
  <c r="G1022" i="72" s="1"/>
  <c r="I1022" i="72" s="1"/>
  <c r="K1022" i="72" s="1"/>
  <c r="M1022" i="72" s="1"/>
  <c r="O1022" i="72" s="1"/>
  <c r="Q1022" i="72" s="1"/>
  <c r="S1022" i="72" s="1"/>
  <c r="U1022" i="72" s="1"/>
  <c r="W1022" i="72" s="1"/>
  <c r="Y1022" i="72" s="1"/>
  <c r="AA1022" i="72" s="1"/>
  <c r="E1020" i="72"/>
  <c r="G1020" i="72" s="1"/>
  <c r="I1020" i="72" s="1"/>
  <c r="K1020" i="72" s="1"/>
  <c r="M1020" i="72" s="1"/>
  <c r="O1020" i="72" s="1"/>
  <c r="Q1020" i="72" s="1"/>
  <c r="S1020" i="72" s="1"/>
  <c r="U1020" i="72" s="1"/>
  <c r="W1020" i="72" s="1"/>
  <c r="Y1020" i="72" s="1"/>
  <c r="AA1020" i="72" s="1"/>
  <c r="E1018" i="72"/>
  <c r="G1018" i="72" s="1"/>
  <c r="I1018" i="72" s="1"/>
  <c r="K1018" i="72" s="1"/>
  <c r="M1018" i="72" s="1"/>
  <c r="O1018" i="72" s="1"/>
  <c r="Q1018" i="72" s="1"/>
  <c r="S1018" i="72" s="1"/>
  <c r="U1018" i="72" s="1"/>
  <c r="W1018" i="72" s="1"/>
  <c r="Y1018" i="72" s="1"/>
  <c r="AA1018" i="72" s="1"/>
  <c r="B1031" i="72"/>
  <c r="E1015" i="72"/>
  <c r="G1015" i="72" s="1"/>
  <c r="I1015" i="72" s="1"/>
  <c r="K1015" i="72" s="1"/>
  <c r="M1015" i="72" s="1"/>
  <c r="O1015" i="72" s="1"/>
  <c r="Q1015" i="72" s="1"/>
  <c r="S1015" i="72" s="1"/>
  <c r="U1015" i="72" s="1"/>
  <c r="W1015" i="72" s="1"/>
  <c r="Y1015" i="72" s="1"/>
  <c r="AA1015" i="72" s="1"/>
  <c r="E1013" i="72"/>
  <c r="G1013" i="72" s="1"/>
  <c r="I1013" i="72" s="1"/>
  <c r="K1013" i="72" s="1"/>
  <c r="M1013" i="72" s="1"/>
  <c r="O1013" i="72" s="1"/>
  <c r="Q1013" i="72" s="1"/>
  <c r="S1013" i="72" s="1"/>
  <c r="U1013" i="72" s="1"/>
  <c r="W1013" i="72" s="1"/>
  <c r="Y1013" i="72" s="1"/>
  <c r="AA1013" i="72" s="1"/>
  <c r="E1011" i="72"/>
  <c r="G1011" i="72" s="1"/>
  <c r="I1011" i="72" s="1"/>
  <c r="K1011" i="72" s="1"/>
  <c r="M1011" i="72" s="1"/>
  <c r="O1011" i="72" s="1"/>
  <c r="Q1011" i="72" s="1"/>
  <c r="S1011" i="72" s="1"/>
  <c r="U1011" i="72" s="1"/>
  <c r="W1011" i="72" s="1"/>
  <c r="Y1011" i="72" s="1"/>
  <c r="AA1011" i="72" s="1"/>
  <c r="E1009" i="72"/>
  <c r="G1009" i="72" s="1"/>
  <c r="I1009" i="72" s="1"/>
  <c r="K1009" i="72" s="1"/>
  <c r="M1009" i="72" s="1"/>
  <c r="O1009" i="72" s="1"/>
  <c r="Q1009" i="72" s="1"/>
  <c r="S1009" i="72" s="1"/>
  <c r="U1009" i="72" s="1"/>
  <c r="W1009" i="72" s="1"/>
  <c r="Y1009" i="72" s="1"/>
  <c r="AA1009" i="72" s="1"/>
  <c r="E1007" i="72"/>
  <c r="G1007" i="72" s="1"/>
  <c r="I1007" i="72" s="1"/>
  <c r="K1007" i="72" s="1"/>
  <c r="M1007" i="72" s="1"/>
  <c r="O1007" i="72" s="1"/>
  <c r="Q1007" i="72" s="1"/>
  <c r="S1007" i="72" s="1"/>
  <c r="U1007" i="72" s="1"/>
  <c r="W1007" i="72" s="1"/>
  <c r="Y1007" i="72" s="1"/>
  <c r="AA1007" i="72" s="1"/>
  <c r="E1005" i="72"/>
  <c r="G1005" i="72" s="1"/>
  <c r="I1005" i="72" s="1"/>
  <c r="K1005" i="72" s="1"/>
  <c r="M1005" i="72" s="1"/>
  <c r="O1005" i="72" s="1"/>
  <c r="Q1005" i="72" s="1"/>
  <c r="S1005" i="72" s="1"/>
  <c r="U1005" i="72" s="1"/>
  <c r="W1005" i="72" s="1"/>
  <c r="Y1005" i="72" s="1"/>
  <c r="AA1005" i="72" s="1"/>
  <c r="E1003" i="72"/>
  <c r="G1003" i="72" s="1"/>
  <c r="I1003" i="72" s="1"/>
  <c r="K1003" i="72" s="1"/>
  <c r="M1003" i="72" s="1"/>
  <c r="O1003" i="72" s="1"/>
  <c r="Q1003" i="72" s="1"/>
  <c r="S1003" i="72" s="1"/>
  <c r="U1003" i="72" s="1"/>
  <c r="W1003" i="72" s="1"/>
  <c r="Y1003" i="72" s="1"/>
  <c r="AA1003" i="72" s="1"/>
  <c r="E1001" i="72"/>
  <c r="G1001" i="72" s="1"/>
  <c r="I1001" i="72" s="1"/>
  <c r="K1001" i="72" s="1"/>
  <c r="M1001" i="72" s="1"/>
  <c r="O1001" i="72" s="1"/>
  <c r="Q1001" i="72" s="1"/>
  <c r="S1001" i="72" s="1"/>
  <c r="U1001" i="72" s="1"/>
  <c r="W1001" i="72" s="1"/>
  <c r="Y1001" i="72" s="1"/>
  <c r="AA1001" i="72" s="1"/>
  <c r="E999" i="72"/>
  <c r="G999" i="72" s="1"/>
  <c r="I999" i="72" s="1"/>
  <c r="K999" i="72" s="1"/>
  <c r="M999" i="72" s="1"/>
  <c r="O999" i="72" s="1"/>
  <c r="Q999" i="72" s="1"/>
  <c r="S999" i="72" s="1"/>
  <c r="U999" i="72" s="1"/>
  <c r="W999" i="72" s="1"/>
  <c r="Y999" i="72" s="1"/>
  <c r="AA999" i="72" s="1"/>
  <c r="E997" i="72"/>
  <c r="G997" i="72" s="1"/>
  <c r="I997" i="72" s="1"/>
  <c r="K997" i="72" s="1"/>
  <c r="M997" i="72" s="1"/>
  <c r="O997" i="72" s="1"/>
  <c r="Q997" i="72" s="1"/>
  <c r="S997" i="72" s="1"/>
  <c r="U997" i="72" s="1"/>
  <c r="W997" i="72" s="1"/>
  <c r="Y997" i="72" s="1"/>
  <c r="AA997" i="72" s="1"/>
  <c r="E995" i="72"/>
  <c r="G995" i="72" s="1"/>
  <c r="I995" i="72" s="1"/>
  <c r="K995" i="72" s="1"/>
  <c r="M995" i="72" s="1"/>
  <c r="O995" i="72" s="1"/>
  <c r="Q995" i="72" s="1"/>
  <c r="S995" i="72" s="1"/>
  <c r="U995" i="72" s="1"/>
  <c r="W995" i="72" s="1"/>
  <c r="Y995" i="72" s="1"/>
  <c r="AA995" i="72" s="1"/>
  <c r="E993" i="72"/>
  <c r="G993" i="72" s="1"/>
  <c r="I993" i="72" s="1"/>
  <c r="K993" i="72" s="1"/>
  <c r="M993" i="72" s="1"/>
  <c r="O993" i="72" s="1"/>
  <c r="Q993" i="72" s="1"/>
  <c r="S993" i="72" s="1"/>
  <c r="U993" i="72" s="1"/>
  <c r="W993" i="72" s="1"/>
  <c r="Y993" i="72" s="1"/>
  <c r="AA993" i="72" s="1"/>
  <c r="E991" i="72"/>
  <c r="G991" i="72" s="1"/>
  <c r="I991" i="72" s="1"/>
  <c r="K991" i="72" s="1"/>
  <c r="M991" i="72" s="1"/>
  <c r="O991" i="72" s="1"/>
  <c r="Q991" i="72" s="1"/>
  <c r="S991" i="72" s="1"/>
  <c r="U991" i="72" s="1"/>
  <c r="W991" i="72" s="1"/>
  <c r="Y991" i="72" s="1"/>
  <c r="AA991" i="72" s="1"/>
  <c r="E989" i="72"/>
  <c r="G989" i="72" s="1"/>
  <c r="I989" i="72" s="1"/>
  <c r="K989" i="72" s="1"/>
  <c r="M989" i="72" s="1"/>
  <c r="O989" i="72" s="1"/>
  <c r="Q989" i="72" s="1"/>
  <c r="S989" i="72" s="1"/>
  <c r="U989" i="72" s="1"/>
  <c r="W989" i="72" s="1"/>
  <c r="Y989" i="72" s="1"/>
  <c r="AA989" i="72" s="1"/>
  <c r="E987" i="72"/>
  <c r="G987" i="72" s="1"/>
  <c r="I987" i="72" s="1"/>
  <c r="K987" i="72" s="1"/>
  <c r="M987" i="72" s="1"/>
  <c r="O987" i="72" s="1"/>
  <c r="Q987" i="72" s="1"/>
  <c r="S987" i="72" s="1"/>
  <c r="U987" i="72" s="1"/>
  <c r="W987" i="72" s="1"/>
  <c r="Y987" i="72" s="1"/>
  <c r="AA987" i="72" s="1"/>
  <c r="E985" i="72"/>
  <c r="G985" i="72" s="1"/>
  <c r="I985" i="72" s="1"/>
  <c r="K985" i="72" s="1"/>
  <c r="M985" i="72" s="1"/>
  <c r="O985" i="72" s="1"/>
  <c r="Q985" i="72" s="1"/>
  <c r="S985" i="72" s="1"/>
  <c r="U985" i="72" s="1"/>
  <c r="W985" i="72" s="1"/>
  <c r="Y985" i="72" s="1"/>
  <c r="AA985" i="72" s="1"/>
  <c r="E983" i="72"/>
  <c r="G983" i="72" s="1"/>
  <c r="I983" i="72" s="1"/>
  <c r="K983" i="72" s="1"/>
  <c r="M983" i="72" s="1"/>
  <c r="O983" i="72" s="1"/>
  <c r="Q983" i="72" s="1"/>
  <c r="S983" i="72" s="1"/>
  <c r="U983" i="72" s="1"/>
  <c r="W983" i="72" s="1"/>
  <c r="Y983" i="72" s="1"/>
  <c r="AA983" i="72" s="1"/>
  <c r="E981" i="72"/>
  <c r="G981" i="72" s="1"/>
  <c r="I981" i="72" s="1"/>
  <c r="K981" i="72" s="1"/>
  <c r="M981" i="72" s="1"/>
  <c r="O981" i="72" s="1"/>
  <c r="Q981" i="72" s="1"/>
  <c r="S981" i="72" s="1"/>
  <c r="U981" i="72" s="1"/>
  <c r="W981" i="72" s="1"/>
  <c r="Y981" i="72" s="1"/>
  <c r="AA981" i="72" s="1"/>
  <c r="E979" i="72"/>
  <c r="G979" i="72" s="1"/>
  <c r="I979" i="72" s="1"/>
  <c r="K979" i="72" s="1"/>
  <c r="M979" i="72" s="1"/>
  <c r="O979" i="72" s="1"/>
  <c r="Q979" i="72" s="1"/>
  <c r="S979" i="72" s="1"/>
  <c r="U979" i="72" s="1"/>
  <c r="W979" i="72" s="1"/>
  <c r="Y979" i="72" s="1"/>
  <c r="AA979" i="72" s="1"/>
  <c r="E977" i="72"/>
  <c r="G977" i="72" s="1"/>
  <c r="I977" i="72" s="1"/>
  <c r="K977" i="72" s="1"/>
  <c r="M977" i="72" s="1"/>
  <c r="O977" i="72" s="1"/>
  <c r="Q977" i="72" s="1"/>
  <c r="S977" i="72" s="1"/>
  <c r="U977" i="72" s="1"/>
  <c r="W977" i="72" s="1"/>
  <c r="Y977" i="72" s="1"/>
  <c r="AA977" i="72" s="1"/>
  <c r="E975" i="72"/>
  <c r="G975" i="72" s="1"/>
  <c r="I975" i="72" s="1"/>
  <c r="K975" i="72" s="1"/>
  <c r="M975" i="72" s="1"/>
  <c r="O975" i="72" s="1"/>
  <c r="Q975" i="72" s="1"/>
  <c r="S975" i="72" s="1"/>
  <c r="U975" i="72" s="1"/>
  <c r="W975" i="72" s="1"/>
  <c r="Y975" i="72" s="1"/>
  <c r="AA975" i="72" s="1"/>
  <c r="E973" i="72"/>
  <c r="G973" i="72" s="1"/>
  <c r="I973" i="72" s="1"/>
  <c r="K973" i="72" s="1"/>
  <c r="M973" i="72" s="1"/>
  <c r="O973" i="72" s="1"/>
  <c r="Q973" i="72" s="1"/>
  <c r="S973" i="72" s="1"/>
  <c r="U973" i="72" s="1"/>
  <c r="W973" i="72" s="1"/>
  <c r="Y973" i="72" s="1"/>
  <c r="AA973" i="72" s="1"/>
  <c r="E971" i="72"/>
  <c r="G971" i="72" s="1"/>
  <c r="I971" i="72" s="1"/>
  <c r="K971" i="72" s="1"/>
  <c r="M971" i="72" s="1"/>
  <c r="O971" i="72" s="1"/>
  <c r="Q971" i="72" s="1"/>
  <c r="S971" i="72" s="1"/>
  <c r="U971" i="72" s="1"/>
  <c r="W971" i="72" s="1"/>
  <c r="Y971" i="72" s="1"/>
  <c r="AA971" i="72" s="1"/>
  <c r="E969" i="72"/>
  <c r="G969" i="72" s="1"/>
  <c r="I969" i="72" s="1"/>
  <c r="K969" i="72" s="1"/>
  <c r="M969" i="72" s="1"/>
  <c r="O969" i="72" s="1"/>
  <c r="Q969" i="72" s="1"/>
  <c r="S969" i="72" s="1"/>
  <c r="U969" i="72" s="1"/>
  <c r="W969" i="72" s="1"/>
  <c r="Y969" i="72" s="1"/>
  <c r="AA969" i="72" s="1"/>
  <c r="E967" i="72"/>
  <c r="G967" i="72" s="1"/>
  <c r="I967" i="72" s="1"/>
  <c r="K967" i="72" s="1"/>
  <c r="M967" i="72" s="1"/>
  <c r="O967" i="72" s="1"/>
  <c r="Q967" i="72" s="1"/>
  <c r="S967" i="72" s="1"/>
  <c r="U967" i="72" s="1"/>
  <c r="W967" i="72" s="1"/>
  <c r="Y967" i="72" s="1"/>
  <c r="AA967" i="72" s="1"/>
  <c r="E965" i="72"/>
  <c r="G965" i="72" s="1"/>
  <c r="I965" i="72" s="1"/>
  <c r="K965" i="72" s="1"/>
  <c r="M965" i="72" s="1"/>
  <c r="O965" i="72" s="1"/>
  <c r="Q965" i="72" s="1"/>
  <c r="S965" i="72" s="1"/>
  <c r="U965" i="72" s="1"/>
  <c r="W965" i="72" s="1"/>
  <c r="Y965" i="72" s="1"/>
  <c r="AA965" i="72" s="1"/>
  <c r="E963" i="72"/>
  <c r="G963" i="72" s="1"/>
  <c r="I963" i="72" s="1"/>
  <c r="K963" i="72" s="1"/>
  <c r="M963" i="72" s="1"/>
  <c r="O963" i="72" s="1"/>
  <c r="Q963" i="72" s="1"/>
  <c r="S963" i="72" s="1"/>
  <c r="U963" i="72" s="1"/>
  <c r="W963" i="72" s="1"/>
  <c r="Y963" i="72" s="1"/>
  <c r="AA963" i="72" s="1"/>
  <c r="E961" i="72"/>
  <c r="G961" i="72" s="1"/>
  <c r="I961" i="72" s="1"/>
  <c r="K961" i="72" s="1"/>
  <c r="M961" i="72" s="1"/>
  <c r="O961" i="72" s="1"/>
  <c r="Q961" i="72" s="1"/>
  <c r="S961" i="72" s="1"/>
  <c r="U961" i="72" s="1"/>
  <c r="W961" i="72" s="1"/>
  <c r="Y961" i="72" s="1"/>
  <c r="AA961" i="72" s="1"/>
  <c r="E959" i="72"/>
  <c r="G959" i="72" s="1"/>
  <c r="I959" i="72" s="1"/>
  <c r="K959" i="72" s="1"/>
  <c r="M959" i="72" s="1"/>
  <c r="O959" i="72" s="1"/>
  <c r="Q959" i="72" s="1"/>
  <c r="S959" i="72" s="1"/>
  <c r="U959" i="72" s="1"/>
  <c r="W959" i="72" s="1"/>
  <c r="Y959" i="72" s="1"/>
  <c r="AA959" i="72" s="1"/>
  <c r="E957" i="72"/>
  <c r="G957" i="72" s="1"/>
  <c r="I957" i="72" s="1"/>
  <c r="K957" i="72" s="1"/>
  <c r="M957" i="72" s="1"/>
  <c r="O957" i="72" s="1"/>
  <c r="Q957" i="72" s="1"/>
  <c r="S957" i="72" s="1"/>
  <c r="U957" i="72" s="1"/>
  <c r="W957" i="72" s="1"/>
  <c r="Y957" i="72" s="1"/>
  <c r="AA957" i="72" s="1"/>
  <c r="E955" i="72"/>
  <c r="G955" i="72" s="1"/>
  <c r="I955" i="72" s="1"/>
  <c r="K955" i="72" s="1"/>
  <c r="M955" i="72" s="1"/>
  <c r="O955" i="72" s="1"/>
  <c r="Q955" i="72" s="1"/>
  <c r="S955" i="72" s="1"/>
  <c r="U955" i="72" s="1"/>
  <c r="W955" i="72" s="1"/>
  <c r="Y955" i="72" s="1"/>
  <c r="AA955" i="72" s="1"/>
  <c r="E953" i="72"/>
  <c r="G953" i="72" s="1"/>
  <c r="I953" i="72" s="1"/>
  <c r="K953" i="72" s="1"/>
  <c r="M953" i="72" s="1"/>
  <c r="O953" i="72" s="1"/>
  <c r="Q953" i="72" s="1"/>
  <c r="S953" i="72" s="1"/>
  <c r="U953" i="72" s="1"/>
  <c r="W953" i="72" s="1"/>
  <c r="Y953" i="72" s="1"/>
  <c r="AA953" i="72" s="1"/>
  <c r="E951" i="72"/>
  <c r="G951" i="72" s="1"/>
  <c r="I951" i="72" s="1"/>
  <c r="K951" i="72" s="1"/>
  <c r="M951" i="72" s="1"/>
  <c r="O951" i="72" s="1"/>
  <c r="Q951" i="72" s="1"/>
  <c r="S951" i="72" s="1"/>
  <c r="U951" i="72" s="1"/>
  <c r="W951" i="72" s="1"/>
  <c r="Y951" i="72" s="1"/>
  <c r="AA951" i="72" s="1"/>
  <c r="E949" i="72"/>
  <c r="G949" i="72" s="1"/>
  <c r="I949" i="72" s="1"/>
  <c r="K949" i="72" s="1"/>
  <c r="M949" i="72" s="1"/>
  <c r="O949" i="72" s="1"/>
  <c r="Q949" i="72" s="1"/>
  <c r="S949" i="72" s="1"/>
  <c r="U949" i="72" s="1"/>
  <c r="W949" i="72" s="1"/>
  <c r="Y949" i="72" s="1"/>
  <c r="AA949" i="72" s="1"/>
  <c r="E947" i="72"/>
  <c r="G947" i="72" s="1"/>
  <c r="I947" i="72" s="1"/>
  <c r="K947" i="72" s="1"/>
  <c r="M947" i="72" s="1"/>
  <c r="O947" i="72" s="1"/>
  <c r="Q947" i="72" s="1"/>
  <c r="S947" i="72" s="1"/>
  <c r="U947" i="72" s="1"/>
  <c r="W947" i="72" s="1"/>
  <c r="Y947" i="72" s="1"/>
  <c r="AA947" i="72" s="1"/>
  <c r="E945" i="72"/>
  <c r="G945" i="72" s="1"/>
  <c r="I945" i="72" s="1"/>
  <c r="K945" i="72" s="1"/>
  <c r="M945" i="72" s="1"/>
  <c r="O945" i="72" s="1"/>
  <c r="Q945" i="72" s="1"/>
  <c r="S945" i="72" s="1"/>
  <c r="U945" i="72" s="1"/>
  <c r="W945" i="72" s="1"/>
  <c r="Y945" i="72" s="1"/>
  <c r="AA945" i="72" s="1"/>
  <c r="E943" i="72"/>
  <c r="G943" i="72" s="1"/>
  <c r="I943" i="72" s="1"/>
  <c r="K943" i="72" s="1"/>
  <c r="M943" i="72" s="1"/>
  <c r="O943" i="72" s="1"/>
  <c r="Q943" i="72" s="1"/>
  <c r="S943" i="72" s="1"/>
  <c r="U943" i="72" s="1"/>
  <c r="W943" i="72" s="1"/>
  <c r="Y943" i="72" s="1"/>
  <c r="AA943" i="72" s="1"/>
  <c r="E941" i="72"/>
  <c r="G941" i="72" s="1"/>
  <c r="I941" i="72" s="1"/>
  <c r="K941" i="72" s="1"/>
  <c r="M941" i="72" s="1"/>
  <c r="O941" i="72" s="1"/>
  <c r="Q941" i="72" s="1"/>
  <c r="S941" i="72" s="1"/>
  <c r="U941" i="72" s="1"/>
  <c r="W941" i="72" s="1"/>
  <c r="Y941" i="72" s="1"/>
  <c r="AA941" i="72" s="1"/>
  <c r="B996" i="72"/>
  <c r="B946" i="72"/>
  <c r="E938" i="72"/>
  <c r="G938" i="72" s="1"/>
  <c r="I938" i="72" s="1"/>
  <c r="K938" i="72" s="1"/>
  <c r="M938" i="72" s="1"/>
  <c r="O938" i="72" s="1"/>
  <c r="Q938" i="72" s="1"/>
  <c r="S938" i="72" s="1"/>
  <c r="U938" i="72" s="1"/>
  <c r="W938" i="72" s="1"/>
  <c r="Y938" i="72" s="1"/>
  <c r="AA938" i="72" s="1"/>
  <c r="E936" i="72"/>
  <c r="G936" i="72" s="1"/>
  <c r="I936" i="72" s="1"/>
  <c r="K936" i="72" s="1"/>
  <c r="M936" i="72" s="1"/>
  <c r="O936" i="72" s="1"/>
  <c r="Q936" i="72" s="1"/>
  <c r="S936" i="72" s="1"/>
  <c r="U936" i="72" s="1"/>
  <c r="W936" i="72" s="1"/>
  <c r="Y936" i="72" s="1"/>
  <c r="AA936" i="72" s="1"/>
  <c r="E934" i="72"/>
  <c r="G934" i="72" s="1"/>
  <c r="I934" i="72" s="1"/>
  <c r="K934" i="72" s="1"/>
  <c r="M934" i="72" s="1"/>
  <c r="O934" i="72" s="1"/>
  <c r="Q934" i="72" s="1"/>
  <c r="S934" i="72" s="1"/>
  <c r="U934" i="72" s="1"/>
  <c r="W934" i="72" s="1"/>
  <c r="Y934" i="72" s="1"/>
  <c r="AA934" i="72" s="1"/>
  <c r="E932" i="72"/>
  <c r="G932" i="72" s="1"/>
  <c r="I932" i="72" s="1"/>
  <c r="K932" i="72" s="1"/>
  <c r="M932" i="72" s="1"/>
  <c r="O932" i="72" s="1"/>
  <c r="Q932" i="72" s="1"/>
  <c r="S932" i="72" s="1"/>
  <c r="U932" i="72" s="1"/>
  <c r="W932" i="72" s="1"/>
  <c r="Y932" i="72" s="1"/>
  <c r="AA932" i="72" s="1"/>
  <c r="E930" i="72"/>
  <c r="G930" i="72" s="1"/>
  <c r="I930" i="72" s="1"/>
  <c r="K930" i="72" s="1"/>
  <c r="M930" i="72" s="1"/>
  <c r="O930" i="72" s="1"/>
  <c r="Q930" i="72" s="1"/>
  <c r="S930" i="72" s="1"/>
  <c r="U930" i="72" s="1"/>
  <c r="W930" i="72" s="1"/>
  <c r="Y930" i="72" s="1"/>
  <c r="AA930" i="72" s="1"/>
  <c r="E928" i="72"/>
  <c r="G928" i="72" s="1"/>
  <c r="I928" i="72" s="1"/>
  <c r="K928" i="72" s="1"/>
  <c r="M928" i="72" s="1"/>
  <c r="O928" i="72" s="1"/>
  <c r="Q928" i="72" s="1"/>
  <c r="S928" i="72" s="1"/>
  <c r="U928" i="72" s="1"/>
  <c r="W928" i="72" s="1"/>
  <c r="Y928" i="72" s="1"/>
  <c r="AA928" i="72" s="1"/>
  <c r="E926" i="72"/>
  <c r="G926" i="72" s="1"/>
  <c r="I926" i="72" s="1"/>
  <c r="K926" i="72" s="1"/>
  <c r="M926" i="72" s="1"/>
  <c r="O926" i="72" s="1"/>
  <c r="Q926" i="72" s="1"/>
  <c r="S926" i="72" s="1"/>
  <c r="U926" i="72" s="1"/>
  <c r="W926" i="72" s="1"/>
  <c r="Y926" i="72" s="1"/>
  <c r="AA926" i="72" s="1"/>
  <c r="E924" i="72"/>
  <c r="G924" i="72" s="1"/>
  <c r="I924" i="72" s="1"/>
  <c r="K924" i="72" s="1"/>
  <c r="M924" i="72" s="1"/>
  <c r="O924" i="72" s="1"/>
  <c r="Q924" i="72" s="1"/>
  <c r="S924" i="72" s="1"/>
  <c r="U924" i="72" s="1"/>
  <c r="W924" i="72" s="1"/>
  <c r="Y924" i="72" s="1"/>
  <c r="AA924" i="72" s="1"/>
  <c r="E922" i="72"/>
  <c r="G922" i="72" s="1"/>
  <c r="I922" i="72" s="1"/>
  <c r="K922" i="72" s="1"/>
  <c r="M922" i="72" s="1"/>
  <c r="O922" i="72" s="1"/>
  <c r="Q922" i="72" s="1"/>
  <c r="S922" i="72" s="1"/>
  <c r="U922" i="72" s="1"/>
  <c r="W922" i="72" s="1"/>
  <c r="Y922" i="72" s="1"/>
  <c r="AA922" i="72" s="1"/>
  <c r="E920" i="72"/>
  <c r="G920" i="72" s="1"/>
  <c r="I920" i="72" s="1"/>
  <c r="K920" i="72" s="1"/>
  <c r="M920" i="72" s="1"/>
  <c r="O920" i="72" s="1"/>
  <c r="Q920" i="72" s="1"/>
  <c r="S920" i="72" s="1"/>
  <c r="U920" i="72" s="1"/>
  <c r="W920" i="72" s="1"/>
  <c r="Y920" i="72" s="1"/>
  <c r="AA920" i="72" s="1"/>
  <c r="E918" i="72"/>
  <c r="G918" i="72" s="1"/>
  <c r="I918" i="72" s="1"/>
  <c r="K918" i="72" s="1"/>
  <c r="M918" i="72" s="1"/>
  <c r="O918" i="72" s="1"/>
  <c r="Q918" i="72" s="1"/>
  <c r="S918" i="72" s="1"/>
  <c r="U918" i="72" s="1"/>
  <c r="W918" i="72" s="1"/>
  <c r="Y918" i="72" s="1"/>
  <c r="AA918" i="72" s="1"/>
  <c r="E916" i="72"/>
  <c r="G916" i="72" s="1"/>
  <c r="I916" i="72" s="1"/>
  <c r="K916" i="72" s="1"/>
  <c r="M916" i="72" s="1"/>
  <c r="O916" i="72" s="1"/>
  <c r="Q916" i="72" s="1"/>
  <c r="S916" i="72" s="1"/>
  <c r="U916" i="72" s="1"/>
  <c r="W916" i="72" s="1"/>
  <c r="Y916" i="72" s="1"/>
  <c r="AA916" i="72" s="1"/>
  <c r="E914" i="72"/>
  <c r="G914" i="72" s="1"/>
  <c r="I914" i="72" s="1"/>
  <c r="K914" i="72" s="1"/>
  <c r="M914" i="72" s="1"/>
  <c r="O914" i="72" s="1"/>
  <c r="Q914" i="72" s="1"/>
  <c r="S914" i="72" s="1"/>
  <c r="U914" i="72" s="1"/>
  <c r="W914" i="72" s="1"/>
  <c r="Y914" i="72" s="1"/>
  <c r="AA914" i="72" s="1"/>
  <c r="E912" i="72"/>
  <c r="G912" i="72" s="1"/>
  <c r="I912" i="72" s="1"/>
  <c r="K912" i="72" s="1"/>
  <c r="M912" i="72" s="1"/>
  <c r="O912" i="72" s="1"/>
  <c r="Q912" i="72" s="1"/>
  <c r="S912" i="72" s="1"/>
  <c r="U912" i="72" s="1"/>
  <c r="W912" i="72" s="1"/>
  <c r="Y912" i="72" s="1"/>
  <c r="AA912" i="72" s="1"/>
  <c r="E910" i="72"/>
  <c r="G910" i="72" s="1"/>
  <c r="I910" i="72" s="1"/>
  <c r="K910" i="72" s="1"/>
  <c r="M910" i="72" s="1"/>
  <c r="O910" i="72" s="1"/>
  <c r="Q910" i="72" s="1"/>
  <c r="S910" i="72" s="1"/>
  <c r="U910" i="72" s="1"/>
  <c r="W910" i="72" s="1"/>
  <c r="Y910" i="72" s="1"/>
  <c r="AA910" i="72" s="1"/>
  <c r="E908" i="72"/>
  <c r="G908" i="72" s="1"/>
  <c r="I908" i="72" s="1"/>
  <c r="K908" i="72" s="1"/>
  <c r="M908" i="72" s="1"/>
  <c r="O908" i="72" s="1"/>
  <c r="Q908" i="72" s="1"/>
  <c r="S908" i="72" s="1"/>
  <c r="U908" i="72" s="1"/>
  <c r="W908" i="72" s="1"/>
  <c r="Y908" i="72" s="1"/>
  <c r="AA908" i="72" s="1"/>
  <c r="E906" i="72"/>
  <c r="G906" i="72" s="1"/>
  <c r="I906" i="72" s="1"/>
  <c r="K906" i="72" s="1"/>
  <c r="M906" i="72" s="1"/>
  <c r="O906" i="72" s="1"/>
  <c r="Q906" i="72" s="1"/>
  <c r="S906" i="72" s="1"/>
  <c r="U906" i="72" s="1"/>
  <c r="W906" i="72" s="1"/>
  <c r="Y906" i="72" s="1"/>
  <c r="AA906" i="72" s="1"/>
  <c r="E904" i="72"/>
  <c r="G904" i="72" s="1"/>
  <c r="I904" i="72" s="1"/>
  <c r="K904" i="72" s="1"/>
  <c r="M904" i="72" s="1"/>
  <c r="O904" i="72" s="1"/>
  <c r="Q904" i="72" s="1"/>
  <c r="S904" i="72" s="1"/>
  <c r="U904" i="72" s="1"/>
  <c r="W904" i="72" s="1"/>
  <c r="Y904" i="72" s="1"/>
  <c r="AA904" i="72" s="1"/>
  <c r="E902" i="72"/>
  <c r="G902" i="72" s="1"/>
  <c r="I902" i="72" s="1"/>
  <c r="K902" i="72" s="1"/>
  <c r="M902" i="72" s="1"/>
  <c r="O902" i="72" s="1"/>
  <c r="Q902" i="72" s="1"/>
  <c r="S902" i="72" s="1"/>
  <c r="U902" i="72" s="1"/>
  <c r="W902" i="72" s="1"/>
  <c r="Y902" i="72" s="1"/>
  <c r="AA902" i="72" s="1"/>
  <c r="E900" i="72"/>
  <c r="G900" i="72" s="1"/>
  <c r="I900" i="72" s="1"/>
  <c r="K900" i="72" s="1"/>
  <c r="M900" i="72" s="1"/>
  <c r="O900" i="72" s="1"/>
  <c r="Q900" i="72" s="1"/>
  <c r="S900" i="72" s="1"/>
  <c r="U900" i="72" s="1"/>
  <c r="W900" i="72" s="1"/>
  <c r="Y900" i="72" s="1"/>
  <c r="AA900" i="72" s="1"/>
  <c r="E898" i="72"/>
  <c r="G898" i="72" s="1"/>
  <c r="I898" i="72" s="1"/>
  <c r="K898" i="72" s="1"/>
  <c r="M898" i="72" s="1"/>
  <c r="O898" i="72" s="1"/>
  <c r="Q898" i="72" s="1"/>
  <c r="S898" i="72" s="1"/>
  <c r="U898" i="72" s="1"/>
  <c r="W898" i="72" s="1"/>
  <c r="Y898" i="72" s="1"/>
  <c r="AA898" i="72" s="1"/>
  <c r="E896" i="72"/>
  <c r="G896" i="72" s="1"/>
  <c r="I896" i="72" s="1"/>
  <c r="K896" i="72" s="1"/>
  <c r="M896" i="72" s="1"/>
  <c r="O896" i="72" s="1"/>
  <c r="Q896" i="72" s="1"/>
  <c r="S896" i="72" s="1"/>
  <c r="U896" i="72" s="1"/>
  <c r="W896" i="72" s="1"/>
  <c r="Y896" i="72" s="1"/>
  <c r="AA896" i="72" s="1"/>
  <c r="E894" i="72"/>
  <c r="G894" i="72" s="1"/>
  <c r="I894" i="72" s="1"/>
  <c r="K894" i="72" s="1"/>
  <c r="M894" i="72" s="1"/>
  <c r="O894" i="72" s="1"/>
  <c r="Q894" i="72" s="1"/>
  <c r="S894" i="72" s="1"/>
  <c r="U894" i="72" s="1"/>
  <c r="W894" i="72" s="1"/>
  <c r="Y894" i="72" s="1"/>
  <c r="AA894" i="72" s="1"/>
  <c r="E892" i="72"/>
  <c r="G892" i="72" s="1"/>
  <c r="I892" i="72" s="1"/>
  <c r="K892" i="72" s="1"/>
  <c r="M892" i="72" s="1"/>
  <c r="O892" i="72" s="1"/>
  <c r="Q892" i="72" s="1"/>
  <c r="S892" i="72" s="1"/>
  <c r="U892" i="72" s="1"/>
  <c r="W892" i="72" s="1"/>
  <c r="Y892" i="72" s="1"/>
  <c r="AA892" i="72" s="1"/>
  <c r="E890" i="72"/>
  <c r="G890" i="72" s="1"/>
  <c r="I890" i="72" s="1"/>
  <c r="K890" i="72" s="1"/>
  <c r="M890" i="72" s="1"/>
  <c r="O890" i="72" s="1"/>
  <c r="Q890" i="72" s="1"/>
  <c r="S890" i="72" s="1"/>
  <c r="U890" i="72" s="1"/>
  <c r="W890" i="72" s="1"/>
  <c r="Y890" i="72" s="1"/>
  <c r="AA890" i="72" s="1"/>
  <c r="E888" i="72"/>
  <c r="G888" i="72" s="1"/>
  <c r="I888" i="72" s="1"/>
  <c r="K888" i="72" s="1"/>
  <c r="M888" i="72" s="1"/>
  <c r="O888" i="72" s="1"/>
  <c r="Q888" i="72" s="1"/>
  <c r="S888" i="72" s="1"/>
  <c r="U888" i="72" s="1"/>
  <c r="W888" i="72" s="1"/>
  <c r="Y888" i="72" s="1"/>
  <c r="AA888" i="72" s="1"/>
  <c r="E886" i="72"/>
  <c r="G886" i="72" s="1"/>
  <c r="I886" i="72" s="1"/>
  <c r="K886" i="72" s="1"/>
  <c r="M886" i="72" s="1"/>
  <c r="O886" i="72" s="1"/>
  <c r="Q886" i="72" s="1"/>
  <c r="S886" i="72" s="1"/>
  <c r="U886" i="72" s="1"/>
  <c r="W886" i="72" s="1"/>
  <c r="Y886" i="72" s="1"/>
  <c r="AA886" i="72" s="1"/>
  <c r="E884" i="72"/>
  <c r="G884" i="72" s="1"/>
  <c r="I884" i="72" s="1"/>
  <c r="K884" i="72" s="1"/>
  <c r="M884" i="72" s="1"/>
  <c r="O884" i="72" s="1"/>
  <c r="Q884" i="72" s="1"/>
  <c r="S884" i="72" s="1"/>
  <c r="U884" i="72" s="1"/>
  <c r="W884" i="72" s="1"/>
  <c r="Y884" i="72" s="1"/>
  <c r="AA884" i="72" s="1"/>
  <c r="B903" i="72"/>
  <c r="B889" i="72"/>
  <c r="E881" i="72"/>
  <c r="G881" i="72" s="1"/>
  <c r="I881" i="72" s="1"/>
  <c r="K881" i="72" s="1"/>
  <c r="M881" i="72" s="1"/>
  <c r="O881" i="72" s="1"/>
  <c r="Q881" i="72" s="1"/>
  <c r="S881" i="72" s="1"/>
  <c r="U881" i="72" s="1"/>
  <c r="W881" i="72" s="1"/>
  <c r="Y881" i="72" s="1"/>
  <c r="AA881" i="72" s="1"/>
  <c r="E879" i="72"/>
  <c r="G879" i="72" s="1"/>
  <c r="I879" i="72" s="1"/>
  <c r="K879" i="72" s="1"/>
  <c r="M879" i="72" s="1"/>
  <c r="O879" i="72" s="1"/>
  <c r="Q879" i="72" s="1"/>
  <c r="S879" i="72" s="1"/>
  <c r="U879" i="72" s="1"/>
  <c r="W879" i="72" s="1"/>
  <c r="Y879" i="72" s="1"/>
  <c r="AA879" i="72" s="1"/>
  <c r="E877" i="72"/>
  <c r="G877" i="72" s="1"/>
  <c r="I877" i="72" s="1"/>
  <c r="K877" i="72" s="1"/>
  <c r="M877" i="72" s="1"/>
  <c r="O877" i="72" s="1"/>
  <c r="Q877" i="72" s="1"/>
  <c r="S877" i="72" s="1"/>
  <c r="U877" i="72" s="1"/>
  <c r="W877" i="72" s="1"/>
  <c r="Y877" i="72" s="1"/>
  <c r="AA877" i="72" s="1"/>
  <c r="E875" i="72"/>
  <c r="G875" i="72" s="1"/>
  <c r="I875" i="72" s="1"/>
  <c r="K875" i="72" s="1"/>
  <c r="M875" i="72" s="1"/>
  <c r="O875" i="72" s="1"/>
  <c r="Q875" i="72" s="1"/>
  <c r="S875" i="72" s="1"/>
  <c r="U875" i="72" s="1"/>
  <c r="W875" i="72" s="1"/>
  <c r="Y875" i="72" s="1"/>
  <c r="AA875" i="72" s="1"/>
  <c r="E873" i="72"/>
  <c r="G873" i="72" s="1"/>
  <c r="I873" i="72" s="1"/>
  <c r="K873" i="72" s="1"/>
  <c r="M873" i="72" s="1"/>
  <c r="O873" i="72" s="1"/>
  <c r="Q873" i="72" s="1"/>
  <c r="S873" i="72" s="1"/>
  <c r="U873" i="72" s="1"/>
  <c r="W873" i="72" s="1"/>
  <c r="Y873" i="72" s="1"/>
  <c r="AA873" i="72" s="1"/>
  <c r="E871" i="72"/>
  <c r="G871" i="72" s="1"/>
  <c r="I871" i="72" s="1"/>
  <c r="K871" i="72" s="1"/>
  <c r="M871" i="72" s="1"/>
  <c r="O871" i="72" s="1"/>
  <c r="Q871" i="72" s="1"/>
  <c r="S871" i="72" s="1"/>
  <c r="U871" i="72" s="1"/>
  <c r="W871" i="72" s="1"/>
  <c r="Y871" i="72" s="1"/>
  <c r="AA871" i="72" s="1"/>
  <c r="E869" i="72"/>
  <c r="G869" i="72" s="1"/>
  <c r="I869" i="72" s="1"/>
  <c r="K869" i="72" s="1"/>
  <c r="M869" i="72" s="1"/>
  <c r="O869" i="72" s="1"/>
  <c r="Q869" i="72" s="1"/>
  <c r="S869" i="72" s="1"/>
  <c r="U869" i="72" s="1"/>
  <c r="W869" i="72" s="1"/>
  <c r="Y869" i="72" s="1"/>
  <c r="AA869" i="72" s="1"/>
  <c r="E867" i="72"/>
  <c r="G867" i="72" s="1"/>
  <c r="I867" i="72" s="1"/>
  <c r="K867" i="72" s="1"/>
  <c r="M867" i="72" s="1"/>
  <c r="O867" i="72" s="1"/>
  <c r="Q867" i="72" s="1"/>
  <c r="S867" i="72" s="1"/>
  <c r="U867" i="72" s="1"/>
  <c r="W867" i="72" s="1"/>
  <c r="Y867" i="72" s="1"/>
  <c r="AA867" i="72" s="1"/>
  <c r="E865" i="72"/>
  <c r="G865" i="72" s="1"/>
  <c r="I865" i="72" s="1"/>
  <c r="K865" i="72" s="1"/>
  <c r="M865" i="72" s="1"/>
  <c r="O865" i="72" s="1"/>
  <c r="Q865" i="72" s="1"/>
  <c r="S865" i="72" s="1"/>
  <c r="U865" i="72" s="1"/>
  <c r="W865" i="72" s="1"/>
  <c r="Y865" i="72" s="1"/>
  <c r="AA865" i="72" s="1"/>
  <c r="E863" i="72"/>
  <c r="G863" i="72" s="1"/>
  <c r="I863" i="72" s="1"/>
  <c r="K863" i="72" s="1"/>
  <c r="M863" i="72" s="1"/>
  <c r="O863" i="72" s="1"/>
  <c r="Q863" i="72" s="1"/>
  <c r="S863" i="72" s="1"/>
  <c r="U863" i="72" s="1"/>
  <c r="W863" i="72" s="1"/>
  <c r="Y863" i="72" s="1"/>
  <c r="AA863" i="72" s="1"/>
  <c r="E861" i="72"/>
  <c r="G861" i="72" s="1"/>
  <c r="I861" i="72" s="1"/>
  <c r="K861" i="72" s="1"/>
  <c r="M861" i="72" s="1"/>
  <c r="O861" i="72" s="1"/>
  <c r="Q861" i="72" s="1"/>
  <c r="S861" i="72" s="1"/>
  <c r="U861" i="72" s="1"/>
  <c r="W861" i="72" s="1"/>
  <c r="Y861" i="72" s="1"/>
  <c r="AA861" i="72" s="1"/>
  <c r="E859" i="72"/>
  <c r="G859" i="72" s="1"/>
  <c r="I859" i="72" s="1"/>
  <c r="K859" i="72" s="1"/>
  <c r="M859" i="72" s="1"/>
  <c r="O859" i="72" s="1"/>
  <c r="Q859" i="72" s="1"/>
  <c r="S859" i="72" s="1"/>
  <c r="U859" i="72" s="1"/>
  <c r="W859" i="72" s="1"/>
  <c r="Y859" i="72" s="1"/>
  <c r="AA859" i="72" s="1"/>
  <c r="E857" i="72"/>
  <c r="G857" i="72" s="1"/>
  <c r="I857" i="72" s="1"/>
  <c r="K857" i="72" s="1"/>
  <c r="M857" i="72" s="1"/>
  <c r="O857" i="72" s="1"/>
  <c r="Q857" i="72" s="1"/>
  <c r="S857" i="72" s="1"/>
  <c r="U857" i="72" s="1"/>
  <c r="W857" i="72" s="1"/>
  <c r="Y857" i="72" s="1"/>
  <c r="AA857" i="72" s="1"/>
  <c r="E855" i="72"/>
  <c r="G855" i="72" s="1"/>
  <c r="I855" i="72" s="1"/>
  <c r="K855" i="72" s="1"/>
  <c r="M855" i="72" s="1"/>
  <c r="O855" i="72" s="1"/>
  <c r="Q855" i="72" s="1"/>
  <c r="S855" i="72" s="1"/>
  <c r="U855" i="72" s="1"/>
  <c r="W855" i="72" s="1"/>
  <c r="Y855" i="72" s="1"/>
  <c r="AA855" i="72" s="1"/>
  <c r="E853" i="72"/>
  <c r="G853" i="72" s="1"/>
  <c r="I853" i="72" s="1"/>
  <c r="K853" i="72" s="1"/>
  <c r="M853" i="72" s="1"/>
  <c r="O853" i="72" s="1"/>
  <c r="Q853" i="72" s="1"/>
  <c r="S853" i="72" s="1"/>
  <c r="U853" i="72" s="1"/>
  <c r="W853" i="72" s="1"/>
  <c r="Y853" i="72" s="1"/>
  <c r="AA853" i="72" s="1"/>
  <c r="E851" i="72"/>
  <c r="G851" i="72" s="1"/>
  <c r="I851" i="72" s="1"/>
  <c r="K851" i="72" s="1"/>
  <c r="M851" i="72" s="1"/>
  <c r="O851" i="72" s="1"/>
  <c r="Q851" i="72" s="1"/>
  <c r="S851" i="72" s="1"/>
  <c r="U851" i="72" s="1"/>
  <c r="W851" i="72" s="1"/>
  <c r="Y851" i="72" s="1"/>
  <c r="AA851" i="72" s="1"/>
  <c r="E849" i="72"/>
  <c r="G849" i="72" s="1"/>
  <c r="I849" i="72" s="1"/>
  <c r="K849" i="72" s="1"/>
  <c r="M849" i="72" s="1"/>
  <c r="O849" i="72" s="1"/>
  <c r="Q849" i="72" s="1"/>
  <c r="S849" i="72" s="1"/>
  <c r="U849" i="72" s="1"/>
  <c r="W849" i="72" s="1"/>
  <c r="Y849" i="72" s="1"/>
  <c r="AA849" i="72" s="1"/>
  <c r="E847" i="72"/>
  <c r="G847" i="72" s="1"/>
  <c r="I847" i="72" s="1"/>
  <c r="K847" i="72" s="1"/>
  <c r="M847" i="72" s="1"/>
  <c r="O847" i="72" s="1"/>
  <c r="Q847" i="72" s="1"/>
  <c r="S847" i="72" s="1"/>
  <c r="U847" i="72" s="1"/>
  <c r="W847" i="72" s="1"/>
  <c r="Y847" i="72" s="1"/>
  <c r="AA847" i="72" s="1"/>
  <c r="E845" i="72"/>
  <c r="G845" i="72" s="1"/>
  <c r="I845" i="72" s="1"/>
  <c r="K845" i="72" s="1"/>
  <c r="M845" i="72" s="1"/>
  <c r="O845" i="72" s="1"/>
  <c r="Q845" i="72" s="1"/>
  <c r="S845" i="72" s="1"/>
  <c r="U845" i="72" s="1"/>
  <c r="W845" i="72" s="1"/>
  <c r="Y845" i="72" s="1"/>
  <c r="AA845" i="72" s="1"/>
  <c r="E843" i="72"/>
  <c r="G843" i="72" s="1"/>
  <c r="I843" i="72" s="1"/>
  <c r="K843" i="72" s="1"/>
  <c r="M843" i="72" s="1"/>
  <c r="O843" i="72" s="1"/>
  <c r="Q843" i="72" s="1"/>
  <c r="S843" i="72" s="1"/>
  <c r="U843" i="72" s="1"/>
  <c r="W843" i="72" s="1"/>
  <c r="Y843" i="72" s="1"/>
  <c r="AA843" i="72" s="1"/>
  <c r="E841" i="72"/>
  <c r="G841" i="72" s="1"/>
  <c r="I841" i="72" s="1"/>
  <c r="K841" i="72" s="1"/>
  <c r="M841" i="72" s="1"/>
  <c r="O841" i="72" s="1"/>
  <c r="Q841" i="72" s="1"/>
  <c r="S841" i="72" s="1"/>
  <c r="U841" i="72" s="1"/>
  <c r="W841" i="72" s="1"/>
  <c r="Y841" i="72" s="1"/>
  <c r="AA841" i="72" s="1"/>
  <c r="E839" i="72"/>
  <c r="G839" i="72" s="1"/>
  <c r="I839" i="72" s="1"/>
  <c r="K839" i="72" s="1"/>
  <c r="M839" i="72" s="1"/>
  <c r="O839" i="72" s="1"/>
  <c r="Q839" i="72" s="1"/>
  <c r="S839" i="72" s="1"/>
  <c r="U839" i="72" s="1"/>
  <c r="W839" i="72" s="1"/>
  <c r="Y839" i="72" s="1"/>
  <c r="AA839" i="72" s="1"/>
  <c r="E837" i="72"/>
  <c r="G837" i="72" s="1"/>
  <c r="I837" i="72" s="1"/>
  <c r="K837" i="72" s="1"/>
  <c r="M837" i="72" s="1"/>
  <c r="O837" i="72" s="1"/>
  <c r="Q837" i="72" s="1"/>
  <c r="S837" i="72" s="1"/>
  <c r="U837" i="72" s="1"/>
  <c r="W837" i="72" s="1"/>
  <c r="Y837" i="72" s="1"/>
  <c r="AA837" i="72" s="1"/>
  <c r="E835" i="72"/>
  <c r="G835" i="72" s="1"/>
  <c r="I835" i="72" s="1"/>
  <c r="K835" i="72" s="1"/>
  <c r="M835" i="72" s="1"/>
  <c r="O835" i="72" s="1"/>
  <c r="Q835" i="72" s="1"/>
  <c r="S835" i="72" s="1"/>
  <c r="U835" i="72" s="1"/>
  <c r="W835" i="72" s="1"/>
  <c r="Y835" i="72" s="1"/>
  <c r="AA835" i="72" s="1"/>
  <c r="E833" i="72"/>
  <c r="G833" i="72" s="1"/>
  <c r="I833" i="72" s="1"/>
  <c r="K833" i="72" s="1"/>
  <c r="M833" i="72" s="1"/>
  <c r="O833" i="72" s="1"/>
  <c r="Q833" i="72" s="1"/>
  <c r="S833" i="72" s="1"/>
  <c r="U833" i="72" s="1"/>
  <c r="W833" i="72" s="1"/>
  <c r="Y833" i="72" s="1"/>
  <c r="AA833" i="72" s="1"/>
  <c r="E831" i="72"/>
  <c r="G831" i="72" s="1"/>
  <c r="I831" i="72" s="1"/>
  <c r="K831" i="72" s="1"/>
  <c r="M831" i="72" s="1"/>
  <c r="O831" i="72" s="1"/>
  <c r="Q831" i="72" s="1"/>
  <c r="S831" i="72" s="1"/>
  <c r="U831" i="72" s="1"/>
  <c r="W831" i="72" s="1"/>
  <c r="Y831" i="72" s="1"/>
  <c r="AA831" i="72" s="1"/>
  <c r="B836" i="72"/>
  <c r="E828" i="72"/>
  <c r="G828" i="72" s="1"/>
  <c r="I828" i="72" s="1"/>
  <c r="K828" i="72" s="1"/>
  <c r="M828" i="72" s="1"/>
  <c r="O828" i="72" s="1"/>
  <c r="Q828" i="72" s="1"/>
  <c r="S828" i="72" s="1"/>
  <c r="U828" i="72" s="1"/>
  <c r="W828" i="72" s="1"/>
  <c r="Y828" i="72" s="1"/>
  <c r="AA828" i="72" s="1"/>
  <c r="E826" i="72"/>
  <c r="G826" i="72" s="1"/>
  <c r="I826" i="72" s="1"/>
  <c r="K826" i="72" s="1"/>
  <c r="M826" i="72" s="1"/>
  <c r="O826" i="72" s="1"/>
  <c r="Q826" i="72" s="1"/>
  <c r="S826" i="72" s="1"/>
  <c r="U826" i="72" s="1"/>
  <c r="W826" i="72" s="1"/>
  <c r="Y826" i="72" s="1"/>
  <c r="AA826" i="72" s="1"/>
  <c r="E824" i="72"/>
  <c r="G824" i="72" s="1"/>
  <c r="I824" i="72" s="1"/>
  <c r="K824" i="72" s="1"/>
  <c r="M824" i="72" s="1"/>
  <c r="O824" i="72" s="1"/>
  <c r="Q824" i="72" s="1"/>
  <c r="S824" i="72" s="1"/>
  <c r="U824" i="72" s="1"/>
  <c r="W824" i="72" s="1"/>
  <c r="Y824" i="72" s="1"/>
  <c r="AA824" i="72" s="1"/>
  <c r="E822" i="72"/>
  <c r="G822" i="72" s="1"/>
  <c r="I822" i="72" s="1"/>
  <c r="K822" i="72" s="1"/>
  <c r="M822" i="72" s="1"/>
  <c r="O822" i="72" s="1"/>
  <c r="Q822" i="72" s="1"/>
  <c r="S822" i="72" s="1"/>
  <c r="U822" i="72" s="1"/>
  <c r="W822" i="72" s="1"/>
  <c r="Y822" i="72" s="1"/>
  <c r="AA822" i="72" s="1"/>
  <c r="E820" i="72"/>
  <c r="G820" i="72" s="1"/>
  <c r="I820" i="72" s="1"/>
  <c r="K820" i="72" s="1"/>
  <c r="M820" i="72" s="1"/>
  <c r="O820" i="72" s="1"/>
  <c r="Q820" i="72" s="1"/>
  <c r="S820" i="72" s="1"/>
  <c r="U820" i="72" s="1"/>
  <c r="W820" i="72" s="1"/>
  <c r="Y820" i="72" s="1"/>
  <c r="AA820" i="72" s="1"/>
  <c r="E818" i="72"/>
  <c r="G818" i="72" s="1"/>
  <c r="I818" i="72" s="1"/>
  <c r="K818" i="72" s="1"/>
  <c r="M818" i="72" s="1"/>
  <c r="O818" i="72" s="1"/>
  <c r="Q818" i="72" s="1"/>
  <c r="S818" i="72" s="1"/>
  <c r="U818" i="72" s="1"/>
  <c r="W818" i="72" s="1"/>
  <c r="Y818" i="72" s="1"/>
  <c r="AA818" i="72" s="1"/>
  <c r="E816" i="72"/>
  <c r="G816" i="72" s="1"/>
  <c r="I816" i="72" s="1"/>
  <c r="K816" i="72" s="1"/>
  <c r="M816" i="72" s="1"/>
  <c r="O816" i="72" s="1"/>
  <c r="Q816" i="72" s="1"/>
  <c r="S816" i="72" s="1"/>
  <c r="U816" i="72" s="1"/>
  <c r="W816" i="72" s="1"/>
  <c r="Y816" i="72" s="1"/>
  <c r="AA816" i="72" s="1"/>
  <c r="E814" i="72"/>
  <c r="G814" i="72" s="1"/>
  <c r="I814" i="72" s="1"/>
  <c r="K814" i="72" s="1"/>
  <c r="M814" i="72" s="1"/>
  <c r="O814" i="72" s="1"/>
  <c r="Q814" i="72" s="1"/>
  <c r="S814" i="72" s="1"/>
  <c r="U814" i="72" s="1"/>
  <c r="W814" i="72" s="1"/>
  <c r="Y814" i="72" s="1"/>
  <c r="AA814" i="72" s="1"/>
  <c r="E812" i="72"/>
  <c r="G812" i="72" s="1"/>
  <c r="I812" i="72" s="1"/>
  <c r="K812" i="72" s="1"/>
  <c r="M812" i="72" s="1"/>
  <c r="O812" i="72" s="1"/>
  <c r="Q812" i="72" s="1"/>
  <c r="S812" i="72" s="1"/>
  <c r="U812" i="72" s="1"/>
  <c r="W812" i="72" s="1"/>
  <c r="Y812" i="72" s="1"/>
  <c r="AA812" i="72" s="1"/>
  <c r="E810" i="72"/>
  <c r="G810" i="72" s="1"/>
  <c r="I810" i="72" s="1"/>
  <c r="K810" i="72" s="1"/>
  <c r="M810" i="72" s="1"/>
  <c r="O810" i="72" s="1"/>
  <c r="Q810" i="72" s="1"/>
  <c r="S810" i="72" s="1"/>
  <c r="U810" i="72" s="1"/>
  <c r="W810" i="72" s="1"/>
  <c r="Y810" i="72" s="1"/>
  <c r="AA810" i="72" s="1"/>
  <c r="E808" i="72"/>
  <c r="G808" i="72" s="1"/>
  <c r="I808" i="72" s="1"/>
  <c r="K808" i="72" s="1"/>
  <c r="M808" i="72" s="1"/>
  <c r="O808" i="72" s="1"/>
  <c r="Q808" i="72" s="1"/>
  <c r="S808" i="72" s="1"/>
  <c r="U808" i="72" s="1"/>
  <c r="W808" i="72" s="1"/>
  <c r="Y808" i="72" s="1"/>
  <c r="AA808" i="72" s="1"/>
  <c r="E806" i="72"/>
  <c r="G806" i="72" s="1"/>
  <c r="I806" i="72" s="1"/>
  <c r="K806" i="72" s="1"/>
  <c r="M806" i="72" s="1"/>
  <c r="O806" i="72" s="1"/>
  <c r="Q806" i="72" s="1"/>
  <c r="S806" i="72" s="1"/>
  <c r="U806" i="72" s="1"/>
  <c r="W806" i="72" s="1"/>
  <c r="Y806" i="72" s="1"/>
  <c r="AA806" i="72" s="1"/>
  <c r="E804" i="72"/>
  <c r="G804" i="72" s="1"/>
  <c r="I804" i="72" s="1"/>
  <c r="K804" i="72" s="1"/>
  <c r="M804" i="72" s="1"/>
  <c r="O804" i="72" s="1"/>
  <c r="Q804" i="72" s="1"/>
  <c r="S804" i="72" s="1"/>
  <c r="U804" i="72" s="1"/>
  <c r="W804" i="72" s="1"/>
  <c r="Y804" i="72" s="1"/>
  <c r="AA804" i="72" s="1"/>
  <c r="E802" i="72"/>
  <c r="G802" i="72" s="1"/>
  <c r="I802" i="72" s="1"/>
  <c r="K802" i="72" s="1"/>
  <c r="M802" i="72" s="1"/>
  <c r="O802" i="72" s="1"/>
  <c r="Q802" i="72" s="1"/>
  <c r="S802" i="72" s="1"/>
  <c r="U802" i="72" s="1"/>
  <c r="W802" i="72" s="1"/>
  <c r="Y802" i="72" s="1"/>
  <c r="AA802" i="72" s="1"/>
  <c r="E800" i="72"/>
  <c r="G800" i="72" s="1"/>
  <c r="I800" i="72" s="1"/>
  <c r="K800" i="72" s="1"/>
  <c r="M800" i="72" s="1"/>
  <c r="O800" i="72" s="1"/>
  <c r="Q800" i="72" s="1"/>
  <c r="S800" i="72" s="1"/>
  <c r="U800" i="72" s="1"/>
  <c r="W800" i="72" s="1"/>
  <c r="Y800" i="72" s="1"/>
  <c r="AA800" i="72" s="1"/>
  <c r="E798" i="72"/>
  <c r="G798" i="72" s="1"/>
  <c r="I798" i="72" s="1"/>
  <c r="K798" i="72" s="1"/>
  <c r="M798" i="72" s="1"/>
  <c r="O798" i="72" s="1"/>
  <c r="Q798" i="72" s="1"/>
  <c r="S798" i="72" s="1"/>
  <c r="U798" i="72" s="1"/>
  <c r="W798" i="72" s="1"/>
  <c r="Y798" i="72" s="1"/>
  <c r="AA798" i="72" s="1"/>
  <c r="E796" i="72"/>
  <c r="G796" i="72" s="1"/>
  <c r="I796" i="72" s="1"/>
  <c r="K796" i="72" s="1"/>
  <c r="M796" i="72" s="1"/>
  <c r="O796" i="72" s="1"/>
  <c r="Q796" i="72" s="1"/>
  <c r="S796" i="72" s="1"/>
  <c r="U796" i="72" s="1"/>
  <c r="W796" i="72" s="1"/>
  <c r="Y796" i="72" s="1"/>
  <c r="AA796" i="72" s="1"/>
  <c r="E794" i="72"/>
  <c r="G794" i="72" s="1"/>
  <c r="I794" i="72" s="1"/>
  <c r="K794" i="72" s="1"/>
  <c r="M794" i="72" s="1"/>
  <c r="O794" i="72" s="1"/>
  <c r="Q794" i="72" s="1"/>
  <c r="S794" i="72" s="1"/>
  <c r="U794" i="72" s="1"/>
  <c r="W794" i="72" s="1"/>
  <c r="Y794" i="72" s="1"/>
  <c r="AA794" i="72" s="1"/>
  <c r="E792" i="72"/>
  <c r="G792" i="72" s="1"/>
  <c r="I792" i="72" s="1"/>
  <c r="K792" i="72" s="1"/>
  <c r="M792" i="72" s="1"/>
  <c r="O792" i="72" s="1"/>
  <c r="Q792" i="72" s="1"/>
  <c r="S792" i="72" s="1"/>
  <c r="U792" i="72" s="1"/>
  <c r="W792" i="72" s="1"/>
  <c r="Y792" i="72" s="1"/>
  <c r="AA792" i="72" s="1"/>
  <c r="E790" i="72"/>
  <c r="G790" i="72" s="1"/>
  <c r="I790" i="72" s="1"/>
  <c r="K790" i="72" s="1"/>
  <c r="M790" i="72" s="1"/>
  <c r="O790" i="72" s="1"/>
  <c r="Q790" i="72" s="1"/>
  <c r="S790" i="72" s="1"/>
  <c r="U790" i="72" s="1"/>
  <c r="W790" i="72" s="1"/>
  <c r="Y790" i="72" s="1"/>
  <c r="AA790" i="72" s="1"/>
  <c r="E788" i="72"/>
  <c r="G788" i="72" s="1"/>
  <c r="I788" i="72" s="1"/>
  <c r="K788" i="72" s="1"/>
  <c r="M788" i="72" s="1"/>
  <c r="O788" i="72" s="1"/>
  <c r="Q788" i="72" s="1"/>
  <c r="S788" i="72" s="1"/>
  <c r="U788" i="72" s="1"/>
  <c r="W788" i="72" s="1"/>
  <c r="Y788" i="72" s="1"/>
  <c r="AA788" i="72" s="1"/>
  <c r="E786" i="72"/>
  <c r="G786" i="72" s="1"/>
  <c r="I786" i="72" s="1"/>
  <c r="K786" i="72" s="1"/>
  <c r="M786" i="72" s="1"/>
  <c r="O786" i="72" s="1"/>
  <c r="Q786" i="72" s="1"/>
  <c r="S786" i="72" s="1"/>
  <c r="U786" i="72" s="1"/>
  <c r="W786" i="72" s="1"/>
  <c r="Y786" i="72" s="1"/>
  <c r="AA786" i="72" s="1"/>
  <c r="E784" i="72"/>
  <c r="G784" i="72" s="1"/>
  <c r="I784" i="72" s="1"/>
  <c r="K784" i="72" s="1"/>
  <c r="M784" i="72" s="1"/>
  <c r="O784" i="72" s="1"/>
  <c r="Q784" i="72" s="1"/>
  <c r="S784" i="72" s="1"/>
  <c r="U784" i="72" s="1"/>
  <c r="W784" i="72" s="1"/>
  <c r="Y784" i="72" s="1"/>
  <c r="AA784" i="72" s="1"/>
  <c r="E782" i="72"/>
  <c r="G782" i="72" s="1"/>
  <c r="I782" i="72" s="1"/>
  <c r="K782" i="72" s="1"/>
  <c r="M782" i="72" s="1"/>
  <c r="O782" i="72" s="1"/>
  <c r="Q782" i="72" s="1"/>
  <c r="S782" i="72" s="1"/>
  <c r="U782" i="72" s="1"/>
  <c r="W782" i="72" s="1"/>
  <c r="Y782" i="72" s="1"/>
  <c r="AA782" i="72" s="1"/>
  <c r="E780" i="72"/>
  <c r="G780" i="72" s="1"/>
  <c r="I780" i="72" s="1"/>
  <c r="K780" i="72" s="1"/>
  <c r="M780" i="72" s="1"/>
  <c r="O780" i="72" s="1"/>
  <c r="Q780" i="72" s="1"/>
  <c r="S780" i="72" s="1"/>
  <c r="U780" i="72" s="1"/>
  <c r="W780" i="72" s="1"/>
  <c r="Y780" i="72" s="1"/>
  <c r="AA780" i="72" s="1"/>
  <c r="E778" i="72"/>
  <c r="G778" i="72" s="1"/>
  <c r="I778" i="72" s="1"/>
  <c r="K778" i="72" s="1"/>
  <c r="M778" i="72" s="1"/>
  <c r="O778" i="72" s="1"/>
  <c r="Q778" i="72" s="1"/>
  <c r="S778" i="72" s="1"/>
  <c r="U778" i="72" s="1"/>
  <c r="W778" i="72" s="1"/>
  <c r="Y778" i="72" s="1"/>
  <c r="AA778" i="72" s="1"/>
  <c r="E776" i="72"/>
  <c r="G776" i="72" s="1"/>
  <c r="I776" i="72" s="1"/>
  <c r="K776" i="72" s="1"/>
  <c r="M776" i="72" s="1"/>
  <c r="O776" i="72" s="1"/>
  <c r="Q776" i="72" s="1"/>
  <c r="S776" i="72" s="1"/>
  <c r="U776" i="72" s="1"/>
  <c r="W776" i="72" s="1"/>
  <c r="Y776" i="72" s="1"/>
  <c r="AA776" i="72" s="1"/>
  <c r="E774" i="72"/>
  <c r="G774" i="72" s="1"/>
  <c r="I774" i="72" s="1"/>
  <c r="K774" i="72" s="1"/>
  <c r="M774" i="72" s="1"/>
  <c r="O774" i="72" s="1"/>
  <c r="Q774" i="72" s="1"/>
  <c r="S774" i="72" s="1"/>
  <c r="U774" i="72" s="1"/>
  <c r="W774" i="72" s="1"/>
  <c r="Y774" i="72" s="1"/>
  <c r="AA774" i="72" s="1"/>
  <c r="E772" i="72"/>
  <c r="G772" i="72" s="1"/>
  <c r="I772" i="72" s="1"/>
  <c r="K772" i="72" s="1"/>
  <c r="M772" i="72" s="1"/>
  <c r="O772" i="72" s="1"/>
  <c r="Q772" i="72" s="1"/>
  <c r="S772" i="72" s="1"/>
  <c r="U772" i="72" s="1"/>
  <c r="W772" i="72" s="1"/>
  <c r="Y772" i="72" s="1"/>
  <c r="AA772" i="72" s="1"/>
  <c r="E770" i="72"/>
  <c r="G770" i="72" s="1"/>
  <c r="I770" i="72" s="1"/>
  <c r="K770" i="72" s="1"/>
  <c r="M770" i="72" s="1"/>
  <c r="O770" i="72" s="1"/>
  <c r="Q770" i="72" s="1"/>
  <c r="S770" i="72" s="1"/>
  <c r="U770" i="72" s="1"/>
  <c r="W770" i="72" s="1"/>
  <c r="Y770" i="72" s="1"/>
  <c r="AA770" i="72" s="1"/>
  <c r="E768" i="72"/>
  <c r="G768" i="72" s="1"/>
  <c r="I768" i="72" s="1"/>
  <c r="K768" i="72" s="1"/>
  <c r="M768" i="72" s="1"/>
  <c r="O768" i="72" s="1"/>
  <c r="Q768" i="72" s="1"/>
  <c r="S768" i="72" s="1"/>
  <c r="U768" i="72" s="1"/>
  <c r="W768" i="72" s="1"/>
  <c r="Y768" i="72" s="1"/>
  <c r="AA768" i="72" s="1"/>
  <c r="E766" i="72"/>
  <c r="G766" i="72" s="1"/>
  <c r="I766" i="72" s="1"/>
  <c r="K766" i="72" s="1"/>
  <c r="M766" i="72" s="1"/>
  <c r="O766" i="72" s="1"/>
  <c r="Q766" i="72" s="1"/>
  <c r="S766" i="72" s="1"/>
  <c r="U766" i="72" s="1"/>
  <c r="W766" i="72" s="1"/>
  <c r="Y766" i="72" s="1"/>
  <c r="AA766" i="72" s="1"/>
  <c r="E764" i="72"/>
  <c r="G764" i="72" s="1"/>
  <c r="I764" i="72" s="1"/>
  <c r="K764" i="72" s="1"/>
  <c r="M764" i="72" s="1"/>
  <c r="O764" i="72" s="1"/>
  <c r="Q764" i="72" s="1"/>
  <c r="S764" i="72" s="1"/>
  <c r="U764" i="72" s="1"/>
  <c r="W764" i="72" s="1"/>
  <c r="Y764" i="72" s="1"/>
  <c r="AA764" i="72" s="1"/>
  <c r="E762" i="72"/>
  <c r="G762" i="72" s="1"/>
  <c r="I762" i="72" s="1"/>
  <c r="K762" i="72" s="1"/>
  <c r="M762" i="72" s="1"/>
  <c r="O762" i="72" s="1"/>
  <c r="Q762" i="72" s="1"/>
  <c r="S762" i="72" s="1"/>
  <c r="U762" i="72" s="1"/>
  <c r="W762" i="72" s="1"/>
  <c r="Y762" i="72" s="1"/>
  <c r="AA762" i="72" s="1"/>
  <c r="E760" i="72"/>
  <c r="G760" i="72" s="1"/>
  <c r="I760" i="72" s="1"/>
  <c r="K760" i="72" s="1"/>
  <c r="M760" i="72" s="1"/>
  <c r="O760" i="72" s="1"/>
  <c r="Q760" i="72" s="1"/>
  <c r="S760" i="72" s="1"/>
  <c r="U760" i="72" s="1"/>
  <c r="W760" i="72" s="1"/>
  <c r="Y760" i="72" s="1"/>
  <c r="AA760" i="72" s="1"/>
  <c r="E758" i="72"/>
  <c r="G758" i="72" s="1"/>
  <c r="I758" i="72" s="1"/>
  <c r="K758" i="72" s="1"/>
  <c r="M758" i="72" s="1"/>
  <c r="O758" i="72" s="1"/>
  <c r="Q758" i="72" s="1"/>
  <c r="S758" i="72" s="1"/>
  <c r="U758" i="72" s="1"/>
  <c r="W758" i="72" s="1"/>
  <c r="Y758" i="72" s="1"/>
  <c r="AA758" i="72" s="1"/>
  <c r="E756" i="72"/>
  <c r="G756" i="72" s="1"/>
  <c r="I756" i="72" s="1"/>
  <c r="K756" i="72" s="1"/>
  <c r="M756" i="72" s="1"/>
  <c r="O756" i="72" s="1"/>
  <c r="Q756" i="72" s="1"/>
  <c r="S756" i="72" s="1"/>
  <c r="U756" i="72" s="1"/>
  <c r="W756" i="72" s="1"/>
  <c r="Y756" i="72" s="1"/>
  <c r="AA756" i="72" s="1"/>
  <c r="E754" i="72"/>
  <c r="G754" i="72" s="1"/>
  <c r="I754" i="72" s="1"/>
  <c r="K754" i="72" s="1"/>
  <c r="M754" i="72" s="1"/>
  <c r="O754" i="72" s="1"/>
  <c r="Q754" i="72" s="1"/>
  <c r="S754" i="72" s="1"/>
  <c r="U754" i="72" s="1"/>
  <c r="W754" i="72" s="1"/>
  <c r="Y754" i="72" s="1"/>
  <c r="AA754" i="72" s="1"/>
  <c r="E752" i="72"/>
  <c r="G752" i="72" s="1"/>
  <c r="I752" i="72" s="1"/>
  <c r="K752" i="72" s="1"/>
  <c r="M752" i="72" s="1"/>
  <c r="O752" i="72" s="1"/>
  <c r="Q752" i="72" s="1"/>
  <c r="S752" i="72" s="1"/>
  <c r="U752" i="72" s="1"/>
  <c r="W752" i="72" s="1"/>
  <c r="Y752" i="72" s="1"/>
  <c r="AA752" i="72" s="1"/>
  <c r="E750" i="72"/>
  <c r="G750" i="72" s="1"/>
  <c r="I750" i="72" s="1"/>
  <c r="K750" i="72" s="1"/>
  <c r="M750" i="72" s="1"/>
  <c r="O750" i="72" s="1"/>
  <c r="Q750" i="72" s="1"/>
  <c r="S750" i="72" s="1"/>
  <c r="U750" i="72" s="1"/>
  <c r="W750" i="72" s="1"/>
  <c r="Y750" i="72" s="1"/>
  <c r="AA750" i="72" s="1"/>
  <c r="E748" i="72"/>
  <c r="G748" i="72" s="1"/>
  <c r="I748" i="72" s="1"/>
  <c r="K748" i="72" s="1"/>
  <c r="M748" i="72" s="1"/>
  <c r="O748" i="72" s="1"/>
  <c r="Q748" i="72" s="1"/>
  <c r="S748" i="72" s="1"/>
  <c r="U748" i="72" s="1"/>
  <c r="W748" i="72" s="1"/>
  <c r="Y748" i="72" s="1"/>
  <c r="AA748" i="72" s="1"/>
  <c r="E746" i="72"/>
  <c r="G746" i="72" s="1"/>
  <c r="I746" i="72" s="1"/>
  <c r="K746" i="72" s="1"/>
  <c r="M746" i="72" s="1"/>
  <c r="O746" i="72" s="1"/>
  <c r="Q746" i="72" s="1"/>
  <c r="S746" i="72" s="1"/>
  <c r="U746" i="72" s="1"/>
  <c r="W746" i="72" s="1"/>
  <c r="Y746" i="72" s="1"/>
  <c r="AA746" i="72" s="1"/>
  <c r="E744" i="72"/>
  <c r="G744" i="72" s="1"/>
  <c r="I744" i="72" s="1"/>
  <c r="K744" i="72" s="1"/>
  <c r="M744" i="72" s="1"/>
  <c r="O744" i="72" s="1"/>
  <c r="Q744" i="72" s="1"/>
  <c r="S744" i="72" s="1"/>
  <c r="U744" i="72" s="1"/>
  <c r="W744" i="72" s="1"/>
  <c r="Y744" i="72" s="1"/>
  <c r="AA744" i="72" s="1"/>
  <c r="E742" i="72"/>
  <c r="G742" i="72" s="1"/>
  <c r="I742" i="72" s="1"/>
  <c r="K742" i="72" s="1"/>
  <c r="M742" i="72" s="1"/>
  <c r="O742" i="72" s="1"/>
  <c r="Q742" i="72" s="1"/>
  <c r="S742" i="72" s="1"/>
  <c r="U742" i="72" s="1"/>
  <c r="W742" i="72" s="1"/>
  <c r="Y742" i="72" s="1"/>
  <c r="AA742" i="72" s="1"/>
  <c r="E740" i="72"/>
  <c r="G740" i="72" s="1"/>
  <c r="I740" i="72" s="1"/>
  <c r="K740" i="72" s="1"/>
  <c r="M740" i="72" s="1"/>
  <c r="O740" i="72" s="1"/>
  <c r="Q740" i="72" s="1"/>
  <c r="S740" i="72" s="1"/>
  <c r="U740" i="72" s="1"/>
  <c r="W740" i="72" s="1"/>
  <c r="Y740" i="72" s="1"/>
  <c r="AA740" i="72" s="1"/>
  <c r="E738" i="72"/>
  <c r="G738" i="72" s="1"/>
  <c r="I738" i="72" s="1"/>
  <c r="K738" i="72" s="1"/>
  <c r="M738" i="72" s="1"/>
  <c r="O738" i="72" s="1"/>
  <c r="Q738" i="72" s="1"/>
  <c r="S738" i="72" s="1"/>
  <c r="U738" i="72" s="1"/>
  <c r="W738" i="72" s="1"/>
  <c r="Y738" i="72" s="1"/>
  <c r="AA738" i="72" s="1"/>
  <c r="E736" i="72"/>
  <c r="G736" i="72" s="1"/>
  <c r="I736" i="72" s="1"/>
  <c r="K736" i="72" s="1"/>
  <c r="M736" i="72" s="1"/>
  <c r="O736" i="72" s="1"/>
  <c r="Q736" i="72" s="1"/>
  <c r="S736" i="72" s="1"/>
  <c r="U736" i="72" s="1"/>
  <c r="W736" i="72" s="1"/>
  <c r="Y736" i="72" s="1"/>
  <c r="AA736" i="72" s="1"/>
  <c r="E734" i="72"/>
  <c r="G734" i="72" s="1"/>
  <c r="I734" i="72" s="1"/>
  <c r="K734" i="72" s="1"/>
  <c r="M734" i="72" s="1"/>
  <c r="O734" i="72" s="1"/>
  <c r="Q734" i="72" s="1"/>
  <c r="S734" i="72" s="1"/>
  <c r="U734" i="72" s="1"/>
  <c r="W734" i="72" s="1"/>
  <c r="Y734" i="72" s="1"/>
  <c r="AA734" i="72" s="1"/>
  <c r="E732" i="72"/>
  <c r="G732" i="72" s="1"/>
  <c r="I732" i="72" s="1"/>
  <c r="K732" i="72" s="1"/>
  <c r="M732" i="72" s="1"/>
  <c r="O732" i="72" s="1"/>
  <c r="Q732" i="72" s="1"/>
  <c r="S732" i="72" s="1"/>
  <c r="U732" i="72" s="1"/>
  <c r="W732" i="72" s="1"/>
  <c r="Y732" i="72" s="1"/>
  <c r="AA732" i="72" s="1"/>
  <c r="E730" i="72"/>
  <c r="G730" i="72" s="1"/>
  <c r="I730" i="72" s="1"/>
  <c r="K730" i="72" s="1"/>
  <c r="M730" i="72" s="1"/>
  <c r="O730" i="72" s="1"/>
  <c r="Q730" i="72" s="1"/>
  <c r="S730" i="72" s="1"/>
  <c r="U730" i="72" s="1"/>
  <c r="W730" i="72" s="1"/>
  <c r="Y730" i="72" s="1"/>
  <c r="AA730" i="72" s="1"/>
  <c r="E728" i="72"/>
  <c r="G728" i="72" s="1"/>
  <c r="I728" i="72" s="1"/>
  <c r="K728" i="72" s="1"/>
  <c r="M728" i="72" s="1"/>
  <c r="O728" i="72" s="1"/>
  <c r="Q728" i="72" s="1"/>
  <c r="S728" i="72" s="1"/>
  <c r="U728" i="72" s="1"/>
  <c r="W728" i="72" s="1"/>
  <c r="Y728" i="72" s="1"/>
  <c r="AA728" i="72" s="1"/>
  <c r="E726" i="72"/>
  <c r="G726" i="72" s="1"/>
  <c r="I726" i="72" s="1"/>
  <c r="K726" i="72" s="1"/>
  <c r="M726" i="72" s="1"/>
  <c r="O726" i="72" s="1"/>
  <c r="Q726" i="72" s="1"/>
  <c r="S726" i="72" s="1"/>
  <c r="U726" i="72" s="1"/>
  <c r="W726" i="72" s="1"/>
  <c r="Y726" i="72" s="1"/>
  <c r="AA726" i="72" s="1"/>
  <c r="B825" i="72"/>
  <c r="B823" i="72"/>
  <c r="B797" i="72"/>
  <c r="B795" i="72"/>
  <c r="B761" i="72"/>
  <c r="B751" i="72"/>
  <c r="E723" i="72"/>
  <c r="G723" i="72" s="1"/>
  <c r="I723" i="72" s="1"/>
  <c r="K723" i="72" s="1"/>
  <c r="M723" i="72" s="1"/>
  <c r="O723" i="72" s="1"/>
  <c r="Q723" i="72" s="1"/>
  <c r="S723" i="72" s="1"/>
  <c r="U723" i="72" s="1"/>
  <c r="W723" i="72" s="1"/>
  <c r="Y723" i="72" s="1"/>
  <c r="AA723" i="72" s="1"/>
  <c r="E721" i="72"/>
  <c r="G721" i="72" s="1"/>
  <c r="I721" i="72" s="1"/>
  <c r="K721" i="72" s="1"/>
  <c r="M721" i="72" s="1"/>
  <c r="O721" i="72" s="1"/>
  <c r="Q721" i="72" s="1"/>
  <c r="S721" i="72" s="1"/>
  <c r="U721" i="72" s="1"/>
  <c r="W721" i="72" s="1"/>
  <c r="Y721" i="72" s="1"/>
  <c r="AA721" i="72" s="1"/>
  <c r="E719" i="72"/>
  <c r="G719" i="72" s="1"/>
  <c r="I719" i="72" s="1"/>
  <c r="K719" i="72" s="1"/>
  <c r="M719" i="72" s="1"/>
  <c r="O719" i="72" s="1"/>
  <c r="Q719" i="72" s="1"/>
  <c r="S719" i="72" s="1"/>
  <c r="U719" i="72" s="1"/>
  <c r="W719" i="72" s="1"/>
  <c r="Y719" i="72" s="1"/>
  <c r="AA719" i="72" s="1"/>
  <c r="E717" i="72"/>
  <c r="G717" i="72" s="1"/>
  <c r="I717" i="72" s="1"/>
  <c r="K717" i="72" s="1"/>
  <c r="M717" i="72" s="1"/>
  <c r="O717" i="72" s="1"/>
  <c r="Q717" i="72" s="1"/>
  <c r="S717" i="72" s="1"/>
  <c r="U717" i="72" s="1"/>
  <c r="W717" i="72" s="1"/>
  <c r="Y717" i="72" s="1"/>
  <c r="AA717" i="72" s="1"/>
  <c r="E715" i="72"/>
  <c r="G715" i="72" s="1"/>
  <c r="I715" i="72" s="1"/>
  <c r="K715" i="72" s="1"/>
  <c r="M715" i="72" s="1"/>
  <c r="O715" i="72" s="1"/>
  <c r="Q715" i="72" s="1"/>
  <c r="S715" i="72" s="1"/>
  <c r="U715" i="72" s="1"/>
  <c r="W715" i="72" s="1"/>
  <c r="Y715" i="72" s="1"/>
  <c r="AA715" i="72" s="1"/>
  <c r="E713" i="72"/>
  <c r="G713" i="72" s="1"/>
  <c r="I713" i="72" s="1"/>
  <c r="K713" i="72" s="1"/>
  <c r="M713" i="72" s="1"/>
  <c r="O713" i="72" s="1"/>
  <c r="Q713" i="72" s="1"/>
  <c r="S713" i="72" s="1"/>
  <c r="U713" i="72" s="1"/>
  <c r="W713" i="72" s="1"/>
  <c r="Y713" i="72" s="1"/>
  <c r="AA713" i="72" s="1"/>
  <c r="E711" i="72"/>
  <c r="G711" i="72" s="1"/>
  <c r="I711" i="72" s="1"/>
  <c r="K711" i="72" s="1"/>
  <c r="M711" i="72" s="1"/>
  <c r="O711" i="72" s="1"/>
  <c r="Q711" i="72" s="1"/>
  <c r="S711" i="72" s="1"/>
  <c r="U711" i="72" s="1"/>
  <c r="W711" i="72" s="1"/>
  <c r="Y711" i="72" s="1"/>
  <c r="AA711" i="72" s="1"/>
  <c r="E709" i="72"/>
  <c r="G709" i="72" s="1"/>
  <c r="I709" i="72" s="1"/>
  <c r="K709" i="72" s="1"/>
  <c r="M709" i="72" s="1"/>
  <c r="O709" i="72" s="1"/>
  <c r="Q709" i="72" s="1"/>
  <c r="S709" i="72" s="1"/>
  <c r="U709" i="72" s="1"/>
  <c r="W709" i="72" s="1"/>
  <c r="Y709" i="72" s="1"/>
  <c r="AA709" i="72" s="1"/>
  <c r="E707" i="72"/>
  <c r="G707" i="72" s="1"/>
  <c r="I707" i="72" s="1"/>
  <c r="K707" i="72" s="1"/>
  <c r="M707" i="72" s="1"/>
  <c r="O707" i="72" s="1"/>
  <c r="Q707" i="72" s="1"/>
  <c r="S707" i="72" s="1"/>
  <c r="U707" i="72" s="1"/>
  <c r="W707" i="72" s="1"/>
  <c r="Y707" i="72" s="1"/>
  <c r="AA707" i="72" s="1"/>
  <c r="E705" i="72"/>
  <c r="G705" i="72" s="1"/>
  <c r="I705" i="72" s="1"/>
  <c r="K705" i="72" s="1"/>
  <c r="M705" i="72" s="1"/>
  <c r="O705" i="72" s="1"/>
  <c r="Q705" i="72" s="1"/>
  <c r="S705" i="72" s="1"/>
  <c r="U705" i="72" s="1"/>
  <c r="W705" i="72" s="1"/>
  <c r="Y705" i="72" s="1"/>
  <c r="AA705" i="72" s="1"/>
  <c r="E703" i="72"/>
  <c r="G703" i="72" s="1"/>
  <c r="I703" i="72" s="1"/>
  <c r="K703" i="72" s="1"/>
  <c r="M703" i="72" s="1"/>
  <c r="O703" i="72" s="1"/>
  <c r="Q703" i="72" s="1"/>
  <c r="S703" i="72" s="1"/>
  <c r="U703" i="72" s="1"/>
  <c r="W703" i="72" s="1"/>
  <c r="Y703" i="72" s="1"/>
  <c r="AA703" i="72" s="1"/>
  <c r="E701" i="72"/>
  <c r="G701" i="72" s="1"/>
  <c r="I701" i="72" s="1"/>
  <c r="K701" i="72" s="1"/>
  <c r="M701" i="72" s="1"/>
  <c r="O701" i="72" s="1"/>
  <c r="Q701" i="72" s="1"/>
  <c r="S701" i="72" s="1"/>
  <c r="U701" i="72" s="1"/>
  <c r="W701" i="72" s="1"/>
  <c r="Y701" i="72" s="1"/>
  <c r="AA701" i="72" s="1"/>
  <c r="E699" i="72"/>
  <c r="G699" i="72" s="1"/>
  <c r="I699" i="72" s="1"/>
  <c r="K699" i="72" s="1"/>
  <c r="M699" i="72" s="1"/>
  <c r="O699" i="72" s="1"/>
  <c r="Q699" i="72" s="1"/>
  <c r="S699" i="72" s="1"/>
  <c r="U699" i="72" s="1"/>
  <c r="W699" i="72" s="1"/>
  <c r="Y699" i="72" s="1"/>
  <c r="AA699" i="72" s="1"/>
  <c r="E697" i="72"/>
  <c r="G697" i="72" s="1"/>
  <c r="I697" i="72" s="1"/>
  <c r="K697" i="72" s="1"/>
  <c r="M697" i="72" s="1"/>
  <c r="O697" i="72" s="1"/>
  <c r="Q697" i="72" s="1"/>
  <c r="S697" i="72" s="1"/>
  <c r="U697" i="72" s="1"/>
  <c r="W697" i="72" s="1"/>
  <c r="Y697" i="72" s="1"/>
  <c r="AA697" i="72" s="1"/>
  <c r="E695" i="72"/>
  <c r="G695" i="72" s="1"/>
  <c r="I695" i="72" s="1"/>
  <c r="K695" i="72" s="1"/>
  <c r="M695" i="72" s="1"/>
  <c r="O695" i="72" s="1"/>
  <c r="Q695" i="72" s="1"/>
  <c r="S695" i="72" s="1"/>
  <c r="U695" i="72" s="1"/>
  <c r="W695" i="72" s="1"/>
  <c r="Y695" i="72" s="1"/>
  <c r="AA695" i="72" s="1"/>
  <c r="E693" i="72"/>
  <c r="G693" i="72" s="1"/>
  <c r="I693" i="72" s="1"/>
  <c r="K693" i="72" s="1"/>
  <c r="M693" i="72" s="1"/>
  <c r="O693" i="72" s="1"/>
  <c r="Q693" i="72" s="1"/>
  <c r="S693" i="72" s="1"/>
  <c r="U693" i="72" s="1"/>
  <c r="W693" i="72" s="1"/>
  <c r="Y693" i="72" s="1"/>
  <c r="AA693" i="72" s="1"/>
  <c r="E691" i="72"/>
  <c r="G691" i="72" s="1"/>
  <c r="I691" i="72" s="1"/>
  <c r="K691" i="72" s="1"/>
  <c r="M691" i="72" s="1"/>
  <c r="O691" i="72" s="1"/>
  <c r="Q691" i="72" s="1"/>
  <c r="S691" i="72" s="1"/>
  <c r="U691" i="72" s="1"/>
  <c r="W691" i="72" s="1"/>
  <c r="Y691" i="72" s="1"/>
  <c r="AA691" i="72" s="1"/>
  <c r="E689" i="72"/>
  <c r="G689" i="72" s="1"/>
  <c r="I689" i="72" s="1"/>
  <c r="K689" i="72" s="1"/>
  <c r="M689" i="72" s="1"/>
  <c r="O689" i="72" s="1"/>
  <c r="Q689" i="72" s="1"/>
  <c r="S689" i="72" s="1"/>
  <c r="U689" i="72" s="1"/>
  <c r="W689" i="72" s="1"/>
  <c r="Y689" i="72" s="1"/>
  <c r="AA689" i="72" s="1"/>
  <c r="B718" i="72"/>
  <c r="B694" i="72"/>
  <c r="E686" i="72"/>
  <c r="G686" i="72" s="1"/>
  <c r="I686" i="72" s="1"/>
  <c r="K686" i="72" s="1"/>
  <c r="M686" i="72" s="1"/>
  <c r="O686" i="72" s="1"/>
  <c r="Q686" i="72" s="1"/>
  <c r="S686" i="72" s="1"/>
  <c r="U686" i="72" s="1"/>
  <c r="W686" i="72" s="1"/>
  <c r="Y686" i="72" s="1"/>
  <c r="AA686" i="72" s="1"/>
  <c r="E684" i="72"/>
  <c r="G684" i="72" s="1"/>
  <c r="I684" i="72" s="1"/>
  <c r="K684" i="72" s="1"/>
  <c r="M684" i="72" s="1"/>
  <c r="O684" i="72" s="1"/>
  <c r="Q684" i="72" s="1"/>
  <c r="S684" i="72" s="1"/>
  <c r="U684" i="72" s="1"/>
  <c r="W684" i="72" s="1"/>
  <c r="Y684" i="72" s="1"/>
  <c r="AA684" i="72" s="1"/>
  <c r="E682" i="72"/>
  <c r="G682" i="72" s="1"/>
  <c r="I682" i="72" s="1"/>
  <c r="K682" i="72" s="1"/>
  <c r="M682" i="72" s="1"/>
  <c r="O682" i="72" s="1"/>
  <c r="Q682" i="72" s="1"/>
  <c r="S682" i="72" s="1"/>
  <c r="U682" i="72" s="1"/>
  <c r="W682" i="72" s="1"/>
  <c r="Y682" i="72" s="1"/>
  <c r="AA682" i="72" s="1"/>
  <c r="E680" i="72"/>
  <c r="G680" i="72" s="1"/>
  <c r="I680" i="72" s="1"/>
  <c r="K680" i="72" s="1"/>
  <c r="M680" i="72" s="1"/>
  <c r="O680" i="72" s="1"/>
  <c r="Q680" i="72" s="1"/>
  <c r="S680" i="72" s="1"/>
  <c r="U680" i="72" s="1"/>
  <c r="W680" i="72" s="1"/>
  <c r="Y680" i="72" s="1"/>
  <c r="AA680" i="72" s="1"/>
  <c r="E678" i="72"/>
  <c r="G678" i="72" s="1"/>
  <c r="I678" i="72" s="1"/>
  <c r="K678" i="72" s="1"/>
  <c r="M678" i="72" s="1"/>
  <c r="O678" i="72" s="1"/>
  <c r="Q678" i="72" s="1"/>
  <c r="S678" i="72" s="1"/>
  <c r="U678" i="72" s="1"/>
  <c r="W678" i="72" s="1"/>
  <c r="Y678" i="72" s="1"/>
  <c r="AA678" i="72" s="1"/>
  <c r="E676" i="72"/>
  <c r="G676" i="72" s="1"/>
  <c r="I676" i="72" s="1"/>
  <c r="K676" i="72" s="1"/>
  <c r="M676" i="72" s="1"/>
  <c r="O676" i="72" s="1"/>
  <c r="Q676" i="72" s="1"/>
  <c r="S676" i="72" s="1"/>
  <c r="U676" i="72" s="1"/>
  <c r="W676" i="72" s="1"/>
  <c r="Y676" i="72" s="1"/>
  <c r="AA676" i="72" s="1"/>
  <c r="E674" i="72"/>
  <c r="G674" i="72" s="1"/>
  <c r="I674" i="72" s="1"/>
  <c r="K674" i="72" s="1"/>
  <c r="M674" i="72" s="1"/>
  <c r="O674" i="72" s="1"/>
  <c r="Q674" i="72" s="1"/>
  <c r="S674" i="72" s="1"/>
  <c r="U674" i="72" s="1"/>
  <c r="W674" i="72" s="1"/>
  <c r="Y674" i="72" s="1"/>
  <c r="AA674" i="72" s="1"/>
  <c r="E672" i="72"/>
  <c r="G672" i="72" s="1"/>
  <c r="I672" i="72" s="1"/>
  <c r="K672" i="72" s="1"/>
  <c r="M672" i="72" s="1"/>
  <c r="O672" i="72" s="1"/>
  <c r="Q672" i="72" s="1"/>
  <c r="S672" i="72" s="1"/>
  <c r="U672" i="72" s="1"/>
  <c r="W672" i="72" s="1"/>
  <c r="Y672" i="72" s="1"/>
  <c r="AA672" i="72" s="1"/>
  <c r="E670" i="72"/>
  <c r="G670" i="72" s="1"/>
  <c r="I670" i="72" s="1"/>
  <c r="K670" i="72" s="1"/>
  <c r="M670" i="72" s="1"/>
  <c r="O670" i="72" s="1"/>
  <c r="Q670" i="72" s="1"/>
  <c r="S670" i="72" s="1"/>
  <c r="U670" i="72" s="1"/>
  <c r="W670" i="72" s="1"/>
  <c r="Y670" i="72" s="1"/>
  <c r="AA670" i="72" s="1"/>
  <c r="E668" i="72"/>
  <c r="G668" i="72" s="1"/>
  <c r="I668" i="72" s="1"/>
  <c r="K668" i="72" s="1"/>
  <c r="M668" i="72" s="1"/>
  <c r="O668" i="72" s="1"/>
  <c r="Q668" i="72" s="1"/>
  <c r="S668" i="72" s="1"/>
  <c r="U668" i="72" s="1"/>
  <c r="W668" i="72" s="1"/>
  <c r="Y668" i="72" s="1"/>
  <c r="AA668" i="72" s="1"/>
  <c r="E666" i="72"/>
  <c r="G666" i="72" s="1"/>
  <c r="I666" i="72" s="1"/>
  <c r="K666" i="72" s="1"/>
  <c r="M666" i="72" s="1"/>
  <c r="O666" i="72" s="1"/>
  <c r="Q666" i="72" s="1"/>
  <c r="S666" i="72" s="1"/>
  <c r="U666" i="72" s="1"/>
  <c r="W666" i="72" s="1"/>
  <c r="Y666" i="72" s="1"/>
  <c r="AA666" i="72" s="1"/>
  <c r="E664" i="72"/>
  <c r="G664" i="72" s="1"/>
  <c r="I664" i="72" s="1"/>
  <c r="K664" i="72" s="1"/>
  <c r="M664" i="72" s="1"/>
  <c r="O664" i="72" s="1"/>
  <c r="Q664" i="72" s="1"/>
  <c r="S664" i="72" s="1"/>
  <c r="U664" i="72" s="1"/>
  <c r="W664" i="72" s="1"/>
  <c r="Y664" i="72" s="1"/>
  <c r="AA664" i="72" s="1"/>
  <c r="E662" i="72"/>
  <c r="G662" i="72" s="1"/>
  <c r="I662" i="72" s="1"/>
  <c r="K662" i="72" s="1"/>
  <c r="M662" i="72" s="1"/>
  <c r="O662" i="72" s="1"/>
  <c r="Q662" i="72" s="1"/>
  <c r="S662" i="72" s="1"/>
  <c r="U662" i="72" s="1"/>
  <c r="W662" i="72" s="1"/>
  <c r="Y662" i="72" s="1"/>
  <c r="AA662" i="72" s="1"/>
  <c r="E660" i="72"/>
  <c r="G660" i="72" s="1"/>
  <c r="I660" i="72" s="1"/>
  <c r="K660" i="72" s="1"/>
  <c r="M660" i="72" s="1"/>
  <c r="O660" i="72" s="1"/>
  <c r="Q660" i="72" s="1"/>
  <c r="S660" i="72" s="1"/>
  <c r="U660" i="72" s="1"/>
  <c r="W660" i="72" s="1"/>
  <c r="Y660" i="72" s="1"/>
  <c r="AA660" i="72" s="1"/>
  <c r="E658" i="72"/>
  <c r="G658" i="72" s="1"/>
  <c r="I658" i="72" s="1"/>
  <c r="K658" i="72" s="1"/>
  <c r="M658" i="72" s="1"/>
  <c r="O658" i="72" s="1"/>
  <c r="Q658" i="72" s="1"/>
  <c r="S658" i="72" s="1"/>
  <c r="U658" i="72" s="1"/>
  <c r="W658" i="72" s="1"/>
  <c r="Y658" i="72" s="1"/>
  <c r="AA658" i="72" s="1"/>
  <c r="E656" i="72"/>
  <c r="G656" i="72" s="1"/>
  <c r="I656" i="72" s="1"/>
  <c r="K656" i="72" s="1"/>
  <c r="M656" i="72" s="1"/>
  <c r="O656" i="72" s="1"/>
  <c r="Q656" i="72" s="1"/>
  <c r="S656" i="72" s="1"/>
  <c r="U656" i="72" s="1"/>
  <c r="W656" i="72" s="1"/>
  <c r="Y656" i="72" s="1"/>
  <c r="AA656" i="72" s="1"/>
  <c r="E654" i="72"/>
  <c r="G654" i="72" s="1"/>
  <c r="I654" i="72" s="1"/>
  <c r="K654" i="72" s="1"/>
  <c r="M654" i="72" s="1"/>
  <c r="O654" i="72" s="1"/>
  <c r="Q654" i="72" s="1"/>
  <c r="S654" i="72" s="1"/>
  <c r="U654" i="72" s="1"/>
  <c r="W654" i="72" s="1"/>
  <c r="Y654" i="72" s="1"/>
  <c r="AA654" i="72" s="1"/>
  <c r="E652" i="72"/>
  <c r="G652" i="72" s="1"/>
  <c r="I652" i="72" s="1"/>
  <c r="K652" i="72" s="1"/>
  <c r="M652" i="72" s="1"/>
  <c r="O652" i="72" s="1"/>
  <c r="Q652" i="72" s="1"/>
  <c r="S652" i="72" s="1"/>
  <c r="U652" i="72" s="1"/>
  <c r="W652" i="72" s="1"/>
  <c r="Y652" i="72" s="1"/>
  <c r="AA652" i="72" s="1"/>
  <c r="E650" i="72"/>
  <c r="G650" i="72" s="1"/>
  <c r="I650" i="72" s="1"/>
  <c r="K650" i="72" s="1"/>
  <c r="M650" i="72" s="1"/>
  <c r="O650" i="72" s="1"/>
  <c r="Q650" i="72" s="1"/>
  <c r="S650" i="72" s="1"/>
  <c r="U650" i="72" s="1"/>
  <c r="W650" i="72" s="1"/>
  <c r="Y650" i="72" s="1"/>
  <c r="AA650" i="72" s="1"/>
  <c r="E648" i="72"/>
  <c r="G648" i="72" s="1"/>
  <c r="I648" i="72" s="1"/>
  <c r="K648" i="72" s="1"/>
  <c r="M648" i="72" s="1"/>
  <c r="O648" i="72" s="1"/>
  <c r="Q648" i="72" s="1"/>
  <c r="S648" i="72" s="1"/>
  <c r="U648" i="72" s="1"/>
  <c r="W648" i="72" s="1"/>
  <c r="Y648" i="72" s="1"/>
  <c r="AA648" i="72" s="1"/>
  <c r="E646" i="72"/>
  <c r="G646" i="72" s="1"/>
  <c r="I646" i="72" s="1"/>
  <c r="K646" i="72" s="1"/>
  <c r="M646" i="72" s="1"/>
  <c r="O646" i="72" s="1"/>
  <c r="Q646" i="72" s="1"/>
  <c r="S646" i="72" s="1"/>
  <c r="U646" i="72" s="1"/>
  <c r="W646" i="72" s="1"/>
  <c r="Y646" i="72" s="1"/>
  <c r="AA646" i="72" s="1"/>
  <c r="E644" i="72"/>
  <c r="G644" i="72" s="1"/>
  <c r="I644" i="72" s="1"/>
  <c r="K644" i="72" s="1"/>
  <c r="M644" i="72" s="1"/>
  <c r="O644" i="72" s="1"/>
  <c r="Q644" i="72" s="1"/>
  <c r="S644" i="72" s="1"/>
  <c r="U644" i="72" s="1"/>
  <c r="W644" i="72" s="1"/>
  <c r="Y644" i="72" s="1"/>
  <c r="AA644" i="72" s="1"/>
  <c r="B649" i="72"/>
  <c r="E641" i="72"/>
  <c r="G641" i="72" s="1"/>
  <c r="I641" i="72" s="1"/>
  <c r="K641" i="72" s="1"/>
  <c r="M641" i="72" s="1"/>
  <c r="O641" i="72" s="1"/>
  <c r="Q641" i="72" s="1"/>
  <c r="S641" i="72" s="1"/>
  <c r="U641" i="72" s="1"/>
  <c r="W641" i="72" s="1"/>
  <c r="Y641" i="72" s="1"/>
  <c r="AA641" i="72" s="1"/>
  <c r="E639" i="72"/>
  <c r="G639" i="72" s="1"/>
  <c r="I639" i="72" s="1"/>
  <c r="K639" i="72" s="1"/>
  <c r="M639" i="72" s="1"/>
  <c r="O639" i="72" s="1"/>
  <c r="Q639" i="72" s="1"/>
  <c r="S639" i="72" s="1"/>
  <c r="U639" i="72" s="1"/>
  <c r="W639" i="72" s="1"/>
  <c r="Y639" i="72" s="1"/>
  <c r="AA639" i="72" s="1"/>
  <c r="E637" i="72"/>
  <c r="G637" i="72" s="1"/>
  <c r="I637" i="72" s="1"/>
  <c r="K637" i="72" s="1"/>
  <c r="M637" i="72" s="1"/>
  <c r="O637" i="72" s="1"/>
  <c r="Q637" i="72" s="1"/>
  <c r="S637" i="72" s="1"/>
  <c r="U637" i="72" s="1"/>
  <c r="W637" i="72" s="1"/>
  <c r="Y637" i="72" s="1"/>
  <c r="AA637" i="72" s="1"/>
  <c r="E635" i="72"/>
  <c r="G635" i="72" s="1"/>
  <c r="I635" i="72" s="1"/>
  <c r="K635" i="72" s="1"/>
  <c r="M635" i="72" s="1"/>
  <c r="O635" i="72" s="1"/>
  <c r="Q635" i="72" s="1"/>
  <c r="S635" i="72" s="1"/>
  <c r="U635" i="72" s="1"/>
  <c r="W635" i="72" s="1"/>
  <c r="Y635" i="72" s="1"/>
  <c r="AA635" i="72" s="1"/>
  <c r="E633" i="72"/>
  <c r="G633" i="72" s="1"/>
  <c r="I633" i="72" s="1"/>
  <c r="K633" i="72" s="1"/>
  <c r="M633" i="72" s="1"/>
  <c r="O633" i="72" s="1"/>
  <c r="Q633" i="72" s="1"/>
  <c r="S633" i="72" s="1"/>
  <c r="U633" i="72" s="1"/>
  <c r="W633" i="72" s="1"/>
  <c r="Y633" i="72" s="1"/>
  <c r="AA633" i="72" s="1"/>
  <c r="E631" i="72"/>
  <c r="G631" i="72" s="1"/>
  <c r="I631" i="72" s="1"/>
  <c r="K631" i="72" s="1"/>
  <c r="M631" i="72" s="1"/>
  <c r="O631" i="72" s="1"/>
  <c r="Q631" i="72" s="1"/>
  <c r="S631" i="72" s="1"/>
  <c r="U631" i="72" s="1"/>
  <c r="W631" i="72" s="1"/>
  <c r="Y631" i="72" s="1"/>
  <c r="AA631" i="72" s="1"/>
  <c r="E629" i="72"/>
  <c r="G629" i="72" s="1"/>
  <c r="I629" i="72" s="1"/>
  <c r="K629" i="72" s="1"/>
  <c r="M629" i="72" s="1"/>
  <c r="O629" i="72" s="1"/>
  <c r="Q629" i="72" s="1"/>
  <c r="S629" i="72" s="1"/>
  <c r="U629" i="72" s="1"/>
  <c r="W629" i="72" s="1"/>
  <c r="Y629" i="72" s="1"/>
  <c r="AA629" i="72" s="1"/>
  <c r="E627" i="72"/>
  <c r="G627" i="72" s="1"/>
  <c r="I627" i="72" s="1"/>
  <c r="K627" i="72" s="1"/>
  <c r="M627" i="72" s="1"/>
  <c r="O627" i="72" s="1"/>
  <c r="Q627" i="72" s="1"/>
  <c r="S627" i="72" s="1"/>
  <c r="U627" i="72" s="1"/>
  <c r="W627" i="72" s="1"/>
  <c r="Y627" i="72" s="1"/>
  <c r="AA627" i="72" s="1"/>
  <c r="E625" i="72"/>
  <c r="G625" i="72" s="1"/>
  <c r="I625" i="72" s="1"/>
  <c r="K625" i="72" s="1"/>
  <c r="M625" i="72" s="1"/>
  <c r="O625" i="72" s="1"/>
  <c r="Q625" i="72" s="1"/>
  <c r="S625" i="72" s="1"/>
  <c r="U625" i="72" s="1"/>
  <c r="W625" i="72" s="1"/>
  <c r="Y625" i="72" s="1"/>
  <c r="AA625" i="72" s="1"/>
  <c r="E623" i="72"/>
  <c r="G623" i="72" s="1"/>
  <c r="I623" i="72" s="1"/>
  <c r="K623" i="72" s="1"/>
  <c r="M623" i="72" s="1"/>
  <c r="O623" i="72" s="1"/>
  <c r="Q623" i="72" s="1"/>
  <c r="S623" i="72" s="1"/>
  <c r="U623" i="72" s="1"/>
  <c r="W623" i="72" s="1"/>
  <c r="Y623" i="72" s="1"/>
  <c r="AA623" i="72" s="1"/>
  <c r="E621" i="72"/>
  <c r="G621" i="72" s="1"/>
  <c r="I621" i="72" s="1"/>
  <c r="K621" i="72" s="1"/>
  <c r="M621" i="72" s="1"/>
  <c r="O621" i="72" s="1"/>
  <c r="Q621" i="72" s="1"/>
  <c r="S621" i="72" s="1"/>
  <c r="U621" i="72" s="1"/>
  <c r="W621" i="72" s="1"/>
  <c r="Y621" i="72" s="1"/>
  <c r="AA621" i="72" s="1"/>
  <c r="E619" i="72"/>
  <c r="G619" i="72" s="1"/>
  <c r="I619" i="72" s="1"/>
  <c r="K619" i="72" s="1"/>
  <c r="M619" i="72" s="1"/>
  <c r="O619" i="72" s="1"/>
  <c r="Q619" i="72" s="1"/>
  <c r="S619" i="72" s="1"/>
  <c r="U619" i="72" s="1"/>
  <c r="W619" i="72" s="1"/>
  <c r="Y619" i="72" s="1"/>
  <c r="AA619" i="72" s="1"/>
  <c r="E617" i="72"/>
  <c r="G617" i="72" s="1"/>
  <c r="I617" i="72" s="1"/>
  <c r="K617" i="72" s="1"/>
  <c r="M617" i="72" s="1"/>
  <c r="O617" i="72" s="1"/>
  <c r="Q617" i="72" s="1"/>
  <c r="S617" i="72" s="1"/>
  <c r="U617" i="72" s="1"/>
  <c r="W617" i="72" s="1"/>
  <c r="Y617" i="72" s="1"/>
  <c r="AA617" i="72" s="1"/>
  <c r="E615" i="72"/>
  <c r="G615" i="72" s="1"/>
  <c r="I615" i="72" s="1"/>
  <c r="K615" i="72" s="1"/>
  <c r="M615" i="72" s="1"/>
  <c r="O615" i="72" s="1"/>
  <c r="Q615" i="72" s="1"/>
  <c r="S615" i="72" s="1"/>
  <c r="U615" i="72" s="1"/>
  <c r="W615" i="72" s="1"/>
  <c r="Y615" i="72" s="1"/>
  <c r="AA615" i="72" s="1"/>
  <c r="E613" i="72"/>
  <c r="G613" i="72" s="1"/>
  <c r="I613" i="72" s="1"/>
  <c r="K613" i="72" s="1"/>
  <c r="M613" i="72" s="1"/>
  <c r="O613" i="72" s="1"/>
  <c r="Q613" i="72" s="1"/>
  <c r="S613" i="72" s="1"/>
  <c r="U613" i="72" s="1"/>
  <c r="W613" i="72" s="1"/>
  <c r="Y613" i="72" s="1"/>
  <c r="AA613" i="72" s="1"/>
  <c r="E611" i="72"/>
  <c r="G611" i="72" s="1"/>
  <c r="I611" i="72" s="1"/>
  <c r="K611" i="72" s="1"/>
  <c r="M611" i="72" s="1"/>
  <c r="O611" i="72" s="1"/>
  <c r="Q611" i="72" s="1"/>
  <c r="S611" i="72" s="1"/>
  <c r="U611" i="72" s="1"/>
  <c r="W611" i="72" s="1"/>
  <c r="Y611" i="72" s="1"/>
  <c r="AA611" i="72" s="1"/>
  <c r="E609" i="72"/>
  <c r="G609" i="72" s="1"/>
  <c r="I609" i="72" s="1"/>
  <c r="K609" i="72" s="1"/>
  <c r="M609" i="72" s="1"/>
  <c r="O609" i="72" s="1"/>
  <c r="Q609" i="72" s="1"/>
  <c r="S609" i="72" s="1"/>
  <c r="U609" i="72" s="1"/>
  <c r="W609" i="72" s="1"/>
  <c r="Y609" i="72" s="1"/>
  <c r="AA609" i="72" s="1"/>
  <c r="E607" i="72"/>
  <c r="G607" i="72" s="1"/>
  <c r="I607" i="72" s="1"/>
  <c r="K607" i="72" s="1"/>
  <c r="M607" i="72" s="1"/>
  <c r="O607" i="72" s="1"/>
  <c r="Q607" i="72" s="1"/>
  <c r="S607" i="72" s="1"/>
  <c r="U607" i="72" s="1"/>
  <c r="W607" i="72" s="1"/>
  <c r="Y607" i="72" s="1"/>
  <c r="AA607" i="72" s="1"/>
  <c r="E605" i="72"/>
  <c r="G605" i="72" s="1"/>
  <c r="I605" i="72" s="1"/>
  <c r="K605" i="72" s="1"/>
  <c r="M605" i="72" s="1"/>
  <c r="O605" i="72" s="1"/>
  <c r="Q605" i="72" s="1"/>
  <c r="S605" i="72" s="1"/>
  <c r="U605" i="72" s="1"/>
  <c r="W605" i="72" s="1"/>
  <c r="Y605" i="72" s="1"/>
  <c r="AA605" i="72" s="1"/>
  <c r="E603" i="72"/>
  <c r="G603" i="72" s="1"/>
  <c r="I603" i="72" s="1"/>
  <c r="K603" i="72" s="1"/>
  <c r="M603" i="72" s="1"/>
  <c r="O603" i="72" s="1"/>
  <c r="Q603" i="72" s="1"/>
  <c r="S603" i="72" s="1"/>
  <c r="U603" i="72" s="1"/>
  <c r="W603" i="72" s="1"/>
  <c r="Y603" i="72" s="1"/>
  <c r="AA603" i="72" s="1"/>
  <c r="E601" i="72"/>
  <c r="G601" i="72" s="1"/>
  <c r="I601" i="72" s="1"/>
  <c r="K601" i="72" s="1"/>
  <c r="M601" i="72" s="1"/>
  <c r="O601" i="72" s="1"/>
  <c r="Q601" i="72" s="1"/>
  <c r="S601" i="72" s="1"/>
  <c r="U601" i="72" s="1"/>
  <c r="W601" i="72" s="1"/>
  <c r="Y601" i="72" s="1"/>
  <c r="AA601" i="72" s="1"/>
  <c r="E599" i="72"/>
  <c r="G599" i="72" s="1"/>
  <c r="I599" i="72" s="1"/>
  <c r="K599" i="72" s="1"/>
  <c r="M599" i="72" s="1"/>
  <c r="O599" i="72" s="1"/>
  <c r="Q599" i="72" s="1"/>
  <c r="S599" i="72" s="1"/>
  <c r="U599" i="72" s="1"/>
  <c r="W599" i="72" s="1"/>
  <c r="Y599" i="72" s="1"/>
  <c r="AA599" i="72" s="1"/>
  <c r="E597" i="72"/>
  <c r="G597" i="72" s="1"/>
  <c r="I597" i="72" s="1"/>
  <c r="K597" i="72" s="1"/>
  <c r="M597" i="72" s="1"/>
  <c r="O597" i="72" s="1"/>
  <c r="Q597" i="72" s="1"/>
  <c r="S597" i="72" s="1"/>
  <c r="U597" i="72" s="1"/>
  <c r="W597" i="72" s="1"/>
  <c r="Y597" i="72" s="1"/>
  <c r="AA597" i="72" s="1"/>
  <c r="E595" i="72"/>
  <c r="G595" i="72" s="1"/>
  <c r="I595" i="72" s="1"/>
  <c r="K595" i="72" s="1"/>
  <c r="M595" i="72" s="1"/>
  <c r="O595" i="72" s="1"/>
  <c r="Q595" i="72" s="1"/>
  <c r="S595" i="72" s="1"/>
  <c r="U595" i="72" s="1"/>
  <c r="W595" i="72" s="1"/>
  <c r="Y595" i="72" s="1"/>
  <c r="AA595" i="72" s="1"/>
  <c r="E593" i="72"/>
  <c r="G593" i="72" s="1"/>
  <c r="I593" i="72" s="1"/>
  <c r="K593" i="72" s="1"/>
  <c r="M593" i="72" s="1"/>
  <c r="O593" i="72" s="1"/>
  <c r="Q593" i="72" s="1"/>
  <c r="S593" i="72" s="1"/>
  <c r="U593" i="72" s="1"/>
  <c r="W593" i="72" s="1"/>
  <c r="Y593" i="72" s="1"/>
  <c r="AA593" i="72" s="1"/>
  <c r="E591" i="72"/>
  <c r="G591" i="72" s="1"/>
  <c r="I591" i="72" s="1"/>
  <c r="K591" i="72" s="1"/>
  <c r="M591" i="72" s="1"/>
  <c r="O591" i="72" s="1"/>
  <c r="Q591" i="72" s="1"/>
  <c r="S591" i="72" s="1"/>
  <c r="U591" i="72" s="1"/>
  <c r="W591" i="72" s="1"/>
  <c r="Y591" i="72" s="1"/>
  <c r="AA591" i="72" s="1"/>
  <c r="E589" i="72"/>
  <c r="G589" i="72" s="1"/>
  <c r="I589" i="72" s="1"/>
  <c r="K589" i="72" s="1"/>
  <c r="M589" i="72" s="1"/>
  <c r="O589" i="72" s="1"/>
  <c r="Q589" i="72" s="1"/>
  <c r="S589" i="72" s="1"/>
  <c r="U589" i="72" s="1"/>
  <c r="W589" i="72" s="1"/>
  <c r="Y589" i="72" s="1"/>
  <c r="AA589" i="72" s="1"/>
  <c r="E587" i="72"/>
  <c r="G587" i="72" s="1"/>
  <c r="I587" i="72" s="1"/>
  <c r="K587" i="72" s="1"/>
  <c r="M587" i="72" s="1"/>
  <c r="O587" i="72" s="1"/>
  <c r="Q587" i="72" s="1"/>
  <c r="S587" i="72" s="1"/>
  <c r="U587" i="72" s="1"/>
  <c r="W587" i="72" s="1"/>
  <c r="Y587" i="72" s="1"/>
  <c r="AA587" i="72" s="1"/>
  <c r="E585" i="72"/>
  <c r="G585" i="72" s="1"/>
  <c r="I585" i="72" s="1"/>
  <c r="K585" i="72" s="1"/>
  <c r="M585" i="72" s="1"/>
  <c r="O585" i="72" s="1"/>
  <c r="Q585" i="72" s="1"/>
  <c r="S585" i="72" s="1"/>
  <c r="U585" i="72" s="1"/>
  <c r="W585" i="72" s="1"/>
  <c r="Y585" i="72" s="1"/>
  <c r="AA585" i="72" s="1"/>
  <c r="E583" i="72"/>
  <c r="G583" i="72" s="1"/>
  <c r="I583" i="72" s="1"/>
  <c r="K583" i="72" s="1"/>
  <c r="M583" i="72" s="1"/>
  <c r="O583" i="72" s="1"/>
  <c r="Q583" i="72" s="1"/>
  <c r="S583" i="72" s="1"/>
  <c r="U583" i="72" s="1"/>
  <c r="W583" i="72" s="1"/>
  <c r="Y583" i="72" s="1"/>
  <c r="AA583" i="72" s="1"/>
  <c r="E581" i="72"/>
  <c r="G581" i="72" s="1"/>
  <c r="I581" i="72" s="1"/>
  <c r="K581" i="72" s="1"/>
  <c r="M581" i="72" s="1"/>
  <c r="O581" i="72" s="1"/>
  <c r="Q581" i="72" s="1"/>
  <c r="S581" i="72" s="1"/>
  <c r="U581" i="72" s="1"/>
  <c r="W581" i="72" s="1"/>
  <c r="Y581" i="72" s="1"/>
  <c r="AA581" i="72" s="1"/>
  <c r="E579" i="72"/>
  <c r="G579" i="72" s="1"/>
  <c r="I579" i="72" s="1"/>
  <c r="K579" i="72" s="1"/>
  <c r="M579" i="72" s="1"/>
  <c r="O579" i="72" s="1"/>
  <c r="Q579" i="72" s="1"/>
  <c r="S579" i="72" s="1"/>
  <c r="U579" i="72" s="1"/>
  <c r="W579" i="72" s="1"/>
  <c r="Y579" i="72" s="1"/>
  <c r="AA579" i="72" s="1"/>
  <c r="E577" i="72"/>
  <c r="G577" i="72" s="1"/>
  <c r="I577" i="72" s="1"/>
  <c r="K577" i="72" s="1"/>
  <c r="M577" i="72" s="1"/>
  <c r="O577" i="72" s="1"/>
  <c r="Q577" i="72" s="1"/>
  <c r="S577" i="72" s="1"/>
  <c r="U577" i="72" s="1"/>
  <c r="W577" i="72" s="1"/>
  <c r="Y577" i="72" s="1"/>
  <c r="AA577" i="72" s="1"/>
  <c r="E575" i="72"/>
  <c r="G575" i="72" s="1"/>
  <c r="I575" i="72" s="1"/>
  <c r="K575" i="72" s="1"/>
  <c r="M575" i="72" s="1"/>
  <c r="O575" i="72" s="1"/>
  <c r="Q575" i="72" s="1"/>
  <c r="S575" i="72" s="1"/>
  <c r="U575" i="72" s="1"/>
  <c r="W575" i="72" s="1"/>
  <c r="Y575" i="72" s="1"/>
  <c r="AA575" i="72" s="1"/>
  <c r="E573" i="72"/>
  <c r="G573" i="72" s="1"/>
  <c r="I573" i="72" s="1"/>
  <c r="K573" i="72" s="1"/>
  <c r="M573" i="72" s="1"/>
  <c r="O573" i="72" s="1"/>
  <c r="Q573" i="72" s="1"/>
  <c r="S573" i="72" s="1"/>
  <c r="U573" i="72" s="1"/>
  <c r="W573" i="72" s="1"/>
  <c r="Y573" i="72" s="1"/>
  <c r="AA573" i="72" s="1"/>
  <c r="E571" i="72"/>
  <c r="G571" i="72" s="1"/>
  <c r="I571" i="72" s="1"/>
  <c r="K571" i="72" s="1"/>
  <c r="M571" i="72" s="1"/>
  <c r="O571" i="72" s="1"/>
  <c r="Q571" i="72" s="1"/>
  <c r="S571" i="72" s="1"/>
  <c r="U571" i="72" s="1"/>
  <c r="W571" i="72" s="1"/>
  <c r="Y571" i="72" s="1"/>
  <c r="AA571" i="72" s="1"/>
  <c r="E569" i="72"/>
  <c r="G569" i="72" s="1"/>
  <c r="I569" i="72" s="1"/>
  <c r="K569" i="72" s="1"/>
  <c r="M569" i="72" s="1"/>
  <c r="O569" i="72" s="1"/>
  <c r="Q569" i="72" s="1"/>
  <c r="S569" i="72" s="1"/>
  <c r="U569" i="72" s="1"/>
  <c r="W569" i="72" s="1"/>
  <c r="Y569" i="72" s="1"/>
  <c r="AA569" i="72" s="1"/>
  <c r="E567" i="72"/>
  <c r="G567" i="72" s="1"/>
  <c r="I567" i="72" s="1"/>
  <c r="K567" i="72" s="1"/>
  <c r="M567" i="72" s="1"/>
  <c r="O567" i="72" s="1"/>
  <c r="Q567" i="72" s="1"/>
  <c r="S567" i="72" s="1"/>
  <c r="U567" i="72" s="1"/>
  <c r="W567" i="72" s="1"/>
  <c r="Y567" i="72" s="1"/>
  <c r="AA567" i="72" s="1"/>
  <c r="E565" i="72"/>
  <c r="G565" i="72" s="1"/>
  <c r="I565" i="72" s="1"/>
  <c r="K565" i="72" s="1"/>
  <c r="M565" i="72" s="1"/>
  <c r="O565" i="72" s="1"/>
  <c r="Q565" i="72" s="1"/>
  <c r="S565" i="72" s="1"/>
  <c r="U565" i="72" s="1"/>
  <c r="W565" i="72" s="1"/>
  <c r="Y565" i="72" s="1"/>
  <c r="AA565" i="72" s="1"/>
  <c r="E563" i="72"/>
  <c r="G563" i="72" s="1"/>
  <c r="I563" i="72" s="1"/>
  <c r="K563" i="72" s="1"/>
  <c r="M563" i="72" s="1"/>
  <c r="O563" i="72" s="1"/>
  <c r="Q563" i="72" s="1"/>
  <c r="S563" i="72" s="1"/>
  <c r="U563" i="72" s="1"/>
  <c r="W563" i="72" s="1"/>
  <c r="Y563" i="72" s="1"/>
  <c r="AA563" i="72" s="1"/>
  <c r="E561" i="72"/>
  <c r="G561" i="72" s="1"/>
  <c r="I561" i="72" s="1"/>
  <c r="K561" i="72" s="1"/>
  <c r="M561" i="72" s="1"/>
  <c r="O561" i="72" s="1"/>
  <c r="Q561" i="72" s="1"/>
  <c r="S561" i="72" s="1"/>
  <c r="U561" i="72" s="1"/>
  <c r="W561" i="72" s="1"/>
  <c r="Y561" i="72" s="1"/>
  <c r="AA561" i="72" s="1"/>
  <c r="B610" i="72"/>
  <c r="B592" i="72"/>
  <c r="B588" i="72"/>
  <c r="B572" i="72"/>
  <c r="E558" i="72"/>
  <c r="G558" i="72" s="1"/>
  <c r="I558" i="72" s="1"/>
  <c r="K558" i="72" s="1"/>
  <c r="M558" i="72" s="1"/>
  <c r="O558" i="72" s="1"/>
  <c r="Q558" i="72" s="1"/>
  <c r="S558" i="72" s="1"/>
  <c r="U558" i="72" s="1"/>
  <c r="W558" i="72" s="1"/>
  <c r="Y558" i="72" s="1"/>
  <c r="AA558" i="72" s="1"/>
  <c r="E556" i="72"/>
  <c r="G556" i="72" s="1"/>
  <c r="I556" i="72" s="1"/>
  <c r="K556" i="72" s="1"/>
  <c r="M556" i="72" s="1"/>
  <c r="O556" i="72" s="1"/>
  <c r="Q556" i="72" s="1"/>
  <c r="S556" i="72" s="1"/>
  <c r="U556" i="72" s="1"/>
  <c r="W556" i="72" s="1"/>
  <c r="Y556" i="72" s="1"/>
  <c r="AA556" i="72" s="1"/>
  <c r="E554" i="72"/>
  <c r="G554" i="72" s="1"/>
  <c r="I554" i="72" s="1"/>
  <c r="K554" i="72" s="1"/>
  <c r="M554" i="72" s="1"/>
  <c r="O554" i="72" s="1"/>
  <c r="Q554" i="72" s="1"/>
  <c r="S554" i="72" s="1"/>
  <c r="U554" i="72" s="1"/>
  <c r="W554" i="72" s="1"/>
  <c r="Y554" i="72" s="1"/>
  <c r="AA554" i="72" s="1"/>
  <c r="E552" i="72"/>
  <c r="G552" i="72" s="1"/>
  <c r="I552" i="72" s="1"/>
  <c r="K552" i="72" s="1"/>
  <c r="M552" i="72" s="1"/>
  <c r="O552" i="72" s="1"/>
  <c r="Q552" i="72" s="1"/>
  <c r="S552" i="72" s="1"/>
  <c r="U552" i="72" s="1"/>
  <c r="W552" i="72" s="1"/>
  <c r="Y552" i="72" s="1"/>
  <c r="AA552" i="72" s="1"/>
  <c r="E550" i="72"/>
  <c r="G550" i="72" s="1"/>
  <c r="I550" i="72" s="1"/>
  <c r="K550" i="72" s="1"/>
  <c r="M550" i="72" s="1"/>
  <c r="O550" i="72" s="1"/>
  <c r="Q550" i="72" s="1"/>
  <c r="S550" i="72" s="1"/>
  <c r="U550" i="72" s="1"/>
  <c r="W550" i="72" s="1"/>
  <c r="Y550" i="72" s="1"/>
  <c r="AA550" i="72" s="1"/>
  <c r="E548" i="72"/>
  <c r="G548" i="72" s="1"/>
  <c r="I548" i="72" s="1"/>
  <c r="K548" i="72" s="1"/>
  <c r="M548" i="72" s="1"/>
  <c r="O548" i="72" s="1"/>
  <c r="Q548" i="72" s="1"/>
  <c r="S548" i="72" s="1"/>
  <c r="U548" i="72" s="1"/>
  <c r="W548" i="72" s="1"/>
  <c r="Y548" i="72" s="1"/>
  <c r="AA548" i="72" s="1"/>
  <c r="E546" i="72"/>
  <c r="G546" i="72" s="1"/>
  <c r="I546" i="72" s="1"/>
  <c r="K546" i="72" s="1"/>
  <c r="M546" i="72" s="1"/>
  <c r="O546" i="72" s="1"/>
  <c r="Q546" i="72" s="1"/>
  <c r="S546" i="72" s="1"/>
  <c r="U546" i="72" s="1"/>
  <c r="W546" i="72" s="1"/>
  <c r="Y546" i="72" s="1"/>
  <c r="AA546" i="72" s="1"/>
  <c r="E544" i="72"/>
  <c r="G544" i="72" s="1"/>
  <c r="I544" i="72" s="1"/>
  <c r="K544" i="72" s="1"/>
  <c r="M544" i="72" s="1"/>
  <c r="O544" i="72" s="1"/>
  <c r="Q544" i="72" s="1"/>
  <c r="S544" i="72" s="1"/>
  <c r="U544" i="72" s="1"/>
  <c r="W544" i="72" s="1"/>
  <c r="Y544" i="72" s="1"/>
  <c r="AA544" i="72" s="1"/>
  <c r="E542" i="72"/>
  <c r="G542" i="72" s="1"/>
  <c r="I542" i="72" s="1"/>
  <c r="K542" i="72" s="1"/>
  <c r="M542" i="72" s="1"/>
  <c r="O542" i="72" s="1"/>
  <c r="Q542" i="72" s="1"/>
  <c r="S542" i="72" s="1"/>
  <c r="U542" i="72" s="1"/>
  <c r="W542" i="72" s="1"/>
  <c r="Y542" i="72" s="1"/>
  <c r="AA542" i="72" s="1"/>
  <c r="E540" i="72"/>
  <c r="G540" i="72" s="1"/>
  <c r="I540" i="72" s="1"/>
  <c r="K540" i="72" s="1"/>
  <c r="M540" i="72" s="1"/>
  <c r="O540" i="72" s="1"/>
  <c r="Q540" i="72" s="1"/>
  <c r="S540" i="72" s="1"/>
  <c r="U540" i="72" s="1"/>
  <c r="W540" i="72" s="1"/>
  <c r="Y540" i="72" s="1"/>
  <c r="AA540" i="72" s="1"/>
  <c r="E538" i="72"/>
  <c r="G538" i="72" s="1"/>
  <c r="I538" i="72" s="1"/>
  <c r="K538" i="72" s="1"/>
  <c r="M538" i="72" s="1"/>
  <c r="O538" i="72" s="1"/>
  <c r="Q538" i="72" s="1"/>
  <c r="S538" i="72" s="1"/>
  <c r="U538" i="72" s="1"/>
  <c r="W538" i="72" s="1"/>
  <c r="Y538" i="72" s="1"/>
  <c r="AA538" i="72" s="1"/>
  <c r="E536" i="72"/>
  <c r="G536" i="72" s="1"/>
  <c r="I536" i="72" s="1"/>
  <c r="K536" i="72" s="1"/>
  <c r="M536" i="72" s="1"/>
  <c r="O536" i="72" s="1"/>
  <c r="Q536" i="72" s="1"/>
  <c r="S536" i="72" s="1"/>
  <c r="U536" i="72" s="1"/>
  <c r="W536" i="72" s="1"/>
  <c r="Y536" i="72" s="1"/>
  <c r="AA536" i="72" s="1"/>
  <c r="E534" i="72"/>
  <c r="G534" i="72" s="1"/>
  <c r="I534" i="72" s="1"/>
  <c r="K534" i="72" s="1"/>
  <c r="M534" i="72" s="1"/>
  <c r="O534" i="72" s="1"/>
  <c r="Q534" i="72" s="1"/>
  <c r="S534" i="72" s="1"/>
  <c r="U534" i="72" s="1"/>
  <c r="W534" i="72" s="1"/>
  <c r="Y534" i="72" s="1"/>
  <c r="AA534" i="72" s="1"/>
  <c r="E532" i="72"/>
  <c r="G532" i="72" s="1"/>
  <c r="I532" i="72" s="1"/>
  <c r="K532" i="72" s="1"/>
  <c r="M532" i="72" s="1"/>
  <c r="O532" i="72" s="1"/>
  <c r="Q532" i="72" s="1"/>
  <c r="S532" i="72" s="1"/>
  <c r="U532" i="72" s="1"/>
  <c r="W532" i="72" s="1"/>
  <c r="Y532" i="72" s="1"/>
  <c r="AA532" i="72" s="1"/>
  <c r="E530" i="72"/>
  <c r="G530" i="72" s="1"/>
  <c r="I530" i="72" s="1"/>
  <c r="K530" i="72" s="1"/>
  <c r="M530" i="72" s="1"/>
  <c r="O530" i="72" s="1"/>
  <c r="Q530" i="72" s="1"/>
  <c r="S530" i="72" s="1"/>
  <c r="U530" i="72" s="1"/>
  <c r="W530" i="72" s="1"/>
  <c r="Y530" i="72" s="1"/>
  <c r="AA530" i="72" s="1"/>
  <c r="E528" i="72"/>
  <c r="G528" i="72" s="1"/>
  <c r="I528" i="72" s="1"/>
  <c r="K528" i="72" s="1"/>
  <c r="M528" i="72" s="1"/>
  <c r="O528" i="72" s="1"/>
  <c r="Q528" i="72" s="1"/>
  <c r="S528" i="72" s="1"/>
  <c r="U528" i="72" s="1"/>
  <c r="W528" i="72" s="1"/>
  <c r="Y528" i="72" s="1"/>
  <c r="AA528" i="72" s="1"/>
  <c r="E526" i="72"/>
  <c r="G526" i="72" s="1"/>
  <c r="I526" i="72" s="1"/>
  <c r="K526" i="72" s="1"/>
  <c r="M526" i="72" s="1"/>
  <c r="O526" i="72" s="1"/>
  <c r="Q526" i="72" s="1"/>
  <c r="S526" i="72" s="1"/>
  <c r="U526" i="72" s="1"/>
  <c r="W526" i="72" s="1"/>
  <c r="Y526" i="72" s="1"/>
  <c r="AA526" i="72" s="1"/>
  <c r="E524" i="72"/>
  <c r="G524" i="72" s="1"/>
  <c r="I524" i="72" s="1"/>
  <c r="K524" i="72" s="1"/>
  <c r="M524" i="72" s="1"/>
  <c r="O524" i="72" s="1"/>
  <c r="Q524" i="72" s="1"/>
  <c r="S524" i="72" s="1"/>
  <c r="U524" i="72" s="1"/>
  <c r="W524" i="72" s="1"/>
  <c r="Y524" i="72" s="1"/>
  <c r="AA524" i="72" s="1"/>
  <c r="E522" i="72"/>
  <c r="G522" i="72" s="1"/>
  <c r="I522" i="72" s="1"/>
  <c r="K522" i="72" s="1"/>
  <c r="M522" i="72" s="1"/>
  <c r="O522" i="72" s="1"/>
  <c r="Q522" i="72" s="1"/>
  <c r="S522" i="72" s="1"/>
  <c r="U522" i="72" s="1"/>
  <c r="W522" i="72" s="1"/>
  <c r="Y522" i="72" s="1"/>
  <c r="AA522" i="72" s="1"/>
  <c r="E520" i="72"/>
  <c r="G520" i="72" s="1"/>
  <c r="I520" i="72" s="1"/>
  <c r="K520" i="72" s="1"/>
  <c r="M520" i="72" s="1"/>
  <c r="O520" i="72" s="1"/>
  <c r="Q520" i="72" s="1"/>
  <c r="S520" i="72" s="1"/>
  <c r="U520" i="72" s="1"/>
  <c r="W520" i="72" s="1"/>
  <c r="Y520" i="72" s="1"/>
  <c r="AA520" i="72" s="1"/>
  <c r="E518" i="72"/>
  <c r="G518" i="72" s="1"/>
  <c r="I518" i="72" s="1"/>
  <c r="K518" i="72" s="1"/>
  <c r="M518" i="72" s="1"/>
  <c r="O518" i="72" s="1"/>
  <c r="Q518" i="72" s="1"/>
  <c r="S518" i="72" s="1"/>
  <c r="U518" i="72" s="1"/>
  <c r="W518" i="72" s="1"/>
  <c r="Y518" i="72" s="1"/>
  <c r="AA518" i="72" s="1"/>
  <c r="E516" i="72"/>
  <c r="G516" i="72" s="1"/>
  <c r="I516" i="72" s="1"/>
  <c r="K516" i="72" s="1"/>
  <c r="M516" i="72" s="1"/>
  <c r="O516" i="72" s="1"/>
  <c r="Q516" i="72" s="1"/>
  <c r="S516" i="72" s="1"/>
  <c r="U516" i="72" s="1"/>
  <c r="W516" i="72" s="1"/>
  <c r="Y516" i="72" s="1"/>
  <c r="AA516" i="72" s="1"/>
  <c r="E514" i="72"/>
  <c r="G514" i="72" s="1"/>
  <c r="I514" i="72" s="1"/>
  <c r="K514" i="72" s="1"/>
  <c r="M514" i="72" s="1"/>
  <c r="O514" i="72" s="1"/>
  <c r="Q514" i="72" s="1"/>
  <c r="S514" i="72" s="1"/>
  <c r="U514" i="72" s="1"/>
  <c r="W514" i="72" s="1"/>
  <c r="Y514" i="72" s="1"/>
  <c r="AA514" i="72" s="1"/>
  <c r="E512" i="72"/>
  <c r="G512" i="72" s="1"/>
  <c r="I512" i="72" s="1"/>
  <c r="K512" i="72" s="1"/>
  <c r="M512" i="72" s="1"/>
  <c r="O512" i="72" s="1"/>
  <c r="Q512" i="72" s="1"/>
  <c r="S512" i="72" s="1"/>
  <c r="U512" i="72" s="1"/>
  <c r="W512" i="72" s="1"/>
  <c r="Y512" i="72" s="1"/>
  <c r="AA512" i="72" s="1"/>
  <c r="E510" i="72"/>
  <c r="G510" i="72" s="1"/>
  <c r="I510" i="72" s="1"/>
  <c r="K510" i="72" s="1"/>
  <c r="M510" i="72" s="1"/>
  <c r="O510" i="72" s="1"/>
  <c r="Q510" i="72" s="1"/>
  <c r="S510" i="72" s="1"/>
  <c r="U510" i="72" s="1"/>
  <c r="W510" i="72" s="1"/>
  <c r="Y510" i="72" s="1"/>
  <c r="AA510" i="72" s="1"/>
  <c r="E508" i="72"/>
  <c r="G508" i="72" s="1"/>
  <c r="I508" i="72" s="1"/>
  <c r="K508" i="72" s="1"/>
  <c r="M508" i="72" s="1"/>
  <c r="O508" i="72" s="1"/>
  <c r="Q508" i="72" s="1"/>
  <c r="S508" i="72" s="1"/>
  <c r="U508" i="72" s="1"/>
  <c r="W508" i="72" s="1"/>
  <c r="Y508" i="72" s="1"/>
  <c r="AA508" i="72" s="1"/>
  <c r="E506" i="72"/>
  <c r="G506" i="72" s="1"/>
  <c r="I506" i="72" s="1"/>
  <c r="K506" i="72" s="1"/>
  <c r="M506" i="72" s="1"/>
  <c r="O506" i="72" s="1"/>
  <c r="Q506" i="72" s="1"/>
  <c r="S506" i="72" s="1"/>
  <c r="U506" i="72" s="1"/>
  <c r="W506" i="72" s="1"/>
  <c r="Y506" i="72" s="1"/>
  <c r="AA506" i="72" s="1"/>
  <c r="E504" i="72"/>
  <c r="G504" i="72" s="1"/>
  <c r="I504" i="72" s="1"/>
  <c r="K504" i="72" s="1"/>
  <c r="M504" i="72" s="1"/>
  <c r="O504" i="72" s="1"/>
  <c r="Q504" i="72" s="1"/>
  <c r="S504" i="72" s="1"/>
  <c r="U504" i="72" s="1"/>
  <c r="W504" i="72" s="1"/>
  <c r="Y504" i="72" s="1"/>
  <c r="AA504" i="72" s="1"/>
  <c r="E502" i="72"/>
  <c r="G502" i="72" s="1"/>
  <c r="I502" i="72" s="1"/>
  <c r="K502" i="72" s="1"/>
  <c r="M502" i="72" s="1"/>
  <c r="O502" i="72" s="1"/>
  <c r="Q502" i="72" s="1"/>
  <c r="S502" i="72" s="1"/>
  <c r="U502" i="72" s="1"/>
  <c r="W502" i="72" s="1"/>
  <c r="Y502" i="72" s="1"/>
  <c r="AA502" i="72" s="1"/>
  <c r="E500" i="72"/>
  <c r="G500" i="72" s="1"/>
  <c r="I500" i="72" s="1"/>
  <c r="K500" i="72" s="1"/>
  <c r="M500" i="72" s="1"/>
  <c r="O500" i="72" s="1"/>
  <c r="Q500" i="72" s="1"/>
  <c r="S500" i="72" s="1"/>
  <c r="U500" i="72" s="1"/>
  <c r="W500" i="72" s="1"/>
  <c r="Y500" i="72" s="1"/>
  <c r="AA500" i="72" s="1"/>
  <c r="E498" i="72"/>
  <c r="G498" i="72" s="1"/>
  <c r="I498" i="72" s="1"/>
  <c r="K498" i="72" s="1"/>
  <c r="M498" i="72" s="1"/>
  <c r="O498" i="72" s="1"/>
  <c r="Q498" i="72" s="1"/>
  <c r="S498" i="72" s="1"/>
  <c r="U498" i="72" s="1"/>
  <c r="W498" i="72" s="1"/>
  <c r="Y498" i="72" s="1"/>
  <c r="AA498" i="72" s="1"/>
  <c r="E496" i="72"/>
  <c r="G496" i="72" s="1"/>
  <c r="I496" i="72" s="1"/>
  <c r="K496" i="72" s="1"/>
  <c r="M496" i="72" s="1"/>
  <c r="O496" i="72" s="1"/>
  <c r="Q496" i="72" s="1"/>
  <c r="S496" i="72" s="1"/>
  <c r="U496" i="72" s="1"/>
  <c r="W496" i="72" s="1"/>
  <c r="Y496" i="72" s="1"/>
  <c r="AA496" i="72" s="1"/>
  <c r="E494" i="72"/>
  <c r="G494" i="72" s="1"/>
  <c r="I494" i="72" s="1"/>
  <c r="K494" i="72" s="1"/>
  <c r="M494" i="72" s="1"/>
  <c r="O494" i="72" s="1"/>
  <c r="Q494" i="72" s="1"/>
  <c r="S494" i="72" s="1"/>
  <c r="U494" i="72" s="1"/>
  <c r="W494" i="72" s="1"/>
  <c r="Y494" i="72" s="1"/>
  <c r="AA494" i="72" s="1"/>
  <c r="E492" i="72"/>
  <c r="G492" i="72" s="1"/>
  <c r="I492" i="72" s="1"/>
  <c r="K492" i="72" s="1"/>
  <c r="M492" i="72" s="1"/>
  <c r="O492" i="72" s="1"/>
  <c r="Q492" i="72" s="1"/>
  <c r="S492" i="72" s="1"/>
  <c r="U492" i="72" s="1"/>
  <c r="W492" i="72" s="1"/>
  <c r="Y492" i="72" s="1"/>
  <c r="AA492" i="72" s="1"/>
  <c r="B497" i="72"/>
  <c r="E408" i="72"/>
  <c r="G408" i="72" s="1"/>
  <c r="I408" i="72" s="1"/>
  <c r="K408" i="72" s="1"/>
  <c r="M408" i="72" s="1"/>
  <c r="O408" i="72" s="1"/>
  <c r="Q408" i="72" s="1"/>
  <c r="S408" i="72" s="1"/>
  <c r="U408" i="72" s="1"/>
  <c r="W408" i="72" s="1"/>
  <c r="Y408" i="72" s="1"/>
  <c r="AA408" i="72" s="1"/>
  <c r="E406" i="72"/>
  <c r="G406" i="72" s="1"/>
  <c r="I406" i="72" s="1"/>
  <c r="K406" i="72" s="1"/>
  <c r="M406" i="72" s="1"/>
  <c r="O406" i="72" s="1"/>
  <c r="Q406" i="72" s="1"/>
  <c r="S406" i="72" s="1"/>
  <c r="U406" i="72" s="1"/>
  <c r="W406" i="72" s="1"/>
  <c r="Y406" i="72" s="1"/>
  <c r="AA406" i="72" s="1"/>
  <c r="E404" i="72"/>
  <c r="G404" i="72" s="1"/>
  <c r="I404" i="72" s="1"/>
  <c r="K404" i="72" s="1"/>
  <c r="M404" i="72" s="1"/>
  <c r="O404" i="72" s="1"/>
  <c r="Q404" i="72" s="1"/>
  <c r="S404" i="72" s="1"/>
  <c r="U404" i="72" s="1"/>
  <c r="W404" i="72" s="1"/>
  <c r="Y404" i="72" s="1"/>
  <c r="AA404" i="72" s="1"/>
  <c r="E402" i="72"/>
  <c r="G402" i="72" s="1"/>
  <c r="I402" i="72" s="1"/>
  <c r="K402" i="72" s="1"/>
  <c r="M402" i="72" s="1"/>
  <c r="O402" i="72" s="1"/>
  <c r="Q402" i="72" s="1"/>
  <c r="S402" i="72" s="1"/>
  <c r="U402" i="72" s="1"/>
  <c r="W402" i="72" s="1"/>
  <c r="Y402" i="72" s="1"/>
  <c r="AA402" i="72" s="1"/>
  <c r="E400" i="72"/>
  <c r="G400" i="72" s="1"/>
  <c r="I400" i="72" s="1"/>
  <c r="K400" i="72" s="1"/>
  <c r="M400" i="72" s="1"/>
  <c r="O400" i="72" s="1"/>
  <c r="Q400" i="72" s="1"/>
  <c r="S400" i="72" s="1"/>
  <c r="U400" i="72" s="1"/>
  <c r="W400" i="72" s="1"/>
  <c r="Y400" i="72" s="1"/>
  <c r="AA400" i="72" s="1"/>
  <c r="E398" i="72"/>
  <c r="G398" i="72" s="1"/>
  <c r="I398" i="72" s="1"/>
  <c r="K398" i="72" s="1"/>
  <c r="M398" i="72" s="1"/>
  <c r="O398" i="72" s="1"/>
  <c r="Q398" i="72" s="1"/>
  <c r="S398" i="72" s="1"/>
  <c r="U398" i="72" s="1"/>
  <c r="W398" i="72" s="1"/>
  <c r="Y398" i="72" s="1"/>
  <c r="AA398" i="72" s="1"/>
  <c r="E396" i="72"/>
  <c r="G396" i="72" s="1"/>
  <c r="I396" i="72" s="1"/>
  <c r="K396" i="72" s="1"/>
  <c r="M396" i="72" s="1"/>
  <c r="O396" i="72" s="1"/>
  <c r="Q396" i="72" s="1"/>
  <c r="S396" i="72" s="1"/>
  <c r="U396" i="72" s="1"/>
  <c r="W396" i="72" s="1"/>
  <c r="Y396" i="72" s="1"/>
  <c r="AA396" i="72" s="1"/>
  <c r="E394" i="72"/>
  <c r="G394" i="72" s="1"/>
  <c r="I394" i="72" s="1"/>
  <c r="K394" i="72" s="1"/>
  <c r="M394" i="72" s="1"/>
  <c r="O394" i="72" s="1"/>
  <c r="Q394" i="72" s="1"/>
  <c r="S394" i="72" s="1"/>
  <c r="U394" i="72" s="1"/>
  <c r="W394" i="72" s="1"/>
  <c r="Y394" i="72" s="1"/>
  <c r="AA394" i="72" s="1"/>
  <c r="E392" i="72"/>
  <c r="G392" i="72" s="1"/>
  <c r="I392" i="72" s="1"/>
  <c r="K392" i="72" s="1"/>
  <c r="M392" i="72" s="1"/>
  <c r="O392" i="72" s="1"/>
  <c r="Q392" i="72" s="1"/>
  <c r="S392" i="72" s="1"/>
  <c r="U392" i="72" s="1"/>
  <c r="W392" i="72" s="1"/>
  <c r="Y392" i="72" s="1"/>
  <c r="AA392" i="72" s="1"/>
  <c r="E390" i="72"/>
  <c r="G390" i="72" s="1"/>
  <c r="I390" i="72" s="1"/>
  <c r="K390" i="72" s="1"/>
  <c r="M390" i="72" s="1"/>
  <c r="O390" i="72" s="1"/>
  <c r="Q390" i="72" s="1"/>
  <c r="S390" i="72" s="1"/>
  <c r="U390" i="72" s="1"/>
  <c r="W390" i="72" s="1"/>
  <c r="Y390" i="72" s="1"/>
  <c r="AA390" i="72" s="1"/>
  <c r="E388" i="72"/>
  <c r="G388" i="72" s="1"/>
  <c r="I388" i="72" s="1"/>
  <c r="K388" i="72" s="1"/>
  <c r="M388" i="72" s="1"/>
  <c r="O388" i="72" s="1"/>
  <c r="Q388" i="72" s="1"/>
  <c r="S388" i="72" s="1"/>
  <c r="U388" i="72" s="1"/>
  <c r="W388" i="72" s="1"/>
  <c r="Y388" i="72" s="1"/>
  <c r="AA388" i="72" s="1"/>
  <c r="E386" i="72"/>
  <c r="G386" i="72" s="1"/>
  <c r="I386" i="72" s="1"/>
  <c r="K386" i="72" s="1"/>
  <c r="M386" i="72" s="1"/>
  <c r="O386" i="72" s="1"/>
  <c r="Q386" i="72" s="1"/>
  <c r="S386" i="72" s="1"/>
  <c r="U386" i="72" s="1"/>
  <c r="W386" i="72" s="1"/>
  <c r="Y386" i="72" s="1"/>
  <c r="AA386" i="72" s="1"/>
  <c r="E384" i="72"/>
  <c r="G384" i="72" s="1"/>
  <c r="I384" i="72" s="1"/>
  <c r="K384" i="72" s="1"/>
  <c r="M384" i="72" s="1"/>
  <c r="O384" i="72" s="1"/>
  <c r="Q384" i="72" s="1"/>
  <c r="S384" i="72" s="1"/>
  <c r="U384" i="72" s="1"/>
  <c r="W384" i="72" s="1"/>
  <c r="Y384" i="72" s="1"/>
  <c r="AA384" i="72" s="1"/>
  <c r="E382" i="72"/>
  <c r="G382" i="72" s="1"/>
  <c r="I382" i="72" s="1"/>
  <c r="K382" i="72" s="1"/>
  <c r="M382" i="72" s="1"/>
  <c r="O382" i="72" s="1"/>
  <c r="Q382" i="72" s="1"/>
  <c r="S382" i="72" s="1"/>
  <c r="U382" i="72" s="1"/>
  <c r="W382" i="72" s="1"/>
  <c r="Y382" i="72" s="1"/>
  <c r="AA382" i="72" s="1"/>
  <c r="E380" i="72"/>
  <c r="G380" i="72" s="1"/>
  <c r="I380" i="72" s="1"/>
  <c r="K380" i="72" s="1"/>
  <c r="M380" i="72" s="1"/>
  <c r="O380" i="72" s="1"/>
  <c r="Q380" i="72" s="1"/>
  <c r="S380" i="72" s="1"/>
  <c r="U380" i="72" s="1"/>
  <c r="W380" i="72" s="1"/>
  <c r="Y380" i="72" s="1"/>
  <c r="AA380" i="72" s="1"/>
  <c r="E378" i="72"/>
  <c r="G378" i="72" s="1"/>
  <c r="I378" i="72" s="1"/>
  <c r="K378" i="72" s="1"/>
  <c r="M378" i="72" s="1"/>
  <c r="O378" i="72" s="1"/>
  <c r="Q378" i="72" s="1"/>
  <c r="S378" i="72" s="1"/>
  <c r="U378" i="72" s="1"/>
  <c r="W378" i="72" s="1"/>
  <c r="Y378" i="72" s="1"/>
  <c r="AA378" i="72" s="1"/>
  <c r="E376" i="72"/>
  <c r="G376" i="72" s="1"/>
  <c r="I376" i="72" s="1"/>
  <c r="K376" i="72" s="1"/>
  <c r="M376" i="72" s="1"/>
  <c r="O376" i="72" s="1"/>
  <c r="Q376" i="72" s="1"/>
  <c r="S376" i="72" s="1"/>
  <c r="U376" i="72" s="1"/>
  <c r="W376" i="72" s="1"/>
  <c r="Y376" i="72" s="1"/>
  <c r="AA376" i="72" s="1"/>
  <c r="E374" i="72"/>
  <c r="G374" i="72" s="1"/>
  <c r="I374" i="72" s="1"/>
  <c r="K374" i="72" s="1"/>
  <c r="M374" i="72" s="1"/>
  <c r="O374" i="72" s="1"/>
  <c r="Q374" i="72" s="1"/>
  <c r="S374" i="72" s="1"/>
  <c r="U374" i="72" s="1"/>
  <c r="W374" i="72" s="1"/>
  <c r="Y374" i="72" s="1"/>
  <c r="AA374" i="72" s="1"/>
  <c r="E372" i="72"/>
  <c r="G372" i="72" s="1"/>
  <c r="I372" i="72" s="1"/>
  <c r="K372" i="72" s="1"/>
  <c r="M372" i="72" s="1"/>
  <c r="O372" i="72" s="1"/>
  <c r="Q372" i="72" s="1"/>
  <c r="S372" i="72" s="1"/>
  <c r="U372" i="72" s="1"/>
  <c r="W372" i="72" s="1"/>
  <c r="Y372" i="72" s="1"/>
  <c r="AA372" i="72" s="1"/>
  <c r="E370" i="72"/>
  <c r="G370" i="72" s="1"/>
  <c r="I370" i="72" s="1"/>
  <c r="K370" i="72" s="1"/>
  <c r="M370" i="72" s="1"/>
  <c r="O370" i="72" s="1"/>
  <c r="Q370" i="72" s="1"/>
  <c r="S370" i="72" s="1"/>
  <c r="U370" i="72" s="1"/>
  <c r="W370" i="72" s="1"/>
  <c r="Y370" i="72" s="1"/>
  <c r="AA370" i="72" s="1"/>
  <c r="E368" i="72"/>
  <c r="G368" i="72" s="1"/>
  <c r="I368" i="72" s="1"/>
  <c r="K368" i="72" s="1"/>
  <c r="M368" i="72" s="1"/>
  <c r="O368" i="72" s="1"/>
  <c r="Q368" i="72" s="1"/>
  <c r="S368" i="72" s="1"/>
  <c r="U368" i="72" s="1"/>
  <c r="W368" i="72" s="1"/>
  <c r="Y368" i="72" s="1"/>
  <c r="AA368" i="72" s="1"/>
  <c r="E366" i="72"/>
  <c r="G366" i="72" s="1"/>
  <c r="I366" i="72" s="1"/>
  <c r="K366" i="72" s="1"/>
  <c r="M366" i="72" s="1"/>
  <c r="O366" i="72" s="1"/>
  <c r="Q366" i="72" s="1"/>
  <c r="S366" i="72" s="1"/>
  <c r="U366" i="72" s="1"/>
  <c r="W366" i="72" s="1"/>
  <c r="Y366" i="72" s="1"/>
  <c r="AA366" i="72" s="1"/>
  <c r="E364" i="72"/>
  <c r="G364" i="72" s="1"/>
  <c r="I364" i="72" s="1"/>
  <c r="K364" i="72" s="1"/>
  <c r="M364" i="72" s="1"/>
  <c r="O364" i="72" s="1"/>
  <c r="Q364" i="72" s="1"/>
  <c r="S364" i="72" s="1"/>
  <c r="U364" i="72" s="1"/>
  <c r="W364" i="72" s="1"/>
  <c r="Y364" i="72" s="1"/>
  <c r="AA364" i="72" s="1"/>
  <c r="E362" i="72"/>
  <c r="G362" i="72" s="1"/>
  <c r="I362" i="72" s="1"/>
  <c r="K362" i="72" s="1"/>
  <c r="M362" i="72" s="1"/>
  <c r="O362" i="72" s="1"/>
  <c r="Q362" i="72" s="1"/>
  <c r="S362" i="72" s="1"/>
  <c r="U362" i="72" s="1"/>
  <c r="W362" i="72" s="1"/>
  <c r="Y362" i="72" s="1"/>
  <c r="AA362" i="72" s="1"/>
  <c r="E360" i="72"/>
  <c r="G360" i="72" s="1"/>
  <c r="I360" i="72" s="1"/>
  <c r="K360" i="72" s="1"/>
  <c r="M360" i="72" s="1"/>
  <c r="O360" i="72" s="1"/>
  <c r="Q360" i="72" s="1"/>
  <c r="S360" i="72" s="1"/>
  <c r="U360" i="72" s="1"/>
  <c r="W360" i="72" s="1"/>
  <c r="Y360" i="72" s="1"/>
  <c r="AA360" i="72" s="1"/>
  <c r="E358" i="72"/>
  <c r="G358" i="72" s="1"/>
  <c r="I358" i="72" s="1"/>
  <c r="K358" i="72" s="1"/>
  <c r="M358" i="72" s="1"/>
  <c r="O358" i="72" s="1"/>
  <c r="Q358" i="72" s="1"/>
  <c r="S358" i="72" s="1"/>
  <c r="U358" i="72" s="1"/>
  <c r="W358" i="72" s="1"/>
  <c r="Y358" i="72" s="1"/>
  <c r="AA358" i="72" s="1"/>
  <c r="E356" i="72"/>
  <c r="G356" i="72" s="1"/>
  <c r="I356" i="72" s="1"/>
  <c r="K356" i="72" s="1"/>
  <c r="M356" i="72" s="1"/>
  <c r="O356" i="72" s="1"/>
  <c r="Q356" i="72" s="1"/>
  <c r="S356" i="72" s="1"/>
  <c r="U356" i="72" s="1"/>
  <c r="W356" i="72" s="1"/>
  <c r="Y356" i="72" s="1"/>
  <c r="AA356" i="72" s="1"/>
  <c r="E354" i="72"/>
  <c r="G354" i="72" s="1"/>
  <c r="I354" i="72" s="1"/>
  <c r="K354" i="72" s="1"/>
  <c r="M354" i="72" s="1"/>
  <c r="O354" i="72" s="1"/>
  <c r="Q354" i="72" s="1"/>
  <c r="S354" i="72" s="1"/>
  <c r="U354" i="72" s="1"/>
  <c r="W354" i="72" s="1"/>
  <c r="Y354" i="72" s="1"/>
  <c r="AA354" i="72" s="1"/>
  <c r="E352" i="72"/>
  <c r="G352" i="72" s="1"/>
  <c r="I352" i="72" s="1"/>
  <c r="K352" i="72" s="1"/>
  <c r="M352" i="72" s="1"/>
  <c r="O352" i="72" s="1"/>
  <c r="Q352" i="72" s="1"/>
  <c r="S352" i="72" s="1"/>
  <c r="U352" i="72" s="1"/>
  <c r="W352" i="72" s="1"/>
  <c r="Y352" i="72" s="1"/>
  <c r="AA352" i="72" s="1"/>
  <c r="E350" i="72"/>
  <c r="G350" i="72" s="1"/>
  <c r="I350" i="72" s="1"/>
  <c r="K350" i="72" s="1"/>
  <c r="M350" i="72" s="1"/>
  <c r="O350" i="72" s="1"/>
  <c r="Q350" i="72" s="1"/>
  <c r="S350" i="72" s="1"/>
  <c r="U350" i="72" s="1"/>
  <c r="W350" i="72" s="1"/>
  <c r="Y350" i="72" s="1"/>
  <c r="AA350" i="72" s="1"/>
  <c r="E348" i="72"/>
  <c r="G348" i="72" s="1"/>
  <c r="I348" i="72" s="1"/>
  <c r="K348" i="72" s="1"/>
  <c r="M348" i="72" s="1"/>
  <c r="O348" i="72" s="1"/>
  <c r="Q348" i="72" s="1"/>
  <c r="S348" i="72" s="1"/>
  <c r="U348" i="72" s="1"/>
  <c r="W348" i="72" s="1"/>
  <c r="Y348" i="72" s="1"/>
  <c r="AA348" i="72" s="1"/>
  <c r="E346" i="72"/>
  <c r="G346" i="72" s="1"/>
  <c r="I346" i="72" s="1"/>
  <c r="K346" i="72" s="1"/>
  <c r="M346" i="72" s="1"/>
  <c r="O346" i="72" s="1"/>
  <c r="Q346" i="72" s="1"/>
  <c r="S346" i="72" s="1"/>
  <c r="U346" i="72" s="1"/>
  <c r="W346" i="72" s="1"/>
  <c r="Y346" i="72" s="1"/>
  <c r="AA346" i="72" s="1"/>
  <c r="E344" i="72"/>
  <c r="G344" i="72" s="1"/>
  <c r="I344" i="72" s="1"/>
  <c r="K344" i="72" s="1"/>
  <c r="M344" i="72" s="1"/>
  <c r="O344" i="72" s="1"/>
  <c r="Q344" i="72" s="1"/>
  <c r="S344" i="72" s="1"/>
  <c r="U344" i="72" s="1"/>
  <c r="W344" i="72" s="1"/>
  <c r="Y344" i="72" s="1"/>
  <c r="AA344" i="72" s="1"/>
  <c r="E342" i="72"/>
  <c r="G342" i="72" s="1"/>
  <c r="I342" i="72" s="1"/>
  <c r="K342" i="72" s="1"/>
  <c r="M342" i="72" s="1"/>
  <c r="O342" i="72" s="1"/>
  <c r="Q342" i="72" s="1"/>
  <c r="S342" i="72" s="1"/>
  <c r="U342" i="72" s="1"/>
  <c r="W342" i="72" s="1"/>
  <c r="Y342" i="72" s="1"/>
  <c r="AA342" i="72" s="1"/>
  <c r="E340" i="72"/>
  <c r="G340" i="72" s="1"/>
  <c r="I340" i="72" s="1"/>
  <c r="K340" i="72" s="1"/>
  <c r="M340" i="72" s="1"/>
  <c r="O340" i="72" s="1"/>
  <c r="Q340" i="72" s="1"/>
  <c r="S340" i="72" s="1"/>
  <c r="U340" i="72" s="1"/>
  <c r="W340" i="72" s="1"/>
  <c r="Y340" i="72" s="1"/>
  <c r="AA340" i="72" s="1"/>
  <c r="E338" i="72"/>
  <c r="G338" i="72" s="1"/>
  <c r="I338" i="72" s="1"/>
  <c r="K338" i="72" s="1"/>
  <c r="M338" i="72" s="1"/>
  <c r="O338" i="72" s="1"/>
  <c r="Q338" i="72" s="1"/>
  <c r="S338" i="72" s="1"/>
  <c r="U338" i="72" s="1"/>
  <c r="W338" i="72" s="1"/>
  <c r="Y338" i="72" s="1"/>
  <c r="AA338" i="72" s="1"/>
  <c r="E336" i="72"/>
  <c r="G336" i="72" s="1"/>
  <c r="I336" i="72" s="1"/>
  <c r="K336" i="72" s="1"/>
  <c r="M336" i="72" s="1"/>
  <c r="O336" i="72" s="1"/>
  <c r="Q336" i="72" s="1"/>
  <c r="S336" i="72" s="1"/>
  <c r="U336" i="72" s="1"/>
  <c r="W336" i="72" s="1"/>
  <c r="Y336" i="72" s="1"/>
  <c r="AA336" i="72" s="1"/>
  <c r="E334" i="72"/>
  <c r="G334" i="72" s="1"/>
  <c r="I334" i="72" s="1"/>
  <c r="K334" i="72" s="1"/>
  <c r="M334" i="72" s="1"/>
  <c r="O334" i="72" s="1"/>
  <c r="Q334" i="72" s="1"/>
  <c r="S334" i="72" s="1"/>
  <c r="U334" i="72" s="1"/>
  <c r="W334" i="72" s="1"/>
  <c r="Y334" i="72" s="1"/>
  <c r="AA334" i="72" s="1"/>
  <c r="E332" i="72"/>
  <c r="G332" i="72" s="1"/>
  <c r="I332" i="72" s="1"/>
  <c r="K332" i="72" s="1"/>
  <c r="M332" i="72" s="1"/>
  <c r="O332" i="72" s="1"/>
  <c r="Q332" i="72" s="1"/>
  <c r="S332" i="72" s="1"/>
  <c r="U332" i="72" s="1"/>
  <c r="W332" i="72" s="1"/>
  <c r="Y332" i="72" s="1"/>
  <c r="AA332" i="72" s="1"/>
  <c r="E330" i="72"/>
  <c r="G330" i="72" s="1"/>
  <c r="I330" i="72" s="1"/>
  <c r="K330" i="72" s="1"/>
  <c r="M330" i="72" s="1"/>
  <c r="O330" i="72" s="1"/>
  <c r="Q330" i="72" s="1"/>
  <c r="S330" i="72" s="1"/>
  <c r="U330" i="72" s="1"/>
  <c r="W330" i="72" s="1"/>
  <c r="Y330" i="72" s="1"/>
  <c r="AA330" i="72" s="1"/>
  <c r="E328" i="72"/>
  <c r="G328" i="72" s="1"/>
  <c r="I328" i="72" s="1"/>
  <c r="K328" i="72" s="1"/>
  <c r="M328" i="72" s="1"/>
  <c r="O328" i="72" s="1"/>
  <c r="Q328" i="72" s="1"/>
  <c r="S328" i="72" s="1"/>
  <c r="U328" i="72" s="1"/>
  <c r="W328" i="72" s="1"/>
  <c r="Y328" i="72" s="1"/>
  <c r="AA328" i="72" s="1"/>
  <c r="E326" i="72"/>
  <c r="G326" i="72" s="1"/>
  <c r="I326" i="72" s="1"/>
  <c r="K326" i="72" s="1"/>
  <c r="M326" i="72" s="1"/>
  <c r="O326" i="72" s="1"/>
  <c r="Q326" i="72" s="1"/>
  <c r="S326" i="72" s="1"/>
  <c r="U326" i="72" s="1"/>
  <c r="W326" i="72" s="1"/>
  <c r="Y326" i="72" s="1"/>
  <c r="AA326" i="72" s="1"/>
  <c r="E324" i="72"/>
  <c r="G324" i="72" s="1"/>
  <c r="I324" i="72" s="1"/>
  <c r="K324" i="72" s="1"/>
  <c r="M324" i="72" s="1"/>
  <c r="O324" i="72" s="1"/>
  <c r="Q324" i="72" s="1"/>
  <c r="S324" i="72" s="1"/>
  <c r="U324" i="72" s="1"/>
  <c r="W324" i="72" s="1"/>
  <c r="Y324" i="72" s="1"/>
  <c r="AA324" i="72" s="1"/>
  <c r="E322" i="72"/>
  <c r="G322" i="72" s="1"/>
  <c r="I322" i="72" s="1"/>
  <c r="K322" i="72" s="1"/>
  <c r="M322" i="72" s="1"/>
  <c r="O322" i="72" s="1"/>
  <c r="Q322" i="72" s="1"/>
  <c r="S322" i="72" s="1"/>
  <c r="U322" i="72" s="1"/>
  <c r="W322" i="72" s="1"/>
  <c r="Y322" i="72" s="1"/>
  <c r="AA322" i="72" s="1"/>
  <c r="E320" i="72"/>
  <c r="G320" i="72" s="1"/>
  <c r="I320" i="72" s="1"/>
  <c r="K320" i="72" s="1"/>
  <c r="M320" i="72" s="1"/>
  <c r="O320" i="72" s="1"/>
  <c r="Q320" i="72" s="1"/>
  <c r="S320" i="72" s="1"/>
  <c r="U320" i="72" s="1"/>
  <c r="W320" i="72" s="1"/>
  <c r="Y320" i="72" s="1"/>
  <c r="AA320" i="72" s="1"/>
  <c r="E318" i="72"/>
  <c r="G318" i="72" s="1"/>
  <c r="I318" i="72" s="1"/>
  <c r="K318" i="72" s="1"/>
  <c r="M318" i="72" s="1"/>
  <c r="O318" i="72" s="1"/>
  <c r="Q318" i="72" s="1"/>
  <c r="S318" i="72" s="1"/>
  <c r="U318" i="72" s="1"/>
  <c r="W318" i="72" s="1"/>
  <c r="Y318" i="72" s="1"/>
  <c r="AA318" i="72" s="1"/>
  <c r="E316" i="72"/>
  <c r="G316" i="72" s="1"/>
  <c r="I316" i="72" s="1"/>
  <c r="K316" i="72" s="1"/>
  <c r="M316" i="72" s="1"/>
  <c r="O316" i="72" s="1"/>
  <c r="Q316" i="72" s="1"/>
  <c r="S316" i="72" s="1"/>
  <c r="U316" i="72" s="1"/>
  <c r="W316" i="72" s="1"/>
  <c r="Y316" i="72" s="1"/>
  <c r="AA316" i="72" s="1"/>
  <c r="E314" i="72"/>
  <c r="G314" i="72" s="1"/>
  <c r="I314" i="72" s="1"/>
  <c r="K314" i="72" s="1"/>
  <c r="M314" i="72" s="1"/>
  <c r="O314" i="72" s="1"/>
  <c r="Q314" i="72" s="1"/>
  <c r="S314" i="72" s="1"/>
  <c r="U314" i="72" s="1"/>
  <c r="W314" i="72" s="1"/>
  <c r="Y314" i="72" s="1"/>
  <c r="AA314" i="72" s="1"/>
  <c r="E312" i="72"/>
  <c r="G312" i="72" s="1"/>
  <c r="I312" i="72" s="1"/>
  <c r="K312" i="72" s="1"/>
  <c r="M312" i="72" s="1"/>
  <c r="O312" i="72" s="1"/>
  <c r="Q312" i="72" s="1"/>
  <c r="S312" i="72" s="1"/>
  <c r="U312" i="72" s="1"/>
  <c r="W312" i="72" s="1"/>
  <c r="Y312" i="72" s="1"/>
  <c r="AA312" i="72" s="1"/>
  <c r="E310" i="72"/>
  <c r="G310" i="72" s="1"/>
  <c r="I310" i="72" s="1"/>
  <c r="K310" i="72" s="1"/>
  <c r="M310" i="72" s="1"/>
  <c r="O310" i="72" s="1"/>
  <c r="Q310" i="72" s="1"/>
  <c r="S310" i="72" s="1"/>
  <c r="U310" i="72" s="1"/>
  <c r="W310" i="72" s="1"/>
  <c r="Y310" i="72" s="1"/>
  <c r="AA310" i="72" s="1"/>
  <c r="E308" i="72"/>
  <c r="G308" i="72" s="1"/>
  <c r="I308" i="72" s="1"/>
  <c r="K308" i="72" s="1"/>
  <c r="M308" i="72" s="1"/>
  <c r="O308" i="72" s="1"/>
  <c r="Q308" i="72" s="1"/>
  <c r="S308" i="72" s="1"/>
  <c r="U308" i="72" s="1"/>
  <c r="W308" i="72" s="1"/>
  <c r="Y308" i="72" s="1"/>
  <c r="AA308" i="72" s="1"/>
  <c r="E306" i="72"/>
  <c r="G306" i="72" s="1"/>
  <c r="I306" i="72" s="1"/>
  <c r="K306" i="72" s="1"/>
  <c r="M306" i="72" s="1"/>
  <c r="O306" i="72" s="1"/>
  <c r="Q306" i="72" s="1"/>
  <c r="S306" i="72" s="1"/>
  <c r="U306" i="72" s="1"/>
  <c r="W306" i="72" s="1"/>
  <c r="Y306" i="72" s="1"/>
  <c r="AA306" i="72" s="1"/>
  <c r="B385" i="72"/>
  <c r="E489" i="72"/>
  <c r="G489" i="72" s="1"/>
  <c r="I489" i="72" s="1"/>
  <c r="K489" i="72" s="1"/>
  <c r="M489" i="72" s="1"/>
  <c r="O489" i="72" s="1"/>
  <c r="Q489" i="72" s="1"/>
  <c r="S489" i="72" s="1"/>
  <c r="U489" i="72" s="1"/>
  <c r="W489" i="72" s="1"/>
  <c r="Y489" i="72" s="1"/>
  <c r="AA489" i="72" s="1"/>
  <c r="E487" i="72"/>
  <c r="G487" i="72" s="1"/>
  <c r="I487" i="72" s="1"/>
  <c r="K487" i="72" s="1"/>
  <c r="M487" i="72" s="1"/>
  <c r="O487" i="72" s="1"/>
  <c r="Q487" i="72" s="1"/>
  <c r="S487" i="72" s="1"/>
  <c r="U487" i="72" s="1"/>
  <c r="W487" i="72" s="1"/>
  <c r="Y487" i="72" s="1"/>
  <c r="AA487" i="72" s="1"/>
  <c r="E485" i="72"/>
  <c r="G485" i="72" s="1"/>
  <c r="I485" i="72" s="1"/>
  <c r="K485" i="72" s="1"/>
  <c r="M485" i="72" s="1"/>
  <c r="O485" i="72" s="1"/>
  <c r="Q485" i="72" s="1"/>
  <c r="S485" i="72" s="1"/>
  <c r="U485" i="72" s="1"/>
  <c r="W485" i="72" s="1"/>
  <c r="Y485" i="72" s="1"/>
  <c r="AA485" i="72" s="1"/>
  <c r="E483" i="72"/>
  <c r="G483" i="72" s="1"/>
  <c r="I483" i="72" s="1"/>
  <c r="K483" i="72" s="1"/>
  <c r="M483" i="72" s="1"/>
  <c r="O483" i="72" s="1"/>
  <c r="Q483" i="72" s="1"/>
  <c r="S483" i="72" s="1"/>
  <c r="U483" i="72" s="1"/>
  <c r="W483" i="72" s="1"/>
  <c r="Y483" i="72" s="1"/>
  <c r="AA483" i="72" s="1"/>
  <c r="E481" i="72"/>
  <c r="G481" i="72" s="1"/>
  <c r="I481" i="72" s="1"/>
  <c r="K481" i="72" s="1"/>
  <c r="M481" i="72" s="1"/>
  <c r="O481" i="72" s="1"/>
  <c r="Q481" i="72" s="1"/>
  <c r="S481" i="72" s="1"/>
  <c r="U481" i="72" s="1"/>
  <c r="W481" i="72" s="1"/>
  <c r="Y481" i="72" s="1"/>
  <c r="AA481" i="72" s="1"/>
  <c r="E479" i="72"/>
  <c r="G479" i="72" s="1"/>
  <c r="I479" i="72" s="1"/>
  <c r="K479" i="72" s="1"/>
  <c r="M479" i="72" s="1"/>
  <c r="O479" i="72" s="1"/>
  <c r="Q479" i="72" s="1"/>
  <c r="S479" i="72" s="1"/>
  <c r="U479" i="72" s="1"/>
  <c r="W479" i="72" s="1"/>
  <c r="Y479" i="72" s="1"/>
  <c r="AA479" i="72" s="1"/>
  <c r="E477" i="72"/>
  <c r="G477" i="72" s="1"/>
  <c r="I477" i="72" s="1"/>
  <c r="K477" i="72" s="1"/>
  <c r="M477" i="72" s="1"/>
  <c r="O477" i="72" s="1"/>
  <c r="Q477" i="72" s="1"/>
  <c r="S477" i="72" s="1"/>
  <c r="U477" i="72" s="1"/>
  <c r="W477" i="72" s="1"/>
  <c r="Y477" i="72" s="1"/>
  <c r="AA477" i="72" s="1"/>
  <c r="E475" i="72"/>
  <c r="G475" i="72" s="1"/>
  <c r="I475" i="72" s="1"/>
  <c r="K475" i="72" s="1"/>
  <c r="M475" i="72" s="1"/>
  <c r="O475" i="72" s="1"/>
  <c r="Q475" i="72" s="1"/>
  <c r="S475" i="72" s="1"/>
  <c r="U475" i="72" s="1"/>
  <c r="W475" i="72" s="1"/>
  <c r="Y475" i="72" s="1"/>
  <c r="AA475" i="72" s="1"/>
  <c r="E473" i="72"/>
  <c r="G473" i="72" s="1"/>
  <c r="I473" i="72" s="1"/>
  <c r="K473" i="72" s="1"/>
  <c r="M473" i="72" s="1"/>
  <c r="O473" i="72" s="1"/>
  <c r="Q473" i="72" s="1"/>
  <c r="S473" i="72" s="1"/>
  <c r="U473" i="72" s="1"/>
  <c r="W473" i="72" s="1"/>
  <c r="Y473" i="72" s="1"/>
  <c r="AA473" i="72" s="1"/>
  <c r="E471" i="72"/>
  <c r="G471" i="72" s="1"/>
  <c r="I471" i="72" s="1"/>
  <c r="K471" i="72" s="1"/>
  <c r="M471" i="72" s="1"/>
  <c r="O471" i="72" s="1"/>
  <c r="Q471" i="72" s="1"/>
  <c r="S471" i="72" s="1"/>
  <c r="U471" i="72" s="1"/>
  <c r="W471" i="72" s="1"/>
  <c r="Y471" i="72" s="1"/>
  <c r="AA471" i="72" s="1"/>
  <c r="E469" i="72"/>
  <c r="G469" i="72" s="1"/>
  <c r="I469" i="72" s="1"/>
  <c r="K469" i="72" s="1"/>
  <c r="M469" i="72" s="1"/>
  <c r="O469" i="72" s="1"/>
  <c r="Q469" i="72" s="1"/>
  <c r="S469" i="72" s="1"/>
  <c r="U469" i="72" s="1"/>
  <c r="W469" i="72" s="1"/>
  <c r="Y469" i="72" s="1"/>
  <c r="AA469" i="72" s="1"/>
  <c r="E467" i="72"/>
  <c r="G467" i="72" s="1"/>
  <c r="I467" i="72" s="1"/>
  <c r="K467" i="72" s="1"/>
  <c r="M467" i="72" s="1"/>
  <c r="O467" i="72" s="1"/>
  <c r="Q467" i="72" s="1"/>
  <c r="S467" i="72" s="1"/>
  <c r="U467" i="72" s="1"/>
  <c r="W467" i="72" s="1"/>
  <c r="Y467" i="72" s="1"/>
  <c r="AA467" i="72" s="1"/>
  <c r="E465" i="72"/>
  <c r="G465" i="72" s="1"/>
  <c r="I465" i="72" s="1"/>
  <c r="K465" i="72" s="1"/>
  <c r="M465" i="72" s="1"/>
  <c r="O465" i="72" s="1"/>
  <c r="Q465" i="72" s="1"/>
  <c r="S465" i="72" s="1"/>
  <c r="U465" i="72" s="1"/>
  <c r="W465" i="72" s="1"/>
  <c r="Y465" i="72" s="1"/>
  <c r="AA465" i="72" s="1"/>
  <c r="E463" i="72"/>
  <c r="G463" i="72" s="1"/>
  <c r="I463" i="72" s="1"/>
  <c r="K463" i="72" s="1"/>
  <c r="M463" i="72" s="1"/>
  <c r="O463" i="72" s="1"/>
  <c r="Q463" i="72" s="1"/>
  <c r="S463" i="72" s="1"/>
  <c r="U463" i="72" s="1"/>
  <c r="W463" i="72" s="1"/>
  <c r="Y463" i="72" s="1"/>
  <c r="AA463" i="72" s="1"/>
  <c r="E461" i="72"/>
  <c r="G461" i="72" s="1"/>
  <c r="I461" i="72" s="1"/>
  <c r="K461" i="72" s="1"/>
  <c r="M461" i="72" s="1"/>
  <c r="O461" i="72" s="1"/>
  <c r="Q461" i="72" s="1"/>
  <c r="S461" i="72" s="1"/>
  <c r="U461" i="72" s="1"/>
  <c r="W461" i="72" s="1"/>
  <c r="Y461" i="72" s="1"/>
  <c r="AA461" i="72" s="1"/>
  <c r="E459" i="72"/>
  <c r="G459" i="72" s="1"/>
  <c r="I459" i="72" s="1"/>
  <c r="K459" i="72" s="1"/>
  <c r="M459" i="72" s="1"/>
  <c r="O459" i="72" s="1"/>
  <c r="Q459" i="72" s="1"/>
  <c r="S459" i="72" s="1"/>
  <c r="U459" i="72" s="1"/>
  <c r="W459" i="72" s="1"/>
  <c r="Y459" i="72" s="1"/>
  <c r="AA459" i="72" s="1"/>
  <c r="E457" i="72"/>
  <c r="G457" i="72" s="1"/>
  <c r="I457" i="72" s="1"/>
  <c r="K457" i="72" s="1"/>
  <c r="M457" i="72" s="1"/>
  <c r="O457" i="72" s="1"/>
  <c r="Q457" i="72" s="1"/>
  <c r="S457" i="72" s="1"/>
  <c r="U457" i="72" s="1"/>
  <c r="W457" i="72" s="1"/>
  <c r="Y457" i="72" s="1"/>
  <c r="AA457" i="72" s="1"/>
  <c r="E455" i="72"/>
  <c r="G455" i="72" s="1"/>
  <c r="I455" i="72" s="1"/>
  <c r="K455" i="72" s="1"/>
  <c r="M455" i="72" s="1"/>
  <c r="O455" i="72" s="1"/>
  <c r="Q455" i="72" s="1"/>
  <c r="S455" i="72" s="1"/>
  <c r="U455" i="72" s="1"/>
  <c r="W455" i="72" s="1"/>
  <c r="Y455" i="72" s="1"/>
  <c r="AA455" i="72" s="1"/>
  <c r="E453" i="72"/>
  <c r="G453" i="72" s="1"/>
  <c r="I453" i="72" s="1"/>
  <c r="K453" i="72" s="1"/>
  <c r="M453" i="72" s="1"/>
  <c r="O453" i="72" s="1"/>
  <c r="Q453" i="72" s="1"/>
  <c r="S453" i="72" s="1"/>
  <c r="U453" i="72" s="1"/>
  <c r="W453" i="72" s="1"/>
  <c r="Y453" i="72" s="1"/>
  <c r="AA453" i="72" s="1"/>
  <c r="E451" i="72"/>
  <c r="G451" i="72" s="1"/>
  <c r="I451" i="72" s="1"/>
  <c r="K451" i="72" s="1"/>
  <c r="M451" i="72" s="1"/>
  <c r="O451" i="72" s="1"/>
  <c r="Q451" i="72" s="1"/>
  <c r="S451" i="72" s="1"/>
  <c r="U451" i="72" s="1"/>
  <c r="W451" i="72" s="1"/>
  <c r="Y451" i="72" s="1"/>
  <c r="AA451" i="72" s="1"/>
  <c r="E449" i="72"/>
  <c r="G449" i="72" s="1"/>
  <c r="I449" i="72" s="1"/>
  <c r="K449" i="72" s="1"/>
  <c r="M449" i="72" s="1"/>
  <c r="O449" i="72" s="1"/>
  <c r="Q449" i="72" s="1"/>
  <c r="S449" i="72" s="1"/>
  <c r="U449" i="72" s="1"/>
  <c r="W449" i="72" s="1"/>
  <c r="Y449" i="72" s="1"/>
  <c r="AA449" i="72" s="1"/>
  <c r="E447" i="72"/>
  <c r="G447" i="72" s="1"/>
  <c r="I447" i="72" s="1"/>
  <c r="K447" i="72" s="1"/>
  <c r="M447" i="72" s="1"/>
  <c r="O447" i="72" s="1"/>
  <c r="Q447" i="72" s="1"/>
  <c r="S447" i="72" s="1"/>
  <c r="U447" i="72" s="1"/>
  <c r="W447" i="72" s="1"/>
  <c r="Y447" i="72" s="1"/>
  <c r="AA447" i="72" s="1"/>
  <c r="E445" i="72"/>
  <c r="G445" i="72" s="1"/>
  <c r="I445" i="72" s="1"/>
  <c r="K445" i="72" s="1"/>
  <c r="M445" i="72" s="1"/>
  <c r="O445" i="72" s="1"/>
  <c r="Q445" i="72" s="1"/>
  <c r="S445" i="72" s="1"/>
  <c r="U445" i="72" s="1"/>
  <c r="W445" i="72" s="1"/>
  <c r="Y445" i="72" s="1"/>
  <c r="AA445" i="72" s="1"/>
  <c r="E443" i="72"/>
  <c r="G443" i="72" s="1"/>
  <c r="I443" i="72" s="1"/>
  <c r="K443" i="72" s="1"/>
  <c r="M443" i="72" s="1"/>
  <c r="O443" i="72" s="1"/>
  <c r="Q443" i="72" s="1"/>
  <c r="S443" i="72" s="1"/>
  <c r="U443" i="72" s="1"/>
  <c r="W443" i="72" s="1"/>
  <c r="Y443" i="72" s="1"/>
  <c r="AA443" i="72" s="1"/>
  <c r="E441" i="72"/>
  <c r="G441" i="72" s="1"/>
  <c r="I441" i="72" s="1"/>
  <c r="K441" i="72" s="1"/>
  <c r="M441" i="72" s="1"/>
  <c r="O441" i="72" s="1"/>
  <c r="Q441" i="72" s="1"/>
  <c r="S441" i="72" s="1"/>
  <c r="U441" i="72" s="1"/>
  <c r="W441" i="72" s="1"/>
  <c r="Y441" i="72" s="1"/>
  <c r="AA441" i="72" s="1"/>
  <c r="E439" i="72"/>
  <c r="G439" i="72" s="1"/>
  <c r="I439" i="72" s="1"/>
  <c r="K439" i="72" s="1"/>
  <c r="M439" i="72" s="1"/>
  <c r="O439" i="72" s="1"/>
  <c r="Q439" i="72" s="1"/>
  <c r="S439" i="72" s="1"/>
  <c r="U439" i="72" s="1"/>
  <c r="W439" i="72" s="1"/>
  <c r="Y439" i="72" s="1"/>
  <c r="AA439" i="72" s="1"/>
  <c r="E437" i="72"/>
  <c r="G437" i="72" s="1"/>
  <c r="I437" i="72" s="1"/>
  <c r="K437" i="72" s="1"/>
  <c r="M437" i="72" s="1"/>
  <c r="O437" i="72" s="1"/>
  <c r="Q437" i="72" s="1"/>
  <c r="S437" i="72" s="1"/>
  <c r="U437" i="72" s="1"/>
  <c r="W437" i="72" s="1"/>
  <c r="Y437" i="72" s="1"/>
  <c r="AA437" i="72" s="1"/>
  <c r="E435" i="72"/>
  <c r="G435" i="72" s="1"/>
  <c r="I435" i="72" s="1"/>
  <c r="K435" i="72" s="1"/>
  <c r="M435" i="72" s="1"/>
  <c r="O435" i="72" s="1"/>
  <c r="Q435" i="72" s="1"/>
  <c r="S435" i="72" s="1"/>
  <c r="U435" i="72" s="1"/>
  <c r="W435" i="72" s="1"/>
  <c r="Y435" i="72" s="1"/>
  <c r="AA435" i="72" s="1"/>
  <c r="E433" i="72"/>
  <c r="G433" i="72" s="1"/>
  <c r="I433" i="72" s="1"/>
  <c r="K433" i="72" s="1"/>
  <c r="M433" i="72" s="1"/>
  <c r="O433" i="72" s="1"/>
  <c r="Q433" i="72" s="1"/>
  <c r="S433" i="72" s="1"/>
  <c r="U433" i="72" s="1"/>
  <c r="W433" i="72" s="1"/>
  <c r="Y433" i="72" s="1"/>
  <c r="AA433" i="72" s="1"/>
  <c r="E431" i="72"/>
  <c r="G431" i="72" s="1"/>
  <c r="I431" i="72" s="1"/>
  <c r="K431" i="72" s="1"/>
  <c r="M431" i="72" s="1"/>
  <c r="O431" i="72" s="1"/>
  <c r="Q431" i="72" s="1"/>
  <c r="S431" i="72" s="1"/>
  <c r="U431" i="72" s="1"/>
  <c r="W431" i="72" s="1"/>
  <c r="Y431" i="72" s="1"/>
  <c r="AA431" i="72" s="1"/>
  <c r="E429" i="72"/>
  <c r="G429" i="72" s="1"/>
  <c r="I429" i="72" s="1"/>
  <c r="K429" i="72" s="1"/>
  <c r="M429" i="72" s="1"/>
  <c r="O429" i="72" s="1"/>
  <c r="Q429" i="72" s="1"/>
  <c r="S429" i="72" s="1"/>
  <c r="U429" i="72" s="1"/>
  <c r="W429" i="72" s="1"/>
  <c r="Y429" i="72" s="1"/>
  <c r="AA429" i="72" s="1"/>
  <c r="E427" i="72"/>
  <c r="G427" i="72" s="1"/>
  <c r="I427" i="72" s="1"/>
  <c r="K427" i="72" s="1"/>
  <c r="M427" i="72" s="1"/>
  <c r="O427" i="72" s="1"/>
  <c r="Q427" i="72" s="1"/>
  <c r="S427" i="72" s="1"/>
  <c r="U427" i="72" s="1"/>
  <c r="W427" i="72" s="1"/>
  <c r="Y427" i="72" s="1"/>
  <c r="AA427" i="72" s="1"/>
  <c r="E425" i="72"/>
  <c r="G425" i="72" s="1"/>
  <c r="I425" i="72" s="1"/>
  <c r="K425" i="72" s="1"/>
  <c r="M425" i="72" s="1"/>
  <c r="O425" i="72" s="1"/>
  <c r="Q425" i="72" s="1"/>
  <c r="S425" i="72" s="1"/>
  <c r="U425" i="72" s="1"/>
  <c r="W425" i="72" s="1"/>
  <c r="Y425" i="72" s="1"/>
  <c r="AA425" i="72" s="1"/>
  <c r="E423" i="72"/>
  <c r="G423" i="72" s="1"/>
  <c r="I423" i="72" s="1"/>
  <c r="K423" i="72" s="1"/>
  <c r="M423" i="72" s="1"/>
  <c r="O423" i="72" s="1"/>
  <c r="Q423" i="72" s="1"/>
  <c r="S423" i="72" s="1"/>
  <c r="U423" i="72" s="1"/>
  <c r="W423" i="72" s="1"/>
  <c r="Y423" i="72" s="1"/>
  <c r="AA423" i="72" s="1"/>
  <c r="E421" i="72"/>
  <c r="G421" i="72" s="1"/>
  <c r="I421" i="72" s="1"/>
  <c r="K421" i="72" s="1"/>
  <c r="M421" i="72" s="1"/>
  <c r="O421" i="72" s="1"/>
  <c r="Q421" i="72" s="1"/>
  <c r="S421" i="72" s="1"/>
  <c r="U421" i="72" s="1"/>
  <c r="W421" i="72" s="1"/>
  <c r="Y421" i="72" s="1"/>
  <c r="AA421" i="72" s="1"/>
  <c r="E419" i="72"/>
  <c r="G419" i="72" s="1"/>
  <c r="I419" i="72" s="1"/>
  <c r="K419" i="72" s="1"/>
  <c r="M419" i="72" s="1"/>
  <c r="O419" i="72" s="1"/>
  <c r="Q419" i="72" s="1"/>
  <c r="S419" i="72" s="1"/>
  <c r="U419" i="72" s="1"/>
  <c r="W419" i="72" s="1"/>
  <c r="Y419" i="72" s="1"/>
  <c r="AA419" i="72" s="1"/>
  <c r="E417" i="72"/>
  <c r="G417" i="72" s="1"/>
  <c r="I417" i="72" s="1"/>
  <c r="K417" i="72" s="1"/>
  <c r="M417" i="72" s="1"/>
  <c r="O417" i="72" s="1"/>
  <c r="Q417" i="72" s="1"/>
  <c r="S417" i="72" s="1"/>
  <c r="U417" i="72" s="1"/>
  <c r="W417" i="72" s="1"/>
  <c r="Y417" i="72" s="1"/>
  <c r="AA417" i="72" s="1"/>
  <c r="E415" i="72"/>
  <c r="G415" i="72" s="1"/>
  <c r="I415" i="72" s="1"/>
  <c r="K415" i="72" s="1"/>
  <c r="M415" i="72" s="1"/>
  <c r="O415" i="72" s="1"/>
  <c r="Q415" i="72" s="1"/>
  <c r="S415" i="72" s="1"/>
  <c r="U415" i="72" s="1"/>
  <c r="W415" i="72" s="1"/>
  <c r="Y415" i="72" s="1"/>
  <c r="AA415" i="72" s="1"/>
  <c r="E413" i="72"/>
  <c r="G413" i="72" s="1"/>
  <c r="I413" i="72" s="1"/>
  <c r="K413" i="72" s="1"/>
  <c r="M413" i="72" s="1"/>
  <c r="O413" i="72" s="1"/>
  <c r="Q413" i="72" s="1"/>
  <c r="S413" i="72" s="1"/>
  <c r="U413" i="72" s="1"/>
  <c r="W413" i="72" s="1"/>
  <c r="Y413" i="72" s="1"/>
  <c r="AA413" i="72" s="1"/>
  <c r="E411" i="72"/>
  <c r="G411" i="72" s="1"/>
  <c r="I411" i="72" s="1"/>
  <c r="K411" i="72" s="1"/>
  <c r="M411" i="72" s="1"/>
  <c r="O411" i="72" s="1"/>
  <c r="Q411" i="72" s="1"/>
  <c r="S411" i="72" s="1"/>
  <c r="U411" i="72" s="1"/>
  <c r="W411" i="72" s="1"/>
  <c r="Y411" i="72" s="1"/>
  <c r="AA411" i="72" s="1"/>
  <c r="B420" i="72"/>
  <c r="B444" i="72"/>
  <c r="B436" i="72"/>
  <c r="B317" i="72"/>
  <c r="B311" i="72"/>
  <c r="B125" i="72"/>
  <c r="B123" i="72"/>
  <c r="B121" i="72"/>
  <c r="B117" i="72"/>
  <c r="B113" i="72"/>
  <c r="W47" i="71" l="1"/>
  <c r="K146" i="84"/>
  <c r="Y47" i="71" l="1"/>
  <c r="M146" i="84"/>
  <c r="E105" i="72"/>
  <c r="G105" i="72" s="1"/>
  <c r="I105" i="72" s="1"/>
  <c r="K105" i="72" s="1"/>
  <c r="M105" i="72" s="1"/>
  <c r="O105" i="72" s="1"/>
  <c r="Q105" i="72" s="1"/>
  <c r="S105" i="72" s="1"/>
  <c r="U105" i="72" s="1"/>
  <c r="W105" i="72" s="1"/>
  <c r="Y105" i="72" s="1"/>
  <c r="AA105" i="72" s="1"/>
  <c r="E103" i="72"/>
  <c r="G103" i="72" s="1"/>
  <c r="I103" i="72" s="1"/>
  <c r="K103" i="72" s="1"/>
  <c r="M103" i="72" s="1"/>
  <c r="O103" i="72" s="1"/>
  <c r="Q103" i="72" s="1"/>
  <c r="S103" i="72" s="1"/>
  <c r="U103" i="72" s="1"/>
  <c r="W103" i="72" s="1"/>
  <c r="Y103" i="72" s="1"/>
  <c r="AA103" i="72" s="1"/>
  <c r="E101" i="72"/>
  <c r="G101" i="72" s="1"/>
  <c r="I101" i="72" s="1"/>
  <c r="K101" i="72" s="1"/>
  <c r="M101" i="72" s="1"/>
  <c r="O101" i="72" s="1"/>
  <c r="Q101" i="72" s="1"/>
  <c r="S101" i="72" s="1"/>
  <c r="U101" i="72" s="1"/>
  <c r="W101" i="72" s="1"/>
  <c r="Y101" i="72" s="1"/>
  <c r="AA101" i="72" s="1"/>
  <c r="E99" i="72"/>
  <c r="G99" i="72" s="1"/>
  <c r="I99" i="72" s="1"/>
  <c r="K99" i="72" s="1"/>
  <c r="M99" i="72" s="1"/>
  <c r="O99" i="72" s="1"/>
  <c r="Q99" i="72" s="1"/>
  <c r="S99" i="72" s="1"/>
  <c r="U99" i="72" s="1"/>
  <c r="W99" i="72" s="1"/>
  <c r="Y99" i="72" s="1"/>
  <c r="AA99" i="72" s="1"/>
  <c r="E97" i="72"/>
  <c r="G97" i="72" s="1"/>
  <c r="I97" i="72" s="1"/>
  <c r="K97" i="72" s="1"/>
  <c r="M97" i="72" s="1"/>
  <c r="O97" i="72" s="1"/>
  <c r="Q97" i="72" s="1"/>
  <c r="S97" i="72" s="1"/>
  <c r="U97" i="72" s="1"/>
  <c r="W97" i="72" s="1"/>
  <c r="Y97" i="72" s="1"/>
  <c r="AA97" i="72" s="1"/>
  <c r="E95" i="72"/>
  <c r="G95" i="72" s="1"/>
  <c r="I95" i="72" s="1"/>
  <c r="K95" i="72" s="1"/>
  <c r="M95" i="72" s="1"/>
  <c r="O95" i="72" s="1"/>
  <c r="Q95" i="72" s="1"/>
  <c r="S95" i="72" s="1"/>
  <c r="U95" i="72" s="1"/>
  <c r="W95" i="72" s="1"/>
  <c r="Y95" i="72" s="1"/>
  <c r="AA95" i="72" s="1"/>
  <c r="E93" i="72"/>
  <c r="G93" i="72" s="1"/>
  <c r="I93" i="72" s="1"/>
  <c r="K93" i="72" s="1"/>
  <c r="M93" i="72" s="1"/>
  <c r="O93" i="72" s="1"/>
  <c r="Q93" i="72" s="1"/>
  <c r="S93" i="72" s="1"/>
  <c r="U93" i="72" s="1"/>
  <c r="W93" i="72" s="1"/>
  <c r="Y93" i="72" s="1"/>
  <c r="AA93" i="72" s="1"/>
  <c r="E91" i="72"/>
  <c r="G91" i="72" s="1"/>
  <c r="I91" i="72" s="1"/>
  <c r="K91" i="72" s="1"/>
  <c r="M91" i="72" s="1"/>
  <c r="O91" i="72" s="1"/>
  <c r="Q91" i="72" s="1"/>
  <c r="S91" i="72" s="1"/>
  <c r="U91" i="72" s="1"/>
  <c r="W91" i="72" s="1"/>
  <c r="Y91" i="72" s="1"/>
  <c r="AA91" i="72" s="1"/>
  <c r="E89" i="72"/>
  <c r="G89" i="72" s="1"/>
  <c r="I89" i="72" s="1"/>
  <c r="K89" i="72" s="1"/>
  <c r="M89" i="72" s="1"/>
  <c r="O89" i="72" s="1"/>
  <c r="Q89" i="72" s="1"/>
  <c r="S89" i="72" s="1"/>
  <c r="U89" i="72" s="1"/>
  <c r="W89" i="72" s="1"/>
  <c r="Y89" i="72" s="1"/>
  <c r="AA89" i="72" s="1"/>
  <c r="E87" i="72"/>
  <c r="G87" i="72" s="1"/>
  <c r="I87" i="72" s="1"/>
  <c r="K87" i="72" s="1"/>
  <c r="M87" i="72" s="1"/>
  <c r="O87" i="72" s="1"/>
  <c r="Q87" i="72" s="1"/>
  <c r="S87" i="72" s="1"/>
  <c r="U87" i="72" s="1"/>
  <c r="W87" i="72" s="1"/>
  <c r="Y87" i="72" s="1"/>
  <c r="AA87" i="72" s="1"/>
  <c r="E85" i="72"/>
  <c r="G85" i="72" s="1"/>
  <c r="I85" i="72" s="1"/>
  <c r="K85" i="72" s="1"/>
  <c r="M85" i="72" s="1"/>
  <c r="O85" i="72" s="1"/>
  <c r="Q85" i="72" s="1"/>
  <c r="S85" i="72" s="1"/>
  <c r="U85" i="72" s="1"/>
  <c r="W85" i="72" s="1"/>
  <c r="Y85" i="72" s="1"/>
  <c r="AA85" i="72" s="1"/>
  <c r="E83" i="72"/>
  <c r="G83" i="72" s="1"/>
  <c r="I83" i="72" s="1"/>
  <c r="K83" i="72" s="1"/>
  <c r="M83" i="72" s="1"/>
  <c r="O83" i="72" s="1"/>
  <c r="Q83" i="72" s="1"/>
  <c r="S83" i="72" s="1"/>
  <c r="U83" i="72" s="1"/>
  <c r="W83" i="72" s="1"/>
  <c r="Y83" i="72" s="1"/>
  <c r="AA83" i="72" s="1"/>
  <c r="E81" i="72"/>
  <c r="G81" i="72" s="1"/>
  <c r="I81" i="72" s="1"/>
  <c r="K81" i="72" s="1"/>
  <c r="M81" i="72" s="1"/>
  <c r="O81" i="72" s="1"/>
  <c r="Q81" i="72" s="1"/>
  <c r="S81" i="72" s="1"/>
  <c r="U81" i="72" s="1"/>
  <c r="W81" i="72" s="1"/>
  <c r="Y81" i="72" s="1"/>
  <c r="AA81" i="72" s="1"/>
  <c r="E79" i="72"/>
  <c r="G79" i="72" s="1"/>
  <c r="I79" i="72" s="1"/>
  <c r="K79" i="72" s="1"/>
  <c r="M79" i="72" s="1"/>
  <c r="O79" i="72" s="1"/>
  <c r="Q79" i="72" s="1"/>
  <c r="S79" i="72" s="1"/>
  <c r="U79" i="72" s="1"/>
  <c r="W79" i="72" s="1"/>
  <c r="Y79" i="72" s="1"/>
  <c r="AA79" i="72" s="1"/>
  <c r="E77" i="72"/>
  <c r="G77" i="72" s="1"/>
  <c r="I77" i="72" s="1"/>
  <c r="K77" i="72" s="1"/>
  <c r="M77" i="72" s="1"/>
  <c r="O77" i="72" s="1"/>
  <c r="Q77" i="72" s="1"/>
  <c r="S77" i="72" s="1"/>
  <c r="U77" i="72" s="1"/>
  <c r="W77" i="72" s="1"/>
  <c r="Y77" i="72" s="1"/>
  <c r="AA77" i="72" s="1"/>
  <c r="E75" i="72"/>
  <c r="G75" i="72" s="1"/>
  <c r="I75" i="72" s="1"/>
  <c r="K75" i="72" s="1"/>
  <c r="M75" i="72" s="1"/>
  <c r="O75" i="72" s="1"/>
  <c r="Q75" i="72" s="1"/>
  <c r="S75" i="72" s="1"/>
  <c r="U75" i="72" s="1"/>
  <c r="W75" i="72" s="1"/>
  <c r="Y75" i="72" s="1"/>
  <c r="AA75" i="72" s="1"/>
  <c r="E73" i="72"/>
  <c r="G73" i="72" s="1"/>
  <c r="I73" i="72" s="1"/>
  <c r="K73" i="72" s="1"/>
  <c r="M73" i="72" s="1"/>
  <c r="O73" i="72" s="1"/>
  <c r="Q73" i="72" s="1"/>
  <c r="S73" i="72" s="1"/>
  <c r="U73" i="72" s="1"/>
  <c r="W73" i="72" s="1"/>
  <c r="Y73" i="72" s="1"/>
  <c r="AA73" i="72" s="1"/>
  <c r="E71" i="72"/>
  <c r="G71" i="72" s="1"/>
  <c r="I71" i="72" s="1"/>
  <c r="K71" i="72" s="1"/>
  <c r="M71" i="72" s="1"/>
  <c r="O71" i="72" s="1"/>
  <c r="Q71" i="72" s="1"/>
  <c r="S71" i="72" s="1"/>
  <c r="U71" i="72" s="1"/>
  <c r="W71" i="72" s="1"/>
  <c r="Y71" i="72" s="1"/>
  <c r="AA71" i="72" s="1"/>
  <c r="E69" i="72"/>
  <c r="G69" i="72" s="1"/>
  <c r="I69" i="72" s="1"/>
  <c r="K69" i="72" s="1"/>
  <c r="M69" i="72" s="1"/>
  <c r="O69" i="72" s="1"/>
  <c r="Q69" i="72" s="1"/>
  <c r="S69" i="72" s="1"/>
  <c r="U69" i="72" s="1"/>
  <c r="W69" i="72" s="1"/>
  <c r="Y69" i="72" s="1"/>
  <c r="AA69" i="72" s="1"/>
  <c r="E67" i="72"/>
  <c r="G67" i="72" s="1"/>
  <c r="I67" i="72" s="1"/>
  <c r="K67" i="72" s="1"/>
  <c r="M67" i="72" s="1"/>
  <c r="O67" i="72" s="1"/>
  <c r="Q67" i="72" s="1"/>
  <c r="S67" i="72" s="1"/>
  <c r="U67" i="72" s="1"/>
  <c r="W67" i="72" s="1"/>
  <c r="Y67" i="72" s="1"/>
  <c r="AA67" i="72" s="1"/>
  <c r="E65" i="72"/>
  <c r="G65" i="72" s="1"/>
  <c r="I65" i="72" s="1"/>
  <c r="K65" i="72" s="1"/>
  <c r="M65" i="72" s="1"/>
  <c r="O65" i="72" s="1"/>
  <c r="Q65" i="72" s="1"/>
  <c r="S65" i="72" s="1"/>
  <c r="U65" i="72" s="1"/>
  <c r="W65" i="72" s="1"/>
  <c r="Y65" i="72" s="1"/>
  <c r="AA65" i="72" s="1"/>
  <c r="E63" i="72"/>
  <c r="G63" i="72" s="1"/>
  <c r="I63" i="72" s="1"/>
  <c r="K63" i="72" s="1"/>
  <c r="M63" i="72" s="1"/>
  <c r="O63" i="72" s="1"/>
  <c r="Q63" i="72" s="1"/>
  <c r="S63" i="72" s="1"/>
  <c r="U63" i="72" s="1"/>
  <c r="W63" i="72" s="1"/>
  <c r="Y63" i="72" s="1"/>
  <c r="AA63" i="72" s="1"/>
  <c r="E61" i="72"/>
  <c r="G61" i="72" s="1"/>
  <c r="I61" i="72" s="1"/>
  <c r="K61" i="72" s="1"/>
  <c r="M61" i="72" s="1"/>
  <c r="O61" i="72" s="1"/>
  <c r="Q61" i="72" s="1"/>
  <c r="S61" i="72" s="1"/>
  <c r="U61" i="72" s="1"/>
  <c r="W61" i="72" s="1"/>
  <c r="Y61" i="72" s="1"/>
  <c r="AA61" i="72" s="1"/>
  <c r="E59" i="72"/>
  <c r="G59" i="72" s="1"/>
  <c r="I59" i="72" s="1"/>
  <c r="K59" i="72" s="1"/>
  <c r="M59" i="72" s="1"/>
  <c r="O59" i="72" s="1"/>
  <c r="Q59" i="72" s="1"/>
  <c r="S59" i="72" s="1"/>
  <c r="U59" i="72" s="1"/>
  <c r="W59" i="72" s="1"/>
  <c r="Y59" i="72" s="1"/>
  <c r="AA59" i="72" s="1"/>
  <c r="E57" i="72"/>
  <c r="G57" i="72" s="1"/>
  <c r="I57" i="72" s="1"/>
  <c r="K57" i="72" s="1"/>
  <c r="M57" i="72" s="1"/>
  <c r="O57" i="72" s="1"/>
  <c r="Q57" i="72" s="1"/>
  <c r="S57" i="72" s="1"/>
  <c r="U57" i="72" s="1"/>
  <c r="W57" i="72" s="1"/>
  <c r="Y57" i="72" s="1"/>
  <c r="AA57" i="72" s="1"/>
  <c r="E55" i="72"/>
  <c r="G55" i="72" s="1"/>
  <c r="I55" i="72" s="1"/>
  <c r="K55" i="72" s="1"/>
  <c r="M55" i="72" s="1"/>
  <c r="O55" i="72" s="1"/>
  <c r="Q55" i="72" s="1"/>
  <c r="S55" i="72" s="1"/>
  <c r="U55" i="72" s="1"/>
  <c r="W55" i="72" s="1"/>
  <c r="Y55" i="72" s="1"/>
  <c r="AA55" i="72" s="1"/>
  <c r="E53" i="72"/>
  <c r="G53" i="72" s="1"/>
  <c r="I53" i="72" s="1"/>
  <c r="K53" i="72" s="1"/>
  <c r="M53" i="72" s="1"/>
  <c r="O53" i="72" s="1"/>
  <c r="Q53" i="72" s="1"/>
  <c r="S53" i="72" s="1"/>
  <c r="U53" i="72" s="1"/>
  <c r="W53" i="72" s="1"/>
  <c r="Y53" i="72" s="1"/>
  <c r="AA53" i="72" s="1"/>
  <c r="E51" i="72"/>
  <c r="G51" i="72" s="1"/>
  <c r="I51" i="72" s="1"/>
  <c r="K51" i="72" s="1"/>
  <c r="M51" i="72" s="1"/>
  <c r="O51" i="72" s="1"/>
  <c r="Q51" i="72" s="1"/>
  <c r="S51" i="72" s="1"/>
  <c r="U51" i="72" s="1"/>
  <c r="W51" i="72" s="1"/>
  <c r="Y51" i="72" s="1"/>
  <c r="AA51" i="72" s="1"/>
  <c r="E49" i="72"/>
  <c r="G49" i="72" s="1"/>
  <c r="I49" i="72" s="1"/>
  <c r="K49" i="72" s="1"/>
  <c r="M49" i="72" s="1"/>
  <c r="O49" i="72" s="1"/>
  <c r="Q49" i="72" s="1"/>
  <c r="S49" i="72" s="1"/>
  <c r="U49" i="72" s="1"/>
  <c r="W49" i="72" s="1"/>
  <c r="Y49" i="72" s="1"/>
  <c r="AA49" i="72" s="1"/>
  <c r="E47" i="72"/>
  <c r="G47" i="72" s="1"/>
  <c r="I47" i="72" s="1"/>
  <c r="K47" i="72" s="1"/>
  <c r="M47" i="72" s="1"/>
  <c r="O47" i="72" s="1"/>
  <c r="Q47" i="72" s="1"/>
  <c r="S47" i="72" s="1"/>
  <c r="U47" i="72" s="1"/>
  <c r="W47" i="72" s="1"/>
  <c r="Y47" i="72" s="1"/>
  <c r="AA47" i="72" s="1"/>
  <c r="E45" i="72"/>
  <c r="G45" i="72" s="1"/>
  <c r="I45" i="72" s="1"/>
  <c r="K45" i="72" s="1"/>
  <c r="M45" i="72" s="1"/>
  <c r="O45" i="72" s="1"/>
  <c r="Q45" i="72" s="1"/>
  <c r="S45" i="72" s="1"/>
  <c r="U45" i="72" s="1"/>
  <c r="W45" i="72" s="1"/>
  <c r="Y45" i="72" s="1"/>
  <c r="AA45" i="72" s="1"/>
  <c r="E43" i="72"/>
  <c r="G43" i="72" s="1"/>
  <c r="I43" i="72" s="1"/>
  <c r="K43" i="72" s="1"/>
  <c r="M43" i="72" s="1"/>
  <c r="O43" i="72" s="1"/>
  <c r="Q43" i="72" s="1"/>
  <c r="S43" i="72" s="1"/>
  <c r="U43" i="72" s="1"/>
  <c r="W43" i="72" s="1"/>
  <c r="Y43" i="72" s="1"/>
  <c r="AA43" i="72" s="1"/>
  <c r="E41" i="72"/>
  <c r="G41" i="72" s="1"/>
  <c r="I41" i="72" s="1"/>
  <c r="K41" i="72" s="1"/>
  <c r="M41" i="72" s="1"/>
  <c r="O41" i="72" s="1"/>
  <c r="Q41" i="72" s="1"/>
  <c r="S41" i="72" s="1"/>
  <c r="U41" i="72" s="1"/>
  <c r="W41" i="72" s="1"/>
  <c r="Y41" i="72" s="1"/>
  <c r="AA41" i="72" s="1"/>
  <c r="E39" i="72"/>
  <c r="G39" i="72" s="1"/>
  <c r="I39" i="72" s="1"/>
  <c r="K39" i="72" s="1"/>
  <c r="M39" i="72" s="1"/>
  <c r="O39" i="72" s="1"/>
  <c r="Q39" i="72" s="1"/>
  <c r="S39" i="72" s="1"/>
  <c r="U39" i="72" s="1"/>
  <c r="W39" i="72" s="1"/>
  <c r="Y39" i="72" s="1"/>
  <c r="AA39" i="72" s="1"/>
  <c r="E37" i="72"/>
  <c r="G37" i="72" s="1"/>
  <c r="I37" i="72" s="1"/>
  <c r="K37" i="72" s="1"/>
  <c r="M37" i="72" s="1"/>
  <c r="O37" i="72" s="1"/>
  <c r="Q37" i="72" s="1"/>
  <c r="S37" i="72" s="1"/>
  <c r="U37" i="72" s="1"/>
  <c r="W37" i="72" s="1"/>
  <c r="Y37" i="72" s="1"/>
  <c r="AA37" i="72" s="1"/>
  <c r="E35" i="72"/>
  <c r="G35" i="72" s="1"/>
  <c r="I35" i="72" s="1"/>
  <c r="K35" i="72" s="1"/>
  <c r="M35" i="72" s="1"/>
  <c r="O35" i="72" s="1"/>
  <c r="Q35" i="72" s="1"/>
  <c r="S35" i="72" s="1"/>
  <c r="U35" i="72" s="1"/>
  <c r="W35" i="72" s="1"/>
  <c r="Y35" i="72" s="1"/>
  <c r="AA35" i="72" s="1"/>
  <c r="E33" i="72"/>
  <c r="G33" i="72" s="1"/>
  <c r="I33" i="72" s="1"/>
  <c r="K33" i="72" s="1"/>
  <c r="M33" i="72" s="1"/>
  <c r="O33" i="72" s="1"/>
  <c r="Q33" i="72" s="1"/>
  <c r="S33" i="72" s="1"/>
  <c r="U33" i="72" s="1"/>
  <c r="W33" i="72" s="1"/>
  <c r="Y33" i="72" s="1"/>
  <c r="AA33" i="72" s="1"/>
  <c r="E31" i="72"/>
  <c r="G31" i="72" s="1"/>
  <c r="I31" i="72" s="1"/>
  <c r="K31" i="72" s="1"/>
  <c r="M31" i="72" s="1"/>
  <c r="O31" i="72" s="1"/>
  <c r="Q31" i="72" s="1"/>
  <c r="S31" i="72" s="1"/>
  <c r="U31" i="72" s="1"/>
  <c r="W31" i="72" s="1"/>
  <c r="Y31" i="72" s="1"/>
  <c r="AA31" i="72" s="1"/>
  <c r="E29" i="72"/>
  <c r="G29" i="72" s="1"/>
  <c r="I29" i="72" s="1"/>
  <c r="K29" i="72" s="1"/>
  <c r="M29" i="72" s="1"/>
  <c r="O29" i="72" s="1"/>
  <c r="Q29" i="72" s="1"/>
  <c r="S29" i="72" s="1"/>
  <c r="U29" i="72" s="1"/>
  <c r="W29" i="72" s="1"/>
  <c r="Y29" i="72" s="1"/>
  <c r="AA29" i="72" s="1"/>
  <c r="E27" i="72"/>
  <c r="G27" i="72" s="1"/>
  <c r="I27" i="72" s="1"/>
  <c r="K27" i="72" s="1"/>
  <c r="M27" i="72" s="1"/>
  <c r="O27" i="72" s="1"/>
  <c r="Q27" i="72" s="1"/>
  <c r="S27" i="72" s="1"/>
  <c r="U27" i="72" s="1"/>
  <c r="W27" i="72" s="1"/>
  <c r="Y27" i="72" s="1"/>
  <c r="AA27" i="72" s="1"/>
  <c r="E25" i="72"/>
  <c r="G25" i="72" s="1"/>
  <c r="I25" i="72" s="1"/>
  <c r="K25" i="72" s="1"/>
  <c r="M25" i="72" s="1"/>
  <c r="O25" i="72" s="1"/>
  <c r="Q25" i="72" s="1"/>
  <c r="S25" i="72" s="1"/>
  <c r="U25" i="72" s="1"/>
  <c r="W25" i="72" s="1"/>
  <c r="Y25" i="72" s="1"/>
  <c r="AA25" i="72" s="1"/>
  <c r="E23" i="72"/>
  <c r="G23" i="72" s="1"/>
  <c r="I23" i="72" s="1"/>
  <c r="K23" i="72" s="1"/>
  <c r="M23" i="72" s="1"/>
  <c r="O23" i="72" s="1"/>
  <c r="Q23" i="72" s="1"/>
  <c r="S23" i="72" s="1"/>
  <c r="U23" i="72" s="1"/>
  <c r="W23" i="72" s="1"/>
  <c r="Y23" i="72" s="1"/>
  <c r="AA23" i="72" s="1"/>
  <c r="E21" i="72"/>
  <c r="G21" i="72" s="1"/>
  <c r="I21" i="72" s="1"/>
  <c r="K21" i="72" s="1"/>
  <c r="M21" i="72" s="1"/>
  <c r="O21" i="72" s="1"/>
  <c r="Q21" i="72" s="1"/>
  <c r="S21" i="72" s="1"/>
  <c r="U21" i="72" s="1"/>
  <c r="W21" i="72" s="1"/>
  <c r="Y21" i="72" s="1"/>
  <c r="AA21" i="72" s="1"/>
  <c r="E19" i="72"/>
  <c r="G19" i="72" s="1"/>
  <c r="I19" i="72" s="1"/>
  <c r="K19" i="72" s="1"/>
  <c r="M19" i="72" s="1"/>
  <c r="O19" i="72" s="1"/>
  <c r="Q19" i="72" s="1"/>
  <c r="S19" i="72" s="1"/>
  <c r="U19" i="72" s="1"/>
  <c r="W19" i="72" s="1"/>
  <c r="Y19" i="72" s="1"/>
  <c r="AA19" i="72" s="1"/>
  <c r="E17" i="72"/>
  <c r="G17" i="72" s="1"/>
  <c r="I17" i="72" s="1"/>
  <c r="K17" i="72" s="1"/>
  <c r="M17" i="72" s="1"/>
  <c r="O17" i="72" s="1"/>
  <c r="Q17" i="72" s="1"/>
  <c r="S17" i="72" s="1"/>
  <c r="U17" i="72" s="1"/>
  <c r="W17" i="72" s="1"/>
  <c r="Y17" i="72" s="1"/>
  <c r="AA17" i="72" s="1"/>
  <c r="E15" i="72"/>
  <c r="G15" i="72" s="1"/>
  <c r="I15" i="72" s="1"/>
  <c r="K15" i="72" s="1"/>
  <c r="M15" i="72" s="1"/>
  <c r="O15" i="72" s="1"/>
  <c r="Q15" i="72" s="1"/>
  <c r="S15" i="72" s="1"/>
  <c r="U15" i="72" s="1"/>
  <c r="W15" i="72" s="1"/>
  <c r="Y15" i="72" s="1"/>
  <c r="AA15" i="72" s="1"/>
  <c r="E13" i="72"/>
  <c r="G13" i="72" s="1"/>
  <c r="I13" i="72" s="1"/>
  <c r="K13" i="72" s="1"/>
  <c r="M13" i="72" s="1"/>
  <c r="O13" i="72" s="1"/>
  <c r="Q13" i="72" s="1"/>
  <c r="S13" i="72" s="1"/>
  <c r="U13" i="72" s="1"/>
  <c r="W13" i="72" s="1"/>
  <c r="Y13" i="72" s="1"/>
  <c r="AA13" i="72" s="1"/>
  <c r="E11" i="72"/>
  <c r="G11" i="72" s="1"/>
  <c r="I11" i="72" s="1"/>
  <c r="K11" i="72" s="1"/>
  <c r="M11" i="72" s="1"/>
  <c r="O11" i="72" s="1"/>
  <c r="Q11" i="72" s="1"/>
  <c r="S11" i="72" s="1"/>
  <c r="U11" i="72" s="1"/>
  <c r="W11" i="72" s="1"/>
  <c r="Y11" i="72" s="1"/>
  <c r="AA11" i="72" s="1"/>
  <c r="B102" i="72"/>
  <c r="B18" i="72"/>
  <c r="AA47" i="71" l="1"/>
  <c r="O146" i="84"/>
  <c r="E38" i="70"/>
  <c r="E40" i="70"/>
  <c r="E74" i="70"/>
  <c r="E237" i="70"/>
  <c r="E294" i="70"/>
  <c r="E311" i="70"/>
  <c r="E373" i="70"/>
  <c r="E407" i="70"/>
  <c r="E497" i="70"/>
  <c r="E527" i="70"/>
  <c r="E614" i="70"/>
  <c r="E684" i="70"/>
  <c r="E766" i="70"/>
  <c r="E764" i="70"/>
  <c r="G764" i="70" s="1"/>
  <c r="I764" i="70" s="1"/>
  <c r="K764" i="70" s="1"/>
  <c r="M764" i="70" s="1"/>
  <c r="O764" i="70" s="1"/>
  <c r="Q764" i="70" s="1"/>
  <c r="S764" i="70" s="1"/>
  <c r="U764" i="70" s="1"/>
  <c r="W764" i="70" s="1"/>
  <c r="Y764" i="70" s="1"/>
  <c r="AA764" i="70" s="1"/>
  <c r="E762" i="70"/>
  <c r="G762" i="70" s="1"/>
  <c r="I762" i="70" s="1"/>
  <c r="K762" i="70" s="1"/>
  <c r="M762" i="70" s="1"/>
  <c r="O762" i="70" s="1"/>
  <c r="Q762" i="70" s="1"/>
  <c r="S762" i="70" s="1"/>
  <c r="U762" i="70" s="1"/>
  <c r="W762" i="70" s="1"/>
  <c r="Y762" i="70" s="1"/>
  <c r="AA762" i="70" s="1"/>
  <c r="E760" i="70"/>
  <c r="G760" i="70" s="1"/>
  <c r="I760" i="70" s="1"/>
  <c r="K760" i="70" s="1"/>
  <c r="M760" i="70" s="1"/>
  <c r="O760" i="70" s="1"/>
  <c r="Q760" i="70" s="1"/>
  <c r="S760" i="70" s="1"/>
  <c r="U760" i="70" s="1"/>
  <c r="W760" i="70" s="1"/>
  <c r="Y760" i="70" s="1"/>
  <c r="AA760" i="70" s="1"/>
  <c r="E756" i="70"/>
  <c r="G756" i="70" s="1"/>
  <c r="I756" i="70" s="1"/>
  <c r="K756" i="70" s="1"/>
  <c r="M756" i="70" s="1"/>
  <c r="O756" i="70" s="1"/>
  <c r="Q756" i="70" s="1"/>
  <c r="S756" i="70" s="1"/>
  <c r="U756" i="70" s="1"/>
  <c r="W756" i="70" s="1"/>
  <c r="Y756" i="70" s="1"/>
  <c r="AA756" i="70" s="1"/>
  <c r="E754" i="70"/>
  <c r="G754" i="70" s="1"/>
  <c r="I754" i="70" s="1"/>
  <c r="K754" i="70" s="1"/>
  <c r="M754" i="70" s="1"/>
  <c r="O754" i="70" s="1"/>
  <c r="Q754" i="70" s="1"/>
  <c r="S754" i="70" s="1"/>
  <c r="U754" i="70" s="1"/>
  <c r="W754" i="70" s="1"/>
  <c r="Y754" i="70" s="1"/>
  <c r="AA754" i="70" s="1"/>
  <c r="E752" i="70"/>
  <c r="E750" i="70"/>
  <c r="E748" i="70"/>
  <c r="C758" i="70"/>
  <c r="C757" i="70"/>
  <c r="B765" i="70"/>
  <c r="B763" i="70"/>
  <c r="B761" i="70"/>
  <c r="B759" i="70"/>
  <c r="B758" i="70"/>
  <c r="B757" i="70"/>
  <c r="B747" i="70"/>
  <c r="B683" i="70"/>
  <c r="B613" i="70"/>
  <c r="B526" i="70"/>
  <c r="B496" i="70"/>
  <c r="B406" i="70"/>
  <c r="B372" i="70"/>
  <c r="B310" i="70"/>
  <c r="B293" i="70"/>
  <c r="B236" i="70"/>
  <c r="B73" i="70"/>
  <c r="B37" i="70"/>
  <c r="G766" i="70" l="1"/>
  <c r="I766" i="70" s="1"/>
  <c r="K766" i="70" s="1"/>
  <c r="M766" i="70" s="1"/>
  <c r="O766" i="70" s="1"/>
  <c r="Q766" i="70" s="1"/>
  <c r="S766" i="70" s="1"/>
  <c r="U766" i="70" s="1"/>
  <c r="W766" i="70" s="1"/>
  <c r="Y766" i="70" s="1"/>
  <c r="AA766" i="70" s="1"/>
  <c r="G527" i="70"/>
  <c r="I527" i="70" s="1"/>
  <c r="K527" i="70" s="1"/>
  <c r="M527" i="70" s="1"/>
  <c r="O527" i="70" s="1"/>
  <c r="Q527" i="70" s="1"/>
  <c r="S527" i="70" s="1"/>
  <c r="U527" i="70" s="1"/>
  <c r="W527" i="70" s="1"/>
  <c r="Y527" i="70" s="1"/>
  <c r="AA527" i="70" s="1"/>
  <c r="G40" i="70"/>
  <c r="I40" i="70" s="1"/>
  <c r="K40" i="70" s="1"/>
  <c r="M40" i="70" s="1"/>
  <c r="O40" i="70" s="1"/>
  <c r="Q40" i="70" s="1"/>
  <c r="S40" i="70" s="1"/>
  <c r="U40" i="70" s="1"/>
  <c r="W40" i="70" s="1"/>
  <c r="Y40" i="70" s="1"/>
  <c r="AA40" i="70" s="1"/>
  <c r="G497" i="70"/>
  <c r="I497" i="70" s="1"/>
  <c r="K497" i="70" s="1"/>
  <c r="M497" i="70" s="1"/>
  <c r="O497" i="70" s="1"/>
  <c r="Q497" i="70" s="1"/>
  <c r="S497" i="70" s="1"/>
  <c r="U497" i="70" s="1"/>
  <c r="W497" i="70" s="1"/>
  <c r="Y497" i="70" s="1"/>
  <c r="AA497" i="70" s="1"/>
  <c r="G38" i="70"/>
  <c r="I38" i="70" s="1"/>
  <c r="K38" i="70" s="1"/>
  <c r="M38" i="70" s="1"/>
  <c r="O38" i="70" s="1"/>
  <c r="Q38" i="70" s="1"/>
  <c r="S38" i="70" s="1"/>
  <c r="U38" i="70" s="1"/>
  <c r="W38" i="70" s="1"/>
  <c r="Y38" i="70" s="1"/>
  <c r="AA38" i="70" s="1"/>
  <c r="G407" i="70"/>
  <c r="I407" i="70" s="1"/>
  <c r="K407" i="70" s="1"/>
  <c r="M407" i="70" s="1"/>
  <c r="O407" i="70" s="1"/>
  <c r="Q407" i="70" s="1"/>
  <c r="S407" i="70" s="1"/>
  <c r="U407" i="70" s="1"/>
  <c r="W407" i="70" s="1"/>
  <c r="Y407" i="70" s="1"/>
  <c r="AA407" i="70" s="1"/>
  <c r="G373" i="70"/>
  <c r="I373" i="70" s="1"/>
  <c r="K373" i="70" s="1"/>
  <c r="M373" i="70" s="1"/>
  <c r="O373" i="70" s="1"/>
  <c r="Q373" i="70" s="1"/>
  <c r="S373" i="70" s="1"/>
  <c r="U373" i="70" s="1"/>
  <c r="W373" i="70" s="1"/>
  <c r="Y373" i="70" s="1"/>
  <c r="AA373" i="70" s="1"/>
  <c r="G748" i="70"/>
  <c r="I748" i="70" s="1"/>
  <c r="K748" i="70" s="1"/>
  <c r="M748" i="70" s="1"/>
  <c r="O748" i="70" s="1"/>
  <c r="Q748" i="70" s="1"/>
  <c r="S748" i="70" s="1"/>
  <c r="U748" i="70" s="1"/>
  <c r="W748" i="70" s="1"/>
  <c r="Y748" i="70" s="1"/>
  <c r="AA748" i="70" s="1"/>
  <c r="G311" i="70"/>
  <c r="I311" i="70" s="1"/>
  <c r="K311" i="70" s="1"/>
  <c r="M311" i="70" s="1"/>
  <c r="O311" i="70" s="1"/>
  <c r="Q311" i="70" s="1"/>
  <c r="S311" i="70" s="1"/>
  <c r="U311" i="70" s="1"/>
  <c r="W311" i="70" s="1"/>
  <c r="Y311" i="70" s="1"/>
  <c r="AA311" i="70" s="1"/>
  <c r="G750" i="70"/>
  <c r="I750" i="70" s="1"/>
  <c r="K750" i="70" s="1"/>
  <c r="M750" i="70" s="1"/>
  <c r="O750" i="70" s="1"/>
  <c r="Q750" i="70" s="1"/>
  <c r="S750" i="70" s="1"/>
  <c r="U750" i="70" s="1"/>
  <c r="W750" i="70" s="1"/>
  <c r="Y750" i="70" s="1"/>
  <c r="AA750" i="70" s="1"/>
  <c r="G294" i="70"/>
  <c r="I294" i="70" s="1"/>
  <c r="K294" i="70" s="1"/>
  <c r="M294" i="70" s="1"/>
  <c r="O294" i="70" s="1"/>
  <c r="Q294" i="70" s="1"/>
  <c r="S294" i="70" s="1"/>
  <c r="U294" i="70" s="1"/>
  <c r="W294" i="70" s="1"/>
  <c r="Y294" i="70" s="1"/>
  <c r="AA294" i="70" s="1"/>
  <c r="G752" i="70"/>
  <c r="I752" i="70" s="1"/>
  <c r="K752" i="70" s="1"/>
  <c r="M752" i="70" s="1"/>
  <c r="O752" i="70" s="1"/>
  <c r="Q752" i="70" s="1"/>
  <c r="S752" i="70" s="1"/>
  <c r="U752" i="70" s="1"/>
  <c r="W752" i="70" s="1"/>
  <c r="Y752" i="70" s="1"/>
  <c r="AA752" i="70" s="1"/>
  <c r="G684" i="70"/>
  <c r="I684" i="70" s="1"/>
  <c r="K684" i="70" s="1"/>
  <c r="M684" i="70" s="1"/>
  <c r="O684" i="70" s="1"/>
  <c r="Q684" i="70" s="1"/>
  <c r="S684" i="70" s="1"/>
  <c r="U684" i="70" s="1"/>
  <c r="W684" i="70" s="1"/>
  <c r="Y684" i="70" s="1"/>
  <c r="AA684" i="70" s="1"/>
  <c r="G237" i="70"/>
  <c r="I237" i="70" s="1"/>
  <c r="K237" i="70" s="1"/>
  <c r="M237" i="70" s="1"/>
  <c r="O237" i="70" s="1"/>
  <c r="Q237" i="70" s="1"/>
  <c r="S237" i="70" s="1"/>
  <c r="U237" i="70" s="1"/>
  <c r="W237" i="70" s="1"/>
  <c r="Y237" i="70" s="1"/>
  <c r="AA237" i="70" s="1"/>
  <c r="G614" i="70"/>
  <c r="I614" i="70" s="1"/>
  <c r="K614" i="70" s="1"/>
  <c r="M614" i="70" s="1"/>
  <c r="O614" i="70" s="1"/>
  <c r="Q614" i="70" s="1"/>
  <c r="S614" i="70" s="1"/>
  <c r="U614" i="70" s="1"/>
  <c r="W614" i="70" s="1"/>
  <c r="Y614" i="70" s="1"/>
  <c r="AA614" i="70" s="1"/>
  <c r="G74" i="70"/>
  <c r="I74" i="70" s="1"/>
  <c r="K74" i="70" s="1"/>
  <c r="M74" i="70" s="1"/>
  <c r="O74" i="70" s="1"/>
  <c r="Q74" i="70" s="1"/>
  <c r="S74" i="70" s="1"/>
  <c r="U74" i="70" s="1"/>
  <c r="W74" i="70" s="1"/>
  <c r="Y74" i="70" s="1"/>
  <c r="AA74" i="70" s="1"/>
  <c r="Q146" i="84"/>
  <c r="AC527" i="70" l="1"/>
  <c r="AC497" i="70"/>
  <c r="AC752" i="70"/>
  <c r="AC74" i="70"/>
  <c r="AC748" i="70"/>
  <c r="AC237" i="70"/>
  <c r="AC407" i="70"/>
  <c r="AC750" i="70"/>
  <c r="AC684" i="70"/>
  <c r="AC311" i="70"/>
  <c r="AC38" i="70"/>
  <c r="AC614" i="70"/>
  <c r="AC294" i="70"/>
  <c r="AC373" i="70"/>
  <c r="AC40" i="70"/>
  <c r="S146" i="84"/>
  <c r="E73" i="67"/>
  <c r="G73" i="67" s="1"/>
  <c r="I73" i="67" s="1"/>
  <c r="K73" i="67" s="1"/>
  <c r="M73" i="67" s="1"/>
  <c r="O73" i="67" s="1"/>
  <c r="Q73" i="67" s="1"/>
  <c r="S73" i="67" s="1"/>
  <c r="U73" i="67" s="1"/>
  <c r="W73" i="67" s="1"/>
  <c r="Y73" i="67" s="1"/>
  <c r="AA73" i="67" s="1"/>
  <c r="E71" i="67"/>
  <c r="G71" i="67" s="1"/>
  <c r="I71" i="67" s="1"/>
  <c r="K71" i="67" s="1"/>
  <c r="M71" i="67" s="1"/>
  <c r="O71" i="67" s="1"/>
  <c r="Q71" i="67" s="1"/>
  <c r="S71" i="67" s="1"/>
  <c r="U71" i="67" s="1"/>
  <c r="W71" i="67" s="1"/>
  <c r="Y71" i="67" s="1"/>
  <c r="AA71" i="67" s="1"/>
  <c r="E69" i="67"/>
  <c r="G69" i="67" s="1"/>
  <c r="I69" i="67" s="1"/>
  <c r="K69" i="67" s="1"/>
  <c r="M69" i="67" s="1"/>
  <c r="O69" i="67" s="1"/>
  <c r="Q69" i="67" s="1"/>
  <c r="S69" i="67" s="1"/>
  <c r="U69" i="67" s="1"/>
  <c r="W69" i="67" s="1"/>
  <c r="Y69" i="67" s="1"/>
  <c r="AA69" i="67" s="1"/>
  <c r="E67" i="67"/>
  <c r="G67" i="67" s="1"/>
  <c r="I67" i="67" s="1"/>
  <c r="K67" i="67" s="1"/>
  <c r="M67" i="67" s="1"/>
  <c r="O67" i="67" s="1"/>
  <c r="Q67" i="67" s="1"/>
  <c r="S67" i="67" s="1"/>
  <c r="U67" i="67" s="1"/>
  <c r="W67" i="67" s="1"/>
  <c r="Y67" i="67" s="1"/>
  <c r="AA67" i="67" s="1"/>
  <c r="E65" i="67"/>
  <c r="G65" i="67" s="1"/>
  <c r="I65" i="67" s="1"/>
  <c r="K65" i="67" s="1"/>
  <c r="M65" i="67" s="1"/>
  <c r="O65" i="67" s="1"/>
  <c r="Q65" i="67" s="1"/>
  <c r="S65" i="67" s="1"/>
  <c r="U65" i="67" s="1"/>
  <c r="W65" i="67" s="1"/>
  <c r="Y65" i="67" s="1"/>
  <c r="AA65" i="67" s="1"/>
  <c r="E63" i="67"/>
  <c r="G63" i="67" s="1"/>
  <c r="I63" i="67" s="1"/>
  <c r="K63" i="67" s="1"/>
  <c r="M63" i="67" s="1"/>
  <c r="O63" i="67" s="1"/>
  <c r="Q63" i="67" s="1"/>
  <c r="S63" i="67" s="1"/>
  <c r="U63" i="67" s="1"/>
  <c r="W63" i="67" s="1"/>
  <c r="Y63" i="67" s="1"/>
  <c r="AA63" i="67" s="1"/>
  <c r="E61" i="67"/>
  <c r="G61" i="67" s="1"/>
  <c r="I61" i="67" s="1"/>
  <c r="K61" i="67" s="1"/>
  <c r="M61" i="67" s="1"/>
  <c r="O61" i="67" s="1"/>
  <c r="Q61" i="67" s="1"/>
  <c r="S61" i="67" s="1"/>
  <c r="U61" i="67" s="1"/>
  <c r="W61" i="67" s="1"/>
  <c r="Y61" i="67" s="1"/>
  <c r="AA61" i="67" s="1"/>
  <c r="E59" i="67"/>
  <c r="G59" i="67" s="1"/>
  <c r="I59" i="67" s="1"/>
  <c r="K59" i="67" s="1"/>
  <c r="M59" i="67" s="1"/>
  <c r="O59" i="67" s="1"/>
  <c r="Q59" i="67" s="1"/>
  <c r="S59" i="67" s="1"/>
  <c r="U59" i="67" s="1"/>
  <c r="W59" i="67" s="1"/>
  <c r="Y59" i="67" s="1"/>
  <c r="AA59" i="67" s="1"/>
  <c r="E57" i="67"/>
  <c r="G57" i="67" s="1"/>
  <c r="I57" i="67" s="1"/>
  <c r="K57" i="67" s="1"/>
  <c r="M57" i="67" s="1"/>
  <c r="O57" i="67" s="1"/>
  <c r="Q57" i="67" s="1"/>
  <c r="S57" i="67" s="1"/>
  <c r="U57" i="67" s="1"/>
  <c r="W57" i="67" s="1"/>
  <c r="Y57" i="67" s="1"/>
  <c r="AA57" i="67" s="1"/>
  <c r="E55" i="67"/>
  <c r="G55" i="67" s="1"/>
  <c r="I55" i="67" s="1"/>
  <c r="K55" i="67" s="1"/>
  <c r="M55" i="67" s="1"/>
  <c r="O55" i="67" s="1"/>
  <c r="Q55" i="67" s="1"/>
  <c r="S55" i="67" s="1"/>
  <c r="U55" i="67" s="1"/>
  <c r="W55" i="67" s="1"/>
  <c r="Y55" i="67" s="1"/>
  <c r="AA55" i="67" s="1"/>
  <c r="E53" i="67"/>
  <c r="G53" i="67" s="1"/>
  <c r="I53" i="67" s="1"/>
  <c r="K53" i="67" s="1"/>
  <c r="M53" i="67" s="1"/>
  <c r="O53" i="67" s="1"/>
  <c r="Q53" i="67" s="1"/>
  <c r="S53" i="67" s="1"/>
  <c r="U53" i="67" s="1"/>
  <c r="W53" i="67" s="1"/>
  <c r="Y53" i="67" s="1"/>
  <c r="AA53" i="67" s="1"/>
  <c r="E51" i="67"/>
  <c r="G51" i="67" s="1"/>
  <c r="I51" i="67" s="1"/>
  <c r="K51" i="67" s="1"/>
  <c r="M51" i="67" s="1"/>
  <c r="O51" i="67" s="1"/>
  <c r="Q51" i="67" s="1"/>
  <c r="S51" i="67" s="1"/>
  <c r="U51" i="67" s="1"/>
  <c r="W51" i="67" s="1"/>
  <c r="Y51" i="67" s="1"/>
  <c r="AA51" i="67" s="1"/>
  <c r="E49" i="67"/>
  <c r="G49" i="67" s="1"/>
  <c r="I49" i="67" s="1"/>
  <c r="K49" i="67" s="1"/>
  <c r="M49" i="67" s="1"/>
  <c r="O49" i="67" s="1"/>
  <c r="Q49" i="67" s="1"/>
  <c r="S49" i="67" s="1"/>
  <c r="U49" i="67" s="1"/>
  <c r="W49" i="67" s="1"/>
  <c r="Y49" i="67" s="1"/>
  <c r="AA49" i="67" s="1"/>
  <c r="E47" i="67"/>
  <c r="G47" i="67" s="1"/>
  <c r="I47" i="67" s="1"/>
  <c r="K47" i="67" s="1"/>
  <c r="M47" i="67" s="1"/>
  <c r="O47" i="67" s="1"/>
  <c r="Q47" i="67" s="1"/>
  <c r="S47" i="67" s="1"/>
  <c r="U47" i="67" s="1"/>
  <c r="W47" i="67" s="1"/>
  <c r="Y47" i="67" s="1"/>
  <c r="AA47" i="67" s="1"/>
  <c r="E45" i="67"/>
  <c r="G45" i="67" s="1"/>
  <c r="I45" i="67" s="1"/>
  <c r="K45" i="67" s="1"/>
  <c r="M45" i="67" s="1"/>
  <c r="O45" i="67" s="1"/>
  <c r="Q45" i="67" s="1"/>
  <c r="S45" i="67" s="1"/>
  <c r="U45" i="67" s="1"/>
  <c r="W45" i="67" s="1"/>
  <c r="Y45" i="67" s="1"/>
  <c r="AA45" i="67" s="1"/>
  <c r="E42" i="67"/>
  <c r="G42" i="67" s="1"/>
  <c r="I42" i="67" s="1"/>
  <c r="K42" i="67" s="1"/>
  <c r="M42" i="67" s="1"/>
  <c r="O42" i="67" s="1"/>
  <c r="Q42" i="67" s="1"/>
  <c r="S42" i="67" s="1"/>
  <c r="U42" i="67" s="1"/>
  <c r="W42" i="67" s="1"/>
  <c r="Y42" i="67" s="1"/>
  <c r="AA42" i="67" s="1"/>
  <c r="E40" i="67"/>
  <c r="G40" i="67" s="1"/>
  <c r="I40" i="67" s="1"/>
  <c r="K40" i="67" s="1"/>
  <c r="M40" i="67" s="1"/>
  <c r="O40" i="67" s="1"/>
  <c r="Q40" i="67" s="1"/>
  <c r="S40" i="67" s="1"/>
  <c r="U40" i="67" s="1"/>
  <c r="W40" i="67" s="1"/>
  <c r="Y40" i="67" s="1"/>
  <c r="AA40" i="67" s="1"/>
  <c r="E38" i="67"/>
  <c r="G38" i="67" s="1"/>
  <c r="I38" i="67" s="1"/>
  <c r="K38" i="67" s="1"/>
  <c r="M38" i="67" s="1"/>
  <c r="O38" i="67" s="1"/>
  <c r="Q38" i="67" s="1"/>
  <c r="S38" i="67" s="1"/>
  <c r="U38" i="67" s="1"/>
  <c r="W38" i="67" s="1"/>
  <c r="Y38" i="67" s="1"/>
  <c r="AA38" i="67" s="1"/>
  <c r="E36" i="67"/>
  <c r="G36" i="67" s="1"/>
  <c r="I36" i="67" s="1"/>
  <c r="K36" i="67" s="1"/>
  <c r="M36" i="67" s="1"/>
  <c r="O36" i="67" s="1"/>
  <c r="Q36" i="67" s="1"/>
  <c r="S36" i="67" s="1"/>
  <c r="U36" i="67" s="1"/>
  <c r="W36" i="67" s="1"/>
  <c r="Y36" i="67" s="1"/>
  <c r="AA36" i="67" s="1"/>
  <c r="E34" i="67"/>
  <c r="G34" i="67" s="1"/>
  <c r="I34" i="67" s="1"/>
  <c r="K34" i="67" s="1"/>
  <c r="M34" i="67" s="1"/>
  <c r="O34" i="67" s="1"/>
  <c r="Q34" i="67" s="1"/>
  <c r="S34" i="67" s="1"/>
  <c r="U34" i="67" s="1"/>
  <c r="W34" i="67" s="1"/>
  <c r="Y34" i="67" s="1"/>
  <c r="AA34" i="67" s="1"/>
  <c r="E32" i="67"/>
  <c r="G32" i="67" s="1"/>
  <c r="I32" i="67" s="1"/>
  <c r="K32" i="67" s="1"/>
  <c r="M32" i="67" s="1"/>
  <c r="O32" i="67" s="1"/>
  <c r="Q32" i="67" s="1"/>
  <c r="S32" i="67" s="1"/>
  <c r="U32" i="67" s="1"/>
  <c r="W32" i="67" s="1"/>
  <c r="Y32" i="67" s="1"/>
  <c r="AA32" i="67" s="1"/>
  <c r="E30" i="67"/>
  <c r="G30" i="67" s="1"/>
  <c r="I30" i="67" s="1"/>
  <c r="K30" i="67" s="1"/>
  <c r="M30" i="67" s="1"/>
  <c r="O30" i="67" s="1"/>
  <c r="Q30" i="67" s="1"/>
  <c r="S30" i="67" s="1"/>
  <c r="U30" i="67" s="1"/>
  <c r="W30" i="67" s="1"/>
  <c r="Y30" i="67" s="1"/>
  <c r="AA30" i="67" s="1"/>
  <c r="E26" i="67"/>
  <c r="G26" i="67" s="1"/>
  <c r="I26" i="67" s="1"/>
  <c r="K26" i="67" s="1"/>
  <c r="M26" i="67" s="1"/>
  <c r="O26" i="67" s="1"/>
  <c r="Q26" i="67" s="1"/>
  <c r="S26" i="67" s="1"/>
  <c r="U26" i="67" s="1"/>
  <c r="W26" i="67" s="1"/>
  <c r="Y26" i="67" s="1"/>
  <c r="AA26" i="67" s="1"/>
  <c r="E24" i="67"/>
  <c r="G24" i="67" s="1"/>
  <c r="I24" i="67" s="1"/>
  <c r="K24" i="67" s="1"/>
  <c r="M24" i="67" s="1"/>
  <c r="O24" i="67" s="1"/>
  <c r="Q24" i="67" s="1"/>
  <c r="S24" i="67" s="1"/>
  <c r="U24" i="67" s="1"/>
  <c r="W24" i="67" s="1"/>
  <c r="Y24" i="67" s="1"/>
  <c r="AA24" i="67" s="1"/>
  <c r="E22" i="67"/>
  <c r="G22" i="67" s="1"/>
  <c r="I22" i="67" s="1"/>
  <c r="K22" i="67" s="1"/>
  <c r="M22" i="67" s="1"/>
  <c r="O22" i="67" s="1"/>
  <c r="Q22" i="67" s="1"/>
  <c r="S22" i="67" s="1"/>
  <c r="U22" i="67" s="1"/>
  <c r="W22" i="67" s="1"/>
  <c r="Y22" i="67" s="1"/>
  <c r="AA22" i="67" s="1"/>
  <c r="E20" i="67"/>
  <c r="G20" i="67" s="1"/>
  <c r="I20" i="67" s="1"/>
  <c r="K20" i="67" s="1"/>
  <c r="M20" i="67" s="1"/>
  <c r="O20" i="67" s="1"/>
  <c r="Q20" i="67" s="1"/>
  <c r="S20" i="67" s="1"/>
  <c r="U20" i="67" s="1"/>
  <c r="W20" i="67" s="1"/>
  <c r="Y20" i="67" s="1"/>
  <c r="AA20" i="67" s="1"/>
  <c r="E18" i="67"/>
  <c r="G18" i="67" s="1"/>
  <c r="I18" i="67" s="1"/>
  <c r="K18" i="67" s="1"/>
  <c r="M18" i="67" s="1"/>
  <c r="O18" i="67" s="1"/>
  <c r="Q18" i="67" s="1"/>
  <c r="S18" i="67" s="1"/>
  <c r="U18" i="67" s="1"/>
  <c r="W18" i="67" s="1"/>
  <c r="Y18" i="67" s="1"/>
  <c r="AA18" i="67" s="1"/>
  <c r="E16" i="67"/>
  <c r="G16" i="67" s="1"/>
  <c r="I16" i="67" s="1"/>
  <c r="K16" i="67" s="1"/>
  <c r="M16" i="67" s="1"/>
  <c r="O16" i="67" s="1"/>
  <c r="Q16" i="67" s="1"/>
  <c r="S16" i="67" s="1"/>
  <c r="U16" i="67" s="1"/>
  <c r="W16" i="67" s="1"/>
  <c r="Y16" i="67" s="1"/>
  <c r="AA16" i="67" s="1"/>
  <c r="E14" i="67"/>
  <c r="G14" i="67" s="1"/>
  <c r="I14" i="67" s="1"/>
  <c r="K14" i="67" s="1"/>
  <c r="M14" i="67" s="1"/>
  <c r="O14" i="67" s="1"/>
  <c r="Q14" i="67" s="1"/>
  <c r="S14" i="67" s="1"/>
  <c r="U14" i="67" s="1"/>
  <c r="W14" i="67" s="1"/>
  <c r="Y14" i="67" s="1"/>
  <c r="AA14" i="67" s="1"/>
  <c r="E12" i="67"/>
  <c r="G12" i="67" s="1"/>
  <c r="I12" i="67" s="1"/>
  <c r="K12" i="67" s="1"/>
  <c r="M12" i="67" s="1"/>
  <c r="O12" i="67" s="1"/>
  <c r="Q12" i="67" s="1"/>
  <c r="S12" i="67" s="1"/>
  <c r="U12" i="67" s="1"/>
  <c r="W12" i="67" s="1"/>
  <c r="Y12" i="67" s="1"/>
  <c r="AA12" i="67" s="1"/>
  <c r="B60" i="67"/>
  <c r="B58" i="67"/>
  <c r="B56" i="67"/>
  <c r="B54" i="67"/>
  <c r="B52" i="67"/>
  <c r="B50" i="67"/>
  <c r="B48" i="67"/>
  <c r="B46" i="67"/>
  <c r="B44" i="67"/>
  <c r="U146" i="84" l="1"/>
  <c r="W146" i="84" l="1"/>
  <c r="E35" i="73"/>
  <c r="G35" i="73" s="1"/>
  <c r="I35" i="73" s="1"/>
  <c r="K35" i="73" s="1"/>
  <c r="M35" i="73" s="1"/>
  <c r="O35" i="73" s="1"/>
  <c r="Q35" i="73" s="1"/>
  <c r="S35" i="73" s="1"/>
  <c r="U35" i="73" s="1"/>
  <c r="W35" i="73" s="1"/>
  <c r="Y35" i="73" s="1"/>
  <c r="AA35" i="73" s="1"/>
  <c r="E67" i="75"/>
  <c r="G67" i="75" s="1"/>
  <c r="I67" i="75" s="1"/>
  <c r="K67" i="75" s="1"/>
  <c r="M67" i="75" s="1"/>
  <c r="O67" i="75" s="1"/>
  <c r="Q67" i="75" s="1"/>
  <c r="S67" i="75" s="1"/>
  <c r="U67" i="75" s="1"/>
  <c r="W67" i="75" s="1"/>
  <c r="Y67" i="75" s="1"/>
  <c r="AA67" i="75" s="1"/>
  <c r="E65" i="75"/>
  <c r="G65" i="75" s="1"/>
  <c r="I65" i="75" s="1"/>
  <c r="K65" i="75" s="1"/>
  <c r="M65" i="75" s="1"/>
  <c r="O65" i="75" s="1"/>
  <c r="Q65" i="75" s="1"/>
  <c r="S65" i="75" s="1"/>
  <c r="U65" i="75" s="1"/>
  <c r="W65" i="75" s="1"/>
  <c r="Y65" i="75" s="1"/>
  <c r="AA65" i="75" s="1"/>
  <c r="E63" i="75"/>
  <c r="G63" i="75" s="1"/>
  <c r="I63" i="75" s="1"/>
  <c r="K63" i="75" s="1"/>
  <c r="M63" i="75" s="1"/>
  <c r="O63" i="75" s="1"/>
  <c r="Q63" i="75" s="1"/>
  <c r="S63" i="75" s="1"/>
  <c r="U63" i="75" s="1"/>
  <c r="W63" i="75" s="1"/>
  <c r="Y63" i="75" s="1"/>
  <c r="AA63" i="75" s="1"/>
  <c r="E61" i="75"/>
  <c r="G61" i="75" s="1"/>
  <c r="I61" i="75" s="1"/>
  <c r="K61" i="75" s="1"/>
  <c r="M61" i="75" s="1"/>
  <c r="O61" i="75" s="1"/>
  <c r="Q61" i="75" s="1"/>
  <c r="S61" i="75" s="1"/>
  <c r="U61" i="75" s="1"/>
  <c r="W61" i="75" s="1"/>
  <c r="Y61" i="75" s="1"/>
  <c r="AA61" i="75" s="1"/>
  <c r="E59" i="75"/>
  <c r="G59" i="75" s="1"/>
  <c r="I59" i="75" s="1"/>
  <c r="K59" i="75" s="1"/>
  <c r="M59" i="75" s="1"/>
  <c r="O59" i="75" s="1"/>
  <c r="Q59" i="75" s="1"/>
  <c r="S59" i="75" s="1"/>
  <c r="U59" i="75" s="1"/>
  <c r="W59" i="75" s="1"/>
  <c r="Y59" i="75" s="1"/>
  <c r="AA59" i="75" s="1"/>
  <c r="E57" i="75"/>
  <c r="G57" i="75" s="1"/>
  <c r="I57" i="75" s="1"/>
  <c r="K57" i="75" s="1"/>
  <c r="M57" i="75" s="1"/>
  <c r="O57" i="75" s="1"/>
  <c r="Q57" i="75" s="1"/>
  <c r="S57" i="75" s="1"/>
  <c r="U57" i="75" s="1"/>
  <c r="W57" i="75" s="1"/>
  <c r="Y57" i="75" s="1"/>
  <c r="AA57" i="75" s="1"/>
  <c r="E55" i="75"/>
  <c r="G55" i="75" s="1"/>
  <c r="I55" i="75" s="1"/>
  <c r="K55" i="75" s="1"/>
  <c r="M55" i="75" s="1"/>
  <c r="O55" i="75" s="1"/>
  <c r="Q55" i="75" s="1"/>
  <c r="S55" i="75" s="1"/>
  <c r="U55" i="75" s="1"/>
  <c r="W55" i="75" s="1"/>
  <c r="Y55" i="75" s="1"/>
  <c r="AA55" i="75" s="1"/>
  <c r="E53" i="75"/>
  <c r="G53" i="75" s="1"/>
  <c r="I53" i="75" s="1"/>
  <c r="K53" i="75" s="1"/>
  <c r="M53" i="75" s="1"/>
  <c r="O53" i="75" s="1"/>
  <c r="Q53" i="75" s="1"/>
  <c r="S53" i="75" s="1"/>
  <c r="U53" i="75" s="1"/>
  <c r="W53" i="75" s="1"/>
  <c r="Y53" i="75" s="1"/>
  <c r="AA53" i="75" s="1"/>
  <c r="E50" i="75"/>
  <c r="G50" i="75" s="1"/>
  <c r="I50" i="75" s="1"/>
  <c r="K50" i="75" s="1"/>
  <c r="M50" i="75" s="1"/>
  <c r="O50" i="75" s="1"/>
  <c r="Q50" i="75" s="1"/>
  <c r="S50" i="75" s="1"/>
  <c r="U50" i="75" s="1"/>
  <c r="W50" i="75" s="1"/>
  <c r="Y50" i="75" s="1"/>
  <c r="AA50" i="75" s="1"/>
  <c r="E48" i="75"/>
  <c r="G48" i="75" s="1"/>
  <c r="I48" i="75" s="1"/>
  <c r="K48" i="75" s="1"/>
  <c r="M48" i="75" s="1"/>
  <c r="O48" i="75" s="1"/>
  <c r="Q48" i="75" s="1"/>
  <c r="S48" i="75" s="1"/>
  <c r="U48" i="75" s="1"/>
  <c r="W48" i="75" s="1"/>
  <c r="Y48" i="75" s="1"/>
  <c r="AA48" i="75" s="1"/>
  <c r="E46" i="75"/>
  <c r="G46" i="75" s="1"/>
  <c r="I46" i="75" s="1"/>
  <c r="K46" i="75" s="1"/>
  <c r="M46" i="75" s="1"/>
  <c r="O46" i="75" s="1"/>
  <c r="Q46" i="75" s="1"/>
  <c r="S46" i="75" s="1"/>
  <c r="U46" i="75" s="1"/>
  <c r="W46" i="75" s="1"/>
  <c r="Y46" i="75" s="1"/>
  <c r="AA46" i="75" s="1"/>
  <c r="E44" i="75"/>
  <c r="G44" i="75" s="1"/>
  <c r="I44" i="75" s="1"/>
  <c r="K44" i="75" s="1"/>
  <c r="M44" i="75" s="1"/>
  <c r="O44" i="75" s="1"/>
  <c r="Q44" i="75" s="1"/>
  <c r="S44" i="75" s="1"/>
  <c r="U44" i="75" s="1"/>
  <c r="W44" i="75" s="1"/>
  <c r="Y44" i="75" s="1"/>
  <c r="AA44" i="75" s="1"/>
  <c r="E42" i="75"/>
  <c r="G42" i="75" s="1"/>
  <c r="I42" i="75" s="1"/>
  <c r="K42" i="75" s="1"/>
  <c r="M42" i="75" s="1"/>
  <c r="O42" i="75" s="1"/>
  <c r="Q42" i="75" s="1"/>
  <c r="S42" i="75" s="1"/>
  <c r="U42" i="75" s="1"/>
  <c r="W42" i="75" s="1"/>
  <c r="Y42" i="75" s="1"/>
  <c r="AA42" i="75" s="1"/>
  <c r="E40" i="75"/>
  <c r="G40" i="75" s="1"/>
  <c r="I40" i="75" s="1"/>
  <c r="K40" i="75" s="1"/>
  <c r="M40" i="75" s="1"/>
  <c r="O40" i="75" s="1"/>
  <c r="Q40" i="75" s="1"/>
  <c r="S40" i="75" s="1"/>
  <c r="U40" i="75" s="1"/>
  <c r="W40" i="75" s="1"/>
  <c r="Y40" i="75" s="1"/>
  <c r="AA40" i="75" s="1"/>
  <c r="E37" i="75"/>
  <c r="G37" i="75" s="1"/>
  <c r="I37" i="75" s="1"/>
  <c r="K37" i="75" s="1"/>
  <c r="M37" i="75" s="1"/>
  <c r="O37" i="75" s="1"/>
  <c r="Q37" i="75" s="1"/>
  <c r="S37" i="75" s="1"/>
  <c r="U37" i="75" s="1"/>
  <c r="W37" i="75" s="1"/>
  <c r="Y37" i="75" s="1"/>
  <c r="AA37" i="75" s="1"/>
  <c r="E35" i="75"/>
  <c r="G35" i="75" s="1"/>
  <c r="I35" i="75" s="1"/>
  <c r="K35" i="75" s="1"/>
  <c r="M35" i="75" s="1"/>
  <c r="O35" i="75" s="1"/>
  <c r="Q35" i="75" s="1"/>
  <c r="S35" i="75" s="1"/>
  <c r="U35" i="75" s="1"/>
  <c r="W35" i="75" s="1"/>
  <c r="Y35" i="75" s="1"/>
  <c r="AA35" i="75" s="1"/>
  <c r="E33" i="75"/>
  <c r="G33" i="75" s="1"/>
  <c r="I33" i="75" s="1"/>
  <c r="K33" i="75" s="1"/>
  <c r="M33" i="75" s="1"/>
  <c r="O33" i="75" s="1"/>
  <c r="Q33" i="75" s="1"/>
  <c r="S33" i="75" s="1"/>
  <c r="U33" i="75" s="1"/>
  <c r="W33" i="75" s="1"/>
  <c r="Y33" i="75" s="1"/>
  <c r="AA33" i="75" s="1"/>
  <c r="E31" i="75"/>
  <c r="G31" i="75" s="1"/>
  <c r="I31" i="75" s="1"/>
  <c r="K31" i="75" s="1"/>
  <c r="M31" i="75" s="1"/>
  <c r="O31" i="75" s="1"/>
  <c r="Q31" i="75" s="1"/>
  <c r="S31" i="75" s="1"/>
  <c r="U31" i="75" s="1"/>
  <c r="W31" i="75" s="1"/>
  <c r="Y31" i="75" s="1"/>
  <c r="AA31" i="75" s="1"/>
  <c r="E29" i="75"/>
  <c r="G29" i="75" s="1"/>
  <c r="I29" i="75" s="1"/>
  <c r="K29" i="75" s="1"/>
  <c r="M29" i="75" s="1"/>
  <c r="O29" i="75" s="1"/>
  <c r="Q29" i="75" s="1"/>
  <c r="S29" i="75" s="1"/>
  <c r="U29" i="75" s="1"/>
  <c r="W29" i="75" s="1"/>
  <c r="Y29" i="75" s="1"/>
  <c r="AA29" i="75" s="1"/>
  <c r="E27" i="75"/>
  <c r="G27" i="75" s="1"/>
  <c r="I27" i="75" s="1"/>
  <c r="K27" i="75" s="1"/>
  <c r="M27" i="75" s="1"/>
  <c r="O27" i="75" s="1"/>
  <c r="Q27" i="75" s="1"/>
  <c r="S27" i="75" s="1"/>
  <c r="U27" i="75" s="1"/>
  <c r="W27" i="75" s="1"/>
  <c r="Y27" i="75" s="1"/>
  <c r="AA27" i="75" s="1"/>
  <c r="E25" i="75"/>
  <c r="G25" i="75" s="1"/>
  <c r="I25" i="75" s="1"/>
  <c r="K25" i="75" s="1"/>
  <c r="M25" i="75" s="1"/>
  <c r="O25" i="75" s="1"/>
  <c r="Q25" i="75" s="1"/>
  <c r="S25" i="75" s="1"/>
  <c r="U25" i="75" s="1"/>
  <c r="W25" i="75" s="1"/>
  <c r="Y25" i="75" s="1"/>
  <c r="AA25" i="75" s="1"/>
  <c r="E23" i="75"/>
  <c r="G23" i="75" s="1"/>
  <c r="I23" i="75" s="1"/>
  <c r="K23" i="75" s="1"/>
  <c r="M23" i="75" s="1"/>
  <c r="O23" i="75" s="1"/>
  <c r="Q23" i="75" s="1"/>
  <c r="S23" i="75" s="1"/>
  <c r="U23" i="75" s="1"/>
  <c r="W23" i="75" s="1"/>
  <c r="Y23" i="75" s="1"/>
  <c r="AA23" i="75" s="1"/>
  <c r="E21" i="75"/>
  <c r="G21" i="75" s="1"/>
  <c r="I21" i="75" s="1"/>
  <c r="K21" i="75" s="1"/>
  <c r="M21" i="75" s="1"/>
  <c r="O21" i="75" s="1"/>
  <c r="Q21" i="75" s="1"/>
  <c r="S21" i="75" s="1"/>
  <c r="U21" i="75" s="1"/>
  <c r="W21" i="75" s="1"/>
  <c r="Y21" i="75" s="1"/>
  <c r="AA21" i="75" s="1"/>
  <c r="E19" i="75"/>
  <c r="G19" i="75" s="1"/>
  <c r="I19" i="75" s="1"/>
  <c r="K19" i="75" s="1"/>
  <c r="M19" i="75" s="1"/>
  <c r="O19" i="75" s="1"/>
  <c r="Q19" i="75" s="1"/>
  <c r="S19" i="75" s="1"/>
  <c r="U19" i="75" s="1"/>
  <c r="W19" i="75" s="1"/>
  <c r="Y19" i="75" s="1"/>
  <c r="AA19" i="75" s="1"/>
  <c r="E17" i="75"/>
  <c r="G17" i="75" s="1"/>
  <c r="I17" i="75" s="1"/>
  <c r="K17" i="75" s="1"/>
  <c r="M17" i="75" s="1"/>
  <c r="O17" i="75" s="1"/>
  <c r="Q17" i="75" s="1"/>
  <c r="S17" i="75" s="1"/>
  <c r="U17" i="75" s="1"/>
  <c r="W17" i="75" s="1"/>
  <c r="Y17" i="75" s="1"/>
  <c r="AA17" i="75" s="1"/>
  <c r="E15" i="75"/>
  <c r="G15" i="75" s="1"/>
  <c r="I15" i="75" s="1"/>
  <c r="K15" i="75" s="1"/>
  <c r="M15" i="75" s="1"/>
  <c r="O15" i="75" s="1"/>
  <c r="Q15" i="75" s="1"/>
  <c r="S15" i="75" s="1"/>
  <c r="U15" i="75" s="1"/>
  <c r="W15" i="75" s="1"/>
  <c r="Y15" i="75" s="1"/>
  <c r="AA15" i="75" s="1"/>
  <c r="E13" i="75"/>
  <c r="G13" i="75" s="1"/>
  <c r="I13" i="75" s="1"/>
  <c r="K13" i="75" s="1"/>
  <c r="M13" i="75" s="1"/>
  <c r="O13" i="75" s="1"/>
  <c r="Q13" i="75" s="1"/>
  <c r="S13" i="75" s="1"/>
  <c r="U13" i="75" s="1"/>
  <c r="W13" i="75" s="1"/>
  <c r="Y13" i="75" s="1"/>
  <c r="AA13" i="75" s="1"/>
  <c r="B43" i="75"/>
  <c r="B36" i="75"/>
  <c r="B34" i="75"/>
  <c r="B32" i="75"/>
  <c r="B30" i="75"/>
  <c r="B28" i="75"/>
  <c r="B26" i="75"/>
  <c r="B24" i="75"/>
  <c r="B22" i="75"/>
  <c r="B20" i="75"/>
  <c r="B18" i="75"/>
  <c r="B16" i="75"/>
  <c r="B14" i="75"/>
  <c r="E746" i="70"/>
  <c r="E742" i="70"/>
  <c r="G742" i="70" s="1"/>
  <c r="I742" i="70" s="1"/>
  <c r="K742" i="70" s="1"/>
  <c r="M742" i="70" s="1"/>
  <c r="O742" i="70" s="1"/>
  <c r="Q742" i="70" s="1"/>
  <c r="S742" i="70" s="1"/>
  <c r="U742" i="70" s="1"/>
  <c r="W742" i="70" s="1"/>
  <c r="Y742" i="70" s="1"/>
  <c r="AA742" i="70" s="1"/>
  <c r="E740" i="70"/>
  <c r="G740" i="70" s="1"/>
  <c r="I740" i="70" s="1"/>
  <c r="K740" i="70" s="1"/>
  <c r="M740" i="70" s="1"/>
  <c r="O740" i="70" s="1"/>
  <c r="Q740" i="70" s="1"/>
  <c r="S740" i="70" s="1"/>
  <c r="U740" i="70" s="1"/>
  <c r="W740" i="70" s="1"/>
  <c r="Y740" i="70" s="1"/>
  <c r="AA740" i="70" s="1"/>
  <c r="E738" i="70"/>
  <c r="G738" i="70" s="1"/>
  <c r="I738" i="70" s="1"/>
  <c r="K738" i="70" s="1"/>
  <c r="M738" i="70" s="1"/>
  <c r="O738" i="70" s="1"/>
  <c r="Q738" i="70" s="1"/>
  <c r="S738" i="70" s="1"/>
  <c r="U738" i="70" s="1"/>
  <c r="W738" i="70" s="1"/>
  <c r="Y738" i="70" s="1"/>
  <c r="AA738" i="70" s="1"/>
  <c r="E735" i="70"/>
  <c r="G735" i="70" s="1"/>
  <c r="I735" i="70" s="1"/>
  <c r="K735" i="70" s="1"/>
  <c r="M735" i="70" s="1"/>
  <c r="O735" i="70" s="1"/>
  <c r="Q735" i="70" s="1"/>
  <c r="S735" i="70" s="1"/>
  <c r="U735" i="70" s="1"/>
  <c r="W735" i="70" s="1"/>
  <c r="Y735" i="70" s="1"/>
  <c r="AA735" i="70" s="1"/>
  <c r="E733" i="70"/>
  <c r="G733" i="70" s="1"/>
  <c r="I733" i="70" s="1"/>
  <c r="K733" i="70" s="1"/>
  <c r="M733" i="70" s="1"/>
  <c r="O733" i="70" s="1"/>
  <c r="Q733" i="70" s="1"/>
  <c r="S733" i="70" s="1"/>
  <c r="U733" i="70" s="1"/>
  <c r="W733" i="70" s="1"/>
  <c r="Y733" i="70" s="1"/>
  <c r="AA733" i="70" s="1"/>
  <c r="E731" i="70"/>
  <c r="G731" i="70" s="1"/>
  <c r="I731" i="70" s="1"/>
  <c r="K731" i="70" s="1"/>
  <c r="M731" i="70" s="1"/>
  <c r="O731" i="70" s="1"/>
  <c r="Q731" i="70" s="1"/>
  <c r="S731" i="70" s="1"/>
  <c r="U731" i="70" s="1"/>
  <c r="W731" i="70" s="1"/>
  <c r="Y731" i="70" s="1"/>
  <c r="AA731" i="70" s="1"/>
  <c r="E729" i="70"/>
  <c r="G729" i="70" s="1"/>
  <c r="I729" i="70" s="1"/>
  <c r="K729" i="70" s="1"/>
  <c r="M729" i="70" s="1"/>
  <c r="O729" i="70" s="1"/>
  <c r="Q729" i="70" s="1"/>
  <c r="S729" i="70" s="1"/>
  <c r="U729" i="70" s="1"/>
  <c r="W729" i="70" s="1"/>
  <c r="Y729" i="70" s="1"/>
  <c r="AA729" i="70" s="1"/>
  <c r="E727" i="70"/>
  <c r="G727" i="70" s="1"/>
  <c r="I727" i="70" s="1"/>
  <c r="K727" i="70" s="1"/>
  <c r="M727" i="70" s="1"/>
  <c r="O727" i="70" s="1"/>
  <c r="Q727" i="70" s="1"/>
  <c r="S727" i="70" s="1"/>
  <c r="U727" i="70" s="1"/>
  <c r="W727" i="70" s="1"/>
  <c r="Y727" i="70" s="1"/>
  <c r="AA727" i="70" s="1"/>
  <c r="E724" i="70"/>
  <c r="G724" i="70" s="1"/>
  <c r="I724" i="70" s="1"/>
  <c r="K724" i="70" s="1"/>
  <c r="M724" i="70" s="1"/>
  <c r="O724" i="70" s="1"/>
  <c r="Q724" i="70" s="1"/>
  <c r="S724" i="70" s="1"/>
  <c r="U724" i="70" s="1"/>
  <c r="W724" i="70" s="1"/>
  <c r="Y724" i="70" s="1"/>
  <c r="AA724" i="70" s="1"/>
  <c r="E722" i="70"/>
  <c r="G722" i="70" s="1"/>
  <c r="I722" i="70" s="1"/>
  <c r="K722" i="70" s="1"/>
  <c r="M722" i="70" s="1"/>
  <c r="O722" i="70" s="1"/>
  <c r="Q722" i="70" s="1"/>
  <c r="S722" i="70" s="1"/>
  <c r="U722" i="70" s="1"/>
  <c r="W722" i="70" s="1"/>
  <c r="Y722" i="70" s="1"/>
  <c r="AA722" i="70" s="1"/>
  <c r="E720" i="70"/>
  <c r="G720" i="70" s="1"/>
  <c r="I720" i="70" s="1"/>
  <c r="K720" i="70" s="1"/>
  <c r="M720" i="70" s="1"/>
  <c r="O720" i="70" s="1"/>
  <c r="Q720" i="70" s="1"/>
  <c r="S720" i="70" s="1"/>
  <c r="U720" i="70" s="1"/>
  <c r="W720" i="70" s="1"/>
  <c r="Y720" i="70" s="1"/>
  <c r="AA720" i="70" s="1"/>
  <c r="E718" i="70"/>
  <c r="G718" i="70" s="1"/>
  <c r="I718" i="70" s="1"/>
  <c r="K718" i="70" s="1"/>
  <c r="M718" i="70" s="1"/>
  <c r="O718" i="70" s="1"/>
  <c r="Q718" i="70" s="1"/>
  <c r="S718" i="70" s="1"/>
  <c r="U718" i="70" s="1"/>
  <c r="W718" i="70" s="1"/>
  <c r="Y718" i="70" s="1"/>
  <c r="AA718" i="70" s="1"/>
  <c r="E716" i="70"/>
  <c r="G716" i="70" s="1"/>
  <c r="I716" i="70" s="1"/>
  <c r="K716" i="70" s="1"/>
  <c r="M716" i="70" s="1"/>
  <c r="O716" i="70" s="1"/>
  <c r="Q716" i="70" s="1"/>
  <c r="S716" i="70" s="1"/>
  <c r="U716" i="70" s="1"/>
  <c r="W716" i="70" s="1"/>
  <c r="Y716" i="70" s="1"/>
  <c r="AA716" i="70" s="1"/>
  <c r="E714" i="70"/>
  <c r="G714" i="70" s="1"/>
  <c r="I714" i="70" s="1"/>
  <c r="K714" i="70" s="1"/>
  <c r="M714" i="70" s="1"/>
  <c r="O714" i="70" s="1"/>
  <c r="Q714" i="70" s="1"/>
  <c r="S714" i="70" s="1"/>
  <c r="U714" i="70" s="1"/>
  <c r="W714" i="70" s="1"/>
  <c r="Y714" i="70" s="1"/>
  <c r="AA714" i="70" s="1"/>
  <c r="E712" i="70"/>
  <c r="G712" i="70" s="1"/>
  <c r="I712" i="70" s="1"/>
  <c r="K712" i="70" s="1"/>
  <c r="M712" i="70" s="1"/>
  <c r="O712" i="70" s="1"/>
  <c r="Q712" i="70" s="1"/>
  <c r="S712" i="70" s="1"/>
  <c r="U712" i="70" s="1"/>
  <c r="W712" i="70" s="1"/>
  <c r="Y712" i="70" s="1"/>
  <c r="AA712" i="70" s="1"/>
  <c r="E708" i="70"/>
  <c r="G708" i="70" s="1"/>
  <c r="I708" i="70" s="1"/>
  <c r="K708" i="70" s="1"/>
  <c r="M708" i="70" s="1"/>
  <c r="O708" i="70" s="1"/>
  <c r="Q708" i="70" s="1"/>
  <c r="S708" i="70" s="1"/>
  <c r="U708" i="70" s="1"/>
  <c r="W708" i="70" s="1"/>
  <c r="Y708" i="70" s="1"/>
  <c r="AA708" i="70" s="1"/>
  <c r="E706" i="70"/>
  <c r="G706" i="70" s="1"/>
  <c r="I706" i="70" s="1"/>
  <c r="K706" i="70" s="1"/>
  <c r="M706" i="70" s="1"/>
  <c r="O706" i="70" s="1"/>
  <c r="Q706" i="70" s="1"/>
  <c r="S706" i="70" s="1"/>
  <c r="U706" i="70" s="1"/>
  <c r="W706" i="70" s="1"/>
  <c r="Y706" i="70" s="1"/>
  <c r="AA706" i="70" s="1"/>
  <c r="E703" i="70"/>
  <c r="G703" i="70" s="1"/>
  <c r="I703" i="70" s="1"/>
  <c r="K703" i="70" s="1"/>
  <c r="M703" i="70" s="1"/>
  <c r="O703" i="70" s="1"/>
  <c r="Q703" i="70" s="1"/>
  <c r="S703" i="70" s="1"/>
  <c r="U703" i="70" s="1"/>
  <c r="W703" i="70" s="1"/>
  <c r="Y703" i="70" s="1"/>
  <c r="AA703" i="70" s="1"/>
  <c r="E701" i="70"/>
  <c r="G701" i="70" s="1"/>
  <c r="I701" i="70" s="1"/>
  <c r="K701" i="70" s="1"/>
  <c r="M701" i="70" s="1"/>
  <c r="O701" i="70" s="1"/>
  <c r="Q701" i="70" s="1"/>
  <c r="S701" i="70" s="1"/>
  <c r="U701" i="70" s="1"/>
  <c r="W701" i="70" s="1"/>
  <c r="Y701" i="70" s="1"/>
  <c r="AA701" i="70" s="1"/>
  <c r="E699" i="70"/>
  <c r="G699" i="70" s="1"/>
  <c r="I699" i="70" s="1"/>
  <c r="K699" i="70" s="1"/>
  <c r="M699" i="70" s="1"/>
  <c r="O699" i="70" s="1"/>
  <c r="Q699" i="70" s="1"/>
  <c r="S699" i="70" s="1"/>
  <c r="U699" i="70" s="1"/>
  <c r="W699" i="70" s="1"/>
  <c r="Y699" i="70" s="1"/>
  <c r="AA699" i="70" s="1"/>
  <c r="E697" i="70"/>
  <c r="G697" i="70" s="1"/>
  <c r="I697" i="70" s="1"/>
  <c r="K697" i="70" s="1"/>
  <c r="M697" i="70" s="1"/>
  <c r="O697" i="70" s="1"/>
  <c r="Q697" i="70" s="1"/>
  <c r="S697" i="70" s="1"/>
  <c r="U697" i="70" s="1"/>
  <c r="W697" i="70" s="1"/>
  <c r="Y697" i="70" s="1"/>
  <c r="AA697" i="70" s="1"/>
  <c r="E695" i="70"/>
  <c r="G695" i="70" s="1"/>
  <c r="I695" i="70" s="1"/>
  <c r="K695" i="70" s="1"/>
  <c r="M695" i="70" s="1"/>
  <c r="O695" i="70" s="1"/>
  <c r="Q695" i="70" s="1"/>
  <c r="S695" i="70" s="1"/>
  <c r="U695" i="70" s="1"/>
  <c r="W695" i="70" s="1"/>
  <c r="Y695" i="70" s="1"/>
  <c r="AA695" i="70" s="1"/>
  <c r="E692" i="70"/>
  <c r="E690" i="70"/>
  <c r="E688" i="70"/>
  <c r="E686" i="70"/>
  <c r="E682" i="70"/>
  <c r="E680" i="70"/>
  <c r="E676" i="70"/>
  <c r="E670" i="70"/>
  <c r="E668" i="70"/>
  <c r="E665" i="70"/>
  <c r="E663" i="70"/>
  <c r="E661" i="70"/>
  <c r="E659" i="70"/>
  <c r="E657" i="70"/>
  <c r="E655" i="70"/>
  <c r="E653" i="70"/>
  <c r="E649" i="70"/>
  <c r="E647" i="70"/>
  <c r="E644" i="70"/>
  <c r="E642" i="70"/>
  <c r="E639" i="70"/>
  <c r="E637" i="70"/>
  <c r="E635" i="70"/>
  <c r="E633" i="70"/>
  <c r="E629" i="70"/>
  <c r="E627" i="70"/>
  <c r="E625" i="70"/>
  <c r="E622" i="70"/>
  <c r="E620" i="70"/>
  <c r="E618" i="70"/>
  <c r="E616" i="70"/>
  <c r="E612" i="70"/>
  <c r="E608" i="70"/>
  <c r="E605" i="70"/>
  <c r="E603" i="70"/>
  <c r="E601" i="70"/>
  <c r="E599" i="70"/>
  <c r="E597" i="70"/>
  <c r="E595" i="70"/>
  <c r="E593" i="70"/>
  <c r="E589" i="70"/>
  <c r="E586" i="70"/>
  <c r="E584" i="70"/>
  <c r="E582" i="70"/>
  <c r="E580" i="70"/>
  <c r="E578" i="70"/>
  <c r="E575" i="70"/>
  <c r="E573" i="70"/>
  <c r="E571" i="70"/>
  <c r="E569" i="70"/>
  <c r="E567" i="70"/>
  <c r="E565" i="70"/>
  <c r="E563" i="70"/>
  <c r="E559" i="70"/>
  <c r="E557" i="70"/>
  <c r="E554" i="70"/>
  <c r="E552" i="70"/>
  <c r="E550" i="70"/>
  <c r="E548" i="70"/>
  <c r="E546" i="70"/>
  <c r="E544" i="70"/>
  <c r="E542" i="70"/>
  <c r="E538" i="70"/>
  <c r="E536" i="70"/>
  <c r="E533" i="70"/>
  <c r="E531" i="70"/>
  <c r="E529" i="70"/>
  <c r="E525" i="70"/>
  <c r="E521" i="70"/>
  <c r="E518" i="70"/>
  <c r="E516" i="70"/>
  <c r="E514" i="70"/>
  <c r="E512" i="70"/>
  <c r="E510" i="70"/>
  <c r="E507" i="70"/>
  <c r="E505" i="70"/>
  <c r="E503" i="70"/>
  <c r="E501" i="70"/>
  <c r="E499" i="70"/>
  <c r="E495" i="70"/>
  <c r="E491" i="70"/>
  <c r="E488" i="70"/>
  <c r="E486" i="70"/>
  <c r="E483" i="70"/>
  <c r="E481" i="70"/>
  <c r="E479" i="70"/>
  <c r="E477" i="70"/>
  <c r="E475" i="70"/>
  <c r="E473" i="70"/>
  <c r="E471" i="70"/>
  <c r="E467" i="70"/>
  <c r="E464" i="70"/>
  <c r="E462" i="70"/>
  <c r="E460" i="70"/>
  <c r="E458" i="70"/>
  <c r="E456" i="70"/>
  <c r="E454" i="70"/>
  <c r="E451" i="70"/>
  <c r="E449" i="70"/>
  <c r="E447" i="70"/>
  <c r="E445" i="70"/>
  <c r="E443" i="70"/>
  <c r="E441" i="70"/>
  <c r="E439" i="70"/>
  <c r="E435" i="70"/>
  <c r="E432" i="70"/>
  <c r="E430" i="70"/>
  <c r="E428" i="70"/>
  <c r="E426" i="70"/>
  <c r="E424" i="70"/>
  <c r="E422" i="70"/>
  <c r="E419" i="70"/>
  <c r="E417" i="70"/>
  <c r="E415" i="70"/>
  <c r="E413" i="70"/>
  <c r="E411" i="70"/>
  <c r="E409" i="70"/>
  <c r="E405" i="70"/>
  <c r="E401" i="70"/>
  <c r="E399" i="70"/>
  <c r="E396" i="70"/>
  <c r="E394" i="70"/>
  <c r="E392" i="70"/>
  <c r="E390" i="70"/>
  <c r="E388" i="70"/>
  <c r="E386" i="70"/>
  <c r="E383" i="70"/>
  <c r="E381" i="70"/>
  <c r="E379" i="70"/>
  <c r="E377" i="70"/>
  <c r="E375" i="70"/>
  <c r="E371" i="70"/>
  <c r="E367" i="70"/>
  <c r="E365" i="70"/>
  <c r="E363" i="70"/>
  <c r="E360" i="70"/>
  <c r="E358" i="70"/>
  <c r="E355" i="70"/>
  <c r="E353" i="70"/>
  <c r="E351" i="70"/>
  <c r="E349" i="70"/>
  <c r="E347" i="70"/>
  <c r="E345" i="70"/>
  <c r="E343" i="70"/>
  <c r="E339" i="70"/>
  <c r="E337" i="70"/>
  <c r="E334" i="70"/>
  <c r="E332" i="70"/>
  <c r="E330" i="70"/>
  <c r="E328" i="70"/>
  <c r="E326" i="70"/>
  <c r="E324" i="70"/>
  <c r="E321" i="70"/>
  <c r="E319" i="70"/>
  <c r="E317" i="70"/>
  <c r="E315" i="70"/>
  <c r="E313" i="70"/>
  <c r="E309" i="70"/>
  <c r="E305" i="70"/>
  <c r="E302" i="70"/>
  <c r="E300" i="70"/>
  <c r="E298" i="70"/>
  <c r="E296" i="70"/>
  <c r="E292" i="70"/>
  <c r="E288" i="70"/>
  <c r="E286" i="70"/>
  <c r="E284" i="70"/>
  <c r="E282" i="70"/>
  <c r="E280" i="70"/>
  <c r="E277" i="70"/>
  <c r="E275" i="70"/>
  <c r="E273" i="70"/>
  <c r="E271" i="70"/>
  <c r="E269" i="70"/>
  <c r="E267" i="70"/>
  <c r="E263" i="70"/>
  <c r="E261" i="70"/>
  <c r="E259" i="70"/>
  <c r="E256" i="70"/>
  <c r="E254" i="70"/>
  <c r="E252" i="70"/>
  <c r="E250" i="70"/>
  <c r="E248" i="70"/>
  <c r="E245" i="70"/>
  <c r="E243" i="70"/>
  <c r="E241" i="70"/>
  <c r="E239" i="70"/>
  <c r="E235" i="70"/>
  <c r="E231" i="70"/>
  <c r="E229" i="70"/>
  <c r="E226" i="70"/>
  <c r="E224" i="70"/>
  <c r="E220" i="70"/>
  <c r="E217" i="70"/>
  <c r="E215" i="70"/>
  <c r="E212" i="70"/>
  <c r="E210" i="70"/>
  <c r="E208" i="70"/>
  <c r="E206" i="70"/>
  <c r="E204" i="70"/>
  <c r="E202" i="70"/>
  <c r="E198" i="70"/>
  <c r="E196" i="70"/>
  <c r="E194" i="70"/>
  <c r="E191" i="70"/>
  <c r="E189" i="70"/>
  <c r="E187" i="70"/>
  <c r="E185" i="70"/>
  <c r="E183" i="70"/>
  <c r="E180" i="70"/>
  <c r="E178" i="70"/>
  <c r="E176" i="70"/>
  <c r="E174" i="70"/>
  <c r="E172" i="70"/>
  <c r="E170" i="70"/>
  <c r="E166" i="70"/>
  <c r="E164" i="70"/>
  <c r="E161" i="70"/>
  <c r="E159" i="70"/>
  <c r="E157" i="70"/>
  <c r="E155" i="70"/>
  <c r="E153" i="70"/>
  <c r="E150" i="70"/>
  <c r="E148" i="70"/>
  <c r="E146" i="70"/>
  <c r="E144" i="70"/>
  <c r="E142" i="70"/>
  <c r="E140" i="70"/>
  <c r="E138" i="70"/>
  <c r="E134" i="70"/>
  <c r="E132" i="70"/>
  <c r="E130" i="70"/>
  <c r="E128" i="70"/>
  <c r="E125" i="70"/>
  <c r="E123" i="70"/>
  <c r="E121" i="70"/>
  <c r="E119" i="70"/>
  <c r="E117" i="70"/>
  <c r="E114" i="70"/>
  <c r="E112" i="70"/>
  <c r="E110" i="70"/>
  <c r="E108" i="70"/>
  <c r="E106" i="70"/>
  <c r="E104" i="70"/>
  <c r="E100" i="70"/>
  <c r="E98" i="70"/>
  <c r="E96" i="70"/>
  <c r="E94" i="70"/>
  <c r="E91" i="70"/>
  <c r="E89" i="70"/>
  <c r="E87" i="70"/>
  <c r="E85" i="70"/>
  <c r="E83" i="70"/>
  <c r="E80" i="70"/>
  <c r="E78" i="70"/>
  <c r="E76" i="70"/>
  <c r="E72" i="70"/>
  <c r="E69" i="70"/>
  <c r="E67" i="70"/>
  <c r="E65" i="70"/>
  <c r="E63" i="70"/>
  <c r="E61" i="70"/>
  <c r="E59" i="70"/>
  <c r="E55" i="70"/>
  <c r="E52" i="70"/>
  <c r="E50" i="70"/>
  <c r="E48" i="70"/>
  <c r="E46" i="70"/>
  <c r="E44" i="70"/>
  <c r="E42" i="70"/>
  <c r="E36" i="70"/>
  <c r="E32" i="70"/>
  <c r="E30" i="70"/>
  <c r="E28" i="70"/>
  <c r="E26" i="70"/>
  <c r="E24" i="70"/>
  <c r="E20" i="70"/>
  <c r="E18" i="70"/>
  <c r="E16" i="70"/>
  <c r="E14" i="70"/>
  <c r="E12" i="70"/>
  <c r="C22" i="70"/>
  <c r="C21" i="70"/>
  <c r="C10" i="70"/>
  <c r="C9" i="70"/>
  <c r="B31" i="70"/>
  <c r="B29" i="70"/>
  <c r="B27" i="70"/>
  <c r="B25" i="70"/>
  <c r="B23" i="70"/>
  <c r="B22" i="70"/>
  <c r="B21" i="70"/>
  <c r="B19" i="70"/>
  <c r="B17" i="70"/>
  <c r="B15" i="70"/>
  <c r="B13" i="70"/>
  <c r="B11" i="70"/>
  <c r="B10" i="70"/>
  <c r="B9" i="70"/>
  <c r="B755" i="70"/>
  <c r="B753" i="70"/>
  <c r="B751" i="70"/>
  <c r="B532" i="70"/>
  <c r="B530" i="70"/>
  <c r="B528" i="70"/>
  <c r="B301" i="70"/>
  <c r="B299" i="70"/>
  <c r="B297" i="70"/>
  <c r="B188" i="70"/>
  <c r="B158" i="70"/>
  <c r="B122" i="70"/>
  <c r="B88" i="70"/>
  <c r="G28" i="70" l="1"/>
  <c r="I28" i="70" s="1"/>
  <c r="K28" i="70" s="1"/>
  <c r="M28" i="70" s="1"/>
  <c r="O28" i="70" s="1"/>
  <c r="Q28" i="70" s="1"/>
  <c r="S28" i="70" s="1"/>
  <c r="U28" i="70" s="1"/>
  <c r="W28" i="70" s="1"/>
  <c r="Y28" i="70" s="1"/>
  <c r="AA28" i="70" s="1"/>
  <c r="G48" i="70"/>
  <c r="I48" i="70" s="1"/>
  <c r="K48" i="70" s="1"/>
  <c r="M48" i="70" s="1"/>
  <c r="O48" i="70" s="1"/>
  <c r="Q48" i="70" s="1"/>
  <c r="S48" i="70" s="1"/>
  <c r="U48" i="70" s="1"/>
  <c r="W48" i="70" s="1"/>
  <c r="Y48" i="70" s="1"/>
  <c r="AA48" i="70" s="1"/>
  <c r="G63" i="70"/>
  <c r="I63" i="70" s="1"/>
  <c r="K63" i="70" s="1"/>
  <c r="M63" i="70" s="1"/>
  <c r="O63" i="70" s="1"/>
  <c r="Q63" i="70" s="1"/>
  <c r="S63" i="70" s="1"/>
  <c r="U63" i="70" s="1"/>
  <c r="W63" i="70" s="1"/>
  <c r="Y63" i="70" s="1"/>
  <c r="AA63" i="70" s="1"/>
  <c r="G83" i="70"/>
  <c r="I83" i="70" s="1"/>
  <c r="K83" i="70" s="1"/>
  <c r="M83" i="70" s="1"/>
  <c r="O83" i="70" s="1"/>
  <c r="Q83" i="70" s="1"/>
  <c r="S83" i="70" s="1"/>
  <c r="U83" i="70" s="1"/>
  <c r="W83" i="70" s="1"/>
  <c r="Y83" i="70" s="1"/>
  <c r="AA83" i="70" s="1"/>
  <c r="G100" i="70"/>
  <c r="I100" i="70" s="1"/>
  <c r="K100" i="70" s="1"/>
  <c r="M100" i="70" s="1"/>
  <c r="O100" i="70" s="1"/>
  <c r="Q100" i="70" s="1"/>
  <c r="S100" i="70" s="1"/>
  <c r="U100" i="70" s="1"/>
  <c r="W100" i="70" s="1"/>
  <c r="Y100" i="70" s="1"/>
  <c r="AA100" i="70" s="1"/>
  <c r="G117" i="70"/>
  <c r="I117" i="70" s="1"/>
  <c r="K117" i="70" s="1"/>
  <c r="M117" i="70" s="1"/>
  <c r="O117" i="70" s="1"/>
  <c r="Q117" i="70" s="1"/>
  <c r="S117" i="70" s="1"/>
  <c r="U117" i="70" s="1"/>
  <c r="W117" i="70" s="1"/>
  <c r="Y117" i="70" s="1"/>
  <c r="AA117" i="70" s="1"/>
  <c r="G134" i="70"/>
  <c r="I134" i="70" s="1"/>
  <c r="K134" i="70" s="1"/>
  <c r="M134" i="70" s="1"/>
  <c r="O134" i="70" s="1"/>
  <c r="Q134" i="70" s="1"/>
  <c r="S134" i="70" s="1"/>
  <c r="U134" i="70" s="1"/>
  <c r="W134" i="70" s="1"/>
  <c r="Y134" i="70" s="1"/>
  <c r="AA134" i="70" s="1"/>
  <c r="G150" i="70"/>
  <c r="I150" i="70" s="1"/>
  <c r="K150" i="70" s="1"/>
  <c r="M150" i="70" s="1"/>
  <c r="O150" i="70" s="1"/>
  <c r="Q150" i="70" s="1"/>
  <c r="S150" i="70" s="1"/>
  <c r="U150" i="70" s="1"/>
  <c r="W150" i="70" s="1"/>
  <c r="Y150" i="70" s="1"/>
  <c r="AA150" i="70" s="1"/>
  <c r="G170" i="70"/>
  <c r="I170" i="70" s="1"/>
  <c r="K170" i="70" s="1"/>
  <c r="M170" i="70" s="1"/>
  <c r="O170" i="70" s="1"/>
  <c r="Q170" i="70" s="1"/>
  <c r="S170" i="70" s="1"/>
  <c r="U170" i="70" s="1"/>
  <c r="W170" i="70" s="1"/>
  <c r="Y170" i="70" s="1"/>
  <c r="AA170" i="70" s="1"/>
  <c r="G185" i="70"/>
  <c r="I185" i="70" s="1"/>
  <c r="K185" i="70" s="1"/>
  <c r="M185" i="70" s="1"/>
  <c r="O185" i="70" s="1"/>
  <c r="Q185" i="70" s="1"/>
  <c r="S185" i="70" s="1"/>
  <c r="U185" i="70" s="1"/>
  <c r="W185" i="70" s="1"/>
  <c r="Y185" i="70" s="1"/>
  <c r="AA185" i="70" s="1"/>
  <c r="G204" i="70"/>
  <c r="I204" i="70" s="1"/>
  <c r="K204" i="70" s="1"/>
  <c r="M204" i="70" s="1"/>
  <c r="O204" i="70" s="1"/>
  <c r="Q204" i="70" s="1"/>
  <c r="S204" i="70" s="1"/>
  <c r="U204" i="70" s="1"/>
  <c r="W204" i="70" s="1"/>
  <c r="Y204" i="70" s="1"/>
  <c r="AA204" i="70" s="1"/>
  <c r="G220" i="70"/>
  <c r="I220" i="70" s="1"/>
  <c r="K220" i="70" s="1"/>
  <c r="M220" i="70" s="1"/>
  <c r="O220" i="70" s="1"/>
  <c r="Q220" i="70" s="1"/>
  <c r="S220" i="70" s="1"/>
  <c r="U220" i="70" s="1"/>
  <c r="W220" i="70" s="1"/>
  <c r="Y220" i="70" s="1"/>
  <c r="AA220" i="70" s="1"/>
  <c r="G241" i="70"/>
  <c r="I241" i="70" s="1"/>
  <c r="K241" i="70" s="1"/>
  <c r="M241" i="70" s="1"/>
  <c r="O241" i="70" s="1"/>
  <c r="Q241" i="70" s="1"/>
  <c r="S241" i="70" s="1"/>
  <c r="U241" i="70" s="1"/>
  <c r="W241" i="70" s="1"/>
  <c r="Y241" i="70" s="1"/>
  <c r="AA241" i="70" s="1"/>
  <c r="G259" i="70"/>
  <c r="I259" i="70" s="1"/>
  <c r="K259" i="70" s="1"/>
  <c r="M259" i="70" s="1"/>
  <c r="O259" i="70" s="1"/>
  <c r="Q259" i="70" s="1"/>
  <c r="S259" i="70" s="1"/>
  <c r="U259" i="70" s="1"/>
  <c r="W259" i="70" s="1"/>
  <c r="Y259" i="70" s="1"/>
  <c r="AA259" i="70" s="1"/>
  <c r="G275" i="70"/>
  <c r="I275" i="70" s="1"/>
  <c r="K275" i="70" s="1"/>
  <c r="M275" i="70" s="1"/>
  <c r="O275" i="70" s="1"/>
  <c r="Q275" i="70" s="1"/>
  <c r="S275" i="70" s="1"/>
  <c r="U275" i="70" s="1"/>
  <c r="W275" i="70" s="1"/>
  <c r="Y275" i="70" s="1"/>
  <c r="AA275" i="70" s="1"/>
  <c r="G317" i="70"/>
  <c r="I317" i="70" s="1"/>
  <c r="K317" i="70" s="1"/>
  <c r="M317" i="70" s="1"/>
  <c r="O317" i="70" s="1"/>
  <c r="Q317" i="70" s="1"/>
  <c r="S317" i="70" s="1"/>
  <c r="U317" i="70" s="1"/>
  <c r="W317" i="70" s="1"/>
  <c r="Y317" i="70" s="1"/>
  <c r="AA317" i="70" s="1"/>
  <c r="G334" i="70"/>
  <c r="I334" i="70" s="1"/>
  <c r="K334" i="70" s="1"/>
  <c r="M334" i="70" s="1"/>
  <c r="O334" i="70" s="1"/>
  <c r="Q334" i="70" s="1"/>
  <c r="S334" i="70" s="1"/>
  <c r="U334" i="70" s="1"/>
  <c r="W334" i="70" s="1"/>
  <c r="Y334" i="70" s="1"/>
  <c r="AA334" i="70" s="1"/>
  <c r="G351" i="70"/>
  <c r="I351" i="70" s="1"/>
  <c r="K351" i="70" s="1"/>
  <c r="M351" i="70" s="1"/>
  <c r="O351" i="70" s="1"/>
  <c r="Q351" i="70" s="1"/>
  <c r="S351" i="70" s="1"/>
  <c r="U351" i="70" s="1"/>
  <c r="W351" i="70" s="1"/>
  <c r="Y351" i="70" s="1"/>
  <c r="AA351" i="70" s="1"/>
  <c r="G371" i="70"/>
  <c r="I371" i="70" s="1"/>
  <c r="K371" i="70" s="1"/>
  <c r="M371" i="70" s="1"/>
  <c r="O371" i="70" s="1"/>
  <c r="Q371" i="70" s="1"/>
  <c r="S371" i="70" s="1"/>
  <c r="U371" i="70" s="1"/>
  <c r="W371" i="70" s="1"/>
  <c r="Y371" i="70" s="1"/>
  <c r="AA371" i="70" s="1"/>
  <c r="G390" i="70"/>
  <c r="I390" i="70" s="1"/>
  <c r="K390" i="70" s="1"/>
  <c r="M390" i="70" s="1"/>
  <c r="O390" i="70" s="1"/>
  <c r="Q390" i="70" s="1"/>
  <c r="S390" i="70" s="1"/>
  <c r="U390" i="70" s="1"/>
  <c r="W390" i="70" s="1"/>
  <c r="Y390" i="70" s="1"/>
  <c r="AA390" i="70" s="1"/>
  <c r="G411" i="70"/>
  <c r="I411" i="70" s="1"/>
  <c r="K411" i="70" s="1"/>
  <c r="M411" i="70" s="1"/>
  <c r="O411" i="70" s="1"/>
  <c r="Q411" i="70" s="1"/>
  <c r="S411" i="70" s="1"/>
  <c r="U411" i="70" s="1"/>
  <c r="W411" i="70" s="1"/>
  <c r="Y411" i="70" s="1"/>
  <c r="AA411" i="70" s="1"/>
  <c r="G428" i="70"/>
  <c r="I428" i="70" s="1"/>
  <c r="K428" i="70" s="1"/>
  <c r="M428" i="70" s="1"/>
  <c r="O428" i="70" s="1"/>
  <c r="Q428" i="70" s="1"/>
  <c r="S428" i="70" s="1"/>
  <c r="U428" i="70" s="1"/>
  <c r="W428" i="70" s="1"/>
  <c r="Y428" i="70" s="1"/>
  <c r="AA428" i="70" s="1"/>
  <c r="G462" i="70"/>
  <c r="I462" i="70" s="1"/>
  <c r="K462" i="70" s="1"/>
  <c r="M462" i="70" s="1"/>
  <c r="O462" i="70" s="1"/>
  <c r="Q462" i="70" s="1"/>
  <c r="S462" i="70" s="1"/>
  <c r="U462" i="70" s="1"/>
  <c r="W462" i="70" s="1"/>
  <c r="Y462" i="70" s="1"/>
  <c r="AA462" i="70" s="1"/>
  <c r="G479" i="70"/>
  <c r="I479" i="70" s="1"/>
  <c r="K479" i="70" s="1"/>
  <c r="M479" i="70" s="1"/>
  <c r="O479" i="70" s="1"/>
  <c r="Q479" i="70" s="1"/>
  <c r="S479" i="70" s="1"/>
  <c r="U479" i="70" s="1"/>
  <c r="W479" i="70" s="1"/>
  <c r="Y479" i="70" s="1"/>
  <c r="AA479" i="70" s="1"/>
  <c r="G501" i="70"/>
  <c r="I501" i="70" s="1"/>
  <c r="K501" i="70" s="1"/>
  <c r="M501" i="70" s="1"/>
  <c r="O501" i="70" s="1"/>
  <c r="Q501" i="70" s="1"/>
  <c r="S501" i="70" s="1"/>
  <c r="U501" i="70" s="1"/>
  <c r="W501" i="70" s="1"/>
  <c r="Y501" i="70" s="1"/>
  <c r="AA501" i="70" s="1"/>
  <c r="G518" i="70"/>
  <c r="I518" i="70" s="1"/>
  <c r="K518" i="70" s="1"/>
  <c r="M518" i="70" s="1"/>
  <c r="O518" i="70" s="1"/>
  <c r="Q518" i="70" s="1"/>
  <c r="S518" i="70" s="1"/>
  <c r="U518" i="70" s="1"/>
  <c r="W518" i="70" s="1"/>
  <c r="Y518" i="70" s="1"/>
  <c r="AA518" i="70" s="1"/>
  <c r="G538" i="70"/>
  <c r="I538" i="70" s="1"/>
  <c r="K538" i="70" s="1"/>
  <c r="M538" i="70" s="1"/>
  <c r="O538" i="70" s="1"/>
  <c r="Q538" i="70" s="1"/>
  <c r="S538" i="70" s="1"/>
  <c r="U538" i="70" s="1"/>
  <c r="W538" i="70" s="1"/>
  <c r="Y538" i="70" s="1"/>
  <c r="AA538" i="70" s="1"/>
  <c r="G554" i="70"/>
  <c r="I554" i="70" s="1"/>
  <c r="K554" i="70" s="1"/>
  <c r="M554" i="70" s="1"/>
  <c r="O554" i="70" s="1"/>
  <c r="Q554" i="70" s="1"/>
  <c r="S554" i="70" s="1"/>
  <c r="U554" i="70" s="1"/>
  <c r="W554" i="70" s="1"/>
  <c r="Y554" i="70" s="1"/>
  <c r="AA554" i="70" s="1"/>
  <c r="G571" i="70"/>
  <c r="I571" i="70" s="1"/>
  <c r="K571" i="70" s="1"/>
  <c r="M571" i="70" s="1"/>
  <c r="O571" i="70" s="1"/>
  <c r="Q571" i="70" s="1"/>
  <c r="S571" i="70" s="1"/>
  <c r="U571" i="70" s="1"/>
  <c r="W571" i="70" s="1"/>
  <c r="Y571" i="70" s="1"/>
  <c r="AA571" i="70" s="1"/>
  <c r="G589" i="70"/>
  <c r="I589" i="70" s="1"/>
  <c r="K589" i="70" s="1"/>
  <c r="M589" i="70" s="1"/>
  <c r="O589" i="70" s="1"/>
  <c r="Q589" i="70" s="1"/>
  <c r="S589" i="70" s="1"/>
  <c r="U589" i="70" s="1"/>
  <c r="W589" i="70" s="1"/>
  <c r="Y589" i="70" s="1"/>
  <c r="AA589" i="70" s="1"/>
  <c r="G605" i="70"/>
  <c r="I605" i="70" s="1"/>
  <c r="K605" i="70" s="1"/>
  <c r="M605" i="70" s="1"/>
  <c r="O605" i="70" s="1"/>
  <c r="Q605" i="70" s="1"/>
  <c r="S605" i="70" s="1"/>
  <c r="U605" i="70" s="1"/>
  <c r="W605" i="70" s="1"/>
  <c r="Y605" i="70" s="1"/>
  <c r="AA605" i="70" s="1"/>
  <c r="AC605" i="70" s="1"/>
  <c r="G627" i="70"/>
  <c r="I627" i="70" s="1"/>
  <c r="K627" i="70" s="1"/>
  <c r="M627" i="70" s="1"/>
  <c r="O627" i="70" s="1"/>
  <c r="Q627" i="70" s="1"/>
  <c r="S627" i="70" s="1"/>
  <c r="U627" i="70" s="1"/>
  <c r="W627" i="70" s="1"/>
  <c r="Y627" i="70" s="1"/>
  <c r="AA627" i="70" s="1"/>
  <c r="G644" i="70"/>
  <c r="I644" i="70" s="1"/>
  <c r="K644" i="70" s="1"/>
  <c r="M644" i="70" s="1"/>
  <c r="O644" i="70" s="1"/>
  <c r="Q644" i="70" s="1"/>
  <c r="S644" i="70" s="1"/>
  <c r="U644" i="70" s="1"/>
  <c r="W644" i="70" s="1"/>
  <c r="Y644" i="70" s="1"/>
  <c r="AA644" i="70" s="1"/>
  <c r="G661" i="70"/>
  <c r="I661" i="70" s="1"/>
  <c r="K661" i="70" s="1"/>
  <c r="M661" i="70" s="1"/>
  <c r="O661" i="70" s="1"/>
  <c r="Q661" i="70" s="1"/>
  <c r="S661" i="70" s="1"/>
  <c r="U661" i="70" s="1"/>
  <c r="W661" i="70" s="1"/>
  <c r="Y661" i="70" s="1"/>
  <c r="AA661" i="70" s="1"/>
  <c r="G682" i="70"/>
  <c r="I682" i="70" s="1"/>
  <c r="K682" i="70" s="1"/>
  <c r="M682" i="70" s="1"/>
  <c r="O682" i="70" s="1"/>
  <c r="Q682" i="70" s="1"/>
  <c r="S682" i="70" s="1"/>
  <c r="U682" i="70" s="1"/>
  <c r="W682" i="70" s="1"/>
  <c r="Y682" i="70" s="1"/>
  <c r="AA682" i="70" s="1"/>
  <c r="G12" i="70"/>
  <c r="I12" i="70" s="1"/>
  <c r="K12" i="70" s="1"/>
  <c r="M12" i="70" s="1"/>
  <c r="O12" i="70" s="1"/>
  <c r="Q12" i="70" s="1"/>
  <c r="S12" i="70" s="1"/>
  <c r="U12" i="70" s="1"/>
  <c r="W12" i="70" s="1"/>
  <c r="Y12" i="70" s="1"/>
  <c r="AA12" i="70" s="1"/>
  <c r="G30" i="70"/>
  <c r="I30" i="70" s="1"/>
  <c r="K30" i="70" s="1"/>
  <c r="M30" i="70" s="1"/>
  <c r="O30" i="70" s="1"/>
  <c r="Q30" i="70" s="1"/>
  <c r="S30" i="70" s="1"/>
  <c r="U30" i="70" s="1"/>
  <c r="W30" i="70" s="1"/>
  <c r="Y30" i="70" s="1"/>
  <c r="AA30" i="70" s="1"/>
  <c r="G50" i="70"/>
  <c r="I50" i="70" s="1"/>
  <c r="K50" i="70" s="1"/>
  <c r="M50" i="70" s="1"/>
  <c r="O50" i="70" s="1"/>
  <c r="Q50" i="70" s="1"/>
  <c r="S50" i="70" s="1"/>
  <c r="U50" i="70" s="1"/>
  <c r="W50" i="70" s="1"/>
  <c r="Y50" i="70" s="1"/>
  <c r="AA50" i="70" s="1"/>
  <c r="G65" i="70"/>
  <c r="I65" i="70" s="1"/>
  <c r="K65" i="70" s="1"/>
  <c r="M65" i="70" s="1"/>
  <c r="O65" i="70" s="1"/>
  <c r="Q65" i="70" s="1"/>
  <c r="S65" i="70" s="1"/>
  <c r="U65" i="70" s="1"/>
  <c r="W65" i="70" s="1"/>
  <c r="Y65" i="70" s="1"/>
  <c r="AA65" i="70" s="1"/>
  <c r="G85" i="70"/>
  <c r="I85" i="70" s="1"/>
  <c r="K85" i="70" s="1"/>
  <c r="M85" i="70" s="1"/>
  <c r="O85" i="70" s="1"/>
  <c r="Q85" i="70" s="1"/>
  <c r="S85" i="70" s="1"/>
  <c r="U85" i="70" s="1"/>
  <c r="W85" i="70" s="1"/>
  <c r="Y85" i="70" s="1"/>
  <c r="AA85" i="70" s="1"/>
  <c r="G104" i="70"/>
  <c r="I104" i="70" s="1"/>
  <c r="K104" i="70" s="1"/>
  <c r="M104" i="70" s="1"/>
  <c r="O104" i="70" s="1"/>
  <c r="Q104" i="70" s="1"/>
  <c r="S104" i="70" s="1"/>
  <c r="U104" i="70" s="1"/>
  <c r="W104" i="70" s="1"/>
  <c r="Y104" i="70" s="1"/>
  <c r="AA104" i="70" s="1"/>
  <c r="G119" i="70"/>
  <c r="I119" i="70" s="1"/>
  <c r="K119" i="70" s="1"/>
  <c r="M119" i="70" s="1"/>
  <c r="O119" i="70" s="1"/>
  <c r="Q119" i="70" s="1"/>
  <c r="S119" i="70" s="1"/>
  <c r="U119" i="70" s="1"/>
  <c r="W119" i="70" s="1"/>
  <c r="Y119" i="70" s="1"/>
  <c r="AA119" i="70" s="1"/>
  <c r="G138" i="70"/>
  <c r="I138" i="70" s="1"/>
  <c r="K138" i="70" s="1"/>
  <c r="M138" i="70" s="1"/>
  <c r="O138" i="70" s="1"/>
  <c r="Q138" i="70" s="1"/>
  <c r="S138" i="70" s="1"/>
  <c r="U138" i="70" s="1"/>
  <c r="W138" i="70" s="1"/>
  <c r="Y138" i="70" s="1"/>
  <c r="AA138" i="70" s="1"/>
  <c r="G153" i="70"/>
  <c r="I153" i="70" s="1"/>
  <c r="K153" i="70" s="1"/>
  <c r="M153" i="70" s="1"/>
  <c r="O153" i="70" s="1"/>
  <c r="Q153" i="70" s="1"/>
  <c r="S153" i="70" s="1"/>
  <c r="U153" i="70" s="1"/>
  <c r="W153" i="70" s="1"/>
  <c r="Y153" i="70" s="1"/>
  <c r="AA153" i="70" s="1"/>
  <c r="G172" i="70"/>
  <c r="I172" i="70" s="1"/>
  <c r="K172" i="70" s="1"/>
  <c r="M172" i="70" s="1"/>
  <c r="O172" i="70" s="1"/>
  <c r="Q172" i="70" s="1"/>
  <c r="S172" i="70" s="1"/>
  <c r="U172" i="70" s="1"/>
  <c r="W172" i="70" s="1"/>
  <c r="Y172" i="70" s="1"/>
  <c r="AA172" i="70" s="1"/>
  <c r="G187" i="70"/>
  <c r="I187" i="70" s="1"/>
  <c r="K187" i="70" s="1"/>
  <c r="M187" i="70" s="1"/>
  <c r="O187" i="70" s="1"/>
  <c r="Q187" i="70" s="1"/>
  <c r="S187" i="70" s="1"/>
  <c r="U187" i="70" s="1"/>
  <c r="W187" i="70" s="1"/>
  <c r="Y187" i="70" s="1"/>
  <c r="AA187" i="70" s="1"/>
  <c r="G206" i="70"/>
  <c r="I206" i="70" s="1"/>
  <c r="K206" i="70" s="1"/>
  <c r="M206" i="70" s="1"/>
  <c r="O206" i="70" s="1"/>
  <c r="Q206" i="70" s="1"/>
  <c r="S206" i="70" s="1"/>
  <c r="U206" i="70" s="1"/>
  <c r="W206" i="70" s="1"/>
  <c r="Y206" i="70" s="1"/>
  <c r="AA206" i="70" s="1"/>
  <c r="G243" i="70"/>
  <c r="I243" i="70" s="1"/>
  <c r="K243" i="70" s="1"/>
  <c r="M243" i="70" s="1"/>
  <c r="O243" i="70" s="1"/>
  <c r="Q243" i="70" s="1"/>
  <c r="S243" i="70" s="1"/>
  <c r="U243" i="70" s="1"/>
  <c r="W243" i="70" s="1"/>
  <c r="Y243" i="70" s="1"/>
  <c r="AA243" i="70" s="1"/>
  <c r="G261" i="70"/>
  <c r="I261" i="70" s="1"/>
  <c r="K261" i="70" s="1"/>
  <c r="M261" i="70" s="1"/>
  <c r="O261" i="70" s="1"/>
  <c r="Q261" i="70" s="1"/>
  <c r="S261" i="70" s="1"/>
  <c r="U261" i="70" s="1"/>
  <c r="W261" i="70" s="1"/>
  <c r="Y261" i="70" s="1"/>
  <c r="AA261" i="70" s="1"/>
  <c r="G277" i="70"/>
  <c r="I277" i="70" s="1"/>
  <c r="K277" i="70" s="1"/>
  <c r="M277" i="70" s="1"/>
  <c r="O277" i="70" s="1"/>
  <c r="Q277" i="70" s="1"/>
  <c r="S277" i="70" s="1"/>
  <c r="U277" i="70" s="1"/>
  <c r="W277" i="70" s="1"/>
  <c r="Y277" i="70" s="1"/>
  <c r="AA277" i="70" s="1"/>
  <c r="G298" i="70"/>
  <c r="I298" i="70" s="1"/>
  <c r="K298" i="70" s="1"/>
  <c r="M298" i="70" s="1"/>
  <c r="O298" i="70" s="1"/>
  <c r="Q298" i="70" s="1"/>
  <c r="S298" i="70" s="1"/>
  <c r="U298" i="70" s="1"/>
  <c r="W298" i="70" s="1"/>
  <c r="Y298" i="70" s="1"/>
  <c r="AA298" i="70" s="1"/>
  <c r="G319" i="70"/>
  <c r="I319" i="70" s="1"/>
  <c r="K319" i="70" s="1"/>
  <c r="M319" i="70" s="1"/>
  <c r="O319" i="70" s="1"/>
  <c r="Q319" i="70" s="1"/>
  <c r="S319" i="70" s="1"/>
  <c r="U319" i="70" s="1"/>
  <c r="W319" i="70" s="1"/>
  <c r="Y319" i="70" s="1"/>
  <c r="AA319" i="70" s="1"/>
  <c r="G337" i="70"/>
  <c r="I337" i="70" s="1"/>
  <c r="K337" i="70" s="1"/>
  <c r="M337" i="70" s="1"/>
  <c r="O337" i="70" s="1"/>
  <c r="Q337" i="70" s="1"/>
  <c r="S337" i="70" s="1"/>
  <c r="U337" i="70" s="1"/>
  <c r="W337" i="70" s="1"/>
  <c r="Y337" i="70" s="1"/>
  <c r="AA337" i="70" s="1"/>
  <c r="G353" i="70"/>
  <c r="I353" i="70" s="1"/>
  <c r="K353" i="70" s="1"/>
  <c r="M353" i="70" s="1"/>
  <c r="O353" i="70" s="1"/>
  <c r="Q353" i="70" s="1"/>
  <c r="S353" i="70" s="1"/>
  <c r="U353" i="70" s="1"/>
  <c r="W353" i="70" s="1"/>
  <c r="Y353" i="70" s="1"/>
  <c r="AA353" i="70" s="1"/>
  <c r="G392" i="70"/>
  <c r="I392" i="70" s="1"/>
  <c r="K392" i="70" s="1"/>
  <c r="M392" i="70" s="1"/>
  <c r="O392" i="70" s="1"/>
  <c r="Q392" i="70" s="1"/>
  <c r="S392" i="70" s="1"/>
  <c r="U392" i="70" s="1"/>
  <c r="W392" i="70" s="1"/>
  <c r="Y392" i="70" s="1"/>
  <c r="AA392" i="70" s="1"/>
  <c r="G413" i="70"/>
  <c r="I413" i="70" s="1"/>
  <c r="K413" i="70" s="1"/>
  <c r="M413" i="70" s="1"/>
  <c r="O413" i="70" s="1"/>
  <c r="Q413" i="70" s="1"/>
  <c r="S413" i="70" s="1"/>
  <c r="U413" i="70" s="1"/>
  <c r="W413" i="70" s="1"/>
  <c r="Y413" i="70" s="1"/>
  <c r="AA413" i="70" s="1"/>
  <c r="G430" i="70"/>
  <c r="I430" i="70" s="1"/>
  <c r="K430" i="70" s="1"/>
  <c r="M430" i="70" s="1"/>
  <c r="O430" i="70" s="1"/>
  <c r="Q430" i="70" s="1"/>
  <c r="S430" i="70" s="1"/>
  <c r="U430" i="70" s="1"/>
  <c r="W430" i="70" s="1"/>
  <c r="Y430" i="70" s="1"/>
  <c r="AA430" i="70" s="1"/>
  <c r="G447" i="70"/>
  <c r="I447" i="70" s="1"/>
  <c r="K447" i="70" s="1"/>
  <c r="M447" i="70" s="1"/>
  <c r="O447" i="70" s="1"/>
  <c r="Q447" i="70" s="1"/>
  <c r="S447" i="70" s="1"/>
  <c r="U447" i="70" s="1"/>
  <c r="W447" i="70" s="1"/>
  <c r="Y447" i="70" s="1"/>
  <c r="AA447" i="70" s="1"/>
  <c r="G464" i="70"/>
  <c r="I464" i="70" s="1"/>
  <c r="K464" i="70" s="1"/>
  <c r="M464" i="70" s="1"/>
  <c r="O464" i="70" s="1"/>
  <c r="Q464" i="70" s="1"/>
  <c r="S464" i="70" s="1"/>
  <c r="U464" i="70" s="1"/>
  <c r="W464" i="70" s="1"/>
  <c r="Y464" i="70" s="1"/>
  <c r="AA464" i="70" s="1"/>
  <c r="G481" i="70"/>
  <c r="I481" i="70" s="1"/>
  <c r="K481" i="70" s="1"/>
  <c r="M481" i="70" s="1"/>
  <c r="O481" i="70" s="1"/>
  <c r="Q481" i="70" s="1"/>
  <c r="S481" i="70" s="1"/>
  <c r="U481" i="70" s="1"/>
  <c r="W481" i="70" s="1"/>
  <c r="Y481" i="70" s="1"/>
  <c r="AA481" i="70" s="1"/>
  <c r="G503" i="70"/>
  <c r="I503" i="70" s="1"/>
  <c r="K503" i="70" s="1"/>
  <c r="M503" i="70" s="1"/>
  <c r="O503" i="70" s="1"/>
  <c r="Q503" i="70" s="1"/>
  <c r="S503" i="70" s="1"/>
  <c r="U503" i="70" s="1"/>
  <c r="W503" i="70" s="1"/>
  <c r="Y503" i="70" s="1"/>
  <c r="AA503" i="70" s="1"/>
  <c r="G521" i="70"/>
  <c r="I521" i="70" s="1"/>
  <c r="K521" i="70" s="1"/>
  <c r="M521" i="70" s="1"/>
  <c r="O521" i="70" s="1"/>
  <c r="Q521" i="70" s="1"/>
  <c r="S521" i="70" s="1"/>
  <c r="U521" i="70" s="1"/>
  <c r="W521" i="70" s="1"/>
  <c r="Y521" i="70" s="1"/>
  <c r="AA521" i="70" s="1"/>
  <c r="G542" i="70"/>
  <c r="I542" i="70" s="1"/>
  <c r="K542" i="70" s="1"/>
  <c r="M542" i="70" s="1"/>
  <c r="O542" i="70" s="1"/>
  <c r="Q542" i="70" s="1"/>
  <c r="S542" i="70" s="1"/>
  <c r="U542" i="70" s="1"/>
  <c r="W542" i="70" s="1"/>
  <c r="Y542" i="70" s="1"/>
  <c r="AA542" i="70" s="1"/>
  <c r="G557" i="70"/>
  <c r="I557" i="70" s="1"/>
  <c r="K557" i="70" s="1"/>
  <c r="M557" i="70" s="1"/>
  <c r="O557" i="70" s="1"/>
  <c r="Q557" i="70" s="1"/>
  <c r="S557" i="70" s="1"/>
  <c r="U557" i="70" s="1"/>
  <c r="W557" i="70" s="1"/>
  <c r="Y557" i="70" s="1"/>
  <c r="AA557" i="70" s="1"/>
  <c r="G573" i="70"/>
  <c r="I573" i="70" s="1"/>
  <c r="K573" i="70" s="1"/>
  <c r="M573" i="70" s="1"/>
  <c r="O573" i="70" s="1"/>
  <c r="Q573" i="70" s="1"/>
  <c r="S573" i="70" s="1"/>
  <c r="U573" i="70" s="1"/>
  <c r="W573" i="70" s="1"/>
  <c r="Y573" i="70" s="1"/>
  <c r="AA573" i="70" s="1"/>
  <c r="G593" i="70"/>
  <c r="I593" i="70" s="1"/>
  <c r="K593" i="70" s="1"/>
  <c r="M593" i="70" s="1"/>
  <c r="O593" i="70" s="1"/>
  <c r="Q593" i="70" s="1"/>
  <c r="S593" i="70" s="1"/>
  <c r="U593" i="70" s="1"/>
  <c r="W593" i="70" s="1"/>
  <c r="Y593" i="70" s="1"/>
  <c r="AA593" i="70" s="1"/>
  <c r="G608" i="70"/>
  <c r="I608" i="70" s="1"/>
  <c r="K608" i="70" s="1"/>
  <c r="M608" i="70" s="1"/>
  <c r="O608" i="70" s="1"/>
  <c r="Q608" i="70" s="1"/>
  <c r="S608" i="70" s="1"/>
  <c r="U608" i="70" s="1"/>
  <c r="W608" i="70" s="1"/>
  <c r="Y608" i="70" s="1"/>
  <c r="AA608" i="70" s="1"/>
  <c r="G629" i="70"/>
  <c r="I629" i="70" s="1"/>
  <c r="K629" i="70" s="1"/>
  <c r="M629" i="70" s="1"/>
  <c r="O629" i="70" s="1"/>
  <c r="Q629" i="70" s="1"/>
  <c r="S629" i="70" s="1"/>
  <c r="U629" i="70" s="1"/>
  <c r="W629" i="70" s="1"/>
  <c r="Y629" i="70" s="1"/>
  <c r="AA629" i="70" s="1"/>
  <c r="G647" i="70"/>
  <c r="I647" i="70" s="1"/>
  <c r="K647" i="70" s="1"/>
  <c r="M647" i="70" s="1"/>
  <c r="O647" i="70" s="1"/>
  <c r="Q647" i="70" s="1"/>
  <c r="S647" i="70" s="1"/>
  <c r="U647" i="70" s="1"/>
  <c r="W647" i="70" s="1"/>
  <c r="Y647" i="70" s="1"/>
  <c r="AA647" i="70" s="1"/>
  <c r="G663" i="70"/>
  <c r="I663" i="70" s="1"/>
  <c r="K663" i="70" s="1"/>
  <c r="M663" i="70" s="1"/>
  <c r="O663" i="70" s="1"/>
  <c r="Q663" i="70" s="1"/>
  <c r="S663" i="70" s="1"/>
  <c r="U663" i="70" s="1"/>
  <c r="W663" i="70" s="1"/>
  <c r="Y663" i="70" s="1"/>
  <c r="AA663" i="70" s="1"/>
  <c r="G14" i="70"/>
  <c r="I14" i="70" s="1"/>
  <c r="K14" i="70" s="1"/>
  <c r="M14" i="70" s="1"/>
  <c r="O14" i="70" s="1"/>
  <c r="Q14" i="70" s="1"/>
  <c r="S14" i="70" s="1"/>
  <c r="U14" i="70" s="1"/>
  <c r="W14" i="70" s="1"/>
  <c r="Y14" i="70" s="1"/>
  <c r="AA14" i="70" s="1"/>
  <c r="G32" i="70"/>
  <c r="I32" i="70" s="1"/>
  <c r="K32" i="70" s="1"/>
  <c r="M32" i="70" s="1"/>
  <c r="O32" i="70" s="1"/>
  <c r="Q32" i="70" s="1"/>
  <c r="S32" i="70" s="1"/>
  <c r="U32" i="70" s="1"/>
  <c r="W32" i="70" s="1"/>
  <c r="Y32" i="70" s="1"/>
  <c r="AA32" i="70" s="1"/>
  <c r="E7" i="70"/>
  <c r="G67" i="70"/>
  <c r="I67" i="70" s="1"/>
  <c r="K67" i="70" s="1"/>
  <c r="M67" i="70" s="1"/>
  <c r="O67" i="70" s="1"/>
  <c r="Q67" i="70" s="1"/>
  <c r="S67" i="70" s="1"/>
  <c r="U67" i="70" s="1"/>
  <c r="W67" i="70" s="1"/>
  <c r="Y67" i="70" s="1"/>
  <c r="AA67" i="70" s="1"/>
  <c r="G87" i="70"/>
  <c r="I87" i="70" s="1"/>
  <c r="K87" i="70" s="1"/>
  <c r="M87" i="70" s="1"/>
  <c r="O87" i="70" s="1"/>
  <c r="Q87" i="70" s="1"/>
  <c r="S87" i="70" s="1"/>
  <c r="U87" i="70" s="1"/>
  <c r="W87" i="70" s="1"/>
  <c r="Y87" i="70" s="1"/>
  <c r="AA87" i="70" s="1"/>
  <c r="G106" i="70"/>
  <c r="I106" i="70" s="1"/>
  <c r="K106" i="70" s="1"/>
  <c r="M106" i="70" s="1"/>
  <c r="O106" i="70" s="1"/>
  <c r="Q106" i="70" s="1"/>
  <c r="S106" i="70" s="1"/>
  <c r="U106" i="70" s="1"/>
  <c r="W106" i="70" s="1"/>
  <c r="Y106" i="70" s="1"/>
  <c r="AA106" i="70" s="1"/>
  <c r="G121" i="70"/>
  <c r="I121" i="70" s="1"/>
  <c r="K121" i="70" s="1"/>
  <c r="M121" i="70" s="1"/>
  <c r="O121" i="70" s="1"/>
  <c r="Q121" i="70" s="1"/>
  <c r="S121" i="70" s="1"/>
  <c r="U121" i="70" s="1"/>
  <c r="W121" i="70" s="1"/>
  <c r="Y121" i="70" s="1"/>
  <c r="AA121" i="70" s="1"/>
  <c r="G140" i="70"/>
  <c r="I140" i="70" s="1"/>
  <c r="K140" i="70" s="1"/>
  <c r="M140" i="70" s="1"/>
  <c r="O140" i="70" s="1"/>
  <c r="Q140" i="70" s="1"/>
  <c r="S140" i="70" s="1"/>
  <c r="U140" i="70" s="1"/>
  <c r="W140" i="70" s="1"/>
  <c r="Y140" i="70" s="1"/>
  <c r="AA140" i="70" s="1"/>
  <c r="G155" i="70"/>
  <c r="I155" i="70" s="1"/>
  <c r="K155" i="70" s="1"/>
  <c r="M155" i="70" s="1"/>
  <c r="O155" i="70" s="1"/>
  <c r="Q155" i="70" s="1"/>
  <c r="S155" i="70" s="1"/>
  <c r="U155" i="70" s="1"/>
  <c r="W155" i="70" s="1"/>
  <c r="Y155" i="70" s="1"/>
  <c r="AA155" i="70" s="1"/>
  <c r="G174" i="70"/>
  <c r="I174" i="70" s="1"/>
  <c r="K174" i="70" s="1"/>
  <c r="M174" i="70" s="1"/>
  <c r="O174" i="70" s="1"/>
  <c r="Q174" i="70" s="1"/>
  <c r="S174" i="70" s="1"/>
  <c r="U174" i="70" s="1"/>
  <c r="W174" i="70" s="1"/>
  <c r="Y174" i="70" s="1"/>
  <c r="AA174" i="70" s="1"/>
  <c r="G189" i="70"/>
  <c r="I189" i="70" s="1"/>
  <c r="K189" i="70" s="1"/>
  <c r="M189" i="70" s="1"/>
  <c r="O189" i="70" s="1"/>
  <c r="Q189" i="70" s="1"/>
  <c r="S189" i="70" s="1"/>
  <c r="U189" i="70" s="1"/>
  <c r="W189" i="70" s="1"/>
  <c r="Y189" i="70" s="1"/>
  <c r="AA189" i="70" s="1"/>
  <c r="G208" i="70"/>
  <c r="I208" i="70" s="1"/>
  <c r="K208" i="70" s="1"/>
  <c r="M208" i="70" s="1"/>
  <c r="O208" i="70" s="1"/>
  <c r="Q208" i="70" s="1"/>
  <c r="S208" i="70" s="1"/>
  <c r="U208" i="70" s="1"/>
  <c r="W208" i="70" s="1"/>
  <c r="Y208" i="70" s="1"/>
  <c r="AA208" i="70" s="1"/>
  <c r="G224" i="70"/>
  <c r="I224" i="70" s="1"/>
  <c r="K224" i="70" s="1"/>
  <c r="M224" i="70" s="1"/>
  <c r="O224" i="70" s="1"/>
  <c r="Q224" i="70" s="1"/>
  <c r="S224" i="70" s="1"/>
  <c r="U224" i="70" s="1"/>
  <c r="W224" i="70" s="1"/>
  <c r="Y224" i="70" s="1"/>
  <c r="AA224" i="70" s="1"/>
  <c r="G245" i="70"/>
  <c r="I245" i="70" s="1"/>
  <c r="K245" i="70" s="1"/>
  <c r="M245" i="70" s="1"/>
  <c r="O245" i="70" s="1"/>
  <c r="Q245" i="70" s="1"/>
  <c r="S245" i="70" s="1"/>
  <c r="U245" i="70" s="1"/>
  <c r="W245" i="70" s="1"/>
  <c r="Y245" i="70" s="1"/>
  <c r="AA245" i="70" s="1"/>
  <c r="G263" i="70"/>
  <c r="I263" i="70" s="1"/>
  <c r="K263" i="70" s="1"/>
  <c r="M263" i="70" s="1"/>
  <c r="O263" i="70" s="1"/>
  <c r="Q263" i="70" s="1"/>
  <c r="S263" i="70" s="1"/>
  <c r="U263" i="70" s="1"/>
  <c r="W263" i="70" s="1"/>
  <c r="Y263" i="70" s="1"/>
  <c r="AA263" i="70" s="1"/>
  <c r="G280" i="70"/>
  <c r="I280" i="70" s="1"/>
  <c r="K280" i="70" s="1"/>
  <c r="M280" i="70" s="1"/>
  <c r="O280" i="70" s="1"/>
  <c r="Q280" i="70" s="1"/>
  <c r="S280" i="70" s="1"/>
  <c r="U280" i="70" s="1"/>
  <c r="W280" i="70" s="1"/>
  <c r="Y280" i="70" s="1"/>
  <c r="AA280" i="70" s="1"/>
  <c r="G300" i="70"/>
  <c r="I300" i="70" s="1"/>
  <c r="K300" i="70" s="1"/>
  <c r="M300" i="70" s="1"/>
  <c r="O300" i="70" s="1"/>
  <c r="Q300" i="70" s="1"/>
  <c r="S300" i="70" s="1"/>
  <c r="U300" i="70" s="1"/>
  <c r="W300" i="70" s="1"/>
  <c r="Y300" i="70" s="1"/>
  <c r="AA300" i="70" s="1"/>
  <c r="G321" i="70"/>
  <c r="I321" i="70" s="1"/>
  <c r="K321" i="70" s="1"/>
  <c r="M321" i="70" s="1"/>
  <c r="O321" i="70" s="1"/>
  <c r="Q321" i="70" s="1"/>
  <c r="S321" i="70" s="1"/>
  <c r="U321" i="70" s="1"/>
  <c r="W321" i="70" s="1"/>
  <c r="Y321" i="70" s="1"/>
  <c r="AA321" i="70" s="1"/>
  <c r="G339" i="70"/>
  <c r="I339" i="70" s="1"/>
  <c r="K339" i="70" s="1"/>
  <c r="M339" i="70" s="1"/>
  <c r="O339" i="70" s="1"/>
  <c r="Q339" i="70" s="1"/>
  <c r="S339" i="70" s="1"/>
  <c r="U339" i="70" s="1"/>
  <c r="W339" i="70" s="1"/>
  <c r="Y339" i="70" s="1"/>
  <c r="AA339" i="70" s="1"/>
  <c r="G355" i="70"/>
  <c r="I355" i="70" s="1"/>
  <c r="K355" i="70" s="1"/>
  <c r="M355" i="70" s="1"/>
  <c r="O355" i="70" s="1"/>
  <c r="Q355" i="70" s="1"/>
  <c r="S355" i="70" s="1"/>
  <c r="U355" i="70" s="1"/>
  <c r="W355" i="70" s="1"/>
  <c r="Y355" i="70" s="1"/>
  <c r="AA355" i="70" s="1"/>
  <c r="G377" i="70"/>
  <c r="I377" i="70" s="1"/>
  <c r="K377" i="70" s="1"/>
  <c r="M377" i="70" s="1"/>
  <c r="O377" i="70" s="1"/>
  <c r="Q377" i="70" s="1"/>
  <c r="S377" i="70" s="1"/>
  <c r="U377" i="70" s="1"/>
  <c r="W377" i="70" s="1"/>
  <c r="Y377" i="70" s="1"/>
  <c r="AA377" i="70" s="1"/>
  <c r="G394" i="70"/>
  <c r="I394" i="70" s="1"/>
  <c r="K394" i="70" s="1"/>
  <c r="M394" i="70" s="1"/>
  <c r="O394" i="70" s="1"/>
  <c r="Q394" i="70" s="1"/>
  <c r="S394" i="70" s="1"/>
  <c r="U394" i="70" s="1"/>
  <c r="W394" i="70" s="1"/>
  <c r="Y394" i="70" s="1"/>
  <c r="AA394" i="70" s="1"/>
  <c r="G415" i="70"/>
  <c r="I415" i="70" s="1"/>
  <c r="K415" i="70" s="1"/>
  <c r="M415" i="70" s="1"/>
  <c r="O415" i="70" s="1"/>
  <c r="Q415" i="70" s="1"/>
  <c r="S415" i="70" s="1"/>
  <c r="U415" i="70" s="1"/>
  <c r="W415" i="70" s="1"/>
  <c r="Y415" i="70" s="1"/>
  <c r="AA415" i="70" s="1"/>
  <c r="G432" i="70"/>
  <c r="I432" i="70" s="1"/>
  <c r="K432" i="70" s="1"/>
  <c r="M432" i="70" s="1"/>
  <c r="O432" i="70" s="1"/>
  <c r="Q432" i="70" s="1"/>
  <c r="S432" i="70" s="1"/>
  <c r="U432" i="70" s="1"/>
  <c r="W432" i="70" s="1"/>
  <c r="Y432" i="70" s="1"/>
  <c r="AA432" i="70" s="1"/>
  <c r="G449" i="70"/>
  <c r="I449" i="70" s="1"/>
  <c r="K449" i="70" s="1"/>
  <c r="M449" i="70" s="1"/>
  <c r="O449" i="70" s="1"/>
  <c r="Q449" i="70" s="1"/>
  <c r="S449" i="70" s="1"/>
  <c r="U449" i="70" s="1"/>
  <c r="W449" i="70" s="1"/>
  <c r="Y449" i="70" s="1"/>
  <c r="AA449" i="70" s="1"/>
  <c r="G467" i="70"/>
  <c r="I467" i="70" s="1"/>
  <c r="K467" i="70" s="1"/>
  <c r="M467" i="70" s="1"/>
  <c r="O467" i="70" s="1"/>
  <c r="Q467" i="70" s="1"/>
  <c r="S467" i="70" s="1"/>
  <c r="U467" i="70" s="1"/>
  <c r="W467" i="70" s="1"/>
  <c r="Y467" i="70" s="1"/>
  <c r="AA467" i="70" s="1"/>
  <c r="G483" i="70"/>
  <c r="I483" i="70" s="1"/>
  <c r="K483" i="70" s="1"/>
  <c r="M483" i="70" s="1"/>
  <c r="O483" i="70" s="1"/>
  <c r="Q483" i="70" s="1"/>
  <c r="S483" i="70" s="1"/>
  <c r="U483" i="70" s="1"/>
  <c r="W483" i="70" s="1"/>
  <c r="Y483" i="70" s="1"/>
  <c r="AA483" i="70" s="1"/>
  <c r="G505" i="70"/>
  <c r="I505" i="70" s="1"/>
  <c r="K505" i="70" s="1"/>
  <c r="M505" i="70" s="1"/>
  <c r="O505" i="70" s="1"/>
  <c r="Q505" i="70" s="1"/>
  <c r="S505" i="70" s="1"/>
  <c r="U505" i="70" s="1"/>
  <c r="W505" i="70" s="1"/>
  <c r="Y505" i="70" s="1"/>
  <c r="AA505" i="70" s="1"/>
  <c r="G525" i="70"/>
  <c r="I525" i="70" s="1"/>
  <c r="K525" i="70" s="1"/>
  <c r="M525" i="70" s="1"/>
  <c r="O525" i="70" s="1"/>
  <c r="Q525" i="70" s="1"/>
  <c r="S525" i="70" s="1"/>
  <c r="U525" i="70" s="1"/>
  <c r="W525" i="70" s="1"/>
  <c r="Y525" i="70" s="1"/>
  <c r="AA525" i="70" s="1"/>
  <c r="G544" i="70"/>
  <c r="I544" i="70" s="1"/>
  <c r="K544" i="70" s="1"/>
  <c r="M544" i="70" s="1"/>
  <c r="O544" i="70" s="1"/>
  <c r="Q544" i="70" s="1"/>
  <c r="S544" i="70" s="1"/>
  <c r="U544" i="70" s="1"/>
  <c r="W544" i="70" s="1"/>
  <c r="Y544" i="70" s="1"/>
  <c r="AA544" i="70" s="1"/>
  <c r="G559" i="70"/>
  <c r="I559" i="70" s="1"/>
  <c r="K559" i="70" s="1"/>
  <c r="M559" i="70" s="1"/>
  <c r="O559" i="70" s="1"/>
  <c r="Q559" i="70" s="1"/>
  <c r="S559" i="70" s="1"/>
  <c r="U559" i="70" s="1"/>
  <c r="W559" i="70" s="1"/>
  <c r="Y559" i="70" s="1"/>
  <c r="AA559" i="70" s="1"/>
  <c r="G575" i="70"/>
  <c r="I575" i="70" s="1"/>
  <c r="K575" i="70" s="1"/>
  <c r="M575" i="70" s="1"/>
  <c r="O575" i="70" s="1"/>
  <c r="Q575" i="70" s="1"/>
  <c r="S575" i="70" s="1"/>
  <c r="U575" i="70" s="1"/>
  <c r="W575" i="70" s="1"/>
  <c r="Y575" i="70" s="1"/>
  <c r="AA575" i="70" s="1"/>
  <c r="G595" i="70"/>
  <c r="I595" i="70" s="1"/>
  <c r="K595" i="70" s="1"/>
  <c r="M595" i="70" s="1"/>
  <c r="O595" i="70" s="1"/>
  <c r="Q595" i="70" s="1"/>
  <c r="S595" i="70" s="1"/>
  <c r="U595" i="70" s="1"/>
  <c r="W595" i="70" s="1"/>
  <c r="Y595" i="70" s="1"/>
  <c r="AA595" i="70" s="1"/>
  <c r="G612" i="70"/>
  <c r="I612" i="70" s="1"/>
  <c r="K612" i="70" s="1"/>
  <c r="M612" i="70" s="1"/>
  <c r="O612" i="70" s="1"/>
  <c r="Q612" i="70" s="1"/>
  <c r="S612" i="70" s="1"/>
  <c r="U612" i="70" s="1"/>
  <c r="W612" i="70" s="1"/>
  <c r="Y612" i="70" s="1"/>
  <c r="AA612" i="70" s="1"/>
  <c r="G633" i="70"/>
  <c r="I633" i="70" s="1"/>
  <c r="K633" i="70" s="1"/>
  <c r="M633" i="70" s="1"/>
  <c r="O633" i="70" s="1"/>
  <c r="Q633" i="70" s="1"/>
  <c r="S633" i="70" s="1"/>
  <c r="U633" i="70" s="1"/>
  <c r="W633" i="70" s="1"/>
  <c r="Y633" i="70" s="1"/>
  <c r="AA633" i="70" s="1"/>
  <c r="G649" i="70"/>
  <c r="I649" i="70" s="1"/>
  <c r="K649" i="70" s="1"/>
  <c r="M649" i="70" s="1"/>
  <c r="O649" i="70" s="1"/>
  <c r="Q649" i="70" s="1"/>
  <c r="S649" i="70" s="1"/>
  <c r="U649" i="70" s="1"/>
  <c r="W649" i="70" s="1"/>
  <c r="Y649" i="70" s="1"/>
  <c r="AA649" i="70" s="1"/>
  <c r="G665" i="70"/>
  <c r="I665" i="70" s="1"/>
  <c r="K665" i="70" s="1"/>
  <c r="M665" i="70" s="1"/>
  <c r="O665" i="70" s="1"/>
  <c r="Q665" i="70" s="1"/>
  <c r="S665" i="70" s="1"/>
  <c r="U665" i="70" s="1"/>
  <c r="W665" i="70" s="1"/>
  <c r="Y665" i="70" s="1"/>
  <c r="AA665" i="70" s="1"/>
  <c r="G688" i="70"/>
  <c r="I688" i="70" s="1"/>
  <c r="K688" i="70" s="1"/>
  <c r="M688" i="70" s="1"/>
  <c r="O688" i="70" s="1"/>
  <c r="Q688" i="70" s="1"/>
  <c r="S688" i="70" s="1"/>
  <c r="U688" i="70" s="1"/>
  <c r="W688" i="70" s="1"/>
  <c r="Y688" i="70" s="1"/>
  <c r="AA688" i="70" s="1"/>
  <c r="G16" i="70"/>
  <c r="I16" i="70" s="1"/>
  <c r="K16" i="70" s="1"/>
  <c r="M16" i="70" s="1"/>
  <c r="O16" i="70" s="1"/>
  <c r="Q16" i="70" s="1"/>
  <c r="S16" i="70" s="1"/>
  <c r="U16" i="70" s="1"/>
  <c r="W16" i="70" s="1"/>
  <c r="Y16" i="70" s="1"/>
  <c r="AA16" i="70" s="1"/>
  <c r="G36" i="70"/>
  <c r="I36" i="70" s="1"/>
  <c r="K36" i="70" s="1"/>
  <c r="M36" i="70" s="1"/>
  <c r="O36" i="70" s="1"/>
  <c r="Q36" i="70" s="1"/>
  <c r="S36" i="70" s="1"/>
  <c r="U36" i="70" s="1"/>
  <c r="W36" i="70" s="1"/>
  <c r="Y36" i="70" s="1"/>
  <c r="AA36" i="70" s="1"/>
  <c r="G69" i="70"/>
  <c r="I69" i="70" s="1"/>
  <c r="K69" i="70" s="1"/>
  <c r="M69" i="70" s="1"/>
  <c r="O69" i="70" s="1"/>
  <c r="Q69" i="70" s="1"/>
  <c r="S69" i="70" s="1"/>
  <c r="U69" i="70" s="1"/>
  <c r="W69" i="70" s="1"/>
  <c r="Y69" i="70" s="1"/>
  <c r="AA69" i="70" s="1"/>
  <c r="G89" i="70"/>
  <c r="I89" i="70" s="1"/>
  <c r="K89" i="70" s="1"/>
  <c r="M89" i="70" s="1"/>
  <c r="O89" i="70" s="1"/>
  <c r="Q89" i="70" s="1"/>
  <c r="S89" i="70" s="1"/>
  <c r="U89" i="70" s="1"/>
  <c r="W89" i="70" s="1"/>
  <c r="Y89" i="70" s="1"/>
  <c r="AA89" i="70" s="1"/>
  <c r="G108" i="70"/>
  <c r="I108" i="70" s="1"/>
  <c r="K108" i="70" s="1"/>
  <c r="M108" i="70" s="1"/>
  <c r="O108" i="70" s="1"/>
  <c r="Q108" i="70" s="1"/>
  <c r="S108" i="70" s="1"/>
  <c r="U108" i="70" s="1"/>
  <c r="W108" i="70" s="1"/>
  <c r="Y108" i="70" s="1"/>
  <c r="AA108" i="70" s="1"/>
  <c r="G123" i="70"/>
  <c r="I123" i="70" s="1"/>
  <c r="K123" i="70" s="1"/>
  <c r="M123" i="70" s="1"/>
  <c r="O123" i="70" s="1"/>
  <c r="Q123" i="70" s="1"/>
  <c r="S123" i="70" s="1"/>
  <c r="U123" i="70" s="1"/>
  <c r="W123" i="70" s="1"/>
  <c r="Y123" i="70" s="1"/>
  <c r="AA123" i="70" s="1"/>
  <c r="G142" i="70"/>
  <c r="I142" i="70" s="1"/>
  <c r="K142" i="70" s="1"/>
  <c r="M142" i="70" s="1"/>
  <c r="O142" i="70" s="1"/>
  <c r="Q142" i="70" s="1"/>
  <c r="S142" i="70" s="1"/>
  <c r="U142" i="70" s="1"/>
  <c r="W142" i="70" s="1"/>
  <c r="Y142" i="70" s="1"/>
  <c r="AA142" i="70" s="1"/>
  <c r="G157" i="70"/>
  <c r="I157" i="70" s="1"/>
  <c r="K157" i="70" s="1"/>
  <c r="M157" i="70" s="1"/>
  <c r="O157" i="70" s="1"/>
  <c r="Q157" i="70" s="1"/>
  <c r="S157" i="70" s="1"/>
  <c r="U157" i="70" s="1"/>
  <c r="W157" i="70" s="1"/>
  <c r="Y157" i="70" s="1"/>
  <c r="AA157" i="70" s="1"/>
  <c r="G191" i="70"/>
  <c r="I191" i="70" s="1"/>
  <c r="K191" i="70" s="1"/>
  <c r="M191" i="70" s="1"/>
  <c r="O191" i="70" s="1"/>
  <c r="Q191" i="70" s="1"/>
  <c r="S191" i="70" s="1"/>
  <c r="U191" i="70" s="1"/>
  <c r="W191" i="70" s="1"/>
  <c r="Y191" i="70" s="1"/>
  <c r="AA191" i="70" s="1"/>
  <c r="G226" i="70"/>
  <c r="I226" i="70" s="1"/>
  <c r="K226" i="70" s="1"/>
  <c r="M226" i="70" s="1"/>
  <c r="O226" i="70" s="1"/>
  <c r="Q226" i="70" s="1"/>
  <c r="S226" i="70" s="1"/>
  <c r="U226" i="70" s="1"/>
  <c r="W226" i="70" s="1"/>
  <c r="Y226" i="70" s="1"/>
  <c r="AA226" i="70" s="1"/>
  <c r="G248" i="70"/>
  <c r="I248" i="70" s="1"/>
  <c r="K248" i="70" s="1"/>
  <c r="M248" i="70" s="1"/>
  <c r="O248" i="70" s="1"/>
  <c r="Q248" i="70" s="1"/>
  <c r="S248" i="70" s="1"/>
  <c r="U248" i="70" s="1"/>
  <c r="W248" i="70" s="1"/>
  <c r="Y248" i="70" s="1"/>
  <c r="AA248" i="70" s="1"/>
  <c r="G267" i="70"/>
  <c r="I267" i="70" s="1"/>
  <c r="K267" i="70" s="1"/>
  <c r="M267" i="70" s="1"/>
  <c r="O267" i="70" s="1"/>
  <c r="Q267" i="70" s="1"/>
  <c r="S267" i="70" s="1"/>
  <c r="U267" i="70" s="1"/>
  <c r="W267" i="70" s="1"/>
  <c r="Y267" i="70" s="1"/>
  <c r="AA267" i="70" s="1"/>
  <c r="G282" i="70"/>
  <c r="I282" i="70" s="1"/>
  <c r="K282" i="70" s="1"/>
  <c r="M282" i="70" s="1"/>
  <c r="O282" i="70" s="1"/>
  <c r="Q282" i="70" s="1"/>
  <c r="S282" i="70" s="1"/>
  <c r="U282" i="70" s="1"/>
  <c r="W282" i="70" s="1"/>
  <c r="Y282" i="70" s="1"/>
  <c r="AA282" i="70" s="1"/>
  <c r="G302" i="70"/>
  <c r="I302" i="70" s="1"/>
  <c r="K302" i="70" s="1"/>
  <c r="M302" i="70" s="1"/>
  <c r="O302" i="70" s="1"/>
  <c r="Q302" i="70" s="1"/>
  <c r="S302" i="70" s="1"/>
  <c r="U302" i="70" s="1"/>
  <c r="W302" i="70" s="1"/>
  <c r="Y302" i="70" s="1"/>
  <c r="AA302" i="70" s="1"/>
  <c r="G324" i="70"/>
  <c r="I324" i="70" s="1"/>
  <c r="K324" i="70" s="1"/>
  <c r="M324" i="70" s="1"/>
  <c r="O324" i="70" s="1"/>
  <c r="Q324" i="70" s="1"/>
  <c r="S324" i="70" s="1"/>
  <c r="U324" i="70" s="1"/>
  <c r="W324" i="70" s="1"/>
  <c r="Y324" i="70" s="1"/>
  <c r="AA324" i="70" s="1"/>
  <c r="G343" i="70"/>
  <c r="I343" i="70" s="1"/>
  <c r="K343" i="70" s="1"/>
  <c r="M343" i="70" s="1"/>
  <c r="O343" i="70" s="1"/>
  <c r="Q343" i="70" s="1"/>
  <c r="S343" i="70" s="1"/>
  <c r="U343" i="70" s="1"/>
  <c r="W343" i="70" s="1"/>
  <c r="Y343" i="70" s="1"/>
  <c r="AA343" i="70" s="1"/>
  <c r="G358" i="70"/>
  <c r="I358" i="70" s="1"/>
  <c r="K358" i="70" s="1"/>
  <c r="M358" i="70" s="1"/>
  <c r="O358" i="70" s="1"/>
  <c r="Q358" i="70" s="1"/>
  <c r="S358" i="70" s="1"/>
  <c r="U358" i="70" s="1"/>
  <c r="W358" i="70" s="1"/>
  <c r="Y358" i="70" s="1"/>
  <c r="AA358" i="70" s="1"/>
  <c r="G379" i="70"/>
  <c r="I379" i="70" s="1"/>
  <c r="K379" i="70" s="1"/>
  <c r="M379" i="70" s="1"/>
  <c r="O379" i="70" s="1"/>
  <c r="Q379" i="70" s="1"/>
  <c r="S379" i="70" s="1"/>
  <c r="U379" i="70" s="1"/>
  <c r="W379" i="70" s="1"/>
  <c r="Y379" i="70" s="1"/>
  <c r="AA379" i="70" s="1"/>
  <c r="G396" i="70"/>
  <c r="I396" i="70" s="1"/>
  <c r="K396" i="70" s="1"/>
  <c r="M396" i="70" s="1"/>
  <c r="O396" i="70" s="1"/>
  <c r="Q396" i="70" s="1"/>
  <c r="S396" i="70" s="1"/>
  <c r="U396" i="70" s="1"/>
  <c r="W396" i="70" s="1"/>
  <c r="Y396" i="70" s="1"/>
  <c r="AA396" i="70" s="1"/>
  <c r="G417" i="70"/>
  <c r="I417" i="70" s="1"/>
  <c r="K417" i="70" s="1"/>
  <c r="M417" i="70" s="1"/>
  <c r="O417" i="70" s="1"/>
  <c r="Q417" i="70" s="1"/>
  <c r="S417" i="70" s="1"/>
  <c r="U417" i="70" s="1"/>
  <c r="W417" i="70" s="1"/>
  <c r="Y417" i="70" s="1"/>
  <c r="AA417" i="70" s="1"/>
  <c r="G435" i="70"/>
  <c r="I435" i="70" s="1"/>
  <c r="K435" i="70" s="1"/>
  <c r="M435" i="70" s="1"/>
  <c r="O435" i="70" s="1"/>
  <c r="Q435" i="70" s="1"/>
  <c r="S435" i="70" s="1"/>
  <c r="U435" i="70" s="1"/>
  <c r="W435" i="70" s="1"/>
  <c r="Y435" i="70" s="1"/>
  <c r="AA435" i="70" s="1"/>
  <c r="G451" i="70"/>
  <c r="I451" i="70" s="1"/>
  <c r="K451" i="70" s="1"/>
  <c r="M451" i="70" s="1"/>
  <c r="O451" i="70" s="1"/>
  <c r="Q451" i="70" s="1"/>
  <c r="S451" i="70" s="1"/>
  <c r="U451" i="70" s="1"/>
  <c r="W451" i="70" s="1"/>
  <c r="Y451" i="70" s="1"/>
  <c r="AA451" i="70" s="1"/>
  <c r="G471" i="70"/>
  <c r="I471" i="70" s="1"/>
  <c r="K471" i="70" s="1"/>
  <c r="M471" i="70" s="1"/>
  <c r="O471" i="70" s="1"/>
  <c r="Q471" i="70" s="1"/>
  <c r="S471" i="70" s="1"/>
  <c r="U471" i="70" s="1"/>
  <c r="W471" i="70" s="1"/>
  <c r="Y471" i="70" s="1"/>
  <c r="AA471" i="70" s="1"/>
  <c r="G486" i="70"/>
  <c r="I486" i="70" s="1"/>
  <c r="K486" i="70" s="1"/>
  <c r="M486" i="70" s="1"/>
  <c r="O486" i="70" s="1"/>
  <c r="Q486" i="70" s="1"/>
  <c r="S486" i="70" s="1"/>
  <c r="U486" i="70" s="1"/>
  <c r="W486" i="70" s="1"/>
  <c r="Y486" i="70" s="1"/>
  <c r="AA486" i="70" s="1"/>
  <c r="G507" i="70"/>
  <c r="I507" i="70" s="1"/>
  <c r="K507" i="70" s="1"/>
  <c r="M507" i="70" s="1"/>
  <c r="O507" i="70" s="1"/>
  <c r="Q507" i="70" s="1"/>
  <c r="S507" i="70" s="1"/>
  <c r="U507" i="70" s="1"/>
  <c r="W507" i="70" s="1"/>
  <c r="Y507" i="70" s="1"/>
  <c r="AA507" i="70" s="1"/>
  <c r="G546" i="70"/>
  <c r="I546" i="70" s="1"/>
  <c r="K546" i="70" s="1"/>
  <c r="M546" i="70" s="1"/>
  <c r="O546" i="70" s="1"/>
  <c r="Q546" i="70" s="1"/>
  <c r="S546" i="70" s="1"/>
  <c r="U546" i="70" s="1"/>
  <c r="W546" i="70" s="1"/>
  <c r="Y546" i="70" s="1"/>
  <c r="AA546" i="70" s="1"/>
  <c r="G563" i="70"/>
  <c r="I563" i="70" s="1"/>
  <c r="K563" i="70" s="1"/>
  <c r="M563" i="70" s="1"/>
  <c r="O563" i="70" s="1"/>
  <c r="Q563" i="70" s="1"/>
  <c r="S563" i="70" s="1"/>
  <c r="U563" i="70" s="1"/>
  <c r="W563" i="70" s="1"/>
  <c r="Y563" i="70" s="1"/>
  <c r="AA563" i="70" s="1"/>
  <c r="G578" i="70"/>
  <c r="I578" i="70" s="1"/>
  <c r="K578" i="70" s="1"/>
  <c r="M578" i="70" s="1"/>
  <c r="O578" i="70" s="1"/>
  <c r="Q578" i="70" s="1"/>
  <c r="S578" i="70" s="1"/>
  <c r="U578" i="70" s="1"/>
  <c r="W578" i="70" s="1"/>
  <c r="Y578" i="70" s="1"/>
  <c r="AA578" i="70" s="1"/>
  <c r="G597" i="70"/>
  <c r="I597" i="70" s="1"/>
  <c r="K597" i="70" s="1"/>
  <c r="M597" i="70" s="1"/>
  <c r="O597" i="70" s="1"/>
  <c r="Q597" i="70" s="1"/>
  <c r="S597" i="70" s="1"/>
  <c r="U597" i="70" s="1"/>
  <c r="W597" i="70" s="1"/>
  <c r="Y597" i="70" s="1"/>
  <c r="AA597" i="70" s="1"/>
  <c r="G635" i="70"/>
  <c r="I635" i="70" s="1"/>
  <c r="K635" i="70" s="1"/>
  <c r="M635" i="70" s="1"/>
  <c r="O635" i="70" s="1"/>
  <c r="Q635" i="70" s="1"/>
  <c r="S635" i="70" s="1"/>
  <c r="U635" i="70" s="1"/>
  <c r="W635" i="70" s="1"/>
  <c r="Y635" i="70" s="1"/>
  <c r="AA635" i="70" s="1"/>
  <c r="G653" i="70"/>
  <c r="I653" i="70" s="1"/>
  <c r="K653" i="70" s="1"/>
  <c r="M653" i="70" s="1"/>
  <c r="O653" i="70" s="1"/>
  <c r="Q653" i="70" s="1"/>
  <c r="S653" i="70" s="1"/>
  <c r="U653" i="70" s="1"/>
  <c r="W653" i="70" s="1"/>
  <c r="Y653" i="70" s="1"/>
  <c r="AA653" i="70" s="1"/>
  <c r="G668" i="70"/>
  <c r="I668" i="70" s="1"/>
  <c r="K668" i="70" s="1"/>
  <c r="M668" i="70" s="1"/>
  <c r="O668" i="70" s="1"/>
  <c r="Q668" i="70" s="1"/>
  <c r="S668" i="70" s="1"/>
  <c r="U668" i="70" s="1"/>
  <c r="W668" i="70" s="1"/>
  <c r="Y668" i="70" s="1"/>
  <c r="AA668" i="70" s="1"/>
  <c r="G690" i="70"/>
  <c r="I690" i="70" s="1"/>
  <c r="K690" i="70" s="1"/>
  <c r="M690" i="70" s="1"/>
  <c r="O690" i="70" s="1"/>
  <c r="Q690" i="70" s="1"/>
  <c r="S690" i="70" s="1"/>
  <c r="U690" i="70" s="1"/>
  <c r="W690" i="70" s="1"/>
  <c r="Y690" i="70" s="1"/>
  <c r="AA690" i="70" s="1"/>
  <c r="G18" i="70"/>
  <c r="I18" i="70" s="1"/>
  <c r="K18" i="70" s="1"/>
  <c r="M18" i="70" s="1"/>
  <c r="O18" i="70" s="1"/>
  <c r="Q18" i="70" s="1"/>
  <c r="S18" i="70" s="1"/>
  <c r="U18" i="70" s="1"/>
  <c r="W18" i="70" s="1"/>
  <c r="Y18" i="70" s="1"/>
  <c r="AA18" i="70" s="1"/>
  <c r="G42" i="70"/>
  <c r="I42" i="70" s="1"/>
  <c r="K42" i="70" s="1"/>
  <c r="M42" i="70" s="1"/>
  <c r="O42" i="70" s="1"/>
  <c r="Q42" i="70" s="1"/>
  <c r="S42" i="70" s="1"/>
  <c r="U42" i="70" s="1"/>
  <c r="W42" i="70" s="1"/>
  <c r="Y42" i="70" s="1"/>
  <c r="AA42" i="70" s="1"/>
  <c r="G52" i="70"/>
  <c r="I52" i="70" s="1"/>
  <c r="K52" i="70" s="1"/>
  <c r="M52" i="70" s="1"/>
  <c r="O52" i="70" s="1"/>
  <c r="Q52" i="70" s="1"/>
  <c r="S52" i="70" s="1"/>
  <c r="U52" i="70" s="1"/>
  <c r="W52" i="70" s="1"/>
  <c r="Y52" i="70" s="1"/>
  <c r="AA52" i="70" s="1"/>
  <c r="G72" i="70"/>
  <c r="I72" i="70" s="1"/>
  <c r="K72" i="70" s="1"/>
  <c r="M72" i="70" s="1"/>
  <c r="O72" i="70" s="1"/>
  <c r="Q72" i="70" s="1"/>
  <c r="S72" i="70" s="1"/>
  <c r="U72" i="70" s="1"/>
  <c r="W72" i="70" s="1"/>
  <c r="Y72" i="70" s="1"/>
  <c r="AA72" i="70" s="1"/>
  <c r="G91" i="70"/>
  <c r="I91" i="70" s="1"/>
  <c r="K91" i="70" s="1"/>
  <c r="M91" i="70" s="1"/>
  <c r="O91" i="70" s="1"/>
  <c r="Q91" i="70" s="1"/>
  <c r="S91" i="70" s="1"/>
  <c r="U91" i="70" s="1"/>
  <c r="W91" i="70" s="1"/>
  <c r="Y91" i="70" s="1"/>
  <c r="AA91" i="70" s="1"/>
  <c r="G125" i="70"/>
  <c r="I125" i="70" s="1"/>
  <c r="K125" i="70" s="1"/>
  <c r="M125" i="70" s="1"/>
  <c r="O125" i="70" s="1"/>
  <c r="Q125" i="70" s="1"/>
  <c r="S125" i="70" s="1"/>
  <c r="U125" i="70" s="1"/>
  <c r="W125" i="70" s="1"/>
  <c r="Y125" i="70" s="1"/>
  <c r="AA125" i="70" s="1"/>
  <c r="G144" i="70"/>
  <c r="I144" i="70" s="1"/>
  <c r="K144" i="70" s="1"/>
  <c r="M144" i="70" s="1"/>
  <c r="O144" i="70" s="1"/>
  <c r="Q144" i="70" s="1"/>
  <c r="S144" i="70" s="1"/>
  <c r="U144" i="70" s="1"/>
  <c r="W144" i="70" s="1"/>
  <c r="Y144" i="70" s="1"/>
  <c r="AA144" i="70" s="1"/>
  <c r="G159" i="70"/>
  <c r="I159" i="70" s="1"/>
  <c r="K159" i="70" s="1"/>
  <c r="M159" i="70" s="1"/>
  <c r="O159" i="70" s="1"/>
  <c r="Q159" i="70" s="1"/>
  <c r="S159" i="70" s="1"/>
  <c r="U159" i="70" s="1"/>
  <c r="W159" i="70" s="1"/>
  <c r="Y159" i="70" s="1"/>
  <c r="AA159" i="70" s="1"/>
  <c r="G176" i="70"/>
  <c r="I176" i="70" s="1"/>
  <c r="K176" i="70" s="1"/>
  <c r="M176" i="70" s="1"/>
  <c r="O176" i="70" s="1"/>
  <c r="Q176" i="70" s="1"/>
  <c r="S176" i="70" s="1"/>
  <c r="U176" i="70" s="1"/>
  <c r="W176" i="70" s="1"/>
  <c r="Y176" i="70" s="1"/>
  <c r="AA176" i="70" s="1"/>
  <c r="G194" i="70"/>
  <c r="I194" i="70" s="1"/>
  <c r="K194" i="70" s="1"/>
  <c r="M194" i="70" s="1"/>
  <c r="O194" i="70" s="1"/>
  <c r="Q194" i="70" s="1"/>
  <c r="S194" i="70" s="1"/>
  <c r="U194" i="70" s="1"/>
  <c r="W194" i="70" s="1"/>
  <c r="Y194" i="70" s="1"/>
  <c r="AA194" i="70" s="1"/>
  <c r="G210" i="70"/>
  <c r="I210" i="70" s="1"/>
  <c r="K210" i="70" s="1"/>
  <c r="M210" i="70" s="1"/>
  <c r="O210" i="70" s="1"/>
  <c r="Q210" i="70" s="1"/>
  <c r="S210" i="70" s="1"/>
  <c r="U210" i="70" s="1"/>
  <c r="W210" i="70" s="1"/>
  <c r="Y210" i="70" s="1"/>
  <c r="AA210" i="70" s="1"/>
  <c r="G229" i="70"/>
  <c r="I229" i="70" s="1"/>
  <c r="K229" i="70" s="1"/>
  <c r="M229" i="70" s="1"/>
  <c r="O229" i="70" s="1"/>
  <c r="Q229" i="70" s="1"/>
  <c r="S229" i="70" s="1"/>
  <c r="U229" i="70" s="1"/>
  <c r="W229" i="70" s="1"/>
  <c r="Y229" i="70" s="1"/>
  <c r="AA229" i="70" s="1"/>
  <c r="G250" i="70"/>
  <c r="I250" i="70" s="1"/>
  <c r="K250" i="70" s="1"/>
  <c r="M250" i="70" s="1"/>
  <c r="O250" i="70" s="1"/>
  <c r="Q250" i="70" s="1"/>
  <c r="S250" i="70" s="1"/>
  <c r="U250" i="70" s="1"/>
  <c r="W250" i="70" s="1"/>
  <c r="Y250" i="70" s="1"/>
  <c r="AA250" i="70" s="1"/>
  <c r="G269" i="70"/>
  <c r="I269" i="70" s="1"/>
  <c r="K269" i="70" s="1"/>
  <c r="M269" i="70" s="1"/>
  <c r="O269" i="70" s="1"/>
  <c r="Q269" i="70" s="1"/>
  <c r="S269" i="70" s="1"/>
  <c r="U269" i="70" s="1"/>
  <c r="W269" i="70" s="1"/>
  <c r="Y269" i="70" s="1"/>
  <c r="AA269" i="70" s="1"/>
  <c r="G284" i="70"/>
  <c r="I284" i="70" s="1"/>
  <c r="K284" i="70" s="1"/>
  <c r="M284" i="70" s="1"/>
  <c r="O284" i="70" s="1"/>
  <c r="Q284" i="70" s="1"/>
  <c r="S284" i="70" s="1"/>
  <c r="U284" i="70" s="1"/>
  <c r="W284" i="70" s="1"/>
  <c r="Y284" i="70" s="1"/>
  <c r="AA284" i="70" s="1"/>
  <c r="G305" i="70"/>
  <c r="I305" i="70" s="1"/>
  <c r="K305" i="70" s="1"/>
  <c r="M305" i="70" s="1"/>
  <c r="O305" i="70" s="1"/>
  <c r="Q305" i="70" s="1"/>
  <c r="S305" i="70" s="1"/>
  <c r="U305" i="70" s="1"/>
  <c r="W305" i="70" s="1"/>
  <c r="Y305" i="70" s="1"/>
  <c r="AA305" i="70" s="1"/>
  <c r="G326" i="70"/>
  <c r="I326" i="70" s="1"/>
  <c r="K326" i="70" s="1"/>
  <c r="M326" i="70" s="1"/>
  <c r="O326" i="70" s="1"/>
  <c r="Q326" i="70" s="1"/>
  <c r="S326" i="70" s="1"/>
  <c r="U326" i="70" s="1"/>
  <c r="W326" i="70" s="1"/>
  <c r="Y326" i="70" s="1"/>
  <c r="AA326" i="70" s="1"/>
  <c r="G345" i="70"/>
  <c r="I345" i="70" s="1"/>
  <c r="K345" i="70" s="1"/>
  <c r="M345" i="70" s="1"/>
  <c r="O345" i="70" s="1"/>
  <c r="Q345" i="70" s="1"/>
  <c r="S345" i="70" s="1"/>
  <c r="U345" i="70" s="1"/>
  <c r="W345" i="70" s="1"/>
  <c r="Y345" i="70" s="1"/>
  <c r="AA345" i="70" s="1"/>
  <c r="G360" i="70"/>
  <c r="I360" i="70" s="1"/>
  <c r="K360" i="70" s="1"/>
  <c r="M360" i="70" s="1"/>
  <c r="O360" i="70" s="1"/>
  <c r="Q360" i="70" s="1"/>
  <c r="S360" i="70" s="1"/>
  <c r="U360" i="70" s="1"/>
  <c r="W360" i="70" s="1"/>
  <c r="Y360" i="70" s="1"/>
  <c r="AA360" i="70" s="1"/>
  <c r="G381" i="70"/>
  <c r="I381" i="70" s="1"/>
  <c r="K381" i="70" s="1"/>
  <c r="M381" i="70" s="1"/>
  <c r="O381" i="70" s="1"/>
  <c r="Q381" i="70" s="1"/>
  <c r="S381" i="70" s="1"/>
  <c r="U381" i="70" s="1"/>
  <c r="W381" i="70" s="1"/>
  <c r="Y381" i="70" s="1"/>
  <c r="AA381" i="70" s="1"/>
  <c r="G399" i="70"/>
  <c r="I399" i="70" s="1"/>
  <c r="K399" i="70" s="1"/>
  <c r="M399" i="70" s="1"/>
  <c r="O399" i="70" s="1"/>
  <c r="Q399" i="70" s="1"/>
  <c r="S399" i="70" s="1"/>
  <c r="U399" i="70" s="1"/>
  <c r="W399" i="70" s="1"/>
  <c r="Y399" i="70" s="1"/>
  <c r="AA399" i="70" s="1"/>
  <c r="G419" i="70"/>
  <c r="I419" i="70" s="1"/>
  <c r="K419" i="70" s="1"/>
  <c r="M419" i="70" s="1"/>
  <c r="O419" i="70" s="1"/>
  <c r="Q419" i="70" s="1"/>
  <c r="S419" i="70" s="1"/>
  <c r="U419" i="70" s="1"/>
  <c r="W419" i="70" s="1"/>
  <c r="Y419" i="70" s="1"/>
  <c r="AA419" i="70" s="1"/>
  <c r="G439" i="70"/>
  <c r="I439" i="70" s="1"/>
  <c r="K439" i="70" s="1"/>
  <c r="M439" i="70" s="1"/>
  <c r="O439" i="70" s="1"/>
  <c r="Q439" i="70" s="1"/>
  <c r="S439" i="70" s="1"/>
  <c r="U439" i="70" s="1"/>
  <c r="W439" i="70" s="1"/>
  <c r="Y439" i="70" s="1"/>
  <c r="AA439" i="70" s="1"/>
  <c r="G454" i="70"/>
  <c r="I454" i="70" s="1"/>
  <c r="K454" i="70" s="1"/>
  <c r="M454" i="70" s="1"/>
  <c r="O454" i="70" s="1"/>
  <c r="Q454" i="70" s="1"/>
  <c r="S454" i="70" s="1"/>
  <c r="U454" i="70" s="1"/>
  <c r="W454" i="70" s="1"/>
  <c r="Y454" i="70" s="1"/>
  <c r="AA454" i="70" s="1"/>
  <c r="G473" i="70"/>
  <c r="I473" i="70" s="1"/>
  <c r="K473" i="70" s="1"/>
  <c r="M473" i="70" s="1"/>
  <c r="O473" i="70" s="1"/>
  <c r="Q473" i="70" s="1"/>
  <c r="S473" i="70" s="1"/>
  <c r="U473" i="70" s="1"/>
  <c r="W473" i="70" s="1"/>
  <c r="Y473" i="70" s="1"/>
  <c r="AA473" i="70" s="1"/>
  <c r="G488" i="70"/>
  <c r="I488" i="70" s="1"/>
  <c r="K488" i="70" s="1"/>
  <c r="M488" i="70" s="1"/>
  <c r="O488" i="70" s="1"/>
  <c r="Q488" i="70" s="1"/>
  <c r="S488" i="70" s="1"/>
  <c r="U488" i="70" s="1"/>
  <c r="W488" i="70" s="1"/>
  <c r="Y488" i="70" s="1"/>
  <c r="AA488" i="70" s="1"/>
  <c r="G510" i="70"/>
  <c r="I510" i="70" s="1"/>
  <c r="K510" i="70" s="1"/>
  <c r="M510" i="70" s="1"/>
  <c r="O510" i="70" s="1"/>
  <c r="Q510" i="70" s="1"/>
  <c r="S510" i="70" s="1"/>
  <c r="U510" i="70" s="1"/>
  <c r="W510" i="70" s="1"/>
  <c r="Y510" i="70" s="1"/>
  <c r="AA510" i="70" s="1"/>
  <c r="G529" i="70"/>
  <c r="I529" i="70" s="1"/>
  <c r="K529" i="70" s="1"/>
  <c r="M529" i="70" s="1"/>
  <c r="O529" i="70" s="1"/>
  <c r="Q529" i="70" s="1"/>
  <c r="S529" i="70" s="1"/>
  <c r="U529" i="70" s="1"/>
  <c r="W529" i="70" s="1"/>
  <c r="Y529" i="70" s="1"/>
  <c r="AA529" i="70" s="1"/>
  <c r="G548" i="70"/>
  <c r="I548" i="70" s="1"/>
  <c r="K548" i="70" s="1"/>
  <c r="M548" i="70" s="1"/>
  <c r="O548" i="70" s="1"/>
  <c r="Q548" i="70" s="1"/>
  <c r="S548" i="70" s="1"/>
  <c r="U548" i="70" s="1"/>
  <c r="W548" i="70" s="1"/>
  <c r="Y548" i="70" s="1"/>
  <c r="AA548" i="70" s="1"/>
  <c r="G565" i="70"/>
  <c r="I565" i="70" s="1"/>
  <c r="K565" i="70" s="1"/>
  <c r="M565" i="70" s="1"/>
  <c r="O565" i="70" s="1"/>
  <c r="Q565" i="70" s="1"/>
  <c r="S565" i="70" s="1"/>
  <c r="U565" i="70" s="1"/>
  <c r="W565" i="70" s="1"/>
  <c r="Y565" i="70" s="1"/>
  <c r="AA565" i="70" s="1"/>
  <c r="G580" i="70"/>
  <c r="I580" i="70" s="1"/>
  <c r="K580" i="70" s="1"/>
  <c r="M580" i="70" s="1"/>
  <c r="O580" i="70" s="1"/>
  <c r="Q580" i="70" s="1"/>
  <c r="S580" i="70" s="1"/>
  <c r="U580" i="70" s="1"/>
  <c r="W580" i="70" s="1"/>
  <c r="Y580" i="70" s="1"/>
  <c r="AA580" i="70" s="1"/>
  <c r="G599" i="70"/>
  <c r="I599" i="70" s="1"/>
  <c r="K599" i="70" s="1"/>
  <c r="M599" i="70" s="1"/>
  <c r="O599" i="70" s="1"/>
  <c r="Q599" i="70" s="1"/>
  <c r="S599" i="70" s="1"/>
  <c r="U599" i="70" s="1"/>
  <c r="W599" i="70" s="1"/>
  <c r="Y599" i="70" s="1"/>
  <c r="AA599" i="70" s="1"/>
  <c r="G618" i="70"/>
  <c r="I618" i="70" s="1"/>
  <c r="K618" i="70" s="1"/>
  <c r="M618" i="70" s="1"/>
  <c r="O618" i="70" s="1"/>
  <c r="Q618" i="70" s="1"/>
  <c r="S618" i="70" s="1"/>
  <c r="U618" i="70" s="1"/>
  <c r="W618" i="70" s="1"/>
  <c r="Y618" i="70" s="1"/>
  <c r="AA618" i="70" s="1"/>
  <c r="G655" i="70"/>
  <c r="I655" i="70" s="1"/>
  <c r="K655" i="70" s="1"/>
  <c r="M655" i="70" s="1"/>
  <c r="O655" i="70" s="1"/>
  <c r="Q655" i="70" s="1"/>
  <c r="S655" i="70" s="1"/>
  <c r="U655" i="70" s="1"/>
  <c r="W655" i="70" s="1"/>
  <c r="Y655" i="70" s="1"/>
  <c r="AA655" i="70" s="1"/>
  <c r="G692" i="70"/>
  <c r="I692" i="70" s="1"/>
  <c r="K692" i="70" s="1"/>
  <c r="M692" i="70" s="1"/>
  <c r="O692" i="70" s="1"/>
  <c r="Q692" i="70" s="1"/>
  <c r="S692" i="70" s="1"/>
  <c r="U692" i="70" s="1"/>
  <c r="W692" i="70" s="1"/>
  <c r="Y692" i="70" s="1"/>
  <c r="AA692" i="70" s="1"/>
  <c r="G20" i="70"/>
  <c r="I20" i="70" s="1"/>
  <c r="K20" i="70" s="1"/>
  <c r="M20" i="70" s="1"/>
  <c r="O20" i="70" s="1"/>
  <c r="Q20" i="70" s="1"/>
  <c r="S20" i="70" s="1"/>
  <c r="U20" i="70" s="1"/>
  <c r="W20" i="70" s="1"/>
  <c r="Y20" i="70" s="1"/>
  <c r="AA20" i="70" s="1"/>
  <c r="G44" i="70"/>
  <c r="I44" i="70" s="1"/>
  <c r="K44" i="70" s="1"/>
  <c r="M44" i="70" s="1"/>
  <c r="O44" i="70" s="1"/>
  <c r="Q44" i="70" s="1"/>
  <c r="S44" i="70" s="1"/>
  <c r="U44" i="70" s="1"/>
  <c r="W44" i="70" s="1"/>
  <c r="Y44" i="70" s="1"/>
  <c r="AA44" i="70" s="1"/>
  <c r="G55" i="70"/>
  <c r="I55" i="70" s="1"/>
  <c r="K55" i="70" s="1"/>
  <c r="M55" i="70" s="1"/>
  <c r="O55" i="70" s="1"/>
  <c r="Q55" i="70" s="1"/>
  <c r="S55" i="70" s="1"/>
  <c r="U55" i="70" s="1"/>
  <c r="W55" i="70" s="1"/>
  <c r="Y55" i="70" s="1"/>
  <c r="AA55" i="70" s="1"/>
  <c r="G94" i="70"/>
  <c r="I94" i="70" s="1"/>
  <c r="K94" i="70" s="1"/>
  <c r="M94" i="70" s="1"/>
  <c r="O94" i="70" s="1"/>
  <c r="Q94" i="70" s="1"/>
  <c r="S94" i="70" s="1"/>
  <c r="U94" i="70" s="1"/>
  <c r="W94" i="70" s="1"/>
  <c r="Y94" i="70" s="1"/>
  <c r="AA94" i="70" s="1"/>
  <c r="G110" i="70"/>
  <c r="I110" i="70" s="1"/>
  <c r="K110" i="70" s="1"/>
  <c r="M110" i="70" s="1"/>
  <c r="O110" i="70" s="1"/>
  <c r="Q110" i="70" s="1"/>
  <c r="S110" i="70" s="1"/>
  <c r="U110" i="70" s="1"/>
  <c r="W110" i="70" s="1"/>
  <c r="Y110" i="70" s="1"/>
  <c r="AA110" i="70" s="1"/>
  <c r="G128" i="70"/>
  <c r="I128" i="70" s="1"/>
  <c r="K128" i="70" s="1"/>
  <c r="M128" i="70" s="1"/>
  <c r="O128" i="70" s="1"/>
  <c r="Q128" i="70" s="1"/>
  <c r="S128" i="70" s="1"/>
  <c r="U128" i="70" s="1"/>
  <c r="W128" i="70" s="1"/>
  <c r="Y128" i="70" s="1"/>
  <c r="AA128" i="70" s="1"/>
  <c r="G161" i="70"/>
  <c r="I161" i="70" s="1"/>
  <c r="K161" i="70" s="1"/>
  <c r="M161" i="70" s="1"/>
  <c r="O161" i="70" s="1"/>
  <c r="Q161" i="70" s="1"/>
  <c r="S161" i="70" s="1"/>
  <c r="U161" i="70" s="1"/>
  <c r="W161" i="70" s="1"/>
  <c r="Y161" i="70" s="1"/>
  <c r="AA161" i="70" s="1"/>
  <c r="G178" i="70"/>
  <c r="I178" i="70" s="1"/>
  <c r="K178" i="70" s="1"/>
  <c r="M178" i="70" s="1"/>
  <c r="O178" i="70" s="1"/>
  <c r="Q178" i="70" s="1"/>
  <c r="S178" i="70" s="1"/>
  <c r="U178" i="70" s="1"/>
  <c r="W178" i="70" s="1"/>
  <c r="Y178" i="70" s="1"/>
  <c r="AA178" i="70" s="1"/>
  <c r="G196" i="70"/>
  <c r="I196" i="70" s="1"/>
  <c r="K196" i="70" s="1"/>
  <c r="M196" i="70" s="1"/>
  <c r="O196" i="70" s="1"/>
  <c r="Q196" i="70" s="1"/>
  <c r="S196" i="70" s="1"/>
  <c r="U196" i="70" s="1"/>
  <c r="W196" i="70" s="1"/>
  <c r="Y196" i="70" s="1"/>
  <c r="AA196" i="70" s="1"/>
  <c r="G212" i="70"/>
  <c r="I212" i="70" s="1"/>
  <c r="K212" i="70" s="1"/>
  <c r="M212" i="70" s="1"/>
  <c r="O212" i="70" s="1"/>
  <c r="Q212" i="70" s="1"/>
  <c r="S212" i="70" s="1"/>
  <c r="U212" i="70" s="1"/>
  <c r="W212" i="70" s="1"/>
  <c r="Y212" i="70" s="1"/>
  <c r="AA212" i="70" s="1"/>
  <c r="G231" i="70"/>
  <c r="I231" i="70" s="1"/>
  <c r="K231" i="70" s="1"/>
  <c r="M231" i="70" s="1"/>
  <c r="O231" i="70" s="1"/>
  <c r="Q231" i="70" s="1"/>
  <c r="S231" i="70" s="1"/>
  <c r="U231" i="70" s="1"/>
  <c r="W231" i="70" s="1"/>
  <c r="Y231" i="70" s="1"/>
  <c r="AA231" i="70" s="1"/>
  <c r="G252" i="70"/>
  <c r="I252" i="70" s="1"/>
  <c r="K252" i="70" s="1"/>
  <c r="M252" i="70" s="1"/>
  <c r="O252" i="70" s="1"/>
  <c r="Q252" i="70" s="1"/>
  <c r="S252" i="70" s="1"/>
  <c r="U252" i="70" s="1"/>
  <c r="W252" i="70" s="1"/>
  <c r="Y252" i="70" s="1"/>
  <c r="AA252" i="70" s="1"/>
  <c r="G271" i="70"/>
  <c r="I271" i="70" s="1"/>
  <c r="K271" i="70" s="1"/>
  <c r="M271" i="70" s="1"/>
  <c r="O271" i="70" s="1"/>
  <c r="Q271" i="70" s="1"/>
  <c r="S271" i="70" s="1"/>
  <c r="U271" i="70" s="1"/>
  <c r="W271" i="70" s="1"/>
  <c r="Y271" i="70" s="1"/>
  <c r="AA271" i="70" s="1"/>
  <c r="G286" i="70"/>
  <c r="I286" i="70" s="1"/>
  <c r="K286" i="70" s="1"/>
  <c r="M286" i="70" s="1"/>
  <c r="O286" i="70" s="1"/>
  <c r="Q286" i="70" s="1"/>
  <c r="S286" i="70" s="1"/>
  <c r="U286" i="70" s="1"/>
  <c r="W286" i="70" s="1"/>
  <c r="Y286" i="70" s="1"/>
  <c r="AA286" i="70" s="1"/>
  <c r="G309" i="70"/>
  <c r="I309" i="70" s="1"/>
  <c r="K309" i="70" s="1"/>
  <c r="M309" i="70" s="1"/>
  <c r="O309" i="70" s="1"/>
  <c r="Q309" i="70" s="1"/>
  <c r="S309" i="70" s="1"/>
  <c r="U309" i="70" s="1"/>
  <c r="W309" i="70" s="1"/>
  <c r="Y309" i="70" s="1"/>
  <c r="AA309" i="70" s="1"/>
  <c r="G328" i="70"/>
  <c r="I328" i="70" s="1"/>
  <c r="K328" i="70" s="1"/>
  <c r="M328" i="70" s="1"/>
  <c r="O328" i="70" s="1"/>
  <c r="Q328" i="70" s="1"/>
  <c r="S328" i="70" s="1"/>
  <c r="U328" i="70" s="1"/>
  <c r="W328" i="70" s="1"/>
  <c r="Y328" i="70" s="1"/>
  <c r="AA328" i="70" s="1"/>
  <c r="G347" i="70"/>
  <c r="I347" i="70" s="1"/>
  <c r="K347" i="70" s="1"/>
  <c r="M347" i="70" s="1"/>
  <c r="O347" i="70" s="1"/>
  <c r="Q347" i="70" s="1"/>
  <c r="S347" i="70" s="1"/>
  <c r="U347" i="70" s="1"/>
  <c r="W347" i="70" s="1"/>
  <c r="Y347" i="70" s="1"/>
  <c r="AA347" i="70" s="1"/>
  <c r="G363" i="70"/>
  <c r="I363" i="70" s="1"/>
  <c r="K363" i="70" s="1"/>
  <c r="M363" i="70" s="1"/>
  <c r="O363" i="70" s="1"/>
  <c r="Q363" i="70" s="1"/>
  <c r="S363" i="70" s="1"/>
  <c r="U363" i="70" s="1"/>
  <c r="W363" i="70" s="1"/>
  <c r="Y363" i="70" s="1"/>
  <c r="AA363" i="70" s="1"/>
  <c r="G383" i="70"/>
  <c r="I383" i="70" s="1"/>
  <c r="K383" i="70" s="1"/>
  <c r="M383" i="70" s="1"/>
  <c r="O383" i="70" s="1"/>
  <c r="Q383" i="70" s="1"/>
  <c r="S383" i="70" s="1"/>
  <c r="U383" i="70" s="1"/>
  <c r="W383" i="70" s="1"/>
  <c r="Y383" i="70" s="1"/>
  <c r="AA383" i="70" s="1"/>
  <c r="G401" i="70"/>
  <c r="I401" i="70" s="1"/>
  <c r="K401" i="70" s="1"/>
  <c r="M401" i="70" s="1"/>
  <c r="O401" i="70" s="1"/>
  <c r="Q401" i="70" s="1"/>
  <c r="S401" i="70" s="1"/>
  <c r="U401" i="70" s="1"/>
  <c r="W401" i="70" s="1"/>
  <c r="Y401" i="70" s="1"/>
  <c r="AA401" i="70" s="1"/>
  <c r="G422" i="70"/>
  <c r="I422" i="70" s="1"/>
  <c r="K422" i="70" s="1"/>
  <c r="M422" i="70" s="1"/>
  <c r="O422" i="70" s="1"/>
  <c r="Q422" i="70" s="1"/>
  <c r="S422" i="70" s="1"/>
  <c r="U422" i="70" s="1"/>
  <c r="W422" i="70" s="1"/>
  <c r="Y422" i="70" s="1"/>
  <c r="AA422" i="70" s="1"/>
  <c r="G441" i="70"/>
  <c r="I441" i="70" s="1"/>
  <c r="K441" i="70" s="1"/>
  <c r="M441" i="70" s="1"/>
  <c r="O441" i="70" s="1"/>
  <c r="Q441" i="70" s="1"/>
  <c r="S441" i="70" s="1"/>
  <c r="U441" i="70" s="1"/>
  <c r="W441" i="70" s="1"/>
  <c r="Y441" i="70" s="1"/>
  <c r="AA441" i="70" s="1"/>
  <c r="G456" i="70"/>
  <c r="I456" i="70" s="1"/>
  <c r="K456" i="70" s="1"/>
  <c r="M456" i="70" s="1"/>
  <c r="O456" i="70" s="1"/>
  <c r="Q456" i="70" s="1"/>
  <c r="S456" i="70" s="1"/>
  <c r="U456" i="70" s="1"/>
  <c r="W456" i="70" s="1"/>
  <c r="Y456" i="70" s="1"/>
  <c r="AA456" i="70" s="1"/>
  <c r="G475" i="70"/>
  <c r="I475" i="70" s="1"/>
  <c r="K475" i="70" s="1"/>
  <c r="M475" i="70" s="1"/>
  <c r="O475" i="70" s="1"/>
  <c r="Q475" i="70" s="1"/>
  <c r="S475" i="70" s="1"/>
  <c r="U475" i="70" s="1"/>
  <c r="W475" i="70" s="1"/>
  <c r="Y475" i="70" s="1"/>
  <c r="AA475" i="70" s="1"/>
  <c r="G491" i="70"/>
  <c r="I491" i="70" s="1"/>
  <c r="K491" i="70" s="1"/>
  <c r="M491" i="70" s="1"/>
  <c r="O491" i="70" s="1"/>
  <c r="Q491" i="70" s="1"/>
  <c r="S491" i="70" s="1"/>
  <c r="U491" i="70" s="1"/>
  <c r="W491" i="70" s="1"/>
  <c r="Y491" i="70" s="1"/>
  <c r="AA491" i="70" s="1"/>
  <c r="G512" i="70"/>
  <c r="I512" i="70" s="1"/>
  <c r="K512" i="70" s="1"/>
  <c r="M512" i="70" s="1"/>
  <c r="O512" i="70" s="1"/>
  <c r="Q512" i="70" s="1"/>
  <c r="S512" i="70" s="1"/>
  <c r="U512" i="70" s="1"/>
  <c r="W512" i="70" s="1"/>
  <c r="Y512" i="70" s="1"/>
  <c r="AA512" i="70" s="1"/>
  <c r="G531" i="70"/>
  <c r="I531" i="70" s="1"/>
  <c r="K531" i="70" s="1"/>
  <c r="M531" i="70" s="1"/>
  <c r="O531" i="70" s="1"/>
  <c r="Q531" i="70" s="1"/>
  <c r="S531" i="70" s="1"/>
  <c r="U531" i="70" s="1"/>
  <c r="W531" i="70" s="1"/>
  <c r="Y531" i="70" s="1"/>
  <c r="AA531" i="70" s="1"/>
  <c r="G567" i="70"/>
  <c r="I567" i="70" s="1"/>
  <c r="K567" i="70" s="1"/>
  <c r="M567" i="70" s="1"/>
  <c r="O567" i="70" s="1"/>
  <c r="Q567" i="70" s="1"/>
  <c r="S567" i="70" s="1"/>
  <c r="U567" i="70" s="1"/>
  <c r="W567" i="70" s="1"/>
  <c r="Y567" i="70" s="1"/>
  <c r="AA567" i="70" s="1"/>
  <c r="G582" i="70"/>
  <c r="I582" i="70" s="1"/>
  <c r="K582" i="70" s="1"/>
  <c r="M582" i="70" s="1"/>
  <c r="O582" i="70" s="1"/>
  <c r="Q582" i="70" s="1"/>
  <c r="S582" i="70" s="1"/>
  <c r="U582" i="70" s="1"/>
  <c r="W582" i="70" s="1"/>
  <c r="Y582" i="70" s="1"/>
  <c r="AA582" i="70" s="1"/>
  <c r="G620" i="70"/>
  <c r="I620" i="70" s="1"/>
  <c r="K620" i="70" s="1"/>
  <c r="M620" i="70" s="1"/>
  <c r="O620" i="70" s="1"/>
  <c r="Q620" i="70" s="1"/>
  <c r="S620" i="70" s="1"/>
  <c r="U620" i="70" s="1"/>
  <c r="W620" i="70" s="1"/>
  <c r="Y620" i="70" s="1"/>
  <c r="AA620" i="70" s="1"/>
  <c r="G637" i="70"/>
  <c r="I637" i="70" s="1"/>
  <c r="K637" i="70" s="1"/>
  <c r="M637" i="70" s="1"/>
  <c r="O637" i="70" s="1"/>
  <c r="Q637" i="70" s="1"/>
  <c r="S637" i="70" s="1"/>
  <c r="U637" i="70" s="1"/>
  <c r="W637" i="70" s="1"/>
  <c r="Y637" i="70" s="1"/>
  <c r="AA637" i="70" s="1"/>
  <c r="G657" i="70"/>
  <c r="I657" i="70" s="1"/>
  <c r="K657" i="70" s="1"/>
  <c r="M657" i="70" s="1"/>
  <c r="O657" i="70" s="1"/>
  <c r="Q657" i="70" s="1"/>
  <c r="S657" i="70" s="1"/>
  <c r="U657" i="70" s="1"/>
  <c r="W657" i="70" s="1"/>
  <c r="Y657" i="70" s="1"/>
  <c r="AA657" i="70" s="1"/>
  <c r="G24" i="70"/>
  <c r="I24" i="70" s="1"/>
  <c r="K24" i="70" s="1"/>
  <c r="M24" i="70" s="1"/>
  <c r="O24" i="70" s="1"/>
  <c r="Q24" i="70" s="1"/>
  <c r="S24" i="70" s="1"/>
  <c r="U24" i="70" s="1"/>
  <c r="W24" i="70" s="1"/>
  <c r="Y24" i="70" s="1"/>
  <c r="AA24" i="70" s="1"/>
  <c r="G46" i="70"/>
  <c r="I46" i="70" s="1"/>
  <c r="K46" i="70" s="1"/>
  <c r="M46" i="70" s="1"/>
  <c r="O46" i="70" s="1"/>
  <c r="Q46" i="70" s="1"/>
  <c r="S46" i="70" s="1"/>
  <c r="U46" i="70" s="1"/>
  <c r="W46" i="70" s="1"/>
  <c r="Y46" i="70" s="1"/>
  <c r="AA46" i="70" s="1"/>
  <c r="G59" i="70"/>
  <c r="I59" i="70" s="1"/>
  <c r="K59" i="70" s="1"/>
  <c r="M59" i="70" s="1"/>
  <c r="O59" i="70" s="1"/>
  <c r="Q59" i="70" s="1"/>
  <c r="S59" i="70" s="1"/>
  <c r="U59" i="70" s="1"/>
  <c r="W59" i="70" s="1"/>
  <c r="Y59" i="70" s="1"/>
  <c r="AA59" i="70" s="1"/>
  <c r="G78" i="70"/>
  <c r="I78" i="70" s="1"/>
  <c r="K78" i="70" s="1"/>
  <c r="M78" i="70" s="1"/>
  <c r="O78" i="70" s="1"/>
  <c r="Q78" i="70" s="1"/>
  <c r="S78" i="70" s="1"/>
  <c r="U78" i="70" s="1"/>
  <c r="W78" i="70" s="1"/>
  <c r="Y78" i="70" s="1"/>
  <c r="AA78" i="70" s="1"/>
  <c r="G96" i="70"/>
  <c r="I96" i="70" s="1"/>
  <c r="K96" i="70" s="1"/>
  <c r="M96" i="70" s="1"/>
  <c r="O96" i="70" s="1"/>
  <c r="Q96" i="70" s="1"/>
  <c r="S96" i="70" s="1"/>
  <c r="U96" i="70" s="1"/>
  <c r="W96" i="70" s="1"/>
  <c r="Y96" i="70" s="1"/>
  <c r="AA96" i="70" s="1"/>
  <c r="G112" i="70"/>
  <c r="I112" i="70" s="1"/>
  <c r="K112" i="70" s="1"/>
  <c r="M112" i="70" s="1"/>
  <c r="O112" i="70" s="1"/>
  <c r="Q112" i="70" s="1"/>
  <c r="S112" i="70" s="1"/>
  <c r="U112" i="70" s="1"/>
  <c r="W112" i="70" s="1"/>
  <c r="Y112" i="70" s="1"/>
  <c r="AA112" i="70" s="1"/>
  <c r="G130" i="70"/>
  <c r="I130" i="70" s="1"/>
  <c r="K130" i="70" s="1"/>
  <c r="M130" i="70" s="1"/>
  <c r="O130" i="70" s="1"/>
  <c r="Q130" i="70" s="1"/>
  <c r="S130" i="70" s="1"/>
  <c r="U130" i="70" s="1"/>
  <c r="W130" i="70" s="1"/>
  <c r="Y130" i="70" s="1"/>
  <c r="AA130" i="70" s="1"/>
  <c r="G146" i="70"/>
  <c r="I146" i="70" s="1"/>
  <c r="K146" i="70" s="1"/>
  <c r="M146" i="70" s="1"/>
  <c r="O146" i="70" s="1"/>
  <c r="Q146" i="70" s="1"/>
  <c r="S146" i="70" s="1"/>
  <c r="U146" i="70" s="1"/>
  <c r="W146" i="70" s="1"/>
  <c r="Y146" i="70" s="1"/>
  <c r="AA146" i="70" s="1"/>
  <c r="G164" i="70"/>
  <c r="I164" i="70" s="1"/>
  <c r="K164" i="70" s="1"/>
  <c r="M164" i="70" s="1"/>
  <c r="O164" i="70" s="1"/>
  <c r="Q164" i="70" s="1"/>
  <c r="S164" i="70" s="1"/>
  <c r="U164" i="70" s="1"/>
  <c r="W164" i="70" s="1"/>
  <c r="Y164" i="70" s="1"/>
  <c r="AA164" i="70" s="1"/>
  <c r="G180" i="70"/>
  <c r="I180" i="70" s="1"/>
  <c r="K180" i="70" s="1"/>
  <c r="M180" i="70" s="1"/>
  <c r="O180" i="70" s="1"/>
  <c r="Q180" i="70" s="1"/>
  <c r="S180" i="70" s="1"/>
  <c r="U180" i="70" s="1"/>
  <c r="W180" i="70" s="1"/>
  <c r="Y180" i="70" s="1"/>
  <c r="AA180" i="70" s="1"/>
  <c r="G198" i="70"/>
  <c r="I198" i="70" s="1"/>
  <c r="K198" i="70" s="1"/>
  <c r="M198" i="70" s="1"/>
  <c r="O198" i="70" s="1"/>
  <c r="Q198" i="70" s="1"/>
  <c r="S198" i="70" s="1"/>
  <c r="U198" i="70" s="1"/>
  <c r="W198" i="70" s="1"/>
  <c r="Y198" i="70" s="1"/>
  <c r="AA198" i="70" s="1"/>
  <c r="G215" i="70"/>
  <c r="I215" i="70" s="1"/>
  <c r="K215" i="70" s="1"/>
  <c r="M215" i="70" s="1"/>
  <c r="O215" i="70" s="1"/>
  <c r="Q215" i="70" s="1"/>
  <c r="S215" i="70" s="1"/>
  <c r="U215" i="70" s="1"/>
  <c r="W215" i="70" s="1"/>
  <c r="Y215" i="70" s="1"/>
  <c r="AA215" i="70" s="1"/>
  <c r="G235" i="70"/>
  <c r="I235" i="70" s="1"/>
  <c r="K235" i="70" s="1"/>
  <c r="M235" i="70" s="1"/>
  <c r="O235" i="70" s="1"/>
  <c r="Q235" i="70" s="1"/>
  <c r="S235" i="70" s="1"/>
  <c r="U235" i="70" s="1"/>
  <c r="W235" i="70" s="1"/>
  <c r="Y235" i="70" s="1"/>
  <c r="AA235" i="70" s="1"/>
  <c r="G254" i="70"/>
  <c r="I254" i="70" s="1"/>
  <c r="K254" i="70" s="1"/>
  <c r="M254" i="70" s="1"/>
  <c r="O254" i="70" s="1"/>
  <c r="Q254" i="70" s="1"/>
  <c r="S254" i="70" s="1"/>
  <c r="U254" i="70" s="1"/>
  <c r="W254" i="70" s="1"/>
  <c r="Y254" i="70" s="1"/>
  <c r="AA254" i="70" s="1"/>
  <c r="G288" i="70"/>
  <c r="I288" i="70" s="1"/>
  <c r="K288" i="70" s="1"/>
  <c r="M288" i="70" s="1"/>
  <c r="O288" i="70" s="1"/>
  <c r="Q288" i="70" s="1"/>
  <c r="S288" i="70" s="1"/>
  <c r="U288" i="70" s="1"/>
  <c r="W288" i="70" s="1"/>
  <c r="Y288" i="70" s="1"/>
  <c r="AA288" i="70" s="1"/>
  <c r="G330" i="70"/>
  <c r="I330" i="70" s="1"/>
  <c r="K330" i="70" s="1"/>
  <c r="M330" i="70" s="1"/>
  <c r="O330" i="70" s="1"/>
  <c r="Q330" i="70" s="1"/>
  <c r="S330" i="70" s="1"/>
  <c r="U330" i="70" s="1"/>
  <c r="W330" i="70" s="1"/>
  <c r="Y330" i="70" s="1"/>
  <c r="AA330" i="70" s="1"/>
  <c r="G349" i="70"/>
  <c r="I349" i="70" s="1"/>
  <c r="K349" i="70" s="1"/>
  <c r="M349" i="70" s="1"/>
  <c r="O349" i="70" s="1"/>
  <c r="Q349" i="70" s="1"/>
  <c r="S349" i="70" s="1"/>
  <c r="U349" i="70" s="1"/>
  <c r="W349" i="70" s="1"/>
  <c r="Y349" i="70" s="1"/>
  <c r="AA349" i="70" s="1"/>
  <c r="G365" i="70"/>
  <c r="I365" i="70" s="1"/>
  <c r="K365" i="70" s="1"/>
  <c r="M365" i="70" s="1"/>
  <c r="O365" i="70" s="1"/>
  <c r="Q365" i="70" s="1"/>
  <c r="S365" i="70" s="1"/>
  <c r="U365" i="70" s="1"/>
  <c r="W365" i="70" s="1"/>
  <c r="Y365" i="70" s="1"/>
  <c r="AA365" i="70" s="1"/>
  <c r="G386" i="70"/>
  <c r="I386" i="70" s="1"/>
  <c r="K386" i="70" s="1"/>
  <c r="M386" i="70" s="1"/>
  <c r="O386" i="70" s="1"/>
  <c r="Q386" i="70" s="1"/>
  <c r="S386" i="70" s="1"/>
  <c r="U386" i="70" s="1"/>
  <c r="W386" i="70" s="1"/>
  <c r="Y386" i="70" s="1"/>
  <c r="AA386" i="70" s="1"/>
  <c r="G405" i="70"/>
  <c r="I405" i="70" s="1"/>
  <c r="K405" i="70" s="1"/>
  <c r="M405" i="70" s="1"/>
  <c r="O405" i="70" s="1"/>
  <c r="Q405" i="70" s="1"/>
  <c r="S405" i="70" s="1"/>
  <c r="U405" i="70" s="1"/>
  <c r="W405" i="70" s="1"/>
  <c r="Y405" i="70" s="1"/>
  <c r="AA405" i="70" s="1"/>
  <c r="G424" i="70"/>
  <c r="I424" i="70" s="1"/>
  <c r="K424" i="70" s="1"/>
  <c r="M424" i="70" s="1"/>
  <c r="O424" i="70" s="1"/>
  <c r="Q424" i="70" s="1"/>
  <c r="S424" i="70" s="1"/>
  <c r="U424" i="70" s="1"/>
  <c r="W424" i="70" s="1"/>
  <c r="Y424" i="70" s="1"/>
  <c r="AA424" i="70" s="1"/>
  <c r="G443" i="70"/>
  <c r="I443" i="70" s="1"/>
  <c r="K443" i="70" s="1"/>
  <c r="M443" i="70" s="1"/>
  <c r="O443" i="70" s="1"/>
  <c r="Q443" i="70" s="1"/>
  <c r="S443" i="70" s="1"/>
  <c r="U443" i="70" s="1"/>
  <c r="W443" i="70" s="1"/>
  <c r="Y443" i="70" s="1"/>
  <c r="AA443" i="70" s="1"/>
  <c r="G458" i="70"/>
  <c r="I458" i="70" s="1"/>
  <c r="K458" i="70" s="1"/>
  <c r="M458" i="70" s="1"/>
  <c r="O458" i="70" s="1"/>
  <c r="Q458" i="70" s="1"/>
  <c r="S458" i="70" s="1"/>
  <c r="U458" i="70" s="1"/>
  <c r="W458" i="70" s="1"/>
  <c r="Y458" i="70" s="1"/>
  <c r="AA458" i="70" s="1"/>
  <c r="G477" i="70"/>
  <c r="I477" i="70" s="1"/>
  <c r="K477" i="70" s="1"/>
  <c r="M477" i="70" s="1"/>
  <c r="O477" i="70" s="1"/>
  <c r="Q477" i="70" s="1"/>
  <c r="S477" i="70" s="1"/>
  <c r="U477" i="70" s="1"/>
  <c r="W477" i="70" s="1"/>
  <c r="Y477" i="70" s="1"/>
  <c r="AA477" i="70" s="1"/>
  <c r="G495" i="70"/>
  <c r="I495" i="70" s="1"/>
  <c r="K495" i="70" s="1"/>
  <c r="M495" i="70" s="1"/>
  <c r="O495" i="70" s="1"/>
  <c r="Q495" i="70" s="1"/>
  <c r="S495" i="70" s="1"/>
  <c r="U495" i="70" s="1"/>
  <c r="W495" i="70" s="1"/>
  <c r="Y495" i="70" s="1"/>
  <c r="AA495" i="70" s="1"/>
  <c r="G514" i="70"/>
  <c r="I514" i="70" s="1"/>
  <c r="K514" i="70" s="1"/>
  <c r="M514" i="70" s="1"/>
  <c r="O514" i="70" s="1"/>
  <c r="Q514" i="70" s="1"/>
  <c r="S514" i="70" s="1"/>
  <c r="U514" i="70" s="1"/>
  <c r="W514" i="70" s="1"/>
  <c r="Y514" i="70" s="1"/>
  <c r="AA514" i="70" s="1"/>
  <c r="G533" i="70"/>
  <c r="I533" i="70" s="1"/>
  <c r="K533" i="70" s="1"/>
  <c r="M533" i="70" s="1"/>
  <c r="O533" i="70" s="1"/>
  <c r="Q533" i="70" s="1"/>
  <c r="S533" i="70" s="1"/>
  <c r="U533" i="70" s="1"/>
  <c r="W533" i="70" s="1"/>
  <c r="Y533" i="70" s="1"/>
  <c r="AA533" i="70" s="1"/>
  <c r="G550" i="70"/>
  <c r="I550" i="70" s="1"/>
  <c r="K550" i="70" s="1"/>
  <c r="M550" i="70" s="1"/>
  <c r="O550" i="70" s="1"/>
  <c r="Q550" i="70" s="1"/>
  <c r="S550" i="70" s="1"/>
  <c r="U550" i="70" s="1"/>
  <c r="W550" i="70" s="1"/>
  <c r="Y550" i="70" s="1"/>
  <c r="AA550" i="70" s="1"/>
  <c r="G569" i="70"/>
  <c r="I569" i="70" s="1"/>
  <c r="K569" i="70" s="1"/>
  <c r="M569" i="70" s="1"/>
  <c r="O569" i="70" s="1"/>
  <c r="Q569" i="70" s="1"/>
  <c r="S569" i="70" s="1"/>
  <c r="U569" i="70" s="1"/>
  <c r="W569" i="70" s="1"/>
  <c r="Y569" i="70" s="1"/>
  <c r="AA569" i="70" s="1"/>
  <c r="G584" i="70"/>
  <c r="I584" i="70" s="1"/>
  <c r="K584" i="70" s="1"/>
  <c r="M584" i="70" s="1"/>
  <c r="O584" i="70" s="1"/>
  <c r="Q584" i="70" s="1"/>
  <c r="S584" i="70" s="1"/>
  <c r="U584" i="70" s="1"/>
  <c r="W584" i="70" s="1"/>
  <c r="Y584" i="70" s="1"/>
  <c r="AA584" i="70" s="1"/>
  <c r="G601" i="70"/>
  <c r="I601" i="70" s="1"/>
  <c r="K601" i="70" s="1"/>
  <c r="M601" i="70" s="1"/>
  <c r="O601" i="70" s="1"/>
  <c r="Q601" i="70" s="1"/>
  <c r="S601" i="70" s="1"/>
  <c r="U601" i="70" s="1"/>
  <c r="W601" i="70" s="1"/>
  <c r="Y601" i="70" s="1"/>
  <c r="AA601" i="70" s="1"/>
  <c r="G622" i="70"/>
  <c r="I622" i="70" s="1"/>
  <c r="K622" i="70" s="1"/>
  <c r="M622" i="70" s="1"/>
  <c r="O622" i="70" s="1"/>
  <c r="Q622" i="70" s="1"/>
  <c r="S622" i="70" s="1"/>
  <c r="U622" i="70" s="1"/>
  <c r="W622" i="70" s="1"/>
  <c r="Y622" i="70" s="1"/>
  <c r="AA622" i="70" s="1"/>
  <c r="G639" i="70"/>
  <c r="I639" i="70" s="1"/>
  <c r="K639" i="70" s="1"/>
  <c r="M639" i="70" s="1"/>
  <c r="O639" i="70" s="1"/>
  <c r="Q639" i="70" s="1"/>
  <c r="S639" i="70" s="1"/>
  <c r="U639" i="70" s="1"/>
  <c r="W639" i="70" s="1"/>
  <c r="Y639" i="70" s="1"/>
  <c r="AA639" i="70" s="1"/>
  <c r="G659" i="70"/>
  <c r="I659" i="70" s="1"/>
  <c r="K659" i="70" s="1"/>
  <c r="M659" i="70" s="1"/>
  <c r="O659" i="70" s="1"/>
  <c r="Q659" i="70" s="1"/>
  <c r="S659" i="70" s="1"/>
  <c r="U659" i="70" s="1"/>
  <c r="W659" i="70" s="1"/>
  <c r="Y659" i="70" s="1"/>
  <c r="AA659" i="70" s="1"/>
  <c r="G676" i="70"/>
  <c r="I676" i="70" s="1"/>
  <c r="K676" i="70" s="1"/>
  <c r="M676" i="70" s="1"/>
  <c r="O676" i="70" s="1"/>
  <c r="Q676" i="70" s="1"/>
  <c r="S676" i="70" s="1"/>
  <c r="U676" i="70" s="1"/>
  <c r="W676" i="70" s="1"/>
  <c r="Y676" i="70" s="1"/>
  <c r="AA676" i="70" s="1"/>
  <c r="G26" i="70"/>
  <c r="I26" i="70" s="1"/>
  <c r="K26" i="70" s="1"/>
  <c r="M26" i="70" s="1"/>
  <c r="O26" i="70" s="1"/>
  <c r="Q26" i="70" s="1"/>
  <c r="S26" i="70" s="1"/>
  <c r="U26" i="70" s="1"/>
  <c r="W26" i="70" s="1"/>
  <c r="Y26" i="70" s="1"/>
  <c r="AA26" i="70" s="1"/>
  <c r="G61" i="70"/>
  <c r="I61" i="70" s="1"/>
  <c r="K61" i="70" s="1"/>
  <c r="M61" i="70" s="1"/>
  <c r="O61" i="70" s="1"/>
  <c r="Q61" i="70" s="1"/>
  <c r="S61" i="70" s="1"/>
  <c r="U61" i="70" s="1"/>
  <c r="W61" i="70" s="1"/>
  <c r="Y61" i="70" s="1"/>
  <c r="AA61" i="70" s="1"/>
  <c r="G80" i="70"/>
  <c r="I80" i="70" s="1"/>
  <c r="K80" i="70" s="1"/>
  <c r="M80" i="70" s="1"/>
  <c r="O80" i="70" s="1"/>
  <c r="Q80" i="70" s="1"/>
  <c r="S80" i="70" s="1"/>
  <c r="U80" i="70" s="1"/>
  <c r="W80" i="70" s="1"/>
  <c r="Y80" i="70" s="1"/>
  <c r="AA80" i="70" s="1"/>
  <c r="G98" i="70"/>
  <c r="I98" i="70" s="1"/>
  <c r="K98" i="70" s="1"/>
  <c r="M98" i="70" s="1"/>
  <c r="O98" i="70" s="1"/>
  <c r="Q98" i="70" s="1"/>
  <c r="S98" i="70" s="1"/>
  <c r="U98" i="70" s="1"/>
  <c r="W98" i="70" s="1"/>
  <c r="Y98" i="70" s="1"/>
  <c r="AA98" i="70" s="1"/>
  <c r="G114" i="70"/>
  <c r="I114" i="70" s="1"/>
  <c r="K114" i="70" s="1"/>
  <c r="M114" i="70" s="1"/>
  <c r="O114" i="70" s="1"/>
  <c r="Q114" i="70" s="1"/>
  <c r="S114" i="70" s="1"/>
  <c r="U114" i="70" s="1"/>
  <c r="W114" i="70" s="1"/>
  <c r="Y114" i="70" s="1"/>
  <c r="AA114" i="70" s="1"/>
  <c r="G132" i="70"/>
  <c r="I132" i="70" s="1"/>
  <c r="K132" i="70" s="1"/>
  <c r="M132" i="70" s="1"/>
  <c r="O132" i="70" s="1"/>
  <c r="Q132" i="70" s="1"/>
  <c r="S132" i="70" s="1"/>
  <c r="U132" i="70" s="1"/>
  <c r="W132" i="70" s="1"/>
  <c r="Y132" i="70" s="1"/>
  <c r="AA132" i="70" s="1"/>
  <c r="G148" i="70"/>
  <c r="I148" i="70" s="1"/>
  <c r="K148" i="70" s="1"/>
  <c r="M148" i="70" s="1"/>
  <c r="O148" i="70" s="1"/>
  <c r="Q148" i="70" s="1"/>
  <c r="S148" i="70" s="1"/>
  <c r="U148" i="70" s="1"/>
  <c r="W148" i="70" s="1"/>
  <c r="Y148" i="70" s="1"/>
  <c r="AA148" i="70" s="1"/>
  <c r="G166" i="70"/>
  <c r="I166" i="70" s="1"/>
  <c r="K166" i="70" s="1"/>
  <c r="M166" i="70" s="1"/>
  <c r="O166" i="70" s="1"/>
  <c r="Q166" i="70" s="1"/>
  <c r="S166" i="70" s="1"/>
  <c r="U166" i="70" s="1"/>
  <c r="W166" i="70" s="1"/>
  <c r="Y166" i="70" s="1"/>
  <c r="AA166" i="70" s="1"/>
  <c r="G183" i="70"/>
  <c r="I183" i="70" s="1"/>
  <c r="K183" i="70" s="1"/>
  <c r="M183" i="70" s="1"/>
  <c r="O183" i="70" s="1"/>
  <c r="Q183" i="70" s="1"/>
  <c r="S183" i="70" s="1"/>
  <c r="U183" i="70" s="1"/>
  <c r="W183" i="70" s="1"/>
  <c r="Y183" i="70" s="1"/>
  <c r="AA183" i="70" s="1"/>
  <c r="G202" i="70"/>
  <c r="I202" i="70" s="1"/>
  <c r="K202" i="70" s="1"/>
  <c r="M202" i="70" s="1"/>
  <c r="O202" i="70" s="1"/>
  <c r="Q202" i="70" s="1"/>
  <c r="S202" i="70" s="1"/>
  <c r="U202" i="70" s="1"/>
  <c r="W202" i="70" s="1"/>
  <c r="Y202" i="70" s="1"/>
  <c r="AA202" i="70" s="1"/>
  <c r="G217" i="70"/>
  <c r="I217" i="70" s="1"/>
  <c r="K217" i="70" s="1"/>
  <c r="M217" i="70" s="1"/>
  <c r="O217" i="70" s="1"/>
  <c r="Q217" i="70" s="1"/>
  <c r="S217" i="70" s="1"/>
  <c r="U217" i="70" s="1"/>
  <c r="W217" i="70" s="1"/>
  <c r="Y217" i="70" s="1"/>
  <c r="AA217" i="70" s="1"/>
  <c r="G256" i="70"/>
  <c r="I256" i="70" s="1"/>
  <c r="K256" i="70" s="1"/>
  <c r="M256" i="70" s="1"/>
  <c r="O256" i="70" s="1"/>
  <c r="Q256" i="70" s="1"/>
  <c r="S256" i="70" s="1"/>
  <c r="U256" i="70" s="1"/>
  <c r="W256" i="70" s="1"/>
  <c r="Y256" i="70" s="1"/>
  <c r="AA256" i="70" s="1"/>
  <c r="G273" i="70"/>
  <c r="I273" i="70" s="1"/>
  <c r="K273" i="70" s="1"/>
  <c r="M273" i="70" s="1"/>
  <c r="O273" i="70" s="1"/>
  <c r="Q273" i="70" s="1"/>
  <c r="S273" i="70" s="1"/>
  <c r="U273" i="70" s="1"/>
  <c r="W273" i="70" s="1"/>
  <c r="Y273" i="70" s="1"/>
  <c r="AA273" i="70" s="1"/>
  <c r="G292" i="70"/>
  <c r="I292" i="70" s="1"/>
  <c r="K292" i="70" s="1"/>
  <c r="M292" i="70" s="1"/>
  <c r="O292" i="70" s="1"/>
  <c r="Q292" i="70" s="1"/>
  <c r="S292" i="70" s="1"/>
  <c r="U292" i="70" s="1"/>
  <c r="W292" i="70" s="1"/>
  <c r="Y292" i="70" s="1"/>
  <c r="AA292" i="70" s="1"/>
  <c r="G315" i="70"/>
  <c r="I315" i="70" s="1"/>
  <c r="K315" i="70" s="1"/>
  <c r="M315" i="70" s="1"/>
  <c r="O315" i="70" s="1"/>
  <c r="Q315" i="70" s="1"/>
  <c r="S315" i="70" s="1"/>
  <c r="U315" i="70" s="1"/>
  <c r="W315" i="70" s="1"/>
  <c r="Y315" i="70" s="1"/>
  <c r="AA315" i="70" s="1"/>
  <c r="G332" i="70"/>
  <c r="I332" i="70" s="1"/>
  <c r="K332" i="70" s="1"/>
  <c r="M332" i="70" s="1"/>
  <c r="O332" i="70" s="1"/>
  <c r="Q332" i="70" s="1"/>
  <c r="S332" i="70" s="1"/>
  <c r="U332" i="70" s="1"/>
  <c r="W332" i="70" s="1"/>
  <c r="Y332" i="70" s="1"/>
  <c r="AA332" i="70" s="1"/>
  <c r="G367" i="70"/>
  <c r="I367" i="70" s="1"/>
  <c r="K367" i="70" s="1"/>
  <c r="M367" i="70" s="1"/>
  <c r="O367" i="70" s="1"/>
  <c r="Q367" i="70" s="1"/>
  <c r="S367" i="70" s="1"/>
  <c r="U367" i="70" s="1"/>
  <c r="W367" i="70" s="1"/>
  <c r="Y367" i="70" s="1"/>
  <c r="AA367" i="70" s="1"/>
  <c r="G388" i="70"/>
  <c r="I388" i="70" s="1"/>
  <c r="K388" i="70" s="1"/>
  <c r="M388" i="70" s="1"/>
  <c r="O388" i="70" s="1"/>
  <c r="Q388" i="70" s="1"/>
  <c r="S388" i="70" s="1"/>
  <c r="U388" i="70" s="1"/>
  <c r="W388" i="70" s="1"/>
  <c r="Y388" i="70" s="1"/>
  <c r="AA388" i="70" s="1"/>
  <c r="G426" i="70"/>
  <c r="I426" i="70" s="1"/>
  <c r="K426" i="70" s="1"/>
  <c r="M426" i="70" s="1"/>
  <c r="O426" i="70" s="1"/>
  <c r="Q426" i="70" s="1"/>
  <c r="S426" i="70" s="1"/>
  <c r="U426" i="70" s="1"/>
  <c r="W426" i="70" s="1"/>
  <c r="Y426" i="70" s="1"/>
  <c r="AA426" i="70" s="1"/>
  <c r="G445" i="70"/>
  <c r="I445" i="70" s="1"/>
  <c r="K445" i="70" s="1"/>
  <c r="M445" i="70" s="1"/>
  <c r="O445" i="70" s="1"/>
  <c r="Q445" i="70" s="1"/>
  <c r="S445" i="70" s="1"/>
  <c r="U445" i="70" s="1"/>
  <c r="W445" i="70" s="1"/>
  <c r="Y445" i="70" s="1"/>
  <c r="AA445" i="70" s="1"/>
  <c r="G460" i="70"/>
  <c r="I460" i="70" s="1"/>
  <c r="K460" i="70" s="1"/>
  <c r="M460" i="70" s="1"/>
  <c r="O460" i="70" s="1"/>
  <c r="Q460" i="70" s="1"/>
  <c r="S460" i="70" s="1"/>
  <c r="U460" i="70" s="1"/>
  <c r="W460" i="70" s="1"/>
  <c r="Y460" i="70" s="1"/>
  <c r="AA460" i="70" s="1"/>
  <c r="G516" i="70"/>
  <c r="I516" i="70" s="1"/>
  <c r="K516" i="70" s="1"/>
  <c r="M516" i="70" s="1"/>
  <c r="O516" i="70" s="1"/>
  <c r="Q516" i="70" s="1"/>
  <c r="S516" i="70" s="1"/>
  <c r="U516" i="70" s="1"/>
  <c r="W516" i="70" s="1"/>
  <c r="Y516" i="70" s="1"/>
  <c r="AA516" i="70" s="1"/>
  <c r="G536" i="70"/>
  <c r="I536" i="70" s="1"/>
  <c r="K536" i="70" s="1"/>
  <c r="M536" i="70" s="1"/>
  <c r="O536" i="70" s="1"/>
  <c r="Q536" i="70" s="1"/>
  <c r="S536" i="70" s="1"/>
  <c r="U536" i="70" s="1"/>
  <c r="W536" i="70" s="1"/>
  <c r="Y536" i="70" s="1"/>
  <c r="AA536" i="70" s="1"/>
  <c r="G552" i="70"/>
  <c r="I552" i="70" s="1"/>
  <c r="K552" i="70" s="1"/>
  <c r="M552" i="70" s="1"/>
  <c r="O552" i="70" s="1"/>
  <c r="Q552" i="70" s="1"/>
  <c r="S552" i="70" s="1"/>
  <c r="U552" i="70" s="1"/>
  <c r="W552" i="70" s="1"/>
  <c r="Y552" i="70" s="1"/>
  <c r="AA552" i="70" s="1"/>
  <c r="G586" i="70"/>
  <c r="I586" i="70" s="1"/>
  <c r="K586" i="70" s="1"/>
  <c r="M586" i="70" s="1"/>
  <c r="O586" i="70" s="1"/>
  <c r="Q586" i="70" s="1"/>
  <c r="S586" i="70" s="1"/>
  <c r="U586" i="70" s="1"/>
  <c r="W586" i="70" s="1"/>
  <c r="Y586" i="70" s="1"/>
  <c r="AA586" i="70" s="1"/>
  <c r="G603" i="70"/>
  <c r="I603" i="70" s="1"/>
  <c r="K603" i="70" s="1"/>
  <c r="M603" i="70" s="1"/>
  <c r="O603" i="70" s="1"/>
  <c r="Q603" i="70" s="1"/>
  <c r="S603" i="70" s="1"/>
  <c r="U603" i="70" s="1"/>
  <c r="W603" i="70" s="1"/>
  <c r="Y603" i="70" s="1"/>
  <c r="AA603" i="70" s="1"/>
  <c r="G625" i="70"/>
  <c r="I625" i="70" s="1"/>
  <c r="K625" i="70" s="1"/>
  <c r="M625" i="70" s="1"/>
  <c r="O625" i="70" s="1"/>
  <c r="Q625" i="70" s="1"/>
  <c r="S625" i="70" s="1"/>
  <c r="U625" i="70" s="1"/>
  <c r="W625" i="70" s="1"/>
  <c r="Y625" i="70" s="1"/>
  <c r="AA625" i="70" s="1"/>
  <c r="G642" i="70"/>
  <c r="I642" i="70" s="1"/>
  <c r="K642" i="70" s="1"/>
  <c r="M642" i="70" s="1"/>
  <c r="O642" i="70" s="1"/>
  <c r="Q642" i="70" s="1"/>
  <c r="S642" i="70" s="1"/>
  <c r="U642" i="70" s="1"/>
  <c r="W642" i="70" s="1"/>
  <c r="Y642" i="70" s="1"/>
  <c r="AA642" i="70" s="1"/>
  <c r="G680" i="70"/>
  <c r="I680" i="70" s="1"/>
  <c r="K680" i="70" s="1"/>
  <c r="M680" i="70" s="1"/>
  <c r="O680" i="70" s="1"/>
  <c r="Q680" i="70" s="1"/>
  <c r="S680" i="70" s="1"/>
  <c r="U680" i="70" s="1"/>
  <c r="W680" i="70" s="1"/>
  <c r="Y680" i="70" s="1"/>
  <c r="AA680" i="70" s="1"/>
  <c r="G670" i="70"/>
  <c r="Y146" i="84"/>
  <c r="G746" i="70"/>
  <c r="G686" i="70"/>
  <c r="G616" i="70"/>
  <c r="G499" i="70"/>
  <c r="G409" i="70"/>
  <c r="G375" i="70"/>
  <c r="G313" i="70"/>
  <c r="G296" i="70"/>
  <c r="G239" i="70"/>
  <c r="G76" i="70"/>
  <c r="AC456" i="70" l="1"/>
  <c r="AC441" i="70"/>
  <c r="AC96" i="70"/>
  <c r="AC501" i="70"/>
  <c r="AC315" i="70"/>
  <c r="AC563" i="70"/>
  <c r="AC254" i="70"/>
  <c r="AC292" i="70"/>
  <c r="AC65" i="70"/>
  <c r="AC377" i="70"/>
  <c r="AC603" i="70"/>
  <c r="AC371" i="70"/>
  <c r="AC571" i="70"/>
  <c r="AC30" i="70"/>
  <c r="AC625" i="70"/>
  <c r="AC252" i="70"/>
  <c r="AC231" i="70"/>
  <c r="AC235" i="70"/>
  <c r="AC512" i="70"/>
  <c r="AC353" i="70"/>
  <c r="AC288" i="70"/>
  <c r="AC367" i="70"/>
  <c r="AC578" i="70"/>
  <c r="AC491" i="70"/>
  <c r="AC388" i="70"/>
  <c r="AC87" i="70"/>
  <c r="AC161" i="70"/>
  <c r="AC14" i="70"/>
  <c r="AC243" i="70"/>
  <c r="AC608" i="70"/>
  <c r="AC642" i="70"/>
  <c r="AC24" i="70"/>
  <c r="AC503" i="70"/>
  <c r="AC104" i="70"/>
  <c r="AC462" i="70"/>
  <c r="AC78" i="70"/>
  <c r="AC657" i="70"/>
  <c r="AC94" i="70"/>
  <c r="AC546" i="70"/>
  <c r="AC206" i="70"/>
  <c r="AC680" i="70"/>
  <c r="AC212" i="70"/>
  <c r="AC383" i="70"/>
  <c r="AC215" i="70"/>
  <c r="AC531" i="70"/>
  <c r="AC332" i="70"/>
  <c r="AC309" i="70"/>
  <c r="AC334" i="70"/>
  <c r="AC271" i="70"/>
  <c r="AC300" i="70"/>
  <c r="AC172" i="70"/>
  <c r="AC536" i="70"/>
  <c r="AC59" i="70"/>
  <c r="AC475" i="70"/>
  <c r="AC46" i="70"/>
  <c r="AC430" i="70"/>
  <c r="AC110" i="70"/>
  <c r="AC449" i="70"/>
  <c r="AC392" i="70"/>
  <c r="AC428" i="70"/>
  <c r="AC351" i="70"/>
  <c r="AC121" i="70"/>
  <c r="AC464" i="70"/>
  <c r="AC198" i="70"/>
  <c r="AC328" i="70"/>
  <c r="AC319" i="70"/>
  <c r="AC692" i="70"/>
  <c r="AC224" i="70"/>
  <c r="AC146" i="70"/>
  <c r="AC286" i="70"/>
  <c r="AC644" i="70"/>
  <c r="AC317" i="70"/>
  <c r="AC586" i="70"/>
  <c r="AC597" i="70"/>
  <c r="AC155" i="70"/>
  <c r="AC542" i="70"/>
  <c r="AC138" i="70"/>
  <c r="AC538" i="70"/>
  <c r="AC273" i="70"/>
  <c r="AC180" i="70"/>
  <c r="AC637" i="70"/>
  <c r="AC422" i="70"/>
  <c r="AC196" i="70"/>
  <c r="AC552" i="70"/>
  <c r="AC256" i="70"/>
  <c r="AC164" i="70"/>
  <c r="AC620" i="70"/>
  <c r="AC401" i="70"/>
  <c r="AC178" i="70"/>
  <c r="AC263" i="70"/>
  <c r="AC647" i="70"/>
  <c r="AC516" i="70"/>
  <c r="AC130" i="70"/>
  <c r="AC582" i="70"/>
  <c r="AC363" i="70"/>
  <c r="AC277" i="70"/>
  <c r="AC682" i="70"/>
  <c r="AC48" i="70"/>
  <c r="AC112" i="70"/>
  <c r="AC567" i="70"/>
  <c r="AC347" i="70"/>
  <c r="AC128" i="70"/>
  <c r="AC525" i="70"/>
  <c r="AC189" i="70"/>
  <c r="AC573" i="70"/>
  <c r="AC390" i="70"/>
  <c r="AC220" i="70"/>
  <c r="AC150" i="70"/>
  <c r="AC83" i="70"/>
  <c r="AC460" i="70"/>
  <c r="AC217" i="70"/>
  <c r="AC148" i="70"/>
  <c r="AC80" i="70"/>
  <c r="AC676" i="70"/>
  <c r="AC601" i="70"/>
  <c r="AC533" i="70"/>
  <c r="AC458" i="70"/>
  <c r="AC386" i="70"/>
  <c r="AC20" i="70"/>
  <c r="AC565" i="70"/>
  <c r="AC488" i="70"/>
  <c r="AC419" i="70"/>
  <c r="AC345" i="70"/>
  <c r="AC269" i="70"/>
  <c r="AC194" i="70"/>
  <c r="AC125" i="70"/>
  <c r="AC52" i="70"/>
  <c r="AC668" i="70"/>
  <c r="AC507" i="70"/>
  <c r="AC435" i="70"/>
  <c r="AC358" i="70"/>
  <c r="AC282" i="70"/>
  <c r="AC142" i="70"/>
  <c r="AC69" i="70"/>
  <c r="AC688" i="70"/>
  <c r="AC612" i="70"/>
  <c r="AC544" i="70"/>
  <c r="AC467" i="70"/>
  <c r="AC394" i="70"/>
  <c r="AC321" i="70"/>
  <c r="AC245" i="70"/>
  <c r="AC174" i="70"/>
  <c r="AC106" i="70"/>
  <c r="AC32" i="70"/>
  <c r="AC337" i="70"/>
  <c r="AC261" i="70"/>
  <c r="AC187" i="70"/>
  <c r="AC119" i="70"/>
  <c r="AC50" i="70"/>
  <c r="AC661" i="70"/>
  <c r="AC589" i="70"/>
  <c r="AC518" i="70"/>
  <c r="AC629" i="70"/>
  <c r="AC557" i="70"/>
  <c r="AC481" i="70"/>
  <c r="AC413" i="70"/>
  <c r="AC275" i="70"/>
  <c r="AC204" i="70"/>
  <c r="AC134" i="70"/>
  <c r="AC63" i="70"/>
  <c r="AC445" i="70"/>
  <c r="AC202" i="70"/>
  <c r="AC132" i="70"/>
  <c r="AC61" i="70"/>
  <c r="AC659" i="70"/>
  <c r="AC584" i="70"/>
  <c r="AC514" i="70"/>
  <c r="AC443" i="70"/>
  <c r="AC365" i="70"/>
  <c r="AC618" i="70"/>
  <c r="AC548" i="70"/>
  <c r="AC473" i="70"/>
  <c r="AC399" i="70"/>
  <c r="AC326" i="70"/>
  <c r="AC250" i="70"/>
  <c r="AC176" i="70"/>
  <c r="AC42" i="70"/>
  <c r="AC653" i="70"/>
  <c r="AC486" i="70"/>
  <c r="AC417" i="70"/>
  <c r="AC343" i="70"/>
  <c r="AC267" i="70"/>
  <c r="AC191" i="70"/>
  <c r="AC123" i="70"/>
  <c r="AC665" i="70"/>
  <c r="AC595" i="70"/>
  <c r="AC259" i="70"/>
  <c r="AC185" i="70"/>
  <c r="AC117" i="70"/>
  <c r="AC426" i="70"/>
  <c r="AC183" i="70"/>
  <c r="AC114" i="70"/>
  <c r="AC639" i="70"/>
  <c r="AC569" i="70"/>
  <c r="AC495" i="70"/>
  <c r="AC424" i="70"/>
  <c r="AC349" i="70"/>
  <c r="AC55" i="70"/>
  <c r="AC599" i="70"/>
  <c r="AC529" i="70"/>
  <c r="AC454" i="70"/>
  <c r="AC381" i="70"/>
  <c r="AC305" i="70"/>
  <c r="AC229" i="70"/>
  <c r="AC159" i="70"/>
  <c r="AC91" i="70"/>
  <c r="AC18" i="70"/>
  <c r="AC635" i="70"/>
  <c r="AC471" i="70"/>
  <c r="AC396" i="70"/>
  <c r="AC324" i="70"/>
  <c r="AC248" i="70"/>
  <c r="AC108" i="70"/>
  <c r="AC36" i="70"/>
  <c r="AC649" i="70"/>
  <c r="AC575" i="70"/>
  <c r="AC505" i="70"/>
  <c r="AC432" i="70"/>
  <c r="AC355" i="70"/>
  <c r="AC280" i="70"/>
  <c r="AC208" i="70"/>
  <c r="AC140" i="70"/>
  <c r="AC67" i="70"/>
  <c r="AC298" i="70"/>
  <c r="AC153" i="70"/>
  <c r="AC85" i="70"/>
  <c r="AC12" i="70"/>
  <c r="AC627" i="70"/>
  <c r="AC554" i="70"/>
  <c r="AC479" i="70"/>
  <c r="AC411" i="70"/>
  <c r="AC663" i="70"/>
  <c r="AC593" i="70"/>
  <c r="AC521" i="70"/>
  <c r="AC447" i="70"/>
  <c r="AC241" i="70"/>
  <c r="AC170" i="70"/>
  <c r="AC100" i="70"/>
  <c r="AC28" i="70"/>
  <c r="AC166" i="70"/>
  <c r="AC98" i="70"/>
  <c r="AC26" i="70"/>
  <c r="AC622" i="70"/>
  <c r="AC550" i="70"/>
  <c r="AC477" i="70"/>
  <c r="AC405" i="70"/>
  <c r="AC330" i="70"/>
  <c r="AC44" i="70"/>
  <c r="AC655" i="70"/>
  <c r="AC580" i="70"/>
  <c r="AC510" i="70"/>
  <c r="AC439" i="70"/>
  <c r="AC360" i="70"/>
  <c r="AC284" i="70"/>
  <c r="AC210" i="70"/>
  <c r="AC144" i="70"/>
  <c r="AC72" i="70"/>
  <c r="AC690" i="70"/>
  <c r="AC451" i="70"/>
  <c r="AC379" i="70"/>
  <c r="AC302" i="70"/>
  <c r="AC226" i="70"/>
  <c r="AC157" i="70"/>
  <c r="AC89" i="70"/>
  <c r="AC16" i="70"/>
  <c r="AC633" i="70"/>
  <c r="AC559" i="70"/>
  <c r="AC483" i="70"/>
  <c r="AC415" i="70"/>
  <c r="AC339" i="70"/>
  <c r="I670" i="70"/>
  <c r="AA146" i="84"/>
  <c r="I746" i="70"/>
  <c r="I686" i="70"/>
  <c r="I616" i="70"/>
  <c r="I499" i="70"/>
  <c r="I409" i="70"/>
  <c r="I375" i="70"/>
  <c r="I313" i="70"/>
  <c r="I296" i="70"/>
  <c r="I239" i="70"/>
  <c r="I76" i="70"/>
  <c r="K670" i="70" l="1"/>
  <c r="K746" i="70"/>
  <c r="K686" i="70"/>
  <c r="K616" i="70"/>
  <c r="K499" i="70"/>
  <c r="K409" i="70"/>
  <c r="K375" i="70"/>
  <c r="K313" i="70"/>
  <c r="K296" i="70"/>
  <c r="K239" i="70"/>
  <c r="K76" i="70"/>
  <c r="M670" i="70" l="1"/>
  <c r="M746" i="70"/>
  <c r="M686" i="70"/>
  <c r="M616" i="70"/>
  <c r="M499" i="70"/>
  <c r="M409" i="70"/>
  <c r="M375" i="70"/>
  <c r="M313" i="70"/>
  <c r="M296" i="70"/>
  <c r="M239" i="70"/>
  <c r="M76" i="70"/>
  <c r="O670" i="70" l="1"/>
  <c r="O746" i="70"/>
  <c r="O686" i="70"/>
  <c r="O616" i="70"/>
  <c r="O499" i="70"/>
  <c r="O409" i="70"/>
  <c r="O375" i="70"/>
  <c r="O313" i="70"/>
  <c r="O296" i="70"/>
  <c r="O239" i="70"/>
  <c r="O76" i="70"/>
  <c r="Q670" i="70" l="1"/>
  <c r="Q746" i="70"/>
  <c r="Q686" i="70"/>
  <c r="Q616" i="70"/>
  <c r="Q499" i="70"/>
  <c r="Q409" i="70"/>
  <c r="Q375" i="70"/>
  <c r="Q313" i="70"/>
  <c r="Q296" i="70"/>
  <c r="Q239" i="70"/>
  <c r="Q76" i="70"/>
  <c r="C9" i="71"/>
  <c r="B42" i="71"/>
  <c r="B40" i="71"/>
  <c r="B38" i="71"/>
  <c r="B36" i="71"/>
  <c r="B34" i="71"/>
  <c r="B32" i="71"/>
  <c r="B30" i="71"/>
  <c r="B28" i="71"/>
  <c r="B26" i="71"/>
  <c r="B24" i="71"/>
  <c r="B22" i="71"/>
  <c r="B20" i="71"/>
  <c r="B18" i="71"/>
  <c r="B16" i="71"/>
  <c r="B14" i="71"/>
  <c r="B12" i="71"/>
  <c r="B9" i="71"/>
  <c r="B10" i="71"/>
  <c r="B50" i="71"/>
  <c r="B48" i="71"/>
  <c r="S670" i="70" l="1"/>
  <c r="S746" i="70"/>
  <c r="S686" i="70"/>
  <c r="S616" i="70"/>
  <c r="S499" i="70"/>
  <c r="S409" i="70"/>
  <c r="S375" i="70"/>
  <c r="S313" i="70"/>
  <c r="S296" i="70"/>
  <c r="S239" i="70"/>
  <c r="S76" i="70"/>
  <c r="C287" i="84"/>
  <c r="C285" i="84"/>
  <c r="B4" i="84"/>
  <c r="B3" i="84"/>
  <c r="B2" i="84"/>
  <c r="B6" i="83"/>
  <c r="B5" i="83"/>
  <c r="B3" i="83"/>
  <c r="B2" i="83"/>
  <c r="E283" i="84"/>
  <c r="G283" i="84" s="1"/>
  <c r="I283" i="84" s="1"/>
  <c r="K283" i="84" s="1"/>
  <c r="M283" i="84" s="1"/>
  <c r="O283" i="84" s="1"/>
  <c r="Q283" i="84" s="1"/>
  <c r="S283" i="84" s="1"/>
  <c r="U283" i="84" s="1"/>
  <c r="W283" i="84" s="1"/>
  <c r="Y283" i="84" s="1"/>
  <c r="AA283" i="84" s="1"/>
  <c r="B282" i="84"/>
  <c r="E281" i="84"/>
  <c r="G281" i="84" s="1"/>
  <c r="I281" i="84" s="1"/>
  <c r="K281" i="84" s="1"/>
  <c r="M281" i="84" s="1"/>
  <c r="O281" i="84" s="1"/>
  <c r="Q281" i="84" s="1"/>
  <c r="S281" i="84" s="1"/>
  <c r="U281" i="84" s="1"/>
  <c r="W281" i="84" s="1"/>
  <c r="Y281" i="84" s="1"/>
  <c r="AA281" i="84" s="1"/>
  <c r="B280" i="84"/>
  <c r="E279" i="84"/>
  <c r="G279" i="84" s="1"/>
  <c r="I279" i="84" s="1"/>
  <c r="K279" i="84" s="1"/>
  <c r="M279" i="84" s="1"/>
  <c r="O279" i="84" s="1"/>
  <c r="Q279" i="84" s="1"/>
  <c r="S279" i="84" s="1"/>
  <c r="U279" i="84" s="1"/>
  <c r="W279" i="84" s="1"/>
  <c r="Y279" i="84" s="1"/>
  <c r="AA279" i="84" s="1"/>
  <c r="B278" i="84"/>
  <c r="E277" i="84"/>
  <c r="G277" i="84" s="1"/>
  <c r="I277" i="84" s="1"/>
  <c r="K277" i="84" s="1"/>
  <c r="M277" i="84" s="1"/>
  <c r="O277" i="84" s="1"/>
  <c r="Q277" i="84" s="1"/>
  <c r="S277" i="84" s="1"/>
  <c r="U277" i="84" s="1"/>
  <c r="W277" i="84" s="1"/>
  <c r="Y277" i="84" s="1"/>
  <c r="AA277" i="84" s="1"/>
  <c r="B276" i="84"/>
  <c r="E275" i="84"/>
  <c r="G275" i="84" s="1"/>
  <c r="I275" i="84" s="1"/>
  <c r="K275" i="84" s="1"/>
  <c r="M275" i="84" s="1"/>
  <c r="O275" i="84" s="1"/>
  <c r="Q275" i="84" s="1"/>
  <c r="S275" i="84" s="1"/>
  <c r="U275" i="84" s="1"/>
  <c r="W275" i="84" s="1"/>
  <c r="Y275" i="84" s="1"/>
  <c r="AA275" i="84" s="1"/>
  <c r="B274" i="84"/>
  <c r="E273" i="84"/>
  <c r="G273" i="84" s="1"/>
  <c r="I273" i="84" s="1"/>
  <c r="K273" i="84" s="1"/>
  <c r="M273" i="84" s="1"/>
  <c r="O273" i="84" s="1"/>
  <c r="Q273" i="84" s="1"/>
  <c r="S273" i="84" s="1"/>
  <c r="U273" i="84" s="1"/>
  <c r="W273" i="84" s="1"/>
  <c r="Y273" i="84" s="1"/>
  <c r="AA273" i="84" s="1"/>
  <c r="B272" i="84"/>
  <c r="C271" i="84"/>
  <c r="B271" i="84"/>
  <c r="E270" i="84"/>
  <c r="G270" i="84" s="1"/>
  <c r="I270" i="84" s="1"/>
  <c r="K270" i="84" s="1"/>
  <c r="M270" i="84" s="1"/>
  <c r="O270" i="84" s="1"/>
  <c r="Q270" i="84" s="1"/>
  <c r="S270" i="84" s="1"/>
  <c r="U270" i="84" s="1"/>
  <c r="W270" i="84" s="1"/>
  <c r="Y270" i="84" s="1"/>
  <c r="AA270" i="84" s="1"/>
  <c r="B269" i="84"/>
  <c r="E268" i="84"/>
  <c r="G268" i="84" s="1"/>
  <c r="I268" i="84" s="1"/>
  <c r="K268" i="84" s="1"/>
  <c r="M268" i="84" s="1"/>
  <c r="O268" i="84" s="1"/>
  <c r="Q268" i="84" s="1"/>
  <c r="S268" i="84" s="1"/>
  <c r="U268" i="84" s="1"/>
  <c r="W268" i="84" s="1"/>
  <c r="Y268" i="84" s="1"/>
  <c r="AA268" i="84" s="1"/>
  <c r="B267" i="84"/>
  <c r="E266" i="84"/>
  <c r="G266" i="84" s="1"/>
  <c r="I266" i="84" s="1"/>
  <c r="K266" i="84" s="1"/>
  <c r="M266" i="84" s="1"/>
  <c r="O266" i="84" s="1"/>
  <c r="Q266" i="84" s="1"/>
  <c r="S266" i="84" s="1"/>
  <c r="U266" i="84" s="1"/>
  <c r="W266" i="84" s="1"/>
  <c r="Y266" i="84" s="1"/>
  <c r="AA266" i="84" s="1"/>
  <c r="B265" i="84"/>
  <c r="C264" i="84"/>
  <c r="B264" i="84"/>
  <c r="E263" i="84"/>
  <c r="G263" i="84" s="1"/>
  <c r="I263" i="84" s="1"/>
  <c r="K263" i="84" s="1"/>
  <c r="M263" i="84" s="1"/>
  <c r="O263" i="84" s="1"/>
  <c r="Q263" i="84" s="1"/>
  <c r="S263" i="84" s="1"/>
  <c r="U263" i="84" s="1"/>
  <c r="W263" i="84" s="1"/>
  <c r="Y263" i="84" s="1"/>
  <c r="AA263" i="84" s="1"/>
  <c r="B262" i="84"/>
  <c r="E261" i="84"/>
  <c r="G261" i="84" s="1"/>
  <c r="I261" i="84" s="1"/>
  <c r="K261" i="84" s="1"/>
  <c r="M261" i="84" s="1"/>
  <c r="O261" i="84" s="1"/>
  <c r="Q261" i="84" s="1"/>
  <c r="S261" i="84" s="1"/>
  <c r="U261" i="84" s="1"/>
  <c r="W261" i="84" s="1"/>
  <c r="Y261" i="84" s="1"/>
  <c r="AA261" i="84" s="1"/>
  <c r="B260" i="84"/>
  <c r="E259" i="84"/>
  <c r="G259" i="84" s="1"/>
  <c r="I259" i="84" s="1"/>
  <c r="K259" i="84" s="1"/>
  <c r="M259" i="84" s="1"/>
  <c r="O259" i="84" s="1"/>
  <c r="Q259" i="84" s="1"/>
  <c r="S259" i="84" s="1"/>
  <c r="U259" i="84" s="1"/>
  <c r="W259" i="84" s="1"/>
  <c r="Y259" i="84" s="1"/>
  <c r="AA259" i="84" s="1"/>
  <c r="B258" i="84"/>
  <c r="E257" i="84"/>
  <c r="G257" i="84" s="1"/>
  <c r="I257" i="84" s="1"/>
  <c r="K257" i="84" s="1"/>
  <c r="M257" i="84" s="1"/>
  <c r="O257" i="84" s="1"/>
  <c r="Q257" i="84" s="1"/>
  <c r="S257" i="84" s="1"/>
  <c r="U257" i="84" s="1"/>
  <c r="W257" i="84" s="1"/>
  <c r="Y257" i="84" s="1"/>
  <c r="AA257" i="84" s="1"/>
  <c r="B256" i="84"/>
  <c r="C255" i="84"/>
  <c r="B255" i="84"/>
  <c r="E254" i="84"/>
  <c r="G254" i="84" s="1"/>
  <c r="I254" i="84" s="1"/>
  <c r="K254" i="84" s="1"/>
  <c r="M254" i="84" s="1"/>
  <c r="O254" i="84" s="1"/>
  <c r="Q254" i="84" s="1"/>
  <c r="S254" i="84" s="1"/>
  <c r="U254" i="84" s="1"/>
  <c r="W254" i="84" s="1"/>
  <c r="Y254" i="84" s="1"/>
  <c r="AA254" i="84" s="1"/>
  <c r="B253" i="84"/>
  <c r="E252" i="84"/>
  <c r="G252" i="84" s="1"/>
  <c r="I252" i="84" s="1"/>
  <c r="K252" i="84" s="1"/>
  <c r="M252" i="84" s="1"/>
  <c r="O252" i="84" s="1"/>
  <c r="Q252" i="84" s="1"/>
  <c r="S252" i="84" s="1"/>
  <c r="U252" i="84" s="1"/>
  <c r="W252" i="84" s="1"/>
  <c r="Y252" i="84" s="1"/>
  <c r="AA252" i="84" s="1"/>
  <c r="B251" i="84"/>
  <c r="E250" i="84"/>
  <c r="G250" i="84" s="1"/>
  <c r="I250" i="84" s="1"/>
  <c r="K250" i="84" s="1"/>
  <c r="M250" i="84" s="1"/>
  <c r="O250" i="84" s="1"/>
  <c r="Q250" i="84" s="1"/>
  <c r="S250" i="84" s="1"/>
  <c r="U250" i="84" s="1"/>
  <c r="W250" i="84" s="1"/>
  <c r="Y250" i="84" s="1"/>
  <c r="AA250" i="84" s="1"/>
  <c r="B249" i="84"/>
  <c r="E248" i="84"/>
  <c r="G248" i="84" s="1"/>
  <c r="I248" i="84" s="1"/>
  <c r="K248" i="84" s="1"/>
  <c r="M248" i="84" s="1"/>
  <c r="O248" i="84" s="1"/>
  <c r="Q248" i="84" s="1"/>
  <c r="S248" i="84" s="1"/>
  <c r="U248" i="84" s="1"/>
  <c r="W248" i="84" s="1"/>
  <c r="Y248" i="84" s="1"/>
  <c r="AA248" i="84" s="1"/>
  <c r="B247" i="84"/>
  <c r="C246" i="84"/>
  <c r="B246" i="84"/>
  <c r="E245" i="84"/>
  <c r="G245" i="84" s="1"/>
  <c r="I245" i="84" s="1"/>
  <c r="K245" i="84" s="1"/>
  <c r="M245" i="84" s="1"/>
  <c r="O245" i="84" s="1"/>
  <c r="Q245" i="84" s="1"/>
  <c r="S245" i="84" s="1"/>
  <c r="U245" i="84" s="1"/>
  <c r="W245" i="84" s="1"/>
  <c r="Y245" i="84" s="1"/>
  <c r="AA245" i="84" s="1"/>
  <c r="B244" i="84"/>
  <c r="E243" i="84"/>
  <c r="G243" i="84" s="1"/>
  <c r="I243" i="84" s="1"/>
  <c r="K243" i="84" s="1"/>
  <c r="M243" i="84" s="1"/>
  <c r="O243" i="84" s="1"/>
  <c r="Q243" i="84" s="1"/>
  <c r="S243" i="84" s="1"/>
  <c r="U243" i="84" s="1"/>
  <c r="W243" i="84" s="1"/>
  <c r="Y243" i="84" s="1"/>
  <c r="AA243" i="84" s="1"/>
  <c r="B242" i="84"/>
  <c r="E241" i="84"/>
  <c r="G241" i="84" s="1"/>
  <c r="I241" i="84" s="1"/>
  <c r="K241" i="84" s="1"/>
  <c r="M241" i="84" s="1"/>
  <c r="O241" i="84" s="1"/>
  <c r="Q241" i="84" s="1"/>
  <c r="S241" i="84" s="1"/>
  <c r="U241" i="84" s="1"/>
  <c r="W241" i="84" s="1"/>
  <c r="Y241" i="84" s="1"/>
  <c r="AA241" i="84" s="1"/>
  <c r="B240" i="84"/>
  <c r="C239" i="84"/>
  <c r="B239" i="84"/>
  <c r="E238" i="84"/>
  <c r="G238" i="84" s="1"/>
  <c r="I238" i="84" s="1"/>
  <c r="K238" i="84" s="1"/>
  <c r="M238" i="84" s="1"/>
  <c r="O238" i="84" s="1"/>
  <c r="Q238" i="84" s="1"/>
  <c r="S238" i="84" s="1"/>
  <c r="U238" i="84" s="1"/>
  <c r="W238" i="84" s="1"/>
  <c r="Y238" i="84" s="1"/>
  <c r="AA238" i="84" s="1"/>
  <c r="B237" i="84"/>
  <c r="E236" i="84"/>
  <c r="G236" i="84" s="1"/>
  <c r="I236" i="84" s="1"/>
  <c r="K236" i="84" s="1"/>
  <c r="M236" i="84" s="1"/>
  <c r="O236" i="84" s="1"/>
  <c r="Q236" i="84" s="1"/>
  <c r="S236" i="84" s="1"/>
  <c r="U236" i="84" s="1"/>
  <c r="W236" i="84" s="1"/>
  <c r="Y236" i="84" s="1"/>
  <c r="AA236" i="84" s="1"/>
  <c r="B235" i="84"/>
  <c r="E234" i="84"/>
  <c r="G234" i="84" s="1"/>
  <c r="I234" i="84" s="1"/>
  <c r="K234" i="84" s="1"/>
  <c r="M234" i="84" s="1"/>
  <c r="O234" i="84" s="1"/>
  <c r="Q234" i="84" s="1"/>
  <c r="S234" i="84" s="1"/>
  <c r="U234" i="84" s="1"/>
  <c r="W234" i="84" s="1"/>
  <c r="Y234" i="84" s="1"/>
  <c r="AA234" i="84" s="1"/>
  <c r="B233" i="84"/>
  <c r="C232" i="84"/>
  <c r="B232" i="84"/>
  <c r="E231" i="84"/>
  <c r="G231" i="84" s="1"/>
  <c r="I231" i="84" s="1"/>
  <c r="K231" i="84" s="1"/>
  <c r="M231" i="84" s="1"/>
  <c r="O231" i="84" s="1"/>
  <c r="Q231" i="84" s="1"/>
  <c r="S231" i="84" s="1"/>
  <c r="U231" i="84" s="1"/>
  <c r="W231" i="84" s="1"/>
  <c r="Y231" i="84" s="1"/>
  <c r="AA231" i="84" s="1"/>
  <c r="B230" i="84"/>
  <c r="E229" i="84"/>
  <c r="G229" i="84" s="1"/>
  <c r="I229" i="84" s="1"/>
  <c r="K229" i="84" s="1"/>
  <c r="M229" i="84" s="1"/>
  <c r="O229" i="84" s="1"/>
  <c r="Q229" i="84" s="1"/>
  <c r="S229" i="84" s="1"/>
  <c r="U229" i="84" s="1"/>
  <c r="W229" i="84" s="1"/>
  <c r="Y229" i="84" s="1"/>
  <c r="AA229" i="84" s="1"/>
  <c r="B228" i="84"/>
  <c r="E227" i="84"/>
  <c r="G227" i="84" s="1"/>
  <c r="I227" i="84" s="1"/>
  <c r="K227" i="84" s="1"/>
  <c r="M227" i="84" s="1"/>
  <c r="O227" i="84" s="1"/>
  <c r="Q227" i="84" s="1"/>
  <c r="S227" i="84" s="1"/>
  <c r="U227" i="84" s="1"/>
  <c r="W227" i="84" s="1"/>
  <c r="Y227" i="84" s="1"/>
  <c r="AA227" i="84" s="1"/>
  <c r="B226" i="84"/>
  <c r="E225" i="84"/>
  <c r="G225" i="84" s="1"/>
  <c r="I225" i="84" s="1"/>
  <c r="K225" i="84" s="1"/>
  <c r="M225" i="84" s="1"/>
  <c r="O225" i="84" s="1"/>
  <c r="Q225" i="84" s="1"/>
  <c r="S225" i="84" s="1"/>
  <c r="U225" i="84" s="1"/>
  <c r="W225" i="84" s="1"/>
  <c r="Y225" i="84" s="1"/>
  <c r="AA225" i="84" s="1"/>
  <c r="B224" i="84"/>
  <c r="C223" i="84"/>
  <c r="B223" i="84"/>
  <c r="E222" i="84"/>
  <c r="G222" i="84" s="1"/>
  <c r="I222" i="84" s="1"/>
  <c r="K222" i="84" s="1"/>
  <c r="M222" i="84" s="1"/>
  <c r="O222" i="84" s="1"/>
  <c r="Q222" i="84" s="1"/>
  <c r="S222" i="84" s="1"/>
  <c r="U222" i="84" s="1"/>
  <c r="W222" i="84" s="1"/>
  <c r="Y222" i="84" s="1"/>
  <c r="AA222" i="84" s="1"/>
  <c r="B221" i="84"/>
  <c r="E220" i="84"/>
  <c r="G220" i="84" s="1"/>
  <c r="I220" i="84" s="1"/>
  <c r="K220" i="84" s="1"/>
  <c r="M220" i="84" s="1"/>
  <c r="O220" i="84" s="1"/>
  <c r="Q220" i="84" s="1"/>
  <c r="S220" i="84" s="1"/>
  <c r="U220" i="84" s="1"/>
  <c r="W220" i="84" s="1"/>
  <c r="Y220" i="84" s="1"/>
  <c r="AA220" i="84" s="1"/>
  <c r="B219" i="84"/>
  <c r="E218" i="84"/>
  <c r="G218" i="84" s="1"/>
  <c r="I218" i="84" s="1"/>
  <c r="K218" i="84" s="1"/>
  <c r="M218" i="84" s="1"/>
  <c r="O218" i="84" s="1"/>
  <c r="Q218" i="84" s="1"/>
  <c r="S218" i="84" s="1"/>
  <c r="U218" i="84" s="1"/>
  <c r="W218" i="84" s="1"/>
  <c r="Y218" i="84" s="1"/>
  <c r="AA218" i="84" s="1"/>
  <c r="B217" i="84"/>
  <c r="E216" i="84"/>
  <c r="G216" i="84" s="1"/>
  <c r="I216" i="84" s="1"/>
  <c r="K216" i="84" s="1"/>
  <c r="M216" i="84" s="1"/>
  <c r="O216" i="84" s="1"/>
  <c r="Q216" i="84" s="1"/>
  <c r="S216" i="84" s="1"/>
  <c r="U216" i="84" s="1"/>
  <c r="W216" i="84" s="1"/>
  <c r="Y216" i="84" s="1"/>
  <c r="AA216" i="84" s="1"/>
  <c r="B215" i="84"/>
  <c r="E214" i="84"/>
  <c r="G214" i="84" s="1"/>
  <c r="I214" i="84" s="1"/>
  <c r="K214" i="84" s="1"/>
  <c r="M214" i="84" s="1"/>
  <c r="O214" i="84" s="1"/>
  <c r="Q214" i="84" s="1"/>
  <c r="S214" i="84" s="1"/>
  <c r="U214" i="84" s="1"/>
  <c r="W214" i="84" s="1"/>
  <c r="Y214" i="84" s="1"/>
  <c r="AA214" i="84" s="1"/>
  <c r="B213" i="84"/>
  <c r="C212" i="84"/>
  <c r="B212" i="84"/>
  <c r="E211" i="84"/>
  <c r="G211" i="84" s="1"/>
  <c r="I211" i="84" s="1"/>
  <c r="K211" i="84" s="1"/>
  <c r="M211" i="84" s="1"/>
  <c r="O211" i="84" s="1"/>
  <c r="Q211" i="84" s="1"/>
  <c r="S211" i="84" s="1"/>
  <c r="U211" i="84" s="1"/>
  <c r="W211" i="84" s="1"/>
  <c r="Y211" i="84" s="1"/>
  <c r="AA211" i="84" s="1"/>
  <c r="B210" i="84"/>
  <c r="E209" i="84"/>
  <c r="G209" i="84" s="1"/>
  <c r="I209" i="84" s="1"/>
  <c r="K209" i="84" s="1"/>
  <c r="M209" i="84" s="1"/>
  <c r="O209" i="84" s="1"/>
  <c r="Q209" i="84" s="1"/>
  <c r="S209" i="84" s="1"/>
  <c r="U209" i="84" s="1"/>
  <c r="W209" i="84" s="1"/>
  <c r="Y209" i="84" s="1"/>
  <c r="AA209" i="84" s="1"/>
  <c r="B208" i="84"/>
  <c r="E207" i="84"/>
  <c r="G207" i="84" s="1"/>
  <c r="I207" i="84" s="1"/>
  <c r="K207" i="84" s="1"/>
  <c r="M207" i="84" s="1"/>
  <c r="O207" i="84" s="1"/>
  <c r="Q207" i="84" s="1"/>
  <c r="S207" i="84" s="1"/>
  <c r="U207" i="84" s="1"/>
  <c r="W207" i="84" s="1"/>
  <c r="Y207" i="84" s="1"/>
  <c r="AA207" i="84" s="1"/>
  <c r="B206" i="84"/>
  <c r="C205" i="84"/>
  <c r="B205" i="84"/>
  <c r="E204" i="84"/>
  <c r="G204" i="84" s="1"/>
  <c r="I204" i="84" s="1"/>
  <c r="K204" i="84" s="1"/>
  <c r="M204" i="84" s="1"/>
  <c r="O204" i="84" s="1"/>
  <c r="Q204" i="84" s="1"/>
  <c r="S204" i="84" s="1"/>
  <c r="U204" i="84" s="1"/>
  <c r="W204" i="84" s="1"/>
  <c r="Y204" i="84" s="1"/>
  <c r="AA204" i="84" s="1"/>
  <c r="B203" i="84"/>
  <c r="E202" i="84"/>
  <c r="G202" i="84" s="1"/>
  <c r="I202" i="84" s="1"/>
  <c r="K202" i="84" s="1"/>
  <c r="M202" i="84" s="1"/>
  <c r="O202" i="84" s="1"/>
  <c r="Q202" i="84" s="1"/>
  <c r="S202" i="84" s="1"/>
  <c r="U202" i="84" s="1"/>
  <c r="W202" i="84" s="1"/>
  <c r="Y202" i="84" s="1"/>
  <c r="AA202" i="84" s="1"/>
  <c r="B201" i="84"/>
  <c r="E200" i="84"/>
  <c r="G200" i="84" s="1"/>
  <c r="I200" i="84" s="1"/>
  <c r="K200" i="84" s="1"/>
  <c r="M200" i="84" s="1"/>
  <c r="O200" i="84" s="1"/>
  <c r="Q200" i="84" s="1"/>
  <c r="S200" i="84" s="1"/>
  <c r="U200" i="84" s="1"/>
  <c r="W200" i="84" s="1"/>
  <c r="Y200" i="84" s="1"/>
  <c r="AA200" i="84" s="1"/>
  <c r="B199" i="84"/>
  <c r="E198" i="84"/>
  <c r="G198" i="84" s="1"/>
  <c r="I198" i="84" s="1"/>
  <c r="K198" i="84" s="1"/>
  <c r="M198" i="84" s="1"/>
  <c r="O198" i="84" s="1"/>
  <c r="Q198" i="84" s="1"/>
  <c r="S198" i="84" s="1"/>
  <c r="U198" i="84" s="1"/>
  <c r="W198" i="84" s="1"/>
  <c r="Y198" i="84" s="1"/>
  <c r="AA198" i="84" s="1"/>
  <c r="B197" i="84"/>
  <c r="E196" i="84"/>
  <c r="G196" i="84" s="1"/>
  <c r="I196" i="84" s="1"/>
  <c r="K196" i="84" s="1"/>
  <c r="M196" i="84" s="1"/>
  <c r="O196" i="84" s="1"/>
  <c r="Q196" i="84" s="1"/>
  <c r="S196" i="84" s="1"/>
  <c r="U196" i="84" s="1"/>
  <c r="W196" i="84" s="1"/>
  <c r="Y196" i="84" s="1"/>
  <c r="AA196" i="84" s="1"/>
  <c r="B195" i="84"/>
  <c r="E194" i="84"/>
  <c r="G194" i="84" s="1"/>
  <c r="I194" i="84" s="1"/>
  <c r="K194" i="84" s="1"/>
  <c r="M194" i="84" s="1"/>
  <c r="O194" i="84" s="1"/>
  <c r="Q194" i="84" s="1"/>
  <c r="S194" i="84" s="1"/>
  <c r="U194" i="84" s="1"/>
  <c r="W194" i="84" s="1"/>
  <c r="Y194" i="84" s="1"/>
  <c r="AA194" i="84" s="1"/>
  <c r="B193" i="84"/>
  <c r="E192" i="84"/>
  <c r="G192" i="84" s="1"/>
  <c r="I192" i="84" s="1"/>
  <c r="K192" i="84" s="1"/>
  <c r="M192" i="84" s="1"/>
  <c r="O192" i="84" s="1"/>
  <c r="Q192" i="84" s="1"/>
  <c r="S192" i="84" s="1"/>
  <c r="U192" i="84" s="1"/>
  <c r="W192" i="84" s="1"/>
  <c r="Y192" i="84" s="1"/>
  <c r="AA192" i="84" s="1"/>
  <c r="B191" i="84"/>
  <c r="C190" i="84"/>
  <c r="B190" i="84"/>
  <c r="E189" i="84"/>
  <c r="G189" i="84" s="1"/>
  <c r="I189" i="84" s="1"/>
  <c r="K189" i="84" s="1"/>
  <c r="M189" i="84" s="1"/>
  <c r="O189" i="84" s="1"/>
  <c r="Q189" i="84" s="1"/>
  <c r="S189" i="84" s="1"/>
  <c r="U189" i="84" s="1"/>
  <c r="W189" i="84" s="1"/>
  <c r="Y189" i="84" s="1"/>
  <c r="AA189" i="84" s="1"/>
  <c r="B188" i="84"/>
  <c r="E187" i="84"/>
  <c r="G187" i="84" s="1"/>
  <c r="I187" i="84" s="1"/>
  <c r="K187" i="84" s="1"/>
  <c r="M187" i="84" s="1"/>
  <c r="O187" i="84" s="1"/>
  <c r="Q187" i="84" s="1"/>
  <c r="S187" i="84" s="1"/>
  <c r="U187" i="84" s="1"/>
  <c r="W187" i="84" s="1"/>
  <c r="Y187" i="84" s="1"/>
  <c r="AA187" i="84" s="1"/>
  <c r="B186" i="84"/>
  <c r="E185" i="84"/>
  <c r="G185" i="84" s="1"/>
  <c r="I185" i="84" s="1"/>
  <c r="K185" i="84" s="1"/>
  <c r="M185" i="84" s="1"/>
  <c r="O185" i="84" s="1"/>
  <c r="Q185" i="84" s="1"/>
  <c r="S185" i="84" s="1"/>
  <c r="U185" i="84" s="1"/>
  <c r="W185" i="84" s="1"/>
  <c r="Y185" i="84" s="1"/>
  <c r="AA185" i="84" s="1"/>
  <c r="B184" i="84"/>
  <c r="E183" i="84"/>
  <c r="G183" i="84" s="1"/>
  <c r="I183" i="84" s="1"/>
  <c r="K183" i="84" s="1"/>
  <c r="M183" i="84" s="1"/>
  <c r="O183" i="84" s="1"/>
  <c r="Q183" i="84" s="1"/>
  <c r="S183" i="84" s="1"/>
  <c r="U183" i="84" s="1"/>
  <c r="W183" i="84" s="1"/>
  <c r="Y183" i="84" s="1"/>
  <c r="AA183" i="84" s="1"/>
  <c r="B182" i="84"/>
  <c r="E181" i="84"/>
  <c r="G181" i="84" s="1"/>
  <c r="I181" i="84" s="1"/>
  <c r="K181" i="84" s="1"/>
  <c r="M181" i="84" s="1"/>
  <c r="O181" i="84" s="1"/>
  <c r="Q181" i="84" s="1"/>
  <c r="S181" i="84" s="1"/>
  <c r="U181" i="84" s="1"/>
  <c r="W181" i="84" s="1"/>
  <c r="Y181" i="84" s="1"/>
  <c r="AA181" i="84" s="1"/>
  <c r="B180" i="84"/>
  <c r="C179" i="84"/>
  <c r="B179" i="84"/>
  <c r="E178" i="84"/>
  <c r="G178" i="84" s="1"/>
  <c r="I178" i="84" s="1"/>
  <c r="K178" i="84" s="1"/>
  <c r="M178" i="84" s="1"/>
  <c r="O178" i="84" s="1"/>
  <c r="Q178" i="84" s="1"/>
  <c r="S178" i="84" s="1"/>
  <c r="U178" i="84" s="1"/>
  <c r="W178" i="84" s="1"/>
  <c r="Y178" i="84" s="1"/>
  <c r="AA178" i="84" s="1"/>
  <c r="B177" i="84"/>
  <c r="E176" i="84"/>
  <c r="G176" i="84" s="1"/>
  <c r="I176" i="84" s="1"/>
  <c r="K176" i="84" s="1"/>
  <c r="M176" i="84" s="1"/>
  <c r="O176" i="84" s="1"/>
  <c r="Q176" i="84" s="1"/>
  <c r="S176" i="84" s="1"/>
  <c r="U176" i="84" s="1"/>
  <c r="W176" i="84" s="1"/>
  <c r="Y176" i="84" s="1"/>
  <c r="AA176" i="84" s="1"/>
  <c r="B175" i="84"/>
  <c r="E174" i="84"/>
  <c r="G174" i="84" s="1"/>
  <c r="I174" i="84" s="1"/>
  <c r="K174" i="84" s="1"/>
  <c r="M174" i="84" s="1"/>
  <c r="O174" i="84" s="1"/>
  <c r="Q174" i="84" s="1"/>
  <c r="S174" i="84" s="1"/>
  <c r="U174" i="84" s="1"/>
  <c r="W174" i="84" s="1"/>
  <c r="Y174" i="84" s="1"/>
  <c r="AA174" i="84" s="1"/>
  <c r="B173" i="84"/>
  <c r="E172" i="84"/>
  <c r="G172" i="84" s="1"/>
  <c r="I172" i="84" s="1"/>
  <c r="K172" i="84" s="1"/>
  <c r="M172" i="84" s="1"/>
  <c r="O172" i="84" s="1"/>
  <c r="Q172" i="84" s="1"/>
  <c r="S172" i="84" s="1"/>
  <c r="U172" i="84" s="1"/>
  <c r="W172" i="84" s="1"/>
  <c r="Y172" i="84" s="1"/>
  <c r="AA172" i="84" s="1"/>
  <c r="B171" i="84"/>
  <c r="E170" i="84"/>
  <c r="G170" i="84" s="1"/>
  <c r="I170" i="84" s="1"/>
  <c r="K170" i="84" s="1"/>
  <c r="M170" i="84" s="1"/>
  <c r="O170" i="84" s="1"/>
  <c r="Q170" i="84" s="1"/>
  <c r="S170" i="84" s="1"/>
  <c r="U170" i="84" s="1"/>
  <c r="W170" i="84" s="1"/>
  <c r="Y170" i="84" s="1"/>
  <c r="AA170" i="84" s="1"/>
  <c r="B169" i="84"/>
  <c r="E168" i="84"/>
  <c r="G168" i="84" s="1"/>
  <c r="I168" i="84" s="1"/>
  <c r="K168" i="84" s="1"/>
  <c r="M168" i="84" s="1"/>
  <c r="O168" i="84" s="1"/>
  <c r="Q168" i="84" s="1"/>
  <c r="S168" i="84" s="1"/>
  <c r="U168" i="84" s="1"/>
  <c r="W168" i="84" s="1"/>
  <c r="Y168" i="84" s="1"/>
  <c r="AA168" i="84" s="1"/>
  <c r="B167" i="84"/>
  <c r="E166" i="84"/>
  <c r="G166" i="84" s="1"/>
  <c r="I166" i="84" s="1"/>
  <c r="K166" i="84" s="1"/>
  <c r="M166" i="84" s="1"/>
  <c r="O166" i="84" s="1"/>
  <c r="Q166" i="84" s="1"/>
  <c r="S166" i="84" s="1"/>
  <c r="U166" i="84" s="1"/>
  <c r="W166" i="84" s="1"/>
  <c r="Y166" i="84" s="1"/>
  <c r="AA166" i="84" s="1"/>
  <c r="B165" i="84"/>
  <c r="C164" i="84"/>
  <c r="B164" i="84"/>
  <c r="E163" i="84"/>
  <c r="G163" i="84" s="1"/>
  <c r="I163" i="84" s="1"/>
  <c r="K163" i="84" s="1"/>
  <c r="M163" i="84" s="1"/>
  <c r="O163" i="84" s="1"/>
  <c r="Q163" i="84" s="1"/>
  <c r="S163" i="84" s="1"/>
  <c r="U163" i="84" s="1"/>
  <c r="W163" i="84" s="1"/>
  <c r="Y163" i="84" s="1"/>
  <c r="AA163" i="84" s="1"/>
  <c r="B162" i="84"/>
  <c r="E161" i="84"/>
  <c r="G161" i="84" s="1"/>
  <c r="I161" i="84" s="1"/>
  <c r="K161" i="84" s="1"/>
  <c r="M161" i="84" s="1"/>
  <c r="O161" i="84" s="1"/>
  <c r="Q161" i="84" s="1"/>
  <c r="S161" i="84" s="1"/>
  <c r="U161" i="84" s="1"/>
  <c r="W161" i="84" s="1"/>
  <c r="Y161" i="84" s="1"/>
  <c r="AA161" i="84" s="1"/>
  <c r="B160" i="84"/>
  <c r="E159" i="84"/>
  <c r="G159" i="84" s="1"/>
  <c r="I159" i="84" s="1"/>
  <c r="K159" i="84" s="1"/>
  <c r="M159" i="84" s="1"/>
  <c r="O159" i="84" s="1"/>
  <c r="Q159" i="84" s="1"/>
  <c r="S159" i="84" s="1"/>
  <c r="U159" i="84" s="1"/>
  <c r="W159" i="84" s="1"/>
  <c r="Y159" i="84" s="1"/>
  <c r="AA159" i="84" s="1"/>
  <c r="B158" i="84"/>
  <c r="E157" i="84"/>
  <c r="G157" i="84" s="1"/>
  <c r="I157" i="84" s="1"/>
  <c r="K157" i="84" s="1"/>
  <c r="M157" i="84" s="1"/>
  <c r="O157" i="84" s="1"/>
  <c r="Q157" i="84" s="1"/>
  <c r="S157" i="84" s="1"/>
  <c r="U157" i="84" s="1"/>
  <c r="W157" i="84" s="1"/>
  <c r="Y157" i="84" s="1"/>
  <c r="AA157" i="84" s="1"/>
  <c r="B156" i="84"/>
  <c r="E155" i="84"/>
  <c r="G155" i="84" s="1"/>
  <c r="I155" i="84" s="1"/>
  <c r="K155" i="84" s="1"/>
  <c r="M155" i="84" s="1"/>
  <c r="O155" i="84" s="1"/>
  <c r="Q155" i="84" s="1"/>
  <c r="S155" i="84" s="1"/>
  <c r="U155" i="84" s="1"/>
  <c r="W155" i="84" s="1"/>
  <c r="Y155" i="84" s="1"/>
  <c r="AA155" i="84" s="1"/>
  <c r="B154" i="84"/>
  <c r="E153" i="84"/>
  <c r="G153" i="84" s="1"/>
  <c r="I153" i="84" s="1"/>
  <c r="K153" i="84" s="1"/>
  <c r="M153" i="84" s="1"/>
  <c r="O153" i="84" s="1"/>
  <c r="Q153" i="84" s="1"/>
  <c r="S153" i="84" s="1"/>
  <c r="U153" i="84" s="1"/>
  <c r="W153" i="84" s="1"/>
  <c r="Y153" i="84" s="1"/>
  <c r="AA153" i="84" s="1"/>
  <c r="B152" i="84"/>
  <c r="E151" i="84"/>
  <c r="G151" i="84" s="1"/>
  <c r="I151" i="84" s="1"/>
  <c r="K151" i="84" s="1"/>
  <c r="M151" i="84" s="1"/>
  <c r="O151" i="84" s="1"/>
  <c r="Q151" i="84" s="1"/>
  <c r="S151" i="84" s="1"/>
  <c r="U151" i="84" s="1"/>
  <c r="W151" i="84" s="1"/>
  <c r="Y151" i="84" s="1"/>
  <c r="AA151" i="84" s="1"/>
  <c r="B150" i="84"/>
  <c r="C149" i="84"/>
  <c r="B149" i="84"/>
  <c r="B145" i="84"/>
  <c r="B141" i="84"/>
  <c r="B139" i="84"/>
  <c r="B137" i="84"/>
  <c r="B135" i="84"/>
  <c r="B133" i="84"/>
  <c r="B131" i="84"/>
  <c r="B129" i="84"/>
  <c r="B127" i="84"/>
  <c r="B125" i="84"/>
  <c r="B123" i="84"/>
  <c r="B121" i="84"/>
  <c r="B119" i="84"/>
  <c r="B117" i="84"/>
  <c r="B115" i="84"/>
  <c r="B107" i="84"/>
  <c r="B105" i="84"/>
  <c r="B103" i="84"/>
  <c r="B101" i="84"/>
  <c r="B99" i="84"/>
  <c r="B97" i="84"/>
  <c r="B95" i="84"/>
  <c r="B93" i="84"/>
  <c r="B91" i="84"/>
  <c r="B89" i="84"/>
  <c r="B87" i="84"/>
  <c r="C86" i="84"/>
  <c r="B86" i="84"/>
  <c r="E71" i="84"/>
  <c r="G71" i="84" s="1"/>
  <c r="I71" i="84" s="1"/>
  <c r="K71" i="84" s="1"/>
  <c r="M71" i="84" s="1"/>
  <c r="O71" i="84" s="1"/>
  <c r="Q71" i="84" s="1"/>
  <c r="S71" i="84" s="1"/>
  <c r="U71" i="84" s="1"/>
  <c r="W71" i="84" s="1"/>
  <c r="Y71" i="84" s="1"/>
  <c r="AA71" i="84" s="1"/>
  <c r="B70" i="84"/>
  <c r="E69" i="84"/>
  <c r="G69" i="84" s="1"/>
  <c r="I69" i="84" s="1"/>
  <c r="K69" i="84" s="1"/>
  <c r="M69" i="84" s="1"/>
  <c r="O69" i="84" s="1"/>
  <c r="Q69" i="84" s="1"/>
  <c r="S69" i="84" s="1"/>
  <c r="U69" i="84" s="1"/>
  <c r="W69" i="84" s="1"/>
  <c r="Y69" i="84" s="1"/>
  <c r="AA69" i="84" s="1"/>
  <c r="B68" i="84"/>
  <c r="E67" i="84"/>
  <c r="G67" i="84" s="1"/>
  <c r="I67" i="84" s="1"/>
  <c r="K67" i="84" s="1"/>
  <c r="M67" i="84" s="1"/>
  <c r="O67" i="84" s="1"/>
  <c r="Q67" i="84" s="1"/>
  <c r="S67" i="84" s="1"/>
  <c r="U67" i="84" s="1"/>
  <c r="W67" i="84" s="1"/>
  <c r="Y67" i="84" s="1"/>
  <c r="AA67" i="84" s="1"/>
  <c r="B66" i="84"/>
  <c r="E65" i="84"/>
  <c r="G65" i="84" s="1"/>
  <c r="I65" i="84" s="1"/>
  <c r="K65" i="84" s="1"/>
  <c r="M65" i="84" s="1"/>
  <c r="O65" i="84" s="1"/>
  <c r="Q65" i="84" s="1"/>
  <c r="S65" i="84" s="1"/>
  <c r="U65" i="84" s="1"/>
  <c r="W65" i="84" s="1"/>
  <c r="Y65" i="84" s="1"/>
  <c r="AA65" i="84" s="1"/>
  <c r="B64" i="84"/>
  <c r="E63" i="84"/>
  <c r="G63" i="84" s="1"/>
  <c r="I63" i="84" s="1"/>
  <c r="K63" i="84" s="1"/>
  <c r="M63" i="84" s="1"/>
  <c r="O63" i="84" s="1"/>
  <c r="Q63" i="84" s="1"/>
  <c r="S63" i="84" s="1"/>
  <c r="U63" i="84" s="1"/>
  <c r="W63" i="84" s="1"/>
  <c r="Y63" i="84" s="1"/>
  <c r="AA63" i="84" s="1"/>
  <c r="B62" i="84"/>
  <c r="E61" i="84"/>
  <c r="G61" i="84" s="1"/>
  <c r="I61" i="84" s="1"/>
  <c r="K61" i="84" s="1"/>
  <c r="M61" i="84" s="1"/>
  <c r="O61" i="84" s="1"/>
  <c r="Q61" i="84" s="1"/>
  <c r="S61" i="84" s="1"/>
  <c r="U61" i="84" s="1"/>
  <c r="W61" i="84" s="1"/>
  <c r="Y61" i="84" s="1"/>
  <c r="AA61" i="84" s="1"/>
  <c r="B60" i="84"/>
  <c r="E59" i="84"/>
  <c r="G59" i="84" s="1"/>
  <c r="I59" i="84" s="1"/>
  <c r="K59" i="84" s="1"/>
  <c r="M59" i="84" s="1"/>
  <c r="O59" i="84" s="1"/>
  <c r="Q59" i="84" s="1"/>
  <c r="S59" i="84" s="1"/>
  <c r="U59" i="84" s="1"/>
  <c r="W59" i="84" s="1"/>
  <c r="Y59" i="84" s="1"/>
  <c r="AA59" i="84" s="1"/>
  <c r="B58" i="84"/>
  <c r="E57" i="84"/>
  <c r="G57" i="84" s="1"/>
  <c r="I57" i="84" s="1"/>
  <c r="K57" i="84" s="1"/>
  <c r="M57" i="84" s="1"/>
  <c r="O57" i="84" s="1"/>
  <c r="Q57" i="84" s="1"/>
  <c r="S57" i="84" s="1"/>
  <c r="U57" i="84" s="1"/>
  <c r="W57" i="84" s="1"/>
  <c r="Y57" i="84" s="1"/>
  <c r="AA57" i="84" s="1"/>
  <c r="B56" i="84"/>
  <c r="E55" i="84"/>
  <c r="G55" i="84" s="1"/>
  <c r="I55" i="84" s="1"/>
  <c r="K55" i="84" s="1"/>
  <c r="M55" i="84" s="1"/>
  <c r="O55" i="84" s="1"/>
  <c r="Q55" i="84" s="1"/>
  <c r="S55" i="84" s="1"/>
  <c r="U55" i="84" s="1"/>
  <c r="W55" i="84" s="1"/>
  <c r="Y55" i="84" s="1"/>
  <c r="AA55" i="84" s="1"/>
  <c r="B54" i="84"/>
  <c r="E53" i="84"/>
  <c r="G53" i="84" s="1"/>
  <c r="I53" i="84" s="1"/>
  <c r="K53" i="84" s="1"/>
  <c r="M53" i="84" s="1"/>
  <c r="O53" i="84" s="1"/>
  <c r="Q53" i="84" s="1"/>
  <c r="S53" i="84" s="1"/>
  <c r="U53" i="84" s="1"/>
  <c r="W53" i="84" s="1"/>
  <c r="Y53" i="84" s="1"/>
  <c r="AA53" i="84" s="1"/>
  <c r="B52" i="84"/>
  <c r="E51" i="84"/>
  <c r="G51" i="84" s="1"/>
  <c r="I51" i="84" s="1"/>
  <c r="K51" i="84" s="1"/>
  <c r="M51" i="84" s="1"/>
  <c r="O51" i="84" s="1"/>
  <c r="Q51" i="84" s="1"/>
  <c r="S51" i="84" s="1"/>
  <c r="U51" i="84" s="1"/>
  <c r="W51" i="84" s="1"/>
  <c r="Y51" i="84" s="1"/>
  <c r="AA51" i="84" s="1"/>
  <c r="B50" i="84"/>
  <c r="E49" i="84"/>
  <c r="G49" i="84" s="1"/>
  <c r="I49" i="84" s="1"/>
  <c r="K49" i="84" s="1"/>
  <c r="M49" i="84" s="1"/>
  <c r="O49" i="84" s="1"/>
  <c r="Q49" i="84" s="1"/>
  <c r="S49" i="84" s="1"/>
  <c r="U49" i="84" s="1"/>
  <c r="W49" i="84" s="1"/>
  <c r="Y49" i="84" s="1"/>
  <c r="AA49" i="84" s="1"/>
  <c r="B48" i="84"/>
  <c r="E47" i="84"/>
  <c r="G47" i="84" s="1"/>
  <c r="I47" i="84" s="1"/>
  <c r="K47" i="84" s="1"/>
  <c r="M47" i="84" s="1"/>
  <c r="O47" i="84" s="1"/>
  <c r="Q47" i="84" s="1"/>
  <c r="S47" i="84" s="1"/>
  <c r="U47" i="84" s="1"/>
  <c r="W47" i="84" s="1"/>
  <c r="Y47" i="84" s="1"/>
  <c r="AA47" i="84" s="1"/>
  <c r="B46" i="84"/>
  <c r="E45" i="84"/>
  <c r="G45" i="84" s="1"/>
  <c r="I45" i="84" s="1"/>
  <c r="K45" i="84" s="1"/>
  <c r="M45" i="84" s="1"/>
  <c r="O45" i="84" s="1"/>
  <c r="Q45" i="84" s="1"/>
  <c r="S45" i="84" s="1"/>
  <c r="U45" i="84" s="1"/>
  <c r="W45" i="84" s="1"/>
  <c r="Y45" i="84" s="1"/>
  <c r="AA45" i="84" s="1"/>
  <c r="B44" i="84"/>
  <c r="E43" i="84"/>
  <c r="G43" i="84" s="1"/>
  <c r="I43" i="84" s="1"/>
  <c r="K43" i="84" s="1"/>
  <c r="M43" i="84" s="1"/>
  <c r="O43" i="84" s="1"/>
  <c r="Q43" i="84" s="1"/>
  <c r="S43" i="84" s="1"/>
  <c r="U43" i="84" s="1"/>
  <c r="W43" i="84" s="1"/>
  <c r="Y43" i="84" s="1"/>
  <c r="AA43" i="84" s="1"/>
  <c r="B42" i="84"/>
  <c r="E41" i="84"/>
  <c r="G41" i="84" s="1"/>
  <c r="I41" i="84" s="1"/>
  <c r="K41" i="84" s="1"/>
  <c r="M41" i="84" s="1"/>
  <c r="O41" i="84" s="1"/>
  <c r="Q41" i="84" s="1"/>
  <c r="S41" i="84" s="1"/>
  <c r="U41" i="84" s="1"/>
  <c r="W41" i="84" s="1"/>
  <c r="Y41" i="84" s="1"/>
  <c r="AA41" i="84" s="1"/>
  <c r="B40" i="84"/>
  <c r="E39" i="84"/>
  <c r="G39" i="84" s="1"/>
  <c r="I39" i="84" s="1"/>
  <c r="K39" i="84" s="1"/>
  <c r="M39" i="84" s="1"/>
  <c r="O39" i="84" s="1"/>
  <c r="Q39" i="84" s="1"/>
  <c r="S39" i="84" s="1"/>
  <c r="U39" i="84" s="1"/>
  <c r="W39" i="84" s="1"/>
  <c r="Y39" i="84" s="1"/>
  <c r="AA39" i="84" s="1"/>
  <c r="B38" i="84"/>
  <c r="E37" i="84"/>
  <c r="G37" i="84" s="1"/>
  <c r="I37" i="84" s="1"/>
  <c r="K37" i="84" s="1"/>
  <c r="M37" i="84" s="1"/>
  <c r="O37" i="84" s="1"/>
  <c r="Q37" i="84" s="1"/>
  <c r="S37" i="84" s="1"/>
  <c r="U37" i="84" s="1"/>
  <c r="W37" i="84" s="1"/>
  <c r="Y37" i="84" s="1"/>
  <c r="AA37" i="84" s="1"/>
  <c r="B36" i="84"/>
  <c r="E35" i="84"/>
  <c r="G35" i="84" s="1"/>
  <c r="I35" i="84" s="1"/>
  <c r="K35" i="84" s="1"/>
  <c r="M35" i="84" s="1"/>
  <c r="O35" i="84" s="1"/>
  <c r="Q35" i="84" s="1"/>
  <c r="S35" i="84" s="1"/>
  <c r="U35" i="84" s="1"/>
  <c r="W35" i="84" s="1"/>
  <c r="Y35" i="84" s="1"/>
  <c r="AA35" i="84" s="1"/>
  <c r="B34" i="84"/>
  <c r="E33" i="84"/>
  <c r="G33" i="84" s="1"/>
  <c r="I33" i="84" s="1"/>
  <c r="K33" i="84" s="1"/>
  <c r="M33" i="84" s="1"/>
  <c r="O33" i="84" s="1"/>
  <c r="Q33" i="84" s="1"/>
  <c r="S33" i="84" s="1"/>
  <c r="U33" i="84" s="1"/>
  <c r="W33" i="84" s="1"/>
  <c r="Y33" i="84" s="1"/>
  <c r="AA33" i="84" s="1"/>
  <c r="B32" i="84"/>
  <c r="E31" i="84"/>
  <c r="G31" i="84" s="1"/>
  <c r="I31" i="84" s="1"/>
  <c r="K31" i="84" s="1"/>
  <c r="M31" i="84" s="1"/>
  <c r="O31" i="84" s="1"/>
  <c r="Q31" i="84" s="1"/>
  <c r="S31" i="84" s="1"/>
  <c r="U31" i="84" s="1"/>
  <c r="W31" i="84" s="1"/>
  <c r="Y31" i="84" s="1"/>
  <c r="AA31" i="84" s="1"/>
  <c r="B30" i="84"/>
  <c r="E29" i="84"/>
  <c r="G29" i="84" s="1"/>
  <c r="I29" i="84" s="1"/>
  <c r="K29" i="84" s="1"/>
  <c r="M29" i="84" s="1"/>
  <c r="O29" i="84" s="1"/>
  <c r="Q29" i="84" s="1"/>
  <c r="S29" i="84" s="1"/>
  <c r="U29" i="84" s="1"/>
  <c r="W29" i="84" s="1"/>
  <c r="Y29" i="84" s="1"/>
  <c r="AA29" i="84" s="1"/>
  <c r="B28" i="84"/>
  <c r="E27" i="84"/>
  <c r="G27" i="84" s="1"/>
  <c r="I27" i="84" s="1"/>
  <c r="K27" i="84" s="1"/>
  <c r="M27" i="84" s="1"/>
  <c r="O27" i="84" s="1"/>
  <c r="Q27" i="84" s="1"/>
  <c r="S27" i="84" s="1"/>
  <c r="U27" i="84" s="1"/>
  <c r="W27" i="84" s="1"/>
  <c r="Y27" i="84" s="1"/>
  <c r="AA27" i="84" s="1"/>
  <c r="B26" i="84"/>
  <c r="E25" i="84"/>
  <c r="G25" i="84" s="1"/>
  <c r="I25" i="84" s="1"/>
  <c r="K25" i="84" s="1"/>
  <c r="M25" i="84" s="1"/>
  <c r="O25" i="84" s="1"/>
  <c r="Q25" i="84" s="1"/>
  <c r="S25" i="84" s="1"/>
  <c r="U25" i="84" s="1"/>
  <c r="W25" i="84" s="1"/>
  <c r="Y25" i="84" s="1"/>
  <c r="AA25" i="84" s="1"/>
  <c r="B24" i="84"/>
  <c r="E23" i="84"/>
  <c r="G23" i="84" s="1"/>
  <c r="I23" i="84" s="1"/>
  <c r="K23" i="84" s="1"/>
  <c r="M23" i="84" s="1"/>
  <c r="O23" i="84" s="1"/>
  <c r="Q23" i="84" s="1"/>
  <c r="S23" i="84" s="1"/>
  <c r="U23" i="84" s="1"/>
  <c r="W23" i="84" s="1"/>
  <c r="Y23" i="84" s="1"/>
  <c r="AA23" i="84" s="1"/>
  <c r="B22" i="84"/>
  <c r="E21" i="84"/>
  <c r="G21" i="84" s="1"/>
  <c r="I21" i="84" s="1"/>
  <c r="K21" i="84" s="1"/>
  <c r="M21" i="84" s="1"/>
  <c r="O21" i="84" s="1"/>
  <c r="Q21" i="84" s="1"/>
  <c r="S21" i="84" s="1"/>
  <c r="U21" i="84" s="1"/>
  <c r="W21" i="84" s="1"/>
  <c r="Y21" i="84" s="1"/>
  <c r="AA21" i="84" s="1"/>
  <c r="B20" i="84"/>
  <c r="E19" i="84"/>
  <c r="G19" i="84" s="1"/>
  <c r="I19" i="84" s="1"/>
  <c r="K19" i="84" s="1"/>
  <c r="M19" i="84" s="1"/>
  <c r="O19" i="84" s="1"/>
  <c r="Q19" i="84" s="1"/>
  <c r="S19" i="84" s="1"/>
  <c r="U19" i="84" s="1"/>
  <c r="W19" i="84" s="1"/>
  <c r="Y19" i="84" s="1"/>
  <c r="AA19" i="84" s="1"/>
  <c r="B18" i="84"/>
  <c r="E17" i="84"/>
  <c r="G17" i="84" s="1"/>
  <c r="I17" i="84" s="1"/>
  <c r="K17" i="84" s="1"/>
  <c r="M17" i="84" s="1"/>
  <c r="O17" i="84" s="1"/>
  <c r="Q17" i="84" s="1"/>
  <c r="S17" i="84" s="1"/>
  <c r="U17" i="84" s="1"/>
  <c r="W17" i="84" s="1"/>
  <c r="Y17" i="84" s="1"/>
  <c r="AA17" i="84" s="1"/>
  <c r="B16" i="84"/>
  <c r="E15" i="84"/>
  <c r="G15" i="84" s="1"/>
  <c r="I15" i="84" s="1"/>
  <c r="K15" i="84" s="1"/>
  <c r="M15" i="84" s="1"/>
  <c r="O15" i="84" s="1"/>
  <c r="Q15" i="84" s="1"/>
  <c r="S15" i="84" s="1"/>
  <c r="U15" i="84" s="1"/>
  <c r="W15" i="84" s="1"/>
  <c r="Y15" i="84" s="1"/>
  <c r="AA15" i="84" s="1"/>
  <c r="B14" i="84"/>
  <c r="E13" i="84"/>
  <c r="G13" i="84" s="1"/>
  <c r="I13" i="84" s="1"/>
  <c r="K13" i="84" s="1"/>
  <c r="M13" i="84" s="1"/>
  <c r="O13" i="84" s="1"/>
  <c r="Q13" i="84" s="1"/>
  <c r="S13" i="84" s="1"/>
  <c r="U13" i="84" s="1"/>
  <c r="W13" i="84" s="1"/>
  <c r="Y13" i="84" s="1"/>
  <c r="AA13" i="84" s="1"/>
  <c r="B12" i="84"/>
  <c r="E11" i="84"/>
  <c r="G11" i="84" s="1"/>
  <c r="I11" i="84" s="1"/>
  <c r="K11" i="84" s="1"/>
  <c r="M11" i="84" s="1"/>
  <c r="O11" i="84" s="1"/>
  <c r="Q11" i="84" s="1"/>
  <c r="S11" i="84" s="1"/>
  <c r="U11" i="84" s="1"/>
  <c r="W11" i="84" s="1"/>
  <c r="Y11" i="84" s="1"/>
  <c r="AA11" i="84" s="1"/>
  <c r="B10" i="84"/>
  <c r="C9" i="84"/>
  <c r="B9" i="84"/>
  <c r="J8" i="84"/>
  <c r="H8" i="84"/>
  <c r="C6" i="84"/>
  <c r="U670" i="70" l="1"/>
  <c r="U746" i="70"/>
  <c r="U686" i="70"/>
  <c r="U616" i="70"/>
  <c r="U499" i="70"/>
  <c r="U409" i="70"/>
  <c r="U375" i="70"/>
  <c r="U313" i="70"/>
  <c r="U296" i="70"/>
  <c r="U239" i="70"/>
  <c r="U76" i="70"/>
  <c r="W670" i="70" l="1"/>
  <c r="W746" i="70"/>
  <c r="W686" i="70"/>
  <c r="W616" i="70"/>
  <c r="W499" i="70"/>
  <c r="W409" i="70"/>
  <c r="W375" i="70"/>
  <c r="W313" i="70"/>
  <c r="W296" i="70"/>
  <c r="W239" i="70"/>
  <c r="W76" i="70"/>
  <c r="Y670" i="70" l="1"/>
  <c r="Y746" i="70"/>
  <c r="Y686" i="70"/>
  <c r="Y616" i="70"/>
  <c r="Y499" i="70"/>
  <c r="Y409" i="70"/>
  <c r="Y375" i="70"/>
  <c r="Y313" i="70"/>
  <c r="Y296" i="70"/>
  <c r="Y239" i="70"/>
  <c r="Y76" i="70"/>
  <c r="AA670" i="70" l="1"/>
  <c r="AC670" i="70" s="1"/>
  <c r="AA746" i="70"/>
  <c r="AC746" i="70" s="1"/>
  <c r="AA686" i="70"/>
  <c r="AC686" i="70" s="1"/>
  <c r="AA616" i="70"/>
  <c r="AC616" i="70" s="1"/>
  <c r="AA499" i="70"/>
  <c r="AC499" i="70" s="1"/>
  <c r="AA409" i="70"/>
  <c r="AC409" i="70" s="1"/>
  <c r="AA375" i="70"/>
  <c r="AC375" i="70" s="1"/>
  <c r="AA313" i="70"/>
  <c r="AC313" i="70" s="1"/>
  <c r="AA296" i="70"/>
  <c r="AC296" i="70" s="1"/>
  <c r="AA239" i="70"/>
  <c r="AC239" i="70" s="1"/>
  <c r="AA76" i="70"/>
  <c r="AC76" i="70" s="1"/>
  <c r="B70" i="72" l="1"/>
  <c r="B92" i="72"/>
  <c r="E303" i="72" l="1"/>
  <c r="G303" i="72" s="1"/>
  <c r="I303" i="72" s="1"/>
  <c r="K303" i="72" s="1"/>
  <c r="M303" i="72" s="1"/>
  <c r="O303" i="72" s="1"/>
  <c r="Q303" i="72" s="1"/>
  <c r="S303" i="72" s="1"/>
  <c r="U303" i="72" s="1"/>
  <c r="W303" i="72" s="1"/>
  <c r="Y303" i="72" s="1"/>
  <c r="AA303" i="72" s="1"/>
  <c r="E301" i="72"/>
  <c r="G301" i="72" s="1"/>
  <c r="I301" i="72" s="1"/>
  <c r="K301" i="72" s="1"/>
  <c r="M301" i="72" s="1"/>
  <c r="O301" i="72" s="1"/>
  <c r="Q301" i="72" s="1"/>
  <c r="S301" i="72" s="1"/>
  <c r="U301" i="72" s="1"/>
  <c r="W301" i="72" s="1"/>
  <c r="Y301" i="72" s="1"/>
  <c r="AA301" i="72" s="1"/>
  <c r="E299" i="72"/>
  <c r="G299" i="72" s="1"/>
  <c r="I299" i="72" s="1"/>
  <c r="K299" i="72" s="1"/>
  <c r="M299" i="72" s="1"/>
  <c r="O299" i="72" s="1"/>
  <c r="Q299" i="72" s="1"/>
  <c r="S299" i="72" s="1"/>
  <c r="U299" i="72" s="1"/>
  <c r="W299" i="72" s="1"/>
  <c r="Y299" i="72" s="1"/>
  <c r="AA299" i="72" s="1"/>
  <c r="E297" i="72"/>
  <c r="G297" i="72" s="1"/>
  <c r="I297" i="72" s="1"/>
  <c r="K297" i="72" s="1"/>
  <c r="M297" i="72" s="1"/>
  <c r="O297" i="72" s="1"/>
  <c r="Q297" i="72" s="1"/>
  <c r="S297" i="72" s="1"/>
  <c r="U297" i="72" s="1"/>
  <c r="W297" i="72" s="1"/>
  <c r="Y297" i="72" s="1"/>
  <c r="AA297" i="72" s="1"/>
  <c r="E295" i="72"/>
  <c r="G295" i="72" s="1"/>
  <c r="I295" i="72" s="1"/>
  <c r="K295" i="72" s="1"/>
  <c r="M295" i="72" s="1"/>
  <c r="O295" i="72" s="1"/>
  <c r="Q295" i="72" s="1"/>
  <c r="S295" i="72" s="1"/>
  <c r="U295" i="72" s="1"/>
  <c r="W295" i="72" s="1"/>
  <c r="Y295" i="72" s="1"/>
  <c r="AA295" i="72" s="1"/>
  <c r="E293" i="72"/>
  <c r="G293" i="72" s="1"/>
  <c r="I293" i="72" s="1"/>
  <c r="K293" i="72" s="1"/>
  <c r="M293" i="72" s="1"/>
  <c r="O293" i="72" s="1"/>
  <c r="Q293" i="72" s="1"/>
  <c r="S293" i="72" s="1"/>
  <c r="U293" i="72" s="1"/>
  <c r="W293" i="72" s="1"/>
  <c r="Y293" i="72" s="1"/>
  <c r="AA293" i="72" s="1"/>
  <c r="E291" i="72"/>
  <c r="G291" i="72" s="1"/>
  <c r="I291" i="72" s="1"/>
  <c r="K291" i="72" s="1"/>
  <c r="M291" i="72" s="1"/>
  <c r="O291" i="72" s="1"/>
  <c r="Q291" i="72" s="1"/>
  <c r="S291" i="72" s="1"/>
  <c r="U291" i="72" s="1"/>
  <c r="W291" i="72" s="1"/>
  <c r="Y291" i="72" s="1"/>
  <c r="AA291" i="72" s="1"/>
  <c r="E289" i="72"/>
  <c r="G289" i="72" s="1"/>
  <c r="I289" i="72" s="1"/>
  <c r="K289" i="72" s="1"/>
  <c r="M289" i="72" s="1"/>
  <c r="O289" i="72" s="1"/>
  <c r="Q289" i="72" s="1"/>
  <c r="S289" i="72" s="1"/>
  <c r="U289" i="72" s="1"/>
  <c r="W289" i="72" s="1"/>
  <c r="Y289" i="72" s="1"/>
  <c r="AA289" i="72" s="1"/>
  <c r="E287" i="72"/>
  <c r="G287" i="72" s="1"/>
  <c r="I287" i="72" s="1"/>
  <c r="K287" i="72" s="1"/>
  <c r="M287" i="72" s="1"/>
  <c r="O287" i="72" s="1"/>
  <c r="Q287" i="72" s="1"/>
  <c r="S287" i="72" s="1"/>
  <c r="U287" i="72" s="1"/>
  <c r="W287" i="72" s="1"/>
  <c r="Y287" i="72" s="1"/>
  <c r="AA287" i="72" s="1"/>
  <c r="E285" i="72"/>
  <c r="G285" i="72" s="1"/>
  <c r="I285" i="72" s="1"/>
  <c r="K285" i="72" s="1"/>
  <c r="M285" i="72" s="1"/>
  <c r="O285" i="72" s="1"/>
  <c r="Q285" i="72" s="1"/>
  <c r="S285" i="72" s="1"/>
  <c r="U285" i="72" s="1"/>
  <c r="W285" i="72" s="1"/>
  <c r="Y285" i="72" s="1"/>
  <c r="AA285" i="72" s="1"/>
  <c r="E283" i="72"/>
  <c r="G283" i="72" s="1"/>
  <c r="I283" i="72" s="1"/>
  <c r="K283" i="72" s="1"/>
  <c r="M283" i="72" s="1"/>
  <c r="O283" i="72" s="1"/>
  <c r="Q283" i="72" s="1"/>
  <c r="S283" i="72" s="1"/>
  <c r="U283" i="72" s="1"/>
  <c r="W283" i="72" s="1"/>
  <c r="Y283" i="72" s="1"/>
  <c r="AA283" i="72" s="1"/>
  <c r="E281" i="72"/>
  <c r="G281" i="72" s="1"/>
  <c r="I281" i="72" s="1"/>
  <c r="K281" i="72" s="1"/>
  <c r="M281" i="72" s="1"/>
  <c r="O281" i="72" s="1"/>
  <c r="Q281" i="72" s="1"/>
  <c r="S281" i="72" s="1"/>
  <c r="U281" i="72" s="1"/>
  <c r="W281" i="72" s="1"/>
  <c r="Y281" i="72" s="1"/>
  <c r="AA281" i="72" s="1"/>
  <c r="E279" i="72"/>
  <c r="G279" i="72" s="1"/>
  <c r="I279" i="72" s="1"/>
  <c r="K279" i="72" s="1"/>
  <c r="M279" i="72" s="1"/>
  <c r="O279" i="72" s="1"/>
  <c r="Q279" i="72" s="1"/>
  <c r="S279" i="72" s="1"/>
  <c r="U279" i="72" s="1"/>
  <c r="W279" i="72" s="1"/>
  <c r="Y279" i="72" s="1"/>
  <c r="AA279" i="72" s="1"/>
  <c r="E277" i="72"/>
  <c r="G277" i="72" s="1"/>
  <c r="I277" i="72" s="1"/>
  <c r="K277" i="72" s="1"/>
  <c r="M277" i="72" s="1"/>
  <c r="O277" i="72" s="1"/>
  <c r="Q277" i="72" s="1"/>
  <c r="S277" i="72" s="1"/>
  <c r="U277" i="72" s="1"/>
  <c r="W277" i="72" s="1"/>
  <c r="Y277" i="72" s="1"/>
  <c r="AA277" i="72" s="1"/>
  <c r="E275" i="72"/>
  <c r="G275" i="72" s="1"/>
  <c r="I275" i="72" s="1"/>
  <c r="K275" i="72" s="1"/>
  <c r="M275" i="72" s="1"/>
  <c r="O275" i="72" s="1"/>
  <c r="Q275" i="72" s="1"/>
  <c r="S275" i="72" s="1"/>
  <c r="U275" i="72" s="1"/>
  <c r="W275" i="72" s="1"/>
  <c r="Y275" i="72" s="1"/>
  <c r="AA275" i="72" s="1"/>
  <c r="E273" i="72"/>
  <c r="G273" i="72" s="1"/>
  <c r="I273" i="72" s="1"/>
  <c r="K273" i="72" s="1"/>
  <c r="M273" i="72" s="1"/>
  <c r="O273" i="72" s="1"/>
  <c r="Q273" i="72" s="1"/>
  <c r="S273" i="72" s="1"/>
  <c r="U273" i="72" s="1"/>
  <c r="W273" i="72" s="1"/>
  <c r="Y273" i="72" s="1"/>
  <c r="AA273" i="72" s="1"/>
  <c r="E271" i="72"/>
  <c r="G271" i="72" s="1"/>
  <c r="I271" i="72" s="1"/>
  <c r="K271" i="72" s="1"/>
  <c r="M271" i="72" s="1"/>
  <c r="O271" i="72" s="1"/>
  <c r="Q271" i="72" s="1"/>
  <c r="S271" i="72" s="1"/>
  <c r="U271" i="72" s="1"/>
  <c r="W271" i="72" s="1"/>
  <c r="Y271" i="72" s="1"/>
  <c r="AA271" i="72" s="1"/>
  <c r="E269" i="72"/>
  <c r="G269" i="72" s="1"/>
  <c r="I269" i="72" s="1"/>
  <c r="K269" i="72" s="1"/>
  <c r="M269" i="72" s="1"/>
  <c r="O269" i="72" s="1"/>
  <c r="Q269" i="72" s="1"/>
  <c r="S269" i="72" s="1"/>
  <c r="U269" i="72" s="1"/>
  <c r="W269" i="72" s="1"/>
  <c r="Y269" i="72" s="1"/>
  <c r="AA269" i="72" s="1"/>
  <c r="E267" i="72"/>
  <c r="G267" i="72" s="1"/>
  <c r="I267" i="72" s="1"/>
  <c r="K267" i="72" s="1"/>
  <c r="M267" i="72" s="1"/>
  <c r="O267" i="72" s="1"/>
  <c r="Q267" i="72" s="1"/>
  <c r="S267" i="72" s="1"/>
  <c r="U267" i="72" s="1"/>
  <c r="W267" i="72" s="1"/>
  <c r="Y267" i="72" s="1"/>
  <c r="AA267" i="72" s="1"/>
  <c r="E265" i="72"/>
  <c r="G265" i="72" s="1"/>
  <c r="I265" i="72" s="1"/>
  <c r="K265" i="72" s="1"/>
  <c r="M265" i="72" s="1"/>
  <c r="O265" i="72" s="1"/>
  <c r="Q265" i="72" s="1"/>
  <c r="S265" i="72" s="1"/>
  <c r="U265" i="72" s="1"/>
  <c r="W265" i="72" s="1"/>
  <c r="Y265" i="72" s="1"/>
  <c r="AA265" i="72" s="1"/>
  <c r="E263" i="72"/>
  <c r="G263" i="72" s="1"/>
  <c r="I263" i="72" s="1"/>
  <c r="K263" i="72" s="1"/>
  <c r="M263" i="72" s="1"/>
  <c r="O263" i="72" s="1"/>
  <c r="Q263" i="72" s="1"/>
  <c r="S263" i="72" s="1"/>
  <c r="U263" i="72" s="1"/>
  <c r="W263" i="72" s="1"/>
  <c r="Y263" i="72" s="1"/>
  <c r="AA263" i="72" s="1"/>
  <c r="E261" i="72"/>
  <c r="G261" i="72" s="1"/>
  <c r="I261" i="72" s="1"/>
  <c r="K261" i="72" s="1"/>
  <c r="M261" i="72" s="1"/>
  <c r="O261" i="72" s="1"/>
  <c r="Q261" i="72" s="1"/>
  <c r="S261" i="72" s="1"/>
  <c r="U261" i="72" s="1"/>
  <c r="W261" i="72" s="1"/>
  <c r="Y261" i="72" s="1"/>
  <c r="AA261" i="72" s="1"/>
  <c r="E259" i="72"/>
  <c r="G259" i="72" s="1"/>
  <c r="I259" i="72" s="1"/>
  <c r="K259" i="72" s="1"/>
  <c r="M259" i="72" s="1"/>
  <c r="O259" i="72" s="1"/>
  <c r="Q259" i="72" s="1"/>
  <c r="S259" i="72" s="1"/>
  <c r="U259" i="72" s="1"/>
  <c r="W259" i="72" s="1"/>
  <c r="Y259" i="72" s="1"/>
  <c r="AA259" i="72" s="1"/>
  <c r="E257" i="72"/>
  <c r="G257" i="72" s="1"/>
  <c r="I257" i="72" s="1"/>
  <c r="K257" i="72" s="1"/>
  <c r="M257" i="72" s="1"/>
  <c r="O257" i="72" s="1"/>
  <c r="Q257" i="72" s="1"/>
  <c r="S257" i="72" s="1"/>
  <c r="U257" i="72" s="1"/>
  <c r="W257" i="72" s="1"/>
  <c r="Y257" i="72" s="1"/>
  <c r="AA257" i="72" s="1"/>
  <c r="E255" i="72"/>
  <c r="G255" i="72" s="1"/>
  <c r="I255" i="72" s="1"/>
  <c r="K255" i="72" s="1"/>
  <c r="M255" i="72" s="1"/>
  <c r="O255" i="72" s="1"/>
  <c r="Q255" i="72" s="1"/>
  <c r="S255" i="72" s="1"/>
  <c r="U255" i="72" s="1"/>
  <c r="W255" i="72" s="1"/>
  <c r="Y255" i="72" s="1"/>
  <c r="AA255" i="72" s="1"/>
  <c r="E253" i="72"/>
  <c r="G253" i="72" s="1"/>
  <c r="I253" i="72" s="1"/>
  <c r="K253" i="72" s="1"/>
  <c r="M253" i="72" s="1"/>
  <c r="O253" i="72" s="1"/>
  <c r="Q253" i="72" s="1"/>
  <c r="S253" i="72" s="1"/>
  <c r="U253" i="72" s="1"/>
  <c r="W253" i="72" s="1"/>
  <c r="Y253" i="72" s="1"/>
  <c r="AA253" i="72" s="1"/>
  <c r="E251" i="72"/>
  <c r="G251" i="72" s="1"/>
  <c r="I251" i="72" s="1"/>
  <c r="K251" i="72" s="1"/>
  <c r="M251" i="72" s="1"/>
  <c r="O251" i="72" s="1"/>
  <c r="Q251" i="72" s="1"/>
  <c r="S251" i="72" s="1"/>
  <c r="U251" i="72" s="1"/>
  <c r="W251" i="72" s="1"/>
  <c r="Y251" i="72" s="1"/>
  <c r="AA251" i="72" s="1"/>
  <c r="E249" i="72"/>
  <c r="G249" i="72" s="1"/>
  <c r="I249" i="72" s="1"/>
  <c r="K249" i="72" s="1"/>
  <c r="M249" i="72" s="1"/>
  <c r="O249" i="72" s="1"/>
  <c r="Q249" i="72" s="1"/>
  <c r="S249" i="72" s="1"/>
  <c r="U249" i="72" s="1"/>
  <c r="W249" i="72" s="1"/>
  <c r="Y249" i="72" s="1"/>
  <c r="AA249" i="72" s="1"/>
  <c r="E247" i="72"/>
  <c r="G247" i="72" s="1"/>
  <c r="I247" i="72" s="1"/>
  <c r="K247" i="72" s="1"/>
  <c r="M247" i="72" s="1"/>
  <c r="O247" i="72" s="1"/>
  <c r="Q247" i="72" s="1"/>
  <c r="S247" i="72" s="1"/>
  <c r="U247" i="72" s="1"/>
  <c r="W247" i="72" s="1"/>
  <c r="Y247" i="72" s="1"/>
  <c r="AA247" i="72" s="1"/>
  <c r="E245" i="72"/>
  <c r="G245" i="72" s="1"/>
  <c r="I245" i="72" s="1"/>
  <c r="K245" i="72" s="1"/>
  <c r="M245" i="72" s="1"/>
  <c r="O245" i="72" s="1"/>
  <c r="Q245" i="72" s="1"/>
  <c r="S245" i="72" s="1"/>
  <c r="U245" i="72" s="1"/>
  <c r="W245" i="72" s="1"/>
  <c r="Y245" i="72" s="1"/>
  <c r="AA245" i="72" s="1"/>
  <c r="E243" i="72"/>
  <c r="G243" i="72" s="1"/>
  <c r="I243" i="72" s="1"/>
  <c r="K243" i="72" s="1"/>
  <c r="M243" i="72" s="1"/>
  <c r="O243" i="72" s="1"/>
  <c r="Q243" i="72" s="1"/>
  <c r="S243" i="72" s="1"/>
  <c r="U243" i="72" s="1"/>
  <c r="W243" i="72" s="1"/>
  <c r="Y243" i="72" s="1"/>
  <c r="AA243" i="72" s="1"/>
  <c r="E241" i="72"/>
  <c r="G241" i="72" s="1"/>
  <c r="I241" i="72" s="1"/>
  <c r="K241" i="72" s="1"/>
  <c r="M241" i="72" s="1"/>
  <c r="O241" i="72" s="1"/>
  <c r="Q241" i="72" s="1"/>
  <c r="S241" i="72" s="1"/>
  <c r="U241" i="72" s="1"/>
  <c r="W241" i="72" s="1"/>
  <c r="Y241" i="72" s="1"/>
  <c r="AA241" i="72" s="1"/>
  <c r="E239" i="72"/>
  <c r="G239" i="72" s="1"/>
  <c r="I239" i="72" s="1"/>
  <c r="K239" i="72" s="1"/>
  <c r="M239" i="72" s="1"/>
  <c r="O239" i="72" s="1"/>
  <c r="Q239" i="72" s="1"/>
  <c r="S239" i="72" s="1"/>
  <c r="U239" i="72" s="1"/>
  <c r="W239" i="72" s="1"/>
  <c r="Y239" i="72" s="1"/>
  <c r="AA239" i="72" s="1"/>
  <c r="E237" i="72"/>
  <c r="G237" i="72" s="1"/>
  <c r="I237" i="72" s="1"/>
  <c r="K237" i="72" s="1"/>
  <c r="M237" i="72" s="1"/>
  <c r="O237" i="72" s="1"/>
  <c r="Q237" i="72" s="1"/>
  <c r="S237" i="72" s="1"/>
  <c r="U237" i="72" s="1"/>
  <c r="W237" i="72" s="1"/>
  <c r="Y237" i="72" s="1"/>
  <c r="AA237" i="72" s="1"/>
  <c r="E235" i="72"/>
  <c r="G235" i="72" s="1"/>
  <c r="I235" i="72" s="1"/>
  <c r="K235" i="72" s="1"/>
  <c r="M235" i="72" s="1"/>
  <c r="O235" i="72" s="1"/>
  <c r="Q235" i="72" s="1"/>
  <c r="S235" i="72" s="1"/>
  <c r="U235" i="72" s="1"/>
  <c r="W235" i="72" s="1"/>
  <c r="Y235" i="72" s="1"/>
  <c r="AA235" i="72" s="1"/>
  <c r="E233" i="72"/>
  <c r="G233" i="72" s="1"/>
  <c r="I233" i="72" s="1"/>
  <c r="K233" i="72" s="1"/>
  <c r="M233" i="72" s="1"/>
  <c r="O233" i="72" s="1"/>
  <c r="Q233" i="72" s="1"/>
  <c r="S233" i="72" s="1"/>
  <c r="U233" i="72" s="1"/>
  <c r="W233" i="72" s="1"/>
  <c r="Y233" i="72" s="1"/>
  <c r="AA233" i="72" s="1"/>
  <c r="E231" i="72"/>
  <c r="G231" i="72" s="1"/>
  <c r="I231" i="72" s="1"/>
  <c r="K231" i="72" s="1"/>
  <c r="M231" i="72" s="1"/>
  <c r="O231" i="72" s="1"/>
  <c r="Q231" i="72" s="1"/>
  <c r="S231" i="72" s="1"/>
  <c r="U231" i="72" s="1"/>
  <c r="W231" i="72" s="1"/>
  <c r="Y231" i="72" s="1"/>
  <c r="AA231" i="72" s="1"/>
  <c r="E229" i="72"/>
  <c r="G229" i="72" s="1"/>
  <c r="I229" i="72" s="1"/>
  <c r="K229" i="72" s="1"/>
  <c r="M229" i="72" s="1"/>
  <c r="O229" i="72" s="1"/>
  <c r="Q229" i="72" s="1"/>
  <c r="S229" i="72" s="1"/>
  <c r="U229" i="72" s="1"/>
  <c r="W229" i="72" s="1"/>
  <c r="Y229" i="72" s="1"/>
  <c r="AA229" i="72" s="1"/>
  <c r="E227" i="72"/>
  <c r="G227" i="72" s="1"/>
  <c r="I227" i="72" s="1"/>
  <c r="K227" i="72" s="1"/>
  <c r="M227" i="72" s="1"/>
  <c r="O227" i="72" s="1"/>
  <c r="Q227" i="72" s="1"/>
  <c r="S227" i="72" s="1"/>
  <c r="U227" i="72" s="1"/>
  <c r="W227" i="72" s="1"/>
  <c r="Y227" i="72" s="1"/>
  <c r="AA227" i="72" s="1"/>
  <c r="B1045" i="72"/>
  <c r="B1043" i="72"/>
  <c r="B1041" i="72"/>
  <c r="B1039" i="72"/>
  <c r="B1037" i="72"/>
  <c r="B1035" i="72"/>
  <c r="B1033" i="72"/>
  <c r="B1029" i="72"/>
  <c r="B1027" i="72"/>
  <c r="B1025" i="72"/>
  <c r="B1023" i="72"/>
  <c r="B1021" i="72"/>
  <c r="B1019" i="72"/>
  <c r="B1017" i="72"/>
  <c r="C1016" i="72"/>
  <c r="B1016" i="72"/>
  <c r="B988" i="72"/>
  <c r="B1014" i="72"/>
  <c r="B1012" i="72"/>
  <c r="B1010" i="72"/>
  <c r="B1008" i="72"/>
  <c r="B1006" i="72"/>
  <c r="B1004" i="72"/>
  <c r="B1002" i="72"/>
  <c r="B1000" i="72"/>
  <c r="B998" i="72"/>
  <c r="B994" i="72"/>
  <c r="B992" i="72"/>
  <c r="B990" i="72"/>
  <c r="B986" i="72"/>
  <c r="B984" i="72"/>
  <c r="B982" i="72"/>
  <c r="B980" i="72"/>
  <c r="B978" i="72"/>
  <c r="B976" i="72"/>
  <c r="B974" i="72"/>
  <c r="B972" i="72"/>
  <c r="B970" i="72"/>
  <c r="B968" i="72"/>
  <c r="B966" i="72"/>
  <c r="B964" i="72"/>
  <c r="B962" i="72"/>
  <c r="B960" i="72"/>
  <c r="B958" i="72"/>
  <c r="B956" i="72"/>
  <c r="B954" i="72"/>
  <c r="B952" i="72"/>
  <c r="B950" i="72"/>
  <c r="B948" i="72"/>
  <c r="B944" i="72"/>
  <c r="B942" i="72"/>
  <c r="B940" i="72"/>
  <c r="C939" i="72"/>
  <c r="B939" i="72"/>
  <c r="B937" i="72"/>
  <c r="B935" i="72"/>
  <c r="B933" i="72"/>
  <c r="B931" i="72"/>
  <c r="B929" i="72"/>
  <c r="B927" i="72"/>
  <c r="B925" i="72"/>
  <c r="B923" i="72"/>
  <c r="B921" i="72"/>
  <c r="B919" i="72"/>
  <c r="B885" i="72"/>
  <c r="C882" i="72"/>
  <c r="B882" i="72"/>
  <c r="C829" i="72"/>
  <c r="B829" i="72"/>
  <c r="B813" i="72"/>
  <c r="B765" i="72"/>
  <c r="C724" i="72"/>
  <c r="B724" i="72"/>
  <c r="B716" i="72"/>
  <c r="C687" i="72"/>
  <c r="B687" i="72"/>
  <c r="C642" i="72"/>
  <c r="B642" i="72"/>
  <c r="B634" i="72"/>
  <c r="B560" i="72"/>
  <c r="C559" i="72"/>
  <c r="B559" i="72"/>
  <c r="B428" i="72"/>
  <c r="C409" i="72"/>
  <c r="B409" i="72"/>
  <c r="B359" i="72"/>
  <c r="C304" i="72"/>
  <c r="B304" i="72"/>
  <c r="B268" i="72"/>
  <c r="C225" i="72"/>
  <c r="B225" i="72"/>
  <c r="B199" i="72"/>
  <c r="C106" i="72"/>
  <c r="B106" i="72"/>
  <c r="AC1121" i="72"/>
  <c r="AC1123" i="72"/>
  <c r="AC1130" i="72"/>
  <c r="AC1132" i="72"/>
  <c r="AC1134" i="72"/>
  <c r="AC1136" i="72"/>
  <c r="AC1138" i="72"/>
  <c r="AC1140" i="72"/>
  <c r="AC1142" i="72"/>
  <c r="AC1144" i="72"/>
  <c r="AC1146" i="72"/>
  <c r="AC1148" i="72"/>
  <c r="AC1150" i="72"/>
  <c r="AC1152" i="72"/>
  <c r="AC1154" i="72"/>
  <c r="AC1156" i="72"/>
  <c r="AC1158" i="72"/>
  <c r="AC1160" i="72"/>
  <c r="AC1162" i="72"/>
  <c r="AC1164" i="72"/>
  <c r="AC1166" i="72"/>
  <c r="AC1168" i="72"/>
  <c r="AC1170" i="72"/>
  <c r="AC1172" i="72"/>
  <c r="AC1174" i="72"/>
  <c r="AC1176" i="72"/>
  <c r="AC1178" i="72"/>
  <c r="AC1180" i="72"/>
  <c r="AC1182" i="72"/>
  <c r="AC1184" i="72"/>
  <c r="AC1186" i="72"/>
  <c r="AC1188" i="72"/>
  <c r="AC1190" i="72"/>
  <c r="AC1192" i="72"/>
  <c r="AC1194" i="72"/>
  <c r="AC1196" i="72"/>
  <c r="AC1198" i="72"/>
  <c r="AC1200" i="72"/>
  <c r="AC1202" i="72"/>
  <c r="AC1204" i="72"/>
  <c r="AC1206" i="72"/>
  <c r="AC1208" i="72"/>
  <c r="AC1210" i="72"/>
  <c r="B917" i="72"/>
  <c r="B915" i="72"/>
  <c r="B913" i="72"/>
  <c r="B911" i="72"/>
  <c r="B909" i="72"/>
  <c r="B907" i="72"/>
  <c r="B905" i="72"/>
  <c r="B901" i="72"/>
  <c r="B899" i="72"/>
  <c r="B897" i="72"/>
  <c r="B895" i="72"/>
  <c r="B893" i="72"/>
  <c r="B891" i="72"/>
  <c r="B887" i="72"/>
  <c r="B883" i="72"/>
  <c r="B880" i="72"/>
  <c r="B878" i="72"/>
  <c r="B876" i="72"/>
  <c r="B874" i="72"/>
  <c r="B872" i="72"/>
  <c r="B870" i="72"/>
  <c r="B868" i="72"/>
  <c r="B866" i="72"/>
  <c r="B864" i="72"/>
  <c r="B862" i="72"/>
  <c r="B860" i="72"/>
  <c r="B858" i="72"/>
  <c r="B856" i="72"/>
  <c r="B854" i="72"/>
  <c r="B852" i="72"/>
  <c r="B850" i="72"/>
  <c r="B848" i="72"/>
  <c r="B846" i="72"/>
  <c r="B844" i="72"/>
  <c r="B842" i="72"/>
  <c r="B840" i="72"/>
  <c r="B838" i="72"/>
  <c r="B834" i="72"/>
  <c r="B832" i="72"/>
  <c r="B830" i="72"/>
  <c r="B827" i="72"/>
  <c r="B821" i="72"/>
  <c r="B819" i="72"/>
  <c r="B817" i="72"/>
  <c r="B815" i="72"/>
  <c r="B811" i="72"/>
  <c r="B809" i="72"/>
  <c r="B807" i="72"/>
  <c r="B805" i="72"/>
  <c r="B803" i="72"/>
  <c r="B801" i="72"/>
  <c r="B799" i="72"/>
  <c r="B793" i="72"/>
  <c r="B791" i="72"/>
  <c r="B789" i="72"/>
  <c r="B787" i="72"/>
  <c r="B785" i="72"/>
  <c r="B783" i="72"/>
  <c r="B781" i="72"/>
  <c r="B779" i="72"/>
  <c r="B777" i="72"/>
  <c r="B775" i="72"/>
  <c r="B773" i="72"/>
  <c r="B771" i="72"/>
  <c r="B769" i="72"/>
  <c r="B767" i="72"/>
  <c r="B763" i="72"/>
  <c r="B759" i="72"/>
  <c r="B757" i="72"/>
  <c r="B755" i="72"/>
  <c r="B753" i="72"/>
  <c r="B749" i="72"/>
  <c r="B747" i="72"/>
  <c r="B745" i="72"/>
  <c r="B743" i="72"/>
  <c r="B741" i="72"/>
  <c r="B739" i="72"/>
  <c r="B737" i="72"/>
  <c r="B735" i="72"/>
  <c r="B733" i="72"/>
  <c r="B731" i="72"/>
  <c r="B729" i="72"/>
  <c r="B727" i="72"/>
  <c r="B725" i="72"/>
  <c r="B722" i="72"/>
  <c r="B720" i="72"/>
  <c r="B714" i="72"/>
  <c r="B712" i="72"/>
  <c r="B710" i="72"/>
  <c r="B708" i="72"/>
  <c r="B706" i="72"/>
  <c r="B704" i="72"/>
  <c r="B702" i="72"/>
  <c r="B700" i="72"/>
  <c r="B698" i="72"/>
  <c r="B696" i="72"/>
  <c r="B692" i="72"/>
  <c r="B690" i="72"/>
  <c r="B688" i="72"/>
  <c r="B685" i="72"/>
  <c r="B683" i="72"/>
  <c r="B681" i="72"/>
  <c r="B679" i="72"/>
  <c r="B677" i="72"/>
  <c r="B675" i="72"/>
  <c r="B673" i="72"/>
  <c r="B671" i="72"/>
  <c r="B669" i="72"/>
  <c r="B667" i="72"/>
  <c r="B665" i="72"/>
  <c r="B663" i="72"/>
  <c r="B661" i="72"/>
  <c r="B659" i="72"/>
  <c r="B657" i="72"/>
  <c r="B655" i="72"/>
  <c r="B653" i="72"/>
  <c r="B651" i="72"/>
  <c r="B647" i="72"/>
  <c r="B645" i="72"/>
  <c r="B643" i="72"/>
  <c r="B640" i="72"/>
  <c r="B638" i="72"/>
  <c r="B636" i="72"/>
  <c r="B632" i="72"/>
  <c r="B630" i="72"/>
  <c r="B628" i="72"/>
  <c r="B626" i="72"/>
  <c r="B624" i="72"/>
  <c r="B622" i="72"/>
  <c r="B620" i="72"/>
  <c r="B618" i="72"/>
  <c r="B616" i="72"/>
  <c r="B614" i="72"/>
  <c r="B612" i="72"/>
  <c r="B608" i="72"/>
  <c r="B606" i="72"/>
  <c r="B604" i="72"/>
  <c r="B602" i="72"/>
  <c r="B600" i="72"/>
  <c r="B598" i="72"/>
  <c r="B596" i="72"/>
  <c r="B594" i="72"/>
  <c r="B590" i="72"/>
  <c r="B586" i="72"/>
  <c r="B584" i="72"/>
  <c r="B582" i="72"/>
  <c r="B580" i="72"/>
  <c r="B578" i="72"/>
  <c r="B576" i="72"/>
  <c r="B574" i="72"/>
  <c r="B570" i="72"/>
  <c r="B568" i="72"/>
  <c r="B566" i="72"/>
  <c r="B564" i="72"/>
  <c r="B562" i="72"/>
  <c r="B557" i="72"/>
  <c r="B555" i="72"/>
  <c r="B553" i="72"/>
  <c r="B551" i="72"/>
  <c r="B549" i="72"/>
  <c r="B547" i="72"/>
  <c r="B545" i="72"/>
  <c r="B543" i="72"/>
  <c r="B541" i="72"/>
  <c r="B539" i="72"/>
  <c r="B537" i="72"/>
  <c r="B535" i="72"/>
  <c r="B533" i="72"/>
  <c r="B531" i="72"/>
  <c r="B529" i="72"/>
  <c r="B527" i="72"/>
  <c r="B525" i="72"/>
  <c r="B523" i="72"/>
  <c r="B521" i="72"/>
  <c r="B519" i="72"/>
  <c r="B517" i="72"/>
  <c r="B515" i="72"/>
  <c r="B513" i="72"/>
  <c r="B511" i="72"/>
  <c r="B509" i="72"/>
  <c r="B507" i="72"/>
  <c r="B505" i="72"/>
  <c r="B503" i="72"/>
  <c r="B501" i="72"/>
  <c r="B499" i="72"/>
  <c r="B495" i="72"/>
  <c r="B493" i="72"/>
  <c r="B491" i="72"/>
  <c r="C490" i="72"/>
  <c r="B490" i="72"/>
  <c r="B488" i="72"/>
  <c r="B486" i="72"/>
  <c r="B484" i="72"/>
  <c r="B482" i="72"/>
  <c r="B480" i="72"/>
  <c r="B478" i="72"/>
  <c r="B476" i="72"/>
  <c r="B474" i="72"/>
  <c r="B472" i="72"/>
  <c r="B470" i="72"/>
  <c r="B468" i="72"/>
  <c r="B466" i="72"/>
  <c r="B464" i="72"/>
  <c r="B462" i="72"/>
  <c r="B460" i="72"/>
  <c r="B458" i="72"/>
  <c r="B456" i="72"/>
  <c r="B454" i="72"/>
  <c r="B452" i="72"/>
  <c r="B450" i="72"/>
  <c r="B448" i="72"/>
  <c r="B446" i="72"/>
  <c r="B442" i="72"/>
  <c r="B440" i="72"/>
  <c r="B438" i="72"/>
  <c r="B434" i="72"/>
  <c r="B432" i="72"/>
  <c r="B430" i="72"/>
  <c r="B426" i="72"/>
  <c r="B424" i="72"/>
  <c r="B422" i="72"/>
  <c r="B418" i="72"/>
  <c r="B416" i="72"/>
  <c r="B414" i="72"/>
  <c r="B412" i="72"/>
  <c r="B410" i="72"/>
  <c r="B407" i="72"/>
  <c r="B405" i="72"/>
  <c r="B403" i="72"/>
  <c r="B401" i="72"/>
  <c r="B399" i="72"/>
  <c r="B397" i="72"/>
  <c r="B395" i="72"/>
  <c r="B393" i="72"/>
  <c r="B391" i="72"/>
  <c r="B389" i="72"/>
  <c r="B387" i="72"/>
  <c r="B383" i="72"/>
  <c r="B381" i="72"/>
  <c r="B379" i="72"/>
  <c r="B377" i="72"/>
  <c r="B375" i="72"/>
  <c r="B373" i="72"/>
  <c r="B371" i="72"/>
  <c r="B369" i="72"/>
  <c r="B367" i="72"/>
  <c r="B365" i="72"/>
  <c r="B363" i="72"/>
  <c r="B361" i="72"/>
  <c r="B357" i="72"/>
  <c r="B355" i="72"/>
  <c r="B353" i="72"/>
  <c r="B351" i="72"/>
  <c r="B349" i="72"/>
  <c r="B347" i="72"/>
  <c r="B345" i="72"/>
  <c r="B343" i="72"/>
  <c r="B341" i="72"/>
  <c r="B339" i="72"/>
  <c r="B337" i="72"/>
  <c r="B335" i="72"/>
  <c r="B333" i="72"/>
  <c r="B331" i="72"/>
  <c r="B329" i="72"/>
  <c r="B327" i="72"/>
  <c r="B325" i="72"/>
  <c r="B323" i="72"/>
  <c r="B321" i="72"/>
  <c r="B319" i="72"/>
  <c r="B315" i="72"/>
  <c r="B313" i="72"/>
  <c r="B309" i="72"/>
  <c r="B307" i="72"/>
  <c r="B305" i="72"/>
  <c r="B302" i="72"/>
  <c r="B300" i="72"/>
  <c r="B298" i="72"/>
  <c r="B296" i="72"/>
  <c r="B294" i="72"/>
  <c r="B292" i="72"/>
  <c r="B290" i="72"/>
  <c r="B288" i="72"/>
  <c r="B286" i="72"/>
  <c r="B284" i="72"/>
  <c r="B282" i="72"/>
  <c r="B280" i="72"/>
  <c r="B278" i="72"/>
  <c r="B276" i="72"/>
  <c r="B274" i="72"/>
  <c r="B272" i="72"/>
  <c r="B270" i="72"/>
  <c r="B266" i="72"/>
  <c r="B264" i="72"/>
  <c r="B262" i="72"/>
  <c r="B260" i="72"/>
  <c r="B258" i="72"/>
  <c r="B256" i="72"/>
  <c r="B254" i="72"/>
  <c r="B252" i="72"/>
  <c r="B250" i="72"/>
  <c r="B248" i="72"/>
  <c r="B246" i="72"/>
  <c r="B244" i="72"/>
  <c r="B242" i="72"/>
  <c r="B240" i="72"/>
  <c r="B238" i="72"/>
  <c r="B236" i="72"/>
  <c r="B234" i="72"/>
  <c r="B232" i="72"/>
  <c r="B230" i="72"/>
  <c r="B228" i="72"/>
  <c r="B226" i="72"/>
  <c r="B223" i="72"/>
  <c r="B221" i="72"/>
  <c r="B219" i="72"/>
  <c r="B217" i="72"/>
  <c r="B215" i="72"/>
  <c r="B213" i="72"/>
  <c r="B211" i="72"/>
  <c r="B209" i="72"/>
  <c r="B207" i="72"/>
  <c r="B205" i="72"/>
  <c r="B203" i="72"/>
  <c r="B201" i="72"/>
  <c r="B197" i="72"/>
  <c r="B195" i="72"/>
  <c r="B193" i="72"/>
  <c r="B191" i="72"/>
  <c r="B189" i="72"/>
  <c r="B187" i="72"/>
  <c r="B181" i="72"/>
  <c r="B179" i="72"/>
  <c r="B177" i="72"/>
  <c r="B175" i="72"/>
  <c r="B173" i="72"/>
  <c r="B171" i="72"/>
  <c r="B169" i="72"/>
  <c r="B167" i="72"/>
  <c r="B165" i="72"/>
  <c r="B163" i="72"/>
  <c r="B161" i="72"/>
  <c r="B159" i="72"/>
  <c r="B157" i="72"/>
  <c r="B155" i="72"/>
  <c r="B153" i="72"/>
  <c r="B151" i="72"/>
  <c r="B149" i="72"/>
  <c r="B147" i="72"/>
  <c r="B145" i="72"/>
  <c r="B143" i="72"/>
  <c r="B141" i="72"/>
  <c r="B139" i="72"/>
  <c r="B137" i="72"/>
  <c r="B135" i="72"/>
  <c r="B133" i="72"/>
  <c r="B131" i="72"/>
  <c r="B129" i="72"/>
  <c r="B127" i="72"/>
  <c r="B119" i="72"/>
  <c r="B115" i="72"/>
  <c r="B111" i="72"/>
  <c r="B109" i="72"/>
  <c r="B107" i="72"/>
  <c r="B104" i="72"/>
  <c r="B98" i="72"/>
  <c r="B96" i="72"/>
  <c r="B94" i="72"/>
  <c r="B90" i="72"/>
  <c r="B88" i="72"/>
  <c r="B86" i="72"/>
  <c r="B84" i="72"/>
  <c r="B82" i="72"/>
  <c r="B80" i="72"/>
  <c r="B78" i="72"/>
  <c r="B76" i="72"/>
  <c r="B74" i="72"/>
  <c r="B72" i="72"/>
  <c r="B68" i="72"/>
  <c r="B66" i="72"/>
  <c r="B64" i="72"/>
  <c r="B62" i="72"/>
  <c r="B60" i="72"/>
  <c r="B58" i="72"/>
  <c r="B56" i="72"/>
  <c r="B54" i="72"/>
  <c r="B52" i="72"/>
  <c r="B50" i="72"/>
  <c r="B48" i="72"/>
  <c r="B46" i="72"/>
  <c r="B44" i="72"/>
  <c r="B42" i="72"/>
  <c r="B40" i="72"/>
  <c r="B38" i="72"/>
  <c r="B36" i="72"/>
  <c r="B34" i="72"/>
  <c r="B32" i="72"/>
  <c r="B30" i="72"/>
  <c r="B28" i="72"/>
  <c r="B26" i="72"/>
  <c r="B24" i="72"/>
  <c r="B22" i="72"/>
  <c r="B20" i="72"/>
  <c r="B16" i="72"/>
  <c r="C6" i="72"/>
  <c r="B14" i="72"/>
  <c r="B12" i="72"/>
  <c r="C9" i="72"/>
  <c r="B9" i="72"/>
  <c r="B10" i="72"/>
  <c r="B6" i="82"/>
  <c r="B5" i="82"/>
  <c r="B4" i="82"/>
  <c r="B3" i="82"/>
  <c r="B2" i="82"/>
  <c r="B289" i="80" l="1"/>
  <c r="B275" i="80"/>
  <c r="B273" i="80"/>
  <c r="B271" i="80"/>
  <c r="C270" i="80"/>
  <c r="B270" i="80"/>
  <c r="C269" i="80"/>
  <c r="B269" i="80"/>
  <c r="B267" i="80"/>
  <c r="B257" i="80"/>
  <c r="B255" i="80"/>
  <c r="C254" i="80"/>
  <c r="B254" i="80"/>
  <c r="C253" i="80"/>
  <c r="B253" i="80"/>
  <c r="B251" i="80"/>
  <c r="B243" i="80"/>
  <c r="B241" i="80"/>
  <c r="C240" i="80"/>
  <c r="B240" i="80"/>
  <c r="C239" i="80"/>
  <c r="B239" i="80"/>
  <c r="B237" i="80"/>
  <c r="B227" i="80"/>
  <c r="C226" i="80"/>
  <c r="B226" i="80"/>
  <c r="C225" i="80"/>
  <c r="B225" i="80"/>
  <c r="B223" i="80"/>
  <c r="B213" i="80"/>
  <c r="B211" i="80"/>
  <c r="C210" i="80"/>
  <c r="B210" i="80"/>
  <c r="C209" i="80"/>
  <c r="B209" i="80"/>
  <c r="B205" i="80"/>
  <c r="B193" i="80"/>
  <c r="B191" i="80"/>
  <c r="B189" i="80"/>
  <c r="C188" i="80"/>
  <c r="B188" i="80"/>
  <c r="C187" i="80"/>
  <c r="B187" i="80"/>
  <c r="B185" i="80"/>
  <c r="B175" i="80"/>
  <c r="B173" i="80"/>
  <c r="B171" i="80"/>
  <c r="B169" i="80"/>
  <c r="C168" i="80"/>
  <c r="B168" i="80"/>
  <c r="C167" i="80"/>
  <c r="B167" i="80"/>
  <c r="B153" i="80"/>
  <c r="B151" i="80"/>
  <c r="B149" i="80"/>
  <c r="C148" i="80"/>
  <c r="B148" i="80"/>
  <c r="C147" i="80"/>
  <c r="B147" i="80"/>
  <c r="B131" i="80"/>
  <c r="B129" i="80"/>
  <c r="B127" i="80"/>
  <c r="B125" i="80"/>
  <c r="C124" i="80"/>
  <c r="B124" i="80"/>
  <c r="C123" i="80"/>
  <c r="B123" i="80"/>
  <c r="B121" i="80"/>
  <c r="B111" i="80"/>
  <c r="B109" i="80"/>
  <c r="C108" i="80"/>
  <c r="B108" i="80"/>
  <c r="C107" i="80"/>
  <c r="B107" i="80"/>
  <c r="B103" i="80"/>
  <c r="B91" i="80"/>
  <c r="B89" i="80"/>
  <c r="B87" i="80"/>
  <c r="C86" i="80"/>
  <c r="B86" i="80"/>
  <c r="C85" i="80"/>
  <c r="B85" i="80"/>
  <c r="B83" i="80"/>
  <c r="B71" i="80"/>
  <c r="B69" i="80"/>
  <c r="C68" i="80"/>
  <c r="B68" i="80"/>
  <c r="C67" i="80"/>
  <c r="B67" i="80"/>
  <c r="B57" i="80"/>
  <c r="B55" i="80"/>
  <c r="B53" i="80"/>
  <c r="C52" i="80"/>
  <c r="B52" i="80"/>
  <c r="C51" i="80"/>
  <c r="B51" i="80"/>
  <c r="B39" i="80"/>
  <c r="B37" i="80"/>
  <c r="B35" i="80"/>
  <c r="C34" i="80"/>
  <c r="B34" i="80"/>
  <c r="C33" i="80"/>
  <c r="B33" i="80"/>
  <c r="B31" i="80"/>
  <c r="B19" i="80"/>
  <c r="B17" i="80"/>
  <c r="B15" i="80"/>
  <c r="B13" i="80"/>
  <c r="B11" i="80"/>
  <c r="C10" i="80"/>
  <c r="B10" i="80"/>
  <c r="C9" i="80"/>
  <c r="B9" i="80"/>
  <c r="C6" i="80"/>
  <c r="E45" i="79"/>
  <c r="E44" i="79"/>
  <c r="E43" i="79"/>
  <c r="E48" i="79" l="1"/>
  <c r="E47" i="79"/>
  <c r="E49" i="79"/>
  <c r="E50" i="79" l="1"/>
  <c r="E154" i="68" l="1"/>
  <c r="G154" i="68" s="1"/>
  <c r="I154" i="68" s="1"/>
  <c r="K154" i="68" s="1"/>
  <c r="M154" i="68" s="1"/>
  <c r="O154" i="68" s="1"/>
  <c r="Q154" i="68" s="1"/>
  <c r="S154" i="68" s="1"/>
  <c r="U154" i="68" s="1"/>
  <c r="W154" i="68" s="1"/>
  <c r="Y154" i="68" s="1"/>
  <c r="AA154" i="68" s="1"/>
  <c r="E152" i="68"/>
  <c r="G152" i="68" s="1"/>
  <c r="I152" i="68" s="1"/>
  <c r="K152" i="68" s="1"/>
  <c r="M152" i="68" s="1"/>
  <c r="O152" i="68" s="1"/>
  <c r="Q152" i="68" s="1"/>
  <c r="S152" i="68" s="1"/>
  <c r="U152" i="68" s="1"/>
  <c r="W152" i="68" s="1"/>
  <c r="Y152" i="68" s="1"/>
  <c r="AA152" i="68" s="1"/>
  <c r="E150" i="68"/>
  <c r="G150" i="68" s="1"/>
  <c r="I150" i="68" s="1"/>
  <c r="K150" i="68" s="1"/>
  <c r="M150" i="68" s="1"/>
  <c r="O150" i="68" s="1"/>
  <c r="Q150" i="68" s="1"/>
  <c r="S150" i="68" s="1"/>
  <c r="U150" i="68" s="1"/>
  <c r="W150" i="68" s="1"/>
  <c r="Y150" i="68" s="1"/>
  <c r="AA150" i="68" s="1"/>
  <c r="E168" i="74"/>
  <c r="G168" i="74" s="1"/>
  <c r="I168" i="74" s="1"/>
  <c r="K168" i="74" s="1"/>
  <c r="M168" i="74" s="1"/>
  <c r="O168" i="74" s="1"/>
  <c r="Q168" i="74" s="1"/>
  <c r="S168" i="74" s="1"/>
  <c r="U168" i="74" s="1"/>
  <c r="W168" i="74" s="1"/>
  <c r="Y168" i="74" s="1"/>
  <c r="AA168" i="74" s="1"/>
  <c r="E166" i="74"/>
  <c r="G166" i="74" s="1"/>
  <c r="I166" i="74" s="1"/>
  <c r="K166" i="74" s="1"/>
  <c r="M166" i="74" s="1"/>
  <c r="O166" i="74" s="1"/>
  <c r="Q166" i="74" s="1"/>
  <c r="S166" i="74" s="1"/>
  <c r="U166" i="74" s="1"/>
  <c r="W166" i="74" s="1"/>
  <c r="Y166" i="74" s="1"/>
  <c r="AA166" i="74" s="1"/>
  <c r="E164" i="74"/>
  <c r="G164" i="74" s="1"/>
  <c r="I164" i="74" s="1"/>
  <c r="K164" i="74" s="1"/>
  <c r="M164" i="74" s="1"/>
  <c r="O164" i="74" s="1"/>
  <c r="Q164" i="74" s="1"/>
  <c r="S164" i="74" s="1"/>
  <c r="U164" i="74" s="1"/>
  <c r="W164" i="74" s="1"/>
  <c r="Y164" i="74" s="1"/>
  <c r="AA164" i="74" s="1"/>
  <c r="E162" i="74"/>
  <c r="G162" i="74" s="1"/>
  <c r="I162" i="74" s="1"/>
  <c r="K162" i="74" s="1"/>
  <c r="M162" i="74" s="1"/>
  <c r="O162" i="74" s="1"/>
  <c r="Q162" i="74" s="1"/>
  <c r="S162" i="74" s="1"/>
  <c r="U162" i="74" s="1"/>
  <c r="W162" i="74" s="1"/>
  <c r="Y162" i="74" s="1"/>
  <c r="AA162" i="74" s="1"/>
  <c r="E160" i="74"/>
  <c r="G160" i="74" s="1"/>
  <c r="I160" i="74" s="1"/>
  <c r="K160" i="74" s="1"/>
  <c r="M160" i="74" s="1"/>
  <c r="O160" i="74" s="1"/>
  <c r="Q160" i="74" s="1"/>
  <c r="S160" i="74" s="1"/>
  <c r="U160" i="74" s="1"/>
  <c r="W160" i="74" s="1"/>
  <c r="Y160" i="74" s="1"/>
  <c r="AA160" i="74" s="1"/>
  <c r="E158" i="74"/>
  <c r="G158" i="74" s="1"/>
  <c r="I158" i="74" s="1"/>
  <c r="K158" i="74" s="1"/>
  <c r="M158" i="74" s="1"/>
  <c r="O158" i="74" s="1"/>
  <c r="Q158" i="74" s="1"/>
  <c r="S158" i="74" s="1"/>
  <c r="U158" i="74" s="1"/>
  <c r="W158" i="74" s="1"/>
  <c r="Y158" i="74" s="1"/>
  <c r="AA158" i="74" s="1"/>
  <c r="E156" i="74"/>
  <c r="G156" i="74" s="1"/>
  <c r="I156" i="74" s="1"/>
  <c r="K156" i="74" s="1"/>
  <c r="M156" i="74" s="1"/>
  <c r="O156" i="74" s="1"/>
  <c r="Q156" i="74" s="1"/>
  <c r="S156" i="74" s="1"/>
  <c r="U156" i="74" s="1"/>
  <c r="W156" i="74" s="1"/>
  <c r="Y156" i="74" s="1"/>
  <c r="AA156" i="74" s="1"/>
  <c r="E154" i="74"/>
  <c r="G154" i="74" s="1"/>
  <c r="I154" i="74" s="1"/>
  <c r="K154" i="74" s="1"/>
  <c r="M154" i="74" s="1"/>
  <c r="O154" i="74" s="1"/>
  <c r="Q154" i="74" s="1"/>
  <c r="S154" i="74" s="1"/>
  <c r="U154" i="74" s="1"/>
  <c r="W154" i="74" s="1"/>
  <c r="Y154" i="74" s="1"/>
  <c r="AA154" i="74" s="1"/>
  <c r="E151" i="74"/>
  <c r="G151" i="74" s="1"/>
  <c r="I151" i="74" s="1"/>
  <c r="K151" i="74" s="1"/>
  <c r="M151" i="74" s="1"/>
  <c r="O151" i="74" s="1"/>
  <c r="Q151" i="74" s="1"/>
  <c r="S151" i="74" s="1"/>
  <c r="U151" i="74" s="1"/>
  <c r="W151" i="74" s="1"/>
  <c r="Y151" i="74" s="1"/>
  <c r="AA151" i="74" s="1"/>
  <c r="E149" i="74"/>
  <c r="G149" i="74" s="1"/>
  <c r="I149" i="74" s="1"/>
  <c r="K149" i="74" s="1"/>
  <c r="M149" i="74" s="1"/>
  <c r="O149" i="74" s="1"/>
  <c r="Q149" i="74" s="1"/>
  <c r="S149" i="74" s="1"/>
  <c r="U149" i="74" s="1"/>
  <c r="W149" i="74" s="1"/>
  <c r="Y149" i="74" s="1"/>
  <c r="AA149" i="74" s="1"/>
  <c r="E147" i="74"/>
  <c r="G147" i="74" s="1"/>
  <c r="I147" i="74" s="1"/>
  <c r="K147" i="74" s="1"/>
  <c r="M147" i="74" s="1"/>
  <c r="O147" i="74" s="1"/>
  <c r="Q147" i="74" s="1"/>
  <c r="S147" i="74" s="1"/>
  <c r="U147" i="74" s="1"/>
  <c r="W147" i="74" s="1"/>
  <c r="Y147" i="74" s="1"/>
  <c r="AA147" i="74" s="1"/>
  <c r="E145" i="74"/>
  <c r="G145" i="74" s="1"/>
  <c r="I145" i="74" s="1"/>
  <c r="K145" i="74" s="1"/>
  <c r="M145" i="74" s="1"/>
  <c r="O145" i="74" s="1"/>
  <c r="Q145" i="74" s="1"/>
  <c r="S145" i="74" s="1"/>
  <c r="U145" i="74" s="1"/>
  <c r="W145" i="74" s="1"/>
  <c r="Y145" i="74" s="1"/>
  <c r="AA145" i="74" s="1"/>
  <c r="E143" i="74"/>
  <c r="G143" i="74" s="1"/>
  <c r="I143" i="74" s="1"/>
  <c r="K143" i="74" s="1"/>
  <c r="M143" i="74" s="1"/>
  <c r="O143" i="74" s="1"/>
  <c r="Q143" i="74" s="1"/>
  <c r="S143" i="74" s="1"/>
  <c r="U143" i="74" s="1"/>
  <c r="W143" i="74" s="1"/>
  <c r="Y143" i="74" s="1"/>
  <c r="AA143" i="74" s="1"/>
  <c r="E141" i="74"/>
  <c r="G141" i="74" s="1"/>
  <c r="I141" i="74" s="1"/>
  <c r="K141" i="74" s="1"/>
  <c r="M141" i="74" s="1"/>
  <c r="O141" i="74" s="1"/>
  <c r="Q141" i="74" s="1"/>
  <c r="S141" i="74" s="1"/>
  <c r="U141" i="74" s="1"/>
  <c r="W141" i="74" s="1"/>
  <c r="Y141" i="74" s="1"/>
  <c r="AA141" i="74" s="1"/>
  <c r="E139" i="74"/>
  <c r="G139" i="74" s="1"/>
  <c r="I139" i="74" s="1"/>
  <c r="K139" i="74" s="1"/>
  <c r="M139" i="74" s="1"/>
  <c r="O139" i="74" s="1"/>
  <c r="Q139" i="74" s="1"/>
  <c r="S139" i="74" s="1"/>
  <c r="U139" i="74" s="1"/>
  <c r="W139" i="74" s="1"/>
  <c r="Y139" i="74" s="1"/>
  <c r="AA139" i="74" s="1"/>
  <c r="E137" i="74"/>
  <c r="G137" i="74" s="1"/>
  <c r="I137" i="74" s="1"/>
  <c r="K137" i="74" s="1"/>
  <c r="M137" i="74" s="1"/>
  <c r="O137" i="74" s="1"/>
  <c r="Q137" i="74" s="1"/>
  <c r="S137" i="74" s="1"/>
  <c r="U137" i="74" s="1"/>
  <c r="W137" i="74" s="1"/>
  <c r="Y137" i="74" s="1"/>
  <c r="AA137" i="74" s="1"/>
  <c r="E134" i="74"/>
  <c r="G134" i="74" s="1"/>
  <c r="I134" i="74" s="1"/>
  <c r="K134" i="74" s="1"/>
  <c r="M134" i="74" s="1"/>
  <c r="O134" i="74" s="1"/>
  <c r="Q134" i="74" s="1"/>
  <c r="S134" i="74" s="1"/>
  <c r="U134" i="74" s="1"/>
  <c r="W134" i="74" s="1"/>
  <c r="Y134" i="74" s="1"/>
  <c r="AA134" i="74" s="1"/>
  <c r="E132" i="74"/>
  <c r="G132" i="74" s="1"/>
  <c r="I132" i="74" s="1"/>
  <c r="K132" i="74" s="1"/>
  <c r="M132" i="74" s="1"/>
  <c r="O132" i="74" s="1"/>
  <c r="Q132" i="74" s="1"/>
  <c r="S132" i="74" s="1"/>
  <c r="U132" i="74" s="1"/>
  <c r="W132" i="74" s="1"/>
  <c r="Y132" i="74" s="1"/>
  <c r="AA132" i="74" s="1"/>
  <c r="E130" i="74"/>
  <c r="G130" i="74" s="1"/>
  <c r="I130" i="74" s="1"/>
  <c r="K130" i="74" s="1"/>
  <c r="M130" i="74" s="1"/>
  <c r="O130" i="74" s="1"/>
  <c r="Q130" i="74" s="1"/>
  <c r="S130" i="74" s="1"/>
  <c r="U130" i="74" s="1"/>
  <c r="W130" i="74" s="1"/>
  <c r="Y130" i="74" s="1"/>
  <c r="AA130" i="74" s="1"/>
  <c r="E128" i="74"/>
  <c r="G128" i="74" s="1"/>
  <c r="I128" i="74" s="1"/>
  <c r="K128" i="74" s="1"/>
  <c r="M128" i="74" s="1"/>
  <c r="O128" i="74" s="1"/>
  <c r="Q128" i="74" s="1"/>
  <c r="S128" i="74" s="1"/>
  <c r="U128" i="74" s="1"/>
  <c r="W128" i="74" s="1"/>
  <c r="Y128" i="74" s="1"/>
  <c r="AA128" i="74" s="1"/>
  <c r="E126" i="74"/>
  <c r="G126" i="74" s="1"/>
  <c r="I126" i="74" s="1"/>
  <c r="K126" i="74" s="1"/>
  <c r="M126" i="74" s="1"/>
  <c r="O126" i="74" s="1"/>
  <c r="Q126" i="74" s="1"/>
  <c r="S126" i="74" s="1"/>
  <c r="U126" i="74" s="1"/>
  <c r="W126" i="74" s="1"/>
  <c r="Y126" i="74" s="1"/>
  <c r="AA126" i="74" s="1"/>
  <c r="E124" i="74"/>
  <c r="G124" i="74" s="1"/>
  <c r="I124" i="74" s="1"/>
  <c r="K124" i="74" s="1"/>
  <c r="M124" i="74" s="1"/>
  <c r="O124" i="74" s="1"/>
  <c r="Q124" i="74" s="1"/>
  <c r="S124" i="74" s="1"/>
  <c r="U124" i="74" s="1"/>
  <c r="W124" i="74" s="1"/>
  <c r="Y124" i="74" s="1"/>
  <c r="AA124" i="74" s="1"/>
  <c r="E122" i="74"/>
  <c r="G122" i="74" s="1"/>
  <c r="I122" i="74" s="1"/>
  <c r="K122" i="74" s="1"/>
  <c r="M122" i="74" s="1"/>
  <c r="O122" i="74" s="1"/>
  <c r="Q122" i="74" s="1"/>
  <c r="S122" i="74" s="1"/>
  <c r="U122" i="74" s="1"/>
  <c r="W122" i="74" s="1"/>
  <c r="Y122" i="74" s="1"/>
  <c r="AA122" i="74" s="1"/>
  <c r="E120" i="74"/>
  <c r="G120" i="74" s="1"/>
  <c r="I120" i="74" s="1"/>
  <c r="K120" i="74" s="1"/>
  <c r="M120" i="74" s="1"/>
  <c r="O120" i="74" s="1"/>
  <c r="Q120" i="74" s="1"/>
  <c r="S120" i="74" s="1"/>
  <c r="U120" i="74" s="1"/>
  <c r="W120" i="74" s="1"/>
  <c r="Y120" i="74" s="1"/>
  <c r="AA120" i="74" s="1"/>
  <c r="E118" i="74"/>
  <c r="G118" i="74" s="1"/>
  <c r="I118" i="74" s="1"/>
  <c r="K118" i="74" s="1"/>
  <c r="M118" i="74" s="1"/>
  <c r="O118" i="74" s="1"/>
  <c r="Q118" i="74" s="1"/>
  <c r="S118" i="74" s="1"/>
  <c r="U118" i="74" s="1"/>
  <c r="W118" i="74" s="1"/>
  <c r="Y118" i="74" s="1"/>
  <c r="AA118" i="74" s="1"/>
  <c r="E116" i="74"/>
  <c r="G116" i="74" s="1"/>
  <c r="I116" i="74" s="1"/>
  <c r="K116" i="74" s="1"/>
  <c r="M116" i="74" s="1"/>
  <c r="O116" i="74" s="1"/>
  <c r="Q116" i="74" s="1"/>
  <c r="S116" i="74" s="1"/>
  <c r="U116" i="74" s="1"/>
  <c r="W116" i="74" s="1"/>
  <c r="Y116" i="74" s="1"/>
  <c r="AA116" i="74" s="1"/>
  <c r="E113" i="74"/>
  <c r="G113" i="74" s="1"/>
  <c r="I113" i="74" s="1"/>
  <c r="K113" i="74" s="1"/>
  <c r="M113" i="74" s="1"/>
  <c r="O113" i="74" s="1"/>
  <c r="Q113" i="74" s="1"/>
  <c r="S113" i="74" s="1"/>
  <c r="U113" i="74" s="1"/>
  <c r="W113" i="74" s="1"/>
  <c r="Y113" i="74" s="1"/>
  <c r="AA113" i="74" s="1"/>
  <c r="E111" i="74"/>
  <c r="G111" i="74" s="1"/>
  <c r="I111" i="74" s="1"/>
  <c r="K111" i="74" s="1"/>
  <c r="M111" i="74" s="1"/>
  <c r="O111" i="74" s="1"/>
  <c r="Q111" i="74" s="1"/>
  <c r="S111" i="74" s="1"/>
  <c r="U111" i="74" s="1"/>
  <c r="W111" i="74" s="1"/>
  <c r="Y111" i="74" s="1"/>
  <c r="AA111" i="74" s="1"/>
  <c r="E109" i="74"/>
  <c r="G109" i="74" s="1"/>
  <c r="I109" i="74" s="1"/>
  <c r="K109" i="74" s="1"/>
  <c r="M109" i="74" s="1"/>
  <c r="O109" i="74" s="1"/>
  <c r="Q109" i="74" s="1"/>
  <c r="S109" i="74" s="1"/>
  <c r="U109" i="74" s="1"/>
  <c r="W109" i="74" s="1"/>
  <c r="Y109" i="74" s="1"/>
  <c r="AA109" i="74" s="1"/>
  <c r="E107" i="74"/>
  <c r="G107" i="74" s="1"/>
  <c r="I107" i="74" s="1"/>
  <c r="K107" i="74" s="1"/>
  <c r="M107" i="74" s="1"/>
  <c r="O107" i="74" s="1"/>
  <c r="Q107" i="74" s="1"/>
  <c r="S107" i="74" s="1"/>
  <c r="U107" i="74" s="1"/>
  <c r="W107" i="74" s="1"/>
  <c r="Y107" i="74" s="1"/>
  <c r="AA107" i="74" s="1"/>
  <c r="E105" i="74"/>
  <c r="G105" i="74" s="1"/>
  <c r="I105" i="74" s="1"/>
  <c r="K105" i="74" s="1"/>
  <c r="M105" i="74" s="1"/>
  <c r="O105" i="74" s="1"/>
  <c r="Q105" i="74" s="1"/>
  <c r="S105" i="74" s="1"/>
  <c r="U105" i="74" s="1"/>
  <c r="W105" i="74" s="1"/>
  <c r="Y105" i="74" s="1"/>
  <c r="AA105" i="74" s="1"/>
  <c r="E103" i="74"/>
  <c r="G103" i="74" s="1"/>
  <c r="I103" i="74" s="1"/>
  <c r="K103" i="74" s="1"/>
  <c r="M103" i="74" s="1"/>
  <c r="O103" i="74" s="1"/>
  <c r="Q103" i="74" s="1"/>
  <c r="S103" i="74" s="1"/>
  <c r="U103" i="74" s="1"/>
  <c r="W103" i="74" s="1"/>
  <c r="Y103" i="74" s="1"/>
  <c r="AA103" i="74" s="1"/>
  <c r="E101" i="74"/>
  <c r="G101" i="74" s="1"/>
  <c r="I101" i="74" s="1"/>
  <c r="K101" i="74" s="1"/>
  <c r="M101" i="74" s="1"/>
  <c r="O101" i="74" s="1"/>
  <c r="Q101" i="74" s="1"/>
  <c r="S101" i="74" s="1"/>
  <c r="U101" i="74" s="1"/>
  <c r="W101" i="74" s="1"/>
  <c r="Y101" i="74" s="1"/>
  <c r="AA101" i="74" s="1"/>
  <c r="E99" i="74"/>
  <c r="G99" i="74" s="1"/>
  <c r="I99" i="74" s="1"/>
  <c r="K99" i="74" s="1"/>
  <c r="M99" i="74" s="1"/>
  <c r="O99" i="74" s="1"/>
  <c r="Q99" i="74" s="1"/>
  <c r="S99" i="74" s="1"/>
  <c r="U99" i="74" s="1"/>
  <c r="W99" i="74" s="1"/>
  <c r="Y99" i="74" s="1"/>
  <c r="AA99" i="74" s="1"/>
  <c r="E96" i="74"/>
  <c r="G96" i="74" s="1"/>
  <c r="I96" i="74" s="1"/>
  <c r="K96" i="74" s="1"/>
  <c r="M96" i="74" s="1"/>
  <c r="O96" i="74" s="1"/>
  <c r="Q96" i="74" s="1"/>
  <c r="S96" i="74" s="1"/>
  <c r="U96" i="74" s="1"/>
  <c r="W96" i="74" s="1"/>
  <c r="Y96" i="74" s="1"/>
  <c r="AA96" i="74" s="1"/>
  <c r="E94" i="74"/>
  <c r="G94" i="74" s="1"/>
  <c r="I94" i="74" s="1"/>
  <c r="K94" i="74" s="1"/>
  <c r="M94" i="74" s="1"/>
  <c r="O94" i="74" s="1"/>
  <c r="Q94" i="74" s="1"/>
  <c r="S94" i="74" s="1"/>
  <c r="U94" i="74" s="1"/>
  <c r="W94" i="74" s="1"/>
  <c r="Y94" i="74" s="1"/>
  <c r="AA94" i="74" s="1"/>
  <c r="E92" i="74"/>
  <c r="G92" i="74" s="1"/>
  <c r="I92" i="74" s="1"/>
  <c r="K92" i="74" s="1"/>
  <c r="M92" i="74" s="1"/>
  <c r="O92" i="74" s="1"/>
  <c r="Q92" i="74" s="1"/>
  <c r="S92" i="74" s="1"/>
  <c r="U92" i="74" s="1"/>
  <c r="W92" i="74" s="1"/>
  <c r="Y92" i="74" s="1"/>
  <c r="AA92" i="74" s="1"/>
  <c r="E90" i="74"/>
  <c r="G90" i="74" s="1"/>
  <c r="I90" i="74" s="1"/>
  <c r="K90" i="74" s="1"/>
  <c r="M90" i="74" s="1"/>
  <c r="O90" i="74" s="1"/>
  <c r="Q90" i="74" s="1"/>
  <c r="S90" i="74" s="1"/>
  <c r="U90" i="74" s="1"/>
  <c r="W90" i="74" s="1"/>
  <c r="Y90" i="74" s="1"/>
  <c r="AA90" i="74" s="1"/>
  <c r="E88" i="74"/>
  <c r="G88" i="74" s="1"/>
  <c r="I88" i="74" s="1"/>
  <c r="K88" i="74" s="1"/>
  <c r="M88" i="74" s="1"/>
  <c r="O88" i="74" s="1"/>
  <c r="Q88" i="74" s="1"/>
  <c r="S88" i="74" s="1"/>
  <c r="U88" i="74" s="1"/>
  <c r="W88" i="74" s="1"/>
  <c r="Y88" i="74" s="1"/>
  <c r="AA88" i="74" s="1"/>
  <c r="E86" i="74"/>
  <c r="G86" i="74" s="1"/>
  <c r="I86" i="74" s="1"/>
  <c r="K86" i="74" s="1"/>
  <c r="M86" i="74" s="1"/>
  <c r="O86" i="74" s="1"/>
  <c r="Q86" i="74" s="1"/>
  <c r="S86" i="74" s="1"/>
  <c r="U86" i="74" s="1"/>
  <c r="W86" i="74" s="1"/>
  <c r="Y86" i="74" s="1"/>
  <c r="AA86" i="74" s="1"/>
  <c r="E84" i="74"/>
  <c r="G84" i="74" s="1"/>
  <c r="I84" i="74" s="1"/>
  <c r="K84" i="74" s="1"/>
  <c r="M84" i="74" s="1"/>
  <c r="O84" i="74" s="1"/>
  <c r="Q84" i="74" s="1"/>
  <c r="S84" i="74" s="1"/>
  <c r="U84" i="74" s="1"/>
  <c r="W84" i="74" s="1"/>
  <c r="Y84" i="74" s="1"/>
  <c r="AA84" i="74" s="1"/>
  <c r="E82" i="74"/>
  <c r="G82" i="74" s="1"/>
  <c r="I82" i="74" s="1"/>
  <c r="K82" i="74" s="1"/>
  <c r="M82" i="74" s="1"/>
  <c r="O82" i="74" s="1"/>
  <c r="Q82" i="74" s="1"/>
  <c r="S82" i="74" s="1"/>
  <c r="U82" i="74" s="1"/>
  <c r="W82" i="74" s="1"/>
  <c r="Y82" i="74" s="1"/>
  <c r="AA82" i="74" s="1"/>
  <c r="E79" i="74"/>
  <c r="G79" i="74" s="1"/>
  <c r="I79" i="74" s="1"/>
  <c r="K79" i="74" s="1"/>
  <c r="M79" i="74" s="1"/>
  <c r="O79" i="74" s="1"/>
  <c r="Q79" i="74" s="1"/>
  <c r="S79" i="74" s="1"/>
  <c r="U79" i="74" s="1"/>
  <c r="W79" i="74" s="1"/>
  <c r="Y79" i="74" s="1"/>
  <c r="AA79" i="74" s="1"/>
  <c r="E77" i="74"/>
  <c r="G77" i="74" s="1"/>
  <c r="I77" i="74" s="1"/>
  <c r="K77" i="74" s="1"/>
  <c r="M77" i="74" s="1"/>
  <c r="O77" i="74" s="1"/>
  <c r="Q77" i="74" s="1"/>
  <c r="S77" i="74" s="1"/>
  <c r="U77" i="74" s="1"/>
  <c r="W77" i="74" s="1"/>
  <c r="Y77" i="74" s="1"/>
  <c r="AA77" i="74" s="1"/>
  <c r="E75" i="74"/>
  <c r="G75" i="74" s="1"/>
  <c r="I75" i="74" s="1"/>
  <c r="K75" i="74" s="1"/>
  <c r="M75" i="74" s="1"/>
  <c r="O75" i="74" s="1"/>
  <c r="Q75" i="74" s="1"/>
  <c r="S75" i="74" s="1"/>
  <c r="U75" i="74" s="1"/>
  <c r="W75" i="74" s="1"/>
  <c r="Y75" i="74" s="1"/>
  <c r="AA75" i="74" s="1"/>
  <c r="E73" i="74"/>
  <c r="G73" i="74" s="1"/>
  <c r="I73" i="74" s="1"/>
  <c r="K73" i="74" s="1"/>
  <c r="M73" i="74" s="1"/>
  <c r="O73" i="74" s="1"/>
  <c r="Q73" i="74" s="1"/>
  <c r="S73" i="74" s="1"/>
  <c r="U73" i="74" s="1"/>
  <c r="W73" i="74" s="1"/>
  <c r="Y73" i="74" s="1"/>
  <c r="AA73" i="74" s="1"/>
  <c r="E71" i="74"/>
  <c r="G71" i="74" s="1"/>
  <c r="I71" i="74" s="1"/>
  <c r="K71" i="74" s="1"/>
  <c r="M71" i="74" s="1"/>
  <c r="O71" i="74" s="1"/>
  <c r="Q71" i="74" s="1"/>
  <c r="S71" i="74" s="1"/>
  <c r="U71" i="74" s="1"/>
  <c r="W71" i="74" s="1"/>
  <c r="Y71" i="74" s="1"/>
  <c r="AA71" i="74" s="1"/>
  <c r="E69" i="74"/>
  <c r="G69" i="74" s="1"/>
  <c r="I69" i="74" s="1"/>
  <c r="K69" i="74" s="1"/>
  <c r="M69" i="74" s="1"/>
  <c r="O69" i="74" s="1"/>
  <c r="Q69" i="74" s="1"/>
  <c r="S69" i="74" s="1"/>
  <c r="U69" i="74" s="1"/>
  <c r="W69" i="74" s="1"/>
  <c r="Y69" i="74" s="1"/>
  <c r="AA69" i="74" s="1"/>
  <c r="E67" i="74"/>
  <c r="G67" i="74" s="1"/>
  <c r="I67" i="74" s="1"/>
  <c r="K67" i="74" s="1"/>
  <c r="M67" i="74" s="1"/>
  <c r="O67" i="74" s="1"/>
  <c r="Q67" i="74" s="1"/>
  <c r="S67" i="74" s="1"/>
  <c r="U67" i="74" s="1"/>
  <c r="W67" i="74" s="1"/>
  <c r="Y67" i="74" s="1"/>
  <c r="AA67" i="74" s="1"/>
  <c r="E65" i="74"/>
  <c r="G65" i="74" s="1"/>
  <c r="I65" i="74" s="1"/>
  <c r="K65" i="74" s="1"/>
  <c r="M65" i="74" s="1"/>
  <c r="O65" i="74" s="1"/>
  <c r="Q65" i="74" s="1"/>
  <c r="S65" i="74" s="1"/>
  <c r="U65" i="74" s="1"/>
  <c r="W65" i="74" s="1"/>
  <c r="Y65" i="74" s="1"/>
  <c r="AA65" i="74" s="1"/>
  <c r="E62" i="74"/>
  <c r="G62" i="74" s="1"/>
  <c r="I62" i="74" s="1"/>
  <c r="K62" i="74" s="1"/>
  <c r="M62" i="74" s="1"/>
  <c r="O62" i="74" s="1"/>
  <c r="Q62" i="74" s="1"/>
  <c r="S62" i="74" s="1"/>
  <c r="U62" i="74" s="1"/>
  <c r="W62" i="74" s="1"/>
  <c r="Y62" i="74" s="1"/>
  <c r="AA62" i="74" s="1"/>
  <c r="E60" i="74"/>
  <c r="G60" i="74" s="1"/>
  <c r="I60" i="74" s="1"/>
  <c r="K60" i="74" s="1"/>
  <c r="M60" i="74" s="1"/>
  <c r="O60" i="74" s="1"/>
  <c r="Q60" i="74" s="1"/>
  <c r="S60" i="74" s="1"/>
  <c r="U60" i="74" s="1"/>
  <c r="W60" i="74" s="1"/>
  <c r="Y60" i="74" s="1"/>
  <c r="AA60" i="74" s="1"/>
  <c r="E58" i="74"/>
  <c r="G58" i="74" s="1"/>
  <c r="I58" i="74" s="1"/>
  <c r="K58" i="74" s="1"/>
  <c r="M58" i="74" s="1"/>
  <c r="O58" i="74" s="1"/>
  <c r="Q58" i="74" s="1"/>
  <c r="S58" i="74" s="1"/>
  <c r="U58" i="74" s="1"/>
  <c r="W58" i="74" s="1"/>
  <c r="Y58" i="74" s="1"/>
  <c r="AA58" i="74" s="1"/>
  <c r="E56" i="74"/>
  <c r="G56" i="74" s="1"/>
  <c r="I56" i="74" s="1"/>
  <c r="K56" i="74" s="1"/>
  <c r="M56" i="74" s="1"/>
  <c r="O56" i="74" s="1"/>
  <c r="Q56" i="74" s="1"/>
  <c r="S56" i="74" s="1"/>
  <c r="U56" i="74" s="1"/>
  <c r="W56" i="74" s="1"/>
  <c r="Y56" i="74" s="1"/>
  <c r="AA56" i="74" s="1"/>
  <c r="E54" i="74"/>
  <c r="G54" i="74" s="1"/>
  <c r="I54" i="74" s="1"/>
  <c r="K54" i="74" s="1"/>
  <c r="M54" i="74" s="1"/>
  <c r="O54" i="74" s="1"/>
  <c r="Q54" i="74" s="1"/>
  <c r="S54" i="74" s="1"/>
  <c r="U54" i="74" s="1"/>
  <c r="W54" i="74" s="1"/>
  <c r="Y54" i="74" s="1"/>
  <c r="AA54" i="74" s="1"/>
  <c r="E52" i="74"/>
  <c r="G52" i="74" s="1"/>
  <c r="I52" i="74" s="1"/>
  <c r="K52" i="74" s="1"/>
  <c r="M52" i="74" s="1"/>
  <c r="O52" i="74" s="1"/>
  <c r="Q52" i="74" s="1"/>
  <c r="S52" i="74" s="1"/>
  <c r="U52" i="74" s="1"/>
  <c r="W52" i="74" s="1"/>
  <c r="Y52" i="74" s="1"/>
  <c r="AA52" i="74" s="1"/>
  <c r="E50" i="74"/>
  <c r="G50" i="74" s="1"/>
  <c r="I50" i="74" s="1"/>
  <c r="K50" i="74" s="1"/>
  <c r="M50" i="74" s="1"/>
  <c r="O50" i="74" s="1"/>
  <c r="Q50" i="74" s="1"/>
  <c r="S50" i="74" s="1"/>
  <c r="U50" i="74" s="1"/>
  <c r="W50" i="74" s="1"/>
  <c r="Y50" i="74" s="1"/>
  <c r="AA50" i="74" s="1"/>
  <c r="E48" i="74"/>
  <c r="G48" i="74" s="1"/>
  <c r="I48" i="74" s="1"/>
  <c r="K48" i="74" s="1"/>
  <c r="M48" i="74" s="1"/>
  <c r="O48" i="74" s="1"/>
  <c r="Q48" i="74" s="1"/>
  <c r="S48" i="74" s="1"/>
  <c r="U48" i="74" s="1"/>
  <c r="W48" i="74" s="1"/>
  <c r="Y48" i="74" s="1"/>
  <c r="AA48" i="74" s="1"/>
  <c r="E46" i="74"/>
  <c r="G46" i="74" s="1"/>
  <c r="I46" i="74" s="1"/>
  <c r="K46" i="74" s="1"/>
  <c r="M46" i="74" s="1"/>
  <c r="O46" i="74" s="1"/>
  <c r="Q46" i="74" s="1"/>
  <c r="S46" i="74" s="1"/>
  <c r="U46" i="74" s="1"/>
  <c r="W46" i="74" s="1"/>
  <c r="Y46" i="74" s="1"/>
  <c r="AA46" i="74" s="1"/>
  <c r="E44" i="74"/>
  <c r="G44" i="74" s="1"/>
  <c r="I44" i="74" s="1"/>
  <c r="K44" i="74" s="1"/>
  <c r="M44" i="74" s="1"/>
  <c r="O44" i="74" s="1"/>
  <c r="Q44" i="74" s="1"/>
  <c r="S44" i="74" s="1"/>
  <c r="U44" i="74" s="1"/>
  <c r="W44" i="74" s="1"/>
  <c r="Y44" i="74" s="1"/>
  <c r="AA44" i="74" s="1"/>
  <c r="E41" i="74"/>
  <c r="G41" i="74" s="1"/>
  <c r="I41" i="74" s="1"/>
  <c r="K41" i="74" s="1"/>
  <c r="M41" i="74" s="1"/>
  <c r="O41" i="74" s="1"/>
  <c r="Q41" i="74" s="1"/>
  <c r="S41" i="74" s="1"/>
  <c r="U41" i="74" s="1"/>
  <c r="W41" i="74" s="1"/>
  <c r="Y41" i="74" s="1"/>
  <c r="AA41" i="74" s="1"/>
  <c r="E39" i="74"/>
  <c r="G39" i="74" s="1"/>
  <c r="I39" i="74" s="1"/>
  <c r="K39" i="74" s="1"/>
  <c r="M39" i="74" s="1"/>
  <c r="O39" i="74" s="1"/>
  <c r="Q39" i="74" s="1"/>
  <c r="S39" i="74" s="1"/>
  <c r="U39" i="74" s="1"/>
  <c r="W39" i="74" s="1"/>
  <c r="Y39" i="74" s="1"/>
  <c r="AA39" i="74" s="1"/>
  <c r="E37" i="74"/>
  <c r="G37" i="74" s="1"/>
  <c r="I37" i="74" s="1"/>
  <c r="K37" i="74" s="1"/>
  <c r="M37" i="74" s="1"/>
  <c r="O37" i="74" s="1"/>
  <c r="Q37" i="74" s="1"/>
  <c r="S37" i="74" s="1"/>
  <c r="U37" i="74" s="1"/>
  <c r="W37" i="74" s="1"/>
  <c r="Y37" i="74" s="1"/>
  <c r="AA37" i="74" s="1"/>
  <c r="E35" i="74"/>
  <c r="G35" i="74" s="1"/>
  <c r="I35" i="74" s="1"/>
  <c r="K35" i="74" s="1"/>
  <c r="M35" i="74" s="1"/>
  <c r="O35" i="74" s="1"/>
  <c r="Q35" i="74" s="1"/>
  <c r="S35" i="74" s="1"/>
  <c r="U35" i="74" s="1"/>
  <c r="W35" i="74" s="1"/>
  <c r="Y35" i="74" s="1"/>
  <c r="AA35" i="74" s="1"/>
  <c r="E33" i="74"/>
  <c r="G33" i="74" s="1"/>
  <c r="I33" i="74" s="1"/>
  <c r="K33" i="74" s="1"/>
  <c r="M33" i="74" s="1"/>
  <c r="O33" i="74" s="1"/>
  <c r="Q33" i="74" s="1"/>
  <c r="S33" i="74" s="1"/>
  <c r="U33" i="74" s="1"/>
  <c r="W33" i="74" s="1"/>
  <c r="Y33" i="74" s="1"/>
  <c r="AA33" i="74" s="1"/>
  <c r="E31" i="74"/>
  <c r="G31" i="74" s="1"/>
  <c r="I31" i="74" s="1"/>
  <c r="K31" i="74" s="1"/>
  <c r="M31" i="74" s="1"/>
  <c r="O31" i="74" s="1"/>
  <c r="Q31" i="74" s="1"/>
  <c r="S31" i="74" s="1"/>
  <c r="U31" i="74" s="1"/>
  <c r="W31" i="74" s="1"/>
  <c r="Y31" i="74" s="1"/>
  <c r="AA31" i="74" s="1"/>
  <c r="E29" i="74"/>
  <c r="G29" i="74" s="1"/>
  <c r="I29" i="74" s="1"/>
  <c r="K29" i="74" s="1"/>
  <c r="M29" i="74" s="1"/>
  <c r="O29" i="74" s="1"/>
  <c r="Q29" i="74" s="1"/>
  <c r="S29" i="74" s="1"/>
  <c r="U29" i="74" s="1"/>
  <c r="W29" i="74" s="1"/>
  <c r="Y29" i="74" s="1"/>
  <c r="AA29" i="74" s="1"/>
  <c r="E27" i="74"/>
  <c r="G27" i="74" s="1"/>
  <c r="I27" i="74" s="1"/>
  <c r="K27" i="74" s="1"/>
  <c r="M27" i="74" s="1"/>
  <c r="O27" i="74" s="1"/>
  <c r="Q27" i="74" s="1"/>
  <c r="S27" i="74" s="1"/>
  <c r="U27" i="74" s="1"/>
  <c r="W27" i="74" s="1"/>
  <c r="Y27" i="74" s="1"/>
  <c r="AA27" i="74" s="1"/>
  <c r="E25" i="74"/>
  <c r="G25" i="74" s="1"/>
  <c r="I25" i="74" s="1"/>
  <c r="K25" i="74" s="1"/>
  <c r="M25" i="74" s="1"/>
  <c r="O25" i="74" s="1"/>
  <c r="Q25" i="74" s="1"/>
  <c r="S25" i="74" s="1"/>
  <c r="U25" i="74" s="1"/>
  <c r="W25" i="74" s="1"/>
  <c r="Y25" i="74" s="1"/>
  <c r="AA25" i="74" s="1"/>
  <c r="E23" i="74"/>
  <c r="G23" i="74" s="1"/>
  <c r="I23" i="74" s="1"/>
  <c r="K23" i="74" s="1"/>
  <c r="M23" i="74" s="1"/>
  <c r="O23" i="74" s="1"/>
  <c r="Q23" i="74" s="1"/>
  <c r="S23" i="74" s="1"/>
  <c r="U23" i="74" s="1"/>
  <c r="W23" i="74" s="1"/>
  <c r="Y23" i="74" s="1"/>
  <c r="AA23" i="74" s="1"/>
  <c r="E21" i="74"/>
  <c r="G21" i="74" s="1"/>
  <c r="I21" i="74" s="1"/>
  <c r="K21" i="74" s="1"/>
  <c r="M21" i="74" s="1"/>
  <c r="O21" i="74" s="1"/>
  <c r="Q21" i="74" s="1"/>
  <c r="S21" i="74" s="1"/>
  <c r="U21" i="74" s="1"/>
  <c r="W21" i="74" s="1"/>
  <c r="Y21" i="74" s="1"/>
  <c r="AA21" i="74" s="1"/>
  <c r="E19" i="74"/>
  <c r="G19" i="74" s="1"/>
  <c r="I19" i="74" s="1"/>
  <c r="K19" i="74" s="1"/>
  <c r="M19" i="74" s="1"/>
  <c r="O19" i="74" s="1"/>
  <c r="Q19" i="74" s="1"/>
  <c r="S19" i="74" s="1"/>
  <c r="U19" i="74" s="1"/>
  <c r="W19" i="74" s="1"/>
  <c r="Y19" i="74" s="1"/>
  <c r="AA19" i="74" s="1"/>
  <c r="E17" i="74"/>
  <c r="G17" i="74" s="1"/>
  <c r="I17" i="74" s="1"/>
  <c r="K17" i="74" s="1"/>
  <c r="M17" i="74" s="1"/>
  <c r="O17" i="74" s="1"/>
  <c r="Q17" i="74" s="1"/>
  <c r="S17" i="74" s="1"/>
  <c r="U17" i="74" s="1"/>
  <c r="W17" i="74" s="1"/>
  <c r="Y17" i="74" s="1"/>
  <c r="AA17" i="74" s="1"/>
  <c r="E15" i="74"/>
  <c r="G15" i="74" s="1"/>
  <c r="I15" i="74" s="1"/>
  <c r="K15" i="74" s="1"/>
  <c r="M15" i="74" s="1"/>
  <c r="O15" i="74" s="1"/>
  <c r="Q15" i="74" s="1"/>
  <c r="S15" i="74" s="1"/>
  <c r="U15" i="74" s="1"/>
  <c r="W15" i="74" s="1"/>
  <c r="Y15" i="74" s="1"/>
  <c r="AA15" i="74" s="1"/>
  <c r="E13" i="74"/>
  <c r="G13" i="74" s="1"/>
  <c r="I13" i="74" s="1"/>
  <c r="K13" i="74" s="1"/>
  <c r="M13" i="74" s="1"/>
  <c r="O13" i="74" s="1"/>
  <c r="Q13" i="74" s="1"/>
  <c r="S13" i="74" s="1"/>
  <c r="U13" i="74" s="1"/>
  <c r="W13" i="74" s="1"/>
  <c r="Y13" i="74" s="1"/>
  <c r="AA13" i="74" s="1"/>
  <c r="E11" i="74"/>
  <c r="G11" i="74" s="1"/>
  <c r="I11" i="74" s="1"/>
  <c r="K11" i="74" s="1"/>
  <c r="M11" i="74" s="1"/>
  <c r="O11" i="74" s="1"/>
  <c r="Q11" i="74" s="1"/>
  <c r="S11" i="74" s="1"/>
  <c r="U11" i="74" s="1"/>
  <c r="W11" i="74" s="1"/>
  <c r="Y11" i="74" s="1"/>
  <c r="AA11" i="74" s="1"/>
  <c r="B133" i="74"/>
  <c r="B95" i="74"/>
  <c r="B40" i="74"/>
  <c r="B38" i="74"/>
  <c r="B36" i="74"/>
  <c r="B34" i="74"/>
  <c r="B32" i="74"/>
  <c r="B30" i="74"/>
  <c r="B28" i="74"/>
  <c r="B26" i="74"/>
  <c r="B24" i="74"/>
  <c r="B22" i="74"/>
  <c r="B20" i="74"/>
  <c r="B18" i="74"/>
  <c r="B16" i="74"/>
  <c r="B14" i="74"/>
  <c r="B59" i="74"/>
  <c r="B57" i="74"/>
  <c r="B51" i="74"/>
  <c r="B49" i="74"/>
  <c r="B47" i="74"/>
  <c r="B45" i="74"/>
  <c r="B53" i="74"/>
  <c r="B55" i="74"/>
  <c r="B61" i="74"/>
  <c r="E180" i="68" l="1"/>
  <c r="G180" i="68" s="1"/>
  <c r="I180" i="68" s="1"/>
  <c r="K180" i="68" s="1"/>
  <c r="M180" i="68" s="1"/>
  <c r="O180" i="68" s="1"/>
  <c r="Q180" i="68" s="1"/>
  <c r="S180" i="68" s="1"/>
  <c r="U180" i="68" s="1"/>
  <c r="W180" i="68" s="1"/>
  <c r="Y180" i="68" s="1"/>
  <c r="AA180" i="68" s="1"/>
  <c r="E178" i="68"/>
  <c r="G178" i="68" s="1"/>
  <c r="I178" i="68" s="1"/>
  <c r="K178" i="68" s="1"/>
  <c r="M178" i="68" s="1"/>
  <c r="O178" i="68" s="1"/>
  <c r="Q178" i="68" s="1"/>
  <c r="S178" i="68" s="1"/>
  <c r="U178" i="68" s="1"/>
  <c r="W178" i="68" s="1"/>
  <c r="Y178" i="68" s="1"/>
  <c r="AA178" i="68" s="1"/>
  <c r="B179" i="68"/>
  <c r="B177" i="68"/>
  <c r="C176" i="68"/>
  <c r="B176" i="68"/>
  <c r="B170" i="68"/>
  <c r="B168" i="68"/>
  <c r="B166" i="68"/>
  <c r="B164" i="68"/>
  <c r="B162" i="68"/>
  <c r="C161" i="68"/>
  <c r="B161" i="68"/>
  <c r="B159" i="68"/>
  <c r="C158" i="68"/>
  <c r="B158" i="68"/>
  <c r="C155" i="68"/>
  <c r="B156" i="68"/>
  <c r="B155" i="68"/>
  <c r="B153" i="68"/>
  <c r="B151" i="68"/>
  <c r="B149" i="68"/>
  <c r="C148" i="68"/>
  <c r="B148" i="68"/>
  <c r="B142" i="68"/>
  <c r="B140" i="68"/>
  <c r="B138" i="68"/>
  <c r="B136" i="68"/>
  <c r="C135" i="68"/>
  <c r="B135" i="68"/>
  <c r="C132" i="68"/>
  <c r="C131" i="68"/>
  <c r="B133" i="68"/>
  <c r="B132" i="68"/>
  <c r="B131" i="68"/>
  <c r="C128" i="68"/>
  <c r="B129" i="68"/>
  <c r="B128" i="68"/>
  <c r="C125" i="68"/>
  <c r="B126" i="68"/>
  <c r="B125" i="68"/>
  <c r="B119" i="68"/>
  <c r="B117" i="68"/>
  <c r="B115" i="68"/>
  <c r="C114" i="68"/>
  <c r="B114" i="68"/>
  <c r="B112" i="68"/>
  <c r="C111" i="68"/>
  <c r="B111" i="68"/>
  <c r="B109" i="68"/>
  <c r="C108" i="68"/>
  <c r="B108" i="68"/>
  <c r="B102" i="68"/>
  <c r="B100" i="68"/>
  <c r="B98" i="68"/>
  <c r="C97" i="68"/>
  <c r="B97" i="68"/>
  <c r="B91" i="68"/>
  <c r="B89" i="68"/>
  <c r="B87" i="68"/>
  <c r="C86" i="68"/>
  <c r="B86" i="68"/>
  <c r="B84" i="68"/>
  <c r="C83" i="68"/>
  <c r="B83" i="68"/>
  <c r="B77" i="68"/>
  <c r="B75" i="68"/>
  <c r="B73" i="68"/>
  <c r="C72" i="68"/>
  <c r="B72" i="68"/>
  <c r="B70" i="68"/>
  <c r="C69" i="68"/>
  <c r="B69" i="68"/>
  <c r="B67" i="68"/>
  <c r="B65" i="68"/>
  <c r="B63" i="68"/>
  <c r="B61" i="68"/>
  <c r="B59" i="68"/>
  <c r="C54" i="68"/>
  <c r="B54" i="68"/>
  <c r="B52" i="68"/>
  <c r="B50" i="68"/>
  <c r="B48" i="68"/>
  <c r="B46" i="68"/>
  <c r="C45" i="68"/>
  <c r="B45" i="68"/>
  <c r="C42" i="68"/>
  <c r="B43" i="68"/>
  <c r="B42" i="68"/>
  <c r="B40" i="68"/>
  <c r="C39" i="68"/>
  <c r="B39" i="68"/>
  <c r="B37" i="68"/>
  <c r="C36" i="68"/>
  <c r="B36" i="68"/>
  <c r="B34" i="68"/>
  <c r="B32" i="68"/>
  <c r="B30" i="68"/>
  <c r="B28" i="68"/>
  <c r="C27" i="68"/>
  <c r="B27" i="68"/>
  <c r="B23" i="68"/>
  <c r="B21" i="68"/>
  <c r="B19" i="68"/>
  <c r="B17" i="68"/>
  <c r="C16" i="68"/>
  <c r="B16" i="68"/>
  <c r="B14" i="68"/>
  <c r="B12" i="68"/>
  <c r="B10" i="68"/>
  <c r="C9" i="68"/>
  <c r="B9" i="68"/>
  <c r="B749" i="70"/>
  <c r="B745" i="70"/>
  <c r="C744" i="70"/>
  <c r="C743" i="70"/>
  <c r="B744" i="70"/>
  <c r="B743" i="70"/>
  <c r="B741" i="70"/>
  <c r="B739" i="70"/>
  <c r="B737" i="70"/>
  <c r="C736" i="70"/>
  <c r="B736" i="70"/>
  <c r="B734" i="70"/>
  <c r="B732" i="70"/>
  <c r="B730" i="70"/>
  <c r="B728" i="70"/>
  <c r="B726" i="70"/>
  <c r="C725" i="70"/>
  <c r="B725" i="70"/>
  <c r="B723" i="70"/>
  <c r="B721" i="70"/>
  <c r="B719" i="70"/>
  <c r="B717" i="70"/>
  <c r="B715" i="70"/>
  <c r="B713" i="70"/>
  <c r="B711" i="70"/>
  <c r="C710" i="70"/>
  <c r="C709" i="70"/>
  <c r="B710" i="70"/>
  <c r="B709" i="70"/>
  <c r="B707" i="70"/>
  <c r="B705" i="70"/>
  <c r="C704" i="70"/>
  <c r="B704" i="70"/>
  <c r="B702" i="70"/>
  <c r="B700" i="70"/>
  <c r="B698" i="70"/>
  <c r="B696" i="70"/>
  <c r="B694" i="70"/>
  <c r="C693" i="70"/>
  <c r="B693" i="70"/>
  <c r="B691" i="70"/>
  <c r="B689" i="70"/>
  <c r="B687" i="70"/>
  <c r="B685" i="70"/>
  <c r="B681" i="70"/>
  <c r="B679" i="70"/>
  <c r="C678" i="70"/>
  <c r="C677" i="70"/>
  <c r="B678" i="70"/>
  <c r="B677" i="70"/>
  <c r="B675" i="70"/>
  <c r="C674" i="70"/>
  <c r="C673" i="70"/>
  <c r="B674" i="70"/>
  <c r="B673" i="70"/>
  <c r="B667" i="70"/>
  <c r="C666" i="70"/>
  <c r="B666" i="70"/>
  <c r="B664" i="70"/>
  <c r="B662" i="70"/>
  <c r="B660" i="70"/>
  <c r="B658" i="70"/>
  <c r="B656" i="70"/>
  <c r="B654" i="70"/>
  <c r="B652" i="70"/>
  <c r="C651" i="70"/>
  <c r="B651" i="70"/>
  <c r="C650" i="70"/>
  <c r="B650" i="70"/>
  <c r="B648" i="70"/>
  <c r="B646" i="70"/>
  <c r="C645" i="70"/>
  <c r="B645" i="70"/>
  <c r="C640" i="70"/>
  <c r="B643" i="70"/>
  <c r="B641" i="70"/>
  <c r="B640" i="70"/>
  <c r="B638" i="70"/>
  <c r="B636" i="70"/>
  <c r="B634" i="70"/>
  <c r="B632" i="70"/>
  <c r="C631" i="70"/>
  <c r="C630" i="70"/>
  <c r="B631" i="70"/>
  <c r="B630" i="70"/>
  <c r="B628" i="70"/>
  <c r="B626" i="70"/>
  <c r="B624" i="70"/>
  <c r="C623" i="70"/>
  <c r="B623" i="70"/>
  <c r="B621" i="70"/>
  <c r="B619" i="70"/>
  <c r="B617" i="70"/>
  <c r="B615" i="70"/>
  <c r="B611" i="70"/>
  <c r="C610" i="70"/>
  <c r="C609" i="70"/>
  <c r="B610" i="70"/>
  <c r="B609" i="70"/>
  <c r="B607" i="70"/>
  <c r="C606" i="70"/>
  <c r="B606" i="70"/>
  <c r="B604" i="70"/>
  <c r="B602" i="70"/>
  <c r="B600" i="70"/>
  <c r="B598" i="70"/>
  <c r="B596" i="70"/>
  <c r="B594" i="70"/>
  <c r="B592" i="70"/>
  <c r="C591" i="70"/>
  <c r="C590" i="70"/>
  <c r="B591" i="70"/>
  <c r="B590" i="70"/>
  <c r="B588" i="70" l="1"/>
  <c r="C587" i="70"/>
  <c r="B587" i="70"/>
  <c r="B585" i="70"/>
  <c r="B583" i="70"/>
  <c r="B581" i="70"/>
  <c r="B579" i="70"/>
  <c r="B577" i="70"/>
  <c r="C576" i="70"/>
  <c r="B576" i="70"/>
  <c r="B574" i="70"/>
  <c r="B572" i="70"/>
  <c r="B570" i="70"/>
  <c r="B568" i="70"/>
  <c r="B566" i="70"/>
  <c r="B564" i="70"/>
  <c r="B562" i="70"/>
  <c r="C561" i="70"/>
  <c r="C560" i="70"/>
  <c r="B561" i="70"/>
  <c r="B560" i="70"/>
  <c r="C540" i="70"/>
  <c r="C539" i="70"/>
  <c r="B558" i="70"/>
  <c r="B556" i="70"/>
  <c r="C555" i="70"/>
  <c r="B555" i="70"/>
  <c r="B553" i="70"/>
  <c r="B551" i="70"/>
  <c r="B549" i="70"/>
  <c r="B547" i="70"/>
  <c r="B545" i="70"/>
  <c r="B543" i="70"/>
  <c r="B541" i="70"/>
  <c r="B540" i="70"/>
  <c r="B539" i="70"/>
  <c r="B537" i="70"/>
  <c r="B535" i="70"/>
  <c r="C534" i="70"/>
  <c r="B534" i="70"/>
  <c r="B524" i="70"/>
  <c r="C523" i="70"/>
  <c r="C522" i="70"/>
  <c r="B523" i="70"/>
  <c r="B522" i="70"/>
  <c r="C519" i="70"/>
  <c r="B520" i="70"/>
  <c r="B519" i="70"/>
  <c r="B517" i="70"/>
  <c r="B515" i="70"/>
  <c r="B513" i="70"/>
  <c r="B511" i="70"/>
  <c r="B509" i="70"/>
  <c r="C508" i="70"/>
  <c r="B508" i="70"/>
  <c r="B506" i="70"/>
  <c r="B504" i="70"/>
  <c r="B502" i="70"/>
  <c r="B500" i="70"/>
  <c r="B498" i="70"/>
  <c r="B494" i="70"/>
  <c r="C493" i="70"/>
  <c r="C492" i="70"/>
  <c r="B493" i="70"/>
  <c r="B492" i="70"/>
  <c r="B490" i="70"/>
  <c r="C489" i="70"/>
  <c r="B489" i="70"/>
  <c r="B487" i="70"/>
  <c r="B485" i="70"/>
  <c r="C484" i="70"/>
  <c r="B484" i="70"/>
  <c r="B482" i="70"/>
  <c r="B480" i="70"/>
  <c r="B478" i="70"/>
  <c r="B476" i="70"/>
  <c r="B474" i="70"/>
  <c r="B472" i="70"/>
  <c r="B470" i="70"/>
  <c r="C469" i="70"/>
  <c r="C468" i="70"/>
  <c r="B469" i="70"/>
  <c r="B468" i="70"/>
  <c r="B466" i="70"/>
  <c r="C465" i="70"/>
  <c r="B465" i="70"/>
  <c r="B463" i="70"/>
  <c r="B461" i="70"/>
  <c r="B459" i="70"/>
  <c r="B457" i="70"/>
  <c r="B455" i="70"/>
  <c r="B453" i="70"/>
  <c r="C452" i="70"/>
  <c r="B452" i="70"/>
  <c r="B450" i="70"/>
  <c r="B448" i="70"/>
  <c r="B446" i="70"/>
  <c r="B444" i="70"/>
  <c r="B442" i="70"/>
  <c r="B440" i="70"/>
  <c r="B438" i="70"/>
  <c r="C437" i="70"/>
  <c r="C436" i="70"/>
  <c r="B437" i="70"/>
  <c r="B436" i="70"/>
  <c r="B434" i="70"/>
  <c r="C433" i="70"/>
  <c r="B433" i="70"/>
  <c r="B431" i="70"/>
  <c r="B429" i="70"/>
  <c r="B427" i="70"/>
  <c r="B425" i="70"/>
  <c r="B423" i="70"/>
  <c r="B421" i="70"/>
  <c r="C420" i="70"/>
  <c r="B420" i="70"/>
  <c r="B418" i="70"/>
  <c r="B416" i="70"/>
  <c r="B414" i="70"/>
  <c r="B412" i="70"/>
  <c r="B410" i="70"/>
  <c r="B408" i="70"/>
  <c r="B404" i="70"/>
  <c r="C403" i="70"/>
  <c r="C402" i="70"/>
  <c r="B403" i="70"/>
  <c r="B402" i="70"/>
  <c r="B400" i="70"/>
  <c r="B398" i="70"/>
  <c r="C397" i="70"/>
  <c r="B397" i="70"/>
  <c r="B395" i="70"/>
  <c r="B393" i="70"/>
  <c r="B391" i="70"/>
  <c r="B389" i="70"/>
  <c r="B387" i="70"/>
  <c r="B385" i="70"/>
  <c r="C384" i="70"/>
  <c r="B384" i="70"/>
  <c r="B382" i="70"/>
  <c r="B380" i="70"/>
  <c r="B378" i="70"/>
  <c r="B376" i="70"/>
  <c r="B374" i="70"/>
  <c r="B370" i="70"/>
  <c r="C369" i="70"/>
  <c r="C368" i="70"/>
  <c r="B369" i="70"/>
  <c r="B368" i="70"/>
  <c r="B366" i="70"/>
  <c r="B364" i="70"/>
  <c r="B362" i="70"/>
  <c r="C361" i="70"/>
  <c r="B361" i="70"/>
  <c r="B359" i="70"/>
  <c r="B357" i="70"/>
  <c r="C356" i="70"/>
  <c r="B356" i="70"/>
  <c r="B354" i="70"/>
  <c r="B352" i="70"/>
  <c r="B350" i="70"/>
  <c r="B348" i="70"/>
  <c r="B346" i="70"/>
  <c r="B344" i="70"/>
  <c r="B342" i="70"/>
  <c r="C341" i="70"/>
  <c r="C340" i="70"/>
  <c r="B341" i="70"/>
  <c r="B340" i="70"/>
  <c r="B338" i="70"/>
  <c r="B336" i="70"/>
  <c r="C335" i="70"/>
  <c r="B335" i="70"/>
  <c r="B333" i="70"/>
  <c r="B331" i="70"/>
  <c r="B329" i="70"/>
  <c r="B327" i="70"/>
  <c r="B325" i="70"/>
  <c r="B323" i="70"/>
  <c r="C322" i="70"/>
  <c r="B322" i="70"/>
  <c r="B320" i="70"/>
  <c r="B318" i="70"/>
  <c r="B316" i="70"/>
  <c r="B314" i="70"/>
  <c r="B312" i="70"/>
  <c r="B308" i="70"/>
  <c r="C307" i="70" l="1"/>
  <c r="C306" i="70"/>
  <c r="B307" i="70"/>
  <c r="B306" i="70"/>
  <c r="B304" i="70"/>
  <c r="C303" i="70"/>
  <c r="B303" i="70"/>
  <c r="B295" i="70"/>
  <c r="B291" i="70"/>
  <c r="C290" i="70"/>
  <c r="C289" i="70"/>
  <c r="B290" i="70"/>
  <c r="B289" i="70"/>
  <c r="B287" i="70"/>
  <c r="B285" i="70"/>
  <c r="B283" i="70"/>
  <c r="B281" i="70"/>
  <c r="B279" i="70"/>
  <c r="C278" i="70"/>
  <c r="B278" i="70"/>
  <c r="B276" i="70"/>
  <c r="B274" i="70"/>
  <c r="B272" i="70"/>
  <c r="B270" i="70"/>
  <c r="B268" i="70"/>
  <c r="B266" i="70"/>
  <c r="C265" i="70"/>
  <c r="C264" i="70"/>
  <c r="B265" i="70"/>
  <c r="B264" i="70"/>
  <c r="B260" i="70"/>
  <c r="B258" i="70"/>
  <c r="B262" i="70"/>
  <c r="C257" i="70"/>
  <c r="B257" i="70"/>
  <c r="B255" i="70"/>
  <c r="B253" i="70"/>
  <c r="B251" i="70"/>
  <c r="B249" i="70"/>
  <c r="B247" i="70"/>
  <c r="C246" i="70"/>
  <c r="B246" i="70"/>
  <c r="B244" i="70"/>
  <c r="B242" i="70"/>
  <c r="B240" i="70"/>
  <c r="B238" i="70"/>
  <c r="B234" i="70"/>
  <c r="C233" i="70"/>
  <c r="C232" i="70"/>
  <c r="B233" i="70"/>
  <c r="B232" i="70"/>
  <c r="B230" i="70"/>
  <c r="B228" i="70"/>
  <c r="C227" i="70"/>
  <c r="B227" i="70"/>
  <c r="B225" i="70"/>
  <c r="B223" i="70"/>
  <c r="C222" i="70"/>
  <c r="C221" i="70"/>
  <c r="B222" i="70"/>
  <c r="B221" i="70"/>
  <c r="B219" i="70"/>
  <c r="C218" i="70"/>
  <c r="B218" i="70"/>
  <c r="B216" i="70"/>
  <c r="B214" i="70"/>
  <c r="C213" i="70"/>
  <c r="B213" i="70"/>
  <c r="B211" i="70"/>
  <c r="B209" i="70"/>
  <c r="B207" i="70"/>
  <c r="B205" i="70"/>
  <c r="B203" i="70"/>
  <c r="B201" i="70"/>
  <c r="C200" i="70"/>
  <c r="C199" i="70"/>
  <c r="B200" i="70"/>
  <c r="B199" i="70"/>
  <c r="B197" i="70"/>
  <c r="B195" i="70"/>
  <c r="B193" i="70"/>
  <c r="C192" i="70"/>
  <c r="B192" i="70"/>
  <c r="B190" i="70"/>
  <c r="B186" i="70"/>
  <c r="B184" i="70"/>
  <c r="B182" i="70"/>
  <c r="C181" i="70"/>
  <c r="B181" i="70"/>
  <c r="B179" i="70"/>
  <c r="B177" i="70"/>
  <c r="B175" i="70"/>
  <c r="B173" i="70"/>
  <c r="B171" i="70"/>
  <c r="B169" i="70"/>
  <c r="C168" i="70"/>
  <c r="C167" i="70"/>
  <c r="B168" i="70"/>
  <c r="B167" i="70"/>
  <c r="B165" i="70"/>
  <c r="B163" i="70"/>
  <c r="C162" i="70"/>
  <c r="B162" i="70"/>
  <c r="B160" i="70"/>
  <c r="B156" i="70"/>
  <c r="B154" i="70"/>
  <c r="B152" i="70"/>
  <c r="C151" i="70"/>
  <c r="B151" i="70"/>
  <c r="B149" i="70"/>
  <c r="B147" i="70"/>
  <c r="B145" i="70"/>
  <c r="B143" i="70"/>
  <c r="B141" i="70"/>
  <c r="B139" i="70"/>
  <c r="B137" i="70"/>
  <c r="C136" i="70"/>
  <c r="B136" i="70"/>
  <c r="C135" i="70"/>
  <c r="B135" i="70"/>
  <c r="B133" i="70"/>
  <c r="B131" i="70"/>
  <c r="B129" i="70"/>
  <c r="B127" i="70"/>
  <c r="C126" i="70"/>
  <c r="B126" i="70"/>
  <c r="B124" i="70"/>
  <c r="B120" i="70"/>
  <c r="B118" i="70"/>
  <c r="B116" i="70"/>
  <c r="C115" i="70"/>
  <c r="B115" i="70"/>
  <c r="B113" i="70"/>
  <c r="B111" i="70"/>
  <c r="B109" i="70"/>
  <c r="B107" i="70"/>
  <c r="B105" i="70"/>
  <c r="B103" i="70"/>
  <c r="C101" i="70"/>
  <c r="B101" i="70"/>
  <c r="C102" i="70"/>
  <c r="B102" i="70"/>
  <c r="B99" i="70"/>
  <c r="B97" i="70"/>
  <c r="B95" i="70"/>
  <c r="B93" i="70"/>
  <c r="C92" i="70"/>
  <c r="B92" i="70"/>
  <c r="B90" i="70"/>
  <c r="B86" i="70"/>
  <c r="B84" i="70"/>
  <c r="B82" i="70"/>
  <c r="C81" i="70"/>
  <c r="B81" i="70"/>
  <c r="C33" i="70"/>
  <c r="B33" i="70"/>
  <c r="C34" i="70"/>
  <c r="B34" i="70"/>
  <c r="C53" i="70"/>
  <c r="B53" i="70"/>
  <c r="C56" i="70"/>
  <c r="B56" i="70"/>
  <c r="C57" i="70"/>
  <c r="B57" i="70"/>
  <c r="C70" i="70"/>
  <c r="B70" i="70"/>
  <c r="B79" i="70"/>
  <c r="B77" i="70"/>
  <c r="B75" i="70"/>
  <c r="B71" i="70"/>
  <c r="B68" i="70"/>
  <c r="B66" i="70"/>
  <c r="B64" i="70"/>
  <c r="B62" i="70"/>
  <c r="B60" i="70"/>
  <c r="B58" i="70"/>
  <c r="B54" i="70"/>
  <c r="B51" i="70"/>
  <c r="B49" i="70"/>
  <c r="B47" i="70"/>
  <c r="B45" i="70"/>
  <c r="B43" i="70"/>
  <c r="B41" i="70"/>
  <c r="B39" i="70"/>
  <c r="B35" i="70"/>
  <c r="C6" i="73" l="1"/>
  <c r="C6" i="74"/>
  <c r="C6" i="75"/>
  <c r="C6" i="71"/>
  <c r="C6" i="70"/>
  <c r="C6" i="68"/>
  <c r="C6" i="67"/>
  <c r="C13" i="73" l="1"/>
  <c r="B13" i="73"/>
  <c r="C77" i="67"/>
  <c r="C75" i="67"/>
  <c r="B72" i="67"/>
  <c r="B70" i="67"/>
  <c r="B68" i="67"/>
  <c r="B66" i="67"/>
  <c r="B64" i="67"/>
  <c r="B62" i="67"/>
  <c r="C43" i="67"/>
  <c r="B43" i="67"/>
  <c r="B41" i="67"/>
  <c r="B39" i="67"/>
  <c r="B37" i="67"/>
  <c r="B35" i="67"/>
  <c r="B33" i="67"/>
  <c r="B31" i="67"/>
  <c r="B29" i="67"/>
  <c r="C28" i="67"/>
  <c r="B28" i="67"/>
  <c r="C27" i="67"/>
  <c r="B27" i="67"/>
  <c r="C25" i="67"/>
  <c r="B25" i="67"/>
  <c r="C23" i="67"/>
  <c r="B23" i="67"/>
  <c r="B21" i="67"/>
  <c r="B19" i="67"/>
  <c r="B17" i="67"/>
  <c r="B15" i="67"/>
  <c r="C13" i="67"/>
  <c r="B13" i="67"/>
  <c r="C11" i="67"/>
  <c r="B11" i="67"/>
  <c r="C10" i="67"/>
  <c r="B10" i="67"/>
  <c r="C9" i="67"/>
  <c r="B9" i="67"/>
  <c r="C39" i="73" l="1"/>
  <c r="C37" i="73"/>
  <c r="B34" i="73"/>
  <c r="C29" i="73"/>
  <c r="B29" i="73"/>
  <c r="C28" i="73"/>
  <c r="B28" i="73"/>
  <c r="B26" i="73"/>
  <c r="B24" i="73"/>
  <c r="B22" i="73"/>
  <c r="B20" i="73"/>
  <c r="B18" i="73"/>
  <c r="C17" i="73"/>
  <c r="B17" i="73"/>
  <c r="B11" i="73"/>
  <c r="C10" i="73"/>
  <c r="B10" i="73"/>
  <c r="C9" i="73"/>
  <c r="B9" i="73"/>
  <c r="B28" i="40"/>
  <c r="A28" i="40"/>
  <c r="C22" i="73" l="1"/>
  <c r="C18" i="73"/>
  <c r="C71" i="75" l="1"/>
  <c r="C69" i="75"/>
  <c r="B66" i="75"/>
  <c r="B64" i="75"/>
  <c r="B62" i="75"/>
  <c r="B60" i="75"/>
  <c r="B58" i="75"/>
  <c r="B56" i="75"/>
  <c r="B54" i="75"/>
  <c r="B52" i="75"/>
  <c r="C51" i="75"/>
  <c r="B51" i="75"/>
  <c r="B49" i="75"/>
  <c r="B47" i="75"/>
  <c r="B45" i="75"/>
  <c r="B41" i="75"/>
  <c r="B39" i="75"/>
  <c r="C38" i="75"/>
  <c r="B38" i="75"/>
  <c r="B12" i="75"/>
  <c r="E11" i="75"/>
  <c r="G11" i="75" s="1"/>
  <c r="I11" i="75" s="1"/>
  <c r="K11" i="75" s="1"/>
  <c r="M11" i="75" s="1"/>
  <c r="O11" i="75" s="1"/>
  <c r="Q11" i="75" s="1"/>
  <c r="S11" i="75" s="1"/>
  <c r="U11" i="75" s="1"/>
  <c r="W11" i="75" s="1"/>
  <c r="Y11" i="75" s="1"/>
  <c r="AA11" i="75" s="1"/>
  <c r="B10" i="75"/>
  <c r="C9" i="75"/>
  <c r="B9" i="75"/>
  <c r="J8" i="75"/>
  <c r="H8" i="75"/>
  <c r="B4" i="75"/>
  <c r="B3" i="75"/>
  <c r="B2" i="75"/>
  <c r="C172" i="74" l="1"/>
  <c r="C170" i="74"/>
  <c r="B167" i="74"/>
  <c r="B165" i="74"/>
  <c r="B163" i="74"/>
  <c r="B161" i="74"/>
  <c r="B159" i="74"/>
  <c r="B157" i="74"/>
  <c r="B155" i="74"/>
  <c r="B153" i="74"/>
  <c r="C152" i="74"/>
  <c r="B152" i="74"/>
  <c r="B150" i="74"/>
  <c r="B148" i="74"/>
  <c r="B146" i="74"/>
  <c r="B144" i="74"/>
  <c r="B142" i="74"/>
  <c r="B140" i="74"/>
  <c r="B138" i="74"/>
  <c r="B136" i="74"/>
  <c r="C135" i="74"/>
  <c r="B135" i="74"/>
  <c r="B131" i="74"/>
  <c r="B129" i="74"/>
  <c r="B127" i="74"/>
  <c r="B125" i="74"/>
  <c r="B123" i="74"/>
  <c r="B121" i="74"/>
  <c r="B119" i="74"/>
  <c r="B117" i="74"/>
  <c r="B115" i="74"/>
  <c r="C114" i="74"/>
  <c r="B114" i="74"/>
  <c r="B112" i="74"/>
  <c r="B110" i="74"/>
  <c r="B108" i="74"/>
  <c r="B106" i="74"/>
  <c r="B104" i="74"/>
  <c r="B102" i="74"/>
  <c r="B100" i="74"/>
  <c r="B98" i="74"/>
  <c r="C97" i="74"/>
  <c r="B97" i="74"/>
  <c r="B93" i="74"/>
  <c r="B91" i="74"/>
  <c r="B89" i="74"/>
  <c r="B87" i="74"/>
  <c r="B85" i="74"/>
  <c r="B83" i="74"/>
  <c r="B81" i="74"/>
  <c r="C80" i="74"/>
  <c r="B80" i="74"/>
  <c r="B78" i="74"/>
  <c r="B76" i="74"/>
  <c r="B74" i="74"/>
  <c r="B72" i="74"/>
  <c r="B70" i="74"/>
  <c r="B68" i="74"/>
  <c r="B66" i="74"/>
  <c r="B64" i="74"/>
  <c r="C63" i="74"/>
  <c r="B63" i="74"/>
  <c r="B43" i="74"/>
  <c r="C42" i="74"/>
  <c r="B42" i="74"/>
  <c r="B12" i="74"/>
  <c r="B10" i="74"/>
  <c r="C9" i="74"/>
  <c r="B9" i="74"/>
  <c r="J8" i="74"/>
  <c r="H8" i="74"/>
  <c r="B4" i="74"/>
  <c r="B3" i="74"/>
  <c r="B2" i="74"/>
  <c r="C1120" i="72"/>
  <c r="J8" i="73"/>
  <c r="H8" i="73"/>
  <c r="B4" i="73"/>
  <c r="B3" i="73"/>
  <c r="B2" i="73"/>
  <c r="J8" i="72"/>
  <c r="H8" i="72"/>
  <c r="B4" i="72"/>
  <c r="B3" i="72"/>
  <c r="B2" i="72"/>
  <c r="C55" i="71"/>
  <c r="C53" i="71"/>
  <c r="B4" i="71"/>
  <c r="B3" i="71"/>
  <c r="B2" i="71"/>
  <c r="H8" i="71" l="1"/>
  <c r="J8" i="71" l="1"/>
  <c r="C774" i="70" l="1"/>
  <c r="C772" i="70"/>
  <c r="E20" i="68"/>
  <c r="G20" i="68" s="1"/>
  <c r="I20" i="68" s="1"/>
  <c r="K20" i="68" s="1"/>
  <c r="M20" i="68" s="1"/>
  <c r="O20" i="68" s="1"/>
  <c r="Q20" i="68" s="1"/>
  <c r="S20" i="68" s="1"/>
  <c r="U20" i="68" s="1"/>
  <c r="W20" i="68" s="1"/>
  <c r="Y20" i="68" s="1"/>
  <c r="AA20" i="68" s="1"/>
  <c r="B4" i="70"/>
  <c r="B3" i="70"/>
  <c r="B2" i="70"/>
  <c r="C184" i="68" l="1"/>
  <c r="C182" i="68"/>
  <c r="E171" i="68"/>
  <c r="G171" i="68" s="1"/>
  <c r="I171" i="68" s="1"/>
  <c r="K171" i="68" s="1"/>
  <c r="M171" i="68" s="1"/>
  <c r="O171" i="68" s="1"/>
  <c r="Q171" i="68" s="1"/>
  <c r="S171" i="68" s="1"/>
  <c r="U171" i="68" s="1"/>
  <c r="W171" i="68" s="1"/>
  <c r="Y171" i="68" s="1"/>
  <c r="AA171" i="68" s="1"/>
  <c r="E169" i="68"/>
  <c r="G169" i="68" s="1"/>
  <c r="I169" i="68" s="1"/>
  <c r="K169" i="68" s="1"/>
  <c r="M169" i="68" s="1"/>
  <c r="O169" i="68" s="1"/>
  <c r="Q169" i="68" s="1"/>
  <c r="S169" i="68" s="1"/>
  <c r="U169" i="68" s="1"/>
  <c r="W169" i="68" s="1"/>
  <c r="Y169" i="68" s="1"/>
  <c r="AA169" i="68" s="1"/>
  <c r="E167" i="68"/>
  <c r="G167" i="68" s="1"/>
  <c r="I167" i="68" s="1"/>
  <c r="K167" i="68" s="1"/>
  <c r="M167" i="68" s="1"/>
  <c r="O167" i="68" s="1"/>
  <c r="Q167" i="68" s="1"/>
  <c r="S167" i="68" s="1"/>
  <c r="U167" i="68" s="1"/>
  <c r="W167" i="68" s="1"/>
  <c r="Y167" i="68" s="1"/>
  <c r="AA167" i="68" s="1"/>
  <c r="E165" i="68"/>
  <c r="G165" i="68" s="1"/>
  <c r="I165" i="68" s="1"/>
  <c r="K165" i="68" s="1"/>
  <c r="M165" i="68" s="1"/>
  <c r="O165" i="68" s="1"/>
  <c r="Q165" i="68" s="1"/>
  <c r="S165" i="68" s="1"/>
  <c r="U165" i="68" s="1"/>
  <c r="W165" i="68" s="1"/>
  <c r="Y165" i="68" s="1"/>
  <c r="AA165" i="68" s="1"/>
  <c r="E163" i="68"/>
  <c r="G163" i="68" s="1"/>
  <c r="I163" i="68" s="1"/>
  <c r="K163" i="68" s="1"/>
  <c r="M163" i="68" s="1"/>
  <c r="O163" i="68" s="1"/>
  <c r="Q163" i="68" s="1"/>
  <c r="S163" i="68" s="1"/>
  <c r="U163" i="68" s="1"/>
  <c r="W163" i="68" s="1"/>
  <c r="Y163" i="68" s="1"/>
  <c r="AA163" i="68" s="1"/>
  <c r="E160" i="68"/>
  <c r="G160" i="68" s="1"/>
  <c r="I160" i="68" s="1"/>
  <c r="K160" i="68" s="1"/>
  <c r="M160" i="68" s="1"/>
  <c r="O160" i="68" s="1"/>
  <c r="Q160" i="68" s="1"/>
  <c r="S160" i="68" s="1"/>
  <c r="U160" i="68" s="1"/>
  <c r="W160" i="68" s="1"/>
  <c r="Y160" i="68" s="1"/>
  <c r="AA160" i="68" s="1"/>
  <c r="E157" i="68"/>
  <c r="G157" i="68" s="1"/>
  <c r="I157" i="68" s="1"/>
  <c r="K157" i="68" s="1"/>
  <c r="M157" i="68" s="1"/>
  <c r="O157" i="68" s="1"/>
  <c r="Q157" i="68" s="1"/>
  <c r="S157" i="68" s="1"/>
  <c r="U157" i="68" s="1"/>
  <c r="W157" i="68" s="1"/>
  <c r="Y157" i="68" s="1"/>
  <c r="AA157" i="68" s="1"/>
  <c r="E143" i="68"/>
  <c r="G143" i="68" s="1"/>
  <c r="I143" i="68" s="1"/>
  <c r="K143" i="68" s="1"/>
  <c r="M143" i="68" s="1"/>
  <c r="O143" i="68" s="1"/>
  <c r="Q143" i="68" s="1"/>
  <c r="S143" i="68" s="1"/>
  <c r="U143" i="68" s="1"/>
  <c r="W143" i="68" s="1"/>
  <c r="Y143" i="68" s="1"/>
  <c r="AA143" i="68" s="1"/>
  <c r="E141" i="68"/>
  <c r="G141" i="68" s="1"/>
  <c r="I141" i="68" s="1"/>
  <c r="K141" i="68" s="1"/>
  <c r="M141" i="68" s="1"/>
  <c r="O141" i="68" s="1"/>
  <c r="Q141" i="68" s="1"/>
  <c r="S141" i="68" s="1"/>
  <c r="U141" i="68" s="1"/>
  <c r="W141" i="68" s="1"/>
  <c r="Y141" i="68" s="1"/>
  <c r="AA141" i="68" s="1"/>
  <c r="E139" i="68"/>
  <c r="G139" i="68" s="1"/>
  <c r="I139" i="68" s="1"/>
  <c r="K139" i="68" s="1"/>
  <c r="M139" i="68" s="1"/>
  <c r="O139" i="68" s="1"/>
  <c r="Q139" i="68" s="1"/>
  <c r="S139" i="68" s="1"/>
  <c r="U139" i="68" s="1"/>
  <c r="W139" i="68" s="1"/>
  <c r="Y139" i="68" s="1"/>
  <c r="AA139" i="68" s="1"/>
  <c r="E137" i="68"/>
  <c r="G137" i="68" s="1"/>
  <c r="I137" i="68" s="1"/>
  <c r="K137" i="68" s="1"/>
  <c r="M137" i="68" s="1"/>
  <c r="O137" i="68" s="1"/>
  <c r="Q137" i="68" s="1"/>
  <c r="S137" i="68" s="1"/>
  <c r="U137" i="68" s="1"/>
  <c r="W137" i="68" s="1"/>
  <c r="Y137" i="68" s="1"/>
  <c r="AA137" i="68" s="1"/>
  <c r="E134" i="68"/>
  <c r="G134" i="68" s="1"/>
  <c r="I134" i="68" s="1"/>
  <c r="K134" i="68" s="1"/>
  <c r="M134" i="68" s="1"/>
  <c r="O134" i="68" s="1"/>
  <c r="Q134" i="68" s="1"/>
  <c r="S134" i="68" s="1"/>
  <c r="U134" i="68" s="1"/>
  <c r="W134" i="68" s="1"/>
  <c r="Y134" i="68" s="1"/>
  <c r="AA134" i="68" s="1"/>
  <c r="E130" i="68"/>
  <c r="G130" i="68" s="1"/>
  <c r="I130" i="68" s="1"/>
  <c r="K130" i="68" s="1"/>
  <c r="M130" i="68" s="1"/>
  <c r="O130" i="68" s="1"/>
  <c r="Q130" i="68" s="1"/>
  <c r="S130" i="68" s="1"/>
  <c r="U130" i="68" s="1"/>
  <c r="W130" i="68" s="1"/>
  <c r="Y130" i="68" s="1"/>
  <c r="AA130" i="68" s="1"/>
  <c r="E127" i="68"/>
  <c r="G127" i="68" s="1"/>
  <c r="I127" i="68" s="1"/>
  <c r="K127" i="68" s="1"/>
  <c r="M127" i="68" s="1"/>
  <c r="O127" i="68" s="1"/>
  <c r="Q127" i="68" s="1"/>
  <c r="S127" i="68" s="1"/>
  <c r="U127" i="68" s="1"/>
  <c r="W127" i="68" s="1"/>
  <c r="Y127" i="68" s="1"/>
  <c r="AA127" i="68" s="1"/>
  <c r="E120" i="68"/>
  <c r="G120" i="68" s="1"/>
  <c r="I120" i="68" s="1"/>
  <c r="K120" i="68" s="1"/>
  <c r="M120" i="68" s="1"/>
  <c r="O120" i="68" s="1"/>
  <c r="Q120" i="68" s="1"/>
  <c r="S120" i="68" s="1"/>
  <c r="U120" i="68" s="1"/>
  <c r="W120" i="68" s="1"/>
  <c r="Y120" i="68" s="1"/>
  <c r="AA120" i="68" s="1"/>
  <c r="E118" i="68"/>
  <c r="G118" i="68" s="1"/>
  <c r="I118" i="68" s="1"/>
  <c r="K118" i="68" s="1"/>
  <c r="M118" i="68" s="1"/>
  <c r="O118" i="68" s="1"/>
  <c r="Q118" i="68" s="1"/>
  <c r="S118" i="68" s="1"/>
  <c r="U118" i="68" s="1"/>
  <c r="W118" i="68" s="1"/>
  <c r="Y118" i="68" s="1"/>
  <c r="AA118" i="68" s="1"/>
  <c r="E116" i="68"/>
  <c r="G116" i="68" s="1"/>
  <c r="I116" i="68" s="1"/>
  <c r="K116" i="68" s="1"/>
  <c r="M116" i="68" s="1"/>
  <c r="O116" i="68" s="1"/>
  <c r="Q116" i="68" s="1"/>
  <c r="S116" i="68" s="1"/>
  <c r="U116" i="68" s="1"/>
  <c r="W116" i="68" s="1"/>
  <c r="Y116" i="68" s="1"/>
  <c r="AA116" i="68" s="1"/>
  <c r="E113" i="68"/>
  <c r="G113" i="68" s="1"/>
  <c r="I113" i="68" s="1"/>
  <c r="K113" i="68" s="1"/>
  <c r="M113" i="68" s="1"/>
  <c r="O113" i="68" s="1"/>
  <c r="Q113" i="68" s="1"/>
  <c r="S113" i="68" s="1"/>
  <c r="U113" i="68" s="1"/>
  <c r="W113" i="68" s="1"/>
  <c r="Y113" i="68" s="1"/>
  <c r="AA113" i="68" s="1"/>
  <c r="E110" i="68"/>
  <c r="G110" i="68" s="1"/>
  <c r="I110" i="68" s="1"/>
  <c r="K110" i="68" s="1"/>
  <c r="M110" i="68" s="1"/>
  <c r="O110" i="68" s="1"/>
  <c r="Q110" i="68" s="1"/>
  <c r="S110" i="68" s="1"/>
  <c r="U110" i="68" s="1"/>
  <c r="W110" i="68" s="1"/>
  <c r="Y110" i="68" s="1"/>
  <c r="AA110" i="68" s="1"/>
  <c r="E103" i="68"/>
  <c r="G103" i="68" s="1"/>
  <c r="I103" i="68" s="1"/>
  <c r="K103" i="68" s="1"/>
  <c r="M103" i="68" s="1"/>
  <c r="O103" i="68" s="1"/>
  <c r="Q103" i="68" s="1"/>
  <c r="S103" i="68" s="1"/>
  <c r="U103" i="68" s="1"/>
  <c r="W103" i="68" s="1"/>
  <c r="Y103" i="68" s="1"/>
  <c r="AA103" i="68" s="1"/>
  <c r="E101" i="68"/>
  <c r="G101" i="68" s="1"/>
  <c r="I101" i="68" s="1"/>
  <c r="K101" i="68" s="1"/>
  <c r="M101" i="68" s="1"/>
  <c r="O101" i="68" s="1"/>
  <c r="Q101" i="68" s="1"/>
  <c r="S101" i="68" s="1"/>
  <c r="U101" i="68" s="1"/>
  <c r="W101" i="68" s="1"/>
  <c r="Y101" i="68" s="1"/>
  <c r="AA101" i="68" s="1"/>
  <c r="E99" i="68"/>
  <c r="G99" i="68" s="1"/>
  <c r="I99" i="68" s="1"/>
  <c r="K99" i="68" s="1"/>
  <c r="M99" i="68" s="1"/>
  <c r="O99" i="68" s="1"/>
  <c r="Q99" i="68" s="1"/>
  <c r="S99" i="68" s="1"/>
  <c r="U99" i="68" s="1"/>
  <c r="W99" i="68" s="1"/>
  <c r="Y99" i="68" s="1"/>
  <c r="AA99" i="68" s="1"/>
  <c r="E92" i="68"/>
  <c r="G92" i="68" s="1"/>
  <c r="I92" i="68" s="1"/>
  <c r="K92" i="68" s="1"/>
  <c r="M92" i="68" s="1"/>
  <c r="O92" i="68" s="1"/>
  <c r="Q92" i="68" s="1"/>
  <c r="S92" i="68" s="1"/>
  <c r="U92" i="68" s="1"/>
  <c r="W92" i="68" s="1"/>
  <c r="Y92" i="68" s="1"/>
  <c r="AA92" i="68" s="1"/>
  <c r="E90" i="68"/>
  <c r="G90" i="68" s="1"/>
  <c r="I90" i="68" s="1"/>
  <c r="K90" i="68" s="1"/>
  <c r="M90" i="68" s="1"/>
  <c r="O90" i="68" s="1"/>
  <c r="Q90" i="68" s="1"/>
  <c r="S90" i="68" s="1"/>
  <c r="U90" i="68" s="1"/>
  <c r="W90" i="68" s="1"/>
  <c r="Y90" i="68" s="1"/>
  <c r="AA90" i="68" s="1"/>
  <c r="E88" i="68"/>
  <c r="G88" i="68" s="1"/>
  <c r="I88" i="68" s="1"/>
  <c r="K88" i="68" s="1"/>
  <c r="M88" i="68" s="1"/>
  <c r="O88" i="68" s="1"/>
  <c r="Q88" i="68" s="1"/>
  <c r="S88" i="68" s="1"/>
  <c r="U88" i="68" s="1"/>
  <c r="W88" i="68" s="1"/>
  <c r="Y88" i="68" s="1"/>
  <c r="AA88" i="68" s="1"/>
  <c r="E85" i="68"/>
  <c r="G85" i="68" s="1"/>
  <c r="I85" i="68" s="1"/>
  <c r="K85" i="68" s="1"/>
  <c r="M85" i="68" s="1"/>
  <c r="O85" i="68" s="1"/>
  <c r="Q85" i="68" s="1"/>
  <c r="S85" i="68" s="1"/>
  <c r="U85" i="68" s="1"/>
  <c r="W85" i="68" s="1"/>
  <c r="Y85" i="68" s="1"/>
  <c r="AA85" i="68" s="1"/>
  <c r="E78" i="68"/>
  <c r="G78" i="68" s="1"/>
  <c r="I78" i="68" s="1"/>
  <c r="K78" i="68" s="1"/>
  <c r="M78" i="68" s="1"/>
  <c r="O78" i="68" s="1"/>
  <c r="Q78" i="68" s="1"/>
  <c r="S78" i="68" s="1"/>
  <c r="U78" i="68" s="1"/>
  <c r="W78" i="68" s="1"/>
  <c r="Y78" i="68" s="1"/>
  <c r="AA78" i="68" s="1"/>
  <c r="E76" i="68"/>
  <c r="G76" i="68" s="1"/>
  <c r="I76" i="68" s="1"/>
  <c r="K76" i="68" s="1"/>
  <c r="M76" i="68" s="1"/>
  <c r="O76" i="68" s="1"/>
  <c r="Q76" i="68" s="1"/>
  <c r="S76" i="68" s="1"/>
  <c r="U76" i="68" s="1"/>
  <c r="W76" i="68" s="1"/>
  <c r="Y76" i="68" s="1"/>
  <c r="AA76" i="68" s="1"/>
  <c r="E74" i="68"/>
  <c r="G74" i="68" s="1"/>
  <c r="I74" i="68" s="1"/>
  <c r="K74" i="68" s="1"/>
  <c r="M74" i="68" s="1"/>
  <c r="O74" i="68" s="1"/>
  <c r="Q74" i="68" s="1"/>
  <c r="S74" i="68" s="1"/>
  <c r="U74" i="68" s="1"/>
  <c r="W74" i="68" s="1"/>
  <c r="Y74" i="68" s="1"/>
  <c r="AA74" i="68" s="1"/>
  <c r="E71" i="68"/>
  <c r="G71" i="68" s="1"/>
  <c r="I71" i="68" s="1"/>
  <c r="K71" i="68" s="1"/>
  <c r="M71" i="68" s="1"/>
  <c r="O71" i="68" s="1"/>
  <c r="Q71" i="68" s="1"/>
  <c r="S71" i="68" s="1"/>
  <c r="U71" i="68" s="1"/>
  <c r="W71" i="68" s="1"/>
  <c r="Y71" i="68" s="1"/>
  <c r="AA71" i="68" s="1"/>
  <c r="E68" i="68"/>
  <c r="G68" i="68" s="1"/>
  <c r="I68" i="68" s="1"/>
  <c r="K68" i="68" s="1"/>
  <c r="M68" i="68" s="1"/>
  <c r="O68" i="68" s="1"/>
  <c r="Q68" i="68" s="1"/>
  <c r="S68" i="68" s="1"/>
  <c r="U68" i="68" s="1"/>
  <c r="W68" i="68" s="1"/>
  <c r="Y68" i="68" s="1"/>
  <c r="AA68" i="68" s="1"/>
  <c r="E66" i="68"/>
  <c r="G66" i="68" s="1"/>
  <c r="I66" i="68" s="1"/>
  <c r="K66" i="68" s="1"/>
  <c r="M66" i="68" s="1"/>
  <c r="O66" i="68" s="1"/>
  <c r="Q66" i="68" s="1"/>
  <c r="S66" i="68" s="1"/>
  <c r="U66" i="68" s="1"/>
  <c r="W66" i="68" s="1"/>
  <c r="Y66" i="68" s="1"/>
  <c r="AA66" i="68" s="1"/>
  <c r="E64" i="68"/>
  <c r="G64" i="68" s="1"/>
  <c r="I64" i="68" s="1"/>
  <c r="K64" i="68" s="1"/>
  <c r="M64" i="68" s="1"/>
  <c r="O64" i="68" s="1"/>
  <c r="Q64" i="68" s="1"/>
  <c r="S64" i="68" s="1"/>
  <c r="U64" i="68" s="1"/>
  <c r="W64" i="68" s="1"/>
  <c r="Y64" i="68" s="1"/>
  <c r="AA64" i="68" s="1"/>
  <c r="E62" i="68"/>
  <c r="G62" i="68" s="1"/>
  <c r="I62" i="68" s="1"/>
  <c r="K62" i="68" s="1"/>
  <c r="M62" i="68" s="1"/>
  <c r="O62" i="68" s="1"/>
  <c r="Q62" i="68" s="1"/>
  <c r="S62" i="68" s="1"/>
  <c r="U62" i="68" s="1"/>
  <c r="W62" i="68" s="1"/>
  <c r="Y62" i="68" s="1"/>
  <c r="AA62" i="68" s="1"/>
  <c r="E60" i="68"/>
  <c r="G60" i="68" s="1"/>
  <c r="I60" i="68" s="1"/>
  <c r="K60" i="68" s="1"/>
  <c r="M60" i="68" s="1"/>
  <c r="O60" i="68" s="1"/>
  <c r="Q60" i="68" s="1"/>
  <c r="S60" i="68" s="1"/>
  <c r="U60" i="68" s="1"/>
  <c r="W60" i="68" s="1"/>
  <c r="Y60" i="68" s="1"/>
  <c r="AA60" i="68" s="1"/>
  <c r="E53" i="68"/>
  <c r="G53" i="68" s="1"/>
  <c r="I53" i="68" s="1"/>
  <c r="K53" i="68" s="1"/>
  <c r="M53" i="68" s="1"/>
  <c r="O53" i="68" s="1"/>
  <c r="Q53" i="68" s="1"/>
  <c r="S53" i="68" s="1"/>
  <c r="U53" i="68" s="1"/>
  <c r="W53" i="68" s="1"/>
  <c r="Y53" i="68" s="1"/>
  <c r="AA53" i="68" s="1"/>
  <c r="E51" i="68"/>
  <c r="G51" i="68" s="1"/>
  <c r="I51" i="68" s="1"/>
  <c r="K51" i="68" s="1"/>
  <c r="M51" i="68" s="1"/>
  <c r="O51" i="68" s="1"/>
  <c r="Q51" i="68" s="1"/>
  <c r="S51" i="68" s="1"/>
  <c r="U51" i="68" s="1"/>
  <c r="W51" i="68" s="1"/>
  <c r="Y51" i="68" s="1"/>
  <c r="AA51" i="68" s="1"/>
  <c r="E49" i="68"/>
  <c r="G49" i="68" s="1"/>
  <c r="I49" i="68" s="1"/>
  <c r="K49" i="68" s="1"/>
  <c r="M49" i="68" s="1"/>
  <c r="O49" i="68" s="1"/>
  <c r="Q49" i="68" s="1"/>
  <c r="S49" i="68" s="1"/>
  <c r="U49" i="68" s="1"/>
  <c r="W49" i="68" s="1"/>
  <c r="Y49" i="68" s="1"/>
  <c r="AA49" i="68" s="1"/>
  <c r="E47" i="68"/>
  <c r="G47" i="68" s="1"/>
  <c r="I47" i="68" s="1"/>
  <c r="K47" i="68" s="1"/>
  <c r="M47" i="68" s="1"/>
  <c r="O47" i="68" s="1"/>
  <c r="Q47" i="68" s="1"/>
  <c r="S47" i="68" s="1"/>
  <c r="U47" i="68" s="1"/>
  <c r="W47" i="68" s="1"/>
  <c r="Y47" i="68" s="1"/>
  <c r="AA47" i="68" s="1"/>
  <c r="E44" i="68"/>
  <c r="G44" i="68" s="1"/>
  <c r="I44" i="68" s="1"/>
  <c r="K44" i="68" s="1"/>
  <c r="M44" i="68" s="1"/>
  <c r="O44" i="68" s="1"/>
  <c r="Q44" i="68" s="1"/>
  <c r="S44" i="68" s="1"/>
  <c r="U44" i="68" s="1"/>
  <c r="W44" i="68" s="1"/>
  <c r="Y44" i="68" s="1"/>
  <c r="AA44" i="68" s="1"/>
  <c r="E41" i="68"/>
  <c r="G41" i="68" s="1"/>
  <c r="I41" i="68" s="1"/>
  <c r="K41" i="68" s="1"/>
  <c r="M41" i="68" s="1"/>
  <c r="O41" i="68" s="1"/>
  <c r="Q41" i="68" s="1"/>
  <c r="S41" i="68" s="1"/>
  <c r="U41" i="68" s="1"/>
  <c r="W41" i="68" s="1"/>
  <c r="Y41" i="68" s="1"/>
  <c r="AA41" i="68" s="1"/>
  <c r="E38" i="68"/>
  <c r="G38" i="68" s="1"/>
  <c r="I38" i="68" s="1"/>
  <c r="K38" i="68" s="1"/>
  <c r="M38" i="68" s="1"/>
  <c r="O38" i="68" s="1"/>
  <c r="Q38" i="68" s="1"/>
  <c r="S38" i="68" s="1"/>
  <c r="U38" i="68" s="1"/>
  <c r="W38" i="68" s="1"/>
  <c r="Y38" i="68" s="1"/>
  <c r="AA38" i="68" s="1"/>
  <c r="E35" i="68"/>
  <c r="G35" i="68" s="1"/>
  <c r="I35" i="68" s="1"/>
  <c r="K35" i="68" s="1"/>
  <c r="M35" i="68" s="1"/>
  <c r="O35" i="68" s="1"/>
  <c r="Q35" i="68" s="1"/>
  <c r="S35" i="68" s="1"/>
  <c r="U35" i="68" s="1"/>
  <c r="W35" i="68" s="1"/>
  <c r="Y35" i="68" s="1"/>
  <c r="AA35" i="68" s="1"/>
  <c r="E33" i="68"/>
  <c r="G33" i="68" s="1"/>
  <c r="I33" i="68" s="1"/>
  <c r="K33" i="68" s="1"/>
  <c r="M33" i="68" s="1"/>
  <c r="O33" i="68" s="1"/>
  <c r="Q33" i="68" s="1"/>
  <c r="S33" i="68" s="1"/>
  <c r="U33" i="68" s="1"/>
  <c r="W33" i="68" s="1"/>
  <c r="Y33" i="68" s="1"/>
  <c r="AA33" i="68" s="1"/>
  <c r="E31" i="68"/>
  <c r="G31" i="68" s="1"/>
  <c r="I31" i="68" s="1"/>
  <c r="K31" i="68" s="1"/>
  <c r="M31" i="68" s="1"/>
  <c r="O31" i="68" s="1"/>
  <c r="Q31" i="68" s="1"/>
  <c r="S31" i="68" s="1"/>
  <c r="U31" i="68" s="1"/>
  <c r="W31" i="68" s="1"/>
  <c r="Y31" i="68" s="1"/>
  <c r="AA31" i="68" s="1"/>
  <c r="E29" i="68"/>
  <c r="G29" i="68" s="1"/>
  <c r="I29" i="68" s="1"/>
  <c r="K29" i="68" s="1"/>
  <c r="M29" i="68" s="1"/>
  <c r="O29" i="68" s="1"/>
  <c r="Q29" i="68" s="1"/>
  <c r="S29" i="68" s="1"/>
  <c r="U29" i="68" s="1"/>
  <c r="W29" i="68" s="1"/>
  <c r="Y29" i="68" s="1"/>
  <c r="AA29" i="68" s="1"/>
  <c r="E24" i="68"/>
  <c r="G24" i="68" s="1"/>
  <c r="I24" i="68" s="1"/>
  <c r="K24" i="68" s="1"/>
  <c r="M24" i="68" s="1"/>
  <c r="O24" i="68" s="1"/>
  <c r="Q24" i="68" s="1"/>
  <c r="S24" i="68" s="1"/>
  <c r="U24" i="68" s="1"/>
  <c r="W24" i="68" s="1"/>
  <c r="Y24" i="68" s="1"/>
  <c r="AA24" i="68" s="1"/>
  <c r="E22" i="68"/>
  <c r="G22" i="68" s="1"/>
  <c r="I22" i="68" s="1"/>
  <c r="K22" i="68" s="1"/>
  <c r="M22" i="68" s="1"/>
  <c r="O22" i="68" s="1"/>
  <c r="Q22" i="68" s="1"/>
  <c r="S22" i="68" s="1"/>
  <c r="U22" i="68" s="1"/>
  <c r="W22" i="68" s="1"/>
  <c r="Y22" i="68" s="1"/>
  <c r="AA22" i="68" s="1"/>
  <c r="E18" i="68"/>
  <c r="E15" i="68"/>
  <c r="G15" i="68" s="1"/>
  <c r="I15" i="68" s="1"/>
  <c r="K15" i="68" s="1"/>
  <c r="M15" i="68" s="1"/>
  <c r="O15" i="68" s="1"/>
  <c r="Q15" i="68" s="1"/>
  <c r="S15" i="68" s="1"/>
  <c r="U15" i="68" s="1"/>
  <c r="W15" i="68" s="1"/>
  <c r="Y15" i="68" s="1"/>
  <c r="AA15" i="68" s="1"/>
  <c r="E13" i="68"/>
  <c r="G13" i="68" s="1"/>
  <c r="I13" i="68" s="1"/>
  <c r="K13" i="68" s="1"/>
  <c r="M13" i="68" s="1"/>
  <c r="O13" i="68" s="1"/>
  <c r="Q13" i="68" s="1"/>
  <c r="S13" i="68" s="1"/>
  <c r="U13" i="68" s="1"/>
  <c r="W13" i="68" s="1"/>
  <c r="Y13" i="68" s="1"/>
  <c r="AA13" i="68" s="1"/>
  <c r="E11" i="68"/>
  <c r="G11" i="68" s="1"/>
  <c r="I11" i="68" s="1"/>
  <c r="K11" i="68" s="1"/>
  <c r="M11" i="68" s="1"/>
  <c r="O11" i="68" s="1"/>
  <c r="Q11" i="68" s="1"/>
  <c r="S11" i="68" s="1"/>
  <c r="U11" i="68" s="1"/>
  <c r="W11" i="68" s="1"/>
  <c r="Y11" i="68" s="1"/>
  <c r="AA11" i="68" s="1"/>
  <c r="B4" i="68"/>
  <c r="B3" i="68"/>
  <c r="B2" i="68"/>
  <c r="B4" i="67"/>
  <c r="B3" i="67"/>
  <c r="B2" i="67"/>
  <c r="G18" i="68" l="1"/>
  <c r="I18" i="68" l="1"/>
  <c r="K18" i="68" l="1"/>
  <c r="B41" i="40"/>
  <c r="A41" i="40"/>
  <c r="B34" i="40"/>
  <c r="A34" i="40"/>
  <c r="B31" i="40"/>
  <c r="A31" i="40"/>
  <c r="B25" i="40"/>
  <c r="A25" i="40"/>
  <c r="B22" i="40"/>
  <c r="B19" i="40"/>
  <c r="A22" i="40"/>
  <c r="B16" i="40"/>
  <c r="A19" i="40"/>
  <c r="A16" i="40"/>
  <c r="A13" i="40"/>
  <c r="B10" i="40"/>
  <c r="A10" i="40"/>
  <c r="B13" i="40"/>
  <c r="M18" i="68" l="1"/>
  <c r="O18" i="68" l="1"/>
  <c r="Q18" i="68" l="1"/>
  <c r="S18" i="68" l="1"/>
  <c r="B6" i="59"/>
  <c r="B5" i="59"/>
  <c r="B4" i="59"/>
  <c r="B3" i="59"/>
  <c r="B2" i="59"/>
  <c r="U18" i="68" l="1"/>
  <c r="W18" i="68" l="1"/>
  <c r="Y18" i="68" l="1"/>
  <c r="AA18" i="68" l="1"/>
  <c r="B6" i="58" l="1"/>
  <c r="B5" i="58"/>
  <c r="B4" i="58"/>
  <c r="B3" i="58"/>
  <c r="B2" i="58"/>
  <c r="B54" i="40" l="1"/>
  <c r="B52" i="40"/>
  <c r="A4" i="40"/>
  <c r="A3" i="40"/>
  <c r="A2" i="40"/>
  <c r="A1" i="40"/>
  <c r="A6" i="41"/>
  <c r="A5" i="41"/>
  <c r="A4" i="41"/>
  <c r="A3" i="41"/>
  <c r="A6" i="38"/>
  <c r="A5" i="38"/>
  <c r="A4" i="38"/>
  <c r="A3" i="38"/>
  <c r="A7" i="37"/>
  <c r="A6" i="37"/>
  <c r="A5" i="37"/>
  <c r="A4" i="37"/>
  <c r="A3" i="37"/>
  <c r="B6" i="56"/>
  <c r="B5" i="56"/>
  <c r="B4" i="56"/>
  <c r="B3" i="56"/>
  <c r="B2" i="56"/>
  <c r="B6" i="55"/>
  <c r="B5" i="55"/>
  <c r="B4" i="55"/>
  <c r="B3" i="55"/>
  <c r="B2" i="55"/>
  <c r="B6" i="47"/>
  <c r="B5" i="47"/>
  <c r="B4" i="47"/>
  <c r="B3" i="47"/>
  <c r="B2" i="47"/>
  <c r="B6" i="46"/>
  <c r="B5" i="46"/>
  <c r="B4" i="46"/>
  <c r="B3" i="46"/>
  <c r="B2" i="46"/>
  <c r="B6" i="42"/>
  <c r="B5" i="42"/>
  <c r="B4" i="42"/>
  <c r="B3" i="42"/>
  <c r="B2" i="42"/>
  <c r="D291" i="80" l="1"/>
  <c r="C671" i="70"/>
  <c r="C46" i="71"/>
  <c r="J7" i="83"/>
  <c r="J7" i="59"/>
  <c r="J7" i="58"/>
  <c r="J7" i="46"/>
  <c r="J7" i="56"/>
  <c r="J7" i="55"/>
  <c r="N291" i="80" l="1"/>
  <c r="L291" i="80"/>
  <c r="J291" i="80"/>
  <c r="H291" i="80"/>
  <c r="F291" i="80"/>
  <c r="F292" i="80" s="1"/>
  <c r="Z291" i="80"/>
  <c r="X291" i="80"/>
  <c r="V291" i="80"/>
  <c r="T291" i="80"/>
  <c r="R291" i="80"/>
  <c r="P291" i="80"/>
  <c r="AB291" i="80"/>
  <c r="D32" i="73"/>
  <c r="D174" i="68"/>
  <c r="D25" i="68"/>
  <c r="D81" i="68"/>
  <c r="D104" i="68"/>
  <c r="D146" i="68"/>
  <c r="D93" i="68"/>
  <c r="D121" i="68"/>
  <c r="D57" i="68"/>
  <c r="D79" i="68"/>
  <c r="D95" i="68"/>
  <c r="D172" i="68"/>
  <c r="D106" i="68"/>
  <c r="D123" i="68"/>
  <c r="D144" i="68"/>
  <c r="D82" i="84"/>
  <c r="D147" i="84"/>
  <c r="D84" i="84"/>
  <c r="D78" i="84"/>
  <c r="D76" i="84"/>
  <c r="D80" i="84"/>
  <c r="D13" i="70"/>
  <c r="C181" i="80"/>
  <c r="C249" i="80"/>
  <c r="C279" i="80"/>
  <c r="C137" i="80"/>
  <c r="C311" i="72"/>
  <c r="C179" i="80"/>
  <c r="C29" i="80"/>
  <c r="C177" i="80"/>
  <c r="C161" i="80"/>
  <c r="C65" i="80"/>
  <c r="C217" i="80"/>
  <c r="C77" i="80"/>
  <c r="C81" i="80"/>
  <c r="C197" i="80"/>
  <c r="C159" i="80"/>
  <c r="C823" i="72"/>
  <c r="C23" i="80"/>
  <c r="C79" i="80"/>
  <c r="C165" i="80"/>
  <c r="C199" i="80"/>
  <c r="C245" i="80"/>
  <c r="C195" i="80"/>
  <c r="C95" i="80"/>
  <c r="C285" i="80"/>
  <c r="C201" i="80"/>
  <c r="C27" i="80"/>
  <c r="C49" i="80"/>
  <c r="C43" i="80"/>
  <c r="C101" i="80"/>
  <c r="C75" i="80"/>
  <c r="C63" i="80"/>
  <c r="C61" i="80"/>
  <c r="C231" i="80"/>
  <c r="C157" i="80"/>
  <c r="C219" i="80"/>
  <c r="C183" i="80"/>
  <c r="C385" i="72"/>
  <c r="C139" i="80"/>
  <c r="C263" i="80"/>
  <c r="C221" i="80"/>
  <c r="C281" i="80"/>
  <c r="C97" i="80"/>
  <c r="C25" i="80"/>
  <c r="C113" i="84"/>
  <c r="C21" i="80"/>
  <c r="C233" i="80"/>
  <c r="C99" i="80"/>
  <c r="C283" i="80"/>
  <c r="C135" i="80"/>
  <c r="C45" i="80"/>
  <c r="C287" i="80"/>
  <c r="C203" i="80"/>
  <c r="C117" i="80"/>
  <c r="C259" i="80"/>
  <c r="C247" i="80"/>
  <c r="C42" i="71"/>
  <c r="C141" i="80"/>
  <c r="C265" i="80"/>
  <c r="C163" i="80"/>
  <c r="C119" i="80"/>
  <c r="C47" i="80"/>
  <c r="C669" i="70"/>
  <c r="C115" i="80"/>
  <c r="C261" i="80"/>
  <c r="C235" i="80"/>
  <c r="C171" i="80"/>
  <c r="C169" i="80"/>
  <c r="C93" i="80"/>
  <c r="C271" i="80"/>
  <c r="C15" i="80"/>
  <c r="C55" i="80"/>
  <c r="C57" i="80"/>
  <c r="C121" i="80"/>
  <c r="C155" i="80"/>
  <c r="C193" i="80"/>
  <c r="C71" i="80"/>
  <c r="C109" i="80"/>
  <c r="C267" i="80"/>
  <c r="C241" i="80"/>
  <c r="C213" i="80"/>
  <c r="C37" i="80"/>
  <c r="C89" i="80"/>
  <c r="C255" i="80"/>
  <c r="C31" i="80"/>
  <c r="C215" i="80"/>
  <c r="C251" i="80"/>
  <c r="C173" i="80"/>
  <c r="C175" i="80"/>
  <c r="C273" i="80"/>
  <c r="C91" i="80"/>
  <c r="C227" i="80"/>
  <c r="C189" i="80"/>
  <c r="C111" i="80"/>
  <c r="C131" i="80"/>
  <c r="C113" i="80"/>
  <c r="C129" i="80"/>
  <c r="C19" i="80"/>
  <c r="C87" i="80"/>
  <c r="C17" i="80"/>
  <c r="C35" i="80"/>
  <c r="C41" i="80"/>
  <c r="C223" i="80"/>
  <c r="C185" i="80"/>
  <c r="C53" i="80"/>
  <c r="C59" i="80"/>
  <c r="C257" i="80"/>
  <c r="C149" i="80"/>
  <c r="C229" i="80"/>
  <c r="C153" i="80"/>
  <c r="C243" i="80"/>
  <c r="C211" i="80"/>
  <c r="C125" i="80"/>
  <c r="C13" i="80"/>
  <c r="C237" i="80"/>
  <c r="C191" i="80"/>
  <c r="C127" i="80"/>
  <c r="C11" i="80"/>
  <c r="C69" i="80"/>
  <c r="C73" i="80"/>
  <c r="C151" i="80"/>
  <c r="C83" i="80"/>
  <c r="C205" i="80"/>
  <c r="C103" i="80"/>
  <c r="C277" i="80"/>
  <c r="C39" i="80"/>
  <c r="C133" i="80"/>
  <c r="C289" i="80"/>
  <c r="C275" i="80"/>
  <c r="C476" i="72"/>
  <c r="C478" i="72"/>
  <c r="C387" i="72"/>
  <c r="C393" i="72"/>
  <c r="C383" i="72"/>
  <c r="C472" i="72"/>
  <c r="C474" i="72"/>
  <c r="C379" i="72"/>
  <c r="C391" i="72"/>
  <c r="C470" i="72"/>
  <c r="C226" i="72"/>
  <c r="C381" i="72"/>
  <c r="C389" i="72"/>
  <c r="C373" i="72"/>
  <c r="C258" i="70"/>
  <c r="C256" i="84"/>
  <c r="C88" i="70"/>
  <c r="C191" i="84"/>
  <c r="C14" i="75"/>
  <c r="C305" i="72"/>
  <c r="C327" i="72"/>
  <c r="C793" i="72"/>
  <c r="C416" i="72"/>
  <c r="C638" i="72"/>
  <c r="C468" i="72"/>
  <c r="C246" i="72"/>
  <c r="C307" i="72"/>
  <c r="C59" i="74"/>
  <c r="C318" i="70"/>
  <c r="C480" i="72"/>
  <c r="C737" i="70"/>
  <c r="C298" i="72"/>
  <c r="C412" i="72"/>
  <c r="C50" i="71"/>
  <c r="C56" i="84"/>
  <c r="C266" i="72"/>
  <c r="C309" i="72"/>
  <c r="C64" i="84"/>
  <c r="C32" i="74"/>
  <c r="C30" i="74"/>
  <c r="C710" i="72"/>
  <c r="C236" i="72"/>
  <c r="C47" i="74"/>
  <c r="C602" i="70"/>
  <c r="C513" i="70"/>
  <c r="C66" i="84"/>
  <c r="C434" i="70"/>
  <c r="C558" i="70"/>
  <c r="C35" i="70"/>
  <c r="C101" i="84"/>
  <c r="C321" i="72"/>
  <c r="C1017" i="72"/>
  <c r="C242" i="70"/>
  <c r="C671" i="72"/>
  <c r="C338" i="70"/>
  <c r="C48" i="71"/>
  <c r="C482" i="72"/>
  <c r="C240" i="84"/>
  <c r="C607" i="70"/>
  <c r="C213" i="84"/>
  <c r="C43" i="75"/>
  <c r="C272" i="84"/>
  <c r="C57" i="74"/>
  <c r="C397" i="72"/>
  <c r="C689" i="70"/>
  <c r="C418" i="72"/>
  <c r="C685" i="72"/>
  <c r="C24" i="74"/>
  <c r="C504" i="70"/>
  <c r="C424" i="72"/>
  <c r="C107" i="84"/>
  <c r="C48" i="84"/>
  <c r="C219" i="72"/>
  <c r="C407" i="72"/>
  <c r="C162" i="84"/>
  <c r="C96" i="72"/>
  <c r="C619" i="70"/>
  <c r="C464" i="72"/>
  <c r="C54" i="84"/>
  <c r="C705" i="70"/>
  <c r="C551" i="72"/>
  <c r="C244" i="72"/>
  <c r="C391" i="70"/>
  <c r="C300" i="72"/>
  <c r="C265" i="84"/>
  <c r="C556" i="70"/>
  <c r="C405" i="72"/>
  <c r="C679" i="70"/>
  <c r="C288" i="72"/>
  <c r="C135" i="84"/>
  <c r="C62" i="67"/>
  <c r="C741" i="70"/>
  <c r="C399" i="72"/>
  <c r="C1010" i="72"/>
  <c r="C319" i="72"/>
  <c r="C50" i="67"/>
  <c r="C188" i="70"/>
  <c r="C557" i="72"/>
  <c r="C430" i="72"/>
  <c r="C50" i="84"/>
  <c r="C490" i="70"/>
  <c r="C739" i="70"/>
  <c r="C628" i="70"/>
  <c r="C22" i="74"/>
  <c r="C98" i="72"/>
  <c r="C180" i="84"/>
  <c r="C935" i="72"/>
  <c r="C70" i="84"/>
  <c r="C313" i="72"/>
  <c r="C40" i="74"/>
  <c r="C401" i="72"/>
  <c r="C240" i="72"/>
  <c r="C700" i="70"/>
  <c r="C158" i="70"/>
  <c r="C30" i="75"/>
  <c r="C722" i="72"/>
  <c r="C247" i="84"/>
  <c r="C732" i="70"/>
  <c r="C336" i="70"/>
  <c r="C77" i="70"/>
  <c r="C459" i="70"/>
  <c r="C26" i="74"/>
  <c r="C169" i="84"/>
  <c r="C276" i="72"/>
  <c r="C486" i="72"/>
  <c r="C27" i="70"/>
  <c r="C1008" i="72"/>
  <c r="C260" i="70"/>
  <c r="C280" i="72"/>
  <c r="C984" i="72"/>
  <c r="C70" i="72"/>
  <c r="C827" i="72"/>
  <c r="C422" i="72"/>
  <c r="C160" i="84"/>
  <c r="C428" i="72"/>
  <c r="C15" i="70"/>
  <c r="C46" i="84"/>
  <c r="C152" i="84"/>
  <c r="C484" i="72"/>
  <c r="C414" i="72"/>
  <c r="C191" i="72"/>
  <c r="C325" i="72"/>
  <c r="C272" i="72"/>
  <c r="C380" i="70"/>
  <c r="C410" i="72"/>
  <c r="C302" i="72"/>
  <c r="C68" i="84"/>
  <c r="C68" i="72"/>
  <c r="C282" i="84"/>
  <c r="C230" i="72"/>
  <c r="C614" i="72"/>
  <c r="C921" i="72"/>
  <c r="C52" i="84"/>
  <c r="C17" i="70"/>
  <c r="C232" i="72"/>
  <c r="C242" i="72"/>
  <c r="C228" i="72"/>
  <c r="C866" i="72"/>
  <c r="C234" i="72"/>
  <c r="C531" i="72"/>
  <c r="C315" i="72"/>
  <c r="C515" i="70"/>
  <c r="C150" i="84"/>
  <c r="C426" i="72"/>
  <c r="C683" i="72"/>
  <c r="C16" i="75"/>
  <c r="C206" i="84"/>
  <c r="C329" i="70"/>
  <c r="C403" i="72"/>
  <c r="C215" i="72"/>
  <c r="C238" i="72"/>
  <c r="C105" i="84"/>
  <c r="C29" i="70"/>
  <c r="C323" i="72"/>
  <c r="C133" i="74"/>
  <c r="C224" i="84"/>
  <c r="C377" i="72"/>
  <c r="C878" i="72"/>
  <c r="C20" i="74"/>
  <c r="C353" i="72"/>
  <c r="C416" i="70"/>
  <c r="C454" i="72"/>
  <c r="C122" i="70"/>
  <c r="C233" i="84"/>
  <c r="C456" i="72"/>
  <c r="C583" i="70"/>
  <c r="C427" i="70"/>
  <c r="C51" i="74"/>
  <c r="C14" i="74"/>
  <c r="C34" i="75"/>
  <c r="C22" i="75"/>
  <c r="C12" i="75"/>
  <c r="C26" i="75"/>
  <c r="C36" i="75"/>
  <c r="C32" i="75"/>
  <c r="C20" i="75"/>
  <c r="C28" i="75"/>
  <c r="C10" i="75"/>
  <c r="C24" i="75"/>
  <c r="C10" i="71"/>
  <c r="C24" i="71"/>
  <c r="C20" i="71"/>
  <c r="C26" i="71"/>
  <c r="C34" i="71"/>
  <c r="C14" i="71"/>
  <c r="C16" i="71"/>
  <c r="C12" i="71"/>
  <c r="C22" i="71"/>
  <c r="C28" i="71"/>
  <c r="C30" i="71"/>
  <c r="C18" i="71"/>
  <c r="C16" i="74"/>
  <c r="C34" i="74"/>
  <c r="C28" i="68"/>
  <c r="C50" i="68"/>
  <c r="C30" i="68"/>
  <c r="C32" i="68"/>
  <c r="C48" i="68"/>
  <c r="C46" i="68"/>
  <c r="C730" i="70"/>
  <c r="C711" i="70"/>
  <c r="C717" i="70"/>
  <c r="C721" i="70"/>
  <c r="C707" i="70"/>
  <c r="C698" i="70"/>
  <c r="C675" i="70"/>
  <c r="C658" i="70"/>
  <c r="C652" i="70"/>
  <c r="C667" i="70"/>
  <c r="C662" i="70"/>
  <c r="C638" i="70"/>
  <c r="C646" i="70"/>
  <c r="C632" i="70"/>
  <c r="C648" i="70"/>
  <c r="C626" i="70"/>
  <c r="C624" i="70"/>
  <c r="C598" i="70"/>
  <c r="C592" i="70"/>
  <c r="C588" i="70"/>
  <c r="C572" i="70"/>
  <c r="C581" i="70"/>
  <c r="C568" i="70"/>
  <c r="C562" i="70"/>
  <c r="C547" i="70"/>
  <c r="C551" i="70"/>
  <c r="C541" i="70"/>
  <c r="C537" i="70"/>
  <c r="C520" i="70"/>
  <c r="C470" i="70"/>
  <c r="C480" i="70"/>
  <c r="C476" i="70"/>
  <c r="C444" i="70"/>
  <c r="C466" i="70"/>
  <c r="C438" i="70"/>
  <c r="C448" i="70"/>
  <c r="C457" i="70"/>
  <c r="C425" i="70"/>
  <c r="C398" i="70"/>
  <c r="C389" i="70"/>
  <c r="C400" i="70"/>
  <c r="C342" i="70"/>
  <c r="C366" i="70"/>
  <c r="C348" i="70"/>
  <c r="C362" i="70"/>
  <c r="C364" i="70"/>
  <c r="C352" i="70"/>
  <c r="C327" i="70"/>
  <c r="C274" i="70"/>
  <c r="C270" i="70"/>
  <c r="C266" i="70"/>
  <c r="C283" i="70"/>
  <c r="C49" i="70"/>
  <c r="C107" i="70"/>
  <c r="C223" i="70"/>
  <c r="C103" i="70"/>
  <c r="C86" i="70"/>
  <c r="C169" i="70"/>
  <c r="C165" i="70"/>
  <c r="C131" i="70"/>
  <c r="C195" i="70"/>
  <c r="C43" i="70"/>
  <c r="C207" i="70"/>
  <c r="C129" i="70"/>
  <c r="C133" i="70"/>
  <c r="C95" i="70"/>
  <c r="C219" i="70"/>
  <c r="C197" i="70"/>
  <c r="C251" i="70"/>
  <c r="C97" i="70"/>
  <c r="C193" i="70"/>
  <c r="C137" i="70"/>
  <c r="C111" i="70"/>
  <c r="C120" i="70"/>
  <c r="C177" i="70"/>
  <c r="C99" i="70"/>
  <c r="C186" i="70"/>
  <c r="C143" i="70"/>
  <c r="C54" i="70"/>
  <c r="C173" i="70"/>
  <c r="C201" i="70"/>
  <c r="C163" i="70"/>
  <c r="C211" i="70"/>
  <c r="C147" i="70"/>
  <c r="C262" i="70"/>
  <c r="C156" i="70"/>
  <c r="C19" i="67"/>
  <c r="C15" i="67"/>
  <c r="C21" i="67"/>
  <c r="C17" i="67"/>
  <c r="C98" i="74"/>
  <c r="C12" i="74"/>
  <c r="C49" i="75"/>
  <c r="C45" i="74"/>
  <c r="C52" i="75"/>
  <c r="C76" i="74"/>
  <c r="C108" i="74"/>
  <c r="C136" i="74"/>
  <c r="C148" i="74"/>
  <c r="C10" i="74"/>
  <c r="C81" i="74"/>
  <c r="C55" i="74"/>
  <c r="C58" i="75"/>
  <c r="C165" i="74"/>
  <c r="C45" i="75"/>
  <c r="C53" i="74"/>
  <c r="C72" i="74"/>
  <c r="C123" i="74"/>
  <c r="C127" i="74"/>
  <c r="C115" i="74"/>
  <c r="C41" i="75"/>
  <c r="C91" i="74"/>
  <c r="C146" i="74"/>
  <c r="C155" i="74"/>
  <c r="C43" i="74"/>
  <c r="C100" i="74"/>
  <c r="C142" i="74"/>
  <c r="C125" i="74"/>
  <c r="C89" i="74"/>
  <c r="C153" i="74"/>
  <c r="C129" i="74"/>
  <c r="C56" i="75"/>
  <c r="C110" i="74"/>
  <c r="C60" i="75"/>
  <c r="C64" i="74"/>
  <c r="C66" i="75"/>
  <c r="C74" i="74"/>
  <c r="C163" i="74"/>
  <c r="C106" i="74"/>
  <c r="C161" i="74"/>
  <c r="C39" i="75"/>
  <c r="C117" i="74"/>
  <c r="C66" i="74"/>
  <c r="C87" i="74"/>
  <c r="Z79" i="68" l="1"/>
  <c r="H79" i="68"/>
  <c r="J79" i="68"/>
  <c r="N79" i="68"/>
  <c r="F79" i="68"/>
  <c r="F80" i="68" s="1"/>
  <c r="L79" i="68"/>
  <c r="P79" i="68"/>
  <c r="V79" i="68"/>
  <c r="X79" i="68"/>
  <c r="T79" i="68"/>
  <c r="AB79" i="68"/>
  <c r="R79" i="68"/>
  <c r="AB57" i="68"/>
  <c r="R57" i="68"/>
  <c r="X57" i="68"/>
  <c r="N57" i="68"/>
  <c r="P57" i="68"/>
  <c r="T57" i="68"/>
  <c r="H57" i="68"/>
  <c r="V57" i="68"/>
  <c r="F57" i="68"/>
  <c r="F58" i="68" s="1"/>
  <c r="L57" i="68"/>
  <c r="Z57" i="68"/>
  <c r="J57" i="68"/>
  <c r="Z174" i="68"/>
  <c r="X174" i="68"/>
  <c r="V174" i="68"/>
  <c r="T174" i="68"/>
  <c r="R174" i="68"/>
  <c r="P174" i="68"/>
  <c r="L174" i="68"/>
  <c r="N174" i="68"/>
  <c r="F174" i="68"/>
  <c r="F175" i="68" s="1"/>
  <c r="AB174" i="68"/>
  <c r="J174" i="68"/>
  <c r="H174" i="68"/>
  <c r="Z121" i="68"/>
  <c r="R121" i="68"/>
  <c r="P121" i="68"/>
  <c r="N121" i="68"/>
  <c r="L121" i="68"/>
  <c r="J121" i="68"/>
  <c r="H121" i="68"/>
  <c r="F121" i="68"/>
  <c r="F122" i="68" s="1"/>
  <c r="AB121" i="68"/>
  <c r="X121" i="68"/>
  <c r="T121" i="68"/>
  <c r="V121" i="68"/>
  <c r="AB81" i="68"/>
  <c r="R81" i="68"/>
  <c r="P81" i="68"/>
  <c r="V81" i="68"/>
  <c r="X81" i="68"/>
  <c r="Z81" i="68"/>
  <c r="L81" i="68"/>
  <c r="T81" i="68"/>
  <c r="H81" i="68"/>
  <c r="J81" i="68"/>
  <c r="N81" i="68"/>
  <c r="F81" i="68"/>
  <c r="F82" i="68" s="1"/>
  <c r="V93" i="68"/>
  <c r="AB93" i="68"/>
  <c r="Z93" i="68"/>
  <c r="X93" i="68"/>
  <c r="H93" i="68"/>
  <c r="L93" i="68"/>
  <c r="N93" i="68"/>
  <c r="P93" i="68"/>
  <c r="T93" i="68"/>
  <c r="F93" i="68"/>
  <c r="F94" i="68" s="1"/>
  <c r="R93" i="68"/>
  <c r="J93" i="68"/>
  <c r="AB32" i="73"/>
  <c r="Z32" i="73"/>
  <c r="J32" i="73"/>
  <c r="H32" i="73"/>
  <c r="F32" i="73"/>
  <c r="F33" i="73" s="1"/>
  <c r="X32" i="73"/>
  <c r="V32" i="73"/>
  <c r="T32" i="73"/>
  <c r="R32" i="73"/>
  <c r="P32" i="73"/>
  <c r="N32" i="73"/>
  <c r="L32" i="73"/>
  <c r="P106" i="68"/>
  <c r="AB106" i="68"/>
  <c r="Z106" i="68"/>
  <c r="X106" i="68"/>
  <c r="V106" i="68"/>
  <c r="T106" i="68"/>
  <c r="R106" i="68"/>
  <c r="N106" i="68"/>
  <c r="J106" i="68"/>
  <c r="H106" i="68"/>
  <c r="L106" i="68"/>
  <c r="F106" i="68"/>
  <c r="F107" i="68" s="1"/>
  <c r="H172" i="68"/>
  <c r="F172" i="68"/>
  <c r="F173" i="68" s="1"/>
  <c r="AB172" i="68"/>
  <c r="Z172" i="68"/>
  <c r="N172" i="68"/>
  <c r="L172" i="68"/>
  <c r="J172" i="68"/>
  <c r="X172" i="68"/>
  <c r="V172" i="68"/>
  <c r="T172" i="68"/>
  <c r="R172" i="68"/>
  <c r="P172" i="68"/>
  <c r="D30" i="73"/>
  <c r="H292" i="80"/>
  <c r="J292" i="80" s="1"/>
  <c r="L292" i="80" s="1"/>
  <c r="N292" i="80" s="1"/>
  <c r="P292" i="80" s="1"/>
  <c r="R292" i="80" s="1"/>
  <c r="T292" i="80" s="1"/>
  <c r="V292" i="80" s="1"/>
  <c r="X292" i="80" s="1"/>
  <c r="Z292" i="80" s="1"/>
  <c r="AB292" i="80" s="1"/>
  <c r="D55" i="68"/>
  <c r="T25" i="68"/>
  <c r="P25" i="68"/>
  <c r="AB25" i="68"/>
  <c r="H25" i="68"/>
  <c r="N25" i="68"/>
  <c r="V25" i="68"/>
  <c r="R25" i="68"/>
  <c r="J25" i="68"/>
  <c r="X25" i="68"/>
  <c r="Z25" i="68"/>
  <c r="F25" i="68"/>
  <c r="F26" i="68" s="1"/>
  <c r="L25" i="68"/>
  <c r="H95" i="68"/>
  <c r="AB95" i="68"/>
  <c r="R95" i="68"/>
  <c r="J95" i="68"/>
  <c r="L95" i="68"/>
  <c r="Z95" i="68"/>
  <c r="F95" i="68"/>
  <c r="F96" i="68" s="1"/>
  <c r="V95" i="68"/>
  <c r="P95" i="68"/>
  <c r="X95" i="68"/>
  <c r="N95" i="68"/>
  <c r="T95" i="68"/>
  <c r="V144" i="68"/>
  <c r="AB144" i="68"/>
  <c r="Z144" i="68"/>
  <c r="X144" i="68"/>
  <c r="T144" i="68"/>
  <c r="F144" i="68"/>
  <c r="F145" i="68" s="1"/>
  <c r="N144" i="68"/>
  <c r="L144" i="68"/>
  <c r="P144" i="68"/>
  <c r="H144" i="68"/>
  <c r="J144" i="68"/>
  <c r="R144" i="68"/>
  <c r="P146" i="68"/>
  <c r="N146" i="68"/>
  <c r="F146" i="68"/>
  <c r="F147" i="68" s="1"/>
  <c r="L146" i="68"/>
  <c r="J146" i="68"/>
  <c r="H146" i="68"/>
  <c r="T146" i="68"/>
  <c r="AB146" i="68"/>
  <c r="Z146" i="68"/>
  <c r="X146" i="68"/>
  <c r="V146" i="68"/>
  <c r="R146" i="68"/>
  <c r="L123" i="68"/>
  <c r="J123" i="68"/>
  <c r="H123" i="68"/>
  <c r="F123" i="68"/>
  <c r="F124" i="68" s="1"/>
  <c r="Z123" i="68"/>
  <c r="X123" i="68"/>
  <c r="V123" i="68"/>
  <c r="R123" i="68"/>
  <c r="T123" i="68"/>
  <c r="AB123" i="68"/>
  <c r="P123" i="68"/>
  <c r="N123" i="68"/>
  <c r="X104" i="68"/>
  <c r="AB104" i="68"/>
  <c r="H104" i="68"/>
  <c r="N104" i="68"/>
  <c r="P104" i="68"/>
  <c r="L104" i="68"/>
  <c r="J104" i="68"/>
  <c r="F104" i="68"/>
  <c r="F105" i="68" s="1"/>
  <c r="R104" i="68"/>
  <c r="V104" i="68"/>
  <c r="Z104" i="68"/>
  <c r="T104" i="68"/>
  <c r="D769" i="70"/>
  <c r="Z78" i="84"/>
  <c r="AB78" i="84"/>
  <c r="H78" i="84"/>
  <c r="R78" i="84"/>
  <c r="T78" i="84"/>
  <c r="X78" i="84"/>
  <c r="L78" i="84"/>
  <c r="F78" i="84"/>
  <c r="F79" i="84" s="1"/>
  <c r="P78" i="84"/>
  <c r="N78" i="84"/>
  <c r="V78" i="84"/>
  <c r="J78" i="84"/>
  <c r="D1072" i="72"/>
  <c r="P1072" i="72" s="1"/>
  <c r="D1088" i="72"/>
  <c r="P1088" i="72" s="1"/>
  <c r="D1090" i="72"/>
  <c r="P1090" i="72" s="1"/>
  <c r="D1058" i="72"/>
  <c r="P1058" i="72" s="1"/>
  <c r="D1062" i="72"/>
  <c r="P1062" i="72" s="1"/>
  <c r="D1076" i="72"/>
  <c r="P1076" i="72" s="1"/>
  <c r="AB147" i="84"/>
  <c r="T147" i="84"/>
  <c r="R147" i="84"/>
  <c r="F147" i="84"/>
  <c r="F148" i="84" s="1"/>
  <c r="P147" i="84"/>
  <c r="L147" i="84"/>
  <c r="N147" i="84"/>
  <c r="H147" i="84"/>
  <c r="J147" i="84"/>
  <c r="Z147" i="84"/>
  <c r="X147" i="84"/>
  <c r="V147" i="84"/>
  <c r="D1060" i="72"/>
  <c r="P1060" i="72" s="1"/>
  <c r="D1074" i="72"/>
  <c r="P1074" i="72" s="1"/>
  <c r="D1070" i="72"/>
  <c r="P1070" i="72" s="1"/>
  <c r="P82" i="84"/>
  <c r="AB82" i="84"/>
  <c r="F82" i="84"/>
  <c r="F83" i="84" s="1"/>
  <c r="Z82" i="84"/>
  <c r="H82" i="84"/>
  <c r="R82" i="84"/>
  <c r="T82" i="84"/>
  <c r="X82" i="84"/>
  <c r="V82" i="84"/>
  <c r="L82" i="84"/>
  <c r="J82" i="84"/>
  <c r="N82" i="84"/>
  <c r="D1102" i="72"/>
  <c r="P1102" i="72" s="1"/>
  <c r="D1092" i="72"/>
  <c r="P1092" i="72" s="1"/>
  <c r="D1064" i="72"/>
  <c r="P1064" i="72" s="1"/>
  <c r="J76" i="84"/>
  <c r="T76" i="84"/>
  <c r="L76" i="84"/>
  <c r="X76" i="84"/>
  <c r="Z76" i="84"/>
  <c r="V76" i="84"/>
  <c r="R76" i="84"/>
  <c r="P76" i="84"/>
  <c r="N76" i="84"/>
  <c r="F76" i="84"/>
  <c r="F77" i="84" s="1"/>
  <c r="AB76" i="84"/>
  <c r="H76" i="84"/>
  <c r="D1086" i="72"/>
  <c r="P1086" i="72" s="1"/>
  <c r="D1066" i="72"/>
  <c r="P1066" i="72" s="1"/>
  <c r="D1084" i="72"/>
  <c r="P1084" i="72" s="1"/>
  <c r="D1082" i="72"/>
  <c r="P1082" i="72" s="1"/>
  <c r="D1094" i="72"/>
  <c r="P1094" i="72" s="1"/>
  <c r="D1100" i="72"/>
  <c r="P1100" i="72" s="1"/>
  <c r="D1080" i="72"/>
  <c r="P1080" i="72" s="1"/>
  <c r="D1068" i="72"/>
  <c r="P1068" i="72" s="1"/>
  <c r="X84" i="84"/>
  <c r="H84" i="84"/>
  <c r="L84" i="84"/>
  <c r="J84" i="84"/>
  <c r="AB84" i="84"/>
  <c r="P84" i="84"/>
  <c r="V84" i="84"/>
  <c r="Z84" i="84"/>
  <c r="R84" i="84"/>
  <c r="T84" i="84"/>
  <c r="F84" i="84"/>
  <c r="F85" i="84" s="1"/>
  <c r="N84" i="84"/>
  <c r="D1096" i="72"/>
  <c r="P1096" i="72" s="1"/>
  <c r="Z80" i="84"/>
  <c r="AB80" i="84"/>
  <c r="H80" i="84"/>
  <c r="N80" i="84"/>
  <c r="L80" i="84"/>
  <c r="F80" i="84"/>
  <c r="F81" i="84" s="1"/>
  <c r="T80" i="84"/>
  <c r="V80" i="84"/>
  <c r="J80" i="84"/>
  <c r="R80" i="84"/>
  <c r="X80" i="84"/>
  <c r="P80" i="84"/>
  <c r="D1114" i="72"/>
  <c r="P1114" i="72" s="1"/>
  <c r="D18" i="73"/>
  <c r="D11" i="67"/>
  <c r="D25" i="67"/>
  <c r="D23" i="67"/>
  <c r="D13" i="73"/>
  <c r="D22" i="73"/>
  <c r="D21" i="67"/>
  <c r="C144" i="74"/>
  <c r="H145" i="68" l="1"/>
  <c r="J145" i="68" s="1"/>
  <c r="L145" i="68" s="1"/>
  <c r="N145" i="68" s="1"/>
  <c r="P145" i="68" s="1"/>
  <c r="R145" i="68" s="1"/>
  <c r="T145" i="68" s="1"/>
  <c r="V145" i="68" s="1"/>
  <c r="X145" i="68" s="1"/>
  <c r="Z145" i="68" s="1"/>
  <c r="AB145" i="68" s="1"/>
  <c r="H96" i="68"/>
  <c r="J96" i="68" s="1"/>
  <c r="L96" i="68" s="1"/>
  <c r="N96" i="68" s="1"/>
  <c r="P96" i="68" s="1"/>
  <c r="R96" i="68" s="1"/>
  <c r="T96" i="68" s="1"/>
  <c r="V96" i="68" s="1"/>
  <c r="X96" i="68" s="1"/>
  <c r="Z96" i="68" s="1"/>
  <c r="AB96" i="68" s="1"/>
  <c r="H107" i="68"/>
  <c r="J107" i="68" s="1"/>
  <c r="L107" i="68" s="1"/>
  <c r="N107" i="68" s="1"/>
  <c r="P107" i="68" s="1"/>
  <c r="R107" i="68" s="1"/>
  <c r="T107" i="68" s="1"/>
  <c r="V107" i="68" s="1"/>
  <c r="X107" i="68" s="1"/>
  <c r="Z107" i="68" s="1"/>
  <c r="AB107" i="68" s="1"/>
  <c r="H105" i="68"/>
  <c r="J105" i="68" s="1"/>
  <c r="L105" i="68" s="1"/>
  <c r="N105" i="68" s="1"/>
  <c r="P105" i="68" s="1"/>
  <c r="R105" i="68" s="1"/>
  <c r="T105" i="68" s="1"/>
  <c r="V105" i="68" s="1"/>
  <c r="X105" i="68" s="1"/>
  <c r="Z105" i="68" s="1"/>
  <c r="AB105" i="68" s="1"/>
  <c r="H147" i="68"/>
  <c r="J147" i="68" s="1"/>
  <c r="L147" i="68" s="1"/>
  <c r="N147" i="68" s="1"/>
  <c r="P147" i="68" s="1"/>
  <c r="R147" i="68" s="1"/>
  <c r="T147" i="68" s="1"/>
  <c r="V147" i="68" s="1"/>
  <c r="X147" i="68" s="1"/>
  <c r="Z147" i="68" s="1"/>
  <c r="AB147" i="68" s="1"/>
  <c r="X30" i="73"/>
  <c r="V30" i="73"/>
  <c r="T30" i="73"/>
  <c r="R30" i="73"/>
  <c r="J30" i="73"/>
  <c r="P30" i="73"/>
  <c r="N30" i="73"/>
  <c r="L30" i="73"/>
  <c r="AB30" i="73"/>
  <c r="Z30" i="73"/>
  <c r="H30" i="73"/>
  <c r="F30" i="73"/>
  <c r="F31" i="73" s="1"/>
  <c r="H58" i="68"/>
  <c r="J58" i="68" s="1"/>
  <c r="L58" i="68" s="1"/>
  <c r="N58" i="68" s="1"/>
  <c r="P58" i="68" s="1"/>
  <c r="R58" i="68" s="1"/>
  <c r="T58" i="68" s="1"/>
  <c r="V58" i="68" s="1"/>
  <c r="X58" i="68" s="1"/>
  <c r="Z58" i="68" s="1"/>
  <c r="AB58" i="68" s="1"/>
  <c r="H82" i="68"/>
  <c r="J82" i="68" s="1"/>
  <c r="L82" i="68" s="1"/>
  <c r="N82" i="68" s="1"/>
  <c r="P82" i="68" s="1"/>
  <c r="R82" i="68" s="1"/>
  <c r="T82" i="68" s="1"/>
  <c r="V82" i="68" s="1"/>
  <c r="X82" i="68" s="1"/>
  <c r="Z82" i="68" s="1"/>
  <c r="AB82" i="68" s="1"/>
  <c r="P55" i="68"/>
  <c r="H55" i="68"/>
  <c r="L55" i="68"/>
  <c r="AB55" i="68"/>
  <c r="J55" i="68"/>
  <c r="F55" i="68"/>
  <c r="F56" i="68" s="1"/>
  <c r="N55" i="68"/>
  <c r="T55" i="68"/>
  <c r="V55" i="68"/>
  <c r="Z55" i="68"/>
  <c r="R55" i="68"/>
  <c r="X55" i="68"/>
  <c r="AB1058" i="72"/>
  <c r="AC1058" i="72" s="1"/>
  <c r="Z1058" i="72"/>
  <c r="X1058" i="72"/>
  <c r="T1058" i="72"/>
  <c r="R1058" i="72"/>
  <c r="N1058" i="72"/>
  <c r="L1058" i="72"/>
  <c r="J1058" i="72"/>
  <c r="H1058" i="72"/>
  <c r="F1058" i="72"/>
  <c r="F1059" i="72" s="1"/>
  <c r="V1058" i="72"/>
  <c r="H33" i="73"/>
  <c r="J33" i="73" s="1"/>
  <c r="L33" i="73" s="1"/>
  <c r="N33" i="73" s="1"/>
  <c r="P33" i="73" s="1"/>
  <c r="R33" i="73" s="1"/>
  <c r="T33" i="73" s="1"/>
  <c r="V33" i="73" s="1"/>
  <c r="X33" i="73" s="1"/>
  <c r="Z33" i="73" s="1"/>
  <c r="AB33" i="73" s="1"/>
  <c r="H175" i="68"/>
  <c r="J175" i="68" s="1"/>
  <c r="L175" i="68" s="1"/>
  <c r="N175" i="68" s="1"/>
  <c r="P175" i="68" s="1"/>
  <c r="R175" i="68" s="1"/>
  <c r="T175" i="68" s="1"/>
  <c r="V175" i="68" s="1"/>
  <c r="X175" i="68" s="1"/>
  <c r="Z175" i="68" s="1"/>
  <c r="AB175" i="68" s="1"/>
  <c r="H173" i="68"/>
  <c r="J173" i="68" s="1"/>
  <c r="L173" i="68" s="1"/>
  <c r="N173" i="68" s="1"/>
  <c r="P173" i="68" s="1"/>
  <c r="R173" i="68" s="1"/>
  <c r="T173" i="68" s="1"/>
  <c r="V173" i="68" s="1"/>
  <c r="X173" i="68" s="1"/>
  <c r="Z173" i="68" s="1"/>
  <c r="AB173" i="68" s="1"/>
  <c r="H94" i="68"/>
  <c r="J94" i="68" s="1"/>
  <c r="L94" i="68" s="1"/>
  <c r="N94" i="68" s="1"/>
  <c r="P94" i="68" s="1"/>
  <c r="R94" i="68" s="1"/>
  <c r="T94" i="68" s="1"/>
  <c r="V94" i="68" s="1"/>
  <c r="X94" i="68" s="1"/>
  <c r="Z94" i="68" s="1"/>
  <c r="AB94" i="68" s="1"/>
  <c r="H80" i="68"/>
  <c r="J80" i="68" s="1"/>
  <c r="L80" i="68" s="1"/>
  <c r="N80" i="68" s="1"/>
  <c r="P80" i="68" s="1"/>
  <c r="R80" i="68" s="1"/>
  <c r="T80" i="68" s="1"/>
  <c r="V80" i="68" s="1"/>
  <c r="X80" i="68" s="1"/>
  <c r="Z80" i="68" s="1"/>
  <c r="AB80" i="68" s="1"/>
  <c r="H122" i="68"/>
  <c r="J122" i="68" s="1"/>
  <c r="L122" i="68" s="1"/>
  <c r="N122" i="68" s="1"/>
  <c r="P122" i="68" s="1"/>
  <c r="R122" i="68" s="1"/>
  <c r="T122" i="68" s="1"/>
  <c r="V122" i="68" s="1"/>
  <c r="X122" i="68" s="1"/>
  <c r="Z122" i="68" s="1"/>
  <c r="AB122" i="68" s="1"/>
  <c r="H124" i="68"/>
  <c r="J124" i="68" s="1"/>
  <c r="L124" i="68" s="1"/>
  <c r="N124" i="68" s="1"/>
  <c r="P124" i="68" s="1"/>
  <c r="R124" i="68" s="1"/>
  <c r="T124" i="68" s="1"/>
  <c r="V124" i="68" s="1"/>
  <c r="X124" i="68" s="1"/>
  <c r="Z124" i="68" s="1"/>
  <c r="AB124" i="68" s="1"/>
  <c r="H26" i="68"/>
  <c r="J26" i="68" s="1"/>
  <c r="L26" i="68" s="1"/>
  <c r="N26" i="68" s="1"/>
  <c r="P26" i="68" s="1"/>
  <c r="R26" i="68" s="1"/>
  <c r="T26" i="68" s="1"/>
  <c r="V26" i="68" s="1"/>
  <c r="X26" i="68" s="1"/>
  <c r="Z26" i="68" s="1"/>
  <c r="AB26" i="68" s="1"/>
  <c r="AB769" i="70"/>
  <c r="X769" i="70"/>
  <c r="V769" i="70"/>
  <c r="L769" i="70"/>
  <c r="H769" i="70"/>
  <c r="Z769" i="70"/>
  <c r="R769" i="70"/>
  <c r="P769" i="70"/>
  <c r="N769" i="70"/>
  <c r="J769" i="70"/>
  <c r="F769" i="70"/>
  <c r="F770" i="70" s="1"/>
  <c r="T769" i="70"/>
  <c r="H148" i="84"/>
  <c r="J148" i="84" s="1"/>
  <c r="L148" i="84" s="1"/>
  <c r="N148" i="84" s="1"/>
  <c r="P148" i="84" s="1"/>
  <c r="R148" i="84" s="1"/>
  <c r="T148" i="84" s="1"/>
  <c r="V148" i="84" s="1"/>
  <c r="X148" i="84" s="1"/>
  <c r="Z148" i="84" s="1"/>
  <c r="AB148" i="84" s="1"/>
  <c r="H77" i="84"/>
  <c r="J77" i="84" s="1"/>
  <c r="L77" i="84" s="1"/>
  <c r="N77" i="84" s="1"/>
  <c r="P77" i="84" s="1"/>
  <c r="R77" i="84" s="1"/>
  <c r="T77" i="84" s="1"/>
  <c r="V77" i="84" s="1"/>
  <c r="X77" i="84" s="1"/>
  <c r="Z77" i="84" s="1"/>
  <c r="AB77" i="84" s="1"/>
  <c r="H83" i="84"/>
  <c r="J83" i="84" s="1"/>
  <c r="L83" i="84" s="1"/>
  <c r="N83" i="84" s="1"/>
  <c r="P83" i="84" s="1"/>
  <c r="R83" i="84" s="1"/>
  <c r="T83" i="84" s="1"/>
  <c r="V83" i="84" s="1"/>
  <c r="X83" i="84" s="1"/>
  <c r="Z83" i="84" s="1"/>
  <c r="AB83" i="84" s="1"/>
  <c r="X1076" i="72"/>
  <c r="J1076" i="72"/>
  <c r="H1076" i="72"/>
  <c r="V1076" i="72"/>
  <c r="T1076" i="72"/>
  <c r="L1076" i="72"/>
  <c r="R1076" i="72"/>
  <c r="N1076" i="72"/>
  <c r="F1076" i="72"/>
  <c r="F1077" i="72" s="1"/>
  <c r="AB1076" i="72"/>
  <c r="AC1076" i="72" s="1"/>
  <c r="Z1076" i="72"/>
  <c r="AB1062" i="72"/>
  <c r="AC1062" i="72" s="1"/>
  <c r="Z1062" i="72"/>
  <c r="T1062" i="72"/>
  <c r="N1062" i="72"/>
  <c r="L1062" i="72"/>
  <c r="H1062" i="72"/>
  <c r="X1062" i="72"/>
  <c r="V1062" i="72"/>
  <c r="R1062" i="72"/>
  <c r="J1062" i="72"/>
  <c r="F1062" i="72"/>
  <c r="F1063" i="72" s="1"/>
  <c r="V1090" i="72"/>
  <c r="T1090" i="72"/>
  <c r="J1090" i="72"/>
  <c r="H1090" i="72"/>
  <c r="F1090" i="72"/>
  <c r="F1091" i="72" s="1"/>
  <c r="R1090" i="72"/>
  <c r="N1090" i="72"/>
  <c r="L1090" i="72"/>
  <c r="AB1090" i="72"/>
  <c r="AC1090" i="72" s="1"/>
  <c r="Z1090" i="72"/>
  <c r="X1090" i="72"/>
  <c r="L1074" i="72"/>
  <c r="AB1074" i="72"/>
  <c r="AC1074" i="72" s="1"/>
  <c r="T1074" i="72"/>
  <c r="Z1074" i="72"/>
  <c r="V1074" i="72"/>
  <c r="X1074" i="72"/>
  <c r="R1074" i="72"/>
  <c r="N1074" i="72"/>
  <c r="J1074" i="72"/>
  <c r="H1074" i="72"/>
  <c r="F1074" i="72"/>
  <c r="F1075" i="72" s="1"/>
  <c r="J1088" i="72"/>
  <c r="Z1088" i="72"/>
  <c r="R1088" i="72"/>
  <c r="X1088" i="72"/>
  <c r="T1088" i="72"/>
  <c r="V1088" i="72"/>
  <c r="N1088" i="72"/>
  <c r="L1088" i="72"/>
  <c r="H1088" i="72"/>
  <c r="F1088" i="72"/>
  <c r="F1089" i="72" s="1"/>
  <c r="AB1088" i="72"/>
  <c r="AC1088" i="72" s="1"/>
  <c r="R1072" i="72"/>
  <c r="L1072" i="72"/>
  <c r="AB1072" i="72"/>
  <c r="AC1072" i="72" s="1"/>
  <c r="X1072" i="72"/>
  <c r="T1072" i="72"/>
  <c r="Z1072" i="72"/>
  <c r="V1072" i="72"/>
  <c r="N1072" i="72"/>
  <c r="H1072" i="72"/>
  <c r="F1072" i="72"/>
  <c r="F1073" i="72" s="1"/>
  <c r="J1072" i="72"/>
  <c r="AB1114" i="72"/>
  <c r="AC1114" i="72" s="1"/>
  <c r="N1114" i="72"/>
  <c r="Z1114" i="72"/>
  <c r="L1114" i="72"/>
  <c r="H1114" i="72"/>
  <c r="X1114" i="72"/>
  <c r="T1114" i="72"/>
  <c r="V1114" i="72"/>
  <c r="R1114" i="72"/>
  <c r="J1114" i="72"/>
  <c r="F1114" i="72"/>
  <c r="F1115" i="72" s="1"/>
  <c r="H1060" i="72"/>
  <c r="F1060" i="72"/>
  <c r="F1061" i="72" s="1"/>
  <c r="X1060" i="72"/>
  <c r="Z1060" i="72"/>
  <c r="AB1060" i="72"/>
  <c r="AC1060" i="72" s="1"/>
  <c r="V1060" i="72"/>
  <c r="T1060" i="72"/>
  <c r="R1060" i="72"/>
  <c r="N1060" i="72"/>
  <c r="L1060" i="72"/>
  <c r="J1060" i="72"/>
  <c r="X1094" i="72"/>
  <c r="N1094" i="72"/>
  <c r="L1094" i="72"/>
  <c r="H1094" i="72"/>
  <c r="J1094" i="72"/>
  <c r="F1094" i="72"/>
  <c r="F1095" i="72" s="1"/>
  <c r="AB1094" i="72"/>
  <c r="AC1094" i="72" s="1"/>
  <c r="Z1094" i="72"/>
  <c r="V1094" i="72"/>
  <c r="T1094" i="72"/>
  <c r="R1094" i="72"/>
  <c r="X1092" i="72"/>
  <c r="AB1092" i="72"/>
  <c r="AC1092" i="72" s="1"/>
  <c r="Z1092" i="72"/>
  <c r="T1092" i="72"/>
  <c r="N1092" i="72"/>
  <c r="L1092" i="72"/>
  <c r="J1092" i="72"/>
  <c r="R1092" i="72"/>
  <c r="H1092" i="72"/>
  <c r="F1092" i="72"/>
  <c r="F1093" i="72" s="1"/>
  <c r="V1092" i="72"/>
  <c r="Z1068" i="72"/>
  <c r="X1068" i="72"/>
  <c r="T1068" i="72"/>
  <c r="AB1068" i="72"/>
  <c r="AC1068" i="72" s="1"/>
  <c r="V1068" i="72"/>
  <c r="H1068" i="72"/>
  <c r="N1068" i="72"/>
  <c r="J1068" i="72"/>
  <c r="L1068" i="72"/>
  <c r="F1068" i="72"/>
  <c r="F1069" i="72" s="1"/>
  <c r="R1068" i="72"/>
  <c r="X1080" i="72"/>
  <c r="N1080" i="72"/>
  <c r="L1080" i="72"/>
  <c r="H1080" i="72"/>
  <c r="J1080" i="72"/>
  <c r="F1080" i="72"/>
  <c r="F1081" i="72" s="1"/>
  <c r="AB1080" i="72"/>
  <c r="AC1080" i="72" s="1"/>
  <c r="Z1080" i="72"/>
  <c r="V1080" i="72"/>
  <c r="T1080" i="72"/>
  <c r="R1080" i="72"/>
  <c r="J1102" i="72"/>
  <c r="Z1102" i="72"/>
  <c r="T1102" i="72"/>
  <c r="R1102" i="72"/>
  <c r="X1102" i="72"/>
  <c r="V1102" i="72"/>
  <c r="N1102" i="72"/>
  <c r="L1102" i="72"/>
  <c r="H1102" i="72"/>
  <c r="F1102" i="72"/>
  <c r="F1103" i="72" s="1"/>
  <c r="AB1102" i="72"/>
  <c r="AC1102" i="72" s="1"/>
  <c r="T1070" i="72"/>
  <c r="L1070" i="72"/>
  <c r="J1070" i="72"/>
  <c r="H1070" i="72"/>
  <c r="F1070" i="72"/>
  <c r="F1071" i="72" s="1"/>
  <c r="AB1070" i="72"/>
  <c r="AC1070" i="72" s="1"/>
  <c r="Z1070" i="72"/>
  <c r="X1070" i="72"/>
  <c r="V1070" i="72"/>
  <c r="R1070" i="72"/>
  <c r="N1070" i="72"/>
  <c r="V1096" i="72"/>
  <c r="T1096" i="72"/>
  <c r="AB1096" i="72"/>
  <c r="AC1096" i="72" s="1"/>
  <c r="X1096" i="72"/>
  <c r="Z1096" i="72"/>
  <c r="R1096" i="72"/>
  <c r="L1096" i="72"/>
  <c r="J1096" i="72"/>
  <c r="F1096" i="72"/>
  <c r="F1097" i="72" s="1"/>
  <c r="H1096" i="72"/>
  <c r="N1096" i="72"/>
  <c r="H1064" i="72"/>
  <c r="AB1064" i="72"/>
  <c r="AC1064" i="72" s="1"/>
  <c r="X1064" i="72"/>
  <c r="R1064" i="72"/>
  <c r="V1064" i="72"/>
  <c r="T1064" i="72"/>
  <c r="N1064" i="72"/>
  <c r="L1064" i="72"/>
  <c r="J1064" i="72"/>
  <c r="F1064" i="72"/>
  <c r="F1065" i="72" s="1"/>
  <c r="Z1064" i="72"/>
  <c r="H81" i="84"/>
  <c r="J81" i="84" s="1"/>
  <c r="L81" i="84" s="1"/>
  <c r="N81" i="84" s="1"/>
  <c r="P81" i="84" s="1"/>
  <c r="R81" i="84" s="1"/>
  <c r="T81" i="84" s="1"/>
  <c r="V81" i="84" s="1"/>
  <c r="X81" i="84" s="1"/>
  <c r="Z81" i="84" s="1"/>
  <c r="AB81" i="84" s="1"/>
  <c r="R1084" i="72"/>
  <c r="J1084" i="72"/>
  <c r="H1084" i="72"/>
  <c r="F1084" i="72"/>
  <c r="F1085" i="72" s="1"/>
  <c r="AB1084" i="72"/>
  <c r="AC1084" i="72" s="1"/>
  <c r="Z1084" i="72"/>
  <c r="X1084" i="72"/>
  <c r="V1084" i="72"/>
  <c r="T1084" i="72"/>
  <c r="N1084" i="72"/>
  <c r="L1084" i="72"/>
  <c r="AB1100" i="72"/>
  <c r="AC1100" i="72" s="1"/>
  <c r="N1100" i="72"/>
  <c r="J1100" i="72"/>
  <c r="Z1100" i="72"/>
  <c r="V1100" i="72"/>
  <c r="R1100" i="72"/>
  <c r="X1100" i="72"/>
  <c r="T1100" i="72"/>
  <c r="L1100" i="72"/>
  <c r="F1100" i="72"/>
  <c r="F1101" i="72" s="1"/>
  <c r="H1100" i="72"/>
  <c r="X1082" i="72"/>
  <c r="V1082" i="72"/>
  <c r="AB1082" i="72"/>
  <c r="AC1082" i="72" s="1"/>
  <c r="Z1082" i="72"/>
  <c r="T1082" i="72"/>
  <c r="R1082" i="72"/>
  <c r="N1082" i="72"/>
  <c r="F1082" i="72"/>
  <c r="F1083" i="72" s="1"/>
  <c r="L1082" i="72"/>
  <c r="H1082" i="72"/>
  <c r="J1082" i="72"/>
  <c r="AB1066" i="72"/>
  <c r="AC1066" i="72" s="1"/>
  <c r="Z1066" i="72"/>
  <c r="T1066" i="72"/>
  <c r="F1066" i="72"/>
  <c r="F1067" i="72" s="1"/>
  <c r="R1066" i="72"/>
  <c r="L1066" i="72"/>
  <c r="H1066" i="72"/>
  <c r="N1066" i="72"/>
  <c r="J1066" i="72"/>
  <c r="X1066" i="72"/>
  <c r="V1066" i="72"/>
  <c r="H79" i="84"/>
  <c r="J79" i="84" s="1"/>
  <c r="L79" i="84" s="1"/>
  <c r="N79" i="84" s="1"/>
  <c r="P79" i="84" s="1"/>
  <c r="R79" i="84" s="1"/>
  <c r="T79" i="84" s="1"/>
  <c r="V79" i="84" s="1"/>
  <c r="X79" i="84" s="1"/>
  <c r="Z79" i="84" s="1"/>
  <c r="AB79" i="84" s="1"/>
  <c r="H85" i="84"/>
  <c r="J85" i="84" s="1"/>
  <c r="L85" i="84" s="1"/>
  <c r="N85" i="84" s="1"/>
  <c r="P85" i="84" s="1"/>
  <c r="R85" i="84" s="1"/>
  <c r="T85" i="84" s="1"/>
  <c r="V85" i="84" s="1"/>
  <c r="X85" i="84" s="1"/>
  <c r="Z85" i="84" s="1"/>
  <c r="AB85" i="84" s="1"/>
  <c r="AB1086" i="72"/>
  <c r="AC1086" i="72" s="1"/>
  <c r="N1086" i="72"/>
  <c r="J1086" i="72"/>
  <c r="Z1086" i="72"/>
  <c r="V1086" i="72"/>
  <c r="R1086" i="72"/>
  <c r="X1086" i="72"/>
  <c r="T1086" i="72"/>
  <c r="L1086" i="72"/>
  <c r="F1086" i="72"/>
  <c r="F1087" i="72" s="1"/>
  <c r="H1086" i="72"/>
  <c r="D19" i="67"/>
  <c r="R19" i="67" s="1"/>
  <c r="D13" i="67"/>
  <c r="F13" i="67" s="1"/>
  <c r="F14" i="67" s="1"/>
  <c r="P11" i="67"/>
  <c r="AB11" i="67"/>
  <c r="N11" i="67"/>
  <c r="Z11" i="67"/>
  <c r="L11" i="67"/>
  <c r="X11" i="67"/>
  <c r="J11" i="67"/>
  <c r="V11" i="67"/>
  <c r="F11" i="67"/>
  <c r="F12" i="67" s="1"/>
  <c r="H11" i="67"/>
  <c r="T11" i="67"/>
  <c r="R11" i="67"/>
  <c r="V21" i="67"/>
  <c r="H21" i="67"/>
  <c r="T21" i="67"/>
  <c r="F21" i="67"/>
  <c r="F22" i="67" s="1"/>
  <c r="R21" i="67"/>
  <c r="P21" i="67"/>
  <c r="N21" i="67"/>
  <c r="Z21" i="67"/>
  <c r="AB21" i="67"/>
  <c r="L21" i="67"/>
  <c r="X21" i="67"/>
  <c r="J21" i="67"/>
  <c r="L23" i="67"/>
  <c r="X23" i="67"/>
  <c r="J23" i="67"/>
  <c r="V23" i="67"/>
  <c r="H23" i="67"/>
  <c r="T23" i="67"/>
  <c r="F23" i="67"/>
  <c r="F24" i="67" s="1"/>
  <c r="R23" i="67"/>
  <c r="AB23" i="67"/>
  <c r="N23" i="67"/>
  <c r="P23" i="67"/>
  <c r="Z23" i="67"/>
  <c r="AB25" i="67"/>
  <c r="N25" i="67"/>
  <c r="Z25" i="67"/>
  <c r="L25" i="67"/>
  <c r="X25" i="67"/>
  <c r="J25" i="67"/>
  <c r="V25" i="67"/>
  <c r="H25" i="67"/>
  <c r="T25" i="67"/>
  <c r="F25" i="67"/>
  <c r="F26" i="67" s="1"/>
  <c r="R25" i="67"/>
  <c r="P25" i="67"/>
  <c r="H31" i="73" l="1"/>
  <c r="J31" i="73" s="1"/>
  <c r="L31" i="73" s="1"/>
  <c r="N31" i="73" s="1"/>
  <c r="P31" i="73" s="1"/>
  <c r="R31" i="73" s="1"/>
  <c r="T31" i="73" s="1"/>
  <c r="V31" i="73" s="1"/>
  <c r="X31" i="73" s="1"/>
  <c r="Z31" i="73" s="1"/>
  <c r="AB31" i="73" s="1"/>
  <c r="H56" i="68"/>
  <c r="J56" i="68" s="1"/>
  <c r="L56" i="68" s="1"/>
  <c r="N56" i="68" s="1"/>
  <c r="P56" i="68" s="1"/>
  <c r="R56" i="68" s="1"/>
  <c r="T56" i="68" s="1"/>
  <c r="V56" i="68" s="1"/>
  <c r="X56" i="68" s="1"/>
  <c r="Z56" i="68" s="1"/>
  <c r="AB56" i="68" s="1"/>
  <c r="H1059" i="72"/>
  <c r="J1059" i="72" s="1"/>
  <c r="L1059" i="72" s="1"/>
  <c r="N1059" i="72" s="1"/>
  <c r="H1065" i="72"/>
  <c r="H770" i="70"/>
  <c r="J770" i="70" s="1"/>
  <c r="L770" i="70" s="1"/>
  <c r="N770" i="70" s="1"/>
  <c r="P770" i="70" s="1"/>
  <c r="R770" i="70" s="1"/>
  <c r="T770" i="70" s="1"/>
  <c r="V770" i="70" s="1"/>
  <c r="X770" i="70" s="1"/>
  <c r="Z770" i="70" s="1"/>
  <c r="AB770" i="70" s="1"/>
  <c r="H1097" i="72"/>
  <c r="J1097" i="72" s="1"/>
  <c r="L1097" i="72" s="1"/>
  <c r="N1097" i="72" s="1"/>
  <c r="H1101" i="72"/>
  <c r="J1101" i="72" s="1"/>
  <c r="L1101" i="72" s="1"/>
  <c r="N1101" i="72" s="1"/>
  <c r="H1087" i="72"/>
  <c r="J1087" i="72" s="1"/>
  <c r="L1087" i="72" s="1"/>
  <c r="N1087" i="72" s="1"/>
  <c r="H1075" i="72"/>
  <c r="J1075" i="72" s="1"/>
  <c r="L1075" i="72" s="1"/>
  <c r="N1075" i="72" s="1"/>
  <c r="H1093" i="72"/>
  <c r="J1093" i="72" s="1"/>
  <c r="L1093" i="72" s="1"/>
  <c r="N1093" i="72" s="1"/>
  <c r="H1073" i="72"/>
  <c r="J1073" i="72" s="1"/>
  <c r="L1073" i="72" s="1"/>
  <c r="N1073" i="72" s="1"/>
  <c r="H1071" i="72"/>
  <c r="J1071" i="72" s="1"/>
  <c r="L1071" i="72" s="1"/>
  <c r="N1071" i="72" s="1"/>
  <c r="H1063" i="72"/>
  <c r="J1063" i="72" s="1"/>
  <c r="L1063" i="72" s="1"/>
  <c r="N1063" i="72" s="1"/>
  <c r="H1103" i="72"/>
  <c r="J1103" i="72" s="1"/>
  <c r="L1103" i="72" s="1"/>
  <c r="N1103" i="72" s="1"/>
  <c r="H1085" i="72"/>
  <c r="J1085" i="72" s="1"/>
  <c r="L1085" i="72" s="1"/>
  <c r="N1085" i="72" s="1"/>
  <c r="H1069" i="72"/>
  <c r="J1069" i="72" s="1"/>
  <c r="L1069" i="72" s="1"/>
  <c r="N1069" i="72" s="1"/>
  <c r="H1091" i="72"/>
  <c r="J1091" i="72" s="1"/>
  <c r="L1091" i="72" s="1"/>
  <c r="N1091" i="72" s="1"/>
  <c r="H1081" i="72"/>
  <c r="J1081" i="72" s="1"/>
  <c r="L1081" i="72" s="1"/>
  <c r="N1081" i="72" s="1"/>
  <c r="H1083" i="72"/>
  <c r="J1083" i="72" s="1"/>
  <c r="L1083" i="72" s="1"/>
  <c r="N1083" i="72" s="1"/>
  <c r="H1061" i="72"/>
  <c r="J1061" i="72" s="1"/>
  <c r="L1061" i="72" s="1"/>
  <c r="N1061" i="72" s="1"/>
  <c r="H1067" i="72"/>
  <c r="J1067" i="72" s="1"/>
  <c r="L1067" i="72" s="1"/>
  <c r="N1067" i="72" s="1"/>
  <c r="J1065" i="72"/>
  <c r="L1065" i="72" s="1"/>
  <c r="N1065" i="72" s="1"/>
  <c r="H1077" i="72"/>
  <c r="J1077" i="72" s="1"/>
  <c r="L1077" i="72" s="1"/>
  <c r="N1077" i="72" s="1"/>
  <c r="H1095" i="72"/>
  <c r="J1095" i="72" s="1"/>
  <c r="L1095" i="72" s="1"/>
  <c r="N1095" i="72" s="1"/>
  <c r="H1089" i="72"/>
  <c r="J1089" i="72" s="1"/>
  <c r="L1089" i="72" s="1"/>
  <c r="N1089" i="72" s="1"/>
  <c r="H1115" i="72"/>
  <c r="J1115" i="72" s="1"/>
  <c r="L1115" i="72" s="1"/>
  <c r="N1115" i="72" s="1"/>
  <c r="N13" i="67"/>
  <c r="F19" i="67"/>
  <c r="F20" i="67" s="1"/>
  <c r="Z19" i="67"/>
  <c r="J13" i="67"/>
  <c r="X13" i="67"/>
  <c r="L13" i="67"/>
  <c r="Z13" i="67"/>
  <c r="AB13" i="67"/>
  <c r="J19" i="67"/>
  <c r="V13" i="67"/>
  <c r="T13" i="67"/>
  <c r="L19" i="67"/>
  <c r="H13" i="67"/>
  <c r="H14" i="67" s="1"/>
  <c r="P13" i="67"/>
  <c r="R13" i="67"/>
  <c r="X19" i="67"/>
  <c r="T19" i="67"/>
  <c r="N19" i="67"/>
  <c r="AB19" i="67"/>
  <c r="V19" i="67"/>
  <c r="P19" i="67"/>
  <c r="H19" i="67"/>
  <c r="H12" i="67"/>
  <c r="J12" i="67" s="1"/>
  <c r="L12" i="67" s="1"/>
  <c r="N12" i="67" s="1"/>
  <c r="P12" i="67" s="1"/>
  <c r="R12" i="67" s="1"/>
  <c r="T12" i="67" s="1"/>
  <c r="V12" i="67" s="1"/>
  <c r="X12" i="67" s="1"/>
  <c r="Z12" i="67" s="1"/>
  <c r="AB12" i="67" s="1"/>
  <c r="H24" i="67"/>
  <c r="J24" i="67" s="1"/>
  <c r="L24" i="67" s="1"/>
  <c r="N24" i="67" s="1"/>
  <c r="P24" i="67" s="1"/>
  <c r="R24" i="67" s="1"/>
  <c r="T24" i="67" s="1"/>
  <c r="V24" i="67" s="1"/>
  <c r="X24" i="67" s="1"/>
  <c r="Z24" i="67" s="1"/>
  <c r="AB24" i="67" s="1"/>
  <c r="H22" i="67"/>
  <c r="J22" i="67" s="1"/>
  <c r="L22" i="67" s="1"/>
  <c r="N22" i="67" s="1"/>
  <c r="P22" i="67" s="1"/>
  <c r="R22" i="67" s="1"/>
  <c r="T22" i="67" s="1"/>
  <c r="V22" i="67" s="1"/>
  <c r="X22" i="67" s="1"/>
  <c r="Z22" i="67" s="1"/>
  <c r="AB22" i="67" s="1"/>
  <c r="H26" i="67"/>
  <c r="J26" i="67" s="1"/>
  <c r="L26" i="67" s="1"/>
  <c r="N26" i="67" s="1"/>
  <c r="P26" i="67" s="1"/>
  <c r="R26" i="67" s="1"/>
  <c r="T26" i="67" s="1"/>
  <c r="V26" i="67" s="1"/>
  <c r="X26" i="67" s="1"/>
  <c r="Z26" i="67" s="1"/>
  <c r="AB26" i="67" s="1"/>
  <c r="P1065" i="72" l="1"/>
  <c r="R1065" i="72" s="1"/>
  <c r="T1065" i="72" s="1"/>
  <c r="V1065" i="72" s="1"/>
  <c r="X1065" i="72" s="1"/>
  <c r="Z1065" i="72" s="1"/>
  <c r="AB1065" i="72" s="1"/>
  <c r="AC1065" i="72" s="1"/>
  <c r="P1077" i="72"/>
  <c r="R1077" i="72" s="1"/>
  <c r="T1077" i="72" s="1"/>
  <c r="V1077" i="72" s="1"/>
  <c r="X1077" i="72" s="1"/>
  <c r="Z1077" i="72" s="1"/>
  <c r="AB1077" i="72" s="1"/>
  <c r="AC1077" i="72" s="1"/>
  <c r="P1083" i="72"/>
  <c r="R1083" i="72" s="1"/>
  <c r="T1083" i="72" s="1"/>
  <c r="V1083" i="72" s="1"/>
  <c r="X1083" i="72" s="1"/>
  <c r="Z1083" i="72" s="1"/>
  <c r="AB1083" i="72" s="1"/>
  <c r="AC1083" i="72" s="1"/>
  <c r="P1091" i="72"/>
  <c r="R1091" i="72" s="1"/>
  <c r="T1091" i="72" s="1"/>
  <c r="V1091" i="72" s="1"/>
  <c r="X1091" i="72" s="1"/>
  <c r="Z1091" i="72" s="1"/>
  <c r="AB1091" i="72" s="1"/>
  <c r="AC1091" i="72" s="1"/>
  <c r="P1095" i="72"/>
  <c r="R1095" i="72" s="1"/>
  <c r="T1095" i="72" s="1"/>
  <c r="V1095" i="72" s="1"/>
  <c r="X1095" i="72" s="1"/>
  <c r="Z1095" i="72" s="1"/>
  <c r="AB1095" i="72" s="1"/>
  <c r="AC1095" i="72" s="1"/>
  <c r="P1081" i="72"/>
  <c r="R1081" i="72" s="1"/>
  <c r="T1081" i="72" s="1"/>
  <c r="V1081" i="72" s="1"/>
  <c r="X1081" i="72" s="1"/>
  <c r="Z1081" i="72" s="1"/>
  <c r="AB1081" i="72" s="1"/>
  <c r="AC1081" i="72" s="1"/>
  <c r="P1071" i="72"/>
  <c r="R1071" i="72" s="1"/>
  <c r="T1071" i="72" s="1"/>
  <c r="V1071" i="72" s="1"/>
  <c r="X1071" i="72" s="1"/>
  <c r="Z1071" i="72" s="1"/>
  <c r="AB1071" i="72" s="1"/>
  <c r="AC1071" i="72" s="1"/>
  <c r="P1061" i="72"/>
  <c r="R1061" i="72" s="1"/>
  <c r="T1061" i="72" s="1"/>
  <c r="V1061" i="72" s="1"/>
  <c r="X1061" i="72" s="1"/>
  <c r="Z1061" i="72" s="1"/>
  <c r="AB1061" i="72" s="1"/>
  <c r="AC1061" i="72" s="1"/>
  <c r="P1103" i="72"/>
  <c r="R1103" i="72" s="1"/>
  <c r="T1103" i="72" s="1"/>
  <c r="V1103" i="72" s="1"/>
  <c r="X1103" i="72" s="1"/>
  <c r="Z1103" i="72" s="1"/>
  <c r="AB1103" i="72" s="1"/>
  <c r="AC1103" i="72" s="1"/>
  <c r="P1063" i="72"/>
  <c r="R1063" i="72" s="1"/>
  <c r="T1063" i="72" s="1"/>
  <c r="V1063" i="72" s="1"/>
  <c r="X1063" i="72" s="1"/>
  <c r="Z1063" i="72" s="1"/>
  <c r="AB1063" i="72" s="1"/>
  <c r="AC1063" i="72" s="1"/>
  <c r="P1093" i="72"/>
  <c r="R1093" i="72" s="1"/>
  <c r="T1093" i="72" s="1"/>
  <c r="V1093" i="72" s="1"/>
  <c r="X1093" i="72" s="1"/>
  <c r="Z1093" i="72" s="1"/>
  <c r="AB1093" i="72" s="1"/>
  <c r="AC1093" i="72" s="1"/>
  <c r="P1067" i="72"/>
  <c r="R1067" i="72" s="1"/>
  <c r="T1067" i="72" s="1"/>
  <c r="V1067" i="72" s="1"/>
  <c r="X1067" i="72" s="1"/>
  <c r="Z1067" i="72" s="1"/>
  <c r="AB1067" i="72" s="1"/>
  <c r="AC1067" i="72" s="1"/>
  <c r="P1075" i="72"/>
  <c r="R1075" i="72" s="1"/>
  <c r="T1075" i="72" s="1"/>
  <c r="V1075" i="72" s="1"/>
  <c r="X1075" i="72" s="1"/>
  <c r="Z1075" i="72" s="1"/>
  <c r="AB1075" i="72" s="1"/>
  <c r="AC1075" i="72" s="1"/>
  <c r="P1097" i="72"/>
  <c r="R1097" i="72" s="1"/>
  <c r="T1097" i="72" s="1"/>
  <c r="V1097" i="72" s="1"/>
  <c r="X1097" i="72" s="1"/>
  <c r="Z1097" i="72" s="1"/>
  <c r="AB1097" i="72" s="1"/>
  <c r="AC1097" i="72" s="1"/>
  <c r="P1059" i="72"/>
  <c r="R1059" i="72" s="1"/>
  <c r="T1059" i="72" s="1"/>
  <c r="V1059" i="72" s="1"/>
  <c r="X1059" i="72" s="1"/>
  <c r="Z1059" i="72" s="1"/>
  <c r="AB1059" i="72" s="1"/>
  <c r="AC1059" i="72" s="1"/>
  <c r="P1069" i="72"/>
  <c r="R1069" i="72" s="1"/>
  <c r="T1069" i="72" s="1"/>
  <c r="V1069" i="72" s="1"/>
  <c r="X1069" i="72" s="1"/>
  <c r="Z1069" i="72" s="1"/>
  <c r="AB1069" i="72" s="1"/>
  <c r="AC1069" i="72" s="1"/>
  <c r="P1073" i="72"/>
  <c r="R1073" i="72" s="1"/>
  <c r="T1073" i="72" s="1"/>
  <c r="V1073" i="72" s="1"/>
  <c r="X1073" i="72" s="1"/>
  <c r="Z1073" i="72" s="1"/>
  <c r="AB1073" i="72" s="1"/>
  <c r="AC1073" i="72" s="1"/>
  <c r="P1101" i="72"/>
  <c r="R1101" i="72" s="1"/>
  <c r="T1101" i="72" s="1"/>
  <c r="V1101" i="72" s="1"/>
  <c r="X1101" i="72" s="1"/>
  <c r="Z1101" i="72" s="1"/>
  <c r="AB1101" i="72" s="1"/>
  <c r="AC1101" i="72" s="1"/>
  <c r="P1115" i="72"/>
  <c r="R1115" i="72" s="1"/>
  <c r="T1115" i="72" s="1"/>
  <c r="V1115" i="72" s="1"/>
  <c r="X1115" i="72" s="1"/>
  <c r="Z1115" i="72" s="1"/>
  <c r="AB1115" i="72" s="1"/>
  <c r="AC1115" i="72" s="1"/>
  <c r="P1085" i="72"/>
  <c r="R1085" i="72" s="1"/>
  <c r="T1085" i="72" s="1"/>
  <c r="V1085" i="72" s="1"/>
  <c r="X1085" i="72" s="1"/>
  <c r="Z1085" i="72" s="1"/>
  <c r="AB1085" i="72" s="1"/>
  <c r="AC1085" i="72" s="1"/>
  <c r="P1087" i="72"/>
  <c r="R1087" i="72" s="1"/>
  <c r="T1087" i="72" s="1"/>
  <c r="V1087" i="72" s="1"/>
  <c r="X1087" i="72" s="1"/>
  <c r="Z1087" i="72" s="1"/>
  <c r="AB1087" i="72" s="1"/>
  <c r="AC1087" i="72" s="1"/>
  <c r="P1089" i="72"/>
  <c r="R1089" i="72" s="1"/>
  <c r="T1089" i="72" s="1"/>
  <c r="V1089" i="72" s="1"/>
  <c r="X1089" i="72" s="1"/>
  <c r="Z1089" i="72" s="1"/>
  <c r="AB1089" i="72" s="1"/>
  <c r="AC1089" i="72" s="1"/>
  <c r="H20" i="67"/>
  <c r="J20" i="67" s="1"/>
  <c r="L20" i="67" s="1"/>
  <c r="N20" i="67" s="1"/>
  <c r="P20" i="67" s="1"/>
  <c r="R20" i="67" s="1"/>
  <c r="T20" i="67" s="1"/>
  <c r="V20" i="67" s="1"/>
  <c r="X20" i="67" s="1"/>
  <c r="Z20" i="67" s="1"/>
  <c r="AB20" i="67" s="1"/>
  <c r="J14" i="67"/>
  <c r="L14" i="67" s="1"/>
  <c r="N14" i="67" s="1"/>
  <c r="P14" i="67" s="1"/>
  <c r="R14" i="67" s="1"/>
  <c r="T14" i="67" s="1"/>
  <c r="V14" i="67" s="1"/>
  <c r="X14" i="67" s="1"/>
  <c r="Z14" i="67" s="1"/>
  <c r="AB14" i="67" s="1"/>
  <c r="C68" i="67" l="1"/>
  <c r="C40" i="71" l="1"/>
  <c r="C285" i="70"/>
  <c r="C253" i="70"/>
  <c r="C70" i="74"/>
  <c r="C104" i="74"/>
  <c r="C159" i="74"/>
  <c r="C138" i="74"/>
  <c r="C83" i="74"/>
  <c r="C119" i="74"/>
  <c r="C93" i="74"/>
  <c r="D74" i="84" l="1"/>
  <c r="D19" i="70"/>
  <c r="D767" i="70"/>
  <c r="D54" i="68" l="1"/>
  <c r="D176" i="68"/>
  <c r="D148" i="68"/>
  <c r="AB767" i="70"/>
  <c r="T767" i="70"/>
  <c r="F767" i="70"/>
  <c r="F768" i="70" s="1"/>
  <c r="L767" i="70"/>
  <c r="N767" i="70"/>
  <c r="J767" i="70"/>
  <c r="X767" i="70"/>
  <c r="R767" i="70"/>
  <c r="H767" i="70"/>
  <c r="P767" i="70"/>
  <c r="V767" i="70"/>
  <c r="Z767" i="70"/>
  <c r="D743" i="70"/>
  <c r="Z74" i="84"/>
  <c r="N74" i="84"/>
  <c r="L74" i="84"/>
  <c r="J74" i="84"/>
  <c r="F74" i="84"/>
  <c r="F75" i="84" s="1"/>
  <c r="H74" i="84"/>
  <c r="P74" i="84"/>
  <c r="R74" i="84"/>
  <c r="T74" i="84"/>
  <c r="X74" i="84"/>
  <c r="V74" i="84"/>
  <c r="AB74" i="84"/>
  <c r="D11" i="70"/>
  <c r="D207" i="80"/>
  <c r="D293" i="80"/>
  <c r="D72" i="68"/>
  <c r="D161" i="68"/>
  <c r="D135" i="68"/>
  <c r="D86" i="68"/>
  <c r="D145" i="80"/>
  <c r="D354" i="70"/>
  <c r="D244" i="70"/>
  <c r="D255" i="70"/>
  <c r="C903" i="72"/>
  <c r="C797" i="72"/>
  <c r="D183" i="72"/>
  <c r="D317" i="72"/>
  <c r="D420" i="72"/>
  <c r="C751" i="72"/>
  <c r="C317" i="72"/>
  <c r="D903" i="72"/>
  <c r="C436" i="72"/>
  <c r="C444" i="72"/>
  <c r="C121" i="72"/>
  <c r="C610" i="72"/>
  <c r="D444" i="72"/>
  <c r="C572" i="72"/>
  <c r="D436" i="72"/>
  <c r="D761" i="72"/>
  <c r="D185" i="72"/>
  <c r="C185" i="72"/>
  <c r="C111" i="84"/>
  <c r="D125" i="72"/>
  <c r="C761" i="72"/>
  <c r="D572" i="72"/>
  <c r="D588" i="72"/>
  <c r="D797" i="72"/>
  <c r="C183" i="72"/>
  <c r="C125" i="72"/>
  <c r="C592" i="72"/>
  <c r="D111" i="84"/>
  <c r="AB111" i="84" s="1"/>
  <c r="C420" i="72"/>
  <c r="D121" i="72"/>
  <c r="D610" i="72"/>
  <c r="D751" i="72"/>
  <c r="C588" i="72"/>
  <c r="D592" i="72"/>
  <c r="D72" i="84"/>
  <c r="D287" i="70"/>
  <c r="D48" i="72"/>
  <c r="D765" i="72"/>
  <c r="D611" i="70"/>
  <c r="D175" i="72"/>
  <c r="C434" i="72"/>
  <c r="D320" i="70"/>
  <c r="D964" i="72"/>
  <c r="C213" i="72"/>
  <c r="C375" i="72"/>
  <c r="C278" i="84"/>
  <c r="C312" i="70"/>
  <c r="C937" i="72"/>
  <c r="C113" i="70"/>
  <c r="C46" i="67"/>
  <c r="D1045" i="72"/>
  <c r="C153" i="72"/>
  <c r="C1004" i="72"/>
  <c r="D378" i="70"/>
  <c r="C295" i="70"/>
  <c r="C61" i="68"/>
  <c r="C528" i="70"/>
  <c r="C765" i="70"/>
  <c r="D314" i="70"/>
  <c r="C472" i="70"/>
  <c r="C68" i="74"/>
  <c r="D36" i="84"/>
  <c r="D39" i="70"/>
  <c r="C181" i="72"/>
  <c r="C52" i="72"/>
  <c r="D284" i="72"/>
  <c r="C170" i="68"/>
  <c r="C636" i="70"/>
  <c r="D600" i="72"/>
  <c r="C530" i="70"/>
  <c r="D158" i="68"/>
  <c r="D159" i="68"/>
  <c r="C543" i="70"/>
  <c r="C278" i="72"/>
  <c r="D171" i="70"/>
  <c r="C511" i="72"/>
  <c r="C702" i="72"/>
  <c r="C67" i="68"/>
  <c r="D70" i="68"/>
  <c r="D48" i="67"/>
  <c r="D337" i="72"/>
  <c r="D517" i="70"/>
  <c r="D785" i="72"/>
  <c r="C44" i="72"/>
  <c r="C247" i="70"/>
  <c r="C351" i="72"/>
  <c r="C656" i="70"/>
  <c r="C153" i="68"/>
  <c r="C613" i="70"/>
  <c r="C41" i="70"/>
  <c r="D549" i="70"/>
  <c r="C58" i="67"/>
  <c r="C423" i="70"/>
  <c r="D702" i="72"/>
  <c r="C660" i="70"/>
  <c r="D749" i="70"/>
  <c r="C751" i="70"/>
  <c r="C116" i="70"/>
  <c r="C177" i="72"/>
  <c r="C753" i="70"/>
  <c r="D25" i="70"/>
  <c r="D753" i="70"/>
  <c r="C757" i="72"/>
  <c r="C450" i="72"/>
  <c r="D274" i="72"/>
  <c r="C848" i="72"/>
  <c r="D604" i="72"/>
  <c r="C240" i="70"/>
  <c r="D755" i="70"/>
  <c r="D640" i="72"/>
  <c r="C276" i="70"/>
  <c r="C225" i="70"/>
  <c r="D523" i="72"/>
  <c r="C252" i="72"/>
  <c r="C71" i="70"/>
  <c r="C617" i="70"/>
  <c r="D442" i="72"/>
  <c r="C333" i="72"/>
  <c r="D753" i="72"/>
  <c r="D500" i="70"/>
  <c r="D268" i="72"/>
  <c r="D781" i="72"/>
  <c r="C221" i="84"/>
  <c r="C274" i="84"/>
  <c r="C260" i="84"/>
  <c r="C1037" i="72"/>
  <c r="C58" i="84"/>
  <c r="C195" i="84"/>
  <c r="C1039" i="72"/>
  <c r="D195" i="84"/>
  <c r="D919" i="72"/>
  <c r="D61" i="74"/>
  <c r="C20" i="84"/>
  <c r="C23" i="70"/>
  <c r="D458" i="72"/>
  <c r="C165" i="84"/>
  <c r="D228" i="70"/>
  <c r="D350" i="70"/>
  <c r="C333" i="70"/>
  <c r="C704" i="72"/>
  <c r="D880" i="72"/>
  <c r="D184" i="84"/>
  <c r="C77" i="68"/>
  <c r="C781" i="72"/>
  <c r="D35" i="67"/>
  <c r="C60" i="72"/>
  <c r="D494" i="70"/>
  <c r="D763" i="70"/>
  <c r="D634" i="70"/>
  <c r="C177" i="68"/>
  <c r="D155" i="72"/>
  <c r="C62" i="70"/>
  <c r="D590" i="72"/>
  <c r="D702" i="70"/>
  <c r="C606" i="72"/>
  <c r="D152" i="70"/>
  <c r="C97" i="84"/>
  <c r="C21" i="68"/>
  <c r="C43" i="68"/>
  <c r="D472" i="70"/>
  <c r="D17" i="68"/>
  <c r="D281" i="70"/>
  <c r="C667" i="72"/>
  <c r="C604" i="70"/>
  <c r="D64" i="72"/>
  <c r="C268" i="70"/>
  <c r="D585" i="70"/>
  <c r="C37" i="70"/>
  <c r="D719" i="70"/>
  <c r="D170" i="68"/>
  <c r="C681" i="70"/>
  <c r="D72" i="67"/>
  <c r="C10" i="68"/>
  <c r="C463" i="70"/>
  <c r="D755" i="72"/>
  <c r="D58" i="67"/>
  <c r="D77" i="68"/>
  <c r="D214" i="70"/>
  <c r="C274" i="72"/>
  <c r="C297" i="70"/>
  <c r="D45" i="70"/>
  <c r="D36" i="71"/>
  <c r="D60" i="70"/>
  <c r="C38" i="71"/>
  <c r="D22" i="84"/>
  <c r="C771" i="72"/>
  <c r="C600" i="72"/>
  <c r="C1035" i="72"/>
  <c r="C438" i="72"/>
  <c r="C864" i="72"/>
  <c r="C640" i="72"/>
  <c r="D659" i="72"/>
  <c r="C310" i="70"/>
  <c r="C661" i="72"/>
  <c r="C37" i="67"/>
  <c r="D240" i="70"/>
  <c r="D235" i="84"/>
  <c r="D105" i="70"/>
  <c r="D654" i="70"/>
  <c r="C458" i="72"/>
  <c r="D345" i="72"/>
  <c r="D49" i="74"/>
  <c r="D54" i="75"/>
  <c r="D274" i="84"/>
  <c r="D12" i="84"/>
  <c r="C89" i="84"/>
  <c r="D14" i="84"/>
  <c r="C215" i="84"/>
  <c r="D1039" i="72"/>
  <c r="C972" i="72"/>
  <c r="C157" i="74"/>
  <c r="D937" i="72"/>
  <c r="C32" i="84"/>
  <c r="D267" i="84"/>
  <c r="D32" i="84"/>
  <c r="D361" i="72"/>
  <c r="D533" i="72"/>
  <c r="C852" i="72"/>
  <c r="D316" i="70"/>
  <c r="D85" i="74"/>
  <c r="C345" i="72"/>
  <c r="D385" i="70"/>
  <c r="D446" i="72"/>
  <c r="C608" i="72"/>
  <c r="D173" i="84"/>
  <c r="C429" i="70"/>
  <c r="C95" i="74"/>
  <c r="D12" i="68"/>
  <c r="C39" i="70"/>
  <c r="C10" i="84"/>
  <c r="D513" i="72"/>
  <c r="D179" i="70"/>
  <c r="C164" i="68"/>
  <c r="C205" i="70"/>
  <c r="C296" i="72"/>
  <c r="C615" i="70"/>
  <c r="C65" i="68"/>
  <c r="D33" i="67"/>
  <c r="D448" i="72"/>
  <c r="D91" i="68"/>
  <c r="C372" i="70"/>
  <c r="D584" i="72"/>
  <c r="D37" i="70"/>
  <c r="C702" i="70"/>
  <c r="C93" i="70"/>
  <c r="C52" i="68"/>
  <c r="C880" i="72"/>
  <c r="D10" i="68"/>
  <c r="C236" i="70"/>
  <c r="D359" i="70"/>
  <c r="C157" i="72"/>
  <c r="C79" i="70"/>
  <c r="C160" i="70"/>
  <c r="D713" i="70"/>
  <c r="D129" i="84"/>
  <c r="D783" i="72"/>
  <c r="D667" i="72"/>
  <c r="D660" i="70"/>
  <c r="D34" i="84"/>
  <c r="D450" i="72"/>
  <c r="C262" i="72"/>
  <c r="C293" i="70"/>
  <c r="D673" i="72"/>
  <c r="C325" i="70"/>
  <c r="D46" i="72"/>
  <c r="C712" i="72"/>
  <c r="C52" i="67"/>
  <c r="C723" i="70"/>
  <c r="D606" i="72"/>
  <c r="D294" i="72"/>
  <c r="D28" i="74"/>
  <c r="C141" i="70"/>
  <c r="C691" i="70"/>
  <c r="C513" i="72"/>
  <c r="D359" i="72"/>
  <c r="D856" i="72"/>
  <c r="D253" i="84"/>
  <c r="D68" i="74"/>
  <c r="C18" i="75"/>
  <c r="D18" i="75"/>
  <c r="D244" i="84"/>
  <c r="C230" i="84"/>
  <c r="D44" i="84"/>
  <c r="C28" i="74"/>
  <c r="C44" i="67"/>
  <c r="C496" i="70"/>
  <c r="D156" i="84"/>
  <c r="C32" i="71"/>
  <c r="D715" i="70"/>
  <c r="C455" i="70"/>
  <c r="C14" i="68"/>
  <c r="C260" i="72"/>
  <c r="C1045" i="72"/>
  <c r="D535" i="70"/>
  <c r="D301" i="70"/>
  <c r="C783" i="72"/>
  <c r="C696" i="70"/>
  <c r="D31" i="70"/>
  <c r="C745" i="70"/>
  <c r="C47" i="70"/>
  <c r="C168" i="68"/>
  <c r="D325" i="70"/>
  <c r="D99" i="84"/>
  <c r="D761" i="70"/>
  <c r="D414" i="70"/>
  <c r="C66" i="70"/>
  <c r="C145" i="72"/>
  <c r="C90" i="70"/>
  <c r="D765" i="70"/>
  <c r="C747" i="70"/>
  <c r="D75" i="68"/>
  <c r="D59" i="68"/>
  <c r="D371" i="72"/>
  <c r="C255" i="70"/>
  <c r="D423" i="70"/>
  <c r="C755" i="70"/>
  <c r="C367" i="72"/>
  <c r="C685" i="70"/>
  <c r="D749" i="72"/>
  <c r="D293" i="70"/>
  <c r="C331" i="72"/>
  <c r="C726" i="70"/>
  <c r="D893" i="72"/>
  <c r="C34" i="73"/>
  <c r="C167" i="74"/>
  <c r="C40" i="84"/>
  <c r="D158" i="84"/>
  <c r="C262" i="84"/>
  <c r="C42" i="84"/>
  <c r="D262" i="84"/>
  <c r="C30" i="84"/>
  <c r="D1004" i="72"/>
  <c r="D986" i="72"/>
  <c r="C184" i="84"/>
  <c r="D923" i="72"/>
  <c r="C361" i="72"/>
  <c r="D54" i="67"/>
  <c r="C412" i="70"/>
  <c r="C511" i="70"/>
  <c r="D39" i="67"/>
  <c r="D517" i="72"/>
  <c r="C911" i="72"/>
  <c r="D140" i="74"/>
  <c r="C84" i="68"/>
  <c r="C487" i="70"/>
  <c r="C337" i="72"/>
  <c r="D159" i="72"/>
  <c r="C126" i="68"/>
  <c r="C281" i="70"/>
  <c r="D615" i="70"/>
  <c r="D79" i="70"/>
  <c r="C13" i="70"/>
  <c r="D51" i="70"/>
  <c r="D747" i="70"/>
  <c r="C506" i="70"/>
  <c r="C136" i="68"/>
  <c r="D118" i="70"/>
  <c r="D799" i="72"/>
  <c r="D704" i="72"/>
  <c r="C553" i="72"/>
  <c r="D269" i="84"/>
  <c r="C292" i="72"/>
  <c r="C923" i="72"/>
  <c r="D308" i="70"/>
  <c r="D60" i="72"/>
  <c r="C66" i="67"/>
  <c r="C759" i="70"/>
  <c r="D154" i="70"/>
  <c r="D525" i="72"/>
  <c r="D333" i="72"/>
  <c r="C54" i="75"/>
  <c r="D478" i="70"/>
  <c r="D29" i="67"/>
  <c r="D140" i="68"/>
  <c r="C89" i="68"/>
  <c r="D58" i="72"/>
  <c r="D71" i="70"/>
  <c r="C117" i="68"/>
  <c r="C42" i="72"/>
  <c r="D453" i="70"/>
  <c r="D124" i="70"/>
  <c r="D372" i="70"/>
  <c r="D68" i="70"/>
  <c r="C109" i="70"/>
  <c r="C73" i="70"/>
  <c r="C190" i="70"/>
  <c r="D50" i="72"/>
  <c r="D102" i="68"/>
  <c r="D528" i="70"/>
  <c r="D155" i="68"/>
  <c r="D156" i="68"/>
  <c r="D434" i="72"/>
  <c r="D297" i="70"/>
  <c r="C485" i="70"/>
  <c r="D139" i="70"/>
  <c r="D179" i="72"/>
  <c r="D216" i="70"/>
  <c r="D38" i="71"/>
  <c r="D819" i="72"/>
  <c r="C734" i="70"/>
  <c r="C719" i="70"/>
  <c r="C521" i="72"/>
  <c r="C341" i="72"/>
  <c r="C964" i="72"/>
  <c r="C749" i="72"/>
  <c r="C34" i="68"/>
  <c r="D323" i="70"/>
  <c r="C163" i="72"/>
  <c r="C763" i="72"/>
  <c r="C359" i="70"/>
  <c r="C17" i="68"/>
  <c r="C48" i="72"/>
  <c r="D343" i="72"/>
  <c r="C582" i="72"/>
  <c r="D600" i="70"/>
  <c r="C913" i="72"/>
  <c r="D26" i="73"/>
  <c r="D87" i="84"/>
  <c r="D175" i="84"/>
  <c r="D58" i="84"/>
  <c r="C280" i="84"/>
  <c r="D42" i="84"/>
  <c r="C1041" i="72"/>
  <c r="C219" i="84"/>
  <c r="C40" i="72"/>
  <c r="D84" i="70"/>
  <c r="D268" i="70"/>
  <c r="D92" i="72"/>
  <c r="D304" i="70"/>
  <c r="C87" i="84"/>
  <c r="D141" i="70"/>
  <c r="C40" i="68"/>
  <c r="D119" i="68"/>
  <c r="D56" i="67"/>
  <c r="D162" i="68"/>
  <c r="D982" i="72"/>
  <c r="C323" i="70"/>
  <c r="C270" i="72"/>
  <c r="D24" i="84"/>
  <c r="D395" i="70"/>
  <c r="D1037" i="72"/>
  <c r="C410" i="70"/>
  <c r="C203" i="70"/>
  <c r="D460" i="72"/>
  <c r="C799" i="72"/>
  <c r="D506" i="70"/>
  <c r="C517" i="72"/>
  <c r="D616" i="72"/>
  <c r="C659" i="72"/>
  <c r="D52" i="67"/>
  <c r="C119" i="68"/>
  <c r="C249" i="70"/>
  <c r="D412" i="70"/>
  <c r="C145" i="70"/>
  <c r="C256" i="72"/>
  <c r="C46" i="72"/>
  <c r="D90" i="70"/>
  <c r="C92" i="72"/>
  <c r="C519" i="72"/>
  <c r="C596" i="70"/>
  <c r="C179" i="70"/>
  <c r="C58" i="72"/>
  <c r="D751" i="70"/>
  <c r="D734" i="70"/>
  <c r="D553" i="72"/>
  <c r="C355" i="72"/>
  <c r="D1043" i="72"/>
  <c r="D52" i="68"/>
  <c r="C344" i="70"/>
  <c r="C777" i="72"/>
  <c r="D376" i="70"/>
  <c r="D177" i="72"/>
  <c r="D34" i="68"/>
  <c r="C62" i="72"/>
  <c r="D357" i="72"/>
  <c r="C209" i="70"/>
  <c r="C761" i="70"/>
  <c r="D594" i="72"/>
  <c r="C284" i="72"/>
  <c r="D636" i="70"/>
  <c r="D976" i="72"/>
  <c r="D34" i="73"/>
  <c r="C112" i="74"/>
  <c r="C123" i="84"/>
  <c r="D193" i="84"/>
  <c r="C62" i="75"/>
  <c r="D89" i="84"/>
  <c r="D62" i="75"/>
  <c r="D16" i="84"/>
  <c r="C18" i="84"/>
  <c r="D127" i="84"/>
  <c r="C175" i="72"/>
  <c r="C299" i="70"/>
  <c r="D181" i="72"/>
  <c r="D72" i="72"/>
  <c r="D907" i="72"/>
  <c r="D260" i="84"/>
  <c r="C286" i="72"/>
  <c r="C287" i="70"/>
  <c r="D256" i="72"/>
  <c r="D151" i="72"/>
  <c r="C532" i="70"/>
  <c r="C335" i="72"/>
  <c r="C966" i="72"/>
  <c r="D663" i="72"/>
  <c r="C533" i="72"/>
  <c r="C173" i="72"/>
  <c r="C12" i="68"/>
  <c r="D408" i="70"/>
  <c r="C775" i="72"/>
  <c r="C854" i="72"/>
  <c r="C100" i="68"/>
  <c r="D527" i="72"/>
  <c r="C159" i="72"/>
  <c r="D387" i="70"/>
  <c r="C301" i="70"/>
  <c r="D62" i="72"/>
  <c r="C395" i="70"/>
  <c r="D147" i="72"/>
  <c r="D153" i="68"/>
  <c r="D570" i="70"/>
  <c r="C385" i="70"/>
  <c r="C498" i="70"/>
  <c r="C349" i="72"/>
  <c r="D145" i="70"/>
  <c r="D66" i="72"/>
  <c r="C171" i="70"/>
  <c r="D189" i="72"/>
  <c r="D109" i="70"/>
  <c r="C749" i="70"/>
  <c r="C156" i="68"/>
  <c r="D594" i="70"/>
  <c r="D404" i="70"/>
  <c r="D75" i="70"/>
  <c r="D58" i="70"/>
  <c r="C706" i="72"/>
  <c r="C529" i="72"/>
  <c r="D375" i="72"/>
  <c r="D279" i="70"/>
  <c r="C915" i="72"/>
  <c r="C590" i="72"/>
  <c r="D367" i="72"/>
  <c r="D775" i="72"/>
  <c r="D357" i="70"/>
  <c r="C250" i="72"/>
  <c r="C791" i="72"/>
  <c r="C193" i="72"/>
  <c r="D344" i="70"/>
  <c r="C151" i="72"/>
  <c r="D763" i="72"/>
  <c r="D10" i="84"/>
  <c r="C228" i="70"/>
  <c r="D608" i="72"/>
  <c r="C527" i="72"/>
  <c r="D911" i="72"/>
  <c r="D656" i="70"/>
  <c r="C22" i="84"/>
  <c r="C131" i="74"/>
  <c r="D210" i="84"/>
  <c r="C125" i="84"/>
  <c r="D30" i="84"/>
  <c r="C11" i="73"/>
  <c r="D251" i="84"/>
  <c r="C308" i="70"/>
  <c r="C189" i="72"/>
  <c r="C406" i="70"/>
  <c r="D393" i="70"/>
  <c r="D228" i="84"/>
  <c r="D190" i="70"/>
  <c r="C60" i="67"/>
  <c r="C142" i="68"/>
  <c r="D87" i="68"/>
  <c r="C515" i="72"/>
  <c r="C38" i="74"/>
  <c r="D278" i="84"/>
  <c r="D31" i="67"/>
  <c r="C616" i="72"/>
  <c r="C669" i="72"/>
  <c r="D52" i="72"/>
  <c r="D771" i="72"/>
  <c r="C862" i="72"/>
  <c r="C161" i="72"/>
  <c r="D661" i="72"/>
  <c r="D47" i="75"/>
  <c r="C70" i="67"/>
  <c r="D474" i="70"/>
  <c r="D127" i="70"/>
  <c r="D723" i="70"/>
  <c r="C45" i="70"/>
  <c r="C216" i="70"/>
  <c r="C238" i="70"/>
  <c r="D858" i="72"/>
  <c r="D579" i="70"/>
  <c r="D238" i="70"/>
  <c r="D46" i="67"/>
  <c r="D440" i="70"/>
  <c r="D115" i="68"/>
  <c r="D114" i="68"/>
  <c r="C33" i="67"/>
  <c r="D331" i="70"/>
  <c r="D70" i="67"/>
  <c r="D40" i="68"/>
  <c r="D39" i="68"/>
  <c r="C453" i="70"/>
  <c r="C31" i="70"/>
  <c r="D564" i="70"/>
  <c r="C500" i="70"/>
  <c r="D225" i="70"/>
  <c r="C149" i="70"/>
  <c r="C359" i="72"/>
  <c r="D193" i="72"/>
  <c r="D73" i="70"/>
  <c r="D177" i="68"/>
  <c r="D617" i="70"/>
  <c r="D113" i="70"/>
  <c r="C759" i="72"/>
  <c r="C446" i="70"/>
  <c r="D726" i="70"/>
  <c r="C612" i="72"/>
  <c r="D236" i="70"/>
  <c r="D395" i="72"/>
  <c r="D299" i="70"/>
  <c r="D139" i="72"/>
  <c r="D335" i="72"/>
  <c r="D978" i="72"/>
  <c r="C860" i="72"/>
  <c r="D42" i="72"/>
  <c r="D669" i="72"/>
  <c r="C466" i="72"/>
  <c r="C604" i="72"/>
  <c r="D219" i="84"/>
  <c r="D789" i="72"/>
  <c r="C98" i="68"/>
  <c r="D262" i="72"/>
  <c r="D848" i="72"/>
  <c r="D410" i="70"/>
  <c r="C850" i="72"/>
  <c r="C75" i="68"/>
  <c r="D163" i="72"/>
  <c r="D777" i="72"/>
  <c r="C442" i="72"/>
  <c r="C237" i="84"/>
  <c r="C244" i="70"/>
  <c r="C50" i="72"/>
  <c r="C694" i="70"/>
  <c r="C395" i="72"/>
  <c r="D966" i="72"/>
  <c r="C150" i="74"/>
  <c r="C228" i="84"/>
  <c r="D125" i="84"/>
  <c r="C44" i="84"/>
  <c r="D165" i="84"/>
  <c r="C24" i="73"/>
  <c r="C269" i="84"/>
  <c r="D141" i="72"/>
  <c r="D543" i="70"/>
  <c r="C85" i="74"/>
  <c r="D226" i="84"/>
  <c r="C70" i="68"/>
  <c r="C82" i="70"/>
  <c r="D21" i="68"/>
  <c r="C64" i="67"/>
  <c r="C370" i="70"/>
  <c r="C91" i="68"/>
  <c r="C663" i="72"/>
  <c r="C474" i="70"/>
  <c r="D161" i="72"/>
  <c r="C787" i="72"/>
  <c r="C524" i="70"/>
  <c r="D247" i="70"/>
  <c r="D462" i="72"/>
  <c r="C598" i="72"/>
  <c r="D291" i="70"/>
  <c r="C58" i="70"/>
  <c r="C683" i="70"/>
  <c r="C54" i="72"/>
  <c r="D175" i="70"/>
  <c r="D234" i="70"/>
  <c r="D485" i="70"/>
  <c r="D153" i="72"/>
  <c r="D276" i="70"/>
  <c r="D852" i="72"/>
  <c r="C279" i="70"/>
  <c r="C446" i="72"/>
  <c r="D157" i="72"/>
  <c r="C24" i="84"/>
  <c r="C917" i="72"/>
  <c r="C72" i="72"/>
  <c r="D706" i="72"/>
  <c r="D519" i="72"/>
  <c r="C291" i="70"/>
  <c r="C452" i="72"/>
  <c r="C49" i="74"/>
  <c r="D117" i="68"/>
  <c r="C393" i="70"/>
  <c r="C461" i="70"/>
  <c r="C264" i="72"/>
  <c r="C868" i="72"/>
  <c r="D97" i="68"/>
  <c r="D98" i="68"/>
  <c r="C378" i="70"/>
  <c r="C179" i="72"/>
  <c r="D791" i="72"/>
  <c r="C39" i="67"/>
  <c r="C64" i="72"/>
  <c r="C753" i="72"/>
  <c r="C596" i="72"/>
  <c r="C347" i="72"/>
  <c r="D20" i="84"/>
  <c r="C432" i="72"/>
  <c r="D11" i="73"/>
  <c r="C1019" i="72"/>
  <c r="D167" i="74"/>
  <c r="C197" i="84"/>
  <c r="D60" i="84"/>
  <c r="C62" i="84"/>
  <c r="D149" i="70"/>
  <c r="C346" i="70"/>
  <c r="D466" i="72"/>
  <c r="C54" i="67"/>
  <c r="C974" i="72"/>
  <c r="C127" i="84"/>
  <c r="C251" i="84"/>
  <c r="D102" i="74"/>
  <c r="C31" i="67"/>
  <c r="C517" i="70"/>
  <c r="D511" i="72"/>
  <c r="C41" i="67"/>
  <c r="D779" i="72"/>
  <c r="D694" i="70"/>
  <c r="D44" i="67"/>
  <c r="D346" i="70"/>
  <c r="C249" i="84"/>
  <c r="C1043" i="72"/>
  <c r="D121" i="74"/>
  <c r="C16" i="84"/>
  <c r="C64" i="75"/>
  <c r="C785" i="72"/>
  <c r="C182" i="84"/>
  <c r="C102" i="74"/>
  <c r="C75" i="70"/>
  <c r="C478" i="70"/>
  <c r="D138" i="68"/>
  <c r="D173" i="72"/>
  <c r="D149" i="68"/>
  <c r="C574" i="70"/>
  <c r="C789" i="72"/>
  <c r="D665" i="72"/>
  <c r="D862" i="72"/>
  <c r="C584" i="72"/>
  <c r="D38" i="74"/>
  <c r="D418" i="70"/>
  <c r="D586" i="72"/>
  <c r="C56" i="67"/>
  <c r="C234" i="70"/>
  <c r="D757" i="72"/>
  <c r="D530" i="70"/>
  <c r="D685" i="70"/>
  <c r="C59" i="68"/>
  <c r="D509" i="70"/>
  <c r="C37" i="68"/>
  <c r="C535" i="70"/>
  <c r="D487" i="70"/>
  <c r="D529" i="72"/>
  <c r="D349" i="72"/>
  <c r="C290" i="72"/>
  <c r="C919" i="72"/>
  <c r="C708" i="72"/>
  <c r="C673" i="72"/>
  <c r="C369" i="72"/>
  <c r="C440" i="72"/>
  <c r="C564" i="70"/>
  <c r="D369" i="72"/>
  <c r="C51" i="70"/>
  <c r="D511" i="70"/>
  <c r="D329" i="72"/>
  <c r="D100" i="68"/>
  <c r="D429" i="70"/>
  <c r="D252" i="72"/>
  <c r="C12" i="84"/>
  <c r="C66" i="72"/>
  <c r="D596" i="72"/>
  <c r="C158" i="84"/>
  <c r="D850" i="72"/>
  <c r="D18" i="74"/>
  <c r="D131" i="74"/>
  <c r="C28" i="84"/>
  <c r="C78" i="74"/>
  <c r="D28" i="84"/>
  <c r="C61" i="74"/>
  <c r="D215" i="84"/>
  <c r="D197" i="84"/>
  <c r="C121" i="74"/>
  <c r="D62" i="84"/>
  <c r="D65" i="68"/>
  <c r="D67" i="68"/>
  <c r="C230" i="70"/>
  <c r="C905" i="72"/>
  <c r="C728" i="70"/>
  <c r="D37" i="67"/>
  <c r="D93" i="70"/>
  <c r="C162" i="68"/>
  <c r="C460" i="72"/>
  <c r="D864" i="72"/>
  <c r="D745" i="70"/>
  <c r="C147" i="72"/>
  <c r="C314" i="70"/>
  <c r="C154" i="70"/>
  <c r="C767" i="72"/>
  <c r="C140" i="68"/>
  <c r="D292" i="72"/>
  <c r="D1035" i="72"/>
  <c r="C350" i="70"/>
  <c r="C320" i="70"/>
  <c r="C329" i="72"/>
  <c r="C594" i="72"/>
  <c r="D968" i="72"/>
  <c r="C526" i="70"/>
  <c r="D382" i="70"/>
  <c r="D341" i="72"/>
  <c r="D37" i="68"/>
  <c r="D36" i="68"/>
  <c r="D160" i="70"/>
  <c r="D182" i="70"/>
  <c r="C654" i="70"/>
  <c r="C408" i="70"/>
  <c r="D18" i="84"/>
  <c r="D151" i="68"/>
  <c r="D712" i="72"/>
  <c r="C129" i="68"/>
  <c r="C354" i="70"/>
  <c r="D442" i="70"/>
  <c r="D333" i="70"/>
  <c r="C214" i="70"/>
  <c r="D109" i="68"/>
  <c r="D108" i="68"/>
  <c r="C182" i="70"/>
  <c r="D14" i="68"/>
  <c r="D47" i="70"/>
  <c r="D370" i="70"/>
  <c r="C165" i="72"/>
  <c r="C566" i="70"/>
  <c r="D73" i="68"/>
  <c r="D258" i="72"/>
  <c r="D913" i="72"/>
  <c r="C553" i="70"/>
  <c r="C109" i="68"/>
  <c r="D532" i="70"/>
  <c r="C577" i="70"/>
  <c r="C586" i="72"/>
  <c r="D860" i="72"/>
  <c r="C339" i="72"/>
  <c r="C962" i="72"/>
  <c r="C747" i="72"/>
  <c r="C248" i="72"/>
  <c r="D708" i="72"/>
  <c r="D438" i="72"/>
  <c r="D446" i="70"/>
  <c r="D582" i="72"/>
  <c r="C141" i="72"/>
  <c r="D36" i="74"/>
  <c r="D150" i="74"/>
  <c r="D230" i="84"/>
  <c r="C140" i="74"/>
  <c r="D759" i="70"/>
  <c r="D66" i="67"/>
  <c r="C431" i="70"/>
  <c r="D43" i="68"/>
  <c r="C64" i="70"/>
  <c r="C143" i="72"/>
  <c r="D64" i="70"/>
  <c r="C585" i="70"/>
  <c r="C127" i="70"/>
  <c r="D145" i="72"/>
  <c r="C418" i="70"/>
  <c r="C502" i="70"/>
  <c r="D23" i="68"/>
  <c r="C421" i="70"/>
  <c r="C102" i="68"/>
  <c r="C549" i="70"/>
  <c r="C133" i="68"/>
  <c r="D421" i="70"/>
  <c r="C365" i="72"/>
  <c r="D133" i="68"/>
  <c r="D131" i="68"/>
  <c r="C641" i="70"/>
  <c r="C159" i="68"/>
  <c r="C179" i="68"/>
  <c r="D553" i="70"/>
  <c r="D83" i="68"/>
  <c r="D84" i="68"/>
  <c r="D111" i="68"/>
  <c r="D112" i="68"/>
  <c r="D598" i="72"/>
  <c r="D351" i="72"/>
  <c r="D759" i="72"/>
  <c r="C494" i="70"/>
  <c r="D260" i="72"/>
  <c r="D747" i="72"/>
  <c r="D116" i="70"/>
  <c r="D596" i="70"/>
  <c r="D488" i="72"/>
  <c r="D66" i="70"/>
  <c r="C84" i="70"/>
  <c r="D545" i="70"/>
  <c r="C779" i="72"/>
  <c r="C149" i="68"/>
  <c r="C254" i="72"/>
  <c r="C155" i="72"/>
  <c r="C156" i="84"/>
  <c r="C276" i="84"/>
  <c r="C193" i="84"/>
  <c r="C60" i="84"/>
  <c r="D854" i="72"/>
  <c r="D249" i="84"/>
  <c r="C960" i="72"/>
  <c r="D157" i="74"/>
  <c r="C129" i="84"/>
  <c r="C525" i="72"/>
  <c r="C253" i="84"/>
  <c r="C858" i="72"/>
  <c r="C763" i="70"/>
  <c r="C244" i="84"/>
  <c r="C331" i="70"/>
  <c r="D41" i="67"/>
  <c r="C462" i="72"/>
  <c r="D355" i="72"/>
  <c r="C343" i="72"/>
  <c r="D165" i="72"/>
  <c r="C175" i="70"/>
  <c r="C545" i="70"/>
  <c r="C357" i="72"/>
  <c r="D974" i="72"/>
  <c r="D276" i="84"/>
  <c r="D40" i="72"/>
  <c r="C11" i="70"/>
  <c r="D44" i="72"/>
  <c r="C72" i="67"/>
  <c r="C357" i="70"/>
  <c r="C272" i="70"/>
  <c r="D272" i="70"/>
  <c r="D728" i="70"/>
  <c r="D61" i="68"/>
  <c r="C63" i="68"/>
  <c r="C87" i="68"/>
  <c r="D363" i="72"/>
  <c r="D962" i="72"/>
  <c r="D452" i="72"/>
  <c r="D577" i="70"/>
  <c r="C68" i="70"/>
  <c r="C765" i="72"/>
  <c r="C893" i="72"/>
  <c r="C99" i="84"/>
  <c r="D258" i="84"/>
  <c r="C175" i="84"/>
  <c r="D1019" i="72"/>
  <c r="D40" i="84"/>
  <c r="D95" i="74"/>
  <c r="D78" i="74"/>
  <c r="C819" i="72"/>
  <c r="C217" i="84"/>
  <c r="C115" i="68"/>
  <c r="D450" i="70"/>
  <c r="D142" i="68"/>
  <c r="D89" i="68"/>
  <c r="D166" i="68"/>
  <c r="D604" i="70"/>
  <c r="C167" i="72"/>
  <c r="C440" i="70"/>
  <c r="D126" i="68"/>
  <c r="D125" i="68"/>
  <c r="D524" i="70"/>
  <c r="C73" i="68"/>
  <c r="C442" i="70"/>
  <c r="D128" i="68"/>
  <c r="D129" i="68"/>
  <c r="C570" i="70"/>
  <c r="D461" i="70"/>
  <c r="D909" i="72"/>
  <c r="C316" i="70"/>
  <c r="C382" i="70"/>
  <c r="C36" i="71"/>
  <c r="C19" i="70"/>
  <c r="C112" i="68"/>
  <c r="D574" i="70"/>
  <c r="C643" i="70"/>
  <c r="C600" i="70"/>
  <c r="D612" i="72"/>
  <c r="C448" i="72"/>
  <c r="D917" i="72"/>
  <c r="D365" i="72"/>
  <c r="D773" i="72"/>
  <c r="C509" i="70"/>
  <c r="D290" i="72"/>
  <c r="C36" i="84"/>
  <c r="C488" i="72"/>
  <c r="C152" i="70"/>
  <c r="D664" i="70"/>
  <c r="C523" i="72"/>
  <c r="D613" i="70"/>
  <c r="C118" i="70"/>
  <c r="C371" i="72"/>
  <c r="D164" i="68"/>
  <c r="D498" i="70"/>
  <c r="D331" i="72"/>
  <c r="C268" i="72"/>
  <c r="C976" i="72"/>
  <c r="D431" i="70"/>
  <c r="D167" i="72"/>
  <c r="D97" i="84"/>
  <c r="D154" i="84"/>
  <c r="C173" i="84"/>
  <c r="C210" i="84"/>
  <c r="C968" i="72"/>
  <c r="C14" i="84"/>
  <c r="C20" i="73"/>
  <c r="C91" i="84"/>
  <c r="D20" i="73"/>
  <c r="D868" i="72"/>
  <c r="D280" i="84"/>
  <c r="C267" i="84"/>
  <c r="D972" i="72"/>
  <c r="D182" i="84"/>
  <c r="D295" i="70"/>
  <c r="D91" i="84"/>
  <c r="D64" i="67"/>
  <c r="D566" i="70"/>
  <c r="C29" i="67"/>
  <c r="C387" i="70"/>
  <c r="C294" i="72"/>
  <c r="C139" i="72"/>
  <c r="C124" i="70"/>
  <c r="D310" i="70"/>
  <c r="D230" i="70"/>
  <c r="D432" i="72"/>
  <c r="D406" i="70"/>
  <c r="C258" i="72"/>
  <c r="D179" i="68"/>
  <c r="D250" i="72"/>
  <c r="C26" i="84"/>
  <c r="D691" i="70"/>
  <c r="D60" i="67"/>
  <c r="C38" i="84"/>
  <c r="D38" i="84"/>
  <c r="D915" i="72"/>
  <c r="D312" i="70"/>
  <c r="C282" i="72"/>
  <c r="D374" i="70"/>
  <c r="C363" i="72"/>
  <c r="D496" i="70"/>
  <c r="C414" i="70"/>
  <c r="C226" i="84"/>
  <c r="D112" i="74"/>
  <c r="D19" i="68"/>
  <c r="C23" i="68"/>
  <c r="C48" i="67"/>
  <c r="C304" i="70"/>
  <c r="D143" i="72"/>
  <c r="C374" i="70"/>
  <c r="D168" i="68"/>
  <c r="C715" i="70"/>
  <c r="C35" i="67"/>
  <c r="D63" i="68"/>
  <c r="C376" i="70"/>
  <c r="C166" i="68"/>
  <c r="D62" i="70"/>
  <c r="C105" i="70"/>
  <c r="C184" i="70"/>
  <c r="D347" i="72"/>
  <c r="D696" i="70"/>
  <c r="D184" i="70"/>
  <c r="D455" i="70"/>
  <c r="C611" i="70"/>
  <c r="D502" i="70"/>
  <c r="C404" i="70"/>
  <c r="C482" i="70"/>
  <c r="C978" i="72"/>
  <c r="D515" i="72"/>
  <c r="D463" i="70"/>
  <c r="D54" i="72"/>
  <c r="D136" i="68"/>
  <c r="C621" i="70"/>
  <c r="C138" i="68"/>
  <c r="C664" i="70"/>
  <c r="D621" i="70"/>
  <c r="D960" i="72"/>
  <c r="D787" i="72"/>
  <c r="D526" i="70"/>
  <c r="D339" i="72"/>
  <c r="D521" i="72"/>
  <c r="D248" i="72"/>
  <c r="C687" i="70"/>
  <c r="D82" i="70"/>
  <c r="C634" i="70"/>
  <c r="C139" i="70"/>
  <c r="C579" i="70"/>
  <c r="D440" i="72"/>
  <c r="C25" i="70"/>
  <c r="D282" i="72"/>
  <c r="C665" i="72"/>
  <c r="C450" i="70"/>
  <c r="C755" i="72"/>
  <c r="C154" i="84"/>
  <c r="D171" i="84"/>
  <c r="C208" i="84"/>
  <c r="C18" i="74"/>
  <c r="C982" i="72"/>
  <c r="D26" i="84"/>
  <c r="D123" i="84"/>
  <c r="D970" i="72"/>
  <c r="D905" i="72"/>
  <c r="C47" i="75"/>
  <c r="C856" i="72"/>
  <c r="C1027" i="72"/>
  <c r="D217" i="84"/>
  <c r="D1027" i="72"/>
  <c r="C773" i="72"/>
  <c r="C19" i="68"/>
  <c r="C909" i="72"/>
  <c r="C26" i="73"/>
  <c r="C151" i="68"/>
  <c r="D208" i="84"/>
  <c r="C594" i="70"/>
  <c r="C60" i="70"/>
  <c r="D641" i="70"/>
  <c r="C713" i="70"/>
  <c r="D643" i="70"/>
  <c r="C34" i="84"/>
  <c r="D24" i="73"/>
  <c r="D41" i="70"/>
  <c r="D482" i="70"/>
  <c r="D254" i="72"/>
  <c r="D767" i="72"/>
  <c r="C171" i="84"/>
  <c r="D237" i="84"/>
  <c r="D221" i="84"/>
  <c r="C258" i="84"/>
  <c r="C242" i="84"/>
  <c r="C36" i="74"/>
  <c r="D242" i="84"/>
  <c r="C177" i="84"/>
  <c r="C970" i="72"/>
  <c r="D177" i="84"/>
  <c r="C986" i="72"/>
  <c r="C907" i="72"/>
  <c r="D64" i="75"/>
  <c r="D1041" i="72"/>
  <c r="C235" i="84"/>
  <c r="D32" i="71" l="1"/>
  <c r="R32" i="71" s="1"/>
  <c r="J751" i="72"/>
  <c r="T903" i="72"/>
  <c r="AB207" i="80"/>
  <c r="L207" i="80"/>
  <c r="J207" i="80"/>
  <c r="H207" i="80"/>
  <c r="Z207" i="80"/>
  <c r="X207" i="80"/>
  <c r="V207" i="80"/>
  <c r="T207" i="80"/>
  <c r="R207" i="80"/>
  <c r="P207" i="80"/>
  <c r="N207" i="80"/>
  <c r="F207" i="80"/>
  <c r="F208" i="80" s="1"/>
  <c r="X121" i="72"/>
  <c r="V588" i="72"/>
  <c r="J572" i="72"/>
  <c r="V183" i="72"/>
  <c r="Z797" i="72"/>
  <c r="N125" i="72"/>
  <c r="T610" i="72"/>
  <c r="AB420" i="72"/>
  <c r="AC420" i="72" s="1"/>
  <c r="P592" i="72"/>
  <c r="F185" i="72"/>
  <c r="F186" i="72" s="1"/>
  <c r="H145" i="80"/>
  <c r="J145" i="80"/>
  <c r="N145" i="80"/>
  <c r="P145" i="80"/>
  <c r="L145" i="80"/>
  <c r="X145" i="80"/>
  <c r="V145" i="80"/>
  <c r="F145" i="80"/>
  <c r="F146" i="80" s="1"/>
  <c r="T145" i="80"/>
  <c r="Z145" i="80"/>
  <c r="R145" i="80"/>
  <c r="AB145" i="80"/>
  <c r="J761" i="72"/>
  <c r="Z436" i="72"/>
  <c r="D16" i="68"/>
  <c r="Z317" i="72"/>
  <c r="L444" i="72"/>
  <c r="H768" i="70"/>
  <c r="J768" i="70" s="1"/>
  <c r="L768" i="70" s="1"/>
  <c r="N768" i="70" s="1"/>
  <c r="P768" i="70" s="1"/>
  <c r="R768" i="70" s="1"/>
  <c r="T768" i="70" s="1"/>
  <c r="V768" i="70" s="1"/>
  <c r="X768" i="70" s="1"/>
  <c r="Z768" i="70" s="1"/>
  <c r="AB768" i="70" s="1"/>
  <c r="D42" i="68"/>
  <c r="H75" i="84"/>
  <c r="J75" i="84" s="1"/>
  <c r="L75" i="84" s="1"/>
  <c r="N75" i="84" s="1"/>
  <c r="P75" i="84" s="1"/>
  <c r="R75" i="84" s="1"/>
  <c r="T75" i="84" s="1"/>
  <c r="V75" i="84" s="1"/>
  <c r="X75" i="84" s="1"/>
  <c r="Z75" i="84" s="1"/>
  <c r="AB75" i="84" s="1"/>
  <c r="D1106" i="72"/>
  <c r="P1106" i="72" s="1"/>
  <c r="D1078" i="72"/>
  <c r="P1078" i="72" s="1"/>
  <c r="D1056" i="72"/>
  <c r="P1056" i="72" s="1"/>
  <c r="T72" i="84"/>
  <c r="AB72" i="84"/>
  <c r="X72" i="84"/>
  <c r="Z72" i="84"/>
  <c r="V72" i="84"/>
  <c r="N72" i="84"/>
  <c r="F72" i="84"/>
  <c r="F73" i="84" s="1"/>
  <c r="P72" i="84"/>
  <c r="L72" i="84"/>
  <c r="H72" i="84"/>
  <c r="R72" i="84"/>
  <c r="J72" i="84"/>
  <c r="D23" i="70"/>
  <c r="F23" i="70" s="1"/>
  <c r="F24" i="70" s="1"/>
  <c r="D1112" i="72"/>
  <c r="P1112" i="72" s="1"/>
  <c r="D757" i="70"/>
  <c r="D195" i="80"/>
  <c r="J195" i="80" s="1"/>
  <c r="D189" i="80"/>
  <c r="D230" i="72"/>
  <c r="D69" i="68"/>
  <c r="P317" i="72"/>
  <c r="J183" i="72"/>
  <c r="T183" i="72"/>
  <c r="AB183" i="72"/>
  <c r="AC183" i="72" s="1"/>
  <c r="R183" i="72"/>
  <c r="Z183" i="72"/>
  <c r="X183" i="72"/>
  <c r="H183" i="72"/>
  <c r="N183" i="72"/>
  <c r="V610" i="72"/>
  <c r="L610" i="72"/>
  <c r="X610" i="72"/>
  <c r="P610" i="72"/>
  <c r="Z610" i="72"/>
  <c r="F19" i="70"/>
  <c r="F20" i="70" s="1"/>
  <c r="F588" i="72"/>
  <c r="F589" i="72" s="1"/>
  <c r="D249" i="70"/>
  <c r="P249" i="70" s="1"/>
  <c r="H592" i="72"/>
  <c r="D426" i="72"/>
  <c r="D655" i="72"/>
  <c r="D576" i="72"/>
  <c r="D131" i="72"/>
  <c r="D161" i="74"/>
  <c r="D125" i="74"/>
  <c r="D231" i="80"/>
  <c r="R231" i="80" s="1"/>
  <c r="D275" i="80"/>
  <c r="D73" i="80"/>
  <c r="D55" i="80"/>
  <c r="D14" i="72"/>
  <c r="D944" i="72"/>
  <c r="D692" i="72"/>
  <c r="D647" i="72"/>
  <c r="D309" i="72"/>
  <c r="D414" i="72"/>
  <c r="D834" i="72"/>
  <c r="D980" i="72"/>
  <c r="D456" i="72"/>
  <c r="D74" i="72"/>
  <c r="D925" i="72"/>
  <c r="D535" i="72"/>
  <c r="D870" i="72"/>
  <c r="D468" i="72"/>
  <c r="D618" i="72"/>
  <c r="D195" i="72"/>
  <c r="D108" i="74"/>
  <c r="D74" i="74"/>
  <c r="D620" i="72"/>
  <c r="D811" i="72"/>
  <c r="D933" i="72"/>
  <c r="D205" i="72"/>
  <c r="D927" i="72"/>
  <c r="D537" i="72"/>
  <c r="D677" i="72"/>
  <c r="D872" i="72"/>
  <c r="D302" i="72"/>
  <c r="D405" i="72"/>
  <c r="D133" i="84"/>
  <c r="D160" i="84"/>
  <c r="D401" i="72"/>
  <c r="D298" i="72"/>
  <c r="D427" i="70"/>
  <c r="D17" i="70"/>
  <c r="D391" i="70"/>
  <c r="D88" i="70"/>
  <c r="D583" i="70"/>
  <c r="D158" i="70"/>
  <c r="D122" i="70"/>
  <c r="D131" i="84"/>
  <c r="D201" i="84"/>
  <c r="D162" i="84"/>
  <c r="D159" i="74"/>
  <c r="D123" i="74"/>
  <c r="D104" i="74"/>
  <c r="D47" i="74"/>
  <c r="D155" i="74"/>
  <c r="D117" i="74"/>
  <c r="D100" i="74"/>
  <c r="D66" i="74"/>
  <c r="D557" i="72"/>
  <c r="D895" i="72"/>
  <c r="D954" i="72"/>
  <c r="D137" i="70"/>
  <c r="D300" i="72"/>
  <c r="D1008" i="72"/>
  <c r="D683" i="72"/>
  <c r="D32" i="72"/>
  <c r="D743" i="72"/>
  <c r="D152" i="84"/>
  <c r="D832" i="72"/>
  <c r="D562" i="72"/>
  <c r="D12" i="72"/>
  <c r="D727" i="72"/>
  <c r="D885" i="72"/>
  <c r="D645" i="72"/>
  <c r="D412" i="72"/>
  <c r="D383" i="72"/>
  <c r="D807" i="72"/>
  <c r="D874" i="72"/>
  <c r="D1029" i="72"/>
  <c r="D813" i="72"/>
  <c r="D86" i="72"/>
  <c r="D207" i="72"/>
  <c r="D545" i="72"/>
  <c r="D26" i="72"/>
  <c r="D698" i="72"/>
  <c r="D422" i="72"/>
  <c r="D952" i="72"/>
  <c r="D127" i="72"/>
  <c r="D737" i="72"/>
  <c r="D319" i="72"/>
  <c r="AB610" i="72"/>
  <c r="AC610" i="72" s="1"/>
  <c r="L183" i="72"/>
  <c r="D17" i="67"/>
  <c r="H17" i="67" s="1"/>
  <c r="D15" i="67"/>
  <c r="F15" i="67" s="1"/>
  <c r="H444" i="72"/>
  <c r="V797" i="72"/>
  <c r="X797" i="72"/>
  <c r="L797" i="72"/>
  <c r="N751" i="72"/>
  <c r="P797" i="72"/>
  <c r="R751" i="72"/>
  <c r="P183" i="72"/>
  <c r="N610" i="72"/>
  <c r="H610" i="72"/>
  <c r="N436" i="72"/>
  <c r="R610" i="72"/>
  <c r="F183" i="72"/>
  <c r="F184" i="72" s="1"/>
  <c r="F610" i="72"/>
  <c r="F611" i="72" s="1"/>
  <c r="J610" i="72"/>
  <c r="N797" i="72"/>
  <c r="T797" i="72"/>
  <c r="T751" i="72"/>
  <c r="Z751" i="72"/>
  <c r="J797" i="72"/>
  <c r="R797" i="72"/>
  <c r="F751" i="72"/>
  <c r="F752" i="72" s="1"/>
  <c r="X751" i="72"/>
  <c r="F761" i="72"/>
  <c r="F762" i="72" s="1"/>
  <c r="F317" i="72"/>
  <c r="F318" i="72" s="1"/>
  <c r="X317" i="72"/>
  <c r="F797" i="72"/>
  <c r="F798" i="72" s="1"/>
  <c r="AB797" i="72"/>
  <c r="AC797" i="72" s="1"/>
  <c r="V751" i="72"/>
  <c r="AB751" i="72"/>
  <c r="AC751" i="72" s="1"/>
  <c r="H797" i="72"/>
  <c r="P751" i="72"/>
  <c r="H751" i="72"/>
  <c r="H317" i="72"/>
  <c r="L751" i="72"/>
  <c r="L317" i="72"/>
  <c r="AB317" i="72"/>
  <c r="AC317" i="72" s="1"/>
  <c r="R572" i="72"/>
  <c r="X592" i="72"/>
  <c r="V592" i="72"/>
  <c r="R592" i="72"/>
  <c r="T444" i="72"/>
  <c r="X444" i="72"/>
  <c r="P420" i="72"/>
  <c r="Z444" i="72"/>
  <c r="X761" i="72"/>
  <c r="J592" i="72"/>
  <c r="F592" i="72"/>
  <c r="F593" i="72" s="1"/>
  <c r="P444" i="72"/>
  <c r="R444" i="72"/>
  <c r="J444" i="72"/>
  <c r="N444" i="72"/>
  <c r="AB444" i="72"/>
  <c r="AC444" i="72" s="1"/>
  <c r="V444" i="72"/>
  <c r="X588" i="72"/>
  <c r="F444" i="72"/>
  <c r="F445" i="72" s="1"/>
  <c r="L588" i="72"/>
  <c r="N588" i="72"/>
  <c r="P588" i="72"/>
  <c r="N572" i="72"/>
  <c r="R588" i="72"/>
  <c r="AB588" i="72"/>
  <c r="AC588" i="72" s="1"/>
  <c r="J588" i="72"/>
  <c r="J317" i="72"/>
  <c r="Z592" i="72"/>
  <c r="V761" i="72"/>
  <c r="Z588" i="72"/>
  <c r="L572" i="72"/>
  <c r="P572" i="72"/>
  <c r="H588" i="72"/>
  <c r="N317" i="72"/>
  <c r="H572" i="72"/>
  <c r="Z572" i="72"/>
  <c r="T572" i="72"/>
  <c r="R317" i="72"/>
  <c r="V317" i="72"/>
  <c r="F572" i="72"/>
  <c r="F573" i="72" s="1"/>
  <c r="V572" i="72"/>
  <c r="L592" i="72"/>
  <c r="AB592" i="72"/>
  <c r="AC592" i="72" s="1"/>
  <c r="T317" i="72"/>
  <c r="T588" i="72"/>
  <c r="X572" i="72"/>
  <c r="P761" i="72"/>
  <c r="N761" i="72"/>
  <c r="R761" i="72"/>
  <c r="T761" i="72"/>
  <c r="L761" i="72"/>
  <c r="Z761" i="72"/>
  <c r="H761" i="72"/>
  <c r="AB761" i="72"/>
  <c r="AC761" i="72" s="1"/>
  <c r="T592" i="72"/>
  <c r="AB572" i="72"/>
  <c r="AC572" i="72" s="1"/>
  <c r="P185" i="72"/>
  <c r="R185" i="72"/>
  <c r="Z185" i="72"/>
  <c r="L185" i="72"/>
  <c r="N185" i="72"/>
  <c r="L436" i="72"/>
  <c r="X420" i="72"/>
  <c r="P436" i="72"/>
  <c r="H436" i="72"/>
  <c r="N592" i="72"/>
  <c r="AB185" i="72"/>
  <c r="AC185" i="72" s="1"/>
  <c r="J185" i="72"/>
  <c r="X185" i="72"/>
  <c r="T185" i="72"/>
  <c r="H185" i="72"/>
  <c r="V185" i="72"/>
  <c r="Z111" i="84"/>
  <c r="R111" i="84"/>
  <c r="N111" i="84"/>
  <c r="P111" i="84"/>
  <c r="X111" i="84"/>
  <c r="AB436" i="72"/>
  <c r="AC436" i="72" s="1"/>
  <c r="J436" i="72"/>
  <c r="F111" i="84"/>
  <c r="F112" i="84" s="1"/>
  <c r="V436" i="72"/>
  <c r="T420" i="72"/>
  <c r="H111" i="84"/>
  <c r="X436" i="72"/>
  <c r="F420" i="72"/>
  <c r="F421" i="72" s="1"/>
  <c r="R436" i="72"/>
  <c r="J420" i="72"/>
  <c r="V111" i="84"/>
  <c r="F903" i="72"/>
  <c r="F904" i="72" s="1"/>
  <c r="L420" i="72"/>
  <c r="X903" i="72"/>
  <c r="H420" i="72"/>
  <c r="J903" i="72"/>
  <c r="V420" i="72"/>
  <c r="L903" i="72"/>
  <c r="L125" i="72"/>
  <c r="T111" i="84"/>
  <c r="L111" i="84"/>
  <c r="T436" i="72"/>
  <c r="F436" i="72"/>
  <c r="F437" i="72" s="1"/>
  <c r="Z420" i="72"/>
  <c r="H121" i="72"/>
  <c r="P903" i="72"/>
  <c r="V903" i="72"/>
  <c r="R903" i="72"/>
  <c r="H903" i="72"/>
  <c r="AB903" i="72"/>
  <c r="AC903" i="72" s="1"/>
  <c r="Z903" i="72"/>
  <c r="N903" i="72"/>
  <c r="J111" i="84"/>
  <c r="AB125" i="72"/>
  <c r="AC125" i="72" s="1"/>
  <c r="N121" i="72"/>
  <c r="J121" i="72"/>
  <c r="T121" i="72"/>
  <c r="F121" i="72"/>
  <c r="F122" i="72" s="1"/>
  <c r="V121" i="72"/>
  <c r="AB121" i="72"/>
  <c r="AC121" i="72" s="1"/>
  <c r="P121" i="72"/>
  <c r="Z121" i="72"/>
  <c r="X125" i="72"/>
  <c r="F125" i="72"/>
  <c r="F126" i="72" s="1"/>
  <c r="Z125" i="72"/>
  <c r="T125" i="72"/>
  <c r="R420" i="72"/>
  <c r="V125" i="72"/>
  <c r="H125" i="72"/>
  <c r="P125" i="72"/>
  <c r="N420" i="72"/>
  <c r="R125" i="72"/>
  <c r="J125" i="72"/>
  <c r="L121" i="72"/>
  <c r="D49" i="80"/>
  <c r="T49" i="80" s="1"/>
  <c r="R121" i="72"/>
  <c r="D245" i="80"/>
  <c r="L245" i="80" s="1"/>
  <c r="D65" i="80"/>
  <c r="D75" i="80"/>
  <c r="P75" i="80" s="1"/>
  <c r="D165" i="80"/>
  <c r="Z165" i="80" s="1"/>
  <c r="D259" i="80"/>
  <c r="N259" i="80" s="1"/>
  <c r="D238" i="72"/>
  <c r="D1000" i="72"/>
  <c r="D240" i="72"/>
  <c r="D289" i="70"/>
  <c r="D242" i="72"/>
  <c r="H641" i="70"/>
  <c r="Z641" i="70"/>
  <c r="AB641" i="70"/>
  <c r="V641" i="70"/>
  <c r="X641" i="70"/>
  <c r="P641" i="70"/>
  <c r="R641" i="70"/>
  <c r="T641" i="70"/>
  <c r="N641" i="70"/>
  <c r="J641" i="70"/>
  <c r="L641" i="70"/>
  <c r="F641" i="70"/>
  <c r="F642" i="70" s="1"/>
  <c r="T553" i="70"/>
  <c r="V553" i="70"/>
  <c r="R553" i="70"/>
  <c r="J553" i="70"/>
  <c r="H553" i="70"/>
  <c r="L553" i="70"/>
  <c r="N553" i="70"/>
  <c r="X553" i="70"/>
  <c r="AB553" i="70"/>
  <c r="P553" i="70"/>
  <c r="Z553" i="70"/>
  <c r="F553" i="70"/>
  <c r="F554" i="70" s="1"/>
  <c r="T66" i="67"/>
  <c r="R66" i="67"/>
  <c r="H66" i="67"/>
  <c r="V66" i="67"/>
  <c r="AB66" i="67"/>
  <c r="J66" i="67"/>
  <c r="Z66" i="67"/>
  <c r="P66" i="67"/>
  <c r="N66" i="67"/>
  <c r="F66" i="67"/>
  <c r="F67" i="67" s="1"/>
  <c r="L66" i="67"/>
  <c r="X66" i="67"/>
  <c r="AB745" i="70"/>
  <c r="J745" i="70"/>
  <c r="T745" i="70"/>
  <c r="V745" i="70"/>
  <c r="P745" i="70"/>
  <c r="L745" i="70"/>
  <c r="F745" i="70"/>
  <c r="F746" i="70" s="1"/>
  <c r="X745" i="70"/>
  <c r="Z745" i="70"/>
  <c r="R745" i="70"/>
  <c r="N745" i="70"/>
  <c r="H745" i="70"/>
  <c r="AB521" i="72"/>
  <c r="AC521" i="72" s="1"/>
  <c r="J521" i="72"/>
  <c r="X521" i="72"/>
  <c r="F521" i="72"/>
  <c r="F522" i="72" s="1"/>
  <c r="N521" i="72"/>
  <c r="V521" i="72"/>
  <c r="R521" i="72"/>
  <c r="P521" i="72"/>
  <c r="Z521" i="72"/>
  <c r="L521" i="72"/>
  <c r="T521" i="72"/>
  <c r="H521" i="72"/>
  <c r="H696" i="70"/>
  <c r="Z696" i="70"/>
  <c r="AB696" i="70"/>
  <c r="V696" i="70"/>
  <c r="X696" i="70"/>
  <c r="T696" i="70"/>
  <c r="P696" i="70"/>
  <c r="R696" i="70"/>
  <c r="N696" i="70"/>
  <c r="J696" i="70"/>
  <c r="L696" i="70"/>
  <c r="F696" i="70"/>
  <c r="F697" i="70" s="1"/>
  <c r="L151" i="72"/>
  <c r="X151" i="72"/>
  <c r="P151" i="72"/>
  <c r="AB151" i="72"/>
  <c r="AC151" i="72" s="1"/>
  <c r="V151" i="72"/>
  <c r="F151" i="72"/>
  <c r="F152" i="72" s="1"/>
  <c r="T151" i="72"/>
  <c r="J151" i="72"/>
  <c r="H151" i="72"/>
  <c r="N151" i="72"/>
  <c r="R151" i="72"/>
  <c r="Z151" i="72"/>
  <c r="V267" i="84"/>
  <c r="H267" i="84"/>
  <c r="X267" i="84"/>
  <c r="F267" i="84"/>
  <c r="F268" i="84" s="1"/>
  <c r="Z267" i="84"/>
  <c r="J267" i="84"/>
  <c r="T267" i="84"/>
  <c r="AB267" i="84"/>
  <c r="L267" i="84"/>
  <c r="N267" i="84"/>
  <c r="P267" i="84"/>
  <c r="R267" i="84"/>
  <c r="AB12" i="84"/>
  <c r="P12" i="84"/>
  <c r="T12" i="84"/>
  <c r="V12" i="84"/>
  <c r="X12" i="84"/>
  <c r="F12" i="84"/>
  <c r="F13" i="84" s="1"/>
  <c r="N12" i="84"/>
  <c r="R12" i="84"/>
  <c r="Z12" i="84"/>
  <c r="J12" i="84"/>
  <c r="H12" i="84"/>
  <c r="L12" i="84"/>
  <c r="N32" i="71"/>
  <c r="Z32" i="71"/>
  <c r="L32" i="71"/>
  <c r="J32" i="71"/>
  <c r="H32" i="71"/>
  <c r="T32" i="71"/>
  <c r="H195" i="84"/>
  <c r="V195" i="84"/>
  <c r="F195" i="84"/>
  <c r="F196" i="84" s="1"/>
  <c r="N195" i="84"/>
  <c r="T195" i="84"/>
  <c r="X195" i="84"/>
  <c r="J195" i="84"/>
  <c r="P195" i="84"/>
  <c r="AB195" i="84"/>
  <c r="R195" i="84"/>
  <c r="L195" i="84"/>
  <c r="Z195" i="84"/>
  <c r="X38" i="74"/>
  <c r="N38" i="74"/>
  <c r="R38" i="74"/>
  <c r="T38" i="74"/>
  <c r="AB38" i="74"/>
  <c r="P38" i="74"/>
  <c r="V38" i="74"/>
  <c r="J38" i="74"/>
  <c r="L38" i="74"/>
  <c r="F38" i="74"/>
  <c r="F39" i="74" s="1"/>
  <c r="H38" i="74"/>
  <c r="Z38" i="74"/>
  <c r="N38" i="71"/>
  <c r="F38" i="71"/>
  <c r="F39" i="71" s="1"/>
  <c r="Z38" i="71"/>
  <c r="J38" i="71"/>
  <c r="V38" i="71"/>
  <c r="H38" i="71"/>
  <c r="R38" i="71"/>
  <c r="P38" i="71"/>
  <c r="L38" i="71"/>
  <c r="X38" i="71"/>
  <c r="T38" i="71"/>
  <c r="AB38" i="71"/>
  <c r="X453" i="70"/>
  <c r="F453" i="70"/>
  <c r="F454" i="70" s="1"/>
  <c r="L453" i="70"/>
  <c r="V453" i="70"/>
  <c r="AB453" i="70"/>
  <c r="H453" i="70"/>
  <c r="N453" i="70"/>
  <c r="T453" i="70"/>
  <c r="R453" i="70"/>
  <c r="J453" i="70"/>
  <c r="Z453" i="70"/>
  <c r="P453" i="70"/>
  <c r="Z51" i="70"/>
  <c r="V51" i="70"/>
  <c r="T51" i="70"/>
  <c r="AB51" i="70"/>
  <c r="X51" i="70"/>
  <c r="R51" i="70"/>
  <c r="P51" i="70"/>
  <c r="J51" i="70"/>
  <c r="L51" i="70"/>
  <c r="F51" i="70"/>
  <c r="F52" i="70" s="1"/>
  <c r="H51" i="70"/>
  <c r="N51" i="70"/>
  <c r="R517" i="72"/>
  <c r="P517" i="72"/>
  <c r="AB517" i="72"/>
  <c r="AC517" i="72" s="1"/>
  <c r="Z517" i="72"/>
  <c r="X517" i="72"/>
  <c r="J517" i="72"/>
  <c r="H517" i="72"/>
  <c r="T517" i="72"/>
  <c r="F517" i="72"/>
  <c r="F518" i="72" s="1"/>
  <c r="N517" i="72"/>
  <c r="L517" i="72"/>
  <c r="V517" i="72"/>
  <c r="H262" i="84"/>
  <c r="F262" i="84"/>
  <c r="F263" i="84" s="1"/>
  <c r="X262" i="84"/>
  <c r="N262" i="84"/>
  <c r="T262" i="84"/>
  <c r="AB262" i="84"/>
  <c r="P262" i="84"/>
  <c r="Z262" i="84"/>
  <c r="L262" i="84"/>
  <c r="V262" i="84"/>
  <c r="R262" i="84"/>
  <c r="J262" i="84"/>
  <c r="L294" i="72"/>
  <c r="P294" i="72"/>
  <c r="T294" i="72"/>
  <c r="H294" i="72"/>
  <c r="AB294" i="72"/>
  <c r="AC294" i="72" s="1"/>
  <c r="R294" i="72"/>
  <c r="X294" i="72"/>
  <c r="J294" i="72"/>
  <c r="N294" i="72"/>
  <c r="Z294" i="72"/>
  <c r="F294" i="72"/>
  <c r="F295" i="72" s="1"/>
  <c r="V294" i="72"/>
  <c r="V783" i="72"/>
  <c r="T783" i="72"/>
  <c r="J783" i="72"/>
  <c r="AB783" i="72"/>
  <c r="AC783" i="72" s="1"/>
  <c r="H783" i="72"/>
  <c r="X783" i="72"/>
  <c r="F783" i="72"/>
  <c r="F784" i="72" s="1"/>
  <c r="R783" i="72"/>
  <c r="N783" i="72"/>
  <c r="Z783" i="72"/>
  <c r="L783" i="72"/>
  <c r="P783" i="72"/>
  <c r="F22" i="84"/>
  <c r="F23" i="84" s="1"/>
  <c r="V22" i="84"/>
  <c r="Z22" i="84"/>
  <c r="AB22" i="84"/>
  <c r="X22" i="84"/>
  <c r="T22" i="84"/>
  <c r="J22" i="84"/>
  <c r="H22" i="84"/>
  <c r="L22" i="84"/>
  <c r="P22" i="84"/>
  <c r="N22" i="84"/>
  <c r="R22" i="84"/>
  <c r="AB755" i="72"/>
  <c r="AC755" i="72" s="1"/>
  <c r="V755" i="72"/>
  <c r="H755" i="72"/>
  <c r="T755" i="72"/>
  <c r="F755" i="72"/>
  <c r="F756" i="72" s="1"/>
  <c r="X755" i="72"/>
  <c r="R755" i="72"/>
  <c r="J755" i="72"/>
  <c r="N755" i="72"/>
  <c r="L755" i="72"/>
  <c r="Z755" i="72"/>
  <c r="P755" i="72"/>
  <c r="V64" i="72"/>
  <c r="F64" i="72"/>
  <c r="F65" i="72" s="1"/>
  <c r="AB64" i="72"/>
  <c r="AC64" i="72" s="1"/>
  <c r="N64" i="72"/>
  <c r="P64" i="72"/>
  <c r="T64" i="72"/>
  <c r="Z64" i="72"/>
  <c r="R64" i="72"/>
  <c r="H64" i="72"/>
  <c r="L64" i="72"/>
  <c r="X64" i="72"/>
  <c r="J64" i="72"/>
  <c r="AB152" i="70"/>
  <c r="Z152" i="70"/>
  <c r="V152" i="70"/>
  <c r="P152" i="70"/>
  <c r="R152" i="70"/>
  <c r="N152" i="70"/>
  <c r="F152" i="70"/>
  <c r="F153" i="70" s="1"/>
  <c r="L152" i="70"/>
  <c r="T152" i="70"/>
  <c r="X152" i="70"/>
  <c r="H152" i="70"/>
  <c r="J152" i="70"/>
  <c r="D251" i="80"/>
  <c r="J500" i="70"/>
  <c r="V500" i="70"/>
  <c r="T500" i="70"/>
  <c r="AB500" i="70"/>
  <c r="L500" i="70"/>
  <c r="F500" i="70"/>
  <c r="F501" i="70" s="1"/>
  <c r="Z500" i="70"/>
  <c r="R500" i="70"/>
  <c r="X500" i="70"/>
  <c r="H500" i="70"/>
  <c r="P500" i="70"/>
  <c r="N500" i="70"/>
  <c r="Z640" i="72"/>
  <c r="L640" i="72"/>
  <c r="T640" i="72"/>
  <c r="P640" i="72"/>
  <c r="AB640" i="72"/>
  <c r="AC640" i="72" s="1"/>
  <c r="N640" i="72"/>
  <c r="X640" i="72"/>
  <c r="J640" i="72"/>
  <c r="F640" i="72"/>
  <c r="F641" i="72" s="1"/>
  <c r="R640" i="72"/>
  <c r="V640" i="72"/>
  <c r="H640" i="72"/>
  <c r="P749" i="70"/>
  <c r="Z749" i="70"/>
  <c r="T749" i="70"/>
  <c r="F749" i="70"/>
  <c r="F750" i="70" s="1"/>
  <c r="AB749" i="70"/>
  <c r="N749" i="70"/>
  <c r="J749" i="70"/>
  <c r="R749" i="70"/>
  <c r="L749" i="70"/>
  <c r="X749" i="70"/>
  <c r="V749" i="70"/>
  <c r="H749" i="70"/>
  <c r="X378" i="70"/>
  <c r="AB378" i="70"/>
  <c r="P378" i="70"/>
  <c r="F378" i="70"/>
  <c r="F379" i="70" s="1"/>
  <c r="Z378" i="70"/>
  <c r="H378" i="70"/>
  <c r="L378" i="70"/>
  <c r="R378" i="70"/>
  <c r="N378" i="70"/>
  <c r="J378" i="70"/>
  <c r="V378" i="70"/>
  <c r="T378" i="70"/>
  <c r="AB612" i="72"/>
  <c r="AC612" i="72" s="1"/>
  <c r="Z612" i="72"/>
  <c r="F612" i="72"/>
  <c r="F613" i="72" s="1"/>
  <c r="R612" i="72"/>
  <c r="P612" i="72"/>
  <c r="N612" i="72"/>
  <c r="L612" i="72"/>
  <c r="X612" i="72"/>
  <c r="V612" i="72"/>
  <c r="H612" i="72"/>
  <c r="T612" i="72"/>
  <c r="J612" i="72"/>
  <c r="AB61" i="68"/>
  <c r="T61" i="68"/>
  <c r="Z61" i="68"/>
  <c r="X61" i="68"/>
  <c r="V61" i="68"/>
  <c r="H61" i="68"/>
  <c r="N61" i="68"/>
  <c r="R61" i="68"/>
  <c r="P61" i="68"/>
  <c r="L61" i="68"/>
  <c r="F61" i="68"/>
  <c r="F62" i="68" s="1"/>
  <c r="J61" i="68"/>
  <c r="T511" i="72"/>
  <c r="J511" i="72"/>
  <c r="AB511" i="72"/>
  <c r="AC511" i="72" s="1"/>
  <c r="N511" i="72"/>
  <c r="H511" i="72"/>
  <c r="R511" i="72"/>
  <c r="X511" i="72"/>
  <c r="V511" i="72"/>
  <c r="P511" i="72"/>
  <c r="Z511" i="72"/>
  <c r="L511" i="72"/>
  <c r="F511" i="72"/>
  <c r="F512" i="72" s="1"/>
  <c r="D69" i="80"/>
  <c r="T219" i="84"/>
  <c r="AB219" i="84"/>
  <c r="R219" i="84"/>
  <c r="F219" i="84"/>
  <c r="F220" i="84" s="1"/>
  <c r="V219" i="84"/>
  <c r="N219" i="84"/>
  <c r="Z219" i="84"/>
  <c r="H219" i="84"/>
  <c r="L219" i="84"/>
  <c r="X219" i="84"/>
  <c r="J219" i="84"/>
  <c r="P219" i="84"/>
  <c r="AB47" i="75"/>
  <c r="V47" i="75"/>
  <c r="X47" i="75"/>
  <c r="R47" i="75"/>
  <c r="N47" i="75"/>
  <c r="J47" i="75"/>
  <c r="Z47" i="75"/>
  <c r="T47" i="75"/>
  <c r="P47" i="75"/>
  <c r="L47" i="75"/>
  <c r="F47" i="75"/>
  <c r="F48" i="75" s="1"/>
  <c r="H47" i="75"/>
  <c r="X153" i="68"/>
  <c r="T153" i="68"/>
  <c r="F153" i="68"/>
  <c r="F154" i="68" s="1"/>
  <c r="R153" i="68"/>
  <c r="L153" i="68"/>
  <c r="J153" i="68"/>
  <c r="V153" i="68"/>
  <c r="H153" i="68"/>
  <c r="P153" i="68"/>
  <c r="AB153" i="68"/>
  <c r="N153" i="68"/>
  <c r="Z153" i="68"/>
  <c r="R102" i="68"/>
  <c r="P102" i="68"/>
  <c r="N102" i="68"/>
  <c r="J102" i="68"/>
  <c r="H102" i="68"/>
  <c r="L102" i="68"/>
  <c r="Z102" i="68"/>
  <c r="X102" i="68"/>
  <c r="T102" i="68"/>
  <c r="F102" i="68"/>
  <c r="F103" i="68" s="1"/>
  <c r="AB102" i="68"/>
  <c r="V102" i="68"/>
  <c r="L767" i="72"/>
  <c r="N767" i="72"/>
  <c r="J767" i="72"/>
  <c r="X767" i="72"/>
  <c r="AB767" i="72"/>
  <c r="AC767" i="72" s="1"/>
  <c r="F767" i="72"/>
  <c r="F768" i="72" s="1"/>
  <c r="Z767" i="72"/>
  <c r="R767" i="72"/>
  <c r="H767" i="72"/>
  <c r="T767" i="72"/>
  <c r="P767" i="72"/>
  <c r="V767" i="72"/>
  <c r="R123" i="84"/>
  <c r="P123" i="84"/>
  <c r="L123" i="84"/>
  <c r="H123" i="84"/>
  <c r="T123" i="84"/>
  <c r="AB123" i="84"/>
  <c r="Z123" i="84"/>
  <c r="N123" i="84"/>
  <c r="X123" i="84"/>
  <c r="J123" i="84"/>
  <c r="V123" i="84"/>
  <c r="F123" i="84"/>
  <c r="F124" i="84" s="1"/>
  <c r="X23" i="68"/>
  <c r="H23" i="68"/>
  <c r="N23" i="68"/>
  <c r="T23" i="68"/>
  <c r="Z23" i="68"/>
  <c r="V23" i="68"/>
  <c r="F23" i="68"/>
  <c r="F24" i="68" s="1"/>
  <c r="L23" i="68"/>
  <c r="J23" i="68"/>
  <c r="R23" i="68"/>
  <c r="P23" i="68"/>
  <c r="AB23" i="68"/>
  <c r="AB532" i="70"/>
  <c r="Z532" i="70"/>
  <c r="X532" i="70"/>
  <c r="L532" i="70"/>
  <c r="J532" i="70"/>
  <c r="V532" i="70"/>
  <c r="P532" i="70"/>
  <c r="H532" i="70"/>
  <c r="F532" i="70"/>
  <c r="F533" i="70" s="1"/>
  <c r="N532" i="70"/>
  <c r="T532" i="70"/>
  <c r="R532" i="70"/>
  <c r="J370" i="70"/>
  <c r="P370" i="70"/>
  <c r="N370" i="70"/>
  <c r="X370" i="70"/>
  <c r="T370" i="70"/>
  <c r="Z370" i="70"/>
  <c r="H370" i="70"/>
  <c r="R370" i="70"/>
  <c r="F370" i="70"/>
  <c r="F371" i="70" s="1"/>
  <c r="AB370" i="70"/>
  <c r="V370" i="70"/>
  <c r="L370" i="70"/>
  <c r="R11" i="70"/>
  <c r="L11" i="70"/>
  <c r="T11" i="70"/>
  <c r="V11" i="70"/>
  <c r="Z11" i="70"/>
  <c r="AB11" i="70"/>
  <c r="F11" i="70"/>
  <c r="H11" i="70"/>
  <c r="J11" i="70"/>
  <c r="P11" i="70"/>
  <c r="X11" i="70"/>
  <c r="N11" i="70"/>
  <c r="N37" i="68"/>
  <c r="T37" i="68"/>
  <c r="J37" i="68"/>
  <c r="Z37" i="68"/>
  <c r="X37" i="68"/>
  <c r="L37" i="68"/>
  <c r="H37" i="68"/>
  <c r="P37" i="68"/>
  <c r="R37" i="68"/>
  <c r="AB37" i="68"/>
  <c r="V37" i="68"/>
  <c r="F37" i="68"/>
  <c r="F38" i="68" s="1"/>
  <c r="T292" i="72"/>
  <c r="Z292" i="72"/>
  <c r="J292" i="72"/>
  <c r="H292" i="72"/>
  <c r="N292" i="72"/>
  <c r="P292" i="72"/>
  <c r="R292" i="72"/>
  <c r="V292" i="72"/>
  <c r="F292" i="72"/>
  <c r="F293" i="72" s="1"/>
  <c r="AB292" i="72"/>
  <c r="AC292" i="72" s="1"/>
  <c r="X292" i="72"/>
  <c r="L292" i="72"/>
  <c r="T28" i="84"/>
  <c r="N28" i="84"/>
  <c r="Z28" i="84"/>
  <c r="H28" i="84"/>
  <c r="V28" i="84"/>
  <c r="AB28" i="84"/>
  <c r="J28" i="84"/>
  <c r="L28" i="84"/>
  <c r="P28" i="84"/>
  <c r="F28" i="84"/>
  <c r="F29" i="84" s="1"/>
  <c r="X28" i="84"/>
  <c r="R28" i="84"/>
  <c r="R193" i="72"/>
  <c r="X193" i="72"/>
  <c r="V193" i="72"/>
  <c r="J193" i="72"/>
  <c r="H193" i="72"/>
  <c r="N193" i="72"/>
  <c r="L193" i="72"/>
  <c r="P193" i="72"/>
  <c r="AB193" i="72"/>
  <c r="AC193" i="72" s="1"/>
  <c r="Z193" i="72"/>
  <c r="T193" i="72"/>
  <c r="F193" i="72"/>
  <c r="F194" i="72" s="1"/>
  <c r="T70" i="67"/>
  <c r="J70" i="67"/>
  <c r="X70" i="67"/>
  <c r="V70" i="67"/>
  <c r="N70" i="67"/>
  <c r="F70" i="67"/>
  <c r="F71" i="67" s="1"/>
  <c r="L70" i="67"/>
  <c r="AB70" i="67"/>
  <c r="R70" i="67"/>
  <c r="H70" i="67"/>
  <c r="Z70" i="67"/>
  <c r="P70" i="67"/>
  <c r="Z109" i="70"/>
  <c r="H109" i="70"/>
  <c r="V109" i="70"/>
  <c r="X109" i="70"/>
  <c r="R109" i="70"/>
  <c r="T109" i="70"/>
  <c r="N109" i="70"/>
  <c r="P109" i="70"/>
  <c r="J109" i="70"/>
  <c r="F109" i="70"/>
  <c r="F110" i="70" s="1"/>
  <c r="AB109" i="70"/>
  <c r="L109" i="70"/>
  <c r="P256" i="72"/>
  <c r="Z256" i="72"/>
  <c r="J256" i="72"/>
  <c r="R256" i="72"/>
  <c r="H256" i="72"/>
  <c r="V256" i="72"/>
  <c r="L256" i="72"/>
  <c r="X256" i="72"/>
  <c r="T256" i="72"/>
  <c r="N256" i="72"/>
  <c r="F256" i="72"/>
  <c r="F257" i="72" s="1"/>
  <c r="AB256" i="72"/>
  <c r="AC256" i="72" s="1"/>
  <c r="D17" i="80"/>
  <c r="P24" i="84"/>
  <c r="X24" i="84"/>
  <c r="V24" i="84"/>
  <c r="H24" i="84"/>
  <c r="R24" i="84"/>
  <c r="L24" i="84"/>
  <c r="AB24" i="84"/>
  <c r="J24" i="84"/>
  <c r="Z24" i="84"/>
  <c r="T24" i="84"/>
  <c r="F24" i="84"/>
  <c r="F25" i="84" s="1"/>
  <c r="N24" i="84"/>
  <c r="L323" i="70"/>
  <c r="P323" i="70"/>
  <c r="V323" i="70"/>
  <c r="AB323" i="70"/>
  <c r="F323" i="70"/>
  <c r="F324" i="70" s="1"/>
  <c r="H323" i="70"/>
  <c r="J323" i="70"/>
  <c r="T323" i="70"/>
  <c r="R323" i="70"/>
  <c r="X323" i="70"/>
  <c r="N323" i="70"/>
  <c r="Z323" i="70"/>
  <c r="P293" i="70"/>
  <c r="V293" i="70"/>
  <c r="X293" i="70"/>
  <c r="T293" i="70"/>
  <c r="H293" i="70"/>
  <c r="L293" i="70"/>
  <c r="AB293" i="70"/>
  <c r="J293" i="70"/>
  <c r="R293" i="70"/>
  <c r="Z293" i="70"/>
  <c r="F293" i="70"/>
  <c r="F294" i="70" s="1"/>
  <c r="N293" i="70"/>
  <c r="X156" i="84"/>
  <c r="F156" i="84"/>
  <c r="F157" i="84" s="1"/>
  <c r="P156" i="84"/>
  <c r="V156" i="84"/>
  <c r="J156" i="84"/>
  <c r="L156" i="84"/>
  <c r="Z156" i="84"/>
  <c r="H156" i="84"/>
  <c r="R156" i="84"/>
  <c r="AB156" i="84"/>
  <c r="T156" i="84"/>
  <c r="N156" i="84"/>
  <c r="X274" i="84"/>
  <c r="L274" i="84"/>
  <c r="P274" i="84"/>
  <c r="Z274" i="84"/>
  <c r="J274" i="84"/>
  <c r="F274" i="84"/>
  <c r="F275" i="84" s="1"/>
  <c r="AB274" i="84"/>
  <c r="N274" i="84"/>
  <c r="R274" i="84"/>
  <c r="T274" i="84"/>
  <c r="V274" i="84"/>
  <c r="H274" i="84"/>
  <c r="T228" i="70"/>
  <c r="V228" i="70"/>
  <c r="N228" i="70"/>
  <c r="P228" i="70"/>
  <c r="J228" i="70"/>
  <c r="F228" i="70"/>
  <c r="F229" i="70" s="1"/>
  <c r="AB228" i="70"/>
  <c r="R228" i="70"/>
  <c r="H228" i="70"/>
  <c r="Z228" i="70"/>
  <c r="X228" i="70"/>
  <c r="L228" i="70"/>
  <c r="D205" i="80"/>
  <c r="R854" i="72"/>
  <c r="AB854" i="72"/>
  <c r="AC854" i="72" s="1"/>
  <c r="N854" i="72"/>
  <c r="L854" i="72"/>
  <c r="F854" i="72"/>
  <c r="F855" i="72" s="1"/>
  <c r="P854" i="72"/>
  <c r="T854" i="72"/>
  <c r="Z854" i="72"/>
  <c r="X854" i="72"/>
  <c r="J854" i="72"/>
  <c r="H854" i="72"/>
  <c r="V854" i="72"/>
  <c r="J167" i="74"/>
  <c r="N167" i="74"/>
  <c r="Z167" i="74"/>
  <c r="AB167" i="74"/>
  <c r="V167" i="74"/>
  <c r="X167" i="74"/>
  <c r="R167" i="74"/>
  <c r="T167" i="74"/>
  <c r="P167" i="74"/>
  <c r="L167" i="74"/>
  <c r="F167" i="74"/>
  <c r="F168" i="74" s="1"/>
  <c r="H167" i="74"/>
  <c r="F282" i="72"/>
  <c r="F283" i="72" s="1"/>
  <c r="X282" i="72"/>
  <c r="J282" i="72"/>
  <c r="Z282" i="72"/>
  <c r="L282" i="72"/>
  <c r="R282" i="72"/>
  <c r="P282" i="72"/>
  <c r="H282" i="72"/>
  <c r="T282" i="72"/>
  <c r="V282" i="72"/>
  <c r="AB282" i="72"/>
  <c r="AC282" i="72" s="1"/>
  <c r="N282" i="72"/>
  <c r="J168" i="68"/>
  <c r="H168" i="68"/>
  <c r="F168" i="68"/>
  <c r="F169" i="68" s="1"/>
  <c r="AB168" i="68"/>
  <c r="Z168" i="68"/>
  <c r="X168" i="68"/>
  <c r="V168" i="68"/>
  <c r="T168" i="68"/>
  <c r="R168" i="68"/>
  <c r="N168" i="68"/>
  <c r="L168" i="68"/>
  <c r="P168" i="68"/>
  <c r="L73" i="70"/>
  <c r="F73" i="70"/>
  <c r="F74" i="70" s="1"/>
  <c r="N73" i="70"/>
  <c r="P73" i="70"/>
  <c r="J73" i="70"/>
  <c r="AB73" i="70"/>
  <c r="H73" i="70"/>
  <c r="V73" i="70"/>
  <c r="Z73" i="70"/>
  <c r="T73" i="70"/>
  <c r="R73" i="70"/>
  <c r="X73" i="70"/>
  <c r="L375" i="72"/>
  <c r="J375" i="72"/>
  <c r="V375" i="72"/>
  <c r="H375" i="72"/>
  <c r="T375" i="72"/>
  <c r="N375" i="72"/>
  <c r="Z375" i="72"/>
  <c r="R375" i="72"/>
  <c r="AB375" i="72"/>
  <c r="AC375" i="72" s="1"/>
  <c r="F375" i="72"/>
  <c r="F376" i="72" s="1"/>
  <c r="P375" i="72"/>
  <c r="X375" i="72"/>
  <c r="J52" i="67"/>
  <c r="L52" i="67"/>
  <c r="X52" i="67"/>
  <c r="H52" i="67"/>
  <c r="N52" i="67"/>
  <c r="T52" i="67"/>
  <c r="F52" i="67"/>
  <c r="F53" i="67" s="1"/>
  <c r="R52" i="67"/>
  <c r="AB52" i="67"/>
  <c r="Z52" i="67"/>
  <c r="P52" i="67"/>
  <c r="V52" i="67"/>
  <c r="Z141" i="70"/>
  <c r="N141" i="70"/>
  <c r="H141" i="70"/>
  <c r="J141" i="70"/>
  <c r="L141" i="70"/>
  <c r="F141" i="70"/>
  <c r="F142" i="70" s="1"/>
  <c r="AB141" i="70"/>
  <c r="V141" i="70"/>
  <c r="X141" i="70"/>
  <c r="R141" i="70"/>
  <c r="T141" i="70"/>
  <c r="P141" i="70"/>
  <c r="P819" i="72"/>
  <c r="R819" i="72"/>
  <c r="T819" i="72"/>
  <c r="F819" i="72"/>
  <c r="F820" i="72" s="1"/>
  <c r="Z819" i="72"/>
  <c r="J819" i="72"/>
  <c r="H819" i="72"/>
  <c r="V819" i="72"/>
  <c r="AB819" i="72"/>
  <c r="AC819" i="72" s="1"/>
  <c r="L819" i="72"/>
  <c r="X819" i="72"/>
  <c r="N819" i="72"/>
  <c r="R75" i="68"/>
  <c r="AB75" i="68"/>
  <c r="J75" i="68"/>
  <c r="Z75" i="68"/>
  <c r="X75" i="68"/>
  <c r="V75" i="68"/>
  <c r="N75" i="68"/>
  <c r="T75" i="68"/>
  <c r="L75" i="68"/>
  <c r="H75" i="68"/>
  <c r="F75" i="68"/>
  <c r="F76" i="68" s="1"/>
  <c r="P75" i="68"/>
  <c r="X18" i="75"/>
  <c r="R18" i="75"/>
  <c r="T18" i="75"/>
  <c r="F18" i="75"/>
  <c r="F19" i="75" s="1"/>
  <c r="L18" i="75"/>
  <c r="H18" i="75"/>
  <c r="P18" i="75"/>
  <c r="N18" i="75"/>
  <c r="AB18" i="75"/>
  <c r="V18" i="75"/>
  <c r="Z18" i="75"/>
  <c r="J18" i="75"/>
  <c r="Z463" i="70"/>
  <c r="AB463" i="70"/>
  <c r="R463" i="70"/>
  <c r="N463" i="70"/>
  <c r="P463" i="70"/>
  <c r="H463" i="70"/>
  <c r="V463" i="70"/>
  <c r="X463" i="70"/>
  <c r="T463" i="70"/>
  <c r="F463" i="70"/>
  <c r="F464" i="70" s="1"/>
  <c r="J463" i="70"/>
  <c r="L463" i="70"/>
  <c r="P347" i="72"/>
  <c r="AB347" i="72"/>
  <c r="AC347" i="72" s="1"/>
  <c r="Z347" i="72"/>
  <c r="L347" i="72"/>
  <c r="T347" i="72"/>
  <c r="J347" i="72"/>
  <c r="X347" i="72"/>
  <c r="H347" i="72"/>
  <c r="V347" i="72"/>
  <c r="N347" i="72"/>
  <c r="F347" i="72"/>
  <c r="F348" i="72" s="1"/>
  <c r="R347" i="72"/>
  <c r="R496" i="70"/>
  <c r="N496" i="70"/>
  <c r="H496" i="70"/>
  <c r="P496" i="70"/>
  <c r="X496" i="70"/>
  <c r="AB496" i="70"/>
  <c r="Z496" i="70"/>
  <c r="T496" i="70"/>
  <c r="F496" i="70"/>
  <c r="F497" i="70" s="1"/>
  <c r="L496" i="70"/>
  <c r="V496" i="70"/>
  <c r="J496" i="70"/>
  <c r="P566" i="70"/>
  <c r="L566" i="70"/>
  <c r="X566" i="70"/>
  <c r="R566" i="70"/>
  <c r="T566" i="70"/>
  <c r="N566" i="70"/>
  <c r="J566" i="70"/>
  <c r="F566" i="70"/>
  <c r="F567" i="70" s="1"/>
  <c r="H566" i="70"/>
  <c r="Z566" i="70"/>
  <c r="AB566" i="70"/>
  <c r="V566" i="70"/>
  <c r="AB604" i="70"/>
  <c r="V604" i="70"/>
  <c r="X604" i="70"/>
  <c r="J604" i="70"/>
  <c r="F604" i="70"/>
  <c r="F605" i="70" s="1"/>
  <c r="P604" i="70"/>
  <c r="N604" i="70"/>
  <c r="T604" i="70"/>
  <c r="H604" i="70"/>
  <c r="R604" i="70"/>
  <c r="Z604" i="70"/>
  <c r="L604" i="70"/>
  <c r="AB272" i="70"/>
  <c r="R272" i="70"/>
  <c r="T272" i="70"/>
  <c r="J272" i="70"/>
  <c r="F272" i="70"/>
  <c r="F273" i="70" s="1"/>
  <c r="Z272" i="70"/>
  <c r="V272" i="70"/>
  <c r="X272" i="70"/>
  <c r="N272" i="70"/>
  <c r="P272" i="70"/>
  <c r="L272" i="70"/>
  <c r="H272" i="70"/>
  <c r="P165" i="72"/>
  <c r="V165" i="72"/>
  <c r="H165" i="72"/>
  <c r="T165" i="72"/>
  <c r="L165" i="72"/>
  <c r="X165" i="72"/>
  <c r="AB165" i="72"/>
  <c r="AC165" i="72" s="1"/>
  <c r="F165" i="72"/>
  <c r="F166" i="72" s="1"/>
  <c r="Z165" i="72"/>
  <c r="N165" i="72"/>
  <c r="J165" i="72"/>
  <c r="R165" i="72"/>
  <c r="V254" i="72"/>
  <c r="Z254" i="72"/>
  <c r="AB254" i="72"/>
  <c r="AC254" i="72" s="1"/>
  <c r="N254" i="72"/>
  <c r="T254" i="72"/>
  <c r="R254" i="72"/>
  <c r="X254" i="72"/>
  <c r="H254" i="72"/>
  <c r="F254" i="72"/>
  <c r="F255" i="72" s="1"/>
  <c r="J254" i="72"/>
  <c r="P254" i="72"/>
  <c r="L254" i="72"/>
  <c r="R26" i="84"/>
  <c r="F26" i="84"/>
  <c r="F27" i="84" s="1"/>
  <c r="V26" i="84"/>
  <c r="T26" i="84"/>
  <c r="L26" i="84"/>
  <c r="P26" i="84"/>
  <c r="X26" i="84"/>
  <c r="J26" i="84"/>
  <c r="Z26" i="84"/>
  <c r="H26" i="84"/>
  <c r="AB26" i="84"/>
  <c r="N26" i="84"/>
  <c r="J406" i="70"/>
  <c r="V406" i="70"/>
  <c r="X406" i="70"/>
  <c r="L406" i="70"/>
  <c r="N406" i="70"/>
  <c r="T406" i="70"/>
  <c r="H406" i="70"/>
  <c r="F406" i="70"/>
  <c r="F407" i="70" s="1"/>
  <c r="Z406" i="70"/>
  <c r="P406" i="70"/>
  <c r="R406" i="70"/>
  <c r="AB406" i="70"/>
  <c r="R331" i="72"/>
  <c r="L331" i="72"/>
  <c r="P331" i="72"/>
  <c r="N331" i="72"/>
  <c r="Z331" i="72"/>
  <c r="X331" i="72"/>
  <c r="J331" i="72"/>
  <c r="F331" i="72"/>
  <c r="F332" i="72" s="1"/>
  <c r="AB331" i="72"/>
  <c r="AC331" i="72" s="1"/>
  <c r="V331" i="72"/>
  <c r="H331" i="72"/>
  <c r="T331" i="72"/>
  <c r="P19" i="70"/>
  <c r="X19" i="70"/>
  <c r="T19" i="70"/>
  <c r="H19" i="70"/>
  <c r="Z19" i="70"/>
  <c r="N19" i="70"/>
  <c r="AB19" i="70"/>
  <c r="L19" i="70"/>
  <c r="V19" i="70"/>
  <c r="J19" i="70"/>
  <c r="T509" i="70"/>
  <c r="AB509" i="70"/>
  <c r="J509" i="70"/>
  <c r="F509" i="70"/>
  <c r="F510" i="70" s="1"/>
  <c r="Z509" i="70"/>
  <c r="R509" i="70"/>
  <c r="L509" i="70"/>
  <c r="N509" i="70"/>
  <c r="X509" i="70"/>
  <c r="V509" i="70"/>
  <c r="P509" i="70"/>
  <c r="H509" i="70"/>
  <c r="H276" i="70"/>
  <c r="Z276" i="70"/>
  <c r="V276" i="70"/>
  <c r="P276" i="70"/>
  <c r="AB276" i="70"/>
  <c r="X276" i="70"/>
  <c r="R276" i="70"/>
  <c r="T276" i="70"/>
  <c r="N276" i="70"/>
  <c r="J276" i="70"/>
  <c r="L276" i="70"/>
  <c r="F276" i="70"/>
  <c r="F277" i="70" s="1"/>
  <c r="P543" i="70"/>
  <c r="F543" i="70"/>
  <c r="F544" i="70" s="1"/>
  <c r="Z543" i="70"/>
  <c r="T543" i="70"/>
  <c r="V543" i="70"/>
  <c r="R543" i="70"/>
  <c r="X543" i="70"/>
  <c r="L543" i="70"/>
  <c r="N543" i="70"/>
  <c r="J543" i="70"/>
  <c r="H543" i="70"/>
  <c r="AB543" i="70"/>
  <c r="J163" i="72"/>
  <c r="Z163" i="72"/>
  <c r="H163" i="72"/>
  <c r="V163" i="72"/>
  <c r="L163" i="72"/>
  <c r="N163" i="72"/>
  <c r="P163" i="72"/>
  <c r="AB163" i="72"/>
  <c r="AC163" i="72" s="1"/>
  <c r="T163" i="72"/>
  <c r="F163" i="72"/>
  <c r="F164" i="72" s="1"/>
  <c r="R163" i="72"/>
  <c r="X163" i="72"/>
  <c r="N228" i="84"/>
  <c r="R228" i="84"/>
  <c r="X228" i="84"/>
  <c r="P228" i="84"/>
  <c r="L228" i="84"/>
  <c r="J228" i="84"/>
  <c r="AB228" i="84"/>
  <c r="T228" i="84"/>
  <c r="Z228" i="84"/>
  <c r="H228" i="84"/>
  <c r="V228" i="84"/>
  <c r="F228" i="84"/>
  <c r="F229" i="84" s="1"/>
  <c r="N210" i="84"/>
  <c r="X210" i="84"/>
  <c r="Z210" i="84"/>
  <c r="L210" i="84"/>
  <c r="H210" i="84"/>
  <c r="V210" i="84"/>
  <c r="P210" i="84"/>
  <c r="R210" i="84"/>
  <c r="J210" i="84"/>
  <c r="T210" i="84"/>
  <c r="AB210" i="84"/>
  <c r="F210" i="84"/>
  <c r="F211" i="84" s="1"/>
  <c r="P911" i="72"/>
  <c r="N911" i="72"/>
  <c r="R911" i="72"/>
  <c r="L911" i="72"/>
  <c r="AB911" i="72"/>
  <c r="AC911" i="72" s="1"/>
  <c r="X911" i="72"/>
  <c r="J911" i="72"/>
  <c r="Z911" i="72"/>
  <c r="H911" i="72"/>
  <c r="V911" i="72"/>
  <c r="F911" i="72"/>
  <c r="F912" i="72" s="1"/>
  <c r="T911" i="72"/>
  <c r="D155" i="80"/>
  <c r="F616" i="72"/>
  <c r="F617" i="72" s="1"/>
  <c r="T616" i="72"/>
  <c r="AB616" i="72"/>
  <c r="AC616" i="72" s="1"/>
  <c r="R616" i="72"/>
  <c r="P616" i="72"/>
  <c r="N616" i="72"/>
  <c r="Z616" i="72"/>
  <c r="L616" i="72"/>
  <c r="X616" i="72"/>
  <c r="J616" i="72"/>
  <c r="V616" i="72"/>
  <c r="H616" i="72"/>
  <c r="H216" i="70"/>
  <c r="Z216" i="70"/>
  <c r="V216" i="70"/>
  <c r="P216" i="70"/>
  <c r="AB216" i="70"/>
  <c r="X216" i="70"/>
  <c r="R216" i="70"/>
  <c r="T216" i="70"/>
  <c r="N216" i="70"/>
  <c r="J216" i="70"/>
  <c r="L216" i="70"/>
  <c r="F216" i="70"/>
  <c r="F217" i="70" s="1"/>
  <c r="X140" i="74"/>
  <c r="T140" i="74"/>
  <c r="V140" i="74"/>
  <c r="L140" i="74"/>
  <c r="R140" i="74"/>
  <c r="N140" i="74"/>
  <c r="P140" i="74"/>
  <c r="J140" i="74"/>
  <c r="F140" i="74"/>
  <c r="F141" i="74" s="1"/>
  <c r="H140" i="74"/>
  <c r="Z140" i="74"/>
  <c r="AB140" i="74"/>
  <c r="F39" i="67"/>
  <c r="F40" i="67" s="1"/>
  <c r="H39" i="67"/>
  <c r="Z39" i="67"/>
  <c r="AB39" i="67"/>
  <c r="V39" i="67"/>
  <c r="R39" i="67"/>
  <c r="T39" i="67"/>
  <c r="N39" i="67"/>
  <c r="X39" i="67"/>
  <c r="P39" i="67"/>
  <c r="J39" i="67"/>
  <c r="L39" i="67"/>
  <c r="T749" i="72"/>
  <c r="X749" i="72"/>
  <c r="J749" i="72"/>
  <c r="F749" i="72"/>
  <c r="F750" i="72" s="1"/>
  <c r="N749" i="72"/>
  <c r="AB749" i="72"/>
  <c r="AC749" i="72" s="1"/>
  <c r="L749" i="72"/>
  <c r="H749" i="72"/>
  <c r="V749" i="72"/>
  <c r="R749" i="72"/>
  <c r="P749" i="72"/>
  <c r="Z749" i="72"/>
  <c r="X173" i="84"/>
  <c r="Z173" i="84"/>
  <c r="V173" i="84"/>
  <c r="F173" i="84"/>
  <c r="F174" i="84" s="1"/>
  <c r="P173" i="84"/>
  <c r="N173" i="84"/>
  <c r="J173" i="84"/>
  <c r="AB173" i="84"/>
  <c r="L173" i="84"/>
  <c r="H173" i="84"/>
  <c r="T173" i="84"/>
  <c r="R173" i="84"/>
  <c r="Z753" i="72"/>
  <c r="L753" i="72"/>
  <c r="AB753" i="72"/>
  <c r="AC753" i="72" s="1"/>
  <c r="J753" i="72"/>
  <c r="X753" i="72"/>
  <c r="F753" i="72"/>
  <c r="F754" i="72" s="1"/>
  <c r="V753" i="72"/>
  <c r="H753" i="72"/>
  <c r="T753" i="72"/>
  <c r="R753" i="72"/>
  <c r="P753" i="72"/>
  <c r="N753" i="72"/>
  <c r="V755" i="70"/>
  <c r="R755" i="70"/>
  <c r="AB755" i="70"/>
  <c r="T755" i="70"/>
  <c r="F755" i="70"/>
  <c r="F756" i="70" s="1"/>
  <c r="L755" i="70"/>
  <c r="X755" i="70"/>
  <c r="H755" i="70"/>
  <c r="N755" i="70"/>
  <c r="Z755" i="70"/>
  <c r="P755" i="70"/>
  <c r="J755" i="70"/>
  <c r="Z274" i="72"/>
  <c r="J274" i="72"/>
  <c r="F274" i="72"/>
  <c r="F275" i="72" s="1"/>
  <c r="H274" i="72"/>
  <c r="AB274" i="72"/>
  <c r="AC274" i="72" s="1"/>
  <c r="P274" i="72"/>
  <c r="N274" i="72"/>
  <c r="L274" i="72"/>
  <c r="V274" i="72"/>
  <c r="X274" i="72"/>
  <c r="R274" i="72"/>
  <c r="T274" i="72"/>
  <c r="Z39" i="70"/>
  <c r="L39" i="70"/>
  <c r="V39" i="70"/>
  <c r="H39" i="70"/>
  <c r="P39" i="70"/>
  <c r="T39" i="70"/>
  <c r="N39" i="70"/>
  <c r="X39" i="70"/>
  <c r="AB39" i="70"/>
  <c r="J39" i="70"/>
  <c r="R39" i="70"/>
  <c r="F39" i="70"/>
  <c r="F40" i="70" s="1"/>
  <c r="F964" i="72"/>
  <c r="F965" i="72" s="1"/>
  <c r="R964" i="72"/>
  <c r="P964" i="72"/>
  <c r="N964" i="72"/>
  <c r="V964" i="72"/>
  <c r="L964" i="72"/>
  <c r="AB964" i="72"/>
  <c r="AC964" i="72" s="1"/>
  <c r="X964" i="72"/>
  <c r="J964" i="72"/>
  <c r="H964" i="72"/>
  <c r="Z964" i="72"/>
  <c r="T964" i="72"/>
  <c r="P656" i="70"/>
  <c r="L656" i="70"/>
  <c r="AB656" i="70"/>
  <c r="X656" i="70"/>
  <c r="V656" i="70"/>
  <c r="R656" i="70"/>
  <c r="T656" i="70"/>
  <c r="N656" i="70"/>
  <c r="J656" i="70"/>
  <c r="F656" i="70"/>
  <c r="F657" i="70" s="1"/>
  <c r="H656" i="70"/>
  <c r="Z656" i="70"/>
  <c r="R193" i="84"/>
  <c r="AB193" i="84"/>
  <c r="T193" i="84"/>
  <c r="P193" i="84"/>
  <c r="V193" i="84"/>
  <c r="J193" i="84"/>
  <c r="F193" i="84"/>
  <c r="F194" i="84" s="1"/>
  <c r="H193" i="84"/>
  <c r="L193" i="84"/>
  <c r="Z193" i="84"/>
  <c r="X193" i="84"/>
  <c r="N193" i="84"/>
  <c r="D277" i="80"/>
  <c r="N905" i="72"/>
  <c r="AB905" i="72"/>
  <c r="AC905" i="72" s="1"/>
  <c r="P905" i="72"/>
  <c r="F905" i="72"/>
  <c r="F906" i="72" s="1"/>
  <c r="T905" i="72"/>
  <c r="R905" i="72"/>
  <c r="L905" i="72"/>
  <c r="J905" i="72"/>
  <c r="X905" i="72"/>
  <c r="H905" i="72"/>
  <c r="Z905" i="72"/>
  <c r="V905" i="72"/>
  <c r="N970" i="72"/>
  <c r="Z970" i="72"/>
  <c r="L970" i="72"/>
  <c r="X970" i="72"/>
  <c r="J970" i="72"/>
  <c r="V970" i="72"/>
  <c r="T970" i="72"/>
  <c r="R970" i="72"/>
  <c r="P970" i="72"/>
  <c r="F970" i="72"/>
  <c r="F971" i="72" s="1"/>
  <c r="H970" i="72"/>
  <c r="AB970" i="72"/>
  <c r="AC970" i="72" s="1"/>
  <c r="N440" i="72"/>
  <c r="T440" i="72"/>
  <c r="V440" i="72"/>
  <c r="H440" i="72"/>
  <c r="R440" i="72"/>
  <c r="Z440" i="72"/>
  <c r="L440" i="72"/>
  <c r="X440" i="72"/>
  <c r="J440" i="72"/>
  <c r="AB440" i="72"/>
  <c r="AC440" i="72" s="1"/>
  <c r="F440" i="72"/>
  <c r="F441" i="72" s="1"/>
  <c r="P440" i="72"/>
  <c r="R526" i="70"/>
  <c r="H526" i="70"/>
  <c r="P526" i="70"/>
  <c r="V526" i="70"/>
  <c r="F526" i="70"/>
  <c r="F527" i="70" s="1"/>
  <c r="AB526" i="70"/>
  <c r="X526" i="70"/>
  <c r="N526" i="70"/>
  <c r="T526" i="70"/>
  <c r="L526" i="70"/>
  <c r="J526" i="70"/>
  <c r="Z526" i="70"/>
  <c r="N515" i="72"/>
  <c r="X515" i="72"/>
  <c r="H515" i="72"/>
  <c r="R515" i="72"/>
  <c r="J515" i="72"/>
  <c r="Z515" i="72"/>
  <c r="V515" i="72"/>
  <c r="T515" i="72"/>
  <c r="AB515" i="72"/>
  <c r="AC515" i="72" s="1"/>
  <c r="F515" i="72"/>
  <c r="F516" i="72" s="1"/>
  <c r="L515" i="72"/>
  <c r="P515" i="72"/>
  <c r="H143" i="72"/>
  <c r="N143" i="72"/>
  <c r="L143" i="72"/>
  <c r="V143" i="72"/>
  <c r="P143" i="72"/>
  <c r="X143" i="72"/>
  <c r="AB143" i="72"/>
  <c r="AC143" i="72" s="1"/>
  <c r="T143" i="72"/>
  <c r="F143" i="72"/>
  <c r="F144" i="72" s="1"/>
  <c r="R143" i="72"/>
  <c r="J143" i="72"/>
  <c r="Z143" i="72"/>
  <c r="L432" i="72"/>
  <c r="X432" i="72"/>
  <c r="J432" i="72"/>
  <c r="H432" i="72"/>
  <c r="AB432" i="72"/>
  <c r="AC432" i="72" s="1"/>
  <c r="N432" i="72"/>
  <c r="Z432" i="72"/>
  <c r="T432" i="72"/>
  <c r="R432" i="72"/>
  <c r="F432" i="72"/>
  <c r="F433" i="72" s="1"/>
  <c r="V432" i="72"/>
  <c r="P432" i="72"/>
  <c r="H574" i="70"/>
  <c r="Z574" i="70"/>
  <c r="AB574" i="70"/>
  <c r="V574" i="70"/>
  <c r="X574" i="70"/>
  <c r="P574" i="70"/>
  <c r="R574" i="70"/>
  <c r="T574" i="70"/>
  <c r="N574" i="70"/>
  <c r="J574" i="70"/>
  <c r="L574" i="70"/>
  <c r="F574" i="70"/>
  <c r="F575" i="70" s="1"/>
  <c r="T166" i="68"/>
  <c r="H166" i="68"/>
  <c r="R166" i="68"/>
  <c r="P166" i="68"/>
  <c r="L166" i="68"/>
  <c r="J166" i="68"/>
  <c r="F166" i="68"/>
  <c r="F167" i="68" s="1"/>
  <c r="V166" i="68"/>
  <c r="N166" i="68"/>
  <c r="AB166" i="68"/>
  <c r="Z166" i="68"/>
  <c r="X166" i="68"/>
  <c r="P438" i="72"/>
  <c r="J438" i="72"/>
  <c r="V438" i="72"/>
  <c r="H438" i="72"/>
  <c r="X438" i="72"/>
  <c r="N438" i="72"/>
  <c r="L438" i="72"/>
  <c r="AB438" i="72"/>
  <c r="AC438" i="72" s="1"/>
  <c r="Z438" i="72"/>
  <c r="T438" i="72"/>
  <c r="F438" i="72"/>
  <c r="F439" i="72" s="1"/>
  <c r="R438" i="72"/>
  <c r="AB47" i="70"/>
  <c r="Z47" i="70"/>
  <c r="V47" i="70"/>
  <c r="X47" i="70"/>
  <c r="R47" i="70"/>
  <c r="T47" i="70"/>
  <c r="P47" i="70"/>
  <c r="J47" i="70"/>
  <c r="L47" i="70"/>
  <c r="F47" i="70"/>
  <c r="F48" i="70" s="1"/>
  <c r="H47" i="70"/>
  <c r="N47" i="70"/>
  <c r="R341" i="72"/>
  <c r="L341" i="72"/>
  <c r="AB341" i="72"/>
  <c r="AC341" i="72" s="1"/>
  <c r="J341" i="72"/>
  <c r="F341" i="72"/>
  <c r="F342" i="72" s="1"/>
  <c r="V341" i="72"/>
  <c r="H341" i="72"/>
  <c r="T341" i="72"/>
  <c r="Z341" i="72"/>
  <c r="X341" i="72"/>
  <c r="N341" i="72"/>
  <c r="P341" i="72"/>
  <c r="R252" i="72"/>
  <c r="X252" i="72"/>
  <c r="Z252" i="72"/>
  <c r="AB252" i="72"/>
  <c r="AC252" i="72" s="1"/>
  <c r="T252" i="72"/>
  <c r="V252" i="72"/>
  <c r="F252" i="72"/>
  <c r="F253" i="72" s="1"/>
  <c r="P252" i="72"/>
  <c r="H252" i="72"/>
  <c r="J252" i="72"/>
  <c r="L252" i="72"/>
  <c r="N252" i="72"/>
  <c r="Z346" i="70"/>
  <c r="AB346" i="70"/>
  <c r="R346" i="70"/>
  <c r="N346" i="70"/>
  <c r="P346" i="70"/>
  <c r="H346" i="70"/>
  <c r="T346" i="70"/>
  <c r="J346" i="70"/>
  <c r="L346" i="70"/>
  <c r="F346" i="70"/>
  <c r="F347" i="70" s="1"/>
  <c r="V346" i="70"/>
  <c r="X346" i="70"/>
  <c r="AB331" i="70"/>
  <c r="R331" i="70"/>
  <c r="T331" i="70"/>
  <c r="J331" i="70"/>
  <c r="F331" i="70"/>
  <c r="F332" i="70" s="1"/>
  <c r="H331" i="70"/>
  <c r="V331" i="70"/>
  <c r="X331" i="70"/>
  <c r="N331" i="70"/>
  <c r="P331" i="70"/>
  <c r="L331" i="70"/>
  <c r="Z331" i="70"/>
  <c r="J189" i="72"/>
  <c r="H189" i="72"/>
  <c r="AB189" i="72"/>
  <c r="AC189" i="72" s="1"/>
  <c r="N189" i="72"/>
  <c r="Z189" i="72"/>
  <c r="L189" i="72"/>
  <c r="P189" i="72"/>
  <c r="T189" i="72"/>
  <c r="R189" i="72"/>
  <c r="V189" i="72"/>
  <c r="X189" i="72"/>
  <c r="F189" i="72"/>
  <c r="F190" i="72" s="1"/>
  <c r="N147" i="72"/>
  <c r="H147" i="72"/>
  <c r="F147" i="72"/>
  <c r="F148" i="72" s="1"/>
  <c r="T147" i="72"/>
  <c r="L147" i="72"/>
  <c r="X147" i="72"/>
  <c r="J147" i="72"/>
  <c r="P147" i="72"/>
  <c r="AB147" i="72"/>
  <c r="AC147" i="72" s="1"/>
  <c r="R147" i="72"/>
  <c r="Z147" i="72"/>
  <c r="V147" i="72"/>
  <c r="T408" i="70"/>
  <c r="X408" i="70"/>
  <c r="AB408" i="70"/>
  <c r="N408" i="70"/>
  <c r="L408" i="70"/>
  <c r="Z408" i="70"/>
  <c r="R408" i="70"/>
  <c r="J408" i="70"/>
  <c r="P408" i="70"/>
  <c r="H408" i="70"/>
  <c r="F408" i="70"/>
  <c r="F409" i="70" s="1"/>
  <c r="V408" i="70"/>
  <c r="AB304" i="70"/>
  <c r="R304" i="70"/>
  <c r="T304" i="70"/>
  <c r="J304" i="70"/>
  <c r="F304" i="70"/>
  <c r="F305" i="70" s="1"/>
  <c r="H304" i="70"/>
  <c r="L304" i="70"/>
  <c r="Z304" i="70"/>
  <c r="V304" i="70"/>
  <c r="N304" i="70"/>
  <c r="P304" i="70"/>
  <c r="X304" i="70"/>
  <c r="H50" i="72"/>
  <c r="X50" i="72"/>
  <c r="L50" i="72"/>
  <c r="Z50" i="72"/>
  <c r="T50" i="72"/>
  <c r="F50" i="72"/>
  <c r="F51" i="72" s="1"/>
  <c r="R50" i="72"/>
  <c r="N50" i="72"/>
  <c r="J50" i="72"/>
  <c r="V50" i="72"/>
  <c r="P50" i="72"/>
  <c r="AB50" i="72"/>
  <c r="AC50" i="72" s="1"/>
  <c r="F606" i="72"/>
  <c r="F607" i="72" s="1"/>
  <c r="R606" i="72"/>
  <c r="P606" i="72"/>
  <c r="T606" i="72"/>
  <c r="AB606" i="72"/>
  <c r="AC606" i="72" s="1"/>
  <c r="J606" i="72"/>
  <c r="V606" i="72"/>
  <c r="H606" i="72"/>
  <c r="N606" i="72"/>
  <c r="Z606" i="72"/>
  <c r="L606" i="72"/>
  <c r="X606" i="72"/>
  <c r="J129" i="84"/>
  <c r="N129" i="84"/>
  <c r="X129" i="84"/>
  <c r="Z129" i="84"/>
  <c r="V129" i="84"/>
  <c r="AB129" i="84"/>
  <c r="H129" i="84"/>
  <c r="F129" i="84"/>
  <c r="F130" i="84" s="1"/>
  <c r="R129" i="84"/>
  <c r="P129" i="84"/>
  <c r="T129" i="84"/>
  <c r="L129" i="84"/>
  <c r="F937" i="72"/>
  <c r="F938" i="72" s="1"/>
  <c r="R937" i="72"/>
  <c r="P937" i="72"/>
  <c r="N937" i="72"/>
  <c r="AB937" i="72"/>
  <c r="AC937" i="72" s="1"/>
  <c r="L937" i="72"/>
  <c r="J937" i="72"/>
  <c r="H937" i="72"/>
  <c r="Z937" i="72"/>
  <c r="X937" i="72"/>
  <c r="V937" i="72"/>
  <c r="T937" i="72"/>
  <c r="R54" i="75"/>
  <c r="T54" i="75"/>
  <c r="N54" i="75"/>
  <c r="P54" i="75"/>
  <c r="J54" i="75"/>
  <c r="L54" i="75"/>
  <c r="F54" i="75"/>
  <c r="F55" i="75" s="1"/>
  <c r="Z54" i="75"/>
  <c r="AB54" i="75"/>
  <c r="H54" i="75"/>
  <c r="X54" i="75"/>
  <c r="V54" i="75"/>
  <c r="R659" i="72"/>
  <c r="N659" i="72"/>
  <c r="AB659" i="72"/>
  <c r="AC659" i="72" s="1"/>
  <c r="P659" i="72"/>
  <c r="J659" i="72"/>
  <c r="L659" i="72"/>
  <c r="Z659" i="72"/>
  <c r="H659" i="72"/>
  <c r="V659" i="72"/>
  <c r="F659" i="72"/>
  <c r="F660" i="72" s="1"/>
  <c r="T659" i="72"/>
  <c r="X659" i="72"/>
  <c r="J60" i="70"/>
  <c r="P60" i="70"/>
  <c r="L60" i="70"/>
  <c r="F60" i="70"/>
  <c r="F61" i="70" s="1"/>
  <c r="H60" i="70"/>
  <c r="Z60" i="70"/>
  <c r="AB60" i="70"/>
  <c r="V60" i="70"/>
  <c r="X60" i="70"/>
  <c r="N60" i="70"/>
  <c r="R60" i="70"/>
  <c r="T60" i="70"/>
  <c r="N35" i="67"/>
  <c r="P35" i="67"/>
  <c r="J35" i="67"/>
  <c r="L35" i="67"/>
  <c r="F35" i="67"/>
  <c r="F36" i="67" s="1"/>
  <c r="H35" i="67"/>
  <c r="Z35" i="67"/>
  <c r="V35" i="67"/>
  <c r="AB35" i="67"/>
  <c r="X35" i="67"/>
  <c r="R35" i="67"/>
  <c r="T35" i="67"/>
  <c r="D121" i="80"/>
  <c r="P159" i="68"/>
  <c r="J159" i="68"/>
  <c r="H159" i="68"/>
  <c r="F159" i="68"/>
  <c r="F160" i="68" s="1"/>
  <c r="N159" i="68"/>
  <c r="AB159" i="68"/>
  <c r="T159" i="68"/>
  <c r="Z159" i="68"/>
  <c r="X159" i="68"/>
  <c r="R159" i="68"/>
  <c r="V159" i="68"/>
  <c r="L159" i="68"/>
  <c r="F339" i="72"/>
  <c r="F340" i="72" s="1"/>
  <c r="R339" i="72"/>
  <c r="AB339" i="72"/>
  <c r="AC339" i="72" s="1"/>
  <c r="N339" i="72"/>
  <c r="P339" i="72"/>
  <c r="L339" i="72"/>
  <c r="J339" i="72"/>
  <c r="Z339" i="72"/>
  <c r="H339" i="72"/>
  <c r="V339" i="72"/>
  <c r="T339" i="72"/>
  <c r="X339" i="72"/>
  <c r="X461" i="70"/>
  <c r="T461" i="70"/>
  <c r="J461" i="70"/>
  <c r="L461" i="70"/>
  <c r="Z461" i="70"/>
  <c r="AB461" i="70"/>
  <c r="V461" i="70"/>
  <c r="R461" i="70"/>
  <c r="N461" i="70"/>
  <c r="H461" i="70"/>
  <c r="P461" i="70"/>
  <c r="F461" i="70"/>
  <c r="F462" i="70" s="1"/>
  <c r="P862" i="72"/>
  <c r="AB862" i="72"/>
  <c r="AC862" i="72" s="1"/>
  <c r="J862" i="72"/>
  <c r="H862" i="72"/>
  <c r="R862" i="72"/>
  <c r="T862" i="72"/>
  <c r="F862" i="72"/>
  <c r="F863" i="72" s="1"/>
  <c r="L862" i="72"/>
  <c r="X862" i="72"/>
  <c r="V862" i="72"/>
  <c r="N862" i="72"/>
  <c r="Z862" i="72"/>
  <c r="AB519" i="72"/>
  <c r="AC519" i="72" s="1"/>
  <c r="T519" i="72"/>
  <c r="H519" i="72"/>
  <c r="V519" i="72"/>
  <c r="P519" i="72"/>
  <c r="Z519" i="72"/>
  <c r="X519" i="72"/>
  <c r="J519" i="72"/>
  <c r="F519" i="72"/>
  <c r="F520" i="72" s="1"/>
  <c r="R519" i="72"/>
  <c r="N519" i="72"/>
  <c r="L519" i="72"/>
  <c r="AB153" i="72"/>
  <c r="AC153" i="72" s="1"/>
  <c r="T153" i="72"/>
  <c r="F153" i="72"/>
  <c r="F154" i="72" s="1"/>
  <c r="R153" i="72"/>
  <c r="P153" i="72"/>
  <c r="N153" i="72"/>
  <c r="V153" i="72"/>
  <c r="Z153" i="72"/>
  <c r="L153" i="72"/>
  <c r="X153" i="72"/>
  <c r="J153" i="72"/>
  <c r="H153" i="72"/>
  <c r="Z141" i="72"/>
  <c r="L141" i="72"/>
  <c r="X141" i="72"/>
  <c r="P141" i="72"/>
  <c r="AB141" i="72"/>
  <c r="AC141" i="72" s="1"/>
  <c r="N141" i="72"/>
  <c r="R141" i="72"/>
  <c r="T141" i="72"/>
  <c r="J141" i="72"/>
  <c r="H141" i="72"/>
  <c r="V141" i="72"/>
  <c r="F141" i="72"/>
  <c r="F142" i="72" s="1"/>
  <c r="X669" i="72"/>
  <c r="J669" i="72"/>
  <c r="V669" i="72"/>
  <c r="H669" i="72"/>
  <c r="F669" i="72"/>
  <c r="F670" i="72" s="1"/>
  <c r="T669" i="72"/>
  <c r="R669" i="72"/>
  <c r="L669" i="72"/>
  <c r="AB669" i="72"/>
  <c r="AC669" i="72" s="1"/>
  <c r="Z669" i="72"/>
  <c r="P669" i="72"/>
  <c r="N669" i="72"/>
  <c r="AB31" i="67"/>
  <c r="Z31" i="67"/>
  <c r="T31" i="67"/>
  <c r="V31" i="67"/>
  <c r="R31" i="67"/>
  <c r="H31" i="67"/>
  <c r="J31" i="67"/>
  <c r="F31" i="67"/>
  <c r="F32" i="67" s="1"/>
  <c r="X31" i="67"/>
  <c r="P31" i="67"/>
  <c r="L31" i="67"/>
  <c r="N31" i="67"/>
  <c r="X702" i="72"/>
  <c r="P702" i="72"/>
  <c r="J702" i="72"/>
  <c r="T702" i="72"/>
  <c r="L702" i="72"/>
  <c r="H702" i="72"/>
  <c r="V702" i="72"/>
  <c r="Z702" i="72"/>
  <c r="F702" i="72"/>
  <c r="F703" i="72" s="1"/>
  <c r="R702" i="72"/>
  <c r="AB702" i="72"/>
  <c r="AC702" i="72" s="1"/>
  <c r="N702" i="72"/>
  <c r="Z320" i="70"/>
  <c r="AB320" i="70"/>
  <c r="R320" i="70"/>
  <c r="N320" i="70"/>
  <c r="P320" i="70"/>
  <c r="H320" i="70"/>
  <c r="V320" i="70"/>
  <c r="X320" i="70"/>
  <c r="T320" i="70"/>
  <c r="J320" i="70"/>
  <c r="L320" i="70"/>
  <c r="F320" i="70"/>
  <c r="F321" i="70" s="1"/>
  <c r="T852" i="72"/>
  <c r="F852" i="72"/>
  <c r="F853" i="72" s="1"/>
  <c r="L852" i="72"/>
  <c r="X852" i="72"/>
  <c r="R852" i="72"/>
  <c r="H852" i="72"/>
  <c r="P852" i="72"/>
  <c r="Z852" i="72"/>
  <c r="N852" i="72"/>
  <c r="V852" i="72"/>
  <c r="AB852" i="72"/>
  <c r="AC852" i="72" s="1"/>
  <c r="J852" i="72"/>
  <c r="Z161" i="72"/>
  <c r="L161" i="72"/>
  <c r="X161" i="72"/>
  <c r="P161" i="72"/>
  <c r="AB161" i="72"/>
  <c r="AC161" i="72" s="1"/>
  <c r="J161" i="72"/>
  <c r="R161" i="72"/>
  <c r="N161" i="72"/>
  <c r="F161" i="72"/>
  <c r="F162" i="72" s="1"/>
  <c r="T161" i="72"/>
  <c r="V161" i="72"/>
  <c r="H161" i="72"/>
  <c r="P125" i="84"/>
  <c r="N125" i="84"/>
  <c r="Z125" i="84"/>
  <c r="R125" i="84"/>
  <c r="L125" i="84"/>
  <c r="V125" i="84"/>
  <c r="J125" i="84"/>
  <c r="T125" i="84"/>
  <c r="X125" i="84"/>
  <c r="H125" i="84"/>
  <c r="F125" i="84"/>
  <c r="F126" i="84" s="1"/>
  <c r="AB125" i="84"/>
  <c r="T777" i="72"/>
  <c r="R777" i="72"/>
  <c r="P777" i="72"/>
  <c r="L777" i="72"/>
  <c r="AB777" i="72"/>
  <c r="AC777" i="72" s="1"/>
  <c r="J777" i="72"/>
  <c r="V777" i="72"/>
  <c r="H777" i="72"/>
  <c r="X777" i="72"/>
  <c r="Z777" i="72"/>
  <c r="F777" i="72"/>
  <c r="F778" i="72" s="1"/>
  <c r="N777" i="72"/>
  <c r="J236" i="70"/>
  <c r="V236" i="70"/>
  <c r="L236" i="70"/>
  <c r="Z236" i="70"/>
  <c r="H236" i="70"/>
  <c r="X236" i="70"/>
  <c r="T236" i="70"/>
  <c r="N236" i="70"/>
  <c r="P236" i="70"/>
  <c r="AB236" i="70"/>
  <c r="R236" i="70"/>
  <c r="F236" i="70"/>
  <c r="F237" i="70" s="1"/>
  <c r="H482" i="70"/>
  <c r="Z482" i="70"/>
  <c r="V482" i="70"/>
  <c r="X482" i="70"/>
  <c r="P482" i="70"/>
  <c r="AB482" i="70"/>
  <c r="R482" i="70"/>
  <c r="T482" i="70"/>
  <c r="N482" i="70"/>
  <c r="J482" i="70"/>
  <c r="L482" i="70"/>
  <c r="F482" i="70"/>
  <c r="F483" i="70" s="1"/>
  <c r="X208" i="84"/>
  <c r="N208" i="84"/>
  <c r="F208" i="84"/>
  <c r="F209" i="84" s="1"/>
  <c r="AB208" i="84"/>
  <c r="Z208" i="84"/>
  <c r="T208" i="84"/>
  <c r="L208" i="84"/>
  <c r="P208" i="84"/>
  <c r="H208" i="84"/>
  <c r="R208" i="84"/>
  <c r="V208" i="84"/>
  <c r="J208" i="84"/>
  <c r="R787" i="72"/>
  <c r="X787" i="72"/>
  <c r="V787" i="72"/>
  <c r="F787" i="72"/>
  <c r="F788" i="72" s="1"/>
  <c r="T787" i="72"/>
  <c r="L787" i="72"/>
  <c r="AB787" i="72"/>
  <c r="AC787" i="72" s="1"/>
  <c r="N787" i="72"/>
  <c r="J787" i="72"/>
  <c r="H787" i="72"/>
  <c r="Z787" i="72"/>
  <c r="P787" i="72"/>
  <c r="R374" i="70"/>
  <c r="P374" i="70"/>
  <c r="F374" i="70"/>
  <c r="F375" i="70" s="1"/>
  <c r="X374" i="70"/>
  <c r="N374" i="70"/>
  <c r="T374" i="70"/>
  <c r="Z374" i="70"/>
  <c r="J374" i="70"/>
  <c r="AB374" i="70"/>
  <c r="H374" i="70"/>
  <c r="L374" i="70"/>
  <c r="V374" i="70"/>
  <c r="Z64" i="67"/>
  <c r="X64" i="67"/>
  <c r="AB64" i="67"/>
  <c r="N64" i="67"/>
  <c r="T64" i="67"/>
  <c r="R64" i="67"/>
  <c r="H64" i="67"/>
  <c r="F64" i="67"/>
  <c r="F65" i="67" s="1"/>
  <c r="P64" i="67"/>
  <c r="L64" i="67"/>
  <c r="J64" i="67"/>
  <c r="V64" i="67"/>
  <c r="Z498" i="70"/>
  <c r="AB498" i="70"/>
  <c r="R498" i="70"/>
  <c r="T498" i="70"/>
  <c r="N498" i="70"/>
  <c r="P498" i="70"/>
  <c r="H498" i="70"/>
  <c r="X498" i="70"/>
  <c r="J498" i="70"/>
  <c r="L498" i="70"/>
  <c r="F498" i="70"/>
  <c r="F499" i="70" s="1"/>
  <c r="V498" i="70"/>
  <c r="X129" i="68"/>
  <c r="R129" i="68"/>
  <c r="P129" i="68"/>
  <c r="J129" i="68"/>
  <c r="L129" i="68"/>
  <c r="N129" i="68"/>
  <c r="F129" i="68"/>
  <c r="F130" i="68" s="1"/>
  <c r="V129" i="68"/>
  <c r="T129" i="68"/>
  <c r="AB129" i="68"/>
  <c r="Z129" i="68"/>
  <c r="H129" i="68"/>
  <c r="T759" i="72"/>
  <c r="R759" i="72"/>
  <c r="F759" i="72"/>
  <c r="F760" i="72" s="1"/>
  <c r="L759" i="72"/>
  <c r="Z759" i="72"/>
  <c r="H759" i="72"/>
  <c r="V759" i="72"/>
  <c r="J759" i="72"/>
  <c r="X759" i="72"/>
  <c r="P759" i="72"/>
  <c r="N759" i="72"/>
  <c r="AB759" i="72"/>
  <c r="AC759" i="72" s="1"/>
  <c r="H230" i="84"/>
  <c r="T230" i="84"/>
  <c r="L230" i="84"/>
  <c r="X230" i="84"/>
  <c r="P230" i="84"/>
  <c r="V230" i="84"/>
  <c r="N230" i="84"/>
  <c r="R230" i="84"/>
  <c r="F230" i="84"/>
  <c r="F231" i="84" s="1"/>
  <c r="J230" i="84"/>
  <c r="AB230" i="84"/>
  <c r="Z230" i="84"/>
  <c r="X702" i="70"/>
  <c r="T702" i="70"/>
  <c r="N702" i="70"/>
  <c r="J702" i="70"/>
  <c r="L702" i="70"/>
  <c r="H702" i="70"/>
  <c r="Z702" i="70"/>
  <c r="AB702" i="70"/>
  <c r="V702" i="70"/>
  <c r="R702" i="70"/>
  <c r="P702" i="70"/>
  <c r="F702" i="70"/>
  <c r="F703" i="70" s="1"/>
  <c r="Z230" i="70"/>
  <c r="AB230" i="70"/>
  <c r="R230" i="70"/>
  <c r="N230" i="70"/>
  <c r="H230" i="70"/>
  <c r="X230" i="70"/>
  <c r="T230" i="70"/>
  <c r="P230" i="70"/>
  <c r="J230" i="70"/>
  <c r="L230" i="70"/>
  <c r="F230" i="70"/>
  <c r="F231" i="70" s="1"/>
  <c r="V230" i="70"/>
  <c r="L290" i="72"/>
  <c r="H290" i="72"/>
  <c r="N290" i="72"/>
  <c r="F290" i="72"/>
  <c r="F291" i="72" s="1"/>
  <c r="J290" i="72"/>
  <c r="T290" i="72"/>
  <c r="R290" i="72"/>
  <c r="P290" i="72"/>
  <c r="X290" i="72"/>
  <c r="AB290" i="72"/>
  <c r="AC290" i="72" s="1"/>
  <c r="V290" i="72"/>
  <c r="Z290" i="72"/>
  <c r="H89" i="68"/>
  <c r="AB89" i="68"/>
  <c r="F89" i="68"/>
  <c r="F90" i="68" s="1"/>
  <c r="Z89" i="68"/>
  <c r="V89" i="68"/>
  <c r="X89" i="68"/>
  <c r="T89" i="68"/>
  <c r="N89" i="68"/>
  <c r="L89" i="68"/>
  <c r="P89" i="68"/>
  <c r="J89" i="68"/>
  <c r="R89" i="68"/>
  <c r="Z577" i="70"/>
  <c r="P577" i="70"/>
  <c r="AB577" i="70"/>
  <c r="L577" i="70"/>
  <c r="J577" i="70"/>
  <c r="F577" i="70"/>
  <c r="F578" i="70" s="1"/>
  <c r="N577" i="70"/>
  <c r="X577" i="70"/>
  <c r="R577" i="70"/>
  <c r="H577" i="70"/>
  <c r="T577" i="70"/>
  <c r="V577" i="70"/>
  <c r="H355" i="72"/>
  <c r="AB355" i="72"/>
  <c r="AC355" i="72" s="1"/>
  <c r="V355" i="72"/>
  <c r="F355" i="72"/>
  <c r="F356" i="72" s="1"/>
  <c r="X355" i="72"/>
  <c r="T355" i="72"/>
  <c r="R355" i="72"/>
  <c r="P355" i="72"/>
  <c r="N355" i="72"/>
  <c r="Z355" i="72"/>
  <c r="L355" i="72"/>
  <c r="J355" i="72"/>
  <c r="X545" i="70"/>
  <c r="T545" i="70"/>
  <c r="J545" i="70"/>
  <c r="L545" i="70"/>
  <c r="Z545" i="70"/>
  <c r="AB545" i="70"/>
  <c r="V545" i="70"/>
  <c r="R545" i="70"/>
  <c r="N545" i="70"/>
  <c r="P545" i="70"/>
  <c r="H545" i="70"/>
  <c r="F545" i="70"/>
  <c r="F546" i="70" s="1"/>
  <c r="AB64" i="70"/>
  <c r="P64" i="70"/>
  <c r="J64" i="70"/>
  <c r="L64" i="70"/>
  <c r="F64" i="70"/>
  <c r="F65" i="70" s="1"/>
  <c r="H64" i="70"/>
  <c r="Z64" i="70"/>
  <c r="V64" i="70"/>
  <c r="X64" i="70"/>
  <c r="R64" i="70"/>
  <c r="T64" i="70"/>
  <c r="N64" i="70"/>
  <c r="L150" i="74"/>
  <c r="Z150" i="74"/>
  <c r="AB150" i="74"/>
  <c r="V150" i="74"/>
  <c r="X150" i="74"/>
  <c r="R150" i="74"/>
  <c r="T150" i="74"/>
  <c r="N150" i="74"/>
  <c r="P150" i="74"/>
  <c r="J150" i="74"/>
  <c r="F150" i="74"/>
  <c r="F151" i="74" s="1"/>
  <c r="H150" i="74"/>
  <c r="N708" i="72"/>
  <c r="L708" i="72"/>
  <c r="Z708" i="72"/>
  <c r="H708" i="72"/>
  <c r="AB708" i="72"/>
  <c r="AC708" i="72" s="1"/>
  <c r="F708" i="72"/>
  <c r="F709" i="72" s="1"/>
  <c r="X708" i="72"/>
  <c r="T708" i="72"/>
  <c r="R708" i="72"/>
  <c r="P708" i="72"/>
  <c r="J708" i="72"/>
  <c r="V708" i="72"/>
  <c r="X14" i="68"/>
  <c r="Z14" i="68"/>
  <c r="J14" i="68"/>
  <c r="L14" i="68"/>
  <c r="N14" i="68"/>
  <c r="R14" i="68"/>
  <c r="AB14" i="68"/>
  <c r="P14" i="68"/>
  <c r="V14" i="68"/>
  <c r="T14" i="68"/>
  <c r="F14" i="68"/>
  <c r="F15" i="68" s="1"/>
  <c r="H14" i="68"/>
  <c r="H712" i="72"/>
  <c r="X712" i="72"/>
  <c r="P712" i="72"/>
  <c r="V712" i="72"/>
  <c r="R712" i="72"/>
  <c r="AB712" i="72"/>
  <c r="AC712" i="72" s="1"/>
  <c r="N712" i="72"/>
  <c r="T712" i="72"/>
  <c r="J712" i="72"/>
  <c r="L712" i="72"/>
  <c r="Z712" i="72"/>
  <c r="F712" i="72"/>
  <c r="F713" i="72" s="1"/>
  <c r="P382" i="70"/>
  <c r="L382" i="70"/>
  <c r="X382" i="70"/>
  <c r="F382" i="70"/>
  <c r="F383" i="70" s="1"/>
  <c r="H382" i="70"/>
  <c r="Z382" i="70"/>
  <c r="AB382" i="70"/>
  <c r="V382" i="70"/>
  <c r="R382" i="70"/>
  <c r="T382" i="70"/>
  <c r="N382" i="70"/>
  <c r="J382" i="70"/>
  <c r="H429" i="70"/>
  <c r="Z429" i="70"/>
  <c r="V429" i="70"/>
  <c r="X429" i="70"/>
  <c r="P429" i="70"/>
  <c r="AB429" i="70"/>
  <c r="R429" i="70"/>
  <c r="T429" i="70"/>
  <c r="J429" i="70"/>
  <c r="L429" i="70"/>
  <c r="F429" i="70"/>
  <c r="F430" i="70" s="1"/>
  <c r="N429" i="70"/>
  <c r="AB354" i="70"/>
  <c r="R354" i="70"/>
  <c r="T354" i="70"/>
  <c r="J354" i="70"/>
  <c r="F354" i="70"/>
  <c r="F355" i="70" s="1"/>
  <c r="H354" i="70"/>
  <c r="Z354" i="70"/>
  <c r="V354" i="70"/>
  <c r="X354" i="70"/>
  <c r="N354" i="70"/>
  <c r="P354" i="70"/>
  <c r="L354" i="70"/>
  <c r="P98" i="68"/>
  <c r="AB98" i="68"/>
  <c r="V98" i="68"/>
  <c r="X98" i="68"/>
  <c r="N98" i="68"/>
  <c r="T98" i="68"/>
  <c r="R98" i="68"/>
  <c r="J98" i="68"/>
  <c r="L98" i="68"/>
  <c r="H98" i="68"/>
  <c r="F98" i="68"/>
  <c r="F99" i="68" s="1"/>
  <c r="Z98" i="68"/>
  <c r="Z291" i="70"/>
  <c r="R291" i="70"/>
  <c r="V291" i="70"/>
  <c r="AB291" i="70"/>
  <c r="H291" i="70"/>
  <c r="F291" i="70"/>
  <c r="F292" i="70" s="1"/>
  <c r="P291" i="70"/>
  <c r="N291" i="70"/>
  <c r="X291" i="70"/>
  <c r="T291" i="70"/>
  <c r="L291" i="70"/>
  <c r="J291" i="70"/>
  <c r="V966" i="72"/>
  <c r="H966" i="72"/>
  <c r="T966" i="72"/>
  <c r="F966" i="72"/>
  <c r="F967" i="72" s="1"/>
  <c r="R966" i="72"/>
  <c r="L966" i="72"/>
  <c r="AB966" i="72"/>
  <c r="AC966" i="72" s="1"/>
  <c r="Z966" i="72"/>
  <c r="X966" i="72"/>
  <c r="N966" i="72"/>
  <c r="J966" i="72"/>
  <c r="P966" i="72"/>
  <c r="H726" i="70"/>
  <c r="F726" i="70"/>
  <c r="F727" i="70" s="1"/>
  <c r="L726" i="70"/>
  <c r="V726" i="70"/>
  <c r="P726" i="70"/>
  <c r="R726" i="70"/>
  <c r="Z726" i="70"/>
  <c r="J726" i="70"/>
  <c r="X726" i="70"/>
  <c r="AB726" i="70"/>
  <c r="N726" i="70"/>
  <c r="T726" i="70"/>
  <c r="AB357" i="70"/>
  <c r="Z357" i="70"/>
  <c r="X357" i="70"/>
  <c r="V357" i="70"/>
  <c r="L357" i="70"/>
  <c r="N357" i="70"/>
  <c r="H357" i="70"/>
  <c r="J357" i="70"/>
  <c r="T357" i="70"/>
  <c r="P357" i="70"/>
  <c r="R357" i="70"/>
  <c r="F357" i="70"/>
  <c r="F358" i="70" s="1"/>
  <c r="Z260" i="84"/>
  <c r="N260" i="84"/>
  <c r="J260" i="84"/>
  <c r="V260" i="84"/>
  <c r="H260" i="84"/>
  <c r="F260" i="84"/>
  <c r="F261" i="84" s="1"/>
  <c r="R260" i="84"/>
  <c r="T260" i="84"/>
  <c r="AB260" i="84"/>
  <c r="P260" i="84"/>
  <c r="L260" i="84"/>
  <c r="X260" i="84"/>
  <c r="N42" i="84"/>
  <c r="AB42" i="84"/>
  <c r="X42" i="84"/>
  <c r="P42" i="84"/>
  <c r="H42" i="84"/>
  <c r="V42" i="84"/>
  <c r="Z42" i="84"/>
  <c r="F42" i="84"/>
  <c r="F43" i="84" s="1"/>
  <c r="L42" i="84"/>
  <c r="T42" i="84"/>
  <c r="R42" i="84"/>
  <c r="J42" i="84"/>
  <c r="L333" i="72"/>
  <c r="X333" i="72"/>
  <c r="J333" i="72"/>
  <c r="T333" i="72"/>
  <c r="F333" i="72"/>
  <c r="F334" i="72" s="1"/>
  <c r="AB333" i="72"/>
  <c r="AC333" i="72" s="1"/>
  <c r="P333" i="72"/>
  <c r="N333" i="72"/>
  <c r="Z333" i="72"/>
  <c r="H333" i="72"/>
  <c r="R333" i="72"/>
  <c r="V333" i="72"/>
  <c r="P269" i="84"/>
  <c r="Z269" i="84"/>
  <c r="R269" i="84"/>
  <c r="AB269" i="84"/>
  <c r="L269" i="84"/>
  <c r="H269" i="84"/>
  <c r="J269" i="84"/>
  <c r="X269" i="84"/>
  <c r="V269" i="84"/>
  <c r="N269" i="84"/>
  <c r="F269" i="84"/>
  <c r="F270" i="84" s="1"/>
  <c r="T269" i="84"/>
  <c r="X31" i="70"/>
  <c r="AB31" i="70"/>
  <c r="J31" i="70"/>
  <c r="T31" i="70"/>
  <c r="H31" i="70"/>
  <c r="N31" i="70"/>
  <c r="R31" i="70"/>
  <c r="P31" i="70"/>
  <c r="V31" i="70"/>
  <c r="Z31" i="70"/>
  <c r="L31" i="70"/>
  <c r="F31" i="70"/>
  <c r="F32" i="70" s="1"/>
  <c r="V91" i="68"/>
  <c r="T91" i="68"/>
  <c r="R91" i="68"/>
  <c r="H91" i="68"/>
  <c r="P91" i="68"/>
  <c r="N91" i="68"/>
  <c r="L91" i="68"/>
  <c r="J91" i="68"/>
  <c r="F91" i="68"/>
  <c r="F92" i="68" s="1"/>
  <c r="Z91" i="68"/>
  <c r="AB91" i="68"/>
  <c r="X91" i="68"/>
  <c r="AB179" i="70"/>
  <c r="R179" i="70"/>
  <c r="J179" i="70"/>
  <c r="F179" i="70"/>
  <c r="F180" i="70" s="1"/>
  <c r="H179" i="70"/>
  <c r="Z179" i="70"/>
  <c r="V179" i="70"/>
  <c r="X179" i="70"/>
  <c r="T179" i="70"/>
  <c r="L179" i="70"/>
  <c r="N179" i="70"/>
  <c r="P179" i="70"/>
  <c r="J446" i="72"/>
  <c r="H446" i="72"/>
  <c r="AB446" i="72"/>
  <c r="AC446" i="72" s="1"/>
  <c r="N446" i="72"/>
  <c r="L446" i="72"/>
  <c r="P446" i="72"/>
  <c r="Z446" i="72"/>
  <c r="T446" i="72"/>
  <c r="F446" i="72"/>
  <c r="F447" i="72" s="1"/>
  <c r="R446" i="72"/>
  <c r="V446" i="72"/>
  <c r="X446" i="72"/>
  <c r="Z49" i="74"/>
  <c r="AB49" i="74"/>
  <c r="R49" i="74"/>
  <c r="V49" i="74"/>
  <c r="X49" i="74"/>
  <c r="T49" i="74"/>
  <c r="P49" i="74"/>
  <c r="J49" i="74"/>
  <c r="L49" i="74"/>
  <c r="F49" i="74"/>
  <c r="F50" i="74" s="1"/>
  <c r="H49" i="74"/>
  <c r="N49" i="74"/>
  <c r="Z255" i="70"/>
  <c r="AB255" i="70"/>
  <c r="R255" i="70"/>
  <c r="N255" i="70"/>
  <c r="H255" i="70"/>
  <c r="V255" i="70"/>
  <c r="X255" i="70"/>
  <c r="T255" i="70"/>
  <c r="P255" i="70"/>
  <c r="J255" i="70"/>
  <c r="L255" i="70"/>
  <c r="F255" i="70"/>
  <c r="F256" i="70" s="1"/>
  <c r="L36" i="71"/>
  <c r="H36" i="71"/>
  <c r="P36" i="71"/>
  <c r="Z36" i="71"/>
  <c r="AB36" i="71"/>
  <c r="N36" i="71"/>
  <c r="X36" i="71"/>
  <c r="J36" i="71"/>
  <c r="T36" i="71"/>
  <c r="F36" i="71"/>
  <c r="F37" i="71" s="1"/>
  <c r="R36" i="71"/>
  <c r="V36" i="71"/>
  <c r="F36" i="84"/>
  <c r="F37" i="84" s="1"/>
  <c r="V36" i="84"/>
  <c r="H36" i="84"/>
  <c r="T36" i="84"/>
  <c r="J36" i="84"/>
  <c r="AB36" i="84"/>
  <c r="X36" i="84"/>
  <c r="Z36" i="84"/>
  <c r="P36" i="84"/>
  <c r="R36" i="84"/>
  <c r="N36" i="84"/>
  <c r="L36" i="84"/>
  <c r="AB600" i="70"/>
  <c r="R600" i="70"/>
  <c r="T600" i="70"/>
  <c r="J600" i="70"/>
  <c r="L600" i="70"/>
  <c r="F600" i="70"/>
  <c r="F601" i="70" s="1"/>
  <c r="H600" i="70"/>
  <c r="V600" i="70"/>
  <c r="X600" i="70"/>
  <c r="N600" i="70"/>
  <c r="P600" i="70"/>
  <c r="Z600" i="70"/>
  <c r="J179" i="72"/>
  <c r="H179" i="72"/>
  <c r="AB179" i="72"/>
  <c r="AC179" i="72" s="1"/>
  <c r="N179" i="72"/>
  <c r="Z179" i="72"/>
  <c r="L179" i="72"/>
  <c r="T179" i="72"/>
  <c r="R179" i="72"/>
  <c r="F179" i="72"/>
  <c r="F180" i="72" s="1"/>
  <c r="V179" i="72"/>
  <c r="X179" i="72"/>
  <c r="P179" i="72"/>
  <c r="AB79" i="70"/>
  <c r="Z79" i="70"/>
  <c r="X79" i="70"/>
  <c r="R79" i="70"/>
  <c r="T79" i="70"/>
  <c r="N79" i="70"/>
  <c r="P79" i="70"/>
  <c r="J79" i="70"/>
  <c r="L79" i="70"/>
  <c r="F79" i="70"/>
  <c r="F80" i="70" s="1"/>
  <c r="H79" i="70"/>
  <c r="V79" i="70"/>
  <c r="P54" i="67"/>
  <c r="Z54" i="67"/>
  <c r="F54" i="67"/>
  <c r="F55" i="67" s="1"/>
  <c r="L54" i="67"/>
  <c r="J54" i="67"/>
  <c r="H54" i="67"/>
  <c r="R54" i="67"/>
  <c r="V54" i="67"/>
  <c r="AB54" i="67"/>
  <c r="T54" i="67"/>
  <c r="X54" i="67"/>
  <c r="N54" i="67"/>
  <c r="Z765" i="70"/>
  <c r="P765" i="70"/>
  <c r="L765" i="70"/>
  <c r="X765" i="70"/>
  <c r="N765" i="70"/>
  <c r="F765" i="70"/>
  <c r="F766" i="70" s="1"/>
  <c r="AB765" i="70"/>
  <c r="H765" i="70"/>
  <c r="V765" i="70"/>
  <c r="T765" i="70"/>
  <c r="J765" i="70"/>
  <c r="R765" i="70"/>
  <c r="P715" i="70"/>
  <c r="L715" i="70"/>
  <c r="F715" i="70"/>
  <c r="F716" i="70" s="1"/>
  <c r="AB715" i="70"/>
  <c r="X715" i="70"/>
  <c r="Z715" i="70"/>
  <c r="V715" i="70"/>
  <c r="R715" i="70"/>
  <c r="T715" i="70"/>
  <c r="N715" i="70"/>
  <c r="J715" i="70"/>
  <c r="H715" i="70"/>
  <c r="P68" i="74"/>
  <c r="L68" i="74"/>
  <c r="X68" i="74"/>
  <c r="Z68" i="74"/>
  <c r="AB68" i="74"/>
  <c r="V68" i="74"/>
  <c r="N68" i="74"/>
  <c r="R68" i="74"/>
  <c r="T68" i="74"/>
  <c r="J68" i="74"/>
  <c r="H68" i="74"/>
  <c r="F68" i="74"/>
  <c r="F69" i="74" s="1"/>
  <c r="Z713" i="70"/>
  <c r="AB713" i="70"/>
  <c r="R713" i="70"/>
  <c r="T713" i="70"/>
  <c r="N713" i="70"/>
  <c r="P713" i="70"/>
  <c r="L713" i="70"/>
  <c r="H713" i="70"/>
  <c r="V713" i="70"/>
  <c r="X713" i="70"/>
  <c r="J713" i="70"/>
  <c r="F713" i="70"/>
  <c r="F714" i="70" s="1"/>
  <c r="X242" i="84"/>
  <c r="P242" i="84"/>
  <c r="H242" i="84"/>
  <c r="R242" i="84"/>
  <c r="J242" i="84"/>
  <c r="L242" i="84"/>
  <c r="T242" i="84"/>
  <c r="AB242" i="84"/>
  <c r="F242" i="84"/>
  <c r="F243" i="84" s="1"/>
  <c r="V242" i="84"/>
  <c r="Z242" i="84"/>
  <c r="N242" i="84"/>
  <c r="AB41" i="70"/>
  <c r="R41" i="70"/>
  <c r="T41" i="70"/>
  <c r="N41" i="70"/>
  <c r="P41" i="70"/>
  <c r="F41" i="70"/>
  <c r="F42" i="70" s="1"/>
  <c r="H41" i="70"/>
  <c r="Z41" i="70"/>
  <c r="V41" i="70"/>
  <c r="X41" i="70"/>
  <c r="J41" i="70"/>
  <c r="L41" i="70"/>
  <c r="D87" i="80"/>
  <c r="N960" i="72"/>
  <c r="Z960" i="72"/>
  <c r="L960" i="72"/>
  <c r="X960" i="72"/>
  <c r="J960" i="72"/>
  <c r="V960" i="72"/>
  <c r="T960" i="72"/>
  <c r="R960" i="72"/>
  <c r="P960" i="72"/>
  <c r="AB960" i="72"/>
  <c r="AC960" i="72" s="1"/>
  <c r="F960" i="72"/>
  <c r="F961" i="72" s="1"/>
  <c r="H960" i="72"/>
  <c r="L91" i="84"/>
  <c r="X91" i="84"/>
  <c r="J91" i="84"/>
  <c r="V91" i="84"/>
  <c r="H91" i="84"/>
  <c r="F91" i="84"/>
  <c r="F92" i="84" s="1"/>
  <c r="T91" i="84"/>
  <c r="AB91" i="84"/>
  <c r="N91" i="84"/>
  <c r="Z91" i="84"/>
  <c r="P91" i="84"/>
  <c r="R91" i="84"/>
  <c r="P164" i="68"/>
  <c r="N164" i="68"/>
  <c r="L164" i="68"/>
  <c r="F164" i="68"/>
  <c r="F165" i="68" s="1"/>
  <c r="J164" i="68"/>
  <c r="AB164" i="68"/>
  <c r="Z164" i="68"/>
  <c r="V164" i="68"/>
  <c r="T164" i="68"/>
  <c r="R164" i="68"/>
  <c r="H164" i="68"/>
  <c r="X164" i="68"/>
  <c r="AB93" i="70"/>
  <c r="N93" i="70"/>
  <c r="T93" i="70"/>
  <c r="V93" i="70"/>
  <c r="P93" i="70"/>
  <c r="R93" i="70"/>
  <c r="L93" i="70"/>
  <c r="H93" i="70"/>
  <c r="J93" i="70"/>
  <c r="Z93" i="70"/>
  <c r="F93" i="70"/>
  <c r="F94" i="70" s="1"/>
  <c r="X93" i="70"/>
  <c r="Z685" i="70"/>
  <c r="AB685" i="70"/>
  <c r="R685" i="70"/>
  <c r="T685" i="70"/>
  <c r="N685" i="70"/>
  <c r="P685" i="70"/>
  <c r="L685" i="70"/>
  <c r="H685" i="70"/>
  <c r="F685" i="70"/>
  <c r="F686" i="70" s="1"/>
  <c r="J685" i="70"/>
  <c r="V685" i="70"/>
  <c r="X685" i="70"/>
  <c r="X665" i="72"/>
  <c r="V665" i="72"/>
  <c r="T665" i="72"/>
  <c r="P665" i="72"/>
  <c r="N665" i="72"/>
  <c r="F665" i="72"/>
  <c r="F666" i="72" s="1"/>
  <c r="R665" i="72"/>
  <c r="AB665" i="72"/>
  <c r="AC665" i="72" s="1"/>
  <c r="Z665" i="72"/>
  <c r="L665" i="72"/>
  <c r="J665" i="72"/>
  <c r="H665" i="72"/>
  <c r="X706" i="72"/>
  <c r="J706" i="72"/>
  <c r="V706" i="72"/>
  <c r="T706" i="72"/>
  <c r="F706" i="72"/>
  <c r="F707" i="72" s="1"/>
  <c r="N706" i="72"/>
  <c r="AB706" i="72"/>
  <c r="AC706" i="72" s="1"/>
  <c r="P706" i="72"/>
  <c r="Z706" i="72"/>
  <c r="L706" i="72"/>
  <c r="H706" i="72"/>
  <c r="R706" i="72"/>
  <c r="V42" i="72"/>
  <c r="H42" i="72"/>
  <c r="T42" i="72"/>
  <c r="F42" i="72"/>
  <c r="F43" i="72" s="1"/>
  <c r="Z42" i="72"/>
  <c r="L42" i="72"/>
  <c r="N42" i="72"/>
  <c r="J42" i="72"/>
  <c r="X42" i="72"/>
  <c r="R42" i="72"/>
  <c r="P42" i="72"/>
  <c r="AB42" i="72"/>
  <c r="AC42" i="72" s="1"/>
  <c r="Z608" i="72"/>
  <c r="L608" i="72"/>
  <c r="X608" i="72"/>
  <c r="V608" i="72"/>
  <c r="H608" i="72"/>
  <c r="R608" i="72"/>
  <c r="P608" i="72"/>
  <c r="AB608" i="72"/>
  <c r="AC608" i="72" s="1"/>
  <c r="N608" i="72"/>
  <c r="J608" i="72"/>
  <c r="F608" i="72"/>
  <c r="F609" i="72" s="1"/>
  <c r="T608" i="72"/>
  <c r="F907" i="72"/>
  <c r="F908" i="72" s="1"/>
  <c r="R907" i="72"/>
  <c r="L907" i="72"/>
  <c r="J907" i="72"/>
  <c r="Z907" i="72"/>
  <c r="X907" i="72"/>
  <c r="H907" i="72"/>
  <c r="AB907" i="72"/>
  <c r="AC907" i="72" s="1"/>
  <c r="P907" i="72"/>
  <c r="V907" i="72"/>
  <c r="T907" i="72"/>
  <c r="N907" i="72"/>
  <c r="X127" i="84"/>
  <c r="J127" i="84"/>
  <c r="Z127" i="84"/>
  <c r="H127" i="84"/>
  <c r="N127" i="84"/>
  <c r="L127" i="84"/>
  <c r="V127" i="84"/>
  <c r="P127" i="84"/>
  <c r="AB127" i="84"/>
  <c r="T127" i="84"/>
  <c r="R127" i="84"/>
  <c r="F127" i="84"/>
  <c r="F128" i="84" s="1"/>
  <c r="D41" i="80"/>
  <c r="AB506" i="70"/>
  <c r="R506" i="70"/>
  <c r="T506" i="70"/>
  <c r="J506" i="70"/>
  <c r="L506" i="70"/>
  <c r="F506" i="70"/>
  <c r="F507" i="70" s="1"/>
  <c r="H506" i="70"/>
  <c r="X506" i="70"/>
  <c r="Z506" i="70"/>
  <c r="V506" i="70"/>
  <c r="N506" i="70"/>
  <c r="P506" i="70"/>
  <c r="P982" i="72"/>
  <c r="AB982" i="72"/>
  <c r="AC982" i="72" s="1"/>
  <c r="N982" i="72"/>
  <c r="Z982" i="72"/>
  <c r="T982" i="72"/>
  <c r="F982" i="72"/>
  <c r="F983" i="72" s="1"/>
  <c r="L982" i="72"/>
  <c r="H982" i="72"/>
  <c r="J982" i="72"/>
  <c r="V982" i="72"/>
  <c r="R982" i="72"/>
  <c r="X982" i="72"/>
  <c r="V92" i="72"/>
  <c r="H92" i="72"/>
  <c r="T92" i="72"/>
  <c r="F92" i="72"/>
  <c r="F93" i="72" s="1"/>
  <c r="P92" i="72"/>
  <c r="Z92" i="72"/>
  <c r="L92" i="72"/>
  <c r="X92" i="72"/>
  <c r="N92" i="72"/>
  <c r="J92" i="72"/>
  <c r="AB92" i="72"/>
  <c r="AC92" i="72" s="1"/>
  <c r="R92" i="72"/>
  <c r="X139" i="70"/>
  <c r="T139" i="70"/>
  <c r="J139" i="70"/>
  <c r="Z139" i="70"/>
  <c r="AB139" i="70"/>
  <c r="V139" i="70"/>
  <c r="R139" i="70"/>
  <c r="P139" i="70"/>
  <c r="L139" i="70"/>
  <c r="F139" i="70"/>
  <c r="F140" i="70" s="1"/>
  <c r="H139" i="70"/>
  <c r="N139" i="70"/>
  <c r="H615" i="70"/>
  <c r="Z615" i="70"/>
  <c r="AB615" i="70"/>
  <c r="V615" i="70"/>
  <c r="X615" i="70"/>
  <c r="P615" i="70"/>
  <c r="R615" i="70"/>
  <c r="T615" i="70"/>
  <c r="N615" i="70"/>
  <c r="J615" i="70"/>
  <c r="L615" i="70"/>
  <c r="F615" i="70"/>
  <c r="F616" i="70" s="1"/>
  <c r="X281" i="70"/>
  <c r="T281" i="70"/>
  <c r="J281" i="70"/>
  <c r="L281" i="70"/>
  <c r="N281" i="70"/>
  <c r="P281" i="70"/>
  <c r="F281" i="70"/>
  <c r="F282" i="70" s="1"/>
  <c r="H281" i="70"/>
  <c r="Z281" i="70"/>
  <c r="AB281" i="70"/>
  <c r="V281" i="70"/>
  <c r="R281" i="70"/>
  <c r="P590" i="72"/>
  <c r="AB590" i="72"/>
  <c r="AC590" i="72" s="1"/>
  <c r="N590" i="72"/>
  <c r="X590" i="72"/>
  <c r="J590" i="72"/>
  <c r="F590" i="72"/>
  <c r="F591" i="72" s="1"/>
  <c r="R590" i="72"/>
  <c r="Z590" i="72"/>
  <c r="T590" i="72"/>
  <c r="V590" i="72"/>
  <c r="H590" i="72"/>
  <c r="L590" i="72"/>
  <c r="T458" i="72"/>
  <c r="F458" i="72"/>
  <c r="F459" i="72" s="1"/>
  <c r="R458" i="72"/>
  <c r="P458" i="72"/>
  <c r="J458" i="72"/>
  <c r="V458" i="72"/>
  <c r="H458" i="72"/>
  <c r="N458" i="72"/>
  <c r="X458" i="72"/>
  <c r="AB458" i="72"/>
  <c r="AC458" i="72" s="1"/>
  <c r="Z458" i="72"/>
  <c r="L458" i="72"/>
  <c r="D185" i="80"/>
  <c r="J442" i="72"/>
  <c r="H442" i="72"/>
  <c r="AB442" i="72"/>
  <c r="AC442" i="72" s="1"/>
  <c r="N442" i="72"/>
  <c r="Z442" i="72"/>
  <c r="R442" i="72"/>
  <c r="F442" i="72"/>
  <c r="F443" i="72" s="1"/>
  <c r="P442" i="72"/>
  <c r="V442" i="72"/>
  <c r="T442" i="72"/>
  <c r="L442" i="72"/>
  <c r="X442" i="72"/>
  <c r="Z785" i="72"/>
  <c r="F785" i="72"/>
  <c r="F786" i="72" s="1"/>
  <c r="V785" i="72"/>
  <c r="R785" i="72"/>
  <c r="P785" i="72"/>
  <c r="T785" i="72"/>
  <c r="H785" i="72"/>
  <c r="X785" i="72"/>
  <c r="J785" i="72"/>
  <c r="AB785" i="72"/>
  <c r="AC785" i="72" s="1"/>
  <c r="N785" i="72"/>
  <c r="L785" i="72"/>
  <c r="J1045" i="72"/>
  <c r="L1045" i="72"/>
  <c r="P1045" i="72"/>
  <c r="V1045" i="72"/>
  <c r="H1045" i="72"/>
  <c r="AB1045" i="72"/>
  <c r="AC1045" i="72" s="1"/>
  <c r="Z1045" i="72"/>
  <c r="T1045" i="72"/>
  <c r="F1045" i="72"/>
  <c r="F1046" i="72" s="1"/>
  <c r="R1045" i="72"/>
  <c r="N1045" i="72"/>
  <c r="X1045" i="72"/>
  <c r="D215" i="80"/>
  <c r="F357" i="72"/>
  <c r="F358" i="72" s="1"/>
  <c r="P357" i="72"/>
  <c r="AB357" i="72"/>
  <c r="AC357" i="72" s="1"/>
  <c r="Z357" i="72"/>
  <c r="L357" i="72"/>
  <c r="T357" i="72"/>
  <c r="R357" i="72"/>
  <c r="N357" i="72"/>
  <c r="J357" i="72"/>
  <c r="V357" i="72"/>
  <c r="H357" i="72"/>
  <c r="X357" i="72"/>
  <c r="Z90" i="70"/>
  <c r="V90" i="70"/>
  <c r="T90" i="70"/>
  <c r="AB90" i="70"/>
  <c r="X90" i="70"/>
  <c r="R90" i="70"/>
  <c r="N90" i="70"/>
  <c r="P90" i="70"/>
  <c r="J90" i="70"/>
  <c r="L90" i="70"/>
  <c r="F90" i="70"/>
  <c r="F91" i="70" s="1"/>
  <c r="H90" i="70"/>
  <c r="D109" i="80"/>
  <c r="R62" i="70"/>
  <c r="N62" i="70"/>
  <c r="L62" i="70"/>
  <c r="Z62" i="70"/>
  <c r="AB62" i="70"/>
  <c r="V62" i="70"/>
  <c r="T62" i="70"/>
  <c r="P62" i="70"/>
  <c r="J62" i="70"/>
  <c r="F62" i="70"/>
  <c r="F63" i="70" s="1"/>
  <c r="H62" i="70"/>
  <c r="X62" i="70"/>
  <c r="P295" i="70"/>
  <c r="L295" i="70"/>
  <c r="X295" i="70"/>
  <c r="Z295" i="70"/>
  <c r="AB295" i="70"/>
  <c r="V295" i="70"/>
  <c r="R295" i="70"/>
  <c r="T295" i="70"/>
  <c r="N295" i="70"/>
  <c r="J295" i="70"/>
  <c r="F295" i="70"/>
  <c r="F296" i="70" s="1"/>
  <c r="H295" i="70"/>
  <c r="F182" i="84"/>
  <c r="F183" i="84" s="1"/>
  <c r="AB182" i="84"/>
  <c r="H182" i="84"/>
  <c r="V182" i="84"/>
  <c r="J182" i="84"/>
  <c r="L182" i="84"/>
  <c r="R182" i="84"/>
  <c r="P182" i="84"/>
  <c r="Z182" i="84"/>
  <c r="X182" i="84"/>
  <c r="T182" i="84"/>
  <c r="N182" i="84"/>
  <c r="AB142" i="68"/>
  <c r="L142" i="68"/>
  <c r="Z142" i="68"/>
  <c r="X142" i="68"/>
  <c r="R142" i="68"/>
  <c r="V142" i="68"/>
  <c r="T142" i="68"/>
  <c r="N142" i="68"/>
  <c r="P142" i="68"/>
  <c r="H142" i="68"/>
  <c r="F142" i="68"/>
  <c r="F143" i="68" s="1"/>
  <c r="J142" i="68"/>
  <c r="Z452" i="72"/>
  <c r="V452" i="72"/>
  <c r="P452" i="72"/>
  <c r="T452" i="72"/>
  <c r="R452" i="72"/>
  <c r="F452" i="72"/>
  <c r="F453" i="72" s="1"/>
  <c r="L452" i="72"/>
  <c r="X452" i="72"/>
  <c r="J452" i="72"/>
  <c r="H452" i="72"/>
  <c r="AB452" i="72"/>
  <c r="AC452" i="72" s="1"/>
  <c r="N452" i="72"/>
  <c r="J145" i="72"/>
  <c r="F145" i="72"/>
  <c r="F146" i="72" s="1"/>
  <c r="Z145" i="72"/>
  <c r="X145" i="72"/>
  <c r="N145" i="72"/>
  <c r="L145" i="72"/>
  <c r="AB145" i="72"/>
  <c r="AC145" i="72" s="1"/>
  <c r="R145" i="72"/>
  <c r="P145" i="72"/>
  <c r="V145" i="72"/>
  <c r="H145" i="72"/>
  <c r="T145" i="72"/>
  <c r="P36" i="74"/>
  <c r="J36" i="74"/>
  <c r="L36" i="74"/>
  <c r="H36" i="74"/>
  <c r="N36" i="74"/>
  <c r="AB36" i="74"/>
  <c r="F36" i="74"/>
  <c r="F37" i="74" s="1"/>
  <c r="V36" i="74"/>
  <c r="Z36" i="74"/>
  <c r="X36" i="74"/>
  <c r="R36" i="74"/>
  <c r="T36" i="74"/>
  <c r="N913" i="72"/>
  <c r="L913" i="72"/>
  <c r="Z913" i="72"/>
  <c r="P913" i="72"/>
  <c r="AB913" i="72"/>
  <c r="AC913" i="72" s="1"/>
  <c r="T913" i="72"/>
  <c r="F913" i="72"/>
  <c r="F914" i="72" s="1"/>
  <c r="J913" i="72"/>
  <c r="H913" i="72"/>
  <c r="X913" i="72"/>
  <c r="R913" i="72"/>
  <c r="V913" i="72"/>
  <c r="F151" i="68"/>
  <c r="F152" i="68" s="1"/>
  <c r="V151" i="68"/>
  <c r="T151" i="68"/>
  <c r="N151" i="68"/>
  <c r="P151" i="68"/>
  <c r="AB151" i="68"/>
  <c r="Z151" i="68"/>
  <c r="J151" i="68"/>
  <c r="R151" i="68"/>
  <c r="L151" i="68"/>
  <c r="H151" i="68"/>
  <c r="X151" i="68"/>
  <c r="R100" i="68"/>
  <c r="P100" i="68"/>
  <c r="N100" i="68"/>
  <c r="L100" i="68"/>
  <c r="J100" i="68"/>
  <c r="AB100" i="68"/>
  <c r="H100" i="68"/>
  <c r="F100" i="68"/>
  <c r="F101" i="68" s="1"/>
  <c r="Z100" i="68"/>
  <c r="X100" i="68"/>
  <c r="V100" i="68"/>
  <c r="T100" i="68"/>
  <c r="X102" i="74"/>
  <c r="T102" i="74"/>
  <c r="Z102" i="74"/>
  <c r="AB102" i="74"/>
  <c r="V102" i="74"/>
  <c r="R102" i="74"/>
  <c r="N102" i="74"/>
  <c r="P102" i="74"/>
  <c r="J102" i="74"/>
  <c r="L102" i="74"/>
  <c r="F102" i="74"/>
  <c r="F103" i="74" s="1"/>
  <c r="H102" i="74"/>
  <c r="X20" i="84"/>
  <c r="T20" i="84"/>
  <c r="J20" i="84"/>
  <c r="R20" i="84"/>
  <c r="F20" i="84"/>
  <c r="F21" i="84" s="1"/>
  <c r="H20" i="84"/>
  <c r="Z20" i="84"/>
  <c r="AB20" i="84"/>
  <c r="V20" i="84"/>
  <c r="P20" i="84"/>
  <c r="L20" i="84"/>
  <c r="N20" i="84"/>
  <c r="F278" i="84"/>
  <c r="F279" i="84" s="1"/>
  <c r="Z278" i="84"/>
  <c r="H278" i="84"/>
  <c r="X278" i="84"/>
  <c r="P278" i="84"/>
  <c r="N278" i="84"/>
  <c r="V278" i="84"/>
  <c r="T278" i="84"/>
  <c r="L278" i="84"/>
  <c r="AB278" i="84"/>
  <c r="J278" i="84"/>
  <c r="R278" i="84"/>
  <c r="AB66" i="72"/>
  <c r="AC66" i="72" s="1"/>
  <c r="N66" i="72"/>
  <c r="Z66" i="72"/>
  <c r="L66" i="72"/>
  <c r="X66" i="72"/>
  <c r="V66" i="72"/>
  <c r="H66" i="72"/>
  <c r="R66" i="72"/>
  <c r="J66" i="72"/>
  <c r="F66" i="72"/>
  <c r="F67" i="72" s="1"/>
  <c r="T66" i="72"/>
  <c r="P66" i="72"/>
  <c r="D175" i="80"/>
  <c r="T71" i="70"/>
  <c r="R71" i="70"/>
  <c r="J71" i="70"/>
  <c r="L71" i="70"/>
  <c r="P71" i="70"/>
  <c r="X71" i="70"/>
  <c r="N71" i="70"/>
  <c r="Z71" i="70"/>
  <c r="H71" i="70"/>
  <c r="F71" i="70"/>
  <c r="F72" i="70" s="1"/>
  <c r="V71" i="70"/>
  <c r="AB71" i="70"/>
  <c r="J525" i="72"/>
  <c r="Z525" i="72"/>
  <c r="V525" i="72"/>
  <c r="F525" i="72"/>
  <c r="F526" i="72" s="1"/>
  <c r="N525" i="72"/>
  <c r="X525" i="72"/>
  <c r="H525" i="72"/>
  <c r="R525" i="72"/>
  <c r="AB525" i="72"/>
  <c r="AC525" i="72" s="1"/>
  <c r="T525" i="72"/>
  <c r="P525" i="72"/>
  <c r="L525" i="72"/>
  <c r="N923" i="72"/>
  <c r="L923" i="72"/>
  <c r="Z923" i="72"/>
  <c r="X923" i="72"/>
  <c r="H923" i="72"/>
  <c r="V923" i="72"/>
  <c r="F923" i="72"/>
  <c r="F924" i="72" s="1"/>
  <c r="T923" i="72"/>
  <c r="R923" i="72"/>
  <c r="P923" i="72"/>
  <c r="J923" i="72"/>
  <c r="AB923" i="72"/>
  <c r="AC923" i="72" s="1"/>
  <c r="F158" i="84"/>
  <c r="F159" i="84" s="1"/>
  <c r="L158" i="84"/>
  <c r="H158" i="84"/>
  <c r="Z158" i="84"/>
  <c r="AB158" i="84"/>
  <c r="V158" i="84"/>
  <c r="P158" i="84"/>
  <c r="T158" i="84"/>
  <c r="X158" i="84"/>
  <c r="J158" i="84"/>
  <c r="N158" i="84"/>
  <c r="R158" i="84"/>
  <c r="AB253" i="84"/>
  <c r="F253" i="84"/>
  <c r="F254" i="84" s="1"/>
  <c r="X253" i="84"/>
  <c r="H253" i="84"/>
  <c r="P253" i="84"/>
  <c r="N253" i="84"/>
  <c r="Z253" i="84"/>
  <c r="L253" i="84"/>
  <c r="R253" i="84"/>
  <c r="V253" i="84"/>
  <c r="J253" i="84"/>
  <c r="T253" i="84"/>
  <c r="AB448" i="72"/>
  <c r="AC448" i="72" s="1"/>
  <c r="Z448" i="72"/>
  <c r="X448" i="72"/>
  <c r="N448" i="72"/>
  <c r="L448" i="72"/>
  <c r="T448" i="72"/>
  <c r="F448" i="72"/>
  <c r="F449" i="72" s="1"/>
  <c r="R448" i="72"/>
  <c r="P448" i="72"/>
  <c r="J448" i="72"/>
  <c r="V448" i="72"/>
  <c r="H448" i="72"/>
  <c r="T513" i="72"/>
  <c r="N513" i="72"/>
  <c r="Z513" i="72"/>
  <c r="F513" i="72"/>
  <c r="F514" i="72" s="1"/>
  <c r="X513" i="72"/>
  <c r="H513" i="72"/>
  <c r="R513" i="72"/>
  <c r="P513" i="72"/>
  <c r="AB513" i="72"/>
  <c r="AC513" i="72" s="1"/>
  <c r="J513" i="72"/>
  <c r="V513" i="72"/>
  <c r="L513" i="72"/>
  <c r="X345" i="72"/>
  <c r="F345" i="72"/>
  <c r="F346" i="72" s="1"/>
  <c r="T345" i="72"/>
  <c r="Z345" i="72"/>
  <c r="L345" i="72"/>
  <c r="J345" i="72"/>
  <c r="V345" i="72"/>
  <c r="R345" i="72"/>
  <c r="P345" i="72"/>
  <c r="H345" i="72"/>
  <c r="AB345" i="72"/>
  <c r="AC345" i="72" s="1"/>
  <c r="N345" i="72"/>
  <c r="R45" i="70"/>
  <c r="N45" i="70"/>
  <c r="Z45" i="70"/>
  <c r="F45" i="70"/>
  <c r="F46" i="70" s="1"/>
  <c r="H45" i="70"/>
  <c r="AB45" i="70"/>
  <c r="V45" i="70"/>
  <c r="X45" i="70"/>
  <c r="T45" i="70"/>
  <c r="P45" i="70"/>
  <c r="J45" i="70"/>
  <c r="L45" i="70"/>
  <c r="L72" i="67"/>
  <c r="R72" i="67"/>
  <c r="X72" i="67"/>
  <c r="V72" i="67"/>
  <c r="P72" i="67"/>
  <c r="N72" i="67"/>
  <c r="Z72" i="67"/>
  <c r="F72" i="67"/>
  <c r="F73" i="67" s="1"/>
  <c r="T72" i="67"/>
  <c r="AB72" i="67"/>
  <c r="J72" i="67"/>
  <c r="H72" i="67"/>
  <c r="D31" i="80"/>
  <c r="P604" i="72"/>
  <c r="R604" i="72"/>
  <c r="N604" i="72"/>
  <c r="L604" i="72"/>
  <c r="AB604" i="72"/>
  <c r="AC604" i="72" s="1"/>
  <c r="X604" i="72"/>
  <c r="J604" i="72"/>
  <c r="V604" i="72"/>
  <c r="H604" i="72"/>
  <c r="T604" i="72"/>
  <c r="F604" i="72"/>
  <c r="F605" i="72" s="1"/>
  <c r="Z604" i="72"/>
  <c r="J864" i="72"/>
  <c r="H864" i="72"/>
  <c r="V864" i="72"/>
  <c r="R864" i="72"/>
  <c r="AB864" i="72"/>
  <c r="AC864" i="72" s="1"/>
  <c r="N864" i="72"/>
  <c r="L864" i="72"/>
  <c r="F864" i="72"/>
  <c r="F865" i="72" s="1"/>
  <c r="Z864" i="72"/>
  <c r="T864" i="72"/>
  <c r="P864" i="72"/>
  <c r="X864" i="72"/>
  <c r="AB351" i="72"/>
  <c r="AC351" i="72" s="1"/>
  <c r="J351" i="72"/>
  <c r="F351" i="72"/>
  <c r="F352" i="72" s="1"/>
  <c r="Z351" i="72"/>
  <c r="X351" i="72"/>
  <c r="V351" i="72"/>
  <c r="H351" i="72"/>
  <c r="T351" i="72"/>
  <c r="R351" i="72"/>
  <c r="L351" i="72"/>
  <c r="P351" i="72"/>
  <c r="N351" i="72"/>
  <c r="P133" i="68"/>
  <c r="F133" i="68"/>
  <c r="F134" i="68" s="1"/>
  <c r="N133" i="68"/>
  <c r="L133" i="68"/>
  <c r="H133" i="68"/>
  <c r="J133" i="68"/>
  <c r="AB133" i="68"/>
  <c r="X133" i="68"/>
  <c r="R133" i="68"/>
  <c r="Z133" i="68"/>
  <c r="V133" i="68"/>
  <c r="T133" i="68"/>
  <c r="N1041" i="72"/>
  <c r="Z1041" i="72"/>
  <c r="J1041" i="72"/>
  <c r="V1041" i="72"/>
  <c r="R1041" i="72"/>
  <c r="T1041" i="72"/>
  <c r="F1041" i="72"/>
  <c r="F1042" i="72" s="1"/>
  <c r="H1041" i="72"/>
  <c r="P1041" i="72"/>
  <c r="AB1041" i="72"/>
  <c r="AC1041" i="72" s="1"/>
  <c r="L1041" i="72"/>
  <c r="X1041" i="72"/>
  <c r="D255" i="80"/>
  <c r="Z621" i="70"/>
  <c r="AB621" i="70"/>
  <c r="R621" i="70"/>
  <c r="T621" i="70"/>
  <c r="N621" i="70"/>
  <c r="P621" i="70"/>
  <c r="H621" i="70"/>
  <c r="V621" i="70"/>
  <c r="X621" i="70"/>
  <c r="J621" i="70"/>
  <c r="L621" i="70"/>
  <c r="F621" i="70"/>
  <c r="F622" i="70" s="1"/>
  <c r="H312" i="70"/>
  <c r="F312" i="70"/>
  <c r="F313" i="70" s="1"/>
  <c r="T312" i="70"/>
  <c r="L312" i="70"/>
  <c r="X312" i="70"/>
  <c r="J312" i="70"/>
  <c r="V312" i="70"/>
  <c r="R312" i="70"/>
  <c r="P312" i="70"/>
  <c r="N312" i="70"/>
  <c r="AB312" i="70"/>
  <c r="Z312" i="70"/>
  <c r="P310" i="70"/>
  <c r="N310" i="70"/>
  <c r="Z310" i="70"/>
  <c r="T310" i="70"/>
  <c r="AB310" i="70"/>
  <c r="R310" i="70"/>
  <c r="H310" i="70"/>
  <c r="L310" i="70"/>
  <c r="J310" i="70"/>
  <c r="F310" i="70"/>
  <c r="F311" i="70" s="1"/>
  <c r="V310" i="70"/>
  <c r="X310" i="70"/>
  <c r="AB78" i="74"/>
  <c r="X78" i="74"/>
  <c r="N78" i="74"/>
  <c r="J78" i="74"/>
  <c r="H78" i="74"/>
  <c r="F78" i="74"/>
  <c r="F79" i="74" s="1"/>
  <c r="Z78" i="74"/>
  <c r="T78" i="74"/>
  <c r="V78" i="74"/>
  <c r="L78" i="74"/>
  <c r="P78" i="74"/>
  <c r="R78" i="74"/>
  <c r="J598" i="72"/>
  <c r="L598" i="72"/>
  <c r="X598" i="72"/>
  <c r="V598" i="72"/>
  <c r="H598" i="72"/>
  <c r="T598" i="72"/>
  <c r="F598" i="72"/>
  <c r="F599" i="72" s="1"/>
  <c r="R598" i="72"/>
  <c r="Z598" i="72"/>
  <c r="P598" i="72"/>
  <c r="AB598" i="72"/>
  <c r="AC598" i="72" s="1"/>
  <c r="N598" i="72"/>
  <c r="Z37" i="67"/>
  <c r="AB37" i="67"/>
  <c r="V37" i="67"/>
  <c r="X37" i="67"/>
  <c r="R37" i="67"/>
  <c r="P37" i="67"/>
  <c r="J37" i="67"/>
  <c r="L37" i="67"/>
  <c r="F37" i="67"/>
  <c r="F38" i="67" s="1"/>
  <c r="T37" i="67"/>
  <c r="N37" i="67"/>
  <c r="H37" i="67"/>
  <c r="Z62" i="84"/>
  <c r="R62" i="84"/>
  <c r="V62" i="84"/>
  <c r="J62" i="84"/>
  <c r="H62" i="84"/>
  <c r="F62" i="84"/>
  <c r="F63" i="84" s="1"/>
  <c r="X62" i="84"/>
  <c r="T62" i="84"/>
  <c r="L62" i="84"/>
  <c r="P62" i="84"/>
  <c r="N62" i="84"/>
  <c r="AB62" i="84"/>
  <c r="H131" i="74"/>
  <c r="P131" i="74"/>
  <c r="Z131" i="74"/>
  <c r="AB131" i="74"/>
  <c r="V131" i="74"/>
  <c r="X131" i="74"/>
  <c r="R131" i="74"/>
  <c r="T131" i="74"/>
  <c r="N131" i="74"/>
  <c r="J131" i="74"/>
  <c r="L131" i="74"/>
  <c r="F131" i="74"/>
  <c r="F132" i="74" s="1"/>
  <c r="AB530" i="70"/>
  <c r="H530" i="70"/>
  <c r="L530" i="70"/>
  <c r="F530" i="70"/>
  <c r="F531" i="70" s="1"/>
  <c r="Z530" i="70"/>
  <c r="T530" i="70"/>
  <c r="J530" i="70"/>
  <c r="P530" i="70"/>
  <c r="R530" i="70"/>
  <c r="X530" i="70"/>
  <c r="V530" i="70"/>
  <c r="N530" i="70"/>
  <c r="T44" i="67"/>
  <c r="H44" i="67"/>
  <c r="F44" i="67"/>
  <c r="F45" i="67" s="1"/>
  <c r="X44" i="67"/>
  <c r="P44" i="67"/>
  <c r="N44" i="67"/>
  <c r="R44" i="67"/>
  <c r="V44" i="67"/>
  <c r="AB44" i="67"/>
  <c r="Z44" i="67"/>
  <c r="J44" i="67"/>
  <c r="L44" i="67"/>
  <c r="AB410" i="70"/>
  <c r="H410" i="70"/>
  <c r="Z410" i="70"/>
  <c r="J410" i="70"/>
  <c r="N410" i="70"/>
  <c r="T410" i="70"/>
  <c r="P410" i="70"/>
  <c r="V410" i="70"/>
  <c r="X410" i="70"/>
  <c r="R410" i="70"/>
  <c r="F410" i="70"/>
  <c r="F411" i="70" s="1"/>
  <c r="L410" i="70"/>
  <c r="X225" i="70"/>
  <c r="T225" i="70"/>
  <c r="J225" i="70"/>
  <c r="L225" i="70"/>
  <c r="F225" i="70"/>
  <c r="F226" i="70" s="1"/>
  <c r="H225" i="70"/>
  <c r="Z225" i="70"/>
  <c r="AB225" i="70"/>
  <c r="V225" i="70"/>
  <c r="N225" i="70"/>
  <c r="P225" i="70"/>
  <c r="R225" i="70"/>
  <c r="L115" i="68"/>
  <c r="Z115" i="68"/>
  <c r="F115" i="68"/>
  <c r="F116" i="68" s="1"/>
  <c r="H115" i="68"/>
  <c r="V115" i="68"/>
  <c r="T115" i="68"/>
  <c r="R115" i="68"/>
  <c r="N115" i="68"/>
  <c r="P115" i="68"/>
  <c r="J115" i="68"/>
  <c r="AB115" i="68"/>
  <c r="X115" i="68"/>
  <c r="H723" i="70"/>
  <c r="Z723" i="70"/>
  <c r="AB723" i="70"/>
  <c r="V723" i="70"/>
  <c r="X723" i="70"/>
  <c r="T723" i="70"/>
  <c r="P723" i="70"/>
  <c r="R723" i="70"/>
  <c r="N723" i="70"/>
  <c r="F723" i="70"/>
  <c r="F724" i="70" s="1"/>
  <c r="J723" i="70"/>
  <c r="L723" i="70"/>
  <c r="P251" i="84"/>
  <c r="F251" i="84"/>
  <c r="F252" i="84" s="1"/>
  <c r="AB251" i="84"/>
  <c r="L251" i="84"/>
  <c r="J251" i="84"/>
  <c r="R251" i="84"/>
  <c r="H251" i="84"/>
  <c r="N251" i="84"/>
  <c r="X251" i="84"/>
  <c r="Z251" i="84"/>
  <c r="T251" i="84"/>
  <c r="V251" i="84"/>
  <c r="AB775" i="72"/>
  <c r="AC775" i="72" s="1"/>
  <c r="Z775" i="72"/>
  <c r="L775" i="72"/>
  <c r="V775" i="72"/>
  <c r="T775" i="72"/>
  <c r="R775" i="72"/>
  <c r="P775" i="72"/>
  <c r="H775" i="72"/>
  <c r="N775" i="72"/>
  <c r="X775" i="72"/>
  <c r="F775" i="72"/>
  <c r="F776" i="72" s="1"/>
  <c r="J775" i="72"/>
  <c r="J58" i="70"/>
  <c r="F58" i="70"/>
  <c r="F59" i="70" s="1"/>
  <c r="Z58" i="70"/>
  <c r="AB58" i="70"/>
  <c r="V58" i="70"/>
  <c r="T58" i="70"/>
  <c r="N58" i="70"/>
  <c r="L58" i="70"/>
  <c r="X58" i="70"/>
  <c r="R58" i="70"/>
  <c r="P58" i="70"/>
  <c r="H58" i="70"/>
  <c r="X62" i="72"/>
  <c r="N62" i="72"/>
  <c r="V62" i="72"/>
  <c r="H62" i="72"/>
  <c r="T62" i="72"/>
  <c r="F62" i="72"/>
  <c r="F63" i="72" s="1"/>
  <c r="Z62" i="72"/>
  <c r="L62" i="72"/>
  <c r="R62" i="72"/>
  <c r="P62" i="72"/>
  <c r="J62" i="72"/>
  <c r="AB62" i="72"/>
  <c r="AC62" i="72" s="1"/>
  <c r="V72" i="72"/>
  <c r="H72" i="72"/>
  <c r="T72" i="72"/>
  <c r="F72" i="72"/>
  <c r="F73" i="72" s="1"/>
  <c r="P72" i="72"/>
  <c r="Z72" i="72"/>
  <c r="L72" i="72"/>
  <c r="X72" i="72"/>
  <c r="J72" i="72"/>
  <c r="AB72" i="72"/>
  <c r="AC72" i="72" s="1"/>
  <c r="R72" i="72"/>
  <c r="N72" i="72"/>
  <c r="Z34" i="73"/>
  <c r="AB34" i="73"/>
  <c r="V34" i="73"/>
  <c r="X34" i="73"/>
  <c r="R34" i="73"/>
  <c r="T34" i="73"/>
  <c r="N34" i="73"/>
  <c r="L34" i="73"/>
  <c r="F34" i="73"/>
  <c r="F35" i="73" s="1"/>
  <c r="H34" i="73"/>
  <c r="P34" i="73"/>
  <c r="J34" i="73"/>
  <c r="L34" i="68"/>
  <c r="AB34" i="68"/>
  <c r="Z34" i="68"/>
  <c r="R34" i="68"/>
  <c r="P34" i="68"/>
  <c r="N34" i="68"/>
  <c r="H34" i="68"/>
  <c r="T34" i="68"/>
  <c r="F34" i="68"/>
  <c r="F35" i="68" s="1"/>
  <c r="J34" i="68"/>
  <c r="X34" i="68"/>
  <c r="V34" i="68"/>
  <c r="P268" i="70"/>
  <c r="L268" i="70"/>
  <c r="X268" i="70"/>
  <c r="AB268" i="70"/>
  <c r="V268" i="70"/>
  <c r="R268" i="70"/>
  <c r="T268" i="70"/>
  <c r="N268" i="70"/>
  <c r="J268" i="70"/>
  <c r="F268" i="70"/>
  <c r="F269" i="70" s="1"/>
  <c r="H268" i="70"/>
  <c r="Z268" i="70"/>
  <c r="H343" i="72"/>
  <c r="Z343" i="72"/>
  <c r="N343" i="72"/>
  <c r="L343" i="72"/>
  <c r="J343" i="72"/>
  <c r="T343" i="72"/>
  <c r="F343" i="72"/>
  <c r="F344" i="72" s="1"/>
  <c r="X343" i="72"/>
  <c r="AB343" i="72"/>
  <c r="AC343" i="72" s="1"/>
  <c r="V343" i="72"/>
  <c r="R343" i="72"/>
  <c r="P343" i="72"/>
  <c r="V704" i="72"/>
  <c r="H704" i="72"/>
  <c r="T704" i="72"/>
  <c r="F704" i="72"/>
  <c r="F705" i="72" s="1"/>
  <c r="R704" i="72"/>
  <c r="P704" i="72"/>
  <c r="L704" i="72"/>
  <c r="AB704" i="72"/>
  <c r="AC704" i="72" s="1"/>
  <c r="J704" i="72"/>
  <c r="Z704" i="72"/>
  <c r="X704" i="72"/>
  <c r="N704" i="72"/>
  <c r="H44" i="84"/>
  <c r="F44" i="84"/>
  <c r="F45" i="84" s="1"/>
  <c r="T44" i="84"/>
  <c r="AB44" i="84"/>
  <c r="L44" i="84"/>
  <c r="J44" i="84"/>
  <c r="X44" i="84"/>
  <c r="Z44" i="84"/>
  <c r="R44" i="84"/>
  <c r="P44" i="84"/>
  <c r="V44" i="84"/>
  <c r="N44" i="84"/>
  <c r="X244" i="84"/>
  <c r="N244" i="84"/>
  <c r="T244" i="84"/>
  <c r="V244" i="84"/>
  <c r="H244" i="84"/>
  <c r="P244" i="84"/>
  <c r="Z244" i="84"/>
  <c r="F244" i="84"/>
  <c r="F245" i="84" s="1"/>
  <c r="AB244" i="84"/>
  <c r="L244" i="84"/>
  <c r="J244" i="84"/>
  <c r="R244" i="84"/>
  <c r="F856" i="72"/>
  <c r="F857" i="72" s="1"/>
  <c r="J856" i="72"/>
  <c r="V856" i="72"/>
  <c r="N856" i="72"/>
  <c r="T856" i="72"/>
  <c r="Z856" i="72"/>
  <c r="X856" i="72"/>
  <c r="L856" i="72"/>
  <c r="P856" i="72"/>
  <c r="AB856" i="72"/>
  <c r="AC856" i="72" s="1"/>
  <c r="R856" i="72"/>
  <c r="H856" i="72"/>
  <c r="T37" i="70"/>
  <c r="P37" i="70"/>
  <c r="L37" i="70"/>
  <c r="N37" i="70"/>
  <c r="V37" i="70"/>
  <c r="J37" i="70"/>
  <c r="X37" i="70"/>
  <c r="Z37" i="70"/>
  <c r="AB37" i="70"/>
  <c r="R37" i="70"/>
  <c r="H37" i="70"/>
  <c r="F37" i="70"/>
  <c r="F38" i="70" s="1"/>
  <c r="Z385" i="70"/>
  <c r="H385" i="70"/>
  <c r="AB385" i="70"/>
  <c r="F385" i="70"/>
  <c r="F386" i="70" s="1"/>
  <c r="R385" i="70"/>
  <c r="X385" i="70"/>
  <c r="T385" i="70"/>
  <c r="L385" i="70"/>
  <c r="J385" i="70"/>
  <c r="P385" i="70"/>
  <c r="N385" i="70"/>
  <c r="V385" i="70"/>
  <c r="V753" i="70"/>
  <c r="H753" i="70"/>
  <c r="L753" i="70"/>
  <c r="R753" i="70"/>
  <c r="AB753" i="70"/>
  <c r="J753" i="70"/>
  <c r="T753" i="70"/>
  <c r="F753" i="70"/>
  <c r="F754" i="70" s="1"/>
  <c r="Z753" i="70"/>
  <c r="P753" i="70"/>
  <c r="N753" i="70"/>
  <c r="X753" i="70"/>
  <c r="H517" i="70"/>
  <c r="R517" i="70"/>
  <c r="T517" i="70"/>
  <c r="Z517" i="70"/>
  <c r="N517" i="70"/>
  <c r="X517" i="70"/>
  <c r="F517" i="70"/>
  <c r="F518" i="70" s="1"/>
  <c r="J517" i="70"/>
  <c r="L517" i="70"/>
  <c r="AB517" i="70"/>
  <c r="P517" i="70"/>
  <c r="V517" i="70"/>
  <c r="F600" i="72"/>
  <c r="F601" i="72" s="1"/>
  <c r="R600" i="72"/>
  <c r="P600" i="72"/>
  <c r="Z600" i="72"/>
  <c r="AB600" i="72"/>
  <c r="AC600" i="72" s="1"/>
  <c r="N600" i="72"/>
  <c r="X600" i="72"/>
  <c r="V600" i="72"/>
  <c r="L600" i="72"/>
  <c r="T600" i="72"/>
  <c r="J600" i="72"/>
  <c r="H600" i="72"/>
  <c r="AB175" i="72"/>
  <c r="AC175" i="72" s="1"/>
  <c r="J175" i="72"/>
  <c r="N175" i="72"/>
  <c r="L175" i="72"/>
  <c r="X175" i="72"/>
  <c r="F175" i="72"/>
  <c r="F176" i="72" s="1"/>
  <c r="Z175" i="72"/>
  <c r="R175" i="72"/>
  <c r="P175" i="72"/>
  <c r="V175" i="72"/>
  <c r="H175" i="72"/>
  <c r="T175" i="72"/>
  <c r="AB60" i="67"/>
  <c r="T60" i="67"/>
  <c r="R60" i="67"/>
  <c r="X60" i="67"/>
  <c r="V60" i="67"/>
  <c r="L60" i="67"/>
  <c r="H60" i="67"/>
  <c r="N60" i="67"/>
  <c r="Z60" i="67"/>
  <c r="J60" i="67"/>
  <c r="P60" i="67"/>
  <c r="F60" i="67"/>
  <c r="F61" i="67" s="1"/>
  <c r="P418" i="70"/>
  <c r="L418" i="70"/>
  <c r="X418" i="70"/>
  <c r="R418" i="70"/>
  <c r="T418" i="70"/>
  <c r="N418" i="70"/>
  <c r="J418" i="70"/>
  <c r="F418" i="70"/>
  <c r="F419" i="70" s="1"/>
  <c r="H418" i="70"/>
  <c r="V418" i="70"/>
  <c r="Z418" i="70"/>
  <c r="AB418" i="70"/>
  <c r="H244" i="70"/>
  <c r="Z244" i="70"/>
  <c r="V244" i="70"/>
  <c r="P244" i="70"/>
  <c r="AB244" i="70"/>
  <c r="X244" i="70"/>
  <c r="R244" i="70"/>
  <c r="T244" i="70"/>
  <c r="N244" i="70"/>
  <c r="J244" i="70"/>
  <c r="L244" i="70"/>
  <c r="F244" i="70"/>
  <c r="F245" i="70" s="1"/>
  <c r="X395" i="72"/>
  <c r="H395" i="72"/>
  <c r="T395" i="72"/>
  <c r="P395" i="72"/>
  <c r="R395" i="72"/>
  <c r="N395" i="72"/>
  <c r="Z395" i="72"/>
  <c r="L395" i="72"/>
  <c r="J395" i="72"/>
  <c r="V395" i="72"/>
  <c r="AB395" i="72"/>
  <c r="AC395" i="72" s="1"/>
  <c r="F395" i="72"/>
  <c r="F396" i="72" s="1"/>
  <c r="Z52" i="68"/>
  <c r="R52" i="68"/>
  <c r="T52" i="68"/>
  <c r="V52" i="68"/>
  <c r="X52" i="68"/>
  <c r="AB52" i="68"/>
  <c r="P52" i="68"/>
  <c r="H52" i="68"/>
  <c r="J52" i="68"/>
  <c r="L52" i="68"/>
  <c r="F52" i="68"/>
  <c r="F53" i="68" s="1"/>
  <c r="N52" i="68"/>
  <c r="D671" i="70"/>
  <c r="H54" i="72"/>
  <c r="T54" i="72"/>
  <c r="P54" i="72"/>
  <c r="Z54" i="72"/>
  <c r="R54" i="72"/>
  <c r="L54" i="72"/>
  <c r="X54" i="72"/>
  <c r="J54" i="72"/>
  <c r="V54" i="72"/>
  <c r="F54" i="72"/>
  <c r="F55" i="72" s="1"/>
  <c r="AB54" i="72"/>
  <c r="AC54" i="72" s="1"/>
  <c r="N54" i="72"/>
  <c r="R260" i="72"/>
  <c r="AB260" i="72"/>
  <c r="AC260" i="72" s="1"/>
  <c r="T260" i="72"/>
  <c r="V260" i="72"/>
  <c r="J260" i="72"/>
  <c r="X260" i="72"/>
  <c r="Z260" i="72"/>
  <c r="L260" i="72"/>
  <c r="F260" i="72"/>
  <c r="F261" i="72" s="1"/>
  <c r="H260" i="72"/>
  <c r="P260" i="72"/>
  <c r="N260" i="72"/>
  <c r="H329" i="72"/>
  <c r="X329" i="72"/>
  <c r="T329" i="72"/>
  <c r="V329" i="72"/>
  <c r="L329" i="72"/>
  <c r="F329" i="72"/>
  <c r="F330" i="72" s="1"/>
  <c r="R329" i="72"/>
  <c r="AB329" i="72"/>
  <c r="AC329" i="72" s="1"/>
  <c r="N329" i="72"/>
  <c r="J329" i="72"/>
  <c r="Z329" i="72"/>
  <c r="P329" i="72"/>
  <c r="Z485" i="70"/>
  <c r="AB485" i="70"/>
  <c r="X485" i="70"/>
  <c r="R485" i="70"/>
  <c r="T485" i="70"/>
  <c r="N485" i="70"/>
  <c r="P485" i="70"/>
  <c r="J485" i="70"/>
  <c r="L485" i="70"/>
  <c r="F485" i="70"/>
  <c r="F486" i="70" s="1"/>
  <c r="H485" i="70"/>
  <c r="V485" i="70"/>
  <c r="L462" i="72"/>
  <c r="X462" i="72"/>
  <c r="J462" i="72"/>
  <c r="H462" i="72"/>
  <c r="AB462" i="72"/>
  <c r="AC462" i="72" s="1"/>
  <c r="N462" i="72"/>
  <c r="Z462" i="72"/>
  <c r="T462" i="72"/>
  <c r="V462" i="72"/>
  <c r="F462" i="72"/>
  <c r="F463" i="72" s="1"/>
  <c r="R462" i="72"/>
  <c r="P462" i="72"/>
  <c r="P145" i="70"/>
  <c r="L145" i="70"/>
  <c r="X145" i="70"/>
  <c r="Z145" i="70"/>
  <c r="AB145" i="70"/>
  <c r="R145" i="70"/>
  <c r="T145" i="70"/>
  <c r="N145" i="70"/>
  <c r="J145" i="70"/>
  <c r="F145" i="70"/>
  <c r="F146" i="70" s="1"/>
  <c r="H145" i="70"/>
  <c r="V145" i="70"/>
  <c r="D28" i="73"/>
  <c r="D29" i="73"/>
  <c r="T58" i="72"/>
  <c r="F58" i="72"/>
  <c r="F59" i="72" s="1"/>
  <c r="X58" i="72"/>
  <c r="V58" i="72"/>
  <c r="R58" i="72"/>
  <c r="J58" i="72"/>
  <c r="H58" i="72"/>
  <c r="L58" i="72"/>
  <c r="Z58" i="72"/>
  <c r="P58" i="72"/>
  <c r="AB58" i="72"/>
  <c r="AC58" i="72" s="1"/>
  <c r="N58" i="72"/>
  <c r="H154" i="70"/>
  <c r="V154" i="70"/>
  <c r="P154" i="70"/>
  <c r="AB154" i="70"/>
  <c r="X154" i="70"/>
  <c r="R154" i="70"/>
  <c r="T154" i="70"/>
  <c r="N154" i="70"/>
  <c r="J154" i="70"/>
  <c r="L154" i="70"/>
  <c r="F154" i="70"/>
  <c r="F155" i="70" s="1"/>
  <c r="Z154" i="70"/>
  <c r="X584" i="72"/>
  <c r="J584" i="72"/>
  <c r="AB584" i="72"/>
  <c r="AC584" i="72" s="1"/>
  <c r="R584" i="72"/>
  <c r="N584" i="72"/>
  <c r="L584" i="72"/>
  <c r="V584" i="72"/>
  <c r="H584" i="72"/>
  <c r="T584" i="72"/>
  <c r="F584" i="72"/>
  <c r="F585" i="72" s="1"/>
  <c r="P584" i="72"/>
  <c r="Z584" i="72"/>
  <c r="Z33" i="67"/>
  <c r="X33" i="67"/>
  <c r="R33" i="67"/>
  <c r="T33" i="67"/>
  <c r="N33" i="67"/>
  <c r="J33" i="67"/>
  <c r="F33" i="67"/>
  <c r="F34" i="67" s="1"/>
  <c r="P33" i="67"/>
  <c r="L33" i="67"/>
  <c r="H33" i="67"/>
  <c r="AB33" i="67"/>
  <c r="V33" i="67"/>
  <c r="J1039" i="72"/>
  <c r="V1039" i="72"/>
  <c r="F1039" i="72"/>
  <c r="F1040" i="72" s="1"/>
  <c r="P1039" i="72"/>
  <c r="AB1039" i="72"/>
  <c r="AC1039" i="72" s="1"/>
  <c r="N1039" i="72"/>
  <c r="T1039" i="72"/>
  <c r="Z1039" i="72"/>
  <c r="R1039" i="72"/>
  <c r="L1039" i="72"/>
  <c r="X1039" i="72"/>
  <c r="H1039" i="72"/>
  <c r="H17" i="68"/>
  <c r="R17" i="68"/>
  <c r="P17" i="68"/>
  <c r="V17" i="68"/>
  <c r="N17" i="68"/>
  <c r="T17" i="68"/>
  <c r="J17" i="68"/>
  <c r="L17" i="68"/>
  <c r="F17" i="68"/>
  <c r="F18" i="68" s="1"/>
  <c r="AB17" i="68"/>
  <c r="X17" i="68"/>
  <c r="Z17" i="68"/>
  <c r="X184" i="84"/>
  <c r="P184" i="84"/>
  <c r="Z184" i="84"/>
  <c r="N184" i="84"/>
  <c r="J184" i="84"/>
  <c r="V184" i="84"/>
  <c r="AB184" i="84"/>
  <c r="R184" i="84"/>
  <c r="L184" i="84"/>
  <c r="F184" i="84"/>
  <c r="F185" i="84" s="1"/>
  <c r="H184" i="84"/>
  <c r="T184" i="84"/>
  <c r="D103" i="80"/>
  <c r="N18" i="74"/>
  <c r="P18" i="74"/>
  <c r="L18" i="74"/>
  <c r="F18" i="74"/>
  <c r="F19" i="74" s="1"/>
  <c r="H18" i="74"/>
  <c r="V18" i="74"/>
  <c r="X18" i="74"/>
  <c r="T18" i="74"/>
  <c r="Z18" i="74"/>
  <c r="AB18" i="74"/>
  <c r="R18" i="74"/>
  <c r="J18" i="74"/>
  <c r="J757" i="72"/>
  <c r="N757" i="72"/>
  <c r="Z757" i="72"/>
  <c r="H757" i="72"/>
  <c r="P757" i="72"/>
  <c r="V757" i="72"/>
  <c r="F757" i="72"/>
  <c r="F758" i="72" s="1"/>
  <c r="T757" i="72"/>
  <c r="X757" i="72"/>
  <c r="R757" i="72"/>
  <c r="AB757" i="72"/>
  <c r="AC757" i="72" s="1"/>
  <c r="L757" i="72"/>
  <c r="V848" i="72"/>
  <c r="AB848" i="72"/>
  <c r="AC848" i="72" s="1"/>
  <c r="N848" i="72"/>
  <c r="J848" i="72"/>
  <c r="T848" i="72"/>
  <c r="F848" i="72"/>
  <c r="F849" i="72" s="1"/>
  <c r="H848" i="72"/>
  <c r="R848" i="72"/>
  <c r="X848" i="72"/>
  <c r="P848" i="72"/>
  <c r="Z848" i="72"/>
  <c r="L848" i="72"/>
  <c r="F978" i="72"/>
  <c r="F979" i="72" s="1"/>
  <c r="AB978" i="72"/>
  <c r="AC978" i="72" s="1"/>
  <c r="N978" i="72"/>
  <c r="T978" i="72"/>
  <c r="P978" i="72"/>
  <c r="R978" i="72"/>
  <c r="Z978" i="72"/>
  <c r="L978" i="72"/>
  <c r="X978" i="72"/>
  <c r="J978" i="72"/>
  <c r="V978" i="72"/>
  <c r="H978" i="72"/>
  <c r="X440" i="70"/>
  <c r="P440" i="70"/>
  <c r="R440" i="70"/>
  <c r="L440" i="70"/>
  <c r="F440" i="70"/>
  <c r="F441" i="70" s="1"/>
  <c r="H440" i="70"/>
  <c r="N440" i="70"/>
  <c r="T440" i="70"/>
  <c r="V440" i="70"/>
  <c r="J440" i="70"/>
  <c r="Z440" i="70"/>
  <c r="AB440" i="70"/>
  <c r="N661" i="72"/>
  <c r="Z661" i="72"/>
  <c r="X661" i="72"/>
  <c r="P661" i="72"/>
  <c r="AB661" i="72"/>
  <c r="AC661" i="72" s="1"/>
  <c r="L661" i="72"/>
  <c r="J661" i="72"/>
  <c r="H661" i="72"/>
  <c r="F661" i="72"/>
  <c r="F662" i="72" s="1"/>
  <c r="V661" i="72"/>
  <c r="T661" i="72"/>
  <c r="R661" i="72"/>
  <c r="J75" i="70"/>
  <c r="Z75" i="70"/>
  <c r="AB75" i="70"/>
  <c r="X75" i="70"/>
  <c r="R75" i="70"/>
  <c r="T75" i="70"/>
  <c r="N75" i="70"/>
  <c r="P75" i="70"/>
  <c r="L75" i="70"/>
  <c r="F75" i="70"/>
  <c r="F76" i="70" s="1"/>
  <c r="H75" i="70"/>
  <c r="V75" i="70"/>
  <c r="L181" i="72"/>
  <c r="X181" i="72"/>
  <c r="J181" i="72"/>
  <c r="P181" i="72"/>
  <c r="AB181" i="72"/>
  <c r="AC181" i="72" s="1"/>
  <c r="N181" i="72"/>
  <c r="T181" i="72"/>
  <c r="R181" i="72"/>
  <c r="F181" i="72"/>
  <c r="F182" i="72" s="1"/>
  <c r="H181" i="72"/>
  <c r="V181" i="72"/>
  <c r="Z181" i="72"/>
  <c r="AB177" i="72"/>
  <c r="AC177" i="72" s="1"/>
  <c r="N177" i="72"/>
  <c r="P177" i="72"/>
  <c r="T177" i="72"/>
  <c r="R177" i="72"/>
  <c r="L177" i="72"/>
  <c r="X177" i="72"/>
  <c r="J177" i="72"/>
  <c r="Z177" i="72"/>
  <c r="F177" i="72"/>
  <c r="F178" i="72" s="1"/>
  <c r="V177" i="72"/>
  <c r="H177" i="72"/>
  <c r="V460" i="72"/>
  <c r="H460" i="72"/>
  <c r="R460" i="72"/>
  <c r="Z460" i="72"/>
  <c r="L460" i="72"/>
  <c r="X460" i="72"/>
  <c r="J460" i="72"/>
  <c r="AB460" i="72"/>
  <c r="AC460" i="72" s="1"/>
  <c r="F460" i="72"/>
  <c r="F461" i="72" s="1"/>
  <c r="T460" i="72"/>
  <c r="P460" i="72"/>
  <c r="N460" i="72"/>
  <c r="J84" i="70"/>
  <c r="F84" i="70"/>
  <c r="F85" i="70" s="1"/>
  <c r="R84" i="70"/>
  <c r="X84" i="70"/>
  <c r="T84" i="70"/>
  <c r="N84" i="70"/>
  <c r="P84" i="70"/>
  <c r="L84" i="70"/>
  <c r="H84" i="70"/>
  <c r="V84" i="70"/>
  <c r="Z84" i="70"/>
  <c r="AB84" i="70"/>
  <c r="Z58" i="84"/>
  <c r="L58" i="84"/>
  <c r="AB58" i="84"/>
  <c r="H58" i="84"/>
  <c r="P58" i="84"/>
  <c r="R58" i="84"/>
  <c r="J58" i="84"/>
  <c r="N58" i="84"/>
  <c r="X58" i="84"/>
  <c r="V58" i="84"/>
  <c r="F58" i="84"/>
  <c r="F59" i="84" s="1"/>
  <c r="T58" i="84"/>
  <c r="H297" i="70"/>
  <c r="T297" i="70"/>
  <c r="AB297" i="70"/>
  <c r="N297" i="70"/>
  <c r="Z297" i="70"/>
  <c r="X297" i="70"/>
  <c r="R297" i="70"/>
  <c r="J297" i="70"/>
  <c r="L297" i="70"/>
  <c r="P297" i="70"/>
  <c r="F297" i="70"/>
  <c r="F298" i="70" s="1"/>
  <c r="V297" i="70"/>
  <c r="AB423" i="70"/>
  <c r="R423" i="70"/>
  <c r="T423" i="70"/>
  <c r="J423" i="70"/>
  <c r="F423" i="70"/>
  <c r="F424" i="70" s="1"/>
  <c r="H423" i="70"/>
  <c r="Z423" i="70"/>
  <c r="V423" i="70"/>
  <c r="X423" i="70"/>
  <c r="N423" i="70"/>
  <c r="P423" i="70"/>
  <c r="L423" i="70"/>
  <c r="F359" i="72"/>
  <c r="F360" i="72" s="1"/>
  <c r="R359" i="72"/>
  <c r="AB359" i="72"/>
  <c r="AC359" i="72" s="1"/>
  <c r="N359" i="72"/>
  <c r="L359" i="72"/>
  <c r="Z359" i="72"/>
  <c r="J359" i="72"/>
  <c r="H359" i="72"/>
  <c r="X359" i="72"/>
  <c r="V359" i="72"/>
  <c r="T359" i="72"/>
  <c r="P359" i="72"/>
  <c r="AB46" i="72"/>
  <c r="AC46" i="72" s="1"/>
  <c r="N46" i="72"/>
  <c r="Z46" i="72"/>
  <c r="L46" i="72"/>
  <c r="V46" i="72"/>
  <c r="R46" i="72"/>
  <c r="X46" i="72"/>
  <c r="F46" i="72"/>
  <c r="F47" i="72" s="1"/>
  <c r="P46" i="72"/>
  <c r="J46" i="72"/>
  <c r="T46" i="72"/>
  <c r="H46" i="72"/>
  <c r="H533" i="72"/>
  <c r="V533" i="72"/>
  <c r="N533" i="72"/>
  <c r="Z533" i="72"/>
  <c r="R533" i="72"/>
  <c r="P533" i="72"/>
  <c r="AB533" i="72"/>
  <c r="AC533" i="72" s="1"/>
  <c r="X533" i="72"/>
  <c r="F533" i="72"/>
  <c r="F534" i="72" s="1"/>
  <c r="T533" i="72"/>
  <c r="L533" i="72"/>
  <c r="J533" i="72"/>
  <c r="J170" i="68"/>
  <c r="H170" i="68"/>
  <c r="AB170" i="68"/>
  <c r="Z170" i="68"/>
  <c r="X170" i="68"/>
  <c r="V170" i="68"/>
  <c r="T170" i="68"/>
  <c r="R170" i="68"/>
  <c r="P170" i="68"/>
  <c r="F170" i="68"/>
  <c r="F171" i="68" s="1"/>
  <c r="L170" i="68"/>
  <c r="N170" i="68"/>
  <c r="R155" i="72"/>
  <c r="P155" i="72"/>
  <c r="V155" i="72"/>
  <c r="H155" i="72"/>
  <c r="T155" i="72"/>
  <c r="AB155" i="72"/>
  <c r="AC155" i="72" s="1"/>
  <c r="J155" i="72"/>
  <c r="X155" i="72"/>
  <c r="N155" i="72"/>
  <c r="Z155" i="72"/>
  <c r="L155" i="72"/>
  <c r="F155" i="72"/>
  <c r="F156" i="72" s="1"/>
  <c r="X25" i="70"/>
  <c r="L25" i="70"/>
  <c r="J25" i="70"/>
  <c r="AB25" i="70"/>
  <c r="H25" i="70"/>
  <c r="R25" i="70"/>
  <c r="F25" i="70"/>
  <c r="F26" i="70" s="1"/>
  <c r="V25" i="70"/>
  <c r="P25" i="70"/>
  <c r="N25" i="70"/>
  <c r="T25" i="70"/>
  <c r="Z25" i="70"/>
  <c r="Z549" i="70"/>
  <c r="AB549" i="70"/>
  <c r="R549" i="70"/>
  <c r="T549" i="70"/>
  <c r="N549" i="70"/>
  <c r="P549" i="70"/>
  <c r="H549" i="70"/>
  <c r="V549" i="70"/>
  <c r="X549" i="70"/>
  <c r="J549" i="70"/>
  <c r="L549" i="70"/>
  <c r="F549" i="70"/>
  <c r="F550" i="70" s="1"/>
  <c r="J337" i="72"/>
  <c r="P337" i="72"/>
  <c r="AB337" i="72"/>
  <c r="AC337" i="72" s="1"/>
  <c r="Z337" i="72"/>
  <c r="L337" i="72"/>
  <c r="T337" i="72"/>
  <c r="V337" i="72"/>
  <c r="R337" i="72"/>
  <c r="N337" i="72"/>
  <c r="F337" i="72"/>
  <c r="F338" i="72" s="1"/>
  <c r="X337" i="72"/>
  <c r="H337" i="72"/>
  <c r="H314" i="70"/>
  <c r="Z314" i="70"/>
  <c r="V314" i="70"/>
  <c r="X314" i="70"/>
  <c r="P314" i="70"/>
  <c r="AB314" i="70"/>
  <c r="R314" i="70"/>
  <c r="T314" i="70"/>
  <c r="N314" i="70"/>
  <c r="J314" i="70"/>
  <c r="L314" i="70"/>
  <c r="F314" i="70"/>
  <c r="F315" i="70" s="1"/>
  <c r="X160" i="70"/>
  <c r="T160" i="70"/>
  <c r="J160" i="70"/>
  <c r="V160" i="70"/>
  <c r="R160" i="70"/>
  <c r="N160" i="70"/>
  <c r="P160" i="70"/>
  <c r="L160" i="70"/>
  <c r="F160" i="70"/>
  <c r="F161" i="70" s="1"/>
  <c r="H160" i="70"/>
  <c r="AB160" i="70"/>
  <c r="Z160" i="70"/>
  <c r="Z65" i="68"/>
  <c r="X65" i="68"/>
  <c r="R65" i="68"/>
  <c r="P65" i="68"/>
  <c r="N65" i="68"/>
  <c r="L65" i="68"/>
  <c r="J65" i="68"/>
  <c r="H65" i="68"/>
  <c r="F65" i="68"/>
  <c r="F66" i="68" s="1"/>
  <c r="AB65" i="68"/>
  <c r="V65" i="68"/>
  <c r="T65" i="68"/>
  <c r="P226" i="84"/>
  <c r="X226" i="84"/>
  <c r="J226" i="84"/>
  <c r="V226" i="84"/>
  <c r="T226" i="84"/>
  <c r="R226" i="84"/>
  <c r="Z226" i="84"/>
  <c r="H226" i="84"/>
  <c r="F226" i="84"/>
  <c r="F227" i="84" s="1"/>
  <c r="N226" i="84"/>
  <c r="L226" i="84"/>
  <c r="AB226" i="84"/>
  <c r="X594" i="72"/>
  <c r="J594" i="72"/>
  <c r="V594" i="72"/>
  <c r="H594" i="72"/>
  <c r="T594" i="72"/>
  <c r="F594" i="72"/>
  <c r="F595" i="72" s="1"/>
  <c r="P594" i="72"/>
  <c r="AB594" i="72"/>
  <c r="AC594" i="72" s="1"/>
  <c r="Z594" i="72"/>
  <c r="R594" i="72"/>
  <c r="N594" i="72"/>
  <c r="L594" i="72"/>
  <c r="D17" i="73"/>
  <c r="J40" i="68"/>
  <c r="H40" i="68"/>
  <c r="F40" i="68"/>
  <c r="F41" i="68" s="1"/>
  <c r="AB40" i="68"/>
  <c r="X40" i="68"/>
  <c r="Z40" i="68"/>
  <c r="N40" i="68"/>
  <c r="L40" i="68"/>
  <c r="R40" i="68"/>
  <c r="P40" i="68"/>
  <c r="V40" i="68"/>
  <c r="T40" i="68"/>
  <c r="T109" i="68"/>
  <c r="X109" i="68"/>
  <c r="P109" i="68"/>
  <c r="Z109" i="68"/>
  <c r="V109" i="68"/>
  <c r="R109" i="68"/>
  <c r="N109" i="68"/>
  <c r="J109" i="68"/>
  <c r="L109" i="68"/>
  <c r="F109" i="68"/>
  <c r="F110" i="68" s="1"/>
  <c r="H109" i="68"/>
  <c r="AB109" i="68"/>
  <c r="J154" i="84"/>
  <c r="N154" i="84"/>
  <c r="Z154" i="84"/>
  <c r="X154" i="84"/>
  <c r="P154" i="84"/>
  <c r="H154" i="84"/>
  <c r="AB154" i="84"/>
  <c r="R154" i="84"/>
  <c r="F154" i="84"/>
  <c r="F155" i="84" s="1"/>
  <c r="T154" i="84"/>
  <c r="L154" i="84"/>
  <c r="V154" i="84"/>
  <c r="N365" i="72"/>
  <c r="Z365" i="72"/>
  <c r="L365" i="72"/>
  <c r="J365" i="72"/>
  <c r="V365" i="72"/>
  <c r="H365" i="72"/>
  <c r="AB365" i="72"/>
  <c r="AC365" i="72" s="1"/>
  <c r="F365" i="72"/>
  <c r="F366" i="72" s="1"/>
  <c r="X365" i="72"/>
  <c r="P365" i="72"/>
  <c r="T365" i="72"/>
  <c r="R365" i="72"/>
  <c r="R488" i="72"/>
  <c r="P488" i="72"/>
  <c r="J488" i="72"/>
  <c r="V488" i="72"/>
  <c r="H488" i="72"/>
  <c r="L488" i="72"/>
  <c r="Z488" i="72"/>
  <c r="AB488" i="72"/>
  <c r="AC488" i="72" s="1"/>
  <c r="X488" i="72"/>
  <c r="N488" i="72"/>
  <c r="T488" i="72"/>
  <c r="F488" i="72"/>
  <c r="F489" i="72" s="1"/>
  <c r="L112" i="68"/>
  <c r="J112" i="68"/>
  <c r="H112" i="68"/>
  <c r="F112" i="68"/>
  <c r="F113" i="68" s="1"/>
  <c r="Z112" i="68"/>
  <c r="AB112" i="68"/>
  <c r="X112" i="68"/>
  <c r="T112" i="68"/>
  <c r="V112" i="68"/>
  <c r="N112" i="68"/>
  <c r="R112" i="68"/>
  <c r="P112" i="68"/>
  <c r="L421" i="70"/>
  <c r="T421" i="70"/>
  <c r="P421" i="70"/>
  <c r="AB421" i="70"/>
  <c r="H421" i="70"/>
  <c r="Z421" i="70"/>
  <c r="F421" i="70"/>
  <c r="F422" i="70" s="1"/>
  <c r="J421" i="70"/>
  <c r="N421" i="70"/>
  <c r="X421" i="70"/>
  <c r="R421" i="70"/>
  <c r="V421" i="70"/>
  <c r="Z511" i="70"/>
  <c r="N511" i="70"/>
  <c r="L511" i="70"/>
  <c r="F511" i="70"/>
  <c r="F512" i="70" s="1"/>
  <c r="AB511" i="70"/>
  <c r="R511" i="70"/>
  <c r="T511" i="70"/>
  <c r="P511" i="70"/>
  <c r="V511" i="70"/>
  <c r="J511" i="70"/>
  <c r="H511" i="70"/>
  <c r="X511" i="70"/>
  <c r="F349" i="72"/>
  <c r="F350" i="72" s="1"/>
  <c r="H349" i="72"/>
  <c r="J349" i="72"/>
  <c r="V349" i="72"/>
  <c r="T349" i="72"/>
  <c r="P349" i="72"/>
  <c r="Z349" i="72"/>
  <c r="L349" i="72"/>
  <c r="R349" i="72"/>
  <c r="AB349" i="72"/>
  <c r="AC349" i="72" s="1"/>
  <c r="N349" i="72"/>
  <c r="X349" i="72"/>
  <c r="F694" i="70"/>
  <c r="F695" i="70" s="1"/>
  <c r="AB694" i="70"/>
  <c r="R694" i="70"/>
  <c r="T694" i="70"/>
  <c r="N694" i="70"/>
  <c r="J694" i="70"/>
  <c r="Z694" i="70"/>
  <c r="X694" i="70"/>
  <c r="P694" i="70"/>
  <c r="L694" i="70"/>
  <c r="H694" i="70"/>
  <c r="V694" i="70"/>
  <c r="Z234" i="70"/>
  <c r="V234" i="70"/>
  <c r="T234" i="70"/>
  <c r="N234" i="70"/>
  <c r="P234" i="70"/>
  <c r="J234" i="70"/>
  <c r="H234" i="70"/>
  <c r="AB234" i="70"/>
  <c r="X234" i="70"/>
  <c r="R234" i="70"/>
  <c r="L234" i="70"/>
  <c r="F234" i="70"/>
  <c r="F235" i="70" s="1"/>
  <c r="P113" i="70"/>
  <c r="L113" i="70"/>
  <c r="X113" i="70"/>
  <c r="Z113" i="70"/>
  <c r="AB113" i="70"/>
  <c r="V113" i="70"/>
  <c r="R113" i="70"/>
  <c r="T113" i="70"/>
  <c r="N113" i="70"/>
  <c r="J113" i="70"/>
  <c r="F113" i="70"/>
  <c r="F114" i="70" s="1"/>
  <c r="H113" i="70"/>
  <c r="AB127" i="70"/>
  <c r="L127" i="70"/>
  <c r="R127" i="70"/>
  <c r="J127" i="70"/>
  <c r="F127" i="70"/>
  <c r="F128" i="70" s="1"/>
  <c r="Z127" i="70"/>
  <c r="T127" i="70"/>
  <c r="P127" i="70"/>
  <c r="X127" i="70"/>
  <c r="V127" i="70"/>
  <c r="N127" i="70"/>
  <c r="H127" i="70"/>
  <c r="AB367" i="72"/>
  <c r="AC367" i="72" s="1"/>
  <c r="Z367" i="72"/>
  <c r="L367" i="72"/>
  <c r="T367" i="72"/>
  <c r="H367" i="72"/>
  <c r="P367" i="72"/>
  <c r="X367" i="72"/>
  <c r="F367" i="72"/>
  <c r="F368" i="72" s="1"/>
  <c r="V367" i="72"/>
  <c r="R367" i="72"/>
  <c r="N367" i="72"/>
  <c r="J367" i="72"/>
  <c r="AB387" i="70"/>
  <c r="R387" i="70"/>
  <c r="T387" i="70"/>
  <c r="J387" i="70"/>
  <c r="F387" i="70"/>
  <c r="F388" i="70" s="1"/>
  <c r="H387" i="70"/>
  <c r="Z387" i="70"/>
  <c r="V387" i="70"/>
  <c r="X387" i="70"/>
  <c r="N387" i="70"/>
  <c r="P387" i="70"/>
  <c r="L387" i="70"/>
  <c r="V663" i="72"/>
  <c r="T663" i="72"/>
  <c r="R663" i="72"/>
  <c r="N663" i="72"/>
  <c r="AB663" i="72"/>
  <c r="AC663" i="72" s="1"/>
  <c r="L663" i="72"/>
  <c r="J663" i="72"/>
  <c r="Z663" i="72"/>
  <c r="X663" i="72"/>
  <c r="P663" i="72"/>
  <c r="H663" i="72"/>
  <c r="F663" i="72"/>
  <c r="F664" i="72" s="1"/>
  <c r="T799" i="72"/>
  <c r="F799" i="72"/>
  <c r="F800" i="72" s="1"/>
  <c r="N799" i="72"/>
  <c r="J799" i="72"/>
  <c r="AB799" i="72"/>
  <c r="AC799" i="72" s="1"/>
  <c r="Z799" i="72"/>
  <c r="X799" i="72"/>
  <c r="R799" i="72"/>
  <c r="V799" i="72"/>
  <c r="H799" i="72"/>
  <c r="L799" i="72"/>
  <c r="P799" i="72"/>
  <c r="N414" i="70"/>
  <c r="L414" i="70"/>
  <c r="T414" i="70"/>
  <c r="P414" i="70"/>
  <c r="F414" i="70"/>
  <c r="F415" i="70" s="1"/>
  <c r="H414" i="70"/>
  <c r="R414" i="70"/>
  <c r="Z414" i="70"/>
  <c r="J414" i="70"/>
  <c r="V414" i="70"/>
  <c r="X414" i="70"/>
  <c r="AB414" i="70"/>
  <c r="AB301" i="70"/>
  <c r="H301" i="70"/>
  <c r="L301" i="70"/>
  <c r="J301" i="70"/>
  <c r="F301" i="70"/>
  <c r="F302" i="70" s="1"/>
  <c r="T301" i="70"/>
  <c r="Z301" i="70"/>
  <c r="N301" i="70"/>
  <c r="P301" i="70"/>
  <c r="R301" i="70"/>
  <c r="X301" i="70"/>
  <c r="V301" i="70"/>
  <c r="Z654" i="70"/>
  <c r="AB654" i="70"/>
  <c r="R654" i="70"/>
  <c r="T654" i="70"/>
  <c r="N654" i="70"/>
  <c r="P654" i="70"/>
  <c r="H654" i="70"/>
  <c r="V654" i="70"/>
  <c r="X654" i="70"/>
  <c r="J654" i="70"/>
  <c r="L654" i="70"/>
  <c r="F654" i="70"/>
  <c r="F655" i="70" s="1"/>
  <c r="AB472" i="70"/>
  <c r="T472" i="70"/>
  <c r="N472" i="70"/>
  <c r="R472" i="70"/>
  <c r="Z472" i="70"/>
  <c r="F472" i="70"/>
  <c r="F473" i="70" s="1"/>
  <c r="P472" i="70"/>
  <c r="J472" i="70"/>
  <c r="H472" i="70"/>
  <c r="L472" i="70"/>
  <c r="V472" i="70"/>
  <c r="X472" i="70"/>
  <c r="V880" i="72"/>
  <c r="H880" i="72"/>
  <c r="T880" i="72"/>
  <c r="N880" i="72"/>
  <c r="J880" i="72"/>
  <c r="F880" i="72"/>
  <c r="F881" i="72" s="1"/>
  <c r="L880" i="72"/>
  <c r="X880" i="72"/>
  <c r="AB880" i="72"/>
  <c r="AC880" i="72" s="1"/>
  <c r="R880" i="72"/>
  <c r="P880" i="72"/>
  <c r="Z880" i="72"/>
  <c r="AB611" i="70"/>
  <c r="R611" i="70"/>
  <c r="X611" i="70"/>
  <c r="Z611" i="70"/>
  <c r="T611" i="70"/>
  <c r="P611" i="70"/>
  <c r="H611" i="70"/>
  <c r="J611" i="70"/>
  <c r="F611" i="70"/>
  <c r="F612" i="70" s="1"/>
  <c r="L611" i="70"/>
  <c r="V611" i="70"/>
  <c r="N611" i="70"/>
  <c r="P962" i="72"/>
  <c r="AB962" i="72"/>
  <c r="AC962" i="72" s="1"/>
  <c r="N962" i="72"/>
  <c r="Z962" i="72"/>
  <c r="T962" i="72"/>
  <c r="F962" i="72"/>
  <c r="F963" i="72" s="1"/>
  <c r="R962" i="72"/>
  <c r="J962" i="72"/>
  <c r="L962" i="72"/>
  <c r="V962" i="72"/>
  <c r="X962" i="72"/>
  <c r="H962" i="72"/>
  <c r="J44" i="72"/>
  <c r="V44" i="72"/>
  <c r="F44" i="72"/>
  <c r="F45" i="72" s="1"/>
  <c r="AB44" i="72"/>
  <c r="AC44" i="72" s="1"/>
  <c r="N44" i="72"/>
  <c r="H44" i="72"/>
  <c r="Z44" i="72"/>
  <c r="T44" i="72"/>
  <c r="P44" i="72"/>
  <c r="R44" i="72"/>
  <c r="L44" i="72"/>
  <c r="X44" i="72"/>
  <c r="V41" i="67"/>
  <c r="X41" i="67"/>
  <c r="R41" i="67"/>
  <c r="T41" i="67"/>
  <c r="N41" i="67"/>
  <c r="P41" i="67"/>
  <c r="J41" i="67"/>
  <c r="H41" i="67"/>
  <c r="Z41" i="67"/>
  <c r="AB41" i="67"/>
  <c r="L41" i="67"/>
  <c r="F41" i="67"/>
  <c r="F42" i="67" s="1"/>
  <c r="J66" i="70"/>
  <c r="F66" i="70"/>
  <c r="F67" i="70" s="1"/>
  <c r="R66" i="70"/>
  <c r="Z66" i="70"/>
  <c r="AB66" i="70"/>
  <c r="X66" i="70"/>
  <c r="T66" i="70"/>
  <c r="N66" i="70"/>
  <c r="P66" i="70"/>
  <c r="L66" i="70"/>
  <c r="H66" i="70"/>
  <c r="V66" i="70"/>
  <c r="P258" i="72"/>
  <c r="R258" i="72"/>
  <c r="F258" i="72"/>
  <c r="F259" i="72" s="1"/>
  <c r="T258" i="72"/>
  <c r="H258" i="72"/>
  <c r="J258" i="72"/>
  <c r="X258" i="72"/>
  <c r="L258" i="72"/>
  <c r="N258" i="72"/>
  <c r="AB258" i="72"/>
  <c r="AC258" i="72" s="1"/>
  <c r="Z258" i="72"/>
  <c r="V258" i="72"/>
  <c r="R18" i="84"/>
  <c r="H18" i="84"/>
  <c r="V18" i="84"/>
  <c r="N18" i="84"/>
  <c r="T18" i="84"/>
  <c r="L18" i="84"/>
  <c r="X18" i="84"/>
  <c r="Z18" i="84"/>
  <c r="AB18" i="84"/>
  <c r="F18" i="84"/>
  <c r="F19" i="84" s="1"/>
  <c r="P18" i="84"/>
  <c r="J18" i="84"/>
  <c r="P968" i="72"/>
  <c r="R968" i="72"/>
  <c r="L968" i="72"/>
  <c r="Z968" i="72"/>
  <c r="X968" i="72"/>
  <c r="J968" i="72"/>
  <c r="V968" i="72"/>
  <c r="H968" i="72"/>
  <c r="F968" i="72"/>
  <c r="F969" i="72" s="1"/>
  <c r="AB968" i="72"/>
  <c r="AC968" i="72" s="1"/>
  <c r="N968" i="72"/>
  <c r="T968" i="72"/>
  <c r="J64" i="75"/>
  <c r="L64" i="75"/>
  <c r="F64" i="75"/>
  <c r="F65" i="75" s="1"/>
  <c r="H64" i="75"/>
  <c r="Z64" i="75"/>
  <c r="V64" i="75"/>
  <c r="R64" i="75"/>
  <c r="AB64" i="75"/>
  <c r="X64" i="75"/>
  <c r="T64" i="75"/>
  <c r="N64" i="75"/>
  <c r="P64" i="75"/>
  <c r="D169" i="80"/>
  <c r="X171" i="84"/>
  <c r="L171" i="84"/>
  <c r="Z171" i="84"/>
  <c r="T171" i="84"/>
  <c r="F171" i="84"/>
  <c r="F172" i="84" s="1"/>
  <c r="N171" i="84"/>
  <c r="J171" i="84"/>
  <c r="P171" i="84"/>
  <c r="H171" i="84"/>
  <c r="V171" i="84"/>
  <c r="AB171" i="84"/>
  <c r="R171" i="84"/>
  <c r="T972" i="72"/>
  <c r="F972" i="72"/>
  <c r="F973" i="72" s="1"/>
  <c r="L972" i="72"/>
  <c r="H972" i="72"/>
  <c r="J972" i="72"/>
  <c r="V972" i="72"/>
  <c r="X972" i="72"/>
  <c r="R972" i="72"/>
  <c r="P972" i="72"/>
  <c r="AB972" i="72"/>
  <c r="AC972" i="72" s="1"/>
  <c r="N972" i="72"/>
  <c r="Z972" i="72"/>
  <c r="V95" i="74"/>
  <c r="AB95" i="74"/>
  <c r="N95" i="74"/>
  <c r="L95" i="74"/>
  <c r="Z95" i="74"/>
  <c r="T95" i="74"/>
  <c r="P95" i="74"/>
  <c r="J95" i="74"/>
  <c r="X95" i="74"/>
  <c r="F95" i="74"/>
  <c r="F96" i="74" s="1"/>
  <c r="H95" i="74"/>
  <c r="R95" i="74"/>
  <c r="D125" i="80"/>
  <c r="V502" i="70"/>
  <c r="L502" i="70"/>
  <c r="X502" i="70"/>
  <c r="P502" i="70"/>
  <c r="H502" i="70"/>
  <c r="J502" i="70"/>
  <c r="N502" i="70"/>
  <c r="AB502" i="70"/>
  <c r="R502" i="70"/>
  <c r="T502" i="70"/>
  <c r="F502" i="70"/>
  <c r="F503" i="70" s="1"/>
  <c r="Z502" i="70"/>
  <c r="J19" i="68"/>
  <c r="P19" i="68" s="1"/>
  <c r="V19" i="68" s="1"/>
  <c r="AB19" i="68" s="1"/>
  <c r="H19" i="68"/>
  <c r="F19" i="68"/>
  <c r="X915" i="72"/>
  <c r="V915" i="72"/>
  <c r="H915" i="72"/>
  <c r="F915" i="72"/>
  <c r="F916" i="72" s="1"/>
  <c r="T915" i="72"/>
  <c r="L915" i="72"/>
  <c r="J915" i="72"/>
  <c r="Z915" i="72"/>
  <c r="R915" i="72"/>
  <c r="AB915" i="72"/>
  <c r="AC915" i="72" s="1"/>
  <c r="N915" i="72"/>
  <c r="P915" i="72"/>
  <c r="AB691" i="70"/>
  <c r="V691" i="70"/>
  <c r="R691" i="70"/>
  <c r="T691" i="70"/>
  <c r="J691" i="70"/>
  <c r="L691" i="70"/>
  <c r="F691" i="70"/>
  <c r="F692" i="70" s="1"/>
  <c r="H691" i="70"/>
  <c r="Z691" i="70"/>
  <c r="X691" i="70"/>
  <c r="N691" i="70"/>
  <c r="P691" i="70"/>
  <c r="X643" i="70"/>
  <c r="T643" i="70"/>
  <c r="J643" i="70"/>
  <c r="L643" i="70"/>
  <c r="Z643" i="70"/>
  <c r="AB643" i="70"/>
  <c r="V643" i="70"/>
  <c r="R643" i="70"/>
  <c r="N643" i="70"/>
  <c r="P643" i="70"/>
  <c r="F643" i="70"/>
  <c r="F644" i="70" s="1"/>
  <c r="H643" i="70"/>
  <c r="D271" i="80"/>
  <c r="P82" i="70"/>
  <c r="J82" i="70"/>
  <c r="H82" i="70"/>
  <c r="Z82" i="70"/>
  <c r="X82" i="70"/>
  <c r="R82" i="70"/>
  <c r="N82" i="70"/>
  <c r="AB82" i="70"/>
  <c r="T82" i="70"/>
  <c r="V82" i="70"/>
  <c r="L82" i="70"/>
  <c r="F82" i="70"/>
  <c r="F83" i="70" s="1"/>
  <c r="Z524" i="70"/>
  <c r="H524" i="70"/>
  <c r="F524" i="70"/>
  <c r="F525" i="70" s="1"/>
  <c r="L524" i="70"/>
  <c r="J524" i="70"/>
  <c r="V524" i="70"/>
  <c r="X524" i="70"/>
  <c r="N524" i="70"/>
  <c r="P524" i="70"/>
  <c r="R524" i="70"/>
  <c r="AB524" i="70"/>
  <c r="T524" i="70"/>
  <c r="N363" i="72"/>
  <c r="F363" i="72"/>
  <c r="F364" i="72" s="1"/>
  <c r="AB363" i="72"/>
  <c r="AC363" i="72" s="1"/>
  <c r="R363" i="72"/>
  <c r="P363" i="72"/>
  <c r="L363" i="72"/>
  <c r="Z363" i="72"/>
  <c r="V363" i="72"/>
  <c r="H363" i="72"/>
  <c r="X363" i="72"/>
  <c r="J363" i="72"/>
  <c r="T363" i="72"/>
  <c r="J974" i="72"/>
  <c r="H974" i="72"/>
  <c r="Z974" i="72"/>
  <c r="T974" i="72"/>
  <c r="F974" i="72"/>
  <c r="F975" i="72" s="1"/>
  <c r="R974" i="72"/>
  <c r="P974" i="72"/>
  <c r="N974" i="72"/>
  <c r="V974" i="72"/>
  <c r="L974" i="72"/>
  <c r="AB974" i="72"/>
  <c r="AC974" i="72" s="1"/>
  <c r="X974" i="72"/>
  <c r="H157" i="74"/>
  <c r="AB157" i="74"/>
  <c r="V157" i="74"/>
  <c r="X157" i="74"/>
  <c r="R157" i="74"/>
  <c r="N157" i="74"/>
  <c r="T157" i="74"/>
  <c r="P157" i="74"/>
  <c r="J157" i="74"/>
  <c r="L157" i="74"/>
  <c r="Z157" i="74"/>
  <c r="F157" i="74"/>
  <c r="F158" i="74" s="1"/>
  <c r="X43" i="68"/>
  <c r="V43" i="68"/>
  <c r="T43" i="68"/>
  <c r="R43" i="68"/>
  <c r="P43" i="68"/>
  <c r="F43" i="68"/>
  <c r="F44" i="68" s="1"/>
  <c r="N43" i="68"/>
  <c r="L43" i="68"/>
  <c r="H43" i="68"/>
  <c r="Z43" i="68"/>
  <c r="AB43" i="68"/>
  <c r="J43" i="68"/>
  <c r="R850" i="72"/>
  <c r="P850" i="72"/>
  <c r="Z850" i="72"/>
  <c r="V850" i="72"/>
  <c r="H850" i="72"/>
  <c r="T850" i="72"/>
  <c r="X850" i="72"/>
  <c r="L850" i="72"/>
  <c r="F850" i="72"/>
  <c r="F851" i="72" s="1"/>
  <c r="AB850" i="72"/>
  <c r="AC850" i="72" s="1"/>
  <c r="J850" i="72"/>
  <c r="N850" i="72"/>
  <c r="D49" i="75"/>
  <c r="AB60" i="84"/>
  <c r="T60" i="84"/>
  <c r="P60" i="84"/>
  <c r="V60" i="84"/>
  <c r="Z60" i="84"/>
  <c r="N60" i="84"/>
  <c r="J60" i="84"/>
  <c r="L60" i="84"/>
  <c r="H60" i="84"/>
  <c r="R60" i="84"/>
  <c r="X60" i="84"/>
  <c r="F60" i="84"/>
  <c r="F61" i="84" s="1"/>
  <c r="F247" i="70"/>
  <c r="F248" i="70" s="1"/>
  <c r="Z247" i="70"/>
  <c r="AB247" i="70"/>
  <c r="N247" i="70"/>
  <c r="V247" i="70"/>
  <c r="H247" i="70"/>
  <c r="T247" i="70"/>
  <c r="J247" i="70"/>
  <c r="X247" i="70"/>
  <c r="P247" i="70"/>
  <c r="R247" i="70"/>
  <c r="L247" i="70"/>
  <c r="H21" i="68"/>
  <c r="V21" i="68"/>
  <c r="X21" i="68"/>
  <c r="P21" i="68"/>
  <c r="L21" i="68"/>
  <c r="T21" i="68"/>
  <c r="R21" i="68"/>
  <c r="AB21" i="68"/>
  <c r="J21" i="68"/>
  <c r="Z21" i="68"/>
  <c r="F21" i="68"/>
  <c r="F22" i="68" s="1"/>
  <c r="N21" i="68"/>
  <c r="R262" i="72"/>
  <c r="X262" i="72"/>
  <c r="F262" i="72"/>
  <c r="F263" i="72" s="1"/>
  <c r="H262" i="72"/>
  <c r="V262" i="72"/>
  <c r="N262" i="72"/>
  <c r="J262" i="72"/>
  <c r="L262" i="72"/>
  <c r="Z262" i="72"/>
  <c r="AB262" i="72"/>
  <c r="AC262" i="72" s="1"/>
  <c r="T262" i="72"/>
  <c r="P262" i="72"/>
  <c r="X335" i="72"/>
  <c r="F335" i="72"/>
  <c r="F336" i="72" s="1"/>
  <c r="T335" i="72"/>
  <c r="P335" i="72"/>
  <c r="R335" i="72"/>
  <c r="Z335" i="72"/>
  <c r="N335" i="72"/>
  <c r="L335" i="72"/>
  <c r="J335" i="72"/>
  <c r="V335" i="72"/>
  <c r="H335" i="72"/>
  <c r="AB335" i="72"/>
  <c r="AC335" i="72" s="1"/>
  <c r="X564" i="70"/>
  <c r="R564" i="70"/>
  <c r="N564" i="70"/>
  <c r="J564" i="70"/>
  <c r="V564" i="70"/>
  <c r="Z564" i="70"/>
  <c r="F564" i="70"/>
  <c r="F565" i="70" s="1"/>
  <c r="L564" i="70"/>
  <c r="P564" i="70"/>
  <c r="AB564" i="70"/>
  <c r="H564" i="70"/>
  <c r="T564" i="70"/>
  <c r="AB10" i="84"/>
  <c r="V10" i="84"/>
  <c r="P10" i="84"/>
  <c r="Z10" i="84"/>
  <c r="L10" i="84"/>
  <c r="R10" i="84"/>
  <c r="N10" i="84"/>
  <c r="X10" i="84"/>
  <c r="J10" i="84"/>
  <c r="T10" i="84"/>
  <c r="H10" i="84"/>
  <c r="F10" i="84"/>
  <c r="Z16" i="84"/>
  <c r="V16" i="84"/>
  <c r="X16" i="84"/>
  <c r="J16" i="84"/>
  <c r="AB16" i="84"/>
  <c r="F16" i="84"/>
  <c r="F17" i="84" s="1"/>
  <c r="T16" i="84"/>
  <c r="N16" i="84"/>
  <c r="P16" i="84"/>
  <c r="H16" i="84"/>
  <c r="R16" i="84"/>
  <c r="L16" i="84"/>
  <c r="R976" i="72"/>
  <c r="L976" i="72"/>
  <c r="AB976" i="72"/>
  <c r="AC976" i="72" s="1"/>
  <c r="Z976" i="72"/>
  <c r="X976" i="72"/>
  <c r="N976" i="72"/>
  <c r="P976" i="72"/>
  <c r="J976" i="72"/>
  <c r="V976" i="72"/>
  <c r="H976" i="72"/>
  <c r="T976" i="72"/>
  <c r="F976" i="72"/>
  <c r="F977" i="72" s="1"/>
  <c r="X376" i="70"/>
  <c r="T376" i="70"/>
  <c r="J376" i="70"/>
  <c r="L376" i="70"/>
  <c r="Z376" i="70"/>
  <c r="AB376" i="70"/>
  <c r="V376" i="70"/>
  <c r="R376" i="70"/>
  <c r="N376" i="70"/>
  <c r="P376" i="70"/>
  <c r="F376" i="70"/>
  <c r="F377" i="70" s="1"/>
  <c r="H376" i="70"/>
  <c r="T1043" i="72"/>
  <c r="V1043" i="72"/>
  <c r="F1043" i="72"/>
  <c r="F1044" i="72" s="1"/>
  <c r="L1043" i="72"/>
  <c r="X1043" i="72"/>
  <c r="R1043" i="72"/>
  <c r="J1043" i="72"/>
  <c r="P1043" i="72"/>
  <c r="AB1043" i="72"/>
  <c r="AC1043" i="72" s="1"/>
  <c r="N1043" i="72"/>
  <c r="Z1043" i="72"/>
  <c r="H1043" i="72"/>
  <c r="H751" i="70"/>
  <c r="T751" i="70"/>
  <c r="L751" i="70"/>
  <c r="P751" i="70"/>
  <c r="X751" i="70"/>
  <c r="V751" i="70"/>
  <c r="F751" i="70"/>
  <c r="F752" i="70" s="1"/>
  <c r="Z751" i="70"/>
  <c r="R751" i="70"/>
  <c r="J751" i="70"/>
  <c r="AB751" i="70"/>
  <c r="N751" i="70"/>
  <c r="F412" i="70"/>
  <c r="F413" i="70" s="1"/>
  <c r="J412" i="70"/>
  <c r="H412" i="70"/>
  <c r="V412" i="70"/>
  <c r="P412" i="70"/>
  <c r="R412" i="70"/>
  <c r="N412" i="70"/>
  <c r="X412" i="70"/>
  <c r="L412" i="70"/>
  <c r="T412" i="70"/>
  <c r="AB412" i="70"/>
  <c r="Z412" i="70"/>
  <c r="J162" i="68"/>
  <c r="R162" i="68"/>
  <c r="P162" i="68"/>
  <c r="V162" i="68"/>
  <c r="Z162" i="68"/>
  <c r="AB162" i="68"/>
  <c r="L162" i="68"/>
  <c r="H162" i="68"/>
  <c r="F162" i="68"/>
  <c r="F163" i="68" s="1"/>
  <c r="N162" i="68"/>
  <c r="T162" i="68"/>
  <c r="X162" i="68"/>
  <c r="T175" i="84"/>
  <c r="R175" i="84"/>
  <c r="F175" i="84"/>
  <c r="F176" i="84" s="1"/>
  <c r="H175" i="84"/>
  <c r="N175" i="84"/>
  <c r="V175" i="84"/>
  <c r="Z175" i="84"/>
  <c r="L175" i="84"/>
  <c r="P175" i="84"/>
  <c r="J175" i="84"/>
  <c r="AB175" i="84"/>
  <c r="X175" i="84"/>
  <c r="AB434" i="72"/>
  <c r="AC434" i="72" s="1"/>
  <c r="N434" i="72"/>
  <c r="Z434" i="72"/>
  <c r="X434" i="72"/>
  <c r="J434" i="72"/>
  <c r="R434" i="72"/>
  <c r="P434" i="72"/>
  <c r="H434" i="72"/>
  <c r="F434" i="72"/>
  <c r="F435" i="72" s="1"/>
  <c r="V434" i="72"/>
  <c r="L434" i="72"/>
  <c r="T434" i="72"/>
  <c r="AB118" i="70"/>
  <c r="R118" i="70"/>
  <c r="F118" i="70"/>
  <c r="F119" i="70" s="1"/>
  <c r="Z118" i="70"/>
  <c r="V118" i="70"/>
  <c r="X118" i="70"/>
  <c r="T118" i="70"/>
  <c r="N118" i="70"/>
  <c r="P118" i="70"/>
  <c r="L118" i="70"/>
  <c r="H118" i="70"/>
  <c r="J118" i="70"/>
  <c r="T159" i="72"/>
  <c r="X159" i="72"/>
  <c r="F159" i="72"/>
  <c r="F160" i="72" s="1"/>
  <c r="J159" i="72"/>
  <c r="H159" i="72"/>
  <c r="AB159" i="72"/>
  <c r="AC159" i="72" s="1"/>
  <c r="N159" i="72"/>
  <c r="Z159" i="72"/>
  <c r="L159" i="72"/>
  <c r="R159" i="72"/>
  <c r="P159" i="72"/>
  <c r="V159" i="72"/>
  <c r="F450" i="72"/>
  <c r="F451" i="72" s="1"/>
  <c r="V450" i="72"/>
  <c r="H450" i="72"/>
  <c r="R450" i="72"/>
  <c r="Z450" i="72"/>
  <c r="L450" i="72"/>
  <c r="X450" i="72"/>
  <c r="J450" i="72"/>
  <c r="P450" i="72"/>
  <c r="T450" i="72"/>
  <c r="N450" i="72"/>
  <c r="AB450" i="72"/>
  <c r="AC450" i="72" s="1"/>
  <c r="H359" i="70"/>
  <c r="Z359" i="70"/>
  <c r="V359" i="70"/>
  <c r="X359" i="70"/>
  <c r="P359" i="70"/>
  <c r="J359" i="70"/>
  <c r="L359" i="70"/>
  <c r="F359" i="70"/>
  <c r="F360" i="70" s="1"/>
  <c r="AB359" i="70"/>
  <c r="R359" i="70"/>
  <c r="T359" i="70"/>
  <c r="N359" i="70"/>
  <c r="H85" i="74"/>
  <c r="P85" i="74"/>
  <c r="AB85" i="74"/>
  <c r="N85" i="74"/>
  <c r="V85" i="74"/>
  <c r="X85" i="74"/>
  <c r="R85" i="74"/>
  <c r="T85" i="74"/>
  <c r="J85" i="74"/>
  <c r="F85" i="74"/>
  <c r="F86" i="74" s="1"/>
  <c r="Z85" i="74"/>
  <c r="L85" i="74"/>
  <c r="V361" i="72"/>
  <c r="H361" i="72"/>
  <c r="T361" i="72"/>
  <c r="R361" i="72"/>
  <c r="L361" i="72"/>
  <c r="Z361" i="72"/>
  <c r="F361" i="72"/>
  <c r="F362" i="72" s="1"/>
  <c r="X361" i="72"/>
  <c r="P361" i="72"/>
  <c r="N361" i="72"/>
  <c r="J361" i="72"/>
  <c r="AB361" i="72"/>
  <c r="AC361" i="72" s="1"/>
  <c r="Z719" i="70"/>
  <c r="AB719" i="70"/>
  <c r="V719" i="70"/>
  <c r="R719" i="70"/>
  <c r="T719" i="70"/>
  <c r="J719" i="70"/>
  <c r="L719" i="70"/>
  <c r="F719" i="70"/>
  <c r="F720" i="70" s="1"/>
  <c r="H719" i="70"/>
  <c r="X719" i="70"/>
  <c r="N719" i="70"/>
  <c r="P719" i="70"/>
  <c r="R48" i="67"/>
  <c r="N48" i="67"/>
  <c r="X48" i="67"/>
  <c r="P48" i="67"/>
  <c r="V48" i="67"/>
  <c r="H48" i="67"/>
  <c r="F48" i="67"/>
  <c r="F49" i="67" s="1"/>
  <c r="Z48" i="67"/>
  <c r="T48" i="67"/>
  <c r="L48" i="67"/>
  <c r="J48" i="67"/>
  <c r="AB48" i="67"/>
  <c r="P177" i="84"/>
  <c r="H177" i="84"/>
  <c r="Z177" i="84"/>
  <c r="T177" i="84"/>
  <c r="V177" i="84"/>
  <c r="N177" i="84"/>
  <c r="F177" i="84"/>
  <c r="F178" i="84" s="1"/>
  <c r="J177" i="84"/>
  <c r="R177" i="84"/>
  <c r="AB177" i="84"/>
  <c r="X177" i="84"/>
  <c r="L177" i="84"/>
  <c r="H184" i="70"/>
  <c r="Z184" i="70"/>
  <c r="V184" i="70"/>
  <c r="P184" i="70"/>
  <c r="AB184" i="70"/>
  <c r="X184" i="70"/>
  <c r="T184" i="70"/>
  <c r="N184" i="70"/>
  <c r="J184" i="70"/>
  <c r="L184" i="70"/>
  <c r="F184" i="70"/>
  <c r="F185" i="70" s="1"/>
  <c r="R184" i="70"/>
  <c r="T97" i="84"/>
  <c r="R97" i="84"/>
  <c r="F97" i="84"/>
  <c r="F98" i="84" s="1"/>
  <c r="P97" i="84"/>
  <c r="N97" i="84"/>
  <c r="X97" i="84"/>
  <c r="V97" i="84"/>
  <c r="L97" i="84"/>
  <c r="Z97" i="84"/>
  <c r="J97" i="84"/>
  <c r="H97" i="84"/>
  <c r="AB97" i="84"/>
  <c r="Z917" i="72"/>
  <c r="H917" i="72"/>
  <c r="X917" i="72"/>
  <c r="V917" i="72"/>
  <c r="T917" i="72"/>
  <c r="F917" i="72"/>
  <c r="F918" i="72" s="1"/>
  <c r="R917" i="72"/>
  <c r="P917" i="72"/>
  <c r="N917" i="72"/>
  <c r="AB917" i="72"/>
  <c r="AC917" i="72" s="1"/>
  <c r="L917" i="72"/>
  <c r="J917" i="72"/>
  <c r="AB40" i="84"/>
  <c r="L40" i="84"/>
  <c r="N40" i="84"/>
  <c r="R40" i="84"/>
  <c r="F40" i="84"/>
  <c r="F41" i="84" s="1"/>
  <c r="Z40" i="84"/>
  <c r="V40" i="84"/>
  <c r="X40" i="84"/>
  <c r="P40" i="84"/>
  <c r="J40" i="84"/>
  <c r="T40" i="84"/>
  <c r="H40" i="84"/>
  <c r="L40" i="72"/>
  <c r="T40" i="72"/>
  <c r="F40" i="72"/>
  <c r="F41" i="72" s="1"/>
  <c r="R40" i="72"/>
  <c r="N40" i="72"/>
  <c r="J40" i="72"/>
  <c r="V40" i="72"/>
  <c r="P40" i="72"/>
  <c r="AB40" i="72"/>
  <c r="AC40" i="72" s="1"/>
  <c r="H40" i="72"/>
  <c r="X40" i="72"/>
  <c r="Z40" i="72"/>
  <c r="P596" i="70"/>
  <c r="L596" i="70"/>
  <c r="X596" i="70"/>
  <c r="R596" i="70"/>
  <c r="Z596" i="70"/>
  <c r="AB596" i="70"/>
  <c r="V596" i="70"/>
  <c r="T596" i="70"/>
  <c r="N596" i="70"/>
  <c r="J596" i="70"/>
  <c r="F596" i="70"/>
  <c r="F597" i="70" s="1"/>
  <c r="H596" i="70"/>
  <c r="AB582" i="72"/>
  <c r="AC582" i="72" s="1"/>
  <c r="L582" i="72"/>
  <c r="J582" i="72"/>
  <c r="Z582" i="72"/>
  <c r="X582" i="72"/>
  <c r="V582" i="72"/>
  <c r="H582" i="72"/>
  <c r="T582" i="72"/>
  <c r="F582" i="72"/>
  <c r="F583" i="72" s="1"/>
  <c r="R582" i="72"/>
  <c r="P582" i="72"/>
  <c r="N582" i="72"/>
  <c r="R197" i="84"/>
  <c r="Z197" i="84"/>
  <c r="J197" i="84"/>
  <c r="T197" i="84"/>
  <c r="AB197" i="84"/>
  <c r="N197" i="84"/>
  <c r="L197" i="84"/>
  <c r="F197" i="84"/>
  <c r="F198" i="84" s="1"/>
  <c r="P197" i="84"/>
  <c r="H197" i="84"/>
  <c r="V197" i="84"/>
  <c r="X197" i="84"/>
  <c r="R529" i="72"/>
  <c r="V529" i="72"/>
  <c r="H529" i="72"/>
  <c r="AB529" i="72"/>
  <c r="AC529" i="72" s="1"/>
  <c r="P529" i="72"/>
  <c r="Z529" i="72"/>
  <c r="X529" i="72"/>
  <c r="J529" i="72"/>
  <c r="F529" i="72"/>
  <c r="F530" i="72" s="1"/>
  <c r="T529" i="72"/>
  <c r="N529" i="72"/>
  <c r="L529" i="72"/>
  <c r="X149" i="68"/>
  <c r="V149" i="68"/>
  <c r="H149" i="68"/>
  <c r="AB149" i="68"/>
  <c r="L149" i="68"/>
  <c r="T149" i="68"/>
  <c r="R149" i="68"/>
  <c r="N149" i="68"/>
  <c r="F149" i="68"/>
  <c r="F150" i="68" s="1"/>
  <c r="P149" i="68"/>
  <c r="Z149" i="68"/>
  <c r="J149" i="68"/>
  <c r="D66" i="75"/>
  <c r="AB121" i="74"/>
  <c r="X121" i="74"/>
  <c r="R121" i="74"/>
  <c r="T121" i="74"/>
  <c r="J121" i="74"/>
  <c r="N121" i="74"/>
  <c r="P121" i="74"/>
  <c r="L121" i="74"/>
  <c r="H121" i="74"/>
  <c r="Z121" i="74"/>
  <c r="F121" i="74"/>
  <c r="F122" i="74" s="1"/>
  <c r="V121" i="74"/>
  <c r="T779" i="72"/>
  <c r="F779" i="72"/>
  <c r="F780" i="72" s="1"/>
  <c r="X779" i="72"/>
  <c r="H779" i="72"/>
  <c r="V779" i="72"/>
  <c r="P779" i="72"/>
  <c r="R779" i="72"/>
  <c r="AB779" i="72"/>
  <c r="AC779" i="72" s="1"/>
  <c r="Z779" i="72"/>
  <c r="N779" i="72"/>
  <c r="L779" i="72"/>
  <c r="J779" i="72"/>
  <c r="X763" i="72"/>
  <c r="J763" i="72"/>
  <c r="H763" i="72"/>
  <c r="P763" i="72"/>
  <c r="V763" i="72"/>
  <c r="Z763" i="72"/>
  <c r="L763" i="72"/>
  <c r="AB763" i="72"/>
  <c r="AC763" i="72" s="1"/>
  <c r="T763" i="72"/>
  <c r="R763" i="72"/>
  <c r="N763" i="72"/>
  <c r="F763" i="72"/>
  <c r="F764" i="72" s="1"/>
  <c r="V404" i="70"/>
  <c r="N404" i="70"/>
  <c r="Z404" i="70"/>
  <c r="L404" i="70"/>
  <c r="AB404" i="70"/>
  <c r="X404" i="70"/>
  <c r="F404" i="70"/>
  <c r="F405" i="70" s="1"/>
  <c r="T404" i="70"/>
  <c r="H404" i="70"/>
  <c r="P404" i="70"/>
  <c r="R404" i="70"/>
  <c r="J404" i="70"/>
  <c r="Z62" i="75"/>
  <c r="AB62" i="75"/>
  <c r="V62" i="75"/>
  <c r="T62" i="75"/>
  <c r="N62" i="75"/>
  <c r="P62" i="75"/>
  <c r="J62" i="75"/>
  <c r="F62" i="75"/>
  <c r="F63" i="75" s="1"/>
  <c r="X62" i="75"/>
  <c r="R62" i="75"/>
  <c r="L62" i="75"/>
  <c r="H62" i="75"/>
  <c r="Z68" i="70"/>
  <c r="V68" i="70"/>
  <c r="T68" i="70"/>
  <c r="P68" i="70"/>
  <c r="J68" i="70"/>
  <c r="L68" i="70"/>
  <c r="F68" i="70"/>
  <c r="F69" i="70" s="1"/>
  <c r="H68" i="70"/>
  <c r="AB68" i="70"/>
  <c r="X68" i="70"/>
  <c r="R68" i="70"/>
  <c r="N68" i="70"/>
  <c r="Z140" i="68"/>
  <c r="T140" i="68"/>
  <c r="X140" i="68"/>
  <c r="AB140" i="68"/>
  <c r="R140" i="68"/>
  <c r="P140" i="68"/>
  <c r="N140" i="68"/>
  <c r="L140" i="68"/>
  <c r="J140" i="68"/>
  <c r="H140" i="68"/>
  <c r="F140" i="68"/>
  <c r="F141" i="68" s="1"/>
  <c r="V140" i="68"/>
  <c r="V986" i="72"/>
  <c r="H986" i="72"/>
  <c r="F986" i="72"/>
  <c r="F987" i="72" s="1"/>
  <c r="T986" i="72"/>
  <c r="R986" i="72"/>
  <c r="L986" i="72"/>
  <c r="AB986" i="72"/>
  <c r="AC986" i="72" s="1"/>
  <c r="Z986" i="72"/>
  <c r="X986" i="72"/>
  <c r="N986" i="72"/>
  <c r="P986" i="72"/>
  <c r="J986" i="72"/>
  <c r="N12" i="68"/>
  <c r="P12" i="68"/>
  <c r="F12" i="68"/>
  <c r="F13" i="68" s="1"/>
  <c r="T12" i="68"/>
  <c r="V12" i="68"/>
  <c r="AB12" i="68"/>
  <c r="H12" i="68"/>
  <c r="R12" i="68"/>
  <c r="L12" i="68"/>
  <c r="X12" i="68"/>
  <c r="Z12" i="68"/>
  <c r="J12" i="68"/>
  <c r="X105" i="70"/>
  <c r="T105" i="70"/>
  <c r="J105" i="70"/>
  <c r="Z105" i="70"/>
  <c r="AB105" i="70"/>
  <c r="V105" i="70"/>
  <c r="R105" i="70"/>
  <c r="N105" i="70"/>
  <c r="P105" i="70"/>
  <c r="L105" i="70"/>
  <c r="F105" i="70"/>
  <c r="F106" i="70" s="1"/>
  <c r="H105" i="70"/>
  <c r="Z240" i="70"/>
  <c r="L240" i="70"/>
  <c r="J240" i="70"/>
  <c r="AB240" i="70"/>
  <c r="P240" i="70"/>
  <c r="N240" i="70"/>
  <c r="R240" i="70"/>
  <c r="H240" i="70"/>
  <c r="F240" i="70"/>
  <c r="F241" i="70" s="1"/>
  <c r="V240" i="70"/>
  <c r="X240" i="70"/>
  <c r="T240" i="70"/>
  <c r="H61" i="74"/>
  <c r="Z61" i="74"/>
  <c r="AB61" i="74"/>
  <c r="V61" i="74"/>
  <c r="X61" i="74"/>
  <c r="R61" i="74"/>
  <c r="T61" i="74"/>
  <c r="N61" i="74"/>
  <c r="P61" i="74"/>
  <c r="J61" i="74"/>
  <c r="F61" i="74"/>
  <c r="F62" i="74" s="1"/>
  <c r="L61" i="74"/>
  <c r="T765" i="72"/>
  <c r="X765" i="72"/>
  <c r="F765" i="72"/>
  <c r="F766" i="72" s="1"/>
  <c r="V765" i="72"/>
  <c r="P765" i="72"/>
  <c r="AB765" i="72"/>
  <c r="AC765" i="72" s="1"/>
  <c r="R765" i="72"/>
  <c r="N765" i="72"/>
  <c r="L765" i="72"/>
  <c r="J765" i="72"/>
  <c r="Z765" i="72"/>
  <c r="H765" i="72"/>
  <c r="J1027" i="72"/>
  <c r="L1027" i="72"/>
  <c r="V1027" i="72"/>
  <c r="AB1027" i="72"/>
  <c r="AC1027" i="72" s="1"/>
  <c r="H1027" i="72"/>
  <c r="Z1027" i="72"/>
  <c r="T1027" i="72"/>
  <c r="P1027" i="72"/>
  <c r="F1027" i="72"/>
  <c r="F1028" i="72" s="1"/>
  <c r="R1027" i="72"/>
  <c r="N1027" i="72"/>
  <c r="X1027" i="72"/>
  <c r="D11" i="80"/>
  <c r="F773" i="72"/>
  <c r="F774" i="72" s="1"/>
  <c r="R773" i="72"/>
  <c r="N773" i="72"/>
  <c r="J773" i="72"/>
  <c r="V773" i="72"/>
  <c r="P773" i="72"/>
  <c r="X773" i="72"/>
  <c r="H773" i="72"/>
  <c r="AB773" i="72"/>
  <c r="AC773" i="72" s="1"/>
  <c r="Z773" i="72"/>
  <c r="L773" i="72"/>
  <c r="T773" i="72"/>
  <c r="AB450" i="70"/>
  <c r="R450" i="70"/>
  <c r="T450" i="70"/>
  <c r="J450" i="70"/>
  <c r="F450" i="70"/>
  <c r="F451" i="70" s="1"/>
  <c r="H450" i="70"/>
  <c r="L450" i="70"/>
  <c r="Z450" i="70"/>
  <c r="V450" i="70"/>
  <c r="X450" i="70"/>
  <c r="N450" i="70"/>
  <c r="P450" i="70"/>
  <c r="N617" i="70"/>
  <c r="V617" i="70"/>
  <c r="AB617" i="70"/>
  <c r="F617" i="70"/>
  <c r="F618" i="70" s="1"/>
  <c r="Z617" i="70"/>
  <c r="P617" i="70"/>
  <c r="R617" i="70"/>
  <c r="L617" i="70"/>
  <c r="H617" i="70"/>
  <c r="T617" i="70"/>
  <c r="X617" i="70"/>
  <c r="J617" i="70"/>
  <c r="F46" i="67"/>
  <c r="F47" i="67" s="1"/>
  <c r="AB46" i="67"/>
  <c r="V46" i="67"/>
  <c r="H46" i="67"/>
  <c r="N46" i="67"/>
  <c r="X46" i="67"/>
  <c r="J46" i="67"/>
  <c r="T46" i="67"/>
  <c r="R46" i="67"/>
  <c r="L46" i="67"/>
  <c r="P46" i="67"/>
  <c r="Z46" i="67"/>
  <c r="P474" i="70"/>
  <c r="L474" i="70"/>
  <c r="X474" i="70"/>
  <c r="Z474" i="70"/>
  <c r="AB474" i="70"/>
  <c r="V474" i="70"/>
  <c r="R474" i="70"/>
  <c r="T474" i="70"/>
  <c r="N474" i="70"/>
  <c r="J474" i="70"/>
  <c r="F474" i="70"/>
  <c r="F475" i="70" s="1"/>
  <c r="H474" i="70"/>
  <c r="T87" i="68"/>
  <c r="L87" i="68"/>
  <c r="H87" i="68"/>
  <c r="Z87" i="68"/>
  <c r="X87" i="68"/>
  <c r="J87" i="68"/>
  <c r="P87" i="68"/>
  <c r="N87" i="68"/>
  <c r="AB87" i="68"/>
  <c r="V87" i="68"/>
  <c r="R87" i="68"/>
  <c r="F87" i="68"/>
  <c r="F88" i="68" s="1"/>
  <c r="D35" i="80"/>
  <c r="AB636" i="70"/>
  <c r="R636" i="70"/>
  <c r="T636" i="70"/>
  <c r="J636" i="70"/>
  <c r="L636" i="70"/>
  <c r="F636" i="70"/>
  <c r="F637" i="70" s="1"/>
  <c r="H636" i="70"/>
  <c r="Z636" i="70"/>
  <c r="V636" i="70"/>
  <c r="X636" i="70"/>
  <c r="N636" i="70"/>
  <c r="P636" i="70"/>
  <c r="AB56" i="67"/>
  <c r="N56" i="67"/>
  <c r="H56" i="67"/>
  <c r="L56" i="67"/>
  <c r="J56" i="67"/>
  <c r="F56" i="67"/>
  <c r="F57" i="67" s="1"/>
  <c r="P56" i="67"/>
  <c r="T56" i="67"/>
  <c r="R56" i="67"/>
  <c r="X56" i="67"/>
  <c r="Z56" i="67"/>
  <c r="V56" i="67"/>
  <c r="V87" i="84"/>
  <c r="N87" i="84"/>
  <c r="L87" i="84"/>
  <c r="H87" i="84"/>
  <c r="Z87" i="84"/>
  <c r="X87" i="84"/>
  <c r="AB87" i="84"/>
  <c r="J87" i="84"/>
  <c r="P87" i="84"/>
  <c r="T87" i="84"/>
  <c r="R87" i="84"/>
  <c r="F87" i="84"/>
  <c r="F88" i="84" s="1"/>
  <c r="AB156" i="68"/>
  <c r="Z156" i="68"/>
  <c r="X156" i="68"/>
  <c r="V156" i="68"/>
  <c r="T156" i="68"/>
  <c r="R156" i="68"/>
  <c r="P156" i="68"/>
  <c r="N156" i="68"/>
  <c r="L156" i="68"/>
  <c r="F156" i="68"/>
  <c r="F157" i="68" s="1"/>
  <c r="H156" i="68"/>
  <c r="J156" i="68"/>
  <c r="J893" i="72"/>
  <c r="H893" i="72"/>
  <c r="X893" i="72"/>
  <c r="V893" i="72"/>
  <c r="F893" i="72"/>
  <c r="F894" i="72" s="1"/>
  <c r="P893" i="72"/>
  <c r="AB893" i="72"/>
  <c r="AC893" i="72" s="1"/>
  <c r="T893" i="72"/>
  <c r="R893" i="72"/>
  <c r="N893" i="72"/>
  <c r="L893" i="72"/>
  <c r="Z893" i="72"/>
  <c r="V371" i="72"/>
  <c r="H371" i="72"/>
  <c r="T371" i="72"/>
  <c r="R371" i="72"/>
  <c r="L371" i="72"/>
  <c r="N371" i="72"/>
  <c r="AB371" i="72"/>
  <c r="AC371" i="72" s="1"/>
  <c r="J371" i="72"/>
  <c r="Z371" i="72"/>
  <c r="F371" i="72"/>
  <c r="F372" i="72" s="1"/>
  <c r="X371" i="72"/>
  <c r="P371" i="72"/>
  <c r="L761" i="70"/>
  <c r="AB761" i="70"/>
  <c r="P761" i="70"/>
  <c r="Z761" i="70"/>
  <c r="J761" i="70"/>
  <c r="F761" i="70"/>
  <c r="F762" i="70" s="1"/>
  <c r="T761" i="70"/>
  <c r="H761" i="70"/>
  <c r="N761" i="70"/>
  <c r="V761" i="70"/>
  <c r="R761" i="70"/>
  <c r="X761" i="70"/>
  <c r="L535" i="70"/>
  <c r="J535" i="70"/>
  <c r="T535" i="70"/>
  <c r="N535" i="70"/>
  <c r="H535" i="70"/>
  <c r="X535" i="70"/>
  <c r="R535" i="70"/>
  <c r="P535" i="70"/>
  <c r="V535" i="70"/>
  <c r="F535" i="70"/>
  <c r="F536" i="70" s="1"/>
  <c r="Z535" i="70"/>
  <c r="AB535" i="70"/>
  <c r="P673" i="72"/>
  <c r="AB673" i="72"/>
  <c r="AC673" i="72" s="1"/>
  <c r="V673" i="72"/>
  <c r="T673" i="72"/>
  <c r="N673" i="72"/>
  <c r="F673" i="72"/>
  <c r="F674" i="72" s="1"/>
  <c r="R673" i="72"/>
  <c r="L673" i="72"/>
  <c r="J673" i="72"/>
  <c r="H673" i="72"/>
  <c r="Z673" i="72"/>
  <c r="X673" i="72"/>
  <c r="Z316" i="70"/>
  <c r="J316" i="70"/>
  <c r="R316" i="70"/>
  <c r="AB316" i="70"/>
  <c r="X316" i="70"/>
  <c r="F316" i="70"/>
  <c r="F317" i="70" s="1"/>
  <c r="P316" i="70"/>
  <c r="H316" i="70"/>
  <c r="L316" i="70"/>
  <c r="V316" i="70"/>
  <c r="T316" i="70"/>
  <c r="N316" i="70"/>
  <c r="R14" i="84"/>
  <c r="Z14" i="84"/>
  <c r="J14" i="84"/>
  <c r="P14" i="84"/>
  <c r="T14" i="84"/>
  <c r="F14" i="84"/>
  <c r="F15" i="84" s="1"/>
  <c r="AB14" i="84"/>
  <c r="V14" i="84"/>
  <c r="X14" i="84"/>
  <c r="H14" i="84"/>
  <c r="L14" i="84"/>
  <c r="N14" i="84"/>
  <c r="L214" i="70"/>
  <c r="F214" i="70"/>
  <c r="F215" i="70" s="1"/>
  <c r="X214" i="70"/>
  <c r="T214" i="70"/>
  <c r="P214" i="70"/>
  <c r="N214" i="70"/>
  <c r="H214" i="70"/>
  <c r="AB214" i="70"/>
  <c r="V214" i="70"/>
  <c r="R214" i="70"/>
  <c r="J214" i="70"/>
  <c r="Z214" i="70"/>
  <c r="P634" i="70"/>
  <c r="L634" i="70"/>
  <c r="X634" i="70"/>
  <c r="Z634" i="70"/>
  <c r="AB634" i="70"/>
  <c r="V634" i="70"/>
  <c r="R634" i="70"/>
  <c r="T634" i="70"/>
  <c r="N634" i="70"/>
  <c r="J634" i="70"/>
  <c r="F634" i="70"/>
  <c r="F635" i="70" s="1"/>
  <c r="H634" i="70"/>
  <c r="D237" i="80"/>
  <c r="H523" i="72"/>
  <c r="R523" i="72"/>
  <c r="P523" i="72"/>
  <c r="AB523" i="72"/>
  <c r="AC523" i="72" s="1"/>
  <c r="V523" i="72"/>
  <c r="X523" i="72"/>
  <c r="Z523" i="72"/>
  <c r="T523" i="72"/>
  <c r="N523" i="72"/>
  <c r="L523" i="72"/>
  <c r="J523" i="72"/>
  <c r="F523" i="72"/>
  <c r="F524" i="72" s="1"/>
  <c r="V70" i="68"/>
  <c r="X70" i="68"/>
  <c r="AB70" i="68"/>
  <c r="Z70" i="68"/>
  <c r="T70" i="68"/>
  <c r="R70" i="68"/>
  <c r="P70" i="68"/>
  <c r="J70" i="68"/>
  <c r="N70" i="68"/>
  <c r="L70" i="68"/>
  <c r="H70" i="68"/>
  <c r="F70" i="68"/>
  <c r="F71" i="68" s="1"/>
  <c r="H284" i="72"/>
  <c r="J284" i="72"/>
  <c r="Z284" i="72"/>
  <c r="V284" i="72"/>
  <c r="P284" i="72"/>
  <c r="F284" i="72"/>
  <c r="F285" i="72" s="1"/>
  <c r="N284" i="72"/>
  <c r="AB284" i="72"/>
  <c r="AC284" i="72" s="1"/>
  <c r="L284" i="72"/>
  <c r="X284" i="72"/>
  <c r="T284" i="72"/>
  <c r="R284" i="72"/>
  <c r="R237" i="84"/>
  <c r="X237" i="84"/>
  <c r="F237" i="84"/>
  <c r="F238" i="84" s="1"/>
  <c r="T237" i="84"/>
  <c r="AB237" i="84"/>
  <c r="P237" i="84"/>
  <c r="N237" i="84"/>
  <c r="L237" i="84"/>
  <c r="H237" i="84"/>
  <c r="J237" i="84"/>
  <c r="Z237" i="84"/>
  <c r="V237" i="84"/>
  <c r="T179" i="68"/>
  <c r="F179" i="68"/>
  <c r="F180" i="68" s="1"/>
  <c r="P179" i="68"/>
  <c r="N179" i="68"/>
  <c r="Z179" i="68"/>
  <c r="AB179" i="68"/>
  <c r="L179" i="68"/>
  <c r="J179" i="68"/>
  <c r="R179" i="68"/>
  <c r="V179" i="68"/>
  <c r="X179" i="68"/>
  <c r="H179" i="68"/>
  <c r="P868" i="72"/>
  <c r="X868" i="72"/>
  <c r="L868" i="72"/>
  <c r="V868" i="72"/>
  <c r="H868" i="72"/>
  <c r="AB868" i="72"/>
  <c r="AC868" i="72" s="1"/>
  <c r="N868" i="72"/>
  <c r="J868" i="72"/>
  <c r="T868" i="72"/>
  <c r="F868" i="72"/>
  <c r="F869" i="72" s="1"/>
  <c r="Z868" i="72"/>
  <c r="R868" i="72"/>
  <c r="H664" i="70"/>
  <c r="Z664" i="70"/>
  <c r="AB664" i="70"/>
  <c r="V664" i="70"/>
  <c r="X664" i="70"/>
  <c r="T664" i="70"/>
  <c r="P664" i="70"/>
  <c r="R664" i="70"/>
  <c r="N664" i="70"/>
  <c r="J664" i="70"/>
  <c r="L664" i="70"/>
  <c r="F664" i="70"/>
  <c r="F665" i="70" s="1"/>
  <c r="R249" i="84"/>
  <c r="AB249" i="84"/>
  <c r="P249" i="84"/>
  <c r="L249" i="84"/>
  <c r="X249" i="84"/>
  <c r="H249" i="84"/>
  <c r="N249" i="84"/>
  <c r="T249" i="84"/>
  <c r="Z249" i="84"/>
  <c r="V249" i="84"/>
  <c r="J249" i="84"/>
  <c r="F249" i="84"/>
  <c r="F250" i="84" s="1"/>
  <c r="N596" i="72"/>
  <c r="L596" i="72"/>
  <c r="AB596" i="72"/>
  <c r="AC596" i="72" s="1"/>
  <c r="P596" i="72"/>
  <c r="T596" i="72"/>
  <c r="R596" i="72"/>
  <c r="Z596" i="72"/>
  <c r="X596" i="72"/>
  <c r="J596" i="72"/>
  <c r="V596" i="72"/>
  <c r="H596" i="72"/>
  <c r="F596" i="72"/>
  <c r="F597" i="72" s="1"/>
  <c r="Z138" i="68"/>
  <c r="F138" i="68"/>
  <c r="F139" i="68" s="1"/>
  <c r="V138" i="68"/>
  <c r="AB138" i="68"/>
  <c r="T138" i="68"/>
  <c r="R138" i="68"/>
  <c r="P138" i="68"/>
  <c r="J138" i="68"/>
  <c r="H138" i="68"/>
  <c r="N138" i="68"/>
  <c r="L138" i="68"/>
  <c r="X138" i="68"/>
  <c r="AB149" i="70"/>
  <c r="R149" i="70"/>
  <c r="F149" i="70"/>
  <c r="F150" i="70" s="1"/>
  <c r="N149" i="70"/>
  <c r="P149" i="70"/>
  <c r="J149" i="70"/>
  <c r="L149" i="70"/>
  <c r="H149" i="70"/>
  <c r="Z149" i="70"/>
  <c r="T149" i="70"/>
  <c r="V149" i="70"/>
  <c r="X149" i="70"/>
  <c r="V909" i="72"/>
  <c r="T909" i="72"/>
  <c r="H909" i="72"/>
  <c r="R909" i="72"/>
  <c r="P909" i="72"/>
  <c r="N909" i="72"/>
  <c r="AB909" i="72"/>
  <c r="AC909" i="72" s="1"/>
  <c r="F909" i="72"/>
  <c r="F910" i="72" s="1"/>
  <c r="Z909" i="72"/>
  <c r="X909" i="72"/>
  <c r="L909" i="72"/>
  <c r="J909" i="72"/>
  <c r="J747" i="72"/>
  <c r="Z747" i="72"/>
  <c r="L747" i="72"/>
  <c r="H747" i="72"/>
  <c r="X747" i="72"/>
  <c r="R747" i="72"/>
  <c r="T747" i="72"/>
  <c r="V747" i="72"/>
  <c r="F747" i="72"/>
  <c r="F748" i="72" s="1"/>
  <c r="P747" i="72"/>
  <c r="N747" i="72"/>
  <c r="AB747" i="72"/>
  <c r="AC747" i="72" s="1"/>
  <c r="R759" i="70"/>
  <c r="N759" i="70"/>
  <c r="J759" i="70"/>
  <c r="T759" i="70"/>
  <c r="V759" i="70"/>
  <c r="H759" i="70"/>
  <c r="F759" i="70"/>
  <c r="F760" i="70" s="1"/>
  <c r="P759" i="70"/>
  <c r="AB759" i="70"/>
  <c r="Z759" i="70"/>
  <c r="L759" i="70"/>
  <c r="X759" i="70"/>
  <c r="AB858" i="72"/>
  <c r="AC858" i="72" s="1"/>
  <c r="N858" i="72"/>
  <c r="J858" i="72"/>
  <c r="T858" i="72"/>
  <c r="F858" i="72"/>
  <c r="F859" i="72" s="1"/>
  <c r="L858" i="72"/>
  <c r="X858" i="72"/>
  <c r="V858" i="72"/>
  <c r="R858" i="72"/>
  <c r="H858" i="72"/>
  <c r="Z858" i="72"/>
  <c r="P858" i="72"/>
  <c r="AB52" i="72"/>
  <c r="AC52" i="72" s="1"/>
  <c r="V52" i="72"/>
  <c r="H52" i="72"/>
  <c r="T52" i="72"/>
  <c r="F52" i="72"/>
  <c r="F53" i="72" s="1"/>
  <c r="Z52" i="72"/>
  <c r="L52" i="72"/>
  <c r="N52" i="72"/>
  <c r="J52" i="72"/>
  <c r="X52" i="72"/>
  <c r="R52" i="72"/>
  <c r="P52" i="72"/>
  <c r="Z734" i="70"/>
  <c r="AB734" i="70"/>
  <c r="R734" i="70"/>
  <c r="T734" i="70"/>
  <c r="N734" i="70"/>
  <c r="P734" i="70"/>
  <c r="L734" i="70"/>
  <c r="H734" i="70"/>
  <c r="V734" i="70"/>
  <c r="X734" i="70"/>
  <c r="J734" i="70"/>
  <c r="F734" i="70"/>
  <c r="F735" i="70" s="1"/>
  <c r="AB258" i="84"/>
  <c r="R258" i="84"/>
  <c r="V258" i="84"/>
  <c r="H258" i="84"/>
  <c r="T258" i="84"/>
  <c r="J258" i="84"/>
  <c r="N258" i="84"/>
  <c r="P258" i="84"/>
  <c r="F258" i="84"/>
  <c r="F259" i="84" s="1"/>
  <c r="X258" i="84"/>
  <c r="Z258" i="84"/>
  <c r="L258" i="84"/>
  <c r="X728" i="70"/>
  <c r="R728" i="70"/>
  <c r="T728" i="70"/>
  <c r="N728" i="70"/>
  <c r="P728" i="70"/>
  <c r="J728" i="70"/>
  <c r="L728" i="70"/>
  <c r="Z728" i="70"/>
  <c r="AB728" i="70"/>
  <c r="V728" i="70"/>
  <c r="F728" i="70"/>
  <c r="F729" i="70" s="1"/>
  <c r="H728" i="70"/>
  <c r="J1035" i="72"/>
  <c r="L1035" i="72"/>
  <c r="P1035" i="72"/>
  <c r="V1035" i="72"/>
  <c r="AB1035" i="72"/>
  <c r="AC1035" i="72" s="1"/>
  <c r="H1035" i="72"/>
  <c r="Z1035" i="72"/>
  <c r="T1035" i="72"/>
  <c r="F1035" i="72"/>
  <c r="F1036" i="72" s="1"/>
  <c r="R1035" i="72"/>
  <c r="N1035" i="72"/>
  <c r="X1035" i="72"/>
  <c r="AB791" i="72"/>
  <c r="AC791" i="72" s="1"/>
  <c r="Z791" i="72"/>
  <c r="J791" i="72"/>
  <c r="T791" i="72"/>
  <c r="F791" i="72"/>
  <c r="F792" i="72" s="1"/>
  <c r="X791" i="72"/>
  <c r="P791" i="72"/>
  <c r="V791" i="72"/>
  <c r="N791" i="72"/>
  <c r="H791" i="72"/>
  <c r="L791" i="72"/>
  <c r="R791" i="72"/>
  <c r="X190" i="70"/>
  <c r="T190" i="70"/>
  <c r="J190" i="70"/>
  <c r="N190" i="70"/>
  <c r="P190" i="70"/>
  <c r="L190" i="70"/>
  <c r="F190" i="70"/>
  <c r="F191" i="70" s="1"/>
  <c r="H190" i="70"/>
  <c r="Z190" i="70"/>
  <c r="AB190" i="70"/>
  <c r="V190" i="70"/>
  <c r="R190" i="70"/>
  <c r="H747" i="70"/>
  <c r="Z747" i="70"/>
  <c r="X747" i="70"/>
  <c r="J747" i="70"/>
  <c r="AB747" i="70"/>
  <c r="V747" i="70"/>
  <c r="N747" i="70"/>
  <c r="P747" i="70"/>
  <c r="F747" i="70"/>
  <c r="F748" i="70" s="1"/>
  <c r="R747" i="70"/>
  <c r="T747" i="70"/>
  <c r="L747" i="70"/>
  <c r="V217" i="84"/>
  <c r="F217" i="84"/>
  <c r="F218" i="84" s="1"/>
  <c r="Z217" i="84"/>
  <c r="H217" i="84"/>
  <c r="AB217" i="84"/>
  <c r="J217" i="84"/>
  <c r="L217" i="84"/>
  <c r="R217" i="84"/>
  <c r="P217" i="84"/>
  <c r="T217" i="84"/>
  <c r="N217" i="84"/>
  <c r="X217" i="84"/>
  <c r="D241" i="80"/>
  <c r="N63" i="68"/>
  <c r="H63" i="68"/>
  <c r="F63" i="68"/>
  <c r="F64" i="68" s="1"/>
  <c r="L63" i="68"/>
  <c r="V63" i="68"/>
  <c r="X63" i="68"/>
  <c r="T63" i="68"/>
  <c r="AB63" i="68"/>
  <c r="Z63" i="68"/>
  <c r="R63" i="68"/>
  <c r="P63" i="68"/>
  <c r="J63" i="68"/>
  <c r="R112" i="74"/>
  <c r="N112" i="74"/>
  <c r="H112" i="74"/>
  <c r="Z112" i="74"/>
  <c r="AB112" i="74"/>
  <c r="V112" i="74"/>
  <c r="X112" i="74"/>
  <c r="T112" i="74"/>
  <c r="P112" i="74"/>
  <c r="F112" i="74"/>
  <c r="F113" i="74" s="1"/>
  <c r="J112" i="74"/>
  <c r="L112" i="74"/>
  <c r="D36" i="75"/>
  <c r="P466" i="72"/>
  <c r="Z466" i="72"/>
  <c r="T466" i="72"/>
  <c r="F466" i="72"/>
  <c r="F467" i="72" s="1"/>
  <c r="R466" i="72"/>
  <c r="X466" i="72"/>
  <c r="J466" i="72"/>
  <c r="V466" i="72"/>
  <c r="L466" i="72"/>
  <c r="AB466" i="72"/>
  <c r="AC466" i="72" s="1"/>
  <c r="H466" i="72"/>
  <c r="N466" i="72"/>
  <c r="T157" i="72"/>
  <c r="L157" i="72"/>
  <c r="X157" i="72"/>
  <c r="J157" i="72"/>
  <c r="V157" i="72"/>
  <c r="Z157" i="72"/>
  <c r="AB157" i="72"/>
  <c r="AC157" i="72" s="1"/>
  <c r="H157" i="72"/>
  <c r="P157" i="72"/>
  <c r="N157" i="72"/>
  <c r="R157" i="72"/>
  <c r="F157" i="72"/>
  <c r="F158" i="72" s="1"/>
  <c r="P175" i="70"/>
  <c r="L175" i="70"/>
  <c r="X175" i="70"/>
  <c r="Z175" i="70"/>
  <c r="AB175" i="70"/>
  <c r="V175" i="70"/>
  <c r="R175" i="70"/>
  <c r="T175" i="70"/>
  <c r="N175" i="70"/>
  <c r="J175" i="70"/>
  <c r="F175" i="70"/>
  <c r="F176" i="70" s="1"/>
  <c r="H175" i="70"/>
  <c r="J139" i="72"/>
  <c r="H139" i="72"/>
  <c r="AB139" i="72"/>
  <c r="AC139" i="72" s="1"/>
  <c r="N139" i="72"/>
  <c r="Z139" i="72"/>
  <c r="L139" i="72"/>
  <c r="T139" i="72"/>
  <c r="P139" i="72"/>
  <c r="F139" i="72"/>
  <c r="F140" i="72" s="1"/>
  <c r="X139" i="72"/>
  <c r="R139" i="72"/>
  <c r="V139" i="72"/>
  <c r="P238" i="70"/>
  <c r="L238" i="70"/>
  <c r="X238" i="70"/>
  <c r="V238" i="70"/>
  <c r="R238" i="70"/>
  <c r="T238" i="70"/>
  <c r="N238" i="70"/>
  <c r="J238" i="70"/>
  <c r="F238" i="70"/>
  <c r="F239" i="70" s="1"/>
  <c r="H238" i="70"/>
  <c r="AB238" i="70"/>
  <c r="Z238" i="70"/>
  <c r="F221" i="84"/>
  <c r="F222" i="84" s="1"/>
  <c r="T221" i="84"/>
  <c r="R221" i="84"/>
  <c r="H221" i="84"/>
  <c r="J221" i="84"/>
  <c r="AB221" i="84"/>
  <c r="P221" i="84"/>
  <c r="L221" i="84"/>
  <c r="V221" i="84"/>
  <c r="N221" i="84"/>
  <c r="Z221" i="84"/>
  <c r="X221" i="84"/>
  <c r="D211" i="80"/>
  <c r="H455" i="70"/>
  <c r="Z455" i="70"/>
  <c r="V455" i="70"/>
  <c r="X455" i="70"/>
  <c r="P455" i="70"/>
  <c r="AB455" i="70"/>
  <c r="R455" i="70"/>
  <c r="T455" i="70"/>
  <c r="N455" i="70"/>
  <c r="J455" i="70"/>
  <c r="L455" i="70"/>
  <c r="F455" i="70"/>
  <c r="F456" i="70" s="1"/>
  <c r="P250" i="72"/>
  <c r="X250" i="72"/>
  <c r="V250" i="72"/>
  <c r="J250" i="72"/>
  <c r="R250" i="72"/>
  <c r="F250" i="72"/>
  <c r="F251" i="72" s="1"/>
  <c r="T250" i="72"/>
  <c r="L250" i="72"/>
  <c r="AB250" i="72"/>
  <c r="AC250" i="72" s="1"/>
  <c r="N250" i="72"/>
  <c r="Z250" i="72"/>
  <c r="H250" i="72"/>
  <c r="V126" i="68"/>
  <c r="T126" i="68"/>
  <c r="N126" i="68"/>
  <c r="R126" i="68"/>
  <c r="P126" i="68"/>
  <c r="J126" i="68"/>
  <c r="L126" i="68"/>
  <c r="AB126" i="68"/>
  <c r="X126" i="68"/>
  <c r="Z126" i="68"/>
  <c r="F126" i="68"/>
  <c r="F127" i="68" s="1"/>
  <c r="H126" i="68"/>
  <c r="J276" i="84"/>
  <c r="X276" i="84"/>
  <c r="H276" i="84"/>
  <c r="L276" i="84"/>
  <c r="N276" i="84"/>
  <c r="V276" i="84"/>
  <c r="T276" i="84"/>
  <c r="AB276" i="84"/>
  <c r="P276" i="84"/>
  <c r="R276" i="84"/>
  <c r="Z276" i="84"/>
  <c r="F276" i="84"/>
  <c r="F277" i="84" s="1"/>
  <c r="P446" i="70"/>
  <c r="L446" i="70"/>
  <c r="X446" i="70"/>
  <c r="Z446" i="70"/>
  <c r="AB446" i="70"/>
  <c r="V446" i="70"/>
  <c r="R446" i="70"/>
  <c r="T446" i="70"/>
  <c r="N446" i="70"/>
  <c r="J446" i="70"/>
  <c r="F446" i="70"/>
  <c r="F447" i="70" s="1"/>
  <c r="H446" i="70"/>
  <c r="AB860" i="72"/>
  <c r="AC860" i="72" s="1"/>
  <c r="R860" i="72"/>
  <c r="P860" i="72"/>
  <c r="Z860" i="72"/>
  <c r="V860" i="72"/>
  <c r="H860" i="72"/>
  <c r="T860" i="72"/>
  <c r="F860" i="72"/>
  <c r="F861" i="72" s="1"/>
  <c r="N860" i="72"/>
  <c r="L860" i="72"/>
  <c r="X860" i="72"/>
  <c r="J860" i="72"/>
  <c r="H73" i="68"/>
  <c r="N73" i="68"/>
  <c r="J73" i="68"/>
  <c r="L73" i="68"/>
  <c r="V73" i="68"/>
  <c r="AB73" i="68"/>
  <c r="F73" i="68"/>
  <c r="F74" i="68" s="1"/>
  <c r="X73" i="68"/>
  <c r="Z73" i="68"/>
  <c r="P73" i="68"/>
  <c r="R73" i="68"/>
  <c r="T73" i="68"/>
  <c r="X215" i="84"/>
  <c r="Z215" i="84"/>
  <c r="F215" i="84"/>
  <c r="F216" i="84" s="1"/>
  <c r="AB215" i="84"/>
  <c r="T215" i="84"/>
  <c r="V215" i="84"/>
  <c r="R215" i="84"/>
  <c r="J215" i="84"/>
  <c r="N215" i="84"/>
  <c r="H215" i="84"/>
  <c r="L215" i="84"/>
  <c r="P215" i="84"/>
  <c r="P369" i="72"/>
  <c r="AB369" i="72"/>
  <c r="AC369" i="72" s="1"/>
  <c r="N369" i="72"/>
  <c r="T369" i="72"/>
  <c r="L369" i="72"/>
  <c r="V369" i="72"/>
  <c r="Z369" i="72"/>
  <c r="X369" i="72"/>
  <c r="J369" i="72"/>
  <c r="H369" i="72"/>
  <c r="F369" i="72"/>
  <c r="F370" i="72" s="1"/>
  <c r="R369" i="72"/>
  <c r="H487" i="70"/>
  <c r="L487" i="70"/>
  <c r="Z487" i="70"/>
  <c r="V487" i="70"/>
  <c r="AB487" i="70"/>
  <c r="J487" i="70"/>
  <c r="X487" i="70"/>
  <c r="T487" i="70"/>
  <c r="R487" i="70"/>
  <c r="F487" i="70"/>
  <c r="F488" i="70" s="1"/>
  <c r="N487" i="70"/>
  <c r="P487" i="70"/>
  <c r="D48" i="68"/>
  <c r="Z165" i="84"/>
  <c r="T165" i="84"/>
  <c r="R165" i="84"/>
  <c r="N165" i="84"/>
  <c r="J165" i="84"/>
  <c r="H165" i="84"/>
  <c r="V165" i="84"/>
  <c r="X165" i="84"/>
  <c r="AB165" i="84"/>
  <c r="L165" i="84"/>
  <c r="P165" i="84"/>
  <c r="F165" i="84"/>
  <c r="F166" i="84" s="1"/>
  <c r="H393" i="70"/>
  <c r="Z393" i="70"/>
  <c r="V393" i="70"/>
  <c r="X393" i="70"/>
  <c r="P393" i="70"/>
  <c r="AB393" i="70"/>
  <c r="R393" i="70"/>
  <c r="T393" i="70"/>
  <c r="N393" i="70"/>
  <c r="J393" i="70"/>
  <c r="L393" i="70"/>
  <c r="F393" i="70"/>
  <c r="F394" i="70" s="1"/>
  <c r="Z594" i="70"/>
  <c r="H594" i="70"/>
  <c r="F594" i="70"/>
  <c r="F595" i="70" s="1"/>
  <c r="P594" i="70"/>
  <c r="R594" i="70"/>
  <c r="L594" i="70"/>
  <c r="V594" i="70"/>
  <c r="AB594" i="70"/>
  <c r="J594" i="70"/>
  <c r="N594" i="70"/>
  <c r="T594" i="70"/>
  <c r="X594" i="70"/>
  <c r="Z527" i="72"/>
  <c r="V527" i="72"/>
  <c r="R527" i="72"/>
  <c r="AB527" i="72"/>
  <c r="AC527" i="72" s="1"/>
  <c r="F527" i="72"/>
  <c r="F528" i="72" s="1"/>
  <c r="X527" i="72"/>
  <c r="J527" i="72"/>
  <c r="H527" i="72"/>
  <c r="T527" i="72"/>
  <c r="P527" i="72"/>
  <c r="N527" i="72"/>
  <c r="L527" i="72"/>
  <c r="D113" i="80"/>
  <c r="N119" i="68"/>
  <c r="AB119" i="68"/>
  <c r="L119" i="68"/>
  <c r="J119" i="68"/>
  <c r="F119" i="68"/>
  <c r="F120" i="68" s="1"/>
  <c r="H119" i="68"/>
  <c r="Z119" i="68"/>
  <c r="T119" i="68"/>
  <c r="X119" i="68"/>
  <c r="R119" i="68"/>
  <c r="V119" i="68"/>
  <c r="P119" i="68"/>
  <c r="D28" i="67"/>
  <c r="F1004" i="72"/>
  <c r="F1005" i="72" s="1"/>
  <c r="R1004" i="72"/>
  <c r="P1004" i="72"/>
  <c r="N1004" i="72"/>
  <c r="V1004" i="72"/>
  <c r="L1004" i="72"/>
  <c r="AB1004" i="72"/>
  <c r="AC1004" i="72" s="1"/>
  <c r="X1004" i="72"/>
  <c r="J1004" i="72"/>
  <c r="H1004" i="72"/>
  <c r="Z1004" i="72"/>
  <c r="T1004" i="72"/>
  <c r="P34" i="84"/>
  <c r="X34" i="84"/>
  <c r="F34" i="84"/>
  <c r="F35" i="84" s="1"/>
  <c r="AB34" i="84"/>
  <c r="H34" i="84"/>
  <c r="N34" i="84"/>
  <c r="J34" i="84"/>
  <c r="T34" i="84"/>
  <c r="R34" i="84"/>
  <c r="L34" i="84"/>
  <c r="V34" i="84"/>
  <c r="Z34" i="84"/>
  <c r="D267" i="80"/>
  <c r="L48" i="72"/>
  <c r="Z48" i="72"/>
  <c r="H48" i="72"/>
  <c r="X48" i="72"/>
  <c r="J48" i="72"/>
  <c r="P48" i="72"/>
  <c r="AB48" i="72"/>
  <c r="AC48" i="72" s="1"/>
  <c r="N48" i="72"/>
  <c r="T48" i="72"/>
  <c r="F48" i="72"/>
  <c r="F49" i="72" s="1"/>
  <c r="R48" i="72"/>
  <c r="V48" i="72"/>
  <c r="F38" i="84"/>
  <c r="F39" i="84" s="1"/>
  <c r="N38" i="84"/>
  <c r="Z38" i="84"/>
  <c r="J38" i="84"/>
  <c r="P38" i="84"/>
  <c r="R38" i="84"/>
  <c r="H38" i="84"/>
  <c r="V38" i="84"/>
  <c r="T38" i="84"/>
  <c r="X38" i="84"/>
  <c r="AB38" i="84"/>
  <c r="L38" i="84"/>
  <c r="T167" i="72"/>
  <c r="L167" i="72"/>
  <c r="X167" i="72"/>
  <c r="J167" i="72"/>
  <c r="N167" i="72"/>
  <c r="AB167" i="72"/>
  <c r="AC167" i="72" s="1"/>
  <c r="F167" i="72"/>
  <c r="F168" i="72" s="1"/>
  <c r="R167" i="72"/>
  <c r="P167" i="72"/>
  <c r="V167" i="72"/>
  <c r="Z167" i="72"/>
  <c r="H167" i="72"/>
  <c r="Z613" i="70"/>
  <c r="N613" i="70"/>
  <c r="V613" i="70"/>
  <c r="P613" i="70"/>
  <c r="X613" i="70"/>
  <c r="F613" i="70"/>
  <c r="F614" i="70" s="1"/>
  <c r="L613" i="70"/>
  <c r="T613" i="70"/>
  <c r="R613" i="70"/>
  <c r="H613" i="70"/>
  <c r="J613" i="70"/>
  <c r="AB613" i="70"/>
  <c r="P1019" i="72"/>
  <c r="X1019" i="72"/>
  <c r="J1019" i="72"/>
  <c r="H1019" i="72"/>
  <c r="T1019" i="72"/>
  <c r="V1019" i="72"/>
  <c r="F1019" i="72"/>
  <c r="F1020" i="72" s="1"/>
  <c r="R1019" i="72"/>
  <c r="Z1019" i="72"/>
  <c r="AB1019" i="72"/>
  <c r="AC1019" i="72" s="1"/>
  <c r="L1019" i="72"/>
  <c r="N1019" i="72"/>
  <c r="L84" i="68"/>
  <c r="Z84" i="68"/>
  <c r="J84" i="68"/>
  <c r="H84" i="68"/>
  <c r="AB84" i="68"/>
  <c r="F84" i="68"/>
  <c r="F85" i="68" s="1"/>
  <c r="X84" i="68"/>
  <c r="T84" i="68"/>
  <c r="N84" i="68"/>
  <c r="V84" i="68"/>
  <c r="P84" i="68"/>
  <c r="R84" i="68"/>
  <c r="H333" i="70"/>
  <c r="Z333" i="70"/>
  <c r="V333" i="70"/>
  <c r="X333" i="70"/>
  <c r="P333" i="70"/>
  <c r="AB333" i="70"/>
  <c r="R333" i="70"/>
  <c r="T333" i="70"/>
  <c r="N333" i="70"/>
  <c r="J333" i="70"/>
  <c r="F333" i="70"/>
  <c r="F334" i="70" s="1"/>
  <c r="L333" i="70"/>
  <c r="D149" i="80"/>
  <c r="P248" i="72"/>
  <c r="X248" i="72"/>
  <c r="Z248" i="72"/>
  <c r="H248" i="72"/>
  <c r="AB248" i="72"/>
  <c r="AC248" i="72" s="1"/>
  <c r="J248" i="72"/>
  <c r="F248" i="72"/>
  <c r="F249" i="72" s="1"/>
  <c r="R248" i="72"/>
  <c r="T248" i="72"/>
  <c r="N248" i="72"/>
  <c r="L248" i="72"/>
  <c r="V248" i="72"/>
  <c r="AB136" i="68"/>
  <c r="J136" i="68"/>
  <c r="Z136" i="68"/>
  <c r="X136" i="68"/>
  <c r="V136" i="68"/>
  <c r="H136" i="68"/>
  <c r="T136" i="68"/>
  <c r="R136" i="68"/>
  <c r="P136" i="68"/>
  <c r="N136" i="68"/>
  <c r="F136" i="68"/>
  <c r="F137" i="68" s="1"/>
  <c r="L136" i="68"/>
  <c r="T280" i="84"/>
  <c r="F280" i="84"/>
  <c r="F281" i="84" s="1"/>
  <c r="Z280" i="84"/>
  <c r="P280" i="84"/>
  <c r="X280" i="84"/>
  <c r="R280" i="84"/>
  <c r="N280" i="84"/>
  <c r="L280" i="84"/>
  <c r="J280" i="84"/>
  <c r="V280" i="84"/>
  <c r="H280" i="84"/>
  <c r="AB280" i="84"/>
  <c r="X431" i="70"/>
  <c r="T431" i="70"/>
  <c r="J431" i="70"/>
  <c r="L431" i="70"/>
  <c r="N431" i="70"/>
  <c r="P431" i="70"/>
  <c r="F431" i="70"/>
  <c r="F432" i="70" s="1"/>
  <c r="H431" i="70"/>
  <c r="Z431" i="70"/>
  <c r="V431" i="70"/>
  <c r="AB431" i="70"/>
  <c r="R431" i="70"/>
  <c r="H116" i="70"/>
  <c r="X116" i="70"/>
  <c r="T116" i="70"/>
  <c r="R116" i="70"/>
  <c r="P116" i="70"/>
  <c r="Z116" i="70"/>
  <c r="V116" i="70"/>
  <c r="J116" i="70"/>
  <c r="L116" i="70"/>
  <c r="F116" i="70"/>
  <c r="F117" i="70" s="1"/>
  <c r="AB116" i="70"/>
  <c r="N116" i="70"/>
  <c r="Z442" i="70"/>
  <c r="AB442" i="70"/>
  <c r="R442" i="70"/>
  <c r="N442" i="70"/>
  <c r="P442" i="70"/>
  <c r="H442" i="70"/>
  <c r="V442" i="70"/>
  <c r="X442" i="70"/>
  <c r="T442" i="70"/>
  <c r="J442" i="70"/>
  <c r="L442" i="70"/>
  <c r="F442" i="70"/>
  <c r="F443" i="70" s="1"/>
  <c r="X182" i="70"/>
  <c r="H182" i="70"/>
  <c r="N182" i="70"/>
  <c r="Z182" i="70"/>
  <c r="V182" i="70"/>
  <c r="P182" i="70"/>
  <c r="L182" i="70"/>
  <c r="J182" i="70"/>
  <c r="R182" i="70"/>
  <c r="AB182" i="70"/>
  <c r="T182" i="70"/>
  <c r="F182" i="70"/>
  <c r="F183" i="70" s="1"/>
  <c r="AB67" i="68"/>
  <c r="V67" i="68"/>
  <c r="Z67" i="68"/>
  <c r="X67" i="68"/>
  <c r="L67" i="68"/>
  <c r="P67" i="68"/>
  <c r="J67" i="68"/>
  <c r="H67" i="68"/>
  <c r="R67" i="68"/>
  <c r="N67" i="68"/>
  <c r="F67" i="68"/>
  <c r="F68" i="68" s="1"/>
  <c r="T67" i="68"/>
  <c r="L586" i="72"/>
  <c r="X586" i="72"/>
  <c r="J586" i="72"/>
  <c r="V586" i="72"/>
  <c r="H586" i="72"/>
  <c r="N586" i="72"/>
  <c r="Z586" i="72"/>
  <c r="F586" i="72"/>
  <c r="F587" i="72" s="1"/>
  <c r="P586" i="72"/>
  <c r="AB586" i="72"/>
  <c r="AC586" i="72" s="1"/>
  <c r="T586" i="72"/>
  <c r="R586" i="72"/>
  <c r="V173" i="72"/>
  <c r="L173" i="72"/>
  <c r="H173" i="72"/>
  <c r="X173" i="72"/>
  <c r="AB173" i="72"/>
  <c r="AC173" i="72" s="1"/>
  <c r="Z173" i="72"/>
  <c r="T173" i="72"/>
  <c r="F173" i="72"/>
  <c r="F174" i="72" s="1"/>
  <c r="R173" i="72"/>
  <c r="P173" i="72"/>
  <c r="N173" i="72"/>
  <c r="J173" i="72"/>
  <c r="D30" i="68"/>
  <c r="T117" i="68"/>
  <c r="Z117" i="68"/>
  <c r="AB117" i="68"/>
  <c r="X117" i="68"/>
  <c r="P117" i="68"/>
  <c r="V117" i="68"/>
  <c r="N117" i="68"/>
  <c r="F117" i="68"/>
  <c r="F118" i="68" s="1"/>
  <c r="J117" i="68"/>
  <c r="H117" i="68"/>
  <c r="R117" i="68"/>
  <c r="L117" i="68"/>
  <c r="T789" i="72"/>
  <c r="F789" i="72"/>
  <c r="F790" i="72" s="1"/>
  <c r="P789" i="72"/>
  <c r="L789" i="72"/>
  <c r="N789" i="72"/>
  <c r="AB789" i="72"/>
  <c r="AC789" i="72" s="1"/>
  <c r="H789" i="72"/>
  <c r="V789" i="72"/>
  <c r="J789" i="72"/>
  <c r="Z789" i="72"/>
  <c r="X789" i="72"/>
  <c r="R789" i="72"/>
  <c r="L299" i="70"/>
  <c r="P299" i="70"/>
  <c r="AB299" i="70"/>
  <c r="J299" i="70"/>
  <c r="T299" i="70"/>
  <c r="R299" i="70"/>
  <c r="H299" i="70"/>
  <c r="X299" i="70"/>
  <c r="F299" i="70"/>
  <c r="F300" i="70" s="1"/>
  <c r="V299" i="70"/>
  <c r="Z299" i="70"/>
  <c r="N299" i="70"/>
  <c r="L177" i="68"/>
  <c r="T177" i="68"/>
  <c r="X177" i="68"/>
  <c r="F177" i="68"/>
  <c r="F178" i="68" s="1"/>
  <c r="P177" i="68"/>
  <c r="AB177" i="68"/>
  <c r="N177" i="68"/>
  <c r="V177" i="68"/>
  <c r="R177" i="68"/>
  <c r="J177" i="68"/>
  <c r="H177" i="68"/>
  <c r="Z177" i="68"/>
  <c r="X579" i="70"/>
  <c r="T579" i="70"/>
  <c r="J579" i="70"/>
  <c r="L579" i="70"/>
  <c r="V579" i="70"/>
  <c r="R579" i="70"/>
  <c r="N579" i="70"/>
  <c r="P579" i="70"/>
  <c r="F579" i="70"/>
  <c r="F580" i="70" s="1"/>
  <c r="H579" i="70"/>
  <c r="Z579" i="70"/>
  <c r="AB579" i="70"/>
  <c r="V30" i="84"/>
  <c r="T30" i="84"/>
  <c r="AB30" i="84"/>
  <c r="H30" i="84"/>
  <c r="P30" i="84"/>
  <c r="N30" i="84"/>
  <c r="F30" i="84"/>
  <c r="F31" i="84" s="1"/>
  <c r="J30" i="84"/>
  <c r="R30" i="84"/>
  <c r="X30" i="84"/>
  <c r="L30" i="84"/>
  <c r="Z30" i="84"/>
  <c r="V89" i="84"/>
  <c r="H89" i="84"/>
  <c r="F89" i="84"/>
  <c r="F90" i="84" s="1"/>
  <c r="N89" i="84"/>
  <c r="AB89" i="84"/>
  <c r="L89" i="84"/>
  <c r="R89" i="84"/>
  <c r="P89" i="84"/>
  <c r="J89" i="84"/>
  <c r="Z89" i="84"/>
  <c r="X89" i="84"/>
  <c r="T89" i="84"/>
  <c r="D131" i="80"/>
  <c r="H553" i="72"/>
  <c r="L553" i="72"/>
  <c r="N553" i="72"/>
  <c r="Z553" i="72"/>
  <c r="R553" i="72"/>
  <c r="P553" i="72"/>
  <c r="AB553" i="72"/>
  <c r="AC553" i="72" s="1"/>
  <c r="J553" i="72"/>
  <c r="X553" i="72"/>
  <c r="F553" i="72"/>
  <c r="F554" i="72" s="1"/>
  <c r="V553" i="72"/>
  <c r="T553" i="72"/>
  <c r="Z1037" i="72"/>
  <c r="AB1037" i="72"/>
  <c r="AC1037" i="72" s="1"/>
  <c r="L1037" i="72"/>
  <c r="N1037" i="72"/>
  <c r="P1037" i="72"/>
  <c r="X1037" i="72"/>
  <c r="J1037" i="72"/>
  <c r="H1037" i="72"/>
  <c r="T1037" i="72"/>
  <c r="V1037" i="72"/>
  <c r="F1037" i="72"/>
  <c r="F1038" i="72" s="1"/>
  <c r="R1037" i="72"/>
  <c r="J372" i="70"/>
  <c r="R372" i="70"/>
  <c r="N372" i="70"/>
  <c r="H372" i="70"/>
  <c r="L372" i="70"/>
  <c r="Z372" i="70"/>
  <c r="X372" i="70"/>
  <c r="F372" i="70"/>
  <c r="F373" i="70" s="1"/>
  <c r="T372" i="70"/>
  <c r="AB372" i="70"/>
  <c r="V372" i="70"/>
  <c r="P372" i="70"/>
  <c r="AB29" i="67"/>
  <c r="T29" i="67"/>
  <c r="H29" i="67"/>
  <c r="X29" i="67"/>
  <c r="P29" i="67"/>
  <c r="R29" i="67"/>
  <c r="N29" i="67"/>
  <c r="F29" i="67"/>
  <c r="F30" i="67" s="1"/>
  <c r="V29" i="67"/>
  <c r="Z29" i="67"/>
  <c r="L29" i="67"/>
  <c r="J29" i="67"/>
  <c r="T60" i="72"/>
  <c r="F60" i="72"/>
  <c r="F61" i="72" s="1"/>
  <c r="R60" i="72"/>
  <c r="P60" i="72"/>
  <c r="N60" i="72"/>
  <c r="J60" i="72"/>
  <c r="V60" i="72"/>
  <c r="X60" i="72"/>
  <c r="L60" i="72"/>
  <c r="AB60" i="72"/>
  <c r="AC60" i="72" s="1"/>
  <c r="Z60" i="72"/>
  <c r="H60" i="72"/>
  <c r="V99" i="84"/>
  <c r="H99" i="84"/>
  <c r="F99" i="84"/>
  <c r="F100" i="84" s="1"/>
  <c r="L99" i="84"/>
  <c r="X99" i="84"/>
  <c r="Z99" i="84"/>
  <c r="J99" i="84"/>
  <c r="R99" i="84"/>
  <c r="N99" i="84"/>
  <c r="P99" i="84"/>
  <c r="T99" i="84"/>
  <c r="AB99" i="84"/>
  <c r="AB660" i="70"/>
  <c r="R660" i="70"/>
  <c r="T660" i="70"/>
  <c r="J660" i="70"/>
  <c r="L660" i="70"/>
  <c r="F660" i="70"/>
  <c r="F661" i="70" s="1"/>
  <c r="H660" i="70"/>
  <c r="Z660" i="70"/>
  <c r="V660" i="70"/>
  <c r="X660" i="70"/>
  <c r="N660" i="70"/>
  <c r="P660" i="70"/>
  <c r="J235" i="84"/>
  <c r="N235" i="84"/>
  <c r="V235" i="84"/>
  <c r="Z235" i="84"/>
  <c r="AB235" i="84"/>
  <c r="F235" i="84"/>
  <c r="F236" i="84" s="1"/>
  <c r="L235" i="84"/>
  <c r="P235" i="84"/>
  <c r="T235" i="84"/>
  <c r="R235" i="84"/>
  <c r="X235" i="84"/>
  <c r="H235" i="84"/>
  <c r="AB77" i="68"/>
  <c r="X77" i="68"/>
  <c r="F77" i="68"/>
  <c r="F78" i="68" s="1"/>
  <c r="V77" i="68"/>
  <c r="T77" i="68"/>
  <c r="R77" i="68"/>
  <c r="H77" i="68"/>
  <c r="L77" i="68"/>
  <c r="P77" i="68"/>
  <c r="N77" i="68"/>
  <c r="J77" i="68"/>
  <c r="Z77" i="68"/>
  <c r="Z585" i="70"/>
  <c r="AB585" i="70"/>
  <c r="R585" i="70"/>
  <c r="T585" i="70"/>
  <c r="N585" i="70"/>
  <c r="P585" i="70"/>
  <c r="H585" i="70"/>
  <c r="V585" i="70"/>
  <c r="X585" i="70"/>
  <c r="J585" i="70"/>
  <c r="L585" i="70"/>
  <c r="F585" i="70"/>
  <c r="F586" i="70" s="1"/>
  <c r="N919" i="72"/>
  <c r="V919" i="72"/>
  <c r="T919" i="72"/>
  <c r="F919" i="72"/>
  <c r="F920" i="72" s="1"/>
  <c r="H919" i="72"/>
  <c r="X919" i="72"/>
  <c r="R919" i="72"/>
  <c r="L919" i="72"/>
  <c r="J919" i="72"/>
  <c r="AB919" i="72"/>
  <c r="AC919" i="72" s="1"/>
  <c r="Z919" i="72"/>
  <c r="P919" i="72"/>
  <c r="F781" i="72"/>
  <c r="F782" i="72" s="1"/>
  <c r="J781" i="72"/>
  <c r="Z781" i="72"/>
  <c r="L781" i="72"/>
  <c r="P781" i="72"/>
  <c r="H781" i="72"/>
  <c r="AB781" i="72"/>
  <c r="AC781" i="72" s="1"/>
  <c r="N781" i="72"/>
  <c r="T781" i="72"/>
  <c r="R781" i="72"/>
  <c r="X781" i="72"/>
  <c r="V781" i="72"/>
  <c r="X13" i="70"/>
  <c r="T13" i="70"/>
  <c r="H13" i="70"/>
  <c r="L13" i="70"/>
  <c r="AB13" i="70"/>
  <c r="N13" i="70"/>
  <c r="F13" i="70"/>
  <c r="F14" i="70" s="1"/>
  <c r="V13" i="70"/>
  <c r="R13" i="70"/>
  <c r="J13" i="70"/>
  <c r="Z13" i="70"/>
  <c r="P13" i="70"/>
  <c r="H771" i="72"/>
  <c r="J771" i="72"/>
  <c r="P771" i="72"/>
  <c r="AB771" i="72"/>
  <c r="AC771" i="72" s="1"/>
  <c r="T771" i="72"/>
  <c r="R771" i="72"/>
  <c r="Z771" i="72"/>
  <c r="F771" i="72"/>
  <c r="F772" i="72" s="1"/>
  <c r="X771" i="72"/>
  <c r="V771" i="72"/>
  <c r="L771" i="72"/>
  <c r="N771" i="72"/>
  <c r="X344" i="70"/>
  <c r="T344" i="70"/>
  <c r="J344" i="70"/>
  <c r="L344" i="70"/>
  <c r="Z344" i="70"/>
  <c r="AB344" i="70"/>
  <c r="V344" i="70"/>
  <c r="R344" i="70"/>
  <c r="N344" i="70"/>
  <c r="P344" i="70"/>
  <c r="F344" i="70"/>
  <c r="F345" i="70" s="1"/>
  <c r="H344" i="70"/>
  <c r="V279" i="70"/>
  <c r="R279" i="70"/>
  <c r="L279" i="70"/>
  <c r="J279" i="70"/>
  <c r="N279" i="70"/>
  <c r="F279" i="70"/>
  <c r="F280" i="70" s="1"/>
  <c r="AB279" i="70"/>
  <c r="Z279" i="70"/>
  <c r="X279" i="70"/>
  <c r="H279" i="70"/>
  <c r="T279" i="70"/>
  <c r="P279" i="70"/>
  <c r="AB570" i="70"/>
  <c r="R570" i="70"/>
  <c r="T570" i="70"/>
  <c r="J570" i="70"/>
  <c r="L570" i="70"/>
  <c r="F570" i="70"/>
  <c r="F571" i="70" s="1"/>
  <c r="H570" i="70"/>
  <c r="Z570" i="70"/>
  <c r="V570" i="70"/>
  <c r="X570" i="70"/>
  <c r="N570" i="70"/>
  <c r="P570" i="70"/>
  <c r="AB528" i="70"/>
  <c r="P528" i="70"/>
  <c r="Z528" i="70"/>
  <c r="R528" i="70"/>
  <c r="H528" i="70"/>
  <c r="F528" i="70"/>
  <c r="F529" i="70" s="1"/>
  <c r="L528" i="70"/>
  <c r="V528" i="70"/>
  <c r="J528" i="70"/>
  <c r="T528" i="70"/>
  <c r="N528" i="70"/>
  <c r="X528" i="70"/>
  <c r="H124" i="70"/>
  <c r="V124" i="70"/>
  <c r="P124" i="70"/>
  <c r="F124" i="70"/>
  <c r="F125" i="70" s="1"/>
  <c r="Z124" i="70"/>
  <c r="AB124" i="70"/>
  <c r="X124" i="70"/>
  <c r="R124" i="70"/>
  <c r="T124" i="70"/>
  <c r="N124" i="70"/>
  <c r="J124" i="70"/>
  <c r="L124" i="70"/>
  <c r="Z308" i="70"/>
  <c r="AB308" i="70"/>
  <c r="X308" i="70"/>
  <c r="N308" i="70"/>
  <c r="P308" i="70"/>
  <c r="J308" i="70"/>
  <c r="L308" i="70"/>
  <c r="H308" i="70"/>
  <c r="V308" i="70"/>
  <c r="F308" i="70"/>
  <c r="F309" i="70" s="1"/>
  <c r="R308" i="70"/>
  <c r="T308" i="70"/>
  <c r="R59" i="68"/>
  <c r="V59" i="68"/>
  <c r="X59" i="68"/>
  <c r="F59" i="68"/>
  <c r="F60" i="68" s="1"/>
  <c r="N59" i="68"/>
  <c r="H59" i="68"/>
  <c r="L59" i="68"/>
  <c r="P59" i="68"/>
  <c r="AB59" i="68"/>
  <c r="T59" i="68"/>
  <c r="J59" i="68"/>
  <c r="Z59" i="68"/>
  <c r="P325" i="70"/>
  <c r="L325" i="70"/>
  <c r="X325" i="70"/>
  <c r="Z325" i="70"/>
  <c r="AB325" i="70"/>
  <c r="V325" i="70"/>
  <c r="R325" i="70"/>
  <c r="T325" i="70"/>
  <c r="N325" i="70"/>
  <c r="J325" i="70"/>
  <c r="F325" i="70"/>
  <c r="F326" i="70" s="1"/>
  <c r="H325" i="70"/>
  <c r="D9" i="68"/>
  <c r="J763" i="70"/>
  <c r="F763" i="70"/>
  <c r="F764" i="70" s="1"/>
  <c r="T763" i="70"/>
  <c r="N763" i="70"/>
  <c r="AB763" i="70"/>
  <c r="X763" i="70"/>
  <c r="Z763" i="70"/>
  <c r="L763" i="70"/>
  <c r="R763" i="70"/>
  <c r="V763" i="70"/>
  <c r="H763" i="70"/>
  <c r="P763" i="70"/>
  <c r="P350" i="70"/>
  <c r="L350" i="70"/>
  <c r="X350" i="70"/>
  <c r="Z350" i="70"/>
  <c r="AB350" i="70"/>
  <c r="V350" i="70"/>
  <c r="R350" i="70"/>
  <c r="T350" i="70"/>
  <c r="N350" i="70"/>
  <c r="J350" i="70"/>
  <c r="F350" i="70"/>
  <c r="F351" i="70" s="1"/>
  <c r="H350" i="70"/>
  <c r="Z171" i="70"/>
  <c r="R171" i="70"/>
  <c r="N171" i="70"/>
  <c r="H171" i="70"/>
  <c r="AB171" i="70"/>
  <c r="V171" i="70"/>
  <c r="X171" i="70"/>
  <c r="T171" i="70"/>
  <c r="P171" i="70"/>
  <c r="J171" i="70"/>
  <c r="L171" i="70"/>
  <c r="F171" i="70"/>
  <c r="F172" i="70" s="1"/>
  <c r="Z287" i="70"/>
  <c r="AB287" i="70"/>
  <c r="R287" i="70"/>
  <c r="N287" i="70"/>
  <c r="P287" i="70"/>
  <c r="H287" i="70"/>
  <c r="V287" i="70"/>
  <c r="X287" i="70"/>
  <c r="T287" i="70"/>
  <c r="J287" i="70"/>
  <c r="L287" i="70"/>
  <c r="F287" i="70"/>
  <c r="F288" i="70" s="1"/>
  <c r="X395" i="70"/>
  <c r="T395" i="70"/>
  <c r="J395" i="70"/>
  <c r="L395" i="70"/>
  <c r="Z395" i="70"/>
  <c r="AB395" i="70"/>
  <c r="V395" i="70"/>
  <c r="R395" i="70"/>
  <c r="N395" i="70"/>
  <c r="P395" i="70"/>
  <c r="F395" i="70"/>
  <c r="F396" i="70" s="1"/>
  <c r="H395" i="70"/>
  <c r="AB478" i="70"/>
  <c r="R478" i="70"/>
  <c r="T478" i="70"/>
  <c r="J478" i="70"/>
  <c r="F478" i="70"/>
  <c r="F479" i="70" s="1"/>
  <c r="H478" i="70"/>
  <c r="V478" i="70"/>
  <c r="X478" i="70"/>
  <c r="N478" i="70"/>
  <c r="P478" i="70"/>
  <c r="L478" i="70"/>
  <c r="Z478" i="70"/>
  <c r="J28" i="74"/>
  <c r="L28" i="74"/>
  <c r="F28" i="74"/>
  <c r="F29" i="74" s="1"/>
  <c r="Z28" i="74"/>
  <c r="AB28" i="74"/>
  <c r="V28" i="74"/>
  <c r="R28" i="74"/>
  <c r="T28" i="74"/>
  <c r="N28" i="74"/>
  <c r="P28" i="74"/>
  <c r="H28" i="74"/>
  <c r="X28" i="74"/>
  <c r="T667" i="72"/>
  <c r="V667" i="72"/>
  <c r="P667" i="72"/>
  <c r="N667" i="72"/>
  <c r="AB667" i="72"/>
  <c r="AC667" i="72" s="1"/>
  <c r="Z667" i="72"/>
  <c r="J667" i="72"/>
  <c r="F667" i="72"/>
  <c r="F668" i="72" s="1"/>
  <c r="X667" i="72"/>
  <c r="H667" i="72"/>
  <c r="L667" i="72"/>
  <c r="R667" i="72"/>
  <c r="AB10" i="68"/>
  <c r="F10" i="68"/>
  <c r="P10" i="68"/>
  <c r="X10" i="68"/>
  <c r="V10" i="68"/>
  <c r="N10" i="68"/>
  <c r="H10" i="68"/>
  <c r="R10" i="68"/>
  <c r="J10" i="68"/>
  <c r="T10" i="68"/>
  <c r="L10" i="68"/>
  <c r="Z10" i="68"/>
  <c r="V32" i="84"/>
  <c r="J32" i="84"/>
  <c r="H32" i="84"/>
  <c r="N32" i="84"/>
  <c r="Z32" i="84"/>
  <c r="P32" i="84"/>
  <c r="T32" i="84"/>
  <c r="AB32" i="84"/>
  <c r="F32" i="84"/>
  <c r="F33" i="84" s="1"/>
  <c r="R32" i="84"/>
  <c r="L32" i="84"/>
  <c r="X32" i="84"/>
  <c r="Z58" i="67"/>
  <c r="H58" i="67"/>
  <c r="X58" i="67"/>
  <c r="V58" i="67"/>
  <c r="T58" i="67"/>
  <c r="R58" i="67"/>
  <c r="AB58" i="67"/>
  <c r="F58" i="67"/>
  <c r="F59" i="67" s="1"/>
  <c r="P58" i="67"/>
  <c r="L58" i="67"/>
  <c r="N58" i="67"/>
  <c r="J58" i="67"/>
  <c r="X494" i="70"/>
  <c r="T494" i="70"/>
  <c r="J494" i="70"/>
  <c r="L494" i="70"/>
  <c r="Z494" i="70"/>
  <c r="AB494" i="70"/>
  <c r="V494" i="70"/>
  <c r="R494" i="70"/>
  <c r="N494" i="70"/>
  <c r="P494" i="70"/>
  <c r="F494" i="70"/>
  <c r="F495" i="70" s="1"/>
  <c r="H494" i="70"/>
  <c r="D83" i="80"/>
  <c r="R268" i="72"/>
  <c r="T268" i="72"/>
  <c r="L268" i="72"/>
  <c r="J268" i="72"/>
  <c r="V268" i="72"/>
  <c r="AB268" i="72"/>
  <c r="AC268" i="72" s="1"/>
  <c r="Z268" i="72"/>
  <c r="P268" i="72"/>
  <c r="F268" i="72"/>
  <c r="F269" i="72" s="1"/>
  <c r="H268" i="72"/>
  <c r="N268" i="72"/>
  <c r="X268" i="72"/>
  <c r="H186" i="72" l="1"/>
  <c r="X32" i="71"/>
  <c r="AB32" i="71"/>
  <c r="F32" i="71"/>
  <c r="F33" i="71" s="1"/>
  <c r="P32" i="71"/>
  <c r="V32" i="71"/>
  <c r="D10" i="67"/>
  <c r="D38" i="75"/>
  <c r="D271" i="84"/>
  <c r="D179" i="84"/>
  <c r="D51" i="75"/>
  <c r="H208" i="80"/>
  <c r="J208" i="80" s="1"/>
  <c r="L208" i="80" s="1"/>
  <c r="N208" i="80" s="1"/>
  <c r="P208" i="80" s="1"/>
  <c r="R208" i="80" s="1"/>
  <c r="T208" i="80" s="1"/>
  <c r="V208" i="80" s="1"/>
  <c r="X208" i="80" s="1"/>
  <c r="Z208" i="80" s="1"/>
  <c r="AB208" i="80" s="1"/>
  <c r="H146" i="80"/>
  <c r="J146" i="80" s="1"/>
  <c r="L146" i="80" s="1"/>
  <c r="N146" i="80" s="1"/>
  <c r="P146" i="80" s="1"/>
  <c r="R146" i="80" s="1"/>
  <c r="T146" i="80" s="1"/>
  <c r="V146" i="80" s="1"/>
  <c r="X146" i="80" s="1"/>
  <c r="Z146" i="80" s="1"/>
  <c r="AB146" i="80" s="1"/>
  <c r="D33" i="80"/>
  <c r="D97" i="74"/>
  <c r="D114" i="74"/>
  <c r="D190" i="84"/>
  <c r="D1047" i="72"/>
  <c r="D135" i="74"/>
  <c r="D152" i="74"/>
  <c r="D9" i="75"/>
  <c r="D63" i="74"/>
  <c r="D80" i="74"/>
  <c r="D698" i="70"/>
  <c r="Z698" i="70" s="1"/>
  <c r="D120" i="70"/>
  <c r="J120" i="70" s="1"/>
  <c r="D513" i="70"/>
  <c r="N513" i="70" s="1"/>
  <c r="D186" i="70"/>
  <c r="H186" i="70" s="1"/>
  <c r="D425" i="70"/>
  <c r="AB425" i="70" s="1"/>
  <c r="R23" i="70"/>
  <c r="AB23" i="70"/>
  <c r="J23" i="70"/>
  <c r="V23" i="70"/>
  <c r="P23" i="70"/>
  <c r="T23" i="70"/>
  <c r="H23" i="70"/>
  <c r="H24" i="70" s="1"/>
  <c r="Z23" i="70"/>
  <c r="N23" i="70"/>
  <c r="L23" i="70"/>
  <c r="X23" i="70"/>
  <c r="H73" i="84"/>
  <c r="J73" i="84" s="1"/>
  <c r="L73" i="84" s="1"/>
  <c r="N73" i="84" s="1"/>
  <c r="P73" i="84" s="1"/>
  <c r="R73" i="84" s="1"/>
  <c r="T73" i="84" s="1"/>
  <c r="V73" i="84" s="1"/>
  <c r="X73" i="84" s="1"/>
  <c r="Z73" i="84" s="1"/>
  <c r="AB73" i="84" s="1"/>
  <c r="D1108" i="72"/>
  <c r="P1108" i="72" s="1"/>
  <c r="D1052" i="72"/>
  <c r="P1052" i="72" s="1"/>
  <c r="D1116" i="72"/>
  <c r="P1116" i="72" s="1"/>
  <c r="D673" i="70"/>
  <c r="D1054" i="72"/>
  <c r="P1054" i="72" s="1"/>
  <c r="D221" i="70"/>
  <c r="D1104" i="72"/>
  <c r="P1104" i="72" s="1"/>
  <c r="D1110" i="72"/>
  <c r="P1110" i="72" s="1"/>
  <c r="D1098" i="72"/>
  <c r="P1098" i="72" s="1"/>
  <c r="X1056" i="72"/>
  <c r="V1056" i="72"/>
  <c r="J1056" i="72"/>
  <c r="H1056" i="72"/>
  <c r="T1056" i="72"/>
  <c r="L1056" i="72"/>
  <c r="R1056" i="72"/>
  <c r="N1056" i="72"/>
  <c r="F1056" i="72"/>
  <c r="F1057" i="72" s="1"/>
  <c r="AB1056" i="72"/>
  <c r="AC1056" i="72" s="1"/>
  <c r="AD1056" i="72" s="1"/>
  <c r="Z1056" i="72"/>
  <c r="AB1078" i="72"/>
  <c r="AC1078" i="72" s="1"/>
  <c r="X1078" i="72"/>
  <c r="Z1078" i="72"/>
  <c r="T1078" i="72"/>
  <c r="N1078" i="72"/>
  <c r="R1078" i="72"/>
  <c r="L1078" i="72"/>
  <c r="J1078" i="72"/>
  <c r="H1078" i="72"/>
  <c r="F1078" i="72"/>
  <c r="F1079" i="72" s="1"/>
  <c r="V1078" i="72"/>
  <c r="AB1106" i="72"/>
  <c r="AC1106" i="72" s="1"/>
  <c r="X1106" i="72"/>
  <c r="Z1106" i="72"/>
  <c r="T1106" i="72"/>
  <c r="R1106" i="72"/>
  <c r="N1106" i="72"/>
  <c r="L1106" i="72"/>
  <c r="J1106" i="72"/>
  <c r="H1106" i="72"/>
  <c r="F1106" i="72"/>
  <c r="F1107" i="72" s="1"/>
  <c r="V1106" i="72"/>
  <c r="D1048" i="72"/>
  <c r="P1048" i="72" s="1"/>
  <c r="D1050" i="72"/>
  <c r="P1050" i="72" s="1"/>
  <c r="H1112" i="72"/>
  <c r="F1112" i="72"/>
  <c r="F1113" i="72" s="1"/>
  <c r="Z1112" i="72"/>
  <c r="X1112" i="72"/>
  <c r="AB1112" i="72"/>
  <c r="AC1112" i="72" s="1"/>
  <c r="V1112" i="72"/>
  <c r="T1112" i="72"/>
  <c r="R1112" i="72"/>
  <c r="N1112" i="72"/>
  <c r="L1112" i="72"/>
  <c r="J1112" i="72"/>
  <c r="L249" i="70"/>
  <c r="J249" i="70"/>
  <c r="F249" i="70"/>
  <c r="F250" i="70" s="1"/>
  <c r="R249" i="70"/>
  <c r="AB249" i="70"/>
  <c r="N249" i="70"/>
  <c r="H249" i="70"/>
  <c r="T249" i="70"/>
  <c r="X249" i="70"/>
  <c r="V249" i="70"/>
  <c r="Z249" i="70"/>
  <c r="D123" i="80"/>
  <c r="D285" i="80"/>
  <c r="V285" i="80" s="1"/>
  <c r="D270" i="72"/>
  <c r="D264" i="72"/>
  <c r="D145" i="84"/>
  <c r="D187" i="80"/>
  <c r="D286" i="72"/>
  <c r="D278" i="72"/>
  <c r="D296" i="72"/>
  <c r="D107" i="80"/>
  <c r="D147" i="80"/>
  <c r="D167" i="80"/>
  <c r="H589" i="72"/>
  <c r="J589" i="72" s="1"/>
  <c r="L589" i="72" s="1"/>
  <c r="N589" i="72" s="1"/>
  <c r="P589" i="72" s="1"/>
  <c r="R589" i="72" s="1"/>
  <c r="T589" i="72" s="1"/>
  <c r="V589" i="72" s="1"/>
  <c r="X589" i="72" s="1"/>
  <c r="Z589" i="72" s="1"/>
  <c r="AB589" i="72" s="1"/>
  <c r="AC589" i="72" s="1"/>
  <c r="H184" i="72"/>
  <c r="J184" i="72" s="1"/>
  <c r="L184" i="72" s="1"/>
  <c r="N184" i="72" s="1"/>
  <c r="P184" i="72" s="1"/>
  <c r="R184" i="72" s="1"/>
  <c r="T184" i="72" s="1"/>
  <c r="V184" i="72" s="1"/>
  <c r="X184" i="72" s="1"/>
  <c r="Z184" i="72" s="1"/>
  <c r="AB184" i="72" s="1"/>
  <c r="AC184" i="72" s="1"/>
  <c r="D85" i="80"/>
  <c r="D253" i="80"/>
  <c r="D239" i="80"/>
  <c r="D209" i="80"/>
  <c r="D67" i="80"/>
  <c r="D51" i="80"/>
  <c r="D227" i="80"/>
  <c r="R227" i="80" s="1"/>
  <c r="D225" i="80"/>
  <c r="D167" i="84"/>
  <c r="V167" i="84" s="1"/>
  <c r="D15" i="70"/>
  <c r="AB15" i="70" s="1"/>
  <c r="R19" i="70"/>
  <c r="H593" i="72"/>
  <c r="J593" i="72" s="1"/>
  <c r="L593" i="72" s="1"/>
  <c r="N593" i="72" s="1"/>
  <c r="P593" i="72" s="1"/>
  <c r="R593" i="72" s="1"/>
  <c r="T593" i="72" s="1"/>
  <c r="V593" i="72" s="1"/>
  <c r="X593" i="72" s="1"/>
  <c r="Z593" i="72" s="1"/>
  <c r="AB593" i="72" s="1"/>
  <c r="AC593" i="72" s="1"/>
  <c r="H573" i="72"/>
  <c r="J573" i="72" s="1"/>
  <c r="L573" i="72" s="1"/>
  <c r="N573" i="72" s="1"/>
  <c r="P573" i="72" s="1"/>
  <c r="R573" i="72" s="1"/>
  <c r="T573" i="72" s="1"/>
  <c r="V573" i="72" s="1"/>
  <c r="X573" i="72" s="1"/>
  <c r="Z573" i="72" s="1"/>
  <c r="AB573" i="72" s="1"/>
  <c r="AC573" i="72" s="1"/>
  <c r="H752" i="72"/>
  <c r="J752" i="72" s="1"/>
  <c r="L752" i="72" s="1"/>
  <c r="N752" i="72" s="1"/>
  <c r="P752" i="72" s="1"/>
  <c r="R752" i="72" s="1"/>
  <c r="T752" i="72" s="1"/>
  <c r="V752" i="72" s="1"/>
  <c r="X752" i="72" s="1"/>
  <c r="Z752" i="72" s="1"/>
  <c r="AB752" i="72" s="1"/>
  <c r="AC752" i="72" s="1"/>
  <c r="H445" i="72"/>
  <c r="J445" i="72" s="1"/>
  <c r="L445" i="72" s="1"/>
  <c r="N445" i="72" s="1"/>
  <c r="P445" i="72" s="1"/>
  <c r="R445" i="72" s="1"/>
  <c r="T445" i="72" s="1"/>
  <c r="V445" i="72" s="1"/>
  <c r="X445" i="72" s="1"/>
  <c r="Z445" i="72" s="1"/>
  <c r="AB445" i="72" s="1"/>
  <c r="AC445" i="72" s="1"/>
  <c r="H611" i="72"/>
  <c r="J611" i="72" s="1"/>
  <c r="L611" i="72" s="1"/>
  <c r="N611" i="72" s="1"/>
  <c r="P611" i="72" s="1"/>
  <c r="R611" i="72" s="1"/>
  <c r="T611" i="72" s="1"/>
  <c r="V611" i="72" s="1"/>
  <c r="X611" i="72" s="1"/>
  <c r="Z611" i="72" s="1"/>
  <c r="AB611" i="72" s="1"/>
  <c r="AC611" i="72" s="1"/>
  <c r="J186" i="72"/>
  <c r="L186" i="72" s="1"/>
  <c r="N186" i="72" s="1"/>
  <c r="P186" i="72" s="1"/>
  <c r="R186" i="72" s="1"/>
  <c r="T186" i="72" s="1"/>
  <c r="V186" i="72" s="1"/>
  <c r="X186" i="72" s="1"/>
  <c r="Z186" i="72" s="1"/>
  <c r="AB186" i="72" s="1"/>
  <c r="AC186" i="72" s="1"/>
  <c r="H798" i="72"/>
  <c r="J798" i="72" s="1"/>
  <c r="L798" i="72" s="1"/>
  <c r="N798" i="72" s="1"/>
  <c r="P798" i="72" s="1"/>
  <c r="R798" i="72" s="1"/>
  <c r="T798" i="72" s="1"/>
  <c r="V798" i="72" s="1"/>
  <c r="X798" i="72" s="1"/>
  <c r="Z798" i="72" s="1"/>
  <c r="AB798" i="72" s="1"/>
  <c r="AC798" i="72" s="1"/>
  <c r="X17" i="67"/>
  <c r="AB17" i="67"/>
  <c r="R17" i="67"/>
  <c r="T15" i="67"/>
  <c r="Z15" i="67"/>
  <c r="Z17" i="67"/>
  <c r="D9" i="67"/>
  <c r="L49" i="80"/>
  <c r="H318" i="72"/>
  <c r="J318" i="72" s="1"/>
  <c r="L318" i="72" s="1"/>
  <c r="N318" i="72" s="1"/>
  <c r="P318" i="72" s="1"/>
  <c r="R318" i="72" s="1"/>
  <c r="T318" i="72" s="1"/>
  <c r="V318" i="72" s="1"/>
  <c r="X318" i="72" s="1"/>
  <c r="Z318" i="72" s="1"/>
  <c r="AB318" i="72" s="1"/>
  <c r="AC318" i="72" s="1"/>
  <c r="AB49" i="80"/>
  <c r="P15" i="67"/>
  <c r="J15" i="67"/>
  <c r="V15" i="67"/>
  <c r="N15" i="67"/>
  <c r="X15" i="67"/>
  <c r="AB15" i="67"/>
  <c r="L17" i="67"/>
  <c r="L15" i="67"/>
  <c r="H15" i="67"/>
  <c r="V17" i="67"/>
  <c r="R15" i="67"/>
  <c r="P17" i="67"/>
  <c r="J49" i="80"/>
  <c r="T17" i="67"/>
  <c r="P49" i="80"/>
  <c r="H49" i="80"/>
  <c r="H762" i="72"/>
  <c r="J762" i="72" s="1"/>
  <c r="L762" i="72" s="1"/>
  <c r="N762" i="72" s="1"/>
  <c r="P762" i="72" s="1"/>
  <c r="R762" i="72" s="1"/>
  <c r="T762" i="72" s="1"/>
  <c r="V762" i="72" s="1"/>
  <c r="X762" i="72" s="1"/>
  <c r="Z762" i="72" s="1"/>
  <c r="AB762" i="72" s="1"/>
  <c r="AC762" i="72" s="1"/>
  <c r="F17" i="67"/>
  <c r="F18" i="67" s="1"/>
  <c r="H18" i="67" s="1"/>
  <c r="N17" i="67"/>
  <c r="T245" i="80"/>
  <c r="J17" i="67"/>
  <c r="H126" i="72"/>
  <c r="J126" i="72" s="1"/>
  <c r="L126" i="72" s="1"/>
  <c r="N126" i="72" s="1"/>
  <c r="P126" i="72" s="1"/>
  <c r="R126" i="72" s="1"/>
  <c r="T126" i="72" s="1"/>
  <c r="V126" i="72" s="1"/>
  <c r="X126" i="72" s="1"/>
  <c r="Z126" i="72" s="1"/>
  <c r="AB126" i="72" s="1"/>
  <c r="AC126" i="72" s="1"/>
  <c r="D223" i="80"/>
  <c r="R223" i="80" s="1"/>
  <c r="F49" i="80"/>
  <c r="F50" i="80" s="1"/>
  <c r="V49" i="80"/>
  <c r="D213" i="72"/>
  <c r="D710" i="72"/>
  <c r="D793" i="72"/>
  <c r="D195" i="70"/>
  <c r="L195" i="70" s="1"/>
  <c r="D123" i="72"/>
  <c r="D501" i="72"/>
  <c r="D478" i="72"/>
  <c r="D387" i="72"/>
  <c r="D541" i="72"/>
  <c r="D628" i="72"/>
  <c r="D143" i="84"/>
  <c r="L143" i="84" s="1"/>
  <c r="D141" i="84"/>
  <c r="D121" i="84"/>
  <c r="L121" i="84" s="1"/>
  <c r="D119" i="84"/>
  <c r="D117" i="84"/>
  <c r="P117" i="84" s="1"/>
  <c r="D115" i="84"/>
  <c r="R115" i="84" s="1"/>
  <c r="D105" i="84"/>
  <c r="D103" i="84"/>
  <c r="N103" i="84" s="1"/>
  <c r="D101" i="84"/>
  <c r="D95" i="84"/>
  <c r="R95" i="84" s="1"/>
  <c r="D93" i="84"/>
  <c r="F93" i="84" s="1"/>
  <c r="F94" i="84" s="1"/>
  <c r="D36" i="72"/>
  <c r="D244" i="72"/>
  <c r="D428" i="72"/>
  <c r="D323" i="72"/>
  <c r="D574" i="72"/>
  <c r="D503" i="72"/>
  <c r="D22" i="72"/>
  <c r="D42" i="71"/>
  <c r="N42" i="71" s="1"/>
  <c r="D40" i="71"/>
  <c r="D68" i="67"/>
  <c r="D43" i="75"/>
  <c r="D16" i="75"/>
  <c r="T16" i="75" s="1"/>
  <c r="D32" i="75"/>
  <c r="P32" i="75" s="1"/>
  <c r="D30" i="75"/>
  <c r="H30" i="75" s="1"/>
  <c r="D285" i="70"/>
  <c r="Z285" i="70" s="1"/>
  <c r="D34" i="74"/>
  <c r="L34" i="74" s="1"/>
  <c r="D26" i="74"/>
  <c r="Z26" i="74" s="1"/>
  <c r="D55" i="74"/>
  <c r="N55" i="74" s="1"/>
  <c r="D144" i="74"/>
  <c r="L144" i="74" s="1"/>
  <c r="D142" i="74"/>
  <c r="X142" i="74" s="1"/>
  <c r="D679" i="70"/>
  <c r="P679" i="70" s="1"/>
  <c r="D50" i="71"/>
  <c r="T50" i="71" s="1"/>
  <c r="D48" i="71"/>
  <c r="J48" i="71" s="1"/>
  <c r="D70" i="84"/>
  <c r="D564" i="72"/>
  <c r="D228" i="72"/>
  <c r="D137" i="84"/>
  <c r="D188" i="84"/>
  <c r="H188" i="84" s="1"/>
  <c r="D186" i="84"/>
  <c r="Z186" i="84" s="1"/>
  <c r="D199" i="84"/>
  <c r="Z199" i="84" s="1"/>
  <c r="D56" i="84"/>
  <c r="AB56" i="84" s="1"/>
  <c r="D54" i="84"/>
  <c r="J54" i="84" s="1"/>
  <c r="D52" i="84"/>
  <c r="V52" i="84" s="1"/>
  <c r="D48" i="84"/>
  <c r="J48" i="84" s="1"/>
  <c r="D46" i="84"/>
  <c r="P46" i="84" s="1"/>
  <c r="D555" i="72"/>
  <c r="D399" i="72"/>
  <c r="D149" i="72"/>
  <c r="D104" i="72"/>
  <c r="D68" i="84"/>
  <c r="X68" i="84" s="1"/>
  <c r="X75" i="80"/>
  <c r="J75" i="80"/>
  <c r="D66" i="84"/>
  <c r="Z66" i="84" s="1"/>
  <c r="D187" i="72"/>
  <c r="D41" i="75"/>
  <c r="L41" i="75" s="1"/>
  <c r="D45" i="75"/>
  <c r="D39" i="75"/>
  <c r="AB39" i="75" s="1"/>
  <c r="D60" i="75"/>
  <c r="T60" i="75" s="1"/>
  <c r="D58" i="75"/>
  <c r="Z58" i="75" s="1"/>
  <c r="D56" i="75"/>
  <c r="F56" i="75" s="1"/>
  <c r="F57" i="75" s="1"/>
  <c r="D52" i="75"/>
  <c r="R52" i="75" s="1"/>
  <c r="D34" i="75"/>
  <c r="H34" i="75" s="1"/>
  <c r="D14" i="75"/>
  <c r="D28" i="75"/>
  <c r="T28" i="75" s="1"/>
  <c r="D26" i="75"/>
  <c r="AB26" i="75" s="1"/>
  <c r="D24" i="75"/>
  <c r="L24" i="75" s="1"/>
  <c r="D22" i="75"/>
  <c r="H22" i="75" s="1"/>
  <c r="D20" i="75"/>
  <c r="AB20" i="75" s="1"/>
  <c r="D12" i="75"/>
  <c r="D10" i="75"/>
  <c r="Z10" i="75" s="1"/>
  <c r="D180" i="84"/>
  <c r="L180" i="84" s="1"/>
  <c r="D76" i="72"/>
  <c r="D22" i="71"/>
  <c r="Z22" i="71" s="1"/>
  <c r="D18" i="71"/>
  <c r="L18" i="71" s="1"/>
  <c r="D16" i="71"/>
  <c r="L16" i="71" s="1"/>
  <c r="D1006" i="72"/>
  <c r="D34" i="71"/>
  <c r="T34" i="71" s="1"/>
  <c r="D50" i="84"/>
  <c r="X50" i="84" s="1"/>
  <c r="D12" i="71"/>
  <c r="J12" i="71" s="1"/>
  <c r="D10" i="71"/>
  <c r="V10" i="71" s="1"/>
  <c r="D30" i="71"/>
  <c r="Z30" i="71" s="1"/>
  <c r="D32" i="74"/>
  <c r="P32" i="74" s="1"/>
  <c r="D96" i="72"/>
  <c r="D397" i="72"/>
  <c r="D138" i="74"/>
  <c r="R138" i="74" s="1"/>
  <c r="D950" i="72"/>
  <c r="D741" i="70"/>
  <c r="V741" i="70" s="1"/>
  <c r="D669" i="70"/>
  <c r="D50" i="68"/>
  <c r="P50" i="68" s="1"/>
  <c r="D823" i="72"/>
  <c r="D1014" i="72"/>
  <c r="D377" i="72"/>
  <c r="D28" i="71"/>
  <c r="Z28" i="71" s="1"/>
  <c r="D131" i="70"/>
  <c r="X131" i="70" s="1"/>
  <c r="D163" i="70"/>
  <c r="H904" i="72"/>
  <c r="J904" i="72" s="1"/>
  <c r="L904" i="72" s="1"/>
  <c r="N904" i="72" s="1"/>
  <c r="P904" i="72" s="1"/>
  <c r="R904" i="72" s="1"/>
  <c r="T904" i="72" s="1"/>
  <c r="V904" i="72" s="1"/>
  <c r="X904" i="72" s="1"/>
  <c r="Z904" i="72" s="1"/>
  <c r="AB904" i="72" s="1"/>
  <c r="AC904" i="72" s="1"/>
  <c r="H437" i="72"/>
  <c r="J437" i="72" s="1"/>
  <c r="L437" i="72" s="1"/>
  <c r="N437" i="72" s="1"/>
  <c r="P437" i="72" s="1"/>
  <c r="R437" i="72" s="1"/>
  <c r="T437" i="72" s="1"/>
  <c r="V437" i="72" s="1"/>
  <c r="X437" i="72" s="1"/>
  <c r="Z437" i="72" s="1"/>
  <c r="AB437" i="72" s="1"/>
  <c r="AC437" i="72" s="1"/>
  <c r="F231" i="80"/>
  <c r="F232" i="80" s="1"/>
  <c r="D26" i="71"/>
  <c r="Z26" i="71" s="1"/>
  <c r="D32" i="68"/>
  <c r="D283" i="70"/>
  <c r="L283" i="70" s="1"/>
  <c r="D541" i="70"/>
  <c r="Z541" i="70" s="1"/>
  <c r="D193" i="80"/>
  <c r="R193" i="80" s="1"/>
  <c r="V75" i="80"/>
  <c r="H112" i="84"/>
  <c r="J112" i="84" s="1"/>
  <c r="L112" i="84" s="1"/>
  <c r="N112" i="84" s="1"/>
  <c r="P112" i="84" s="1"/>
  <c r="R112" i="84" s="1"/>
  <c r="T112" i="84" s="1"/>
  <c r="V112" i="84" s="1"/>
  <c r="X112" i="84" s="1"/>
  <c r="Z112" i="84" s="1"/>
  <c r="AB112" i="84" s="1"/>
  <c r="F245" i="80"/>
  <c r="F246" i="80" s="1"/>
  <c r="J245" i="80"/>
  <c r="Z75" i="80"/>
  <c r="V245" i="80"/>
  <c r="H75" i="80"/>
  <c r="R165" i="80"/>
  <c r="T165" i="80"/>
  <c r="X165" i="80"/>
  <c r="L165" i="80"/>
  <c r="J165" i="80"/>
  <c r="H122" i="72"/>
  <c r="J122" i="72" s="1"/>
  <c r="L122" i="72" s="1"/>
  <c r="N122" i="72" s="1"/>
  <c r="P122" i="72" s="1"/>
  <c r="R122" i="72" s="1"/>
  <c r="T122" i="72" s="1"/>
  <c r="V122" i="72" s="1"/>
  <c r="X122" i="72" s="1"/>
  <c r="Z122" i="72" s="1"/>
  <c r="AB122" i="72" s="1"/>
  <c r="AC122" i="72" s="1"/>
  <c r="L75" i="80"/>
  <c r="AB75" i="80"/>
  <c r="N75" i="80"/>
  <c r="L259" i="80"/>
  <c r="N165" i="80"/>
  <c r="V165" i="80"/>
  <c r="H421" i="72"/>
  <c r="J421" i="72" s="1"/>
  <c r="L421" i="72" s="1"/>
  <c r="N421" i="72" s="1"/>
  <c r="P421" i="72" s="1"/>
  <c r="R421" i="72" s="1"/>
  <c r="T421" i="72" s="1"/>
  <c r="V421" i="72" s="1"/>
  <c r="X421" i="72" s="1"/>
  <c r="Z421" i="72" s="1"/>
  <c r="AB421" i="72" s="1"/>
  <c r="AC421" i="72" s="1"/>
  <c r="T75" i="80"/>
  <c r="T231" i="80"/>
  <c r="H245" i="80"/>
  <c r="H231" i="80"/>
  <c r="N49" i="80"/>
  <c r="R49" i="80"/>
  <c r="Z231" i="80"/>
  <c r="V231" i="80"/>
  <c r="X231" i="80"/>
  <c r="N231" i="80"/>
  <c r="L231" i="80"/>
  <c r="AB231" i="80"/>
  <c r="P231" i="80"/>
  <c r="J231" i="80"/>
  <c r="P245" i="80"/>
  <c r="R75" i="80"/>
  <c r="F259" i="80"/>
  <c r="F260" i="80" s="1"/>
  <c r="V259" i="80"/>
  <c r="N245" i="80"/>
  <c r="X195" i="80"/>
  <c r="L195" i="80"/>
  <c r="H195" i="80"/>
  <c r="T195" i="80"/>
  <c r="Z195" i="80"/>
  <c r="F195" i="80"/>
  <c r="F196" i="80" s="1"/>
  <c r="AB195" i="80"/>
  <c r="P195" i="80"/>
  <c r="N195" i="80"/>
  <c r="R195" i="80"/>
  <c r="V195" i="80"/>
  <c r="R259" i="80"/>
  <c r="Z49" i="80"/>
  <c r="R245" i="80"/>
  <c r="Z245" i="80"/>
  <c r="X49" i="80"/>
  <c r="F75" i="80"/>
  <c r="F76" i="80" s="1"/>
  <c r="AB245" i="80"/>
  <c r="X245" i="80"/>
  <c r="X259" i="80"/>
  <c r="T259" i="80"/>
  <c r="J259" i="80"/>
  <c r="D219" i="80"/>
  <c r="F219" i="80" s="1"/>
  <c r="F220" i="80" s="1"/>
  <c r="D21" i="80"/>
  <c r="T21" i="80" s="1"/>
  <c r="D221" i="80"/>
  <c r="Z221" i="80" s="1"/>
  <c r="D135" i="80"/>
  <c r="H135" i="80" s="1"/>
  <c r="D161" i="80"/>
  <c r="AB161" i="80" s="1"/>
  <c r="D795" i="72"/>
  <c r="D109" i="84"/>
  <c r="P109" i="84" s="1"/>
  <c r="D45" i="80"/>
  <c r="T45" i="80" s="1"/>
  <c r="D1031" i="72"/>
  <c r="Z259" i="80"/>
  <c r="D95" i="80"/>
  <c r="T95" i="80" s="1"/>
  <c r="D43" i="80"/>
  <c r="H43" i="80" s="1"/>
  <c r="D825" i="72"/>
  <c r="D181" i="80"/>
  <c r="H181" i="80" s="1"/>
  <c r="D97" i="80"/>
  <c r="J97" i="80" s="1"/>
  <c r="D233" i="80"/>
  <c r="R233" i="80" s="1"/>
  <c r="D25" i="80"/>
  <c r="T25" i="80" s="1"/>
  <c r="D61" i="80"/>
  <c r="X61" i="80" s="1"/>
  <c r="D99" i="80"/>
  <c r="T99" i="80" s="1"/>
  <c r="D101" i="80"/>
  <c r="V101" i="80" s="1"/>
  <c r="D261" i="80"/>
  <c r="H261" i="80" s="1"/>
  <c r="D113" i="72"/>
  <c r="D157" i="80"/>
  <c r="X157" i="80" s="1"/>
  <c r="D29" i="80"/>
  <c r="V29" i="80" s="1"/>
  <c r="D23" i="80"/>
  <c r="V23" i="80" s="1"/>
  <c r="D649" i="72"/>
  <c r="D217" i="80"/>
  <c r="Z217" i="80" s="1"/>
  <c r="P165" i="80"/>
  <c r="D385" i="72"/>
  <c r="P259" i="80"/>
  <c r="D497" i="72"/>
  <c r="D102" i="72"/>
  <c r="D141" i="80"/>
  <c r="H141" i="80" s="1"/>
  <c r="AB259" i="80"/>
  <c r="D279" i="80"/>
  <c r="H279" i="80" s="1"/>
  <c r="D203" i="80"/>
  <c r="L203" i="80" s="1"/>
  <c r="D283" i="80"/>
  <c r="N283" i="80" s="1"/>
  <c r="D694" i="72"/>
  <c r="D177" i="80"/>
  <c r="P177" i="80" s="1"/>
  <c r="F165" i="80"/>
  <c r="F166" i="80" s="1"/>
  <c r="D889" i="72"/>
  <c r="D287" i="80"/>
  <c r="P287" i="80" s="1"/>
  <c r="D115" i="80"/>
  <c r="J115" i="80" s="1"/>
  <c r="H165" i="80"/>
  <c r="D946" i="72"/>
  <c r="D235" i="80"/>
  <c r="V235" i="80" s="1"/>
  <c r="D113" i="84"/>
  <c r="R113" i="84" s="1"/>
  <c r="AB165" i="80"/>
  <c r="D18" i="72"/>
  <c r="D281" i="80"/>
  <c r="X281" i="80" s="1"/>
  <c r="D159" i="80"/>
  <c r="AB159" i="80" s="1"/>
  <c r="D836" i="72"/>
  <c r="D996" i="72"/>
  <c r="D63" i="80"/>
  <c r="X63" i="80" s="1"/>
  <c r="D179" i="80"/>
  <c r="F179" i="80" s="1"/>
  <c r="F180" i="80" s="1"/>
  <c r="D249" i="80"/>
  <c r="F249" i="80" s="1"/>
  <c r="F250" i="80" s="1"/>
  <c r="D117" i="72"/>
  <c r="D81" i="80"/>
  <c r="Z81" i="80" s="1"/>
  <c r="D263" i="80"/>
  <c r="Z263" i="80" s="1"/>
  <c r="D311" i="72"/>
  <c r="D139" i="80"/>
  <c r="T139" i="80" s="1"/>
  <c r="D163" i="80"/>
  <c r="X163" i="80" s="1"/>
  <c r="D137" i="80"/>
  <c r="AB137" i="80" s="1"/>
  <c r="D27" i="80"/>
  <c r="N27" i="80" s="1"/>
  <c r="D718" i="72"/>
  <c r="D199" i="80"/>
  <c r="AB199" i="80" s="1"/>
  <c r="D201" i="80"/>
  <c r="T201" i="80" s="1"/>
  <c r="D183" i="80"/>
  <c r="L183" i="80" s="1"/>
  <c r="D247" i="80"/>
  <c r="H247" i="80" s="1"/>
  <c r="H259" i="80"/>
  <c r="D117" i="80"/>
  <c r="T117" i="80" s="1"/>
  <c r="D79" i="80"/>
  <c r="L79" i="80" s="1"/>
  <c r="D119" i="80"/>
  <c r="N119" i="80" s="1"/>
  <c r="D77" i="80"/>
  <c r="P77" i="80" s="1"/>
  <c r="D197" i="80"/>
  <c r="X197" i="80" s="1"/>
  <c r="D265" i="80"/>
  <c r="R265" i="80" s="1"/>
  <c r="D44" i="71"/>
  <c r="H44" i="71" s="1"/>
  <c r="D690" i="72"/>
  <c r="D474" i="72"/>
  <c r="D78" i="72"/>
  <c r="D741" i="72"/>
  <c r="D887" i="72"/>
  <c r="D733" i="72"/>
  <c r="D482" i="72"/>
  <c r="D219" i="72"/>
  <c r="D638" i="72"/>
  <c r="D739" i="72"/>
  <c r="D935" i="72"/>
  <c r="D897" i="72"/>
  <c r="D389" i="72"/>
  <c r="D622" i="72"/>
  <c r="D111" i="72"/>
  <c r="D20" i="74"/>
  <c r="AB20" i="74" s="1"/>
  <c r="D29" i="70"/>
  <c r="T29" i="70" s="1"/>
  <c r="D201" i="72"/>
  <c r="D280" i="72"/>
  <c r="D732" i="70"/>
  <c r="T732" i="70" s="1"/>
  <c r="D272" i="84"/>
  <c r="H272" i="84" s="1"/>
  <c r="D878" i="72"/>
  <c r="D389" i="70"/>
  <c r="V389" i="70" s="1"/>
  <c r="D562" i="70"/>
  <c r="F562" i="70" s="1"/>
  <c r="F563" i="70" s="1"/>
  <c r="D685" i="72"/>
  <c r="D722" i="72"/>
  <c r="D46" i="71"/>
  <c r="D1010" i="72"/>
  <c r="D495" i="72"/>
  <c r="D156" i="70"/>
  <c r="L156" i="70" s="1"/>
  <c r="D188" i="70"/>
  <c r="J188" i="70" s="1"/>
  <c r="D51" i="74"/>
  <c r="T51" i="74" s="1"/>
  <c r="D424" i="72"/>
  <c r="D133" i="72"/>
  <c r="D87" i="74"/>
  <c r="T87" i="74" s="1"/>
  <c r="D681" i="72"/>
  <c r="D729" i="72"/>
  <c r="D86" i="70"/>
  <c r="T86" i="70" s="1"/>
  <c r="D801" i="72"/>
  <c r="D342" i="70"/>
  <c r="H342" i="70" s="1"/>
  <c r="D109" i="72"/>
  <c r="D282" i="84"/>
  <c r="P282" i="84" s="1"/>
  <c r="D217" i="72"/>
  <c r="D803" i="72"/>
  <c r="D94" i="72"/>
  <c r="D988" i="72"/>
  <c r="D169" i="70"/>
  <c r="Z169" i="70" s="1"/>
  <c r="D592" i="70"/>
  <c r="P592" i="70" s="1"/>
  <c r="D551" i="72"/>
  <c r="D91" i="74"/>
  <c r="R91" i="74" s="1"/>
  <c r="D716" i="72"/>
  <c r="D714" i="72"/>
  <c r="D53" i="74"/>
  <c r="Z53" i="74" s="1"/>
  <c r="D39" i="80"/>
  <c r="P39" i="80" s="1"/>
  <c r="D480" i="72"/>
  <c r="D515" i="70"/>
  <c r="N515" i="70" s="1"/>
  <c r="D135" i="84"/>
  <c r="P135" i="84" s="1"/>
  <c r="D221" i="72"/>
  <c r="D493" i="72"/>
  <c r="D307" i="72"/>
  <c r="D403" i="72"/>
  <c r="D103" i="70"/>
  <c r="AB103" i="70" s="1"/>
  <c r="D581" i="70"/>
  <c r="AB581" i="70" s="1"/>
  <c r="D98" i="72"/>
  <c r="D470" i="72"/>
  <c r="D438" i="70"/>
  <c r="R438" i="70" s="1"/>
  <c r="D59" i="74"/>
  <c r="V59" i="74" s="1"/>
  <c r="D379" i="72"/>
  <c r="D457" i="70"/>
  <c r="N457" i="70" s="1"/>
  <c r="D15" i="80"/>
  <c r="T15" i="80" s="1"/>
  <c r="D35" i="70"/>
  <c r="L35" i="70" s="1"/>
  <c r="D129" i="72"/>
  <c r="D215" i="72"/>
  <c r="D652" i="70"/>
  <c r="Z652" i="70" s="1"/>
  <c r="D636" i="72"/>
  <c r="D842" i="72"/>
  <c r="D82" i="72"/>
  <c r="D1021" i="72"/>
  <c r="D840" i="72"/>
  <c r="D942" i="72"/>
  <c r="D679" i="72"/>
  <c r="D994" i="72"/>
  <c r="D578" i="72"/>
  <c r="D329" i="70"/>
  <c r="N329" i="70" s="1"/>
  <c r="D146" i="74"/>
  <c r="F146" i="74" s="1"/>
  <c r="F147" i="74" s="1"/>
  <c r="D197" i="72"/>
  <c r="D100" i="72"/>
  <c r="D153" i="80"/>
  <c r="F153" i="80" s="1"/>
  <c r="F154" i="80" s="1"/>
  <c r="D70" i="72"/>
  <c r="D899" i="72"/>
  <c r="D486" i="72"/>
  <c r="D266" i="70"/>
  <c r="P266" i="70" s="1"/>
  <c r="D998" i="72"/>
  <c r="D129" i="80"/>
  <c r="T129" i="80" s="1"/>
  <c r="D91" i="80"/>
  <c r="V91" i="80" s="1"/>
  <c r="D711" i="70"/>
  <c r="AB711" i="70" s="1"/>
  <c r="D70" i="74"/>
  <c r="V70" i="74" s="1"/>
  <c r="D201" i="70"/>
  <c r="P201" i="70" s="1"/>
  <c r="D876" i="72"/>
  <c r="D20" i="72"/>
  <c r="D321" i="72"/>
  <c r="D173" i="80"/>
  <c r="Z173" i="80" s="1"/>
  <c r="D507" i="72"/>
  <c r="D730" i="70"/>
  <c r="P730" i="70" s="1"/>
  <c r="D700" i="70"/>
  <c r="X700" i="70" s="1"/>
  <c r="D931" i="72"/>
  <c r="D632" i="72"/>
  <c r="D675" i="72"/>
  <c r="D632" i="70"/>
  <c r="V632" i="70" s="1"/>
  <c r="D327" i="70"/>
  <c r="R327" i="70" s="1"/>
  <c r="D470" i="70"/>
  <c r="Z470" i="70" s="1"/>
  <c r="L671" i="70"/>
  <c r="X671" i="70"/>
  <c r="Z671" i="70"/>
  <c r="AB671" i="70"/>
  <c r="H671" i="70"/>
  <c r="P671" i="70"/>
  <c r="R671" i="70"/>
  <c r="T671" i="70"/>
  <c r="V671" i="70"/>
  <c r="J671" i="70"/>
  <c r="N671" i="70"/>
  <c r="D990" i="72"/>
  <c r="D827" i="72"/>
  <c r="D459" i="70"/>
  <c r="H459" i="70" s="1"/>
  <c r="D505" i="72"/>
  <c r="D127" i="74"/>
  <c r="H127" i="74" s="1"/>
  <c r="D163" i="74"/>
  <c r="R163" i="74" s="1"/>
  <c r="D106" i="74"/>
  <c r="P106" i="74" s="1"/>
  <c r="D272" i="72"/>
  <c r="D72" i="74"/>
  <c r="N72" i="74" s="1"/>
  <c r="D28" i="72"/>
  <c r="D89" i="74"/>
  <c r="N89" i="74" s="1"/>
  <c r="D30" i="72"/>
  <c r="D16" i="74"/>
  <c r="F16" i="74" s="1"/>
  <c r="F17" i="74" s="1"/>
  <c r="D84" i="72"/>
  <c r="D543" i="72"/>
  <c r="H441" i="72"/>
  <c r="J441" i="72" s="1"/>
  <c r="L441" i="72" s="1"/>
  <c r="N441" i="72" s="1"/>
  <c r="P441" i="72" s="1"/>
  <c r="R441" i="72" s="1"/>
  <c r="T441" i="72" s="1"/>
  <c r="V441" i="72" s="1"/>
  <c r="X441" i="72" s="1"/>
  <c r="Z441" i="72" s="1"/>
  <c r="AB441" i="72" s="1"/>
  <c r="AC441" i="72" s="1"/>
  <c r="D720" i="72"/>
  <c r="D83" i="74"/>
  <c r="AB83" i="74" s="1"/>
  <c r="H430" i="70"/>
  <c r="J430" i="70" s="1"/>
  <c r="L430" i="70" s="1"/>
  <c r="N430" i="70" s="1"/>
  <c r="P430" i="70" s="1"/>
  <c r="R430" i="70" s="1"/>
  <c r="T430" i="70" s="1"/>
  <c r="V430" i="70" s="1"/>
  <c r="X430" i="70" s="1"/>
  <c r="Z430" i="70" s="1"/>
  <c r="AB430" i="70" s="1"/>
  <c r="H151" i="74"/>
  <c r="J151" i="74" s="1"/>
  <c r="L151" i="74" s="1"/>
  <c r="N151" i="74" s="1"/>
  <c r="P151" i="74" s="1"/>
  <c r="R151" i="74" s="1"/>
  <c r="T151" i="74" s="1"/>
  <c r="V151" i="74" s="1"/>
  <c r="X151" i="74" s="1"/>
  <c r="Z151" i="74" s="1"/>
  <c r="AB151" i="74" s="1"/>
  <c r="H59" i="70"/>
  <c r="J59" i="70" s="1"/>
  <c r="L59" i="70" s="1"/>
  <c r="N59" i="70" s="1"/>
  <c r="P59" i="70" s="1"/>
  <c r="R59" i="70" s="1"/>
  <c r="T59" i="70" s="1"/>
  <c r="V59" i="70" s="1"/>
  <c r="X59" i="70" s="1"/>
  <c r="Z59" i="70" s="1"/>
  <c r="AB59" i="70" s="1"/>
  <c r="H495" i="70"/>
  <c r="J495" i="70" s="1"/>
  <c r="L495" i="70" s="1"/>
  <c r="N495" i="70" s="1"/>
  <c r="P495" i="70" s="1"/>
  <c r="R495" i="70" s="1"/>
  <c r="T495" i="70" s="1"/>
  <c r="V495" i="70" s="1"/>
  <c r="X495" i="70" s="1"/>
  <c r="Z495" i="70" s="1"/>
  <c r="AB495" i="70" s="1"/>
  <c r="H396" i="72"/>
  <c r="J396" i="72" s="1"/>
  <c r="L396" i="72" s="1"/>
  <c r="N396" i="72" s="1"/>
  <c r="P396" i="72" s="1"/>
  <c r="R396" i="72" s="1"/>
  <c r="T396" i="72" s="1"/>
  <c r="V396" i="72" s="1"/>
  <c r="X396" i="72" s="1"/>
  <c r="Z396" i="72" s="1"/>
  <c r="AB396" i="72" s="1"/>
  <c r="AC396" i="72" s="1"/>
  <c r="H256" i="70"/>
  <c r="J256" i="70" s="1"/>
  <c r="L256" i="70" s="1"/>
  <c r="N256" i="70" s="1"/>
  <c r="P256" i="70" s="1"/>
  <c r="R256" i="70" s="1"/>
  <c r="T256" i="70" s="1"/>
  <c r="V256" i="70" s="1"/>
  <c r="X256" i="70" s="1"/>
  <c r="Z256" i="70" s="1"/>
  <c r="AB256" i="70" s="1"/>
  <c r="H703" i="72"/>
  <c r="J703" i="72" s="1"/>
  <c r="L703" i="72" s="1"/>
  <c r="N703" i="72" s="1"/>
  <c r="P703" i="72" s="1"/>
  <c r="R703" i="72" s="1"/>
  <c r="T703" i="72" s="1"/>
  <c r="V703" i="72" s="1"/>
  <c r="X703" i="72" s="1"/>
  <c r="Z703" i="72" s="1"/>
  <c r="AB703" i="72" s="1"/>
  <c r="AC703" i="72" s="1"/>
  <c r="H166" i="72"/>
  <c r="J166" i="72" s="1"/>
  <c r="L166" i="72" s="1"/>
  <c r="N166" i="72" s="1"/>
  <c r="P166" i="72" s="1"/>
  <c r="R166" i="72" s="1"/>
  <c r="T166" i="72" s="1"/>
  <c r="V166" i="72" s="1"/>
  <c r="X166" i="72" s="1"/>
  <c r="Z166" i="72" s="1"/>
  <c r="AB166" i="72" s="1"/>
  <c r="AC166" i="72" s="1"/>
  <c r="H261" i="84"/>
  <c r="J261" i="84" s="1"/>
  <c r="L261" i="84" s="1"/>
  <c r="N261" i="84" s="1"/>
  <c r="P261" i="84" s="1"/>
  <c r="R261" i="84" s="1"/>
  <c r="T261" i="84" s="1"/>
  <c r="V261" i="84" s="1"/>
  <c r="X261" i="84" s="1"/>
  <c r="Z261" i="84" s="1"/>
  <c r="AB261" i="84" s="1"/>
  <c r="H546" i="70"/>
  <c r="J546" i="70" s="1"/>
  <c r="L546" i="70" s="1"/>
  <c r="N546" i="70" s="1"/>
  <c r="P546" i="70" s="1"/>
  <c r="R546" i="70" s="1"/>
  <c r="T546" i="70" s="1"/>
  <c r="V546" i="70" s="1"/>
  <c r="X546" i="70" s="1"/>
  <c r="Z546" i="70" s="1"/>
  <c r="AB546" i="70" s="1"/>
  <c r="H713" i="72"/>
  <c r="J713" i="72" s="1"/>
  <c r="L713" i="72" s="1"/>
  <c r="N713" i="72" s="1"/>
  <c r="P713" i="72" s="1"/>
  <c r="R713" i="72" s="1"/>
  <c r="T713" i="72" s="1"/>
  <c r="V713" i="72" s="1"/>
  <c r="X713" i="72" s="1"/>
  <c r="Z713" i="72" s="1"/>
  <c r="AB713" i="72" s="1"/>
  <c r="AC713" i="72" s="1"/>
  <c r="H707" i="72"/>
  <c r="J707" i="72" s="1"/>
  <c r="L707" i="72" s="1"/>
  <c r="N707" i="72" s="1"/>
  <c r="P707" i="72" s="1"/>
  <c r="R707" i="72" s="1"/>
  <c r="T707" i="72" s="1"/>
  <c r="V707" i="72" s="1"/>
  <c r="X707" i="72" s="1"/>
  <c r="Z707" i="72" s="1"/>
  <c r="AB707" i="72" s="1"/>
  <c r="AC707" i="72" s="1"/>
  <c r="H288" i="70"/>
  <c r="J288" i="70" s="1"/>
  <c r="L288" i="70" s="1"/>
  <c r="N288" i="70" s="1"/>
  <c r="P288" i="70" s="1"/>
  <c r="R288" i="70" s="1"/>
  <c r="T288" i="70" s="1"/>
  <c r="V288" i="70" s="1"/>
  <c r="X288" i="70" s="1"/>
  <c r="Z288" i="70" s="1"/>
  <c r="AB288" i="70" s="1"/>
  <c r="H52" i="70"/>
  <c r="J52" i="70" s="1"/>
  <c r="L52" i="70" s="1"/>
  <c r="N52" i="70" s="1"/>
  <c r="P52" i="70" s="1"/>
  <c r="R52" i="70" s="1"/>
  <c r="T52" i="70" s="1"/>
  <c r="V52" i="70" s="1"/>
  <c r="X52" i="70" s="1"/>
  <c r="Z52" i="70" s="1"/>
  <c r="AB52" i="70" s="1"/>
  <c r="H27" i="84"/>
  <c r="J27" i="84" s="1"/>
  <c r="L27" i="84" s="1"/>
  <c r="N27" i="84" s="1"/>
  <c r="P27" i="84" s="1"/>
  <c r="R27" i="84" s="1"/>
  <c r="T27" i="84" s="1"/>
  <c r="V27" i="84" s="1"/>
  <c r="X27" i="84" s="1"/>
  <c r="Z27" i="84" s="1"/>
  <c r="AB27" i="84" s="1"/>
  <c r="D956" i="72"/>
  <c r="H72" i="70"/>
  <c r="J72" i="70" s="1"/>
  <c r="L72" i="70" s="1"/>
  <c r="N72" i="70" s="1"/>
  <c r="P72" i="70" s="1"/>
  <c r="R72" i="70" s="1"/>
  <c r="T72" i="70" s="1"/>
  <c r="V72" i="70" s="1"/>
  <c r="X72" i="70" s="1"/>
  <c r="Z72" i="70" s="1"/>
  <c r="AB72" i="70" s="1"/>
  <c r="H501" i="70"/>
  <c r="J501" i="70" s="1"/>
  <c r="L501" i="70" s="1"/>
  <c r="N501" i="70" s="1"/>
  <c r="P501" i="70" s="1"/>
  <c r="R501" i="70" s="1"/>
  <c r="T501" i="70" s="1"/>
  <c r="V501" i="70" s="1"/>
  <c r="X501" i="70" s="1"/>
  <c r="Z501" i="70" s="1"/>
  <c r="AB501" i="70" s="1"/>
  <c r="H40" i="70"/>
  <c r="J40" i="70" s="1"/>
  <c r="L40" i="70" s="1"/>
  <c r="N40" i="70" s="1"/>
  <c r="P40" i="70" s="1"/>
  <c r="R40" i="70" s="1"/>
  <c r="T40" i="70" s="1"/>
  <c r="V40" i="70" s="1"/>
  <c r="X40" i="70" s="1"/>
  <c r="Z40" i="70" s="1"/>
  <c r="AB40" i="70" s="1"/>
  <c r="H788" i="72"/>
  <c r="J788" i="72" s="1"/>
  <c r="L788" i="72" s="1"/>
  <c r="N788" i="72" s="1"/>
  <c r="P788" i="72" s="1"/>
  <c r="R788" i="72" s="1"/>
  <c r="T788" i="72" s="1"/>
  <c r="V788" i="72" s="1"/>
  <c r="X788" i="72" s="1"/>
  <c r="Z788" i="72" s="1"/>
  <c r="AB788" i="72" s="1"/>
  <c r="AC788" i="72" s="1"/>
  <c r="H48" i="75"/>
  <c r="J48" i="75" s="1"/>
  <c r="L48" i="75" s="1"/>
  <c r="N48" i="75" s="1"/>
  <c r="P48" i="75" s="1"/>
  <c r="R48" i="75" s="1"/>
  <c r="T48" i="75" s="1"/>
  <c r="V48" i="75" s="1"/>
  <c r="X48" i="75" s="1"/>
  <c r="Z48" i="75" s="1"/>
  <c r="AB48" i="75" s="1"/>
  <c r="H134" i="68"/>
  <c r="J134" i="68" s="1"/>
  <c r="L134" i="68" s="1"/>
  <c r="N134" i="68" s="1"/>
  <c r="P134" i="68" s="1"/>
  <c r="R134" i="68" s="1"/>
  <c r="T134" i="68" s="1"/>
  <c r="V134" i="68" s="1"/>
  <c r="X134" i="68" s="1"/>
  <c r="Z134" i="68" s="1"/>
  <c r="AB134" i="68" s="1"/>
  <c r="H143" i="68"/>
  <c r="J143" i="68" s="1"/>
  <c r="L143" i="68" s="1"/>
  <c r="N143" i="68" s="1"/>
  <c r="P143" i="68" s="1"/>
  <c r="R143" i="68" s="1"/>
  <c r="T143" i="68" s="1"/>
  <c r="V143" i="68" s="1"/>
  <c r="X143" i="68" s="1"/>
  <c r="Z143" i="68" s="1"/>
  <c r="AB143" i="68" s="1"/>
  <c r="H154" i="68"/>
  <c r="J154" i="68" s="1"/>
  <c r="L154" i="68" s="1"/>
  <c r="N154" i="68" s="1"/>
  <c r="P154" i="68" s="1"/>
  <c r="R154" i="68" s="1"/>
  <c r="T154" i="68" s="1"/>
  <c r="V154" i="68" s="1"/>
  <c r="X154" i="68" s="1"/>
  <c r="Z154" i="68" s="1"/>
  <c r="AB154" i="68" s="1"/>
  <c r="H42" i="67"/>
  <c r="J42" i="67" s="1"/>
  <c r="L42" i="67" s="1"/>
  <c r="N42" i="67" s="1"/>
  <c r="P42" i="67" s="1"/>
  <c r="R42" i="67" s="1"/>
  <c r="T42" i="67" s="1"/>
  <c r="V42" i="67" s="1"/>
  <c r="X42" i="67" s="1"/>
  <c r="Z42" i="67" s="1"/>
  <c r="AB42" i="67" s="1"/>
  <c r="H110" i="68"/>
  <c r="J110" i="68" s="1"/>
  <c r="L110" i="68" s="1"/>
  <c r="N110" i="68" s="1"/>
  <c r="P110" i="68" s="1"/>
  <c r="R110" i="68" s="1"/>
  <c r="T110" i="68" s="1"/>
  <c r="V110" i="68" s="1"/>
  <c r="X110" i="68" s="1"/>
  <c r="Z110" i="68" s="1"/>
  <c r="AB110" i="68" s="1"/>
  <c r="H360" i="72"/>
  <c r="J360" i="72" s="1"/>
  <c r="L360" i="72" s="1"/>
  <c r="N360" i="72" s="1"/>
  <c r="P360" i="72" s="1"/>
  <c r="R360" i="72" s="1"/>
  <c r="T360" i="72" s="1"/>
  <c r="V360" i="72" s="1"/>
  <c r="X360" i="72" s="1"/>
  <c r="Z360" i="72" s="1"/>
  <c r="AB360" i="72" s="1"/>
  <c r="AC360" i="72" s="1"/>
  <c r="H424" i="70"/>
  <c r="J424" i="70" s="1"/>
  <c r="L424" i="70" s="1"/>
  <c r="N424" i="70" s="1"/>
  <c r="P424" i="70" s="1"/>
  <c r="R424" i="70" s="1"/>
  <c r="T424" i="70" s="1"/>
  <c r="V424" i="70" s="1"/>
  <c r="X424" i="70" s="1"/>
  <c r="Z424" i="70" s="1"/>
  <c r="AB424" i="70" s="1"/>
  <c r="H116" i="68"/>
  <c r="J116" i="68" s="1"/>
  <c r="L116" i="68" s="1"/>
  <c r="N116" i="68" s="1"/>
  <c r="P116" i="68" s="1"/>
  <c r="R116" i="68" s="1"/>
  <c r="T116" i="68" s="1"/>
  <c r="V116" i="68" s="1"/>
  <c r="X116" i="68" s="1"/>
  <c r="Z116" i="68" s="1"/>
  <c r="AB116" i="68" s="1"/>
  <c r="H554" i="72"/>
  <c r="J554" i="72" s="1"/>
  <c r="L554" i="72" s="1"/>
  <c r="N554" i="72" s="1"/>
  <c r="P554" i="72" s="1"/>
  <c r="R554" i="72" s="1"/>
  <c r="T554" i="72" s="1"/>
  <c r="V554" i="72" s="1"/>
  <c r="X554" i="72" s="1"/>
  <c r="Z554" i="72" s="1"/>
  <c r="AB554" i="72" s="1"/>
  <c r="AC554" i="72" s="1"/>
  <c r="H315" i="70"/>
  <c r="J315" i="70" s="1"/>
  <c r="L315" i="70" s="1"/>
  <c r="N315" i="70" s="1"/>
  <c r="P315" i="70" s="1"/>
  <c r="R315" i="70" s="1"/>
  <c r="T315" i="70" s="1"/>
  <c r="V315" i="70" s="1"/>
  <c r="X315" i="70" s="1"/>
  <c r="Z315" i="70" s="1"/>
  <c r="AB315" i="70" s="1"/>
  <c r="H47" i="72"/>
  <c r="J47" i="72" s="1"/>
  <c r="L47" i="72" s="1"/>
  <c r="N47" i="72" s="1"/>
  <c r="P47" i="72" s="1"/>
  <c r="R47" i="72" s="1"/>
  <c r="T47" i="72" s="1"/>
  <c r="V47" i="72" s="1"/>
  <c r="X47" i="72" s="1"/>
  <c r="Z47" i="72" s="1"/>
  <c r="AB47" i="72" s="1"/>
  <c r="AC47" i="72" s="1"/>
  <c r="H370" i="72"/>
  <c r="J370" i="72" s="1"/>
  <c r="L370" i="72" s="1"/>
  <c r="N370" i="72" s="1"/>
  <c r="P370" i="72" s="1"/>
  <c r="R370" i="72" s="1"/>
  <c r="T370" i="72" s="1"/>
  <c r="V370" i="72" s="1"/>
  <c r="X370" i="72" s="1"/>
  <c r="Z370" i="72" s="1"/>
  <c r="AB370" i="72" s="1"/>
  <c r="AC370" i="72" s="1"/>
  <c r="H580" i="70"/>
  <c r="J580" i="70" s="1"/>
  <c r="L580" i="70" s="1"/>
  <c r="N580" i="70" s="1"/>
  <c r="P580" i="70" s="1"/>
  <c r="R580" i="70" s="1"/>
  <c r="T580" i="70" s="1"/>
  <c r="V580" i="70" s="1"/>
  <c r="X580" i="70" s="1"/>
  <c r="Z580" i="70" s="1"/>
  <c r="AB580" i="70" s="1"/>
  <c r="H371" i="70"/>
  <c r="J371" i="70" s="1"/>
  <c r="L371" i="70" s="1"/>
  <c r="N371" i="70" s="1"/>
  <c r="P371" i="70" s="1"/>
  <c r="R371" i="70" s="1"/>
  <c r="T371" i="70" s="1"/>
  <c r="V371" i="70" s="1"/>
  <c r="X371" i="70" s="1"/>
  <c r="Z371" i="70" s="1"/>
  <c r="AB371" i="70" s="1"/>
  <c r="H432" i="70"/>
  <c r="J432" i="70" s="1"/>
  <c r="L432" i="70" s="1"/>
  <c r="N432" i="70" s="1"/>
  <c r="P432" i="70" s="1"/>
  <c r="R432" i="70" s="1"/>
  <c r="T432" i="70" s="1"/>
  <c r="V432" i="70" s="1"/>
  <c r="X432" i="70" s="1"/>
  <c r="Z432" i="70" s="1"/>
  <c r="AB432" i="70" s="1"/>
  <c r="H820" i="72"/>
  <c r="J820" i="72" s="1"/>
  <c r="L820" i="72" s="1"/>
  <c r="N820" i="72" s="1"/>
  <c r="P820" i="72" s="1"/>
  <c r="R820" i="72" s="1"/>
  <c r="T820" i="72" s="1"/>
  <c r="V820" i="72" s="1"/>
  <c r="X820" i="72" s="1"/>
  <c r="Z820" i="72" s="1"/>
  <c r="AB820" i="72" s="1"/>
  <c r="AC820" i="72" s="1"/>
  <c r="H531" i="70"/>
  <c r="J531" i="70" s="1"/>
  <c r="L531" i="70" s="1"/>
  <c r="N531" i="70" s="1"/>
  <c r="P531" i="70" s="1"/>
  <c r="R531" i="70" s="1"/>
  <c r="T531" i="70" s="1"/>
  <c r="V531" i="70" s="1"/>
  <c r="X531" i="70" s="1"/>
  <c r="Z531" i="70" s="1"/>
  <c r="AB531" i="70" s="1"/>
  <c r="H784" i="72"/>
  <c r="J784" i="72" s="1"/>
  <c r="L784" i="72" s="1"/>
  <c r="N784" i="72" s="1"/>
  <c r="P784" i="72" s="1"/>
  <c r="R784" i="72" s="1"/>
  <c r="T784" i="72" s="1"/>
  <c r="V784" i="72" s="1"/>
  <c r="X784" i="72" s="1"/>
  <c r="Z784" i="72" s="1"/>
  <c r="AB784" i="72" s="1"/>
  <c r="AC784" i="72" s="1"/>
  <c r="H326" i="70"/>
  <c r="J326" i="70" s="1"/>
  <c r="L326" i="70" s="1"/>
  <c r="N326" i="70" s="1"/>
  <c r="P326" i="70" s="1"/>
  <c r="R326" i="70" s="1"/>
  <c r="T326" i="70" s="1"/>
  <c r="V326" i="70" s="1"/>
  <c r="X326" i="70" s="1"/>
  <c r="Z326" i="70" s="1"/>
  <c r="AB326" i="70" s="1"/>
  <c r="H14" i="70"/>
  <c r="J14" i="70" s="1"/>
  <c r="L14" i="70" s="1"/>
  <c r="N14" i="70" s="1"/>
  <c r="P14" i="70" s="1"/>
  <c r="R14" i="70" s="1"/>
  <c r="T14" i="70" s="1"/>
  <c r="V14" i="70" s="1"/>
  <c r="X14" i="70" s="1"/>
  <c r="Z14" i="70" s="1"/>
  <c r="AB14" i="70" s="1"/>
  <c r="D476" i="72"/>
  <c r="H126" i="84"/>
  <c r="J126" i="84" s="1"/>
  <c r="L126" i="84" s="1"/>
  <c r="N126" i="84" s="1"/>
  <c r="P126" i="84" s="1"/>
  <c r="R126" i="84" s="1"/>
  <c r="T126" i="84" s="1"/>
  <c r="V126" i="84" s="1"/>
  <c r="X126" i="84" s="1"/>
  <c r="Z126" i="84" s="1"/>
  <c r="AB126" i="84" s="1"/>
  <c r="H379" i="70"/>
  <c r="J379" i="70" s="1"/>
  <c r="L379" i="70" s="1"/>
  <c r="N379" i="70" s="1"/>
  <c r="P379" i="70" s="1"/>
  <c r="R379" i="70" s="1"/>
  <c r="T379" i="70" s="1"/>
  <c r="V379" i="70" s="1"/>
  <c r="X379" i="70" s="1"/>
  <c r="Z379" i="70" s="1"/>
  <c r="AB379" i="70" s="1"/>
  <c r="H661" i="70"/>
  <c r="J661" i="70" s="1"/>
  <c r="L661" i="70" s="1"/>
  <c r="N661" i="70" s="1"/>
  <c r="P661" i="70" s="1"/>
  <c r="R661" i="70" s="1"/>
  <c r="T661" i="70" s="1"/>
  <c r="V661" i="70" s="1"/>
  <c r="X661" i="70" s="1"/>
  <c r="Z661" i="70" s="1"/>
  <c r="AB661" i="70" s="1"/>
  <c r="H41" i="68"/>
  <c r="J41" i="68" s="1"/>
  <c r="L41" i="68" s="1"/>
  <c r="N41" i="68" s="1"/>
  <c r="P41" i="68" s="1"/>
  <c r="R41" i="68" s="1"/>
  <c r="T41" i="68" s="1"/>
  <c r="V41" i="68" s="1"/>
  <c r="X41" i="68" s="1"/>
  <c r="Z41" i="68" s="1"/>
  <c r="AB41" i="68" s="1"/>
  <c r="H324" i="70"/>
  <c r="J324" i="70" s="1"/>
  <c r="L324" i="70" s="1"/>
  <c r="N324" i="70" s="1"/>
  <c r="P324" i="70" s="1"/>
  <c r="R324" i="70" s="1"/>
  <c r="T324" i="70" s="1"/>
  <c r="V324" i="70" s="1"/>
  <c r="X324" i="70" s="1"/>
  <c r="Z324" i="70" s="1"/>
  <c r="AB324" i="70" s="1"/>
  <c r="H191" i="70"/>
  <c r="J191" i="70" s="1"/>
  <c r="L191" i="70" s="1"/>
  <c r="N191" i="70" s="1"/>
  <c r="P191" i="70" s="1"/>
  <c r="R191" i="70" s="1"/>
  <c r="T191" i="70" s="1"/>
  <c r="V191" i="70" s="1"/>
  <c r="X191" i="70" s="1"/>
  <c r="Z191" i="70" s="1"/>
  <c r="AB191" i="70" s="1"/>
  <c r="H435" i="72"/>
  <c r="J435" i="72" s="1"/>
  <c r="L435" i="72" s="1"/>
  <c r="N435" i="72" s="1"/>
  <c r="P435" i="72" s="1"/>
  <c r="R435" i="72" s="1"/>
  <c r="T435" i="72" s="1"/>
  <c r="V435" i="72" s="1"/>
  <c r="X435" i="72" s="1"/>
  <c r="Z435" i="72" s="1"/>
  <c r="AB435" i="72" s="1"/>
  <c r="AC435" i="72" s="1"/>
  <c r="H916" i="72"/>
  <c r="J916" i="72" s="1"/>
  <c r="L916" i="72" s="1"/>
  <c r="N916" i="72" s="1"/>
  <c r="P916" i="72" s="1"/>
  <c r="R916" i="72" s="1"/>
  <c r="T916" i="72" s="1"/>
  <c r="V916" i="72" s="1"/>
  <c r="X916" i="72" s="1"/>
  <c r="Z916" i="72" s="1"/>
  <c r="AB916" i="72" s="1"/>
  <c r="AC916" i="72" s="1"/>
  <c r="H114" i="70"/>
  <c r="J114" i="70" s="1"/>
  <c r="L114" i="70" s="1"/>
  <c r="N114" i="70" s="1"/>
  <c r="P114" i="70" s="1"/>
  <c r="R114" i="70" s="1"/>
  <c r="T114" i="70" s="1"/>
  <c r="V114" i="70" s="1"/>
  <c r="X114" i="70" s="1"/>
  <c r="Z114" i="70" s="1"/>
  <c r="AB114" i="70" s="1"/>
  <c r="H766" i="70"/>
  <c r="J766" i="70" s="1"/>
  <c r="L766" i="70" s="1"/>
  <c r="N766" i="70" s="1"/>
  <c r="P766" i="70" s="1"/>
  <c r="R766" i="70" s="1"/>
  <c r="T766" i="70" s="1"/>
  <c r="V766" i="70" s="1"/>
  <c r="X766" i="70" s="1"/>
  <c r="Z766" i="70" s="1"/>
  <c r="AB766" i="70" s="1"/>
  <c r="H575" i="70"/>
  <c r="J575" i="70" s="1"/>
  <c r="L575" i="70" s="1"/>
  <c r="N575" i="70" s="1"/>
  <c r="P575" i="70" s="1"/>
  <c r="R575" i="70" s="1"/>
  <c r="T575" i="70" s="1"/>
  <c r="V575" i="70" s="1"/>
  <c r="X575" i="70" s="1"/>
  <c r="Z575" i="70" s="1"/>
  <c r="AB575" i="70" s="1"/>
  <c r="H217" i="70"/>
  <c r="J217" i="70" s="1"/>
  <c r="L217" i="70" s="1"/>
  <c r="N217" i="70" s="1"/>
  <c r="P217" i="70" s="1"/>
  <c r="R217" i="70" s="1"/>
  <c r="T217" i="70" s="1"/>
  <c r="V217" i="70" s="1"/>
  <c r="X217" i="70" s="1"/>
  <c r="Z217" i="70" s="1"/>
  <c r="AB217" i="70" s="1"/>
  <c r="H617" i="72"/>
  <c r="J617" i="72" s="1"/>
  <c r="L617" i="72" s="1"/>
  <c r="N617" i="72" s="1"/>
  <c r="P617" i="72" s="1"/>
  <c r="R617" i="72" s="1"/>
  <c r="T617" i="72" s="1"/>
  <c r="V617" i="72" s="1"/>
  <c r="X617" i="72" s="1"/>
  <c r="Z617" i="72" s="1"/>
  <c r="AB617" i="72" s="1"/>
  <c r="AC617" i="72" s="1"/>
  <c r="H64" i="68"/>
  <c r="J64" i="68" s="1"/>
  <c r="L64" i="68" s="1"/>
  <c r="N64" i="68" s="1"/>
  <c r="P64" i="68" s="1"/>
  <c r="R64" i="68" s="1"/>
  <c r="T64" i="68" s="1"/>
  <c r="V64" i="68" s="1"/>
  <c r="X64" i="68" s="1"/>
  <c r="Z64" i="68" s="1"/>
  <c r="AB64" i="68" s="1"/>
  <c r="H336" i="72"/>
  <c r="J336" i="72" s="1"/>
  <c r="L336" i="72" s="1"/>
  <c r="N336" i="72" s="1"/>
  <c r="P336" i="72" s="1"/>
  <c r="R336" i="72" s="1"/>
  <c r="T336" i="72" s="1"/>
  <c r="V336" i="72" s="1"/>
  <c r="X336" i="72" s="1"/>
  <c r="Z336" i="72" s="1"/>
  <c r="AB336" i="72" s="1"/>
  <c r="AC336" i="72" s="1"/>
  <c r="H259" i="72"/>
  <c r="J259" i="72" s="1"/>
  <c r="L259" i="72" s="1"/>
  <c r="N259" i="72" s="1"/>
  <c r="P259" i="72" s="1"/>
  <c r="R259" i="72" s="1"/>
  <c r="T259" i="72" s="1"/>
  <c r="V259" i="72" s="1"/>
  <c r="X259" i="72" s="1"/>
  <c r="Z259" i="72" s="1"/>
  <c r="AB259" i="72" s="1"/>
  <c r="AC259" i="72" s="1"/>
  <c r="H388" i="70"/>
  <c r="J388" i="70" s="1"/>
  <c r="L388" i="70" s="1"/>
  <c r="N388" i="70" s="1"/>
  <c r="P388" i="70" s="1"/>
  <c r="R388" i="70" s="1"/>
  <c r="T388" i="70" s="1"/>
  <c r="V388" i="70" s="1"/>
  <c r="X388" i="70" s="1"/>
  <c r="Z388" i="70" s="1"/>
  <c r="AB388" i="70" s="1"/>
  <c r="H360" i="70"/>
  <c r="J360" i="70" s="1"/>
  <c r="L360" i="70" s="1"/>
  <c r="N360" i="70" s="1"/>
  <c r="P360" i="70" s="1"/>
  <c r="R360" i="70" s="1"/>
  <c r="T360" i="70" s="1"/>
  <c r="V360" i="70" s="1"/>
  <c r="X360" i="70" s="1"/>
  <c r="Z360" i="70" s="1"/>
  <c r="AB360" i="70" s="1"/>
  <c r="H776" i="72"/>
  <c r="J776" i="72" s="1"/>
  <c r="L776" i="72" s="1"/>
  <c r="N776" i="72" s="1"/>
  <c r="P776" i="72" s="1"/>
  <c r="R776" i="72" s="1"/>
  <c r="T776" i="72" s="1"/>
  <c r="V776" i="72" s="1"/>
  <c r="X776" i="72" s="1"/>
  <c r="Z776" i="72" s="1"/>
  <c r="AB776" i="72" s="1"/>
  <c r="AC776" i="72" s="1"/>
  <c r="H376" i="72"/>
  <c r="J376" i="72" s="1"/>
  <c r="L376" i="72" s="1"/>
  <c r="N376" i="72" s="1"/>
  <c r="P376" i="72" s="1"/>
  <c r="R376" i="72" s="1"/>
  <c r="T376" i="72" s="1"/>
  <c r="V376" i="72" s="1"/>
  <c r="X376" i="72" s="1"/>
  <c r="Z376" i="72" s="1"/>
  <c r="AB376" i="72" s="1"/>
  <c r="AC376" i="72" s="1"/>
  <c r="H454" i="70"/>
  <c r="J454" i="70" s="1"/>
  <c r="L454" i="70" s="1"/>
  <c r="N454" i="70" s="1"/>
  <c r="P454" i="70" s="1"/>
  <c r="R454" i="70" s="1"/>
  <c r="T454" i="70" s="1"/>
  <c r="V454" i="70" s="1"/>
  <c r="X454" i="70" s="1"/>
  <c r="Z454" i="70" s="1"/>
  <c r="AB454" i="70" s="1"/>
  <c r="H33" i="71"/>
  <c r="J33" i="71" s="1"/>
  <c r="L33" i="71" s="1"/>
  <c r="N33" i="71" s="1"/>
  <c r="H565" i="70"/>
  <c r="J565" i="70" s="1"/>
  <c r="L565" i="70" s="1"/>
  <c r="N565" i="70" s="1"/>
  <c r="P565" i="70" s="1"/>
  <c r="R565" i="70" s="1"/>
  <c r="T565" i="70" s="1"/>
  <c r="V565" i="70" s="1"/>
  <c r="X565" i="70" s="1"/>
  <c r="Z565" i="70" s="1"/>
  <c r="AB565" i="70" s="1"/>
  <c r="H46" i="70"/>
  <c r="J46" i="70" s="1"/>
  <c r="L46" i="70" s="1"/>
  <c r="N46" i="70" s="1"/>
  <c r="P46" i="70" s="1"/>
  <c r="R46" i="70" s="1"/>
  <c r="T46" i="70" s="1"/>
  <c r="V46" i="70" s="1"/>
  <c r="X46" i="70" s="1"/>
  <c r="Z46" i="70" s="1"/>
  <c r="AB46" i="70" s="1"/>
  <c r="H415" i="70"/>
  <c r="J415" i="70" s="1"/>
  <c r="L415" i="70" s="1"/>
  <c r="N415" i="70" s="1"/>
  <c r="P415" i="70" s="1"/>
  <c r="R415" i="70" s="1"/>
  <c r="T415" i="70" s="1"/>
  <c r="V415" i="70" s="1"/>
  <c r="X415" i="70" s="1"/>
  <c r="Z415" i="70" s="1"/>
  <c r="AB415" i="70" s="1"/>
  <c r="H1042" i="72"/>
  <c r="J1042" i="72" s="1"/>
  <c r="L1042" i="72" s="1"/>
  <c r="N1042" i="72" s="1"/>
  <c r="P1042" i="72" s="1"/>
  <c r="R1042" i="72" s="1"/>
  <c r="T1042" i="72" s="1"/>
  <c r="V1042" i="72" s="1"/>
  <c r="X1042" i="72" s="1"/>
  <c r="Z1042" i="72" s="1"/>
  <c r="AB1042" i="72" s="1"/>
  <c r="AC1042" i="72" s="1"/>
  <c r="H294" i="70"/>
  <c r="J294" i="70" s="1"/>
  <c r="L294" i="70" s="1"/>
  <c r="N294" i="70" s="1"/>
  <c r="P294" i="70" s="1"/>
  <c r="R294" i="70" s="1"/>
  <c r="T294" i="70" s="1"/>
  <c r="V294" i="70" s="1"/>
  <c r="X294" i="70" s="1"/>
  <c r="Z294" i="70" s="1"/>
  <c r="AB294" i="70" s="1"/>
  <c r="H65" i="70"/>
  <c r="J65" i="70" s="1"/>
  <c r="L65" i="70" s="1"/>
  <c r="N65" i="70" s="1"/>
  <c r="P65" i="70" s="1"/>
  <c r="R65" i="70" s="1"/>
  <c r="T65" i="70" s="1"/>
  <c r="V65" i="70" s="1"/>
  <c r="X65" i="70" s="1"/>
  <c r="Z65" i="70" s="1"/>
  <c r="AB65" i="70" s="1"/>
  <c r="H859" i="72"/>
  <c r="J859" i="72" s="1"/>
  <c r="L859" i="72" s="1"/>
  <c r="N859" i="72" s="1"/>
  <c r="P859" i="72" s="1"/>
  <c r="R859" i="72" s="1"/>
  <c r="T859" i="72" s="1"/>
  <c r="V859" i="72" s="1"/>
  <c r="X859" i="72" s="1"/>
  <c r="Z859" i="72" s="1"/>
  <c r="AB859" i="72" s="1"/>
  <c r="AC859" i="72" s="1"/>
  <c r="H766" i="72"/>
  <c r="J766" i="72" s="1"/>
  <c r="L766" i="72" s="1"/>
  <c r="N766" i="72" s="1"/>
  <c r="P766" i="72" s="1"/>
  <c r="R766" i="72" s="1"/>
  <c r="T766" i="72" s="1"/>
  <c r="V766" i="72" s="1"/>
  <c r="X766" i="72" s="1"/>
  <c r="Z766" i="72" s="1"/>
  <c r="AB766" i="72" s="1"/>
  <c r="AC766" i="72" s="1"/>
  <c r="H967" i="72"/>
  <c r="J967" i="72" s="1"/>
  <c r="L967" i="72" s="1"/>
  <c r="N967" i="72" s="1"/>
  <c r="P967" i="72" s="1"/>
  <c r="R967" i="72" s="1"/>
  <c r="T967" i="72" s="1"/>
  <c r="V967" i="72" s="1"/>
  <c r="X967" i="72" s="1"/>
  <c r="Z967" i="72" s="1"/>
  <c r="AB967" i="72" s="1"/>
  <c r="AC967" i="72" s="1"/>
  <c r="H142" i="72"/>
  <c r="J142" i="72" s="1"/>
  <c r="L142" i="72" s="1"/>
  <c r="N142" i="72" s="1"/>
  <c r="P142" i="72" s="1"/>
  <c r="R142" i="72" s="1"/>
  <c r="T142" i="72" s="1"/>
  <c r="V142" i="72" s="1"/>
  <c r="X142" i="72" s="1"/>
  <c r="Z142" i="72" s="1"/>
  <c r="AB142" i="72" s="1"/>
  <c r="AC142" i="72" s="1"/>
  <c r="H277" i="70"/>
  <c r="J277" i="70" s="1"/>
  <c r="L277" i="70" s="1"/>
  <c r="N277" i="70" s="1"/>
  <c r="P277" i="70" s="1"/>
  <c r="R277" i="70" s="1"/>
  <c r="T277" i="70" s="1"/>
  <c r="V277" i="70" s="1"/>
  <c r="X277" i="70" s="1"/>
  <c r="Z277" i="70" s="1"/>
  <c r="AB277" i="70" s="1"/>
  <c r="H764" i="70"/>
  <c r="J764" i="70" s="1"/>
  <c r="L764" i="70" s="1"/>
  <c r="N764" i="70" s="1"/>
  <c r="P764" i="70" s="1"/>
  <c r="R764" i="70" s="1"/>
  <c r="T764" i="70" s="1"/>
  <c r="V764" i="70" s="1"/>
  <c r="X764" i="70" s="1"/>
  <c r="Z764" i="70" s="1"/>
  <c r="AB764" i="70" s="1"/>
  <c r="H68" i="68"/>
  <c r="J68" i="68" s="1"/>
  <c r="L68" i="68" s="1"/>
  <c r="N68" i="68" s="1"/>
  <c r="P68" i="68" s="1"/>
  <c r="R68" i="68" s="1"/>
  <c r="T68" i="68" s="1"/>
  <c r="V68" i="68" s="1"/>
  <c r="X68" i="68" s="1"/>
  <c r="Z68" i="68" s="1"/>
  <c r="AB68" i="68" s="1"/>
  <c r="H85" i="68"/>
  <c r="J85" i="68" s="1"/>
  <c r="L85" i="68" s="1"/>
  <c r="N85" i="68" s="1"/>
  <c r="P85" i="68" s="1"/>
  <c r="R85" i="68" s="1"/>
  <c r="T85" i="68" s="1"/>
  <c r="V85" i="68" s="1"/>
  <c r="X85" i="68" s="1"/>
  <c r="Z85" i="68" s="1"/>
  <c r="AB85" i="68" s="1"/>
  <c r="H35" i="84"/>
  <c r="J35" i="84" s="1"/>
  <c r="L35" i="84" s="1"/>
  <c r="N35" i="84" s="1"/>
  <c r="P35" i="84" s="1"/>
  <c r="R35" i="84" s="1"/>
  <c r="T35" i="84" s="1"/>
  <c r="V35" i="84" s="1"/>
  <c r="X35" i="84" s="1"/>
  <c r="Z35" i="84" s="1"/>
  <c r="AB35" i="84" s="1"/>
  <c r="H140" i="72"/>
  <c r="J140" i="72" s="1"/>
  <c r="L140" i="72" s="1"/>
  <c r="N140" i="72" s="1"/>
  <c r="P140" i="72" s="1"/>
  <c r="R140" i="72" s="1"/>
  <c r="T140" i="72" s="1"/>
  <c r="V140" i="72" s="1"/>
  <c r="X140" i="72" s="1"/>
  <c r="Z140" i="72" s="1"/>
  <c r="AB140" i="72" s="1"/>
  <c r="AC140" i="72" s="1"/>
  <c r="H34" i="67"/>
  <c r="J34" i="67" s="1"/>
  <c r="L34" i="67" s="1"/>
  <c r="N34" i="67" s="1"/>
  <c r="P34" i="67" s="1"/>
  <c r="R34" i="67" s="1"/>
  <c r="T34" i="67" s="1"/>
  <c r="V34" i="67" s="1"/>
  <c r="X34" i="67" s="1"/>
  <c r="Z34" i="67" s="1"/>
  <c r="AB34" i="67" s="1"/>
  <c r="H270" i="84"/>
  <c r="J270" i="84" s="1"/>
  <c r="L270" i="84" s="1"/>
  <c r="N270" i="84" s="1"/>
  <c r="P270" i="84" s="1"/>
  <c r="R270" i="84" s="1"/>
  <c r="T270" i="84" s="1"/>
  <c r="V270" i="84" s="1"/>
  <c r="X270" i="84" s="1"/>
  <c r="Z270" i="84" s="1"/>
  <c r="AB270" i="84" s="1"/>
  <c r="H475" i="70"/>
  <c r="J475" i="70" s="1"/>
  <c r="L475" i="70" s="1"/>
  <c r="N475" i="70" s="1"/>
  <c r="P475" i="70" s="1"/>
  <c r="R475" i="70" s="1"/>
  <c r="T475" i="70" s="1"/>
  <c r="V475" i="70" s="1"/>
  <c r="X475" i="70" s="1"/>
  <c r="Z475" i="70" s="1"/>
  <c r="AB475" i="70" s="1"/>
  <c r="H178" i="84"/>
  <c r="J178" i="84" s="1"/>
  <c r="L178" i="84" s="1"/>
  <c r="N178" i="84" s="1"/>
  <c r="P178" i="84" s="1"/>
  <c r="R178" i="84" s="1"/>
  <c r="T178" i="84" s="1"/>
  <c r="V178" i="84" s="1"/>
  <c r="X178" i="84" s="1"/>
  <c r="Z178" i="84" s="1"/>
  <c r="AB178" i="84" s="1"/>
  <c r="H362" i="72"/>
  <c r="J362" i="72" s="1"/>
  <c r="L362" i="72" s="1"/>
  <c r="N362" i="72" s="1"/>
  <c r="P362" i="72" s="1"/>
  <c r="R362" i="72" s="1"/>
  <c r="T362" i="72" s="1"/>
  <c r="V362" i="72" s="1"/>
  <c r="X362" i="72" s="1"/>
  <c r="Z362" i="72" s="1"/>
  <c r="AB362" i="72" s="1"/>
  <c r="AC362" i="72" s="1"/>
  <c r="H119" i="70"/>
  <c r="J119" i="70" s="1"/>
  <c r="L119" i="70" s="1"/>
  <c r="N119" i="70" s="1"/>
  <c r="P119" i="70" s="1"/>
  <c r="R119" i="70" s="1"/>
  <c r="T119" i="70" s="1"/>
  <c r="V119" i="70" s="1"/>
  <c r="X119" i="70" s="1"/>
  <c r="Z119" i="70" s="1"/>
  <c r="AB119" i="70" s="1"/>
  <c r="H176" i="70"/>
  <c r="J176" i="70" s="1"/>
  <c r="L176" i="70" s="1"/>
  <c r="N176" i="70" s="1"/>
  <c r="P176" i="70" s="1"/>
  <c r="R176" i="70" s="1"/>
  <c r="T176" i="70" s="1"/>
  <c r="V176" i="70" s="1"/>
  <c r="X176" i="70" s="1"/>
  <c r="Z176" i="70" s="1"/>
  <c r="AB176" i="70" s="1"/>
  <c r="H461" i="72"/>
  <c r="J461" i="72" s="1"/>
  <c r="L461" i="72" s="1"/>
  <c r="N461" i="72" s="1"/>
  <c r="P461" i="72" s="1"/>
  <c r="R461" i="72" s="1"/>
  <c r="T461" i="72" s="1"/>
  <c r="V461" i="72" s="1"/>
  <c r="X461" i="72" s="1"/>
  <c r="Z461" i="72" s="1"/>
  <c r="AB461" i="72" s="1"/>
  <c r="AC461" i="72" s="1"/>
  <c r="H352" i="72"/>
  <c r="J352" i="72" s="1"/>
  <c r="L352" i="72" s="1"/>
  <c r="N352" i="72" s="1"/>
  <c r="P352" i="72" s="1"/>
  <c r="R352" i="72" s="1"/>
  <c r="T352" i="72" s="1"/>
  <c r="V352" i="72" s="1"/>
  <c r="X352" i="72" s="1"/>
  <c r="Z352" i="72" s="1"/>
  <c r="AB352" i="72" s="1"/>
  <c r="AC352" i="72" s="1"/>
  <c r="H686" i="70"/>
  <c r="J686" i="70" s="1"/>
  <c r="L686" i="70" s="1"/>
  <c r="N686" i="70" s="1"/>
  <c r="P686" i="70" s="1"/>
  <c r="R686" i="70" s="1"/>
  <c r="T686" i="70" s="1"/>
  <c r="V686" i="70" s="1"/>
  <c r="X686" i="70" s="1"/>
  <c r="Z686" i="70" s="1"/>
  <c r="AB686" i="70" s="1"/>
  <c r="H80" i="70"/>
  <c r="J80" i="70" s="1"/>
  <c r="L80" i="70" s="1"/>
  <c r="N80" i="70" s="1"/>
  <c r="P80" i="70" s="1"/>
  <c r="R80" i="70" s="1"/>
  <c r="T80" i="70" s="1"/>
  <c r="V80" i="70" s="1"/>
  <c r="X80" i="70" s="1"/>
  <c r="Z80" i="70" s="1"/>
  <c r="AB80" i="70" s="1"/>
  <c r="H39" i="71"/>
  <c r="J39" i="71" s="1"/>
  <c r="L39" i="71" s="1"/>
  <c r="N39" i="71" s="1"/>
  <c r="P39" i="71" s="1"/>
  <c r="R39" i="71" s="1"/>
  <c r="T39" i="71" s="1"/>
  <c r="V39" i="71" s="1"/>
  <c r="X39" i="71" s="1"/>
  <c r="Z39" i="71" s="1"/>
  <c r="AB39" i="71" s="1"/>
  <c r="H38" i="68"/>
  <c r="J38" i="68" s="1"/>
  <c r="L38" i="68" s="1"/>
  <c r="N38" i="68" s="1"/>
  <c r="P38" i="68" s="1"/>
  <c r="R38" i="68" s="1"/>
  <c r="T38" i="68" s="1"/>
  <c r="V38" i="68" s="1"/>
  <c r="X38" i="68" s="1"/>
  <c r="Z38" i="68" s="1"/>
  <c r="AB38" i="68" s="1"/>
  <c r="H522" i="72"/>
  <c r="J522" i="72" s="1"/>
  <c r="L522" i="72" s="1"/>
  <c r="N522" i="72" s="1"/>
  <c r="P522" i="72" s="1"/>
  <c r="R522" i="72" s="1"/>
  <c r="T522" i="72" s="1"/>
  <c r="V522" i="72" s="1"/>
  <c r="X522" i="72" s="1"/>
  <c r="Z522" i="72" s="1"/>
  <c r="AB522" i="72" s="1"/>
  <c r="AC522" i="72" s="1"/>
  <c r="H280" i="70"/>
  <c r="J280" i="70" s="1"/>
  <c r="L280" i="70" s="1"/>
  <c r="N280" i="70" s="1"/>
  <c r="P280" i="70" s="1"/>
  <c r="R280" i="70" s="1"/>
  <c r="T280" i="70" s="1"/>
  <c r="V280" i="70" s="1"/>
  <c r="X280" i="70" s="1"/>
  <c r="Z280" i="70" s="1"/>
  <c r="AB280" i="70" s="1"/>
  <c r="H215" i="70"/>
  <c r="J215" i="70" s="1"/>
  <c r="L215" i="70" s="1"/>
  <c r="N215" i="70" s="1"/>
  <c r="P215" i="70" s="1"/>
  <c r="R215" i="70" s="1"/>
  <c r="T215" i="70" s="1"/>
  <c r="V215" i="70" s="1"/>
  <c r="X215" i="70" s="1"/>
  <c r="Z215" i="70" s="1"/>
  <c r="AB215" i="70" s="1"/>
  <c r="H49" i="72"/>
  <c r="J49" i="72" s="1"/>
  <c r="L49" i="72" s="1"/>
  <c r="N49" i="72" s="1"/>
  <c r="P49" i="72" s="1"/>
  <c r="R49" i="72" s="1"/>
  <c r="T49" i="72" s="1"/>
  <c r="V49" i="72" s="1"/>
  <c r="X49" i="72" s="1"/>
  <c r="Z49" i="72" s="1"/>
  <c r="AB49" i="72" s="1"/>
  <c r="AC49" i="72" s="1"/>
  <c r="H764" i="72"/>
  <c r="J764" i="72" s="1"/>
  <c r="L764" i="72" s="1"/>
  <c r="N764" i="72" s="1"/>
  <c r="P764" i="72" s="1"/>
  <c r="R764" i="72" s="1"/>
  <c r="T764" i="72" s="1"/>
  <c r="V764" i="72" s="1"/>
  <c r="X764" i="72" s="1"/>
  <c r="Z764" i="72" s="1"/>
  <c r="AB764" i="72" s="1"/>
  <c r="AC764" i="72" s="1"/>
  <c r="H486" i="70"/>
  <c r="J486" i="70" s="1"/>
  <c r="L486" i="70" s="1"/>
  <c r="N486" i="70" s="1"/>
  <c r="P486" i="70" s="1"/>
  <c r="R486" i="70" s="1"/>
  <c r="T486" i="70" s="1"/>
  <c r="V486" i="70" s="1"/>
  <c r="X486" i="70" s="1"/>
  <c r="Z486" i="70" s="1"/>
  <c r="AB486" i="70" s="1"/>
  <c r="H45" i="84"/>
  <c r="J45" i="84" s="1"/>
  <c r="L45" i="84" s="1"/>
  <c r="N45" i="84" s="1"/>
  <c r="P45" i="84" s="1"/>
  <c r="R45" i="84" s="1"/>
  <c r="T45" i="84" s="1"/>
  <c r="V45" i="84" s="1"/>
  <c r="X45" i="84" s="1"/>
  <c r="Z45" i="84" s="1"/>
  <c r="AB45" i="84" s="1"/>
  <c r="H92" i="84"/>
  <c r="J92" i="84" s="1"/>
  <c r="L92" i="84" s="1"/>
  <c r="N92" i="84" s="1"/>
  <c r="P92" i="84" s="1"/>
  <c r="R92" i="84" s="1"/>
  <c r="T92" i="84" s="1"/>
  <c r="V92" i="84" s="1"/>
  <c r="X92" i="84" s="1"/>
  <c r="Z92" i="84" s="1"/>
  <c r="AB92" i="84" s="1"/>
  <c r="H544" i="70"/>
  <c r="J544" i="70" s="1"/>
  <c r="L544" i="70" s="1"/>
  <c r="N544" i="70" s="1"/>
  <c r="P544" i="70" s="1"/>
  <c r="R544" i="70" s="1"/>
  <c r="T544" i="70" s="1"/>
  <c r="V544" i="70" s="1"/>
  <c r="X544" i="70" s="1"/>
  <c r="Z544" i="70" s="1"/>
  <c r="AB544" i="70" s="1"/>
  <c r="H255" i="72"/>
  <c r="J255" i="72" s="1"/>
  <c r="L255" i="72" s="1"/>
  <c r="N255" i="72" s="1"/>
  <c r="P255" i="72" s="1"/>
  <c r="R255" i="72" s="1"/>
  <c r="T255" i="72" s="1"/>
  <c r="V255" i="72" s="1"/>
  <c r="X255" i="72" s="1"/>
  <c r="Z255" i="72" s="1"/>
  <c r="AB255" i="72" s="1"/>
  <c r="AC255" i="72" s="1"/>
  <c r="H78" i="68"/>
  <c r="J78" i="68" s="1"/>
  <c r="L78" i="68" s="1"/>
  <c r="N78" i="68" s="1"/>
  <c r="P78" i="68" s="1"/>
  <c r="R78" i="68" s="1"/>
  <c r="T78" i="68" s="1"/>
  <c r="V78" i="68" s="1"/>
  <c r="X78" i="68" s="1"/>
  <c r="Z78" i="68" s="1"/>
  <c r="AB78" i="68" s="1"/>
  <c r="H61" i="72"/>
  <c r="J61" i="72" s="1"/>
  <c r="L61" i="72" s="1"/>
  <c r="N61" i="72" s="1"/>
  <c r="P61" i="72" s="1"/>
  <c r="R61" i="72" s="1"/>
  <c r="T61" i="72" s="1"/>
  <c r="V61" i="72" s="1"/>
  <c r="X61" i="72" s="1"/>
  <c r="Z61" i="72" s="1"/>
  <c r="AB61" i="72" s="1"/>
  <c r="AC61" i="72" s="1"/>
  <c r="H595" i="70"/>
  <c r="J595" i="70" s="1"/>
  <c r="L595" i="70" s="1"/>
  <c r="N595" i="70" s="1"/>
  <c r="P595" i="70" s="1"/>
  <c r="R595" i="70" s="1"/>
  <c r="T595" i="70" s="1"/>
  <c r="V595" i="70" s="1"/>
  <c r="X595" i="70" s="1"/>
  <c r="Z595" i="70" s="1"/>
  <c r="AB595" i="70" s="1"/>
  <c r="H172" i="84"/>
  <c r="J172" i="84" s="1"/>
  <c r="L172" i="84" s="1"/>
  <c r="N172" i="84" s="1"/>
  <c r="P172" i="84" s="1"/>
  <c r="R172" i="84" s="1"/>
  <c r="T172" i="84" s="1"/>
  <c r="V172" i="84" s="1"/>
  <c r="X172" i="84" s="1"/>
  <c r="Z172" i="84" s="1"/>
  <c r="AB172" i="84" s="1"/>
  <c r="H65" i="75"/>
  <c r="J65" i="75" s="1"/>
  <c r="L65" i="75" s="1"/>
  <c r="N65" i="75" s="1"/>
  <c r="P65" i="75" s="1"/>
  <c r="R65" i="75" s="1"/>
  <c r="T65" i="75" s="1"/>
  <c r="V65" i="75" s="1"/>
  <c r="X65" i="75" s="1"/>
  <c r="Z65" i="75" s="1"/>
  <c r="AB65" i="75" s="1"/>
  <c r="H635" i="70"/>
  <c r="J635" i="70" s="1"/>
  <c r="L635" i="70" s="1"/>
  <c r="N635" i="70" s="1"/>
  <c r="P635" i="70" s="1"/>
  <c r="R635" i="70" s="1"/>
  <c r="T635" i="70" s="1"/>
  <c r="V635" i="70" s="1"/>
  <c r="X635" i="70" s="1"/>
  <c r="Z635" i="70" s="1"/>
  <c r="AB635" i="70" s="1"/>
  <c r="H45" i="72"/>
  <c r="J45" i="72" s="1"/>
  <c r="L45" i="72" s="1"/>
  <c r="N45" i="72" s="1"/>
  <c r="P45" i="72" s="1"/>
  <c r="R45" i="72" s="1"/>
  <c r="T45" i="72" s="1"/>
  <c r="V45" i="72" s="1"/>
  <c r="X45" i="72" s="1"/>
  <c r="Z45" i="72" s="1"/>
  <c r="AB45" i="72" s="1"/>
  <c r="AC45" i="72" s="1"/>
  <c r="H666" i="72"/>
  <c r="J666" i="72" s="1"/>
  <c r="L666" i="72" s="1"/>
  <c r="N666" i="72" s="1"/>
  <c r="P666" i="72" s="1"/>
  <c r="R666" i="72" s="1"/>
  <c r="T666" i="72" s="1"/>
  <c r="V666" i="72" s="1"/>
  <c r="X666" i="72" s="1"/>
  <c r="Z666" i="72" s="1"/>
  <c r="AB666" i="72" s="1"/>
  <c r="AC666" i="72" s="1"/>
  <c r="H938" i="72"/>
  <c r="J938" i="72" s="1"/>
  <c r="L938" i="72" s="1"/>
  <c r="N938" i="72" s="1"/>
  <c r="P938" i="72" s="1"/>
  <c r="R938" i="72" s="1"/>
  <c r="T938" i="72" s="1"/>
  <c r="V938" i="72" s="1"/>
  <c r="X938" i="72" s="1"/>
  <c r="Z938" i="72" s="1"/>
  <c r="AB938" i="72" s="1"/>
  <c r="AC938" i="72" s="1"/>
  <c r="H642" i="70"/>
  <c r="J642" i="70" s="1"/>
  <c r="L642" i="70" s="1"/>
  <c r="N642" i="70" s="1"/>
  <c r="P642" i="70" s="1"/>
  <c r="R642" i="70" s="1"/>
  <c r="T642" i="70" s="1"/>
  <c r="V642" i="70" s="1"/>
  <c r="X642" i="70" s="1"/>
  <c r="Z642" i="70" s="1"/>
  <c r="AB642" i="70" s="1"/>
  <c r="H273" i="70"/>
  <c r="J273" i="70" s="1"/>
  <c r="L273" i="70" s="1"/>
  <c r="N273" i="70" s="1"/>
  <c r="P273" i="70" s="1"/>
  <c r="R273" i="70" s="1"/>
  <c r="T273" i="70" s="1"/>
  <c r="V273" i="70" s="1"/>
  <c r="X273" i="70" s="1"/>
  <c r="Z273" i="70" s="1"/>
  <c r="AB273" i="70" s="1"/>
  <c r="H520" i="72"/>
  <c r="J520" i="72" s="1"/>
  <c r="L520" i="72" s="1"/>
  <c r="N520" i="72" s="1"/>
  <c r="P520" i="72" s="1"/>
  <c r="R520" i="72" s="1"/>
  <c r="T520" i="72" s="1"/>
  <c r="V520" i="72" s="1"/>
  <c r="X520" i="72" s="1"/>
  <c r="Z520" i="72" s="1"/>
  <c r="AB520" i="72" s="1"/>
  <c r="AC520" i="72" s="1"/>
  <c r="H160" i="68"/>
  <c r="J160" i="68" s="1"/>
  <c r="L160" i="68" s="1"/>
  <c r="N160" i="68" s="1"/>
  <c r="P160" i="68" s="1"/>
  <c r="R160" i="68" s="1"/>
  <c r="T160" i="68" s="1"/>
  <c r="V160" i="68" s="1"/>
  <c r="X160" i="68" s="1"/>
  <c r="Z160" i="68" s="1"/>
  <c r="AB160" i="68" s="1"/>
  <c r="H176" i="72"/>
  <c r="J176" i="72" s="1"/>
  <c r="L176" i="72" s="1"/>
  <c r="N176" i="72" s="1"/>
  <c r="P176" i="72" s="1"/>
  <c r="R176" i="72" s="1"/>
  <c r="T176" i="72" s="1"/>
  <c r="V176" i="72" s="1"/>
  <c r="X176" i="72" s="1"/>
  <c r="Z176" i="72" s="1"/>
  <c r="AB176" i="72" s="1"/>
  <c r="AC176" i="72" s="1"/>
  <c r="H74" i="68"/>
  <c r="J74" i="68" s="1"/>
  <c r="L74" i="68" s="1"/>
  <c r="N74" i="68" s="1"/>
  <c r="P74" i="68" s="1"/>
  <c r="R74" i="68" s="1"/>
  <c r="T74" i="68" s="1"/>
  <c r="V74" i="68" s="1"/>
  <c r="X74" i="68" s="1"/>
  <c r="Z74" i="68" s="1"/>
  <c r="AB74" i="68" s="1"/>
  <c r="H128" i="84"/>
  <c r="J128" i="84" s="1"/>
  <c r="L128" i="84" s="1"/>
  <c r="N128" i="84" s="1"/>
  <c r="P128" i="84" s="1"/>
  <c r="R128" i="84" s="1"/>
  <c r="T128" i="84" s="1"/>
  <c r="V128" i="84" s="1"/>
  <c r="X128" i="84" s="1"/>
  <c r="Z128" i="84" s="1"/>
  <c r="AB128" i="84" s="1"/>
  <c r="H150" i="70"/>
  <c r="J150" i="70" s="1"/>
  <c r="L150" i="70" s="1"/>
  <c r="N150" i="70" s="1"/>
  <c r="P150" i="70" s="1"/>
  <c r="R150" i="70" s="1"/>
  <c r="T150" i="70" s="1"/>
  <c r="V150" i="70" s="1"/>
  <c r="X150" i="70" s="1"/>
  <c r="Z150" i="70" s="1"/>
  <c r="AB150" i="70" s="1"/>
  <c r="H15" i="84"/>
  <c r="J15" i="84" s="1"/>
  <c r="L15" i="84" s="1"/>
  <c r="N15" i="84" s="1"/>
  <c r="P15" i="84" s="1"/>
  <c r="R15" i="84" s="1"/>
  <c r="T15" i="84" s="1"/>
  <c r="V15" i="84" s="1"/>
  <c r="X15" i="84" s="1"/>
  <c r="Z15" i="84" s="1"/>
  <c r="AB15" i="84" s="1"/>
  <c r="H55" i="75"/>
  <c r="J55" i="75" s="1"/>
  <c r="L55" i="75" s="1"/>
  <c r="N55" i="75" s="1"/>
  <c r="P55" i="75" s="1"/>
  <c r="R55" i="75" s="1"/>
  <c r="T55" i="75" s="1"/>
  <c r="V55" i="75" s="1"/>
  <c r="X55" i="75" s="1"/>
  <c r="Z55" i="75" s="1"/>
  <c r="AB55" i="75" s="1"/>
  <c r="H269" i="72"/>
  <c r="J269" i="72" s="1"/>
  <c r="L269" i="72" s="1"/>
  <c r="N269" i="72" s="1"/>
  <c r="P269" i="72" s="1"/>
  <c r="R269" i="72" s="1"/>
  <c r="T269" i="72" s="1"/>
  <c r="V269" i="72" s="1"/>
  <c r="X269" i="72" s="1"/>
  <c r="Z269" i="72" s="1"/>
  <c r="AB269" i="72" s="1"/>
  <c r="AC269" i="72" s="1"/>
  <c r="H571" i="70"/>
  <c r="J571" i="70" s="1"/>
  <c r="L571" i="70" s="1"/>
  <c r="N571" i="70" s="1"/>
  <c r="P571" i="70" s="1"/>
  <c r="R571" i="70" s="1"/>
  <c r="T571" i="70" s="1"/>
  <c r="V571" i="70" s="1"/>
  <c r="X571" i="70" s="1"/>
  <c r="Z571" i="70" s="1"/>
  <c r="AB571" i="70" s="1"/>
  <c r="H920" i="72"/>
  <c r="J920" i="72" s="1"/>
  <c r="L920" i="72" s="1"/>
  <c r="N920" i="72" s="1"/>
  <c r="P920" i="72" s="1"/>
  <c r="R920" i="72" s="1"/>
  <c r="T920" i="72" s="1"/>
  <c r="V920" i="72" s="1"/>
  <c r="X920" i="72" s="1"/>
  <c r="Z920" i="72" s="1"/>
  <c r="AB920" i="72" s="1"/>
  <c r="AC920" i="72" s="1"/>
  <c r="H120" i="68"/>
  <c r="J120" i="68" s="1"/>
  <c r="L120" i="68" s="1"/>
  <c r="N120" i="68" s="1"/>
  <c r="P120" i="68" s="1"/>
  <c r="R120" i="68" s="1"/>
  <c r="T120" i="68" s="1"/>
  <c r="V120" i="68" s="1"/>
  <c r="X120" i="68" s="1"/>
  <c r="Z120" i="68" s="1"/>
  <c r="AB120" i="68" s="1"/>
  <c r="H293" i="72"/>
  <c r="J293" i="72" s="1"/>
  <c r="L293" i="72" s="1"/>
  <c r="N293" i="72" s="1"/>
  <c r="P293" i="72" s="1"/>
  <c r="R293" i="72" s="1"/>
  <c r="T293" i="72" s="1"/>
  <c r="V293" i="72" s="1"/>
  <c r="X293" i="72" s="1"/>
  <c r="Z293" i="72" s="1"/>
  <c r="AB293" i="72" s="1"/>
  <c r="AC293" i="72" s="1"/>
  <c r="H55" i="67"/>
  <c r="J55" i="67" s="1"/>
  <c r="L55" i="67" s="1"/>
  <c r="N55" i="67" s="1"/>
  <c r="P55" i="67" s="1"/>
  <c r="R55" i="67" s="1"/>
  <c r="T55" i="67" s="1"/>
  <c r="V55" i="67" s="1"/>
  <c r="X55" i="67" s="1"/>
  <c r="Z55" i="67" s="1"/>
  <c r="AB55" i="67" s="1"/>
  <c r="H516" i="72"/>
  <c r="J516" i="72" s="1"/>
  <c r="L516" i="72" s="1"/>
  <c r="N516" i="72" s="1"/>
  <c r="P516" i="72" s="1"/>
  <c r="R516" i="72" s="1"/>
  <c r="T516" i="72" s="1"/>
  <c r="V516" i="72" s="1"/>
  <c r="X516" i="72" s="1"/>
  <c r="Z516" i="72" s="1"/>
  <c r="AB516" i="72" s="1"/>
  <c r="AC516" i="72" s="1"/>
  <c r="H760" i="70"/>
  <c r="J760" i="70" s="1"/>
  <c r="L760" i="70" s="1"/>
  <c r="N760" i="70" s="1"/>
  <c r="P760" i="70" s="1"/>
  <c r="R760" i="70" s="1"/>
  <c r="T760" i="70" s="1"/>
  <c r="V760" i="70" s="1"/>
  <c r="X760" i="70" s="1"/>
  <c r="Z760" i="70" s="1"/>
  <c r="AB760" i="70" s="1"/>
  <c r="H479" i="70"/>
  <c r="J479" i="70" s="1"/>
  <c r="L479" i="70" s="1"/>
  <c r="N479" i="70" s="1"/>
  <c r="P479" i="70" s="1"/>
  <c r="R479" i="70" s="1"/>
  <c r="T479" i="70" s="1"/>
  <c r="V479" i="70" s="1"/>
  <c r="X479" i="70" s="1"/>
  <c r="Z479" i="70" s="1"/>
  <c r="AB479" i="70" s="1"/>
  <c r="H161" i="70"/>
  <c r="J161" i="70" s="1"/>
  <c r="L161" i="70" s="1"/>
  <c r="N161" i="70" s="1"/>
  <c r="P161" i="70" s="1"/>
  <c r="R161" i="70" s="1"/>
  <c r="T161" i="70" s="1"/>
  <c r="V161" i="70" s="1"/>
  <c r="X161" i="70" s="1"/>
  <c r="Z161" i="70" s="1"/>
  <c r="AB161" i="70" s="1"/>
  <c r="H59" i="84"/>
  <c r="J59" i="84" s="1"/>
  <c r="L59" i="84" s="1"/>
  <c r="N59" i="84" s="1"/>
  <c r="P59" i="84" s="1"/>
  <c r="R59" i="84" s="1"/>
  <c r="T59" i="84" s="1"/>
  <c r="V59" i="84" s="1"/>
  <c r="X59" i="84" s="1"/>
  <c r="Z59" i="84" s="1"/>
  <c r="AB59" i="84" s="1"/>
  <c r="H43" i="72"/>
  <c r="J43" i="72" s="1"/>
  <c r="L43" i="72" s="1"/>
  <c r="N43" i="72" s="1"/>
  <c r="P43" i="72" s="1"/>
  <c r="R43" i="72" s="1"/>
  <c r="T43" i="72" s="1"/>
  <c r="V43" i="72" s="1"/>
  <c r="X43" i="72" s="1"/>
  <c r="Z43" i="72" s="1"/>
  <c r="AB43" i="72" s="1"/>
  <c r="AC43" i="72" s="1"/>
  <c r="H358" i="70"/>
  <c r="J358" i="70" s="1"/>
  <c r="L358" i="70" s="1"/>
  <c r="N358" i="70" s="1"/>
  <c r="P358" i="70" s="1"/>
  <c r="R358" i="70" s="1"/>
  <c r="T358" i="70" s="1"/>
  <c r="V358" i="70" s="1"/>
  <c r="X358" i="70" s="1"/>
  <c r="Z358" i="70" s="1"/>
  <c r="AB358" i="70" s="1"/>
  <c r="H61" i="70"/>
  <c r="J61" i="70" s="1"/>
  <c r="L61" i="70" s="1"/>
  <c r="N61" i="70" s="1"/>
  <c r="P61" i="70" s="1"/>
  <c r="R61" i="70" s="1"/>
  <c r="T61" i="70" s="1"/>
  <c r="V61" i="70" s="1"/>
  <c r="X61" i="70" s="1"/>
  <c r="Z61" i="70" s="1"/>
  <c r="AB61" i="70" s="1"/>
  <c r="H409" i="70"/>
  <c r="J409" i="70" s="1"/>
  <c r="L409" i="70" s="1"/>
  <c r="N409" i="70" s="1"/>
  <c r="P409" i="70" s="1"/>
  <c r="R409" i="70" s="1"/>
  <c r="T409" i="70" s="1"/>
  <c r="V409" i="70" s="1"/>
  <c r="X409" i="70" s="1"/>
  <c r="Z409" i="70" s="1"/>
  <c r="AB409" i="70" s="1"/>
  <c r="H148" i="72"/>
  <c r="J148" i="72" s="1"/>
  <c r="L148" i="72" s="1"/>
  <c r="N148" i="72" s="1"/>
  <c r="P148" i="72" s="1"/>
  <c r="R148" i="72" s="1"/>
  <c r="T148" i="72" s="1"/>
  <c r="V148" i="72" s="1"/>
  <c r="X148" i="72" s="1"/>
  <c r="Z148" i="72" s="1"/>
  <c r="AB148" i="72" s="1"/>
  <c r="AC148" i="72" s="1"/>
  <c r="H975" i="72"/>
  <c r="J975" i="72" s="1"/>
  <c r="L975" i="72" s="1"/>
  <c r="N975" i="72" s="1"/>
  <c r="P975" i="72" s="1"/>
  <c r="R975" i="72" s="1"/>
  <c r="T975" i="72" s="1"/>
  <c r="V975" i="72" s="1"/>
  <c r="X975" i="72" s="1"/>
  <c r="Z975" i="72" s="1"/>
  <c r="AB975" i="72" s="1"/>
  <c r="AC975" i="72" s="1"/>
  <c r="H19" i="84"/>
  <c r="J19" i="84" s="1"/>
  <c r="L19" i="84" s="1"/>
  <c r="N19" i="84" s="1"/>
  <c r="P19" i="84" s="1"/>
  <c r="R19" i="84" s="1"/>
  <c r="T19" i="84" s="1"/>
  <c r="V19" i="84" s="1"/>
  <c r="X19" i="84" s="1"/>
  <c r="Z19" i="84" s="1"/>
  <c r="AB19" i="84" s="1"/>
  <c r="H235" i="70"/>
  <c r="J235" i="70" s="1"/>
  <c r="L235" i="70" s="1"/>
  <c r="N235" i="70" s="1"/>
  <c r="P235" i="70" s="1"/>
  <c r="R235" i="70" s="1"/>
  <c r="T235" i="70" s="1"/>
  <c r="V235" i="70" s="1"/>
  <c r="X235" i="70" s="1"/>
  <c r="Z235" i="70" s="1"/>
  <c r="AB235" i="70" s="1"/>
  <c r="H386" i="70"/>
  <c r="J386" i="70" s="1"/>
  <c r="L386" i="70" s="1"/>
  <c r="N386" i="70" s="1"/>
  <c r="P386" i="70" s="1"/>
  <c r="R386" i="70" s="1"/>
  <c r="T386" i="70" s="1"/>
  <c r="V386" i="70" s="1"/>
  <c r="X386" i="70" s="1"/>
  <c r="Z386" i="70" s="1"/>
  <c r="AB386" i="70" s="1"/>
  <c r="H146" i="72"/>
  <c r="J146" i="72" s="1"/>
  <c r="L146" i="72" s="1"/>
  <c r="N146" i="72" s="1"/>
  <c r="P146" i="72" s="1"/>
  <c r="R146" i="72" s="1"/>
  <c r="T146" i="72" s="1"/>
  <c r="V146" i="72" s="1"/>
  <c r="X146" i="72" s="1"/>
  <c r="Z146" i="72" s="1"/>
  <c r="AB146" i="72" s="1"/>
  <c r="AC146" i="72" s="1"/>
  <c r="H609" i="72"/>
  <c r="J609" i="72" s="1"/>
  <c r="L609" i="72" s="1"/>
  <c r="N609" i="72" s="1"/>
  <c r="P609" i="72" s="1"/>
  <c r="R609" i="72" s="1"/>
  <c r="T609" i="72" s="1"/>
  <c r="V609" i="72" s="1"/>
  <c r="X609" i="72" s="1"/>
  <c r="Z609" i="72" s="1"/>
  <c r="AB609" i="72" s="1"/>
  <c r="AC609" i="72" s="1"/>
  <c r="H768" i="72"/>
  <c r="J768" i="72" s="1"/>
  <c r="L768" i="72" s="1"/>
  <c r="N768" i="72" s="1"/>
  <c r="P768" i="72" s="1"/>
  <c r="R768" i="72" s="1"/>
  <c r="T768" i="72" s="1"/>
  <c r="V768" i="72" s="1"/>
  <c r="X768" i="72" s="1"/>
  <c r="Z768" i="72" s="1"/>
  <c r="AB768" i="72" s="1"/>
  <c r="AC768" i="72" s="1"/>
  <c r="H881" i="72"/>
  <c r="J881" i="72" s="1"/>
  <c r="L881" i="72" s="1"/>
  <c r="N881" i="72" s="1"/>
  <c r="P881" i="72" s="1"/>
  <c r="R881" i="72" s="1"/>
  <c r="T881" i="72" s="1"/>
  <c r="V881" i="72" s="1"/>
  <c r="X881" i="72" s="1"/>
  <c r="Z881" i="72" s="1"/>
  <c r="AB881" i="72" s="1"/>
  <c r="AC881" i="72" s="1"/>
  <c r="H534" i="72"/>
  <c r="J534" i="72" s="1"/>
  <c r="L534" i="72" s="1"/>
  <c r="N534" i="72" s="1"/>
  <c r="P534" i="72" s="1"/>
  <c r="R534" i="72" s="1"/>
  <c r="T534" i="72" s="1"/>
  <c r="V534" i="72" s="1"/>
  <c r="X534" i="72" s="1"/>
  <c r="Z534" i="72" s="1"/>
  <c r="AB534" i="72" s="1"/>
  <c r="AC534" i="72" s="1"/>
  <c r="H94" i="70"/>
  <c r="J94" i="70" s="1"/>
  <c r="L94" i="70" s="1"/>
  <c r="N94" i="70" s="1"/>
  <c r="P94" i="70" s="1"/>
  <c r="R94" i="70" s="1"/>
  <c r="T94" i="70" s="1"/>
  <c r="V94" i="70" s="1"/>
  <c r="X94" i="70" s="1"/>
  <c r="Z94" i="70" s="1"/>
  <c r="AB94" i="70" s="1"/>
  <c r="H714" i="70"/>
  <c r="J714" i="70" s="1"/>
  <c r="L714" i="70" s="1"/>
  <c r="N714" i="70" s="1"/>
  <c r="P714" i="70" s="1"/>
  <c r="R714" i="70" s="1"/>
  <c r="T714" i="70" s="1"/>
  <c r="V714" i="70" s="1"/>
  <c r="X714" i="70" s="1"/>
  <c r="Z714" i="70" s="1"/>
  <c r="AB714" i="70" s="1"/>
  <c r="H275" i="84"/>
  <c r="J275" i="84" s="1"/>
  <c r="L275" i="84" s="1"/>
  <c r="N275" i="84" s="1"/>
  <c r="P275" i="84" s="1"/>
  <c r="R275" i="84" s="1"/>
  <c r="T275" i="84" s="1"/>
  <c r="V275" i="84" s="1"/>
  <c r="X275" i="84" s="1"/>
  <c r="Z275" i="84" s="1"/>
  <c r="AB275" i="84" s="1"/>
  <c r="H33" i="84"/>
  <c r="J33" i="84" s="1"/>
  <c r="L33" i="84" s="1"/>
  <c r="N33" i="84" s="1"/>
  <c r="P33" i="84" s="1"/>
  <c r="R33" i="84" s="1"/>
  <c r="T33" i="84" s="1"/>
  <c r="V33" i="84" s="1"/>
  <c r="X33" i="84" s="1"/>
  <c r="Z33" i="84" s="1"/>
  <c r="AB33" i="84" s="1"/>
  <c r="H782" i="72"/>
  <c r="J782" i="72" s="1"/>
  <c r="L782" i="72" s="1"/>
  <c r="N782" i="72" s="1"/>
  <c r="P782" i="72" s="1"/>
  <c r="R782" i="72" s="1"/>
  <c r="T782" i="72" s="1"/>
  <c r="V782" i="72" s="1"/>
  <c r="X782" i="72" s="1"/>
  <c r="Z782" i="72" s="1"/>
  <c r="AB782" i="72" s="1"/>
  <c r="AC782" i="72" s="1"/>
  <c r="H790" i="72"/>
  <c r="J790" i="72" s="1"/>
  <c r="L790" i="72" s="1"/>
  <c r="N790" i="72" s="1"/>
  <c r="P790" i="72" s="1"/>
  <c r="R790" i="72" s="1"/>
  <c r="T790" i="72" s="1"/>
  <c r="V790" i="72" s="1"/>
  <c r="X790" i="72" s="1"/>
  <c r="Z790" i="72" s="1"/>
  <c r="AB790" i="72" s="1"/>
  <c r="AC790" i="72" s="1"/>
  <c r="H251" i="72"/>
  <c r="J251" i="72" s="1"/>
  <c r="L251" i="72" s="1"/>
  <c r="N251" i="72" s="1"/>
  <c r="P251" i="72" s="1"/>
  <c r="R251" i="72" s="1"/>
  <c r="T251" i="72" s="1"/>
  <c r="V251" i="72" s="1"/>
  <c r="X251" i="72" s="1"/>
  <c r="Z251" i="72" s="1"/>
  <c r="AB251" i="72" s="1"/>
  <c r="AC251" i="72" s="1"/>
  <c r="H259" i="84"/>
  <c r="J259" i="84" s="1"/>
  <c r="L259" i="84" s="1"/>
  <c r="N259" i="84" s="1"/>
  <c r="P259" i="84" s="1"/>
  <c r="R259" i="84" s="1"/>
  <c r="T259" i="84" s="1"/>
  <c r="V259" i="84" s="1"/>
  <c r="X259" i="84" s="1"/>
  <c r="Z259" i="84" s="1"/>
  <c r="AB259" i="84" s="1"/>
  <c r="H238" i="84"/>
  <c r="J238" i="84" s="1"/>
  <c r="L238" i="84" s="1"/>
  <c r="N238" i="84" s="1"/>
  <c r="P238" i="84" s="1"/>
  <c r="R238" i="84" s="1"/>
  <c r="T238" i="84" s="1"/>
  <c r="V238" i="84" s="1"/>
  <c r="X238" i="84" s="1"/>
  <c r="Z238" i="84" s="1"/>
  <c r="AB238" i="84" s="1"/>
  <c r="H55" i="72"/>
  <c r="J55" i="72" s="1"/>
  <c r="L55" i="72" s="1"/>
  <c r="N55" i="72" s="1"/>
  <c r="P55" i="72" s="1"/>
  <c r="R55" i="72" s="1"/>
  <c r="T55" i="72" s="1"/>
  <c r="V55" i="72" s="1"/>
  <c r="X55" i="72" s="1"/>
  <c r="Z55" i="72" s="1"/>
  <c r="AB55" i="72" s="1"/>
  <c r="AC55" i="72" s="1"/>
  <c r="H101" i="68"/>
  <c r="J101" i="68" s="1"/>
  <c r="L101" i="68" s="1"/>
  <c r="N101" i="68" s="1"/>
  <c r="P101" i="68" s="1"/>
  <c r="R101" i="68" s="1"/>
  <c r="T101" i="68" s="1"/>
  <c r="V101" i="68" s="1"/>
  <c r="X101" i="68" s="1"/>
  <c r="Z101" i="68" s="1"/>
  <c r="AB101" i="68" s="1"/>
  <c r="H1046" i="72"/>
  <c r="J1046" i="72" s="1"/>
  <c r="L1046" i="72" s="1"/>
  <c r="N1046" i="72" s="1"/>
  <c r="P1046" i="72" s="1"/>
  <c r="R1046" i="72" s="1"/>
  <c r="T1046" i="72" s="1"/>
  <c r="V1046" i="72" s="1"/>
  <c r="X1046" i="72" s="1"/>
  <c r="Z1046" i="72" s="1"/>
  <c r="AB1046" i="72" s="1"/>
  <c r="AC1046" i="72" s="1"/>
  <c r="H32" i="67"/>
  <c r="J32" i="67" s="1"/>
  <c r="L32" i="67" s="1"/>
  <c r="N32" i="67" s="1"/>
  <c r="P32" i="67" s="1"/>
  <c r="R32" i="67" s="1"/>
  <c r="T32" i="67" s="1"/>
  <c r="V32" i="67" s="1"/>
  <c r="X32" i="67" s="1"/>
  <c r="Z32" i="67" s="1"/>
  <c r="AB32" i="67" s="1"/>
  <c r="H462" i="70"/>
  <c r="J462" i="70" s="1"/>
  <c r="L462" i="70" s="1"/>
  <c r="N462" i="70" s="1"/>
  <c r="P462" i="70" s="1"/>
  <c r="R462" i="70" s="1"/>
  <c r="T462" i="70" s="1"/>
  <c r="V462" i="70" s="1"/>
  <c r="X462" i="70" s="1"/>
  <c r="Z462" i="70" s="1"/>
  <c r="AB462" i="70" s="1"/>
  <c r="H348" i="72"/>
  <c r="J348" i="72" s="1"/>
  <c r="L348" i="72" s="1"/>
  <c r="N348" i="72" s="1"/>
  <c r="P348" i="72" s="1"/>
  <c r="R348" i="72" s="1"/>
  <c r="T348" i="72" s="1"/>
  <c r="V348" i="72" s="1"/>
  <c r="X348" i="72" s="1"/>
  <c r="Z348" i="72" s="1"/>
  <c r="AB348" i="72" s="1"/>
  <c r="AC348" i="72" s="1"/>
  <c r="H69" i="70"/>
  <c r="J69" i="70" s="1"/>
  <c r="L69" i="70" s="1"/>
  <c r="N69" i="70" s="1"/>
  <c r="P69" i="70" s="1"/>
  <c r="R69" i="70" s="1"/>
  <c r="T69" i="70" s="1"/>
  <c r="V69" i="70" s="1"/>
  <c r="X69" i="70" s="1"/>
  <c r="Z69" i="70" s="1"/>
  <c r="AB69" i="70" s="1"/>
  <c r="H150" i="68"/>
  <c r="J150" i="68" s="1"/>
  <c r="L150" i="68" s="1"/>
  <c r="N150" i="68" s="1"/>
  <c r="P150" i="68" s="1"/>
  <c r="R150" i="68" s="1"/>
  <c r="T150" i="68" s="1"/>
  <c r="V150" i="68" s="1"/>
  <c r="X150" i="68" s="1"/>
  <c r="Z150" i="68" s="1"/>
  <c r="AB150" i="68" s="1"/>
  <c r="H38" i="70"/>
  <c r="J38" i="70" s="1"/>
  <c r="L38" i="70" s="1"/>
  <c r="N38" i="70" s="1"/>
  <c r="P38" i="70" s="1"/>
  <c r="R38" i="70" s="1"/>
  <c r="T38" i="70" s="1"/>
  <c r="V38" i="70" s="1"/>
  <c r="X38" i="70" s="1"/>
  <c r="Z38" i="70" s="1"/>
  <c r="AB38" i="70" s="1"/>
  <c r="H760" i="72"/>
  <c r="J760" i="72" s="1"/>
  <c r="L760" i="72" s="1"/>
  <c r="N760" i="72" s="1"/>
  <c r="P760" i="72" s="1"/>
  <c r="R760" i="72" s="1"/>
  <c r="T760" i="72" s="1"/>
  <c r="V760" i="72" s="1"/>
  <c r="X760" i="72" s="1"/>
  <c r="Z760" i="72" s="1"/>
  <c r="AB760" i="72" s="1"/>
  <c r="AC760" i="72" s="1"/>
  <c r="H321" i="70"/>
  <c r="J321" i="70" s="1"/>
  <c r="L321" i="70" s="1"/>
  <c r="N321" i="70" s="1"/>
  <c r="P321" i="70" s="1"/>
  <c r="R321" i="70" s="1"/>
  <c r="T321" i="70" s="1"/>
  <c r="V321" i="70" s="1"/>
  <c r="X321" i="70" s="1"/>
  <c r="Z321" i="70" s="1"/>
  <c r="AB321" i="70" s="1"/>
  <c r="H965" i="72"/>
  <c r="J965" i="72" s="1"/>
  <c r="L965" i="72" s="1"/>
  <c r="N965" i="72" s="1"/>
  <c r="P965" i="72" s="1"/>
  <c r="R965" i="72" s="1"/>
  <c r="T965" i="72" s="1"/>
  <c r="V965" i="72" s="1"/>
  <c r="X965" i="72" s="1"/>
  <c r="Z965" i="72" s="1"/>
  <c r="AB965" i="72" s="1"/>
  <c r="AC965" i="72" s="1"/>
  <c r="H182" i="72"/>
  <c r="J182" i="72" s="1"/>
  <c r="L182" i="72" s="1"/>
  <c r="N182" i="72" s="1"/>
  <c r="P182" i="72" s="1"/>
  <c r="R182" i="72" s="1"/>
  <c r="T182" i="72" s="1"/>
  <c r="V182" i="72" s="1"/>
  <c r="X182" i="72" s="1"/>
  <c r="Z182" i="72" s="1"/>
  <c r="AB182" i="72" s="1"/>
  <c r="AC182" i="72" s="1"/>
  <c r="H518" i="70"/>
  <c r="J518" i="70" s="1"/>
  <c r="L518" i="70" s="1"/>
  <c r="N518" i="70" s="1"/>
  <c r="P518" i="70" s="1"/>
  <c r="R518" i="70" s="1"/>
  <c r="T518" i="70" s="1"/>
  <c r="V518" i="70" s="1"/>
  <c r="X518" i="70" s="1"/>
  <c r="Z518" i="70" s="1"/>
  <c r="AB518" i="70" s="1"/>
  <c r="H35" i="68"/>
  <c r="J35" i="68" s="1"/>
  <c r="L35" i="68" s="1"/>
  <c r="N35" i="68" s="1"/>
  <c r="P35" i="68" s="1"/>
  <c r="R35" i="68" s="1"/>
  <c r="T35" i="68" s="1"/>
  <c r="V35" i="68" s="1"/>
  <c r="X35" i="68" s="1"/>
  <c r="Z35" i="68" s="1"/>
  <c r="AB35" i="68" s="1"/>
  <c r="H411" i="70"/>
  <c r="J411" i="70" s="1"/>
  <c r="L411" i="70" s="1"/>
  <c r="N411" i="70" s="1"/>
  <c r="P411" i="70" s="1"/>
  <c r="R411" i="70" s="1"/>
  <c r="T411" i="70" s="1"/>
  <c r="V411" i="70" s="1"/>
  <c r="X411" i="70" s="1"/>
  <c r="Z411" i="70" s="1"/>
  <c r="AB411" i="70" s="1"/>
  <c r="H237" i="70"/>
  <c r="J237" i="70" s="1"/>
  <c r="L237" i="70" s="1"/>
  <c r="N237" i="70" s="1"/>
  <c r="P237" i="70" s="1"/>
  <c r="R237" i="70" s="1"/>
  <c r="T237" i="70" s="1"/>
  <c r="V237" i="70" s="1"/>
  <c r="X237" i="70" s="1"/>
  <c r="Z237" i="70" s="1"/>
  <c r="AB237" i="70" s="1"/>
  <c r="H253" i="72"/>
  <c r="J253" i="72" s="1"/>
  <c r="L253" i="72" s="1"/>
  <c r="N253" i="72" s="1"/>
  <c r="P253" i="72" s="1"/>
  <c r="R253" i="72" s="1"/>
  <c r="T253" i="72" s="1"/>
  <c r="V253" i="72" s="1"/>
  <c r="X253" i="72" s="1"/>
  <c r="Z253" i="72" s="1"/>
  <c r="AB253" i="72" s="1"/>
  <c r="AC253" i="72" s="1"/>
  <c r="H906" i="72"/>
  <c r="J906" i="72" s="1"/>
  <c r="L906" i="72" s="1"/>
  <c r="N906" i="72" s="1"/>
  <c r="P906" i="72" s="1"/>
  <c r="R906" i="72" s="1"/>
  <c r="T906" i="72" s="1"/>
  <c r="V906" i="72" s="1"/>
  <c r="X906" i="72" s="1"/>
  <c r="Z906" i="72" s="1"/>
  <c r="AB906" i="72" s="1"/>
  <c r="AC906" i="72" s="1"/>
  <c r="H211" i="84"/>
  <c r="J211" i="84" s="1"/>
  <c r="L211" i="84" s="1"/>
  <c r="N211" i="84" s="1"/>
  <c r="P211" i="84" s="1"/>
  <c r="R211" i="84" s="1"/>
  <c r="T211" i="84" s="1"/>
  <c r="V211" i="84" s="1"/>
  <c r="X211" i="84" s="1"/>
  <c r="Z211" i="84" s="1"/>
  <c r="AB211" i="84" s="1"/>
  <c r="H25" i="84"/>
  <c r="J25" i="84" s="1"/>
  <c r="L25" i="84" s="1"/>
  <c r="N25" i="84" s="1"/>
  <c r="P25" i="84" s="1"/>
  <c r="R25" i="84" s="1"/>
  <c r="T25" i="84" s="1"/>
  <c r="V25" i="84" s="1"/>
  <c r="X25" i="84" s="1"/>
  <c r="Z25" i="84" s="1"/>
  <c r="AB25" i="84" s="1"/>
  <c r="H220" i="84"/>
  <c r="J220" i="84" s="1"/>
  <c r="L220" i="84" s="1"/>
  <c r="N220" i="84" s="1"/>
  <c r="P220" i="84" s="1"/>
  <c r="R220" i="84" s="1"/>
  <c r="T220" i="84" s="1"/>
  <c r="V220" i="84" s="1"/>
  <c r="X220" i="84" s="1"/>
  <c r="Z220" i="84" s="1"/>
  <c r="AB220" i="84" s="1"/>
  <c r="H364" i="72"/>
  <c r="J364" i="72" s="1"/>
  <c r="L364" i="72" s="1"/>
  <c r="N364" i="72" s="1"/>
  <c r="P364" i="72" s="1"/>
  <c r="R364" i="72" s="1"/>
  <c r="T364" i="72" s="1"/>
  <c r="V364" i="72" s="1"/>
  <c r="X364" i="72" s="1"/>
  <c r="Z364" i="72" s="1"/>
  <c r="AB364" i="72" s="1"/>
  <c r="AC364" i="72" s="1"/>
  <c r="H512" i="70"/>
  <c r="J512" i="70" s="1"/>
  <c r="L512" i="70" s="1"/>
  <c r="N512" i="70" s="1"/>
  <c r="P512" i="70" s="1"/>
  <c r="R512" i="70" s="1"/>
  <c r="T512" i="70" s="1"/>
  <c r="V512" i="70" s="1"/>
  <c r="X512" i="70" s="1"/>
  <c r="Z512" i="70" s="1"/>
  <c r="AB512" i="70" s="1"/>
  <c r="H407" i="70"/>
  <c r="J407" i="70" s="1"/>
  <c r="L407" i="70" s="1"/>
  <c r="N407" i="70" s="1"/>
  <c r="P407" i="70" s="1"/>
  <c r="R407" i="70" s="1"/>
  <c r="T407" i="70" s="1"/>
  <c r="V407" i="70" s="1"/>
  <c r="X407" i="70" s="1"/>
  <c r="Z407" i="70" s="1"/>
  <c r="AB407" i="70" s="1"/>
  <c r="H512" i="72"/>
  <c r="J512" i="72" s="1"/>
  <c r="L512" i="72" s="1"/>
  <c r="N512" i="72" s="1"/>
  <c r="P512" i="72" s="1"/>
  <c r="R512" i="72" s="1"/>
  <c r="T512" i="72" s="1"/>
  <c r="V512" i="72" s="1"/>
  <c r="X512" i="72" s="1"/>
  <c r="Z512" i="72" s="1"/>
  <c r="AB512" i="72" s="1"/>
  <c r="AC512" i="72" s="1"/>
  <c r="H65" i="72"/>
  <c r="J65" i="72" s="1"/>
  <c r="L65" i="72" s="1"/>
  <c r="N65" i="72" s="1"/>
  <c r="P65" i="72" s="1"/>
  <c r="R65" i="72" s="1"/>
  <c r="T65" i="72" s="1"/>
  <c r="V65" i="72" s="1"/>
  <c r="X65" i="72" s="1"/>
  <c r="Z65" i="72" s="1"/>
  <c r="AB65" i="72" s="1"/>
  <c r="AC65" i="72" s="1"/>
  <c r="H67" i="67"/>
  <c r="J67" i="67" s="1"/>
  <c r="L67" i="67" s="1"/>
  <c r="N67" i="67" s="1"/>
  <c r="P67" i="67" s="1"/>
  <c r="R67" i="67" s="1"/>
  <c r="T67" i="67" s="1"/>
  <c r="V67" i="67" s="1"/>
  <c r="X67" i="67" s="1"/>
  <c r="Z67" i="67" s="1"/>
  <c r="AB67" i="67" s="1"/>
  <c r="H90" i="84"/>
  <c r="J90" i="84" s="1"/>
  <c r="L90" i="84" s="1"/>
  <c r="N90" i="84" s="1"/>
  <c r="P90" i="84" s="1"/>
  <c r="R90" i="84" s="1"/>
  <c r="T90" i="84" s="1"/>
  <c r="V90" i="84" s="1"/>
  <c r="X90" i="84" s="1"/>
  <c r="Z90" i="84" s="1"/>
  <c r="AB90" i="84" s="1"/>
  <c r="H396" i="70"/>
  <c r="J396" i="70" s="1"/>
  <c r="L396" i="70" s="1"/>
  <c r="N396" i="70" s="1"/>
  <c r="P396" i="70" s="1"/>
  <c r="R396" i="70" s="1"/>
  <c r="T396" i="70" s="1"/>
  <c r="V396" i="70" s="1"/>
  <c r="X396" i="70" s="1"/>
  <c r="Z396" i="70" s="1"/>
  <c r="AB396" i="70" s="1"/>
  <c r="H139" i="68"/>
  <c r="J139" i="68" s="1"/>
  <c r="L139" i="68" s="1"/>
  <c r="N139" i="68" s="1"/>
  <c r="P139" i="68" s="1"/>
  <c r="R139" i="68" s="1"/>
  <c r="T139" i="68" s="1"/>
  <c r="V139" i="68" s="1"/>
  <c r="X139" i="68" s="1"/>
  <c r="Z139" i="68" s="1"/>
  <c r="AB139" i="68" s="1"/>
  <c r="H524" i="72"/>
  <c r="J524" i="72" s="1"/>
  <c r="L524" i="72" s="1"/>
  <c r="N524" i="72" s="1"/>
  <c r="P524" i="72" s="1"/>
  <c r="R524" i="72" s="1"/>
  <c r="T524" i="72" s="1"/>
  <c r="V524" i="72" s="1"/>
  <c r="X524" i="72" s="1"/>
  <c r="Z524" i="72" s="1"/>
  <c r="AB524" i="72" s="1"/>
  <c r="AC524" i="72" s="1"/>
  <c r="H163" i="68"/>
  <c r="J163" i="68" s="1"/>
  <c r="L163" i="68" s="1"/>
  <c r="N163" i="68" s="1"/>
  <c r="P163" i="68" s="1"/>
  <c r="R163" i="68" s="1"/>
  <c r="T163" i="68" s="1"/>
  <c r="V163" i="68" s="1"/>
  <c r="X163" i="68" s="1"/>
  <c r="Z163" i="68" s="1"/>
  <c r="AB163" i="68" s="1"/>
  <c r="H263" i="72"/>
  <c r="J263" i="72" s="1"/>
  <c r="L263" i="72" s="1"/>
  <c r="N263" i="72" s="1"/>
  <c r="P263" i="72" s="1"/>
  <c r="R263" i="72" s="1"/>
  <c r="T263" i="72" s="1"/>
  <c r="V263" i="72" s="1"/>
  <c r="X263" i="72" s="1"/>
  <c r="Z263" i="72" s="1"/>
  <c r="AB263" i="72" s="1"/>
  <c r="AC263" i="72" s="1"/>
  <c r="H254" i="84"/>
  <c r="J254" i="84" s="1"/>
  <c r="L254" i="84" s="1"/>
  <c r="N254" i="84" s="1"/>
  <c r="P254" i="84" s="1"/>
  <c r="R254" i="84" s="1"/>
  <c r="T254" i="84" s="1"/>
  <c r="V254" i="84" s="1"/>
  <c r="X254" i="84" s="1"/>
  <c r="Z254" i="84" s="1"/>
  <c r="AB254" i="84" s="1"/>
  <c r="H591" i="72"/>
  <c r="J591" i="72" s="1"/>
  <c r="L591" i="72" s="1"/>
  <c r="N591" i="72" s="1"/>
  <c r="P591" i="72" s="1"/>
  <c r="R591" i="72" s="1"/>
  <c r="T591" i="72" s="1"/>
  <c r="V591" i="72" s="1"/>
  <c r="X591" i="72" s="1"/>
  <c r="Z591" i="72" s="1"/>
  <c r="AB591" i="72" s="1"/>
  <c r="AC591" i="72" s="1"/>
  <c r="H616" i="70"/>
  <c r="J616" i="70" s="1"/>
  <c r="L616" i="70" s="1"/>
  <c r="N616" i="70" s="1"/>
  <c r="P616" i="70" s="1"/>
  <c r="R616" i="70" s="1"/>
  <c r="T616" i="70" s="1"/>
  <c r="V616" i="70" s="1"/>
  <c r="X616" i="70" s="1"/>
  <c r="Z616" i="70" s="1"/>
  <c r="AB616" i="70" s="1"/>
  <c r="H908" i="72"/>
  <c r="J908" i="72" s="1"/>
  <c r="L908" i="72" s="1"/>
  <c r="N908" i="72" s="1"/>
  <c r="P908" i="72" s="1"/>
  <c r="R908" i="72" s="1"/>
  <c r="T908" i="72" s="1"/>
  <c r="V908" i="72" s="1"/>
  <c r="X908" i="72" s="1"/>
  <c r="Z908" i="72" s="1"/>
  <c r="AB908" i="72" s="1"/>
  <c r="AC908" i="72" s="1"/>
  <c r="H50" i="74"/>
  <c r="J50" i="74" s="1"/>
  <c r="L50" i="74" s="1"/>
  <c r="N50" i="74" s="1"/>
  <c r="P50" i="74" s="1"/>
  <c r="R50" i="74" s="1"/>
  <c r="T50" i="74" s="1"/>
  <c r="V50" i="74" s="1"/>
  <c r="X50" i="74" s="1"/>
  <c r="Z50" i="74" s="1"/>
  <c r="AB50" i="74" s="1"/>
  <c r="H499" i="70"/>
  <c r="J499" i="70" s="1"/>
  <c r="L499" i="70" s="1"/>
  <c r="N499" i="70" s="1"/>
  <c r="P499" i="70" s="1"/>
  <c r="R499" i="70" s="1"/>
  <c r="T499" i="70" s="1"/>
  <c r="V499" i="70" s="1"/>
  <c r="X499" i="70" s="1"/>
  <c r="Z499" i="70" s="1"/>
  <c r="AB499" i="70" s="1"/>
  <c r="H65" i="67"/>
  <c r="J65" i="67" s="1"/>
  <c r="L65" i="67" s="1"/>
  <c r="N65" i="67" s="1"/>
  <c r="P65" i="67" s="1"/>
  <c r="R65" i="67" s="1"/>
  <c r="T65" i="67" s="1"/>
  <c r="V65" i="67" s="1"/>
  <c r="X65" i="67" s="1"/>
  <c r="Z65" i="67" s="1"/>
  <c r="AB65" i="67" s="1"/>
  <c r="H36" i="67"/>
  <c r="J36" i="67" s="1"/>
  <c r="L36" i="67" s="1"/>
  <c r="N36" i="67" s="1"/>
  <c r="P36" i="67" s="1"/>
  <c r="R36" i="67" s="1"/>
  <c r="T36" i="67" s="1"/>
  <c r="V36" i="67" s="1"/>
  <c r="X36" i="67" s="1"/>
  <c r="Z36" i="67" s="1"/>
  <c r="AB36" i="67" s="1"/>
  <c r="H51" i="72"/>
  <c r="J51" i="72" s="1"/>
  <c r="L51" i="72" s="1"/>
  <c r="N51" i="72" s="1"/>
  <c r="P51" i="72" s="1"/>
  <c r="R51" i="72" s="1"/>
  <c r="T51" i="72" s="1"/>
  <c r="V51" i="72" s="1"/>
  <c r="X51" i="72" s="1"/>
  <c r="Z51" i="72" s="1"/>
  <c r="AB51" i="72" s="1"/>
  <c r="AC51" i="72" s="1"/>
  <c r="H168" i="72"/>
  <c r="J168" i="72" s="1"/>
  <c r="L168" i="72" s="1"/>
  <c r="N168" i="72" s="1"/>
  <c r="P168" i="72" s="1"/>
  <c r="R168" i="72" s="1"/>
  <c r="T168" i="72" s="1"/>
  <c r="V168" i="72" s="1"/>
  <c r="X168" i="72" s="1"/>
  <c r="Z168" i="72" s="1"/>
  <c r="AB168" i="72" s="1"/>
  <c r="AC168" i="72" s="1"/>
  <c r="H351" i="70"/>
  <c r="J351" i="70" s="1"/>
  <c r="L351" i="70" s="1"/>
  <c r="N351" i="70" s="1"/>
  <c r="P351" i="70" s="1"/>
  <c r="R351" i="70" s="1"/>
  <c r="T351" i="70" s="1"/>
  <c r="V351" i="70" s="1"/>
  <c r="X351" i="70" s="1"/>
  <c r="Z351" i="70" s="1"/>
  <c r="AB351" i="70" s="1"/>
  <c r="H60" i="68"/>
  <c r="J60" i="68" s="1"/>
  <c r="L60" i="68" s="1"/>
  <c r="N60" i="68" s="1"/>
  <c r="P60" i="68" s="1"/>
  <c r="R60" i="68" s="1"/>
  <c r="T60" i="68" s="1"/>
  <c r="V60" i="68" s="1"/>
  <c r="X60" i="68" s="1"/>
  <c r="Z60" i="68" s="1"/>
  <c r="AB60" i="68" s="1"/>
  <c r="H249" i="72"/>
  <c r="J249" i="72" s="1"/>
  <c r="L249" i="72" s="1"/>
  <c r="N249" i="72" s="1"/>
  <c r="P249" i="72" s="1"/>
  <c r="R249" i="72" s="1"/>
  <c r="T249" i="72" s="1"/>
  <c r="V249" i="72" s="1"/>
  <c r="X249" i="72" s="1"/>
  <c r="Z249" i="72" s="1"/>
  <c r="AB249" i="72" s="1"/>
  <c r="AC249" i="72" s="1"/>
  <c r="H1020" i="72"/>
  <c r="J1020" i="72" s="1"/>
  <c r="L1020" i="72" s="1"/>
  <c r="N1020" i="72" s="1"/>
  <c r="P1020" i="72" s="1"/>
  <c r="R1020" i="72" s="1"/>
  <c r="T1020" i="72" s="1"/>
  <c r="V1020" i="72" s="1"/>
  <c r="X1020" i="72" s="1"/>
  <c r="Z1020" i="72" s="1"/>
  <c r="AB1020" i="72" s="1"/>
  <c r="AC1020" i="72" s="1"/>
  <c r="H394" i="70"/>
  <c r="J394" i="70" s="1"/>
  <c r="L394" i="70" s="1"/>
  <c r="N394" i="70" s="1"/>
  <c r="P394" i="70" s="1"/>
  <c r="R394" i="70" s="1"/>
  <c r="T394" i="70" s="1"/>
  <c r="V394" i="70" s="1"/>
  <c r="X394" i="70" s="1"/>
  <c r="Z394" i="70" s="1"/>
  <c r="AB394" i="70" s="1"/>
  <c r="H248" i="70"/>
  <c r="J248" i="70" s="1"/>
  <c r="L248" i="70" s="1"/>
  <c r="N248" i="70" s="1"/>
  <c r="P248" i="70" s="1"/>
  <c r="R248" i="70" s="1"/>
  <c r="T248" i="70" s="1"/>
  <c r="V248" i="70" s="1"/>
  <c r="X248" i="70" s="1"/>
  <c r="Z248" i="70" s="1"/>
  <c r="AB248" i="70" s="1"/>
  <c r="H85" i="70"/>
  <c r="J85" i="70" s="1"/>
  <c r="L85" i="70" s="1"/>
  <c r="N85" i="70" s="1"/>
  <c r="P85" i="70" s="1"/>
  <c r="R85" i="70" s="1"/>
  <c r="T85" i="70" s="1"/>
  <c r="V85" i="70" s="1"/>
  <c r="X85" i="70" s="1"/>
  <c r="Z85" i="70" s="1"/>
  <c r="AB85" i="70" s="1"/>
  <c r="H441" i="70"/>
  <c r="J441" i="70" s="1"/>
  <c r="L441" i="70" s="1"/>
  <c r="N441" i="70" s="1"/>
  <c r="P441" i="70" s="1"/>
  <c r="R441" i="70" s="1"/>
  <c r="T441" i="70" s="1"/>
  <c r="V441" i="70" s="1"/>
  <c r="X441" i="70" s="1"/>
  <c r="Z441" i="70" s="1"/>
  <c r="AB441" i="70" s="1"/>
  <c r="H18" i="68"/>
  <c r="J18" i="68" s="1"/>
  <c r="L18" i="68" s="1"/>
  <c r="N18" i="68" s="1"/>
  <c r="P18" i="68" s="1"/>
  <c r="R18" i="68" s="1"/>
  <c r="T18" i="68" s="1"/>
  <c r="V18" i="68" s="1"/>
  <c r="X18" i="68" s="1"/>
  <c r="Z18" i="68" s="1"/>
  <c r="AB18" i="68" s="1"/>
  <c r="H140" i="70"/>
  <c r="J140" i="70" s="1"/>
  <c r="L140" i="70" s="1"/>
  <c r="N140" i="70" s="1"/>
  <c r="P140" i="70" s="1"/>
  <c r="R140" i="70" s="1"/>
  <c r="T140" i="70" s="1"/>
  <c r="V140" i="70" s="1"/>
  <c r="X140" i="70" s="1"/>
  <c r="Z140" i="70" s="1"/>
  <c r="AB140" i="70" s="1"/>
  <c r="H507" i="70"/>
  <c r="J507" i="70" s="1"/>
  <c r="L507" i="70" s="1"/>
  <c r="N507" i="70" s="1"/>
  <c r="P507" i="70" s="1"/>
  <c r="R507" i="70" s="1"/>
  <c r="T507" i="70" s="1"/>
  <c r="V507" i="70" s="1"/>
  <c r="X507" i="70" s="1"/>
  <c r="Z507" i="70" s="1"/>
  <c r="AB507" i="70" s="1"/>
  <c r="H716" i="70"/>
  <c r="J716" i="70" s="1"/>
  <c r="L716" i="70" s="1"/>
  <c r="N716" i="70" s="1"/>
  <c r="P716" i="70" s="1"/>
  <c r="R716" i="70" s="1"/>
  <c r="T716" i="70" s="1"/>
  <c r="V716" i="70" s="1"/>
  <c r="X716" i="70" s="1"/>
  <c r="Z716" i="70" s="1"/>
  <c r="AB716" i="70" s="1"/>
  <c r="H912" i="72"/>
  <c r="J912" i="72" s="1"/>
  <c r="L912" i="72" s="1"/>
  <c r="N912" i="72" s="1"/>
  <c r="P912" i="72" s="1"/>
  <c r="R912" i="72" s="1"/>
  <c r="T912" i="72" s="1"/>
  <c r="V912" i="72" s="1"/>
  <c r="X912" i="72" s="1"/>
  <c r="Z912" i="72" s="1"/>
  <c r="AB912" i="72" s="1"/>
  <c r="AC912" i="72" s="1"/>
  <c r="H19" i="75"/>
  <c r="J19" i="75" s="1"/>
  <c r="L19" i="75" s="1"/>
  <c r="N19" i="75" s="1"/>
  <c r="P19" i="75" s="1"/>
  <c r="R19" i="75" s="1"/>
  <c r="T19" i="75" s="1"/>
  <c r="V19" i="75" s="1"/>
  <c r="X19" i="75" s="1"/>
  <c r="Z19" i="75" s="1"/>
  <c r="AB19" i="75" s="1"/>
  <c r="H528" i="72"/>
  <c r="J528" i="72" s="1"/>
  <c r="L528" i="72" s="1"/>
  <c r="N528" i="72" s="1"/>
  <c r="P528" i="72" s="1"/>
  <c r="R528" i="72" s="1"/>
  <c r="T528" i="72" s="1"/>
  <c r="V528" i="72" s="1"/>
  <c r="X528" i="72" s="1"/>
  <c r="Z528" i="72" s="1"/>
  <c r="AB528" i="72" s="1"/>
  <c r="AC528" i="72" s="1"/>
  <c r="H44" i="68"/>
  <c r="J44" i="68" s="1"/>
  <c r="L44" i="68" s="1"/>
  <c r="N44" i="68" s="1"/>
  <c r="P44" i="68" s="1"/>
  <c r="R44" i="68" s="1"/>
  <c r="T44" i="68" s="1"/>
  <c r="V44" i="68" s="1"/>
  <c r="X44" i="68" s="1"/>
  <c r="Z44" i="68" s="1"/>
  <c r="AB44" i="68" s="1"/>
  <c r="H158" i="74"/>
  <c r="J158" i="74" s="1"/>
  <c r="L158" i="74" s="1"/>
  <c r="N158" i="74" s="1"/>
  <c r="P158" i="74" s="1"/>
  <c r="R158" i="74" s="1"/>
  <c r="T158" i="74" s="1"/>
  <c r="V158" i="74" s="1"/>
  <c r="X158" i="74" s="1"/>
  <c r="Z158" i="74" s="1"/>
  <c r="AB158" i="74" s="1"/>
  <c r="H63" i="72"/>
  <c r="J63" i="72" s="1"/>
  <c r="L63" i="72" s="1"/>
  <c r="N63" i="72" s="1"/>
  <c r="P63" i="72" s="1"/>
  <c r="R63" i="72" s="1"/>
  <c r="T63" i="72" s="1"/>
  <c r="V63" i="72" s="1"/>
  <c r="X63" i="72" s="1"/>
  <c r="Z63" i="72" s="1"/>
  <c r="AB63" i="72" s="1"/>
  <c r="AC63" i="72" s="1"/>
  <c r="H63" i="70"/>
  <c r="J63" i="70" s="1"/>
  <c r="L63" i="70" s="1"/>
  <c r="N63" i="70" s="1"/>
  <c r="P63" i="70" s="1"/>
  <c r="R63" i="70" s="1"/>
  <c r="T63" i="70" s="1"/>
  <c r="V63" i="70" s="1"/>
  <c r="X63" i="70" s="1"/>
  <c r="Z63" i="70" s="1"/>
  <c r="AB63" i="70" s="1"/>
  <c r="H142" i="70"/>
  <c r="J142" i="70" s="1"/>
  <c r="L142" i="70" s="1"/>
  <c r="N142" i="70" s="1"/>
  <c r="P142" i="70" s="1"/>
  <c r="R142" i="70" s="1"/>
  <c r="T142" i="70" s="1"/>
  <c r="V142" i="70" s="1"/>
  <c r="X142" i="70" s="1"/>
  <c r="Z142" i="70" s="1"/>
  <c r="AB142" i="70" s="1"/>
  <c r="H618" i="70"/>
  <c r="J618" i="70" s="1"/>
  <c r="L618" i="70" s="1"/>
  <c r="N618" i="70" s="1"/>
  <c r="P618" i="70" s="1"/>
  <c r="R618" i="70" s="1"/>
  <c r="T618" i="70" s="1"/>
  <c r="V618" i="70" s="1"/>
  <c r="X618" i="70" s="1"/>
  <c r="Z618" i="70" s="1"/>
  <c r="AB618" i="70" s="1"/>
  <c r="H196" i="84"/>
  <c r="J196" i="84" s="1"/>
  <c r="L196" i="84" s="1"/>
  <c r="N196" i="84" s="1"/>
  <c r="P196" i="84" s="1"/>
  <c r="R196" i="84" s="1"/>
  <c r="T196" i="84" s="1"/>
  <c r="V196" i="84" s="1"/>
  <c r="X196" i="84" s="1"/>
  <c r="Z196" i="84" s="1"/>
  <c r="AB196" i="84" s="1"/>
  <c r="H178" i="72"/>
  <c r="J178" i="72" s="1"/>
  <c r="L178" i="72" s="1"/>
  <c r="N178" i="72" s="1"/>
  <c r="P178" i="72" s="1"/>
  <c r="R178" i="72" s="1"/>
  <c r="T178" i="72" s="1"/>
  <c r="V178" i="72" s="1"/>
  <c r="X178" i="72" s="1"/>
  <c r="Z178" i="72" s="1"/>
  <c r="AB178" i="72" s="1"/>
  <c r="AC178" i="72" s="1"/>
  <c r="H118" i="68"/>
  <c r="J118" i="68" s="1"/>
  <c r="L118" i="68" s="1"/>
  <c r="N118" i="68" s="1"/>
  <c r="P118" i="68" s="1"/>
  <c r="R118" i="68" s="1"/>
  <c r="T118" i="68" s="1"/>
  <c r="V118" i="68" s="1"/>
  <c r="X118" i="68" s="1"/>
  <c r="Z118" i="68" s="1"/>
  <c r="AB118" i="68" s="1"/>
  <c r="H405" i="70"/>
  <c r="J405" i="70" s="1"/>
  <c r="L405" i="70" s="1"/>
  <c r="N405" i="70" s="1"/>
  <c r="P405" i="70" s="1"/>
  <c r="R405" i="70" s="1"/>
  <c r="T405" i="70" s="1"/>
  <c r="V405" i="70" s="1"/>
  <c r="X405" i="70" s="1"/>
  <c r="Z405" i="70" s="1"/>
  <c r="AB405" i="70" s="1"/>
  <c r="H122" i="74"/>
  <c r="J122" i="74" s="1"/>
  <c r="L122" i="74" s="1"/>
  <c r="N122" i="74" s="1"/>
  <c r="P122" i="74" s="1"/>
  <c r="R122" i="74" s="1"/>
  <c r="T122" i="74" s="1"/>
  <c r="V122" i="74" s="1"/>
  <c r="X122" i="74" s="1"/>
  <c r="Z122" i="74" s="1"/>
  <c r="AB122" i="74" s="1"/>
  <c r="H41" i="84"/>
  <c r="J41" i="84" s="1"/>
  <c r="L41" i="84" s="1"/>
  <c r="N41" i="84" s="1"/>
  <c r="P41" i="84" s="1"/>
  <c r="R41" i="84" s="1"/>
  <c r="T41" i="84" s="1"/>
  <c r="V41" i="84" s="1"/>
  <c r="X41" i="84" s="1"/>
  <c r="Z41" i="84" s="1"/>
  <c r="AB41" i="84" s="1"/>
  <c r="H22" i="68"/>
  <c r="J22" i="68" s="1"/>
  <c r="L22" i="68" s="1"/>
  <c r="N22" i="68" s="1"/>
  <c r="P22" i="68" s="1"/>
  <c r="R22" i="68" s="1"/>
  <c r="T22" i="68" s="1"/>
  <c r="V22" i="68" s="1"/>
  <c r="X22" i="68" s="1"/>
  <c r="Z22" i="68" s="1"/>
  <c r="AB22" i="68" s="1"/>
  <c r="H473" i="70"/>
  <c r="J473" i="70" s="1"/>
  <c r="L473" i="70" s="1"/>
  <c r="N473" i="70" s="1"/>
  <c r="P473" i="70" s="1"/>
  <c r="R473" i="70" s="1"/>
  <c r="T473" i="70" s="1"/>
  <c r="V473" i="70" s="1"/>
  <c r="X473" i="70" s="1"/>
  <c r="Z473" i="70" s="1"/>
  <c r="AB473" i="70" s="1"/>
  <c r="H128" i="70"/>
  <c r="J128" i="70" s="1"/>
  <c r="L128" i="70" s="1"/>
  <c r="N128" i="70" s="1"/>
  <c r="P128" i="70" s="1"/>
  <c r="R128" i="70" s="1"/>
  <c r="T128" i="70" s="1"/>
  <c r="V128" i="70" s="1"/>
  <c r="X128" i="70" s="1"/>
  <c r="Z128" i="70" s="1"/>
  <c r="AB128" i="70" s="1"/>
  <c r="H849" i="72"/>
  <c r="J849" i="72" s="1"/>
  <c r="L849" i="72" s="1"/>
  <c r="N849" i="72" s="1"/>
  <c r="P849" i="72" s="1"/>
  <c r="R849" i="72" s="1"/>
  <c r="T849" i="72" s="1"/>
  <c r="V849" i="72" s="1"/>
  <c r="X849" i="72" s="1"/>
  <c r="Z849" i="72" s="1"/>
  <c r="AB849" i="72" s="1"/>
  <c r="AC849" i="72" s="1"/>
  <c r="H605" i="72"/>
  <c r="J605" i="72" s="1"/>
  <c r="L605" i="72" s="1"/>
  <c r="N605" i="72" s="1"/>
  <c r="P605" i="72" s="1"/>
  <c r="R605" i="72" s="1"/>
  <c r="T605" i="72" s="1"/>
  <c r="V605" i="72" s="1"/>
  <c r="X605" i="72" s="1"/>
  <c r="Z605" i="72" s="1"/>
  <c r="AB605" i="72" s="1"/>
  <c r="AC605" i="72" s="1"/>
  <c r="H190" i="72"/>
  <c r="J190" i="72" s="1"/>
  <c r="L190" i="72" s="1"/>
  <c r="N190" i="72" s="1"/>
  <c r="P190" i="72" s="1"/>
  <c r="R190" i="72" s="1"/>
  <c r="T190" i="72" s="1"/>
  <c r="V190" i="72" s="1"/>
  <c r="X190" i="72" s="1"/>
  <c r="Z190" i="72" s="1"/>
  <c r="AB190" i="72" s="1"/>
  <c r="AC190" i="72" s="1"/>
  <c r="H167" i="68"/>
  <c r="J167" i="68" s="1"/>
  <c r="L167" i="68" s="1"/>
  <c r="N167" i="68" s="1"/>
  <c r="P167" i="68" s="1"/>
  <c r="R167" i="68" s="1"/>
  <c r="T167" i="68" s="1"/>
  <c r="V167" i="68" s="1"/>
  <c r="X167" i="68" s="1"/>
  <c r="Z167" i="68" s="1"/>
  <c r="AB167" i="68" s="1"/>
  <c r="H110" i="70"/>
  <c r="J110" i="70" s="1"/>
  <c r="L110" i="70" s="1"/>
  <c r="N110" i="70" s="1"/>
  <c r="P110" i="70" s="1"/>
  <c r="R110" i="70" s="1"/>
  <c r="T110" i="70" s="1"/>
  <c r="V110" i="70" s="1"/>
  <c r="X110" i="70" s="1"/>
  <c r="Z110" i="70" s="1"/>
  <c r="AB110" i="70" s="1"/>
  <c r="H263" i="84"/>
  <c r="J263" i="84" s="1"/>
  <c r="L263" i="84" s="1"/>
  <c r="N263" i="84" s="1"/>
  <c r="P263" i="84" s="1"/>
  <c r="R263" i="84" s="1"/>
  <c r="T263" i="84" s="1"/>
  <c r="V263" i="84" s="1"/>
  <c r="X263" i="84" s="1"/>
  <c r="Z263" i="84" s="1"/>
  <c r="AB263" i="84" s="1"/>
  <c r="H209" i="84"/>
  <c r="J209" i="84" s="1"/>
  <c r="L209" i="84" s="1"/>
  <c r="N209" i="84" s="1"/>
  <c r="P209" i="84" s="1"/>
  <c r="R209" i="84" s="1"/>
  <c r="T209" i="84" s="1"/>
  <c r="V209" i="84" s="1"/>
  <c r="X209" i="84" s="1"/>
  <c r="Z209" i="84" s="1"/>
  <c r="AB209" i="84" s="1"/>
  <c r="H183" i="84"/>
  <c r="J183" i="84" s="1"/>
  <c r="L183" i="84" s="1"/>
  <c r="N183" i="84" s="1"/>
  <c r="P183" i="84" s="1"/>
  <c r="R183" i="84" s="1"/>
  <c r="T183" i="84" s="1"/>
  <c r="V183" i="84" s="1"/>
  <c r="X183" i="84" s="1"/>
  <c r="Z183" i="84" s="1"/>
  <c r="AB183" i="84" s="1"/>
  <c r="H292" i="70"/>
  <c r="J292" i="70" s="1"/>
  <c r="L292" i="70" s="1"/>
  <c r="N292" i="70" s="1"/>
  <c r="P292" i="70" s="1"/>
  <c r="R292" i="70" s="1"/>
  <c r="T292" i="70" s="1"/>
  <c r="V292" i="70" s="1"/>
  <c r="X292" i="70" s="1"/>
  <c r="Z292" i="70" s="1"/>
  <c r="AB292" i="70" s="1"/>
  <c r="H778" i="72"/>
  <c r="J778" i="72" s="1"/>
  <c r="L778" i="72" s="1"/>
  <c r="N778" i="72" s="1"/>
  <c r="P778" i="72" s="1"/>
  <c r="R778" i="72" s="1"/>
  <c r="T778" i="72" s="1"/>
  <c r="V778" i="72" s="1"/>
  <c r="X778" i="72" s="1"/>
  <c r="Z778" i="72" s="1"/>
  <c r="AB778" i="72" s="1"/>
  <c r="AC778" i="72" s="1"/>
  <c r="H162" i="72"/>
  <c r="J162" i="72" s="1"/>
  <c r="L162" i="72" s="1"/>
  <c r="N162" i="72" s="1"/>
  <c r="P162" i="72" s="1"/>
  <c r="R162" i="72" s="1"/>
  <c r="T162" i="72" s="1"/>
  <c r="V162" i="72" s="1"/>
  <c r="X162" i="72" s="1"/>
  <c r="Z162" i="72" s="1"/>
  <c r="AB162" i="72" s="1"/>
  <c r="AC162" i="72" s="1"/>
  <c r="H305" i="70"/>
  <c r="J305" i="70" s="1"/>
  <c r="L305" i="70" s="1"/>
  <c r="N305" i="70" s="1"/>
  <c r="P305" i="70" s="1"/>
  <c r="R305" i="70" s="1"/>
  <c r="T305" i="70" s="1"/>
  <c r="V305" i="70" s="1"/>
  <c r="X305" i="70" s="1"/>
  <c r="Z305" i="70" s="1"/>
  <c r="AB305" i="70" s="1"/>
  <c r="H332" i="70"/>
  <c r="J332" i="70" s="1"/>
  <c r="L332" i="70" s="1"/>
  <c r="N332" i="70" s="1"/>
  <c r="P332" i="70" s="1"/>
  <c r="R332" i="70" s="1"/>
  <c r="T332" i="70" s="1"/>
  <c r="V332" i="70" s="1"/>
  <c r="X332" i="70" s="1"/>
  <c r="Z332" i="70" s="1"/>
  <c r="AB332" i="70" s="1"/>
  <c r="H275" i="72"/>
  <c r="J275" i="72" s="1"/>
  <c r="L275" i="72" s="1"/>
  <c r="N275" i="72" s="1"/>
  <c r="P275" i="72" s="1"/>
  <c r="R275" i="72" s="1"/>
  <c r="T275" i="72" s="1"/>
  <c r="V275" i="72" s="1"/>
  <c r="X275" i="72" s="1"/>
  <c r="Z275" i="72" s="1"/>
  <c r="AB275" i="72" s="1"/>
  <c r="AC275" i="72" s="1"/>
  <c r="H754" i="72"/>
  <c r="J754" i="72" s="1"/>
  <c r="L754" i="72" s="1"/>
  <c r="N754" i="72" s="1"/>
  <c r="P754" i="72" s="1"/>
  <c r="R754" i="72" s="1"/>
  <c r="T754" i="72" s="1"/>
  <c r="V754" i="72" s="1"/>
  <c r="X754" i="72" s="1"/>
  <c r="Z754" i="72" s="1"/>
  <c r="AB754" i="72" s="1"/>
  <c r="AC754" i="72" s="1"/>
  <c r="H345" i="70"/>
  <c r="J345" i="70" s="1"/>
  <c r="L345" i="70" s="1"/>
  <c r="N345" i="70" s="1"/>
  <c r="P345" i="70" s="1"/>
  <c r="R345" i="70" s="1"/>
  <c r="T345" i="70" s="1"/>
  <c r="V345" i="70" s="1"/>
  <c r="X345" i="70" s="1"/>
  <c r="Z345" i="70" s="1"/>
  <c r="AB345" i="70" s="1"/>
  <c r="H236" i="84"/>
  <c r="J236" i="84" s="1"/>
  <c r="L236" i="84" s="1"/>
  <c r="N236" i="84" s="1"/>
  <c r="P236" i="84" s="1"/>
  <c r="R236" i="84" s="1"/>
  <c r="T236" i="84" s="1"/>
  <c r="V236" i="84" s="1"/>
  <c r="X236" i="84" s="1"/>
  <c r="Z236" i="84" s="1"/>
  <c r="AB236" i="84" s="1"/>
  <c r="H277" i="84"/>
  <c r="J277" i="84" s="1"/>
  <c r="L277" i="84" s="1"/>
  <c r="N277" i="84" s="1"/>
  <c r="P277" i="84" s="1"/>
  <c r="R277" i="84" s="1"/>
  <c r="T277" i="84" s="1"/>
  <c r="V277" i="84" s="1"/>
  <c r="X277" i="84" s="1"/>
  <c r="Z277" i="84" s="1"/>
  <c r="AB277" i="84" s="1"/>
  <c r="H63" i="75"/>
  <c r="J63" i="75" s="1"/>
  <c r="L63" i="75" s="1"/>
  <c r="N63" i="75" s="1"/>
  <c r="P63" i="75" s="1"/>
  <c r="R63" i="75" s="1"/>
  <c r="T63" i="75" s="1"/>
  <c r="V63" i="75" s="1"/>
  <c r="X63" i="75" s="1"/>
  <c r="Z63" i="75" s="1"/>
  <c r="AB63" i="75" s="1"/>
  <c r="H185" i="70"/>
  <c r="J185" i="70" s="1"/>
  <c r="L185" i="70" s="1"/>
  <c r="N185" i="70" s="1"/>
  <c r="P185" i="70" s="1"/>
  <c r="R185" i="70" s="1"/>
  <c r="T185" i="70" s="1"/>
  <c r="V185" i="70" s="1"/>
  <c r="X185" i="70" s="1"/>
  <c r="Z185" i="70" s="1"/>
  <c r="AB185" i="70" s="1"/>
  <c r="H857" i="72"/>
  <c r="J857" i="72" s="1"/>
  <c r="L857" i="72" s="1"/>
  <c r="N857" i="72" s="1"/>
  <c r="P857" i="72" s="1"/>
  <c r="R857" i="72" s="1"/>
  <c r="T857" i="72" s="1"/>
  <c r="V857" i="72" s="1"/>
  <c r="X857" i="72" s="1"/>
  <c r="Z857" i="72" s="1"/>
  <c r="AB857" i="72" s="1"/>
  <c r="AC857" i="72" s="1"/>
  <c r="H449" i="72"/>
  <c r="J449" i="72" s="1"/>
  <c r="L449" i="72" s="1"/>
  <c r="N449" i="72" s="1"/>
  <c r="P449" i="72" s="1"/>
  <c r="R449" i="72" s="1"/>
  <c r="T449" i="72" s="1"/>
  <c r="V449" i="72" s="1"/>
  <c r="X449" i="72" s="1"/>
  <c r="Z449" i="72" s="1"/>
  <c r="AB449" i="72" s="1"/>
  <c r="AC449" i="72" s="1"/>
  <c r="H194" i="72"/>
  <c r="J194" i="72" s="1"/>
  <c r="L194" i="72" s="1"/>
  <c r="N194" i="72" s="1"/>
  <c r="P194" i="72" s="1"/>
  <c r="R194" i="72" s="1"/>
  <c r="T194" i="72" s="1"/>
  <c r="V194" i="72" s="1"/>
  <c r="X194" i="72" s="1"/>
  <c r="Z194" i="72" s="1"/>
  <c r="AB194" i="72" s="1"/>
  <c r="AC194" i="72" s="1"/>
  <c r="H245" i="84"/>
  <c r="J245" i="84" s="1"/>
  <c r="L245" i="84" s="1"/>
  <c r="N245" i="84" s="1"/>
  <c r="P245" i="84" s="1"/>
  <c r="R245" i="84" s="1"/>
  <c r="T245" i="84" s="1"/>
  <c r="V245" i="84" s="1"/>
  <c r="X245" i="84" s="1"/>
  <c r="Z245" i="84" s="1"/>
  <c r="AB245" i="84" s="1"/>
  <c r="H37" i="74"/>
  <c r="J37" i="74" s="1"/>
  <c r="L37" i="74" s="1"/>
  <c r="N37" i="74" s="1"/>
  <c r="P37" i="74" s="1"/>
  <c r="R37" i="74" s="1"/>
  <c r="T37" i="74" s="1"/>
  <c r="V37" i="74" s="1"/>
  <c r="X37" i="74" s="1"/>
  <c r="Z37" i="74" s="1"/>
  <c r="AB37" i="74" s="1"/>
  <c r="H554" i="70"/>
  <c r="J554" i="70" s="1"/>
  <c r="L554" i="70" s="1"/>
  <c r="N554" i="70" s="1"/>
  <c r="P554" i="70" s="1"/>
  <c r="R554" i="70" s="1"/>
  <c r="T554" i="70" s="1"/>
  <c r="V554" i="70" s="1"/>
  <c r="X554" i="70" s="1"/>
  <c r="Z554" i="70" s="1"/>
  <c r="AB554" i="70" s="1"/>
  <c r="H218" i="84"/>
  <c r="J218" i="84" s="1"/>
  <c r="L218" i="84" s="1"/>
  <c r="N218" i="84" s="1"/>
  <c r="P218" i="84" s="1"/>
  <c r="R218" i="84" s="1"/>
  <c r="T218" i="84" s="1"/>
  <c r="V218" i="84" s="1"/>
  <c r="X218" i="84" s="1"/>
  <c r="Z218" i="84" s="1"/>
  <c r="AB218" i="84" s="1"/>
  <c r="H703" i="70"/>
  <c r="J703" i="70" s="1"/>
  <c r="L703" i="70" s="1"/>
  <c r="N703" i="70" s="1"/>
  <c r="P703" i="70" s="1"/>
  <c r="R703" i="70" s="1"/>
  <c r="T703" i="70" s="1"/>
  <c r="V703" i="70" s="1"/>
  <c r="X703" i="70" s="1"/>
  <c r="Z703" i="70" s="1"/>
  <c r="AB703" i="70" s="1"/>
  <c r="H464" i="70"/>
  <c r="J464" i="70" s="1"/>
  <c r="L464" i="70" s="1"/>
  <c r="N464" i="70" s="1"/>
  <c r="P464" i="70" s="1"/>
  <c r="R464" i="70" s="1"/>
  <c r="T464" i="70" s="1"/>
  <c r="V464" i="70" s="1"/>
  <c r="X464" i="70" s="1"/>
  <c r="Z464" i="70" s="1"/>
  <c r="AB464" i="70" s="1"/>
  <c r="H489" i="72"/>
  <c r="J489" i="72" s="1"/>
  <c r="L489" i="72" s="1"/>
  <c r="N489" i="72" s="1"/>
  <c r="P489" i="72" s="1"/>
  <c r="R489" i="72" s="1"/>
  <c r="T489" i="72" s="1"/>
  <c r="V489" i="72" s="1"/>
  <c r="X489" i="72" s="1"/>
  <c r="Z489" i="72" s="1"/>
  <c r="AB489" i="72" s="1"/>
  <c r="AC489" i="72" s="1"/>
  <c r="H227" i="84"/>
  <c r="J227" i="84" s="1"/>
  <c r="L227" i="84" s="1"/>
  <c r="N227" i="84" s="1"/>
  <c r="P227" i="84" s="1"/>
  <c r="R227" i="84" s="1"/>
  <c r="T227" i="84" s="1"/>
  <c r="V227" i="84" s="1"/>
  <c r="X227" i="84" s="1"/>
  <c r="Z227" i="84" s="1"/>
  <c r="AB227" i="84" s="1"/>
  <c r="H73" i="72"/>
  <c r="J73" i="72" s="1"/>
  <c r="L73" i="72" s="1"/>
  <c r="N73" i="72" s="1"/>
  <c r="P73" i="72" s="1"/>
  <c r="R73" i="72" s="1"/>
  <c r="T73" i="72" s="1"/>
  <c r="V73" i="72" s="1"/>
  <c r="X73" i="72" s="1"/>
  <c r="Z73" i="72" s="1"/>
  <c r="AB73" i="72" s="1"/>
  <c r="AC73" i="72" s="1"/>
  <c r="D717" i="70"/>
  <c r="D817" i="72"/>
  <c r="V811" i="72"/>
  <c r="R811" i="72"/>
  <c r="T811" i="72"/>
  <c r="N811" i="72"/>
  <c r="P811" i="72"/>
  <c r="F811" i="72"/>
  <c r="F812" i="72" s="1"/>
  <c r="AB811" i="72"/>
  <c r="AC811" i="72" s="1"/>
  <c r="Z811" i="72"/>
  <c r="H811" i="72"/>
  <c r="L811" i="72"/>
  <c r="X811" i="72"/>
  <c r="J811" i="72"/>
  <c r="D24" i="72"/>
  <c r="R215" i="80"/>
  <c r="P215" i="80"/>
  <c r="Z215" i="80"/>
  <c r="N215" i="80"/>
  <c r="L215" i="80"/>
  <c r="V215" i="80"/>
  <c r="J215" i="80"/>
  <c r="X215" i="80"/>
  <c r="T215" i="80"/>
  <c r="H215" i="80"/>
  <c r="AB215" i="80"/>
  <c r="F215" i="80"/>
  <c r="F216" i="80" s="1"/>
  <c r="X66" i="74"/>
  <c r="F66" i="74"/>
  <c r="F67" i="74" s="1"/>
  <c r="Z66" i="74"/>
  <c r="AB66" i="74"/>
  <c r="V66" i="74"/>
  <c r="R66" i="74"/>
  <c r="T66" i="74"/>
  <c r="N66" i="74"/>
  <c r="P66" i="74"/>
  <c r="J66" i="74"/>
  <c r="L66" i="74"/>
  <c r="H66" i="74"/>
  <c r="D509" i="72"/>
  <c r="N87" i="80"/>
  <c r="L87" i="80"/>
  <c r="V87" i="80"/>
  <c r="J87" i="80"/>
  <c r="H87" i="80"/>
  <c r="X87" i="80"/>
  <c r="Z87" i="80"/>
  <c r="T87" i="80"/>
  <c r="R87" i="80"/>
  <c r="P87" i="80"/>
  <c r="F87" i="80"/>
  <c r="F88" i="80" s="1"/>
  <c r="AB87" i="80"/>
  <c r="V14" i="72"/>
  <c r="L14" i="72"/>
  <c r="J14" i="72"/>
  <c r="X14" i="72"/>
  <c r="R14" i="72"/>
  <c r="H14" i="72"/>
  <c r="F14" i="72"/>
  <c r="F15" i="72" s="1"/>
  <c r="AB14" i="72"/>
  <c r="AC14" i="72" s="1"/>
  <c r="N14" i="72"/>
  <c r="Z14" i="72"/>
  <c r="T14" i="72"/>
  <c r="P14" i="72"/>
  <c r="R426" i="72"/>
  <c r="V426" i="72"/>
  <c r="N426" i="72"/>
  <c r="L426" i="72"/>
  <c r="AB426" i="72"/>
  <c r="AC426" i="72" s="1"/>
  <c r="P426" i="72"/>
  <c r="T426" i="72"/>
  <c r="F426" i="72"/>
  <c r="F427" i="72" s="1"/>
  <c r="J426" i="72"/>
  <c r="Z426" i="72"/>
  <c r="H426" i="72"/>
  <c r="X426" i="72"/>
  <c r="H756" i="70"/>
  <c r="J756" i="70" s="1"/>
  <c r="L756" i="70" s="1"/>
  <c r="N756" i="70" s="1"/>
  <c r="P756" i="70" s="1"/>
  <c r="R756" i="70" s="1"/>
  <c r="T756" i="70" s="1"/>
  <c r="V756" i="70" s="1"/>
  <c r="X756" i="70" s="1"/>
  <c r="Z756" i="70" s="1"/>
  <c r="AB756" i="70" s="1"/>
  <c r="H567" i="70"/>
  <c r="J567" i="70" s="1"/>
  <c r="L567" i="70" s="1"/>
  <c r="N567" i="70" s="1"/>
  <c r="P567" i="70" s="1"/>
  <c r="R567" i="70" s="1"/>
  <c r="T567" i="70" s="1"/>
  <c r="V567" i="70" s="1"/>
  <c r="X567" i="70" s="1"/>
  <c r="Z567" i="70" s="1"/>
  <c r="AB567" i="70" s="1"/>
  <c r="H168" i="74"/>
  <c r="J168" i="74" s="1"/>
  <c r="L168" i="74" s="1"/>
  <c r="N168" i="74" s="1"/>
  <c r="P168" i="74" s="1"/>
  <c r="R168" i="74" s="1"/>
  <c r="T168" i="74" s="1"/>
  <c r="V168" i="74" s="1"/>
  <c r="X168" i="74" s="1"/>
  <c r="Z168" i="74" s="1"/>
  <c r="AB168" i="74" s="1"/>
  <c r="H71" i="67"/>
  <c r="J71" i="67" s="1"/>
  <c r="L71" i="67" s="1"/>
  <c r="N71" i="67" s="1"/>
  <c r="P71" i="67" s="1"/>
  <c r="R71" i="67" s="1"/>
  <c r="T71" i="67" s="1"/>
  <c r="V71" i="67" s="1"/>
  <c r="X71" i="67" s="1"/>
  <c r="Z71" i="67" s="1"/>
  <c r="AB71" i="67" s="1"/>
  <c r="D721" i="70"/>
  <c r="D336" i="70"/>
  <c r="H71" i="68"/>
  <c r="J71" i="68" s="1"/>
  <c r="L71" i="68" s="1"/>
  <c r="N71" i="68" s="1"/>
  <c r="P71" i="68" s="1"/>
  <c r="R71" i="68" s="1"/>
  <c r="T71" i="68" s="1"/>
  <c r="V71" i="68" s="1"/>
  <c r="X71" i="68" s="1"/>
  <c r="Z71" i="68" s="1"/>
  <c r="AB71" i="68" s="1"/>
  <c r="D203" i="72"/>
  <c r="H47" i="67"/>
  <c r="J47" i="67" s="1"/>
  <c r="L47" i="67" s="1"/>
  <c r="N47" i="67" s="1"/>
  <c r="P47" i="67" s="1"/>
  <c r="R47" i="67" s="1"/>
  <c r="T47" i="67" s="1"/>
  <c r="V47" i="67" s="1"/>
  <c r="X47" i="67" s="1"/>
  <c r="Z47" i="67" s="1"/>
  <c r="AB47" i="67" s="1"/>
  <c r="D111" i="80"/>
  <c r="H413" i="70"/>
  <c r="J413" i="70" s="1"/>
  <c r="L413" i="70" s="1"/>
  <c r="N413" i="70" s="1"/>
  <c r="P413" i="70" s="1"/>
  <c r="R413" i="70" s="1"/>
  <c r="T413" i="70" s="1"/>
  <c r="V413" i="70" s="1"/>
  <c r="X413" i="70" s="1"/>
  <c r="Z413" i="70" s="1"/>
  <c r="AB413" i="70" s="1"/>
  <c r="H800" i="72"/>
  <c r="J800" i="72" s="1"/>
  <c r="L800" i="72" s="1"/>
  <c r="N800" i="72" s="1"/>
  <c r="P800" i="72" s="1"/>
  <c r="R800" i="72" s="1"/>
  <c r="T800" i="72" s="1"/>
  <c r="V800" i="72" s="1"/>
  <c r="X800" i="72" s="1"/>
  <c r="Z800" i="72" s="1"/>
  <c r="AB800" i="72" s="1"/>
  <c r="AC800" i="72" s="1"/>
  <c r="D568" i="70"/>
  <c r="H585" i="72"/>
  <c r="J585" i="72" s="1"/>
  <c r="L585" i="72" s="1"/>
  <c r="N585" i="72" s="1"/>
  <c r="P585" i="72" s="1"/>
  <c r="R585" i="72" s="1"/>
  <c r="T585" i="72" s="1"/>
  <c r="V585" i="72" s="1"/>
  <c r="X585" i="72" s="1"/>
  <c r="Z585" i="72" s="1"/>
  <c r="AB585" i="72" s="1"/>
  <c r="AC585" i="72" s="1"/>
  <c r="D626" i="72"/>
  <c r="Z108" i="74"/>
  <c r="V108" i="74"/>
  <c r="H108" i="74"/>
  <c r="AB108" i="74"/>
  <c r="X108" i="74"/>
  <c r="R108" i="74"/>
  <c r="T108" i="74"/>
  <c r="N108" i="74"/>
  <c r="P108" i="74"/>
  <c r="F108" i="74"/>
  <c r="F109" i="74" s="1"/>
  <c r="J108" i="74"/>
  <c r="L108" i="74"/>
  <c r="D56" i="72"/>
  <c r="X557" i="72"/>
  <c r="J557" i="72"/>
  <c r="H557" i="72"/>
  <c r="T557" i="72"/>
  <c r="P557" i="72"/>
  <c r="L557" i="72"/>
  <c r="AB557" i="72"/>
  <c r="AC557" i="72" s="1"/>
  <c r="F557" i="72"/>
  <c r="F558" i="72" s="1"/>
  <c r="N557" i="72"/>
  <c r="Z557" i="72"/>
  <c r="V557" i="72"/>
  <c r="R557" i="72"/>
  <c r="D653" i="72"/>
  <c r="R73" i="80"/>
  <c r="P73" i="80"/>
  <c r="T73" i="80"/>
  <c r="Z73" i="80"/>
  <c r="X73" i="80"/>
  <c r="AB73" i="80"/>
  <c r="N73" i="80"/>
  <c r="L73" i="80"/>
  <c r="F73" i="80"/>
  <c r="F74" i="80" s="1"/>
  <c r="J73" i="80"/>
  <c r="V73" i="80"/>
  <c r="H73" i="80"/>
  <c r="T100" i="74"/>
  <c r="L100" i="74"/>
  <c r="AB100" i="74"/>
  <c r="V100" i="74"/>
  <c r="X100" i="74"/>
  <c r="N100" i="74"/>
  <c r="P100" i="74"/>
  <c r="Z100" i="74"/>
  <c r="H100" i="74"/>
  <c r="J100" i="74"/>
  <c r="F100" i="74"/>
  <c r="F101" i="74" s="1"/>
  <c r="R100" i="74"/>
  <c r="D551" i="70"/>
  <c r="N401" i="72"/>
  <c r="J401" i="72"/>
  <c r="AB401" i="72"/>
  <c r="AC401" i="72" s="1"/>
  <c r="Z401" i="72"/>
  <c r="F401" i="72"/>
  <c r="F402" i="72" s="1"/>
  <c r="X401" i="72"/>
  <c r="V401" i="72"/>
  <c r="H401" i="72"/>
  <c r="T401" i="72"/>
  <c r="R401" i="72"/>
  <c r="P401" i="72"/>
  <c r="L401" i="72"/>
  <c r="F16" i="67"/>
  <c r="D47" i="80"/>
  <c r="H668" i="72"/>
  <c r="J668" i="72" s="1"/>
  <c r="L668" i="72" s="1"/>
  <c r="N668" i="72" s="1"/>
  <c r="P668" i="72" s="1"/>
  <c r="R668" i="72" s="1"/>
  <c r="T668" i="72" s="1"/>
  <c r="V668" i="72" s="1"/>
  <c r="X668" i="72" s="1"/>
  <c r="Z668" i="72" s="1"/>
  <c r="AB668" i="72" s="1"/>
  <c r="AC668" i="72" s="1"/>
  <c r="D940" i="72"/>
  <c r="D99" i="70"/>
  <c r="R48" i="68"/>
  <c r="N48" i="68"/>
  <c r="X48" i="68"/>
  <c r="P48" i="68"/>
  <c r="T48" i="68"/>
  <c r="L48" i="68"/>
  <c r="J48" i="68"/>
  <c r="H48" i="68"/>
  <c r="AB48" i="68"/>
  <c r="F48" i="68"/>
  <c r="F49" i="68" s="1"/>
  <c r="V48" i="68"/>
  <c r="Z48" i="68"/>
  <c r="H861" i="72"/>
  <c r="J861" i="72" s="1"/>
  <c r="L861" i="72" s="1"/>
  <c r="N861" i="72" s="1"/>
  <c r="P861" i="72" s="1"/>
  <c r="R861" i="72" s="1"/>
  <c r="T861" i="72" s="1"/>
  <c r="V861" i="72" s="1"/>
  <c r="X861" i="72" s="1"/>
  <c r="Z861" i="72" s="1"/>
  <c r="AB861" i="72" s="1"/>
  <c r="AC861" i="72" s="1"/>
  <c r="H456" i="70"/>
  <c r="J456" i="70" s="1"/>
  <c r="L456" i="70" s="1"/>
  <c r="N456" i="70" s="1"/>
  <c r="P456" i="70" s="1"/>
  <c r="R456" i="70" s="1"/>
  <c r="T456" i="70" s="1"/>
  <c r="V456" i="70" s="1"/>
  <c r="X456" i="70" s="1"/>
  <c r="Z456" i="70" s="1"/>
  <c r="AB456" i="70" s="1"/>
  <c r="F241" i="80"/>
  <c r="F242" i="80" s="1"/>
  <c r="AB241" i="80"/>
  <c r="X241" i="80"/>
  <c r="V241" i="80"/>
  <c r="R241" i="80"/>
  <c r="N241" i="80"/>
  <c r="L241" i="80"/>
  <c r="P241" i="80"/>
  <c r="Z241" i="80"/>
  <c r="J241" i="80"/>
  <c r="T241" i="80"/>
  <c r="H241" i="80"/>
  <c r="H748" i="70"/>
  <c r="J748" i="70" s="1"/>
  <c r="L748" i="70" s="1"/>
  <c r="N748" i="70" s="1"/>
  <c r="P748" i="70" s="1"/>
  <c r="R748" i="70" s="1"/>
  <c r="T748" i="70" s="1"/>
  <c r="V748" i="70" s="1"/>
  <c r="X748" i="70" s="1"/>
  <c r="Z748" i="70" s="1"/>
  <c r="AB748" i="70" s="1"/>
  <c r="H180" i="68"/>
  <c r="J180" i="68" s="1"/>
  <c r="L180" i="68" s="1"/>
  <c r="N180" i="68" s="1"/>
  <c r="P180" i="68" s="1"/>
  <c r="R180" i="68" s="1"/>
  <c r="T180" i="68" s="1"/>
  <c r="V180" i="68" s="1"/>
  <c r="X180" i="68" s="1"/>
  <c r="Z180" i="68" s="1"/>
  <c r="AB180" i="68" s="1"/>
  <c r="H674" i="72"/>
  <c r="J674" i="72" s="1"/>
  <c r="L674" i="72" s="1"/>
  <c r="N674" i="72" s="1"/>
  <c r="P674" i="72" s="1"/>
  <c r="R674" i="72" s="1"/>
  <c r="T674" i="72" s="1"/>
  <c r="V674" i="72" s="1"/>
  <c r="X674" i="72" s="1"/>
  <c r="Z674" i="72" s="1"/>
  <c r="AB674" i="72" s="1"/>
  <c r="AC674" i="72" s="1"/>
  <c r="H106" i="70"/>
  <c r="J106" i="70" s="1"/>
  <c r="L106" i="70" s="1"/>
  <c r="N106" i="70" s="1"/>
  <c r="P106" i="70" s="1"/>
  <c r="R106" i="70" s="1"/>
  <c r="T106" i="70" s="1"/>
  <c r="V106" i="70" s="1"/>
  <c r="X106" i="70" s="1"/>
  <c r="Z106" i="70" s="1"/>
  <c r="AB106" i="70" s="1"/>
  <c r="N677" i="72"/>
  <c r="AB677" i="72"/>
  <c r="AC677" i="72" s="1"/>
  <c r="L677" i="72"/>
  <c r="Z677" i="72"/>
  <c r="X677" i="72"/>
  <c r="J677" i="72"/>
  <c r="F677" i="72"/>
  <c r="F678" i="72" s="1"/>
  <c r="V677" i="72"/>
  <c r="H677" i="72"/>
  <c r="T677" i="72"/>
  <c r="R677" i="72"/>
  <c r="P677" i="72"/>
  <c r="H780" i="72"/>
  <c r="J780" i="72" s="1"/>
  <c r="L780" i="72" s="1"/>
  <c r="N780" i="72" s="1"/>
  <c r="P780" i="72" s="1"/>
  <c r="R780" i="72" s="1"/>
  <c r="T780" i="72" s="1"/>
  <c r="V780" i="72" s="1"/>
  <c r="X780" i="72" s="1"/>
  <c r="Z780" i="72" s="1"/>
  <c r="AB780" i="72" s="1"/>
  <c r="AC780" i="72" s="1"/>
  <c r="H720" i="70"/>
  <c r="J720" i="70" s="1"/>
  <c r="L720" i="70" s="1"/>
  <c r="N720" i="70" s="1"/>
  <c r="P720" i="70" s="1"/>
  <c r="R720" i="70" s="1"/>
  <c r="T720" i="70" s="1"/>
  <c r="V720" i="70" s="1"/>
  <c r="X720" i="70" s="1"/>
  <c r="Z720" i="70" s="1"/>
  <c r="AB720" i="70" s="1"/>
  <c r="R870" i="72"/>
  <c r="P870" i="72"/>
  <c r="Z870" i="72"/>
  <c r="V870" i="72"/>
  <c r="H870" i="72"/>
  <c r="T870" i="72"/>
  <c r="L870" i="72"/>
  <c r="J870" i="72"/>
  <c r="F870" i="72"/>
  <c r="F871" i="72" s="1"/>
  <c r="AB870" i="72"/>
  <c r="AC870" i="72" s="1"/>
  <c r="N870" i="72"/>
  <c r="X870" i="72"/>
  <c r="D71" i="80"/>
  <c r="H977" i="72"/>
  <c r="J977" i="72" s="1"/>
  <c r="L977" i="72" s="1"/>
  <c r="N977" i="72" s="1"/>
  <c r="P977" i="72" s="1"/>
  <c r="R977" i="72" s="1"/>
  <c r="T977" i="72" s="1"/>
  <c r="V977" i="72" s="1"/>
  <c r="X977" i="72" s="1"/>
  <c r="Z977" i="72" s="1"/>
  <c r="AB977" i="72" s="1"/>
  <c r="AC977" i="72" s="1"/>
  <c r="H104" i="74"/>
  <c r="V104" i="74"/>
  <c r="X104" i="74"/>
  <c r="R104" i="74"/>
  <c r="P104" i="74"/>
  <c r="T104" i="74"/>
  <c r="N104" i="74"/>
  <c r="J104" i="74"/>
  <c r="F104" i="74"/>
  <c r="F105" i="74" s="1"/>
  <c r="Z104" i="74"/>
  <c r="AB104" i="74"/>
  <c r="L104" i="74"/>
  <c r="H525" i="70"/>
  <c r="J525" i="70" s="1"/>
  <c r="L525" i="70" s="1"/>
  <c r="N525" i="70" s="1"/>
  <c r="P525" i="70" s="1"/>
  <c r="R525" i="70" s="1"/>
  <c r="T525" i="70" s="1"/>
  <c r="V525" i="70" s="1"/>
  <c r="X525" i="70" s="1"/>
  <c r="Z525" i="70" s="1"/>
  <c r="AB525" i="70" s="1"/>
  <c r="H644" i="70"/>
  <c r="J644" i="70" s="1"/>
  <c r="L644" i="70" s="1"/>
  <c r="N644" i="70" s="1"/>
  <c r="P644" i="70" s="1"/>
  <c r="R644" i="70" s="1"/>
  <c r="T644" i="70" s="1"/>
  <c r="V644" i="70" s="1"/>
  <c r="X644" i="70" s="1"/>
  <c r="Z644" i="70" s="1"/>
  <c r="AB644" i="70" s="1"/>
  <c r="H692" i="70"/>
  <c r="J692" i="70" s="1"/>
  <c r="L692" i="70" s="1"/>
  <c r="N692" i="70" s="1"/>
  <c r="P692" i="70" s="1"/>
  <c r="R692" i="70" s="1"/>
  <c r="T692" i="70" s="1"/>
  <c r="V692" i="70" s="1"/>
  <c r="X692" i="70" s="1"/>
  <c r="Z692" i="70" s="1"/>
  <c r="AB692" i="70" s="1"/>
  <c r="F20" i="68"/>
  <c r="H20" i="68" s="1"/>
  <c r="J20" i="68" s="1"/>
  <c r="L19" i="68"/>
  <c r="H969" i="72"/>
  <c r="J969" i="72" s="1"/>
  <c r="L969" i="72" s="1"/>
  <c r="N969" i="72" s="1"/>
  <c r="P969" i="72" s="1"/>
  <c r="R969" i="72" s="1"/>
  <c r="T969" i="72" s="1"/>
  <c r="V969" i="72" s="1"/>
  <c r="X969" i="72" s="1"/>
  <c r="Z969" i="72" s="1"/>
  <c r="AB969" i="72" s="1"/>
  <c r="AC969" i="72" s="1"/>
  <c r="H612" i="70"/>
  <c r="J612" i="70" s="1"/>
  <c r="L612" i="70" s="1"/>
  <c r="N612" i="70" s="1"/>
  <c r="P612" i="70" s="1"/>
  <c r="R612" i="70" s="1"/>
  <c r="T612" i="70" s="1"/>
  <c r="V612" i="70" s="1"/>
  <c r="X612" i="70" s="1"/>
  <c r="Z612" i="70" s="1"/>
  <c r="AB612" i="70" s="1"/>
  <c r="X537" i="72"/>
  <c r="J537" i="72"/>
  <c r="H537" i="72"/>
  <c r="T537" i="72"/>
  <c r="AB537" i="72"/>
  <c r="AC537" i="72" s="1"/>
  <c r="F537" i="72"/>
  <c r="F538" i="72" s="1"/>
  <c r="V537" i="72"/>
  <c r="N537" i="72"/>
  <c r="Z537" i="72"/>
  <c r="P537" i="72"/>
  <c r="L537" i="72"/>
  <c r="R537" i="72"/>
  <c r="D143" i="70"/>
  <c r="R832" i="72"/>
  <c r="P832" i="72"/>
  <c r="Z832" i="72"/>
  <c r="V832" i="72"/>
  <c r="F832" i="72"/>
  <c r="F833" i="72" s="1"/>
  <c r="J832" i="72"/>
  <c r="H832" i="72"/>
  <c r="N832" i="72"/>
  <c r="T832" i="72"/>
  <c r="L832" i="72"/>
  <c r="X832" i="72"/>
  <c r="AB832" i="72"/>
  <c r="AC832" i="72" s="1"/>
  <c r="H550" i="70"/>
  <c r="J550" i="70" s="1"/>
  <c r="L550" i="70" s="1"/>
  <c r="N550" i="70" s="1"/>
  <c r="P550" i="70" s="1"/>
  <c r="R550" i="70" s="1"/>
  <c r="T550" i="70" s="1"/>
  <c r="V550" i="70" s="1"/>
  <c r="X550" i="70" s="1"/>
  <c r="Z550" i="70" s="1"/>
  <c r="AB550" i="70" s="1"/>
  <c r="H298" i="70"/>
  <c r="J298" i="70" s="1"/>
  <c r="L298" i="70" s="1"/>
  <c r="N298" i="70" s="1"/>
  <c r="P298" i="70" s="1"/>
  <c r="R298" i="70" s="1"/>
  <c r="T298" i="70" s="1"/>
  <c r="V298" i="70" s="1"/>
  <c r="X298" i="70" s="1"/>
  <c r="Z298" i="70" s="1"/>
  <c r="AB298" i="70" s="1"/>
  <c r="H53" i="68"/>
  <c r="J53" i="68" s="1"/>
  <c r="L53" i="68" s="1"/>
  <c r="N53" i="68" s="1"/>
  <c r="P53" i="68" s="1"/>
  <c r="R53" i="68" s="1"/>
  <c r="T53" i="68" s="1"/>
  <c r="V53" i="68" s="1"/>
  <c r="X53" i="68" s="1"/>
  <c r="Z53" i="68" s="1"/>
  <c r="AB53" i="68" s="1"/>
  <c r="H269" i="70"/>
  <c r="J269" i="70" s="1"/>
  <c r="L269" i="70" s="1"/>
  <c r="N269" i="70" s="1"/>
  <c r="P269" i="70" s="1"/>
  <c r="R269" i="70" s="1"/>
  <c r="T269" i="70" s="1"/>
  <c r="V269" i="70" s="1"/>
  <c r="X269" i="70" s="1"/>
  <c r="Z269" i="70" s="1"/>
  <c r="AB269" i="70" s="1"/>
  <c r="AB155" i="74"/>
  <c r="J155" i="74"/>
  <c r="R155" i="74"/>
  <c r="T155" i="74"/>
  <c r="Z155" i="74"/>
  <c r="X155" i="74"/>
  <c r="F155" i="74"/>
  <c r="F156" i="74" s="1"/>
  <c r="H155" i="74"/>
  <c r="N155" i="74"/>
  <c r="L155" i="74"/>
  <c r="P155" i="74"/>
  <c r="V155" i="74"/>
  <c r="H599" i="72"/>
  <c r="J599" i="72" s="1"/>
  <c r="L599" i="72" s="1"/>
  <c r="N599" i="72" s="1"/>
  <c r="P599" i="72" s="1"/>
  <c r="R599" i="72" s="1"/>
  <c r="T599" i="72" s="1"/>
  <c r="V599" i="72" s="1"/>
  <c r="X599" i="72" s="1"/>
  <c r="Z599" i="72" s="1"/>
  <c r="AB599" i="72" s="1"/>
  <c r="AC599" i="72" s="1"/>
  <c r="D1002" i="72"/>
  <c r="D353" i="72"/>
  <c r="N692" i="72"/>
  <c r="J692" i="72"/>
  <c r="V692" i="72"/>
  <c r="P692" i="72"/>
  <c r="X692" i="72"/>
  <c r="F692" i="72"/>
  <c r="F693" i="72" s="1"/>
  <c r="R692" i="72"/>
  <c r="AB692" i="72"/>
  <c r="AC692" i="72" s="1"/>
  <c r="T692" i="72"/>
  <c r="L692" i="72"/>
  <c r="Z692" i="72"/>
  <c r="H692" i="72"/>
  <c r="H443" i="72"/>
  <c r="J443" i="72" s="1"/>
  <c r="L443" i="72" s="1"/>
  <c r="N443" i="72" s="1"/>
  <c r="P443" i="72" s="1"/>
  <c r="R443" i="72" s="1"/>
  <c r="T443" i="72" s="1"/>
  <c r="V443" i="72" s="1"/>
  <c r="X443" i="72" s="1"/>
  <c r="Z443" i="72" s="1"/>
  <c r="AB443" i="72" s="1"/>
  <c r="AC443" i="72" s="1"/>
  <c r="H93" i="72"/>
  <c r="J93" i="72" s="1"/>
  <c r="L93" i="72" s="1"/>
  <c r="N93" i="72" s="1"/>
  <c r="P93" i="72" s="1"/>
  <c r="R93" i="72" s="1"/>
  <c r="T93" i="72" s="1"/>
  <c r="V93" i="72" s="1"/>
  <c r="X93" i="72" s="1"/>
  <c r="Z93" i="72" s="1"/>
  <c r="AB93" i="72" s="1"/>
  <c r="AC93" i="72" s="1"/>
  <c r="F944" i="72"/>
  <c r="F945" i="72" s="1"/>
  <c r="R944" i="72"/>
  <c r="P944" i="72"/>
  <c r="N944" i="72"/>
  <c r="J944" i="72"/>
  <c r="AB944" i="72"/>
  <c r="AC944" i="72" s="1"/>
  <c r="T944" i="72"/>
  <c r="X944" i="72"/>
  <c r="V944" i="72"/>
  <c r="L944" i="72"/>
  <c r="H944" i="72"/>
  <c r="Z944" i="72"/>
  <c r="H99" i="68"/>
  <c r="J99" i="68" s="1"/>
  <c r="L99" i="68" s="1"/>
  <c r="N99" i="68" s="1"/>
  <c r="P99" i="68" s="1"/>
  <c r="R99" i="68" s="1"/>
  <c r="T99" i="68" s="1"/>
  <c r="V99" i="68" s="1"/>
  <c r="X99" i="68" s="1"/>
  <c r="Z99" i="68" s="1"/>
  <c r="AB99" i="68" s="1"/>
  <c r="F933" i="72"/>
  <c r="F934" i="72" s="1"/>
  <c r="X933" i="72"/>
  <c r="H933" i="72"/>
  <c r="V933" i="72"/>
  <c r="T933" i="72"/>
  <c r="R933" i="72"/>
  <c r="J933" i="72"/>
  <c r="N933" i="72"/>
  <c r="L933" i="72"/>
  <c r="Z933" i="72"/>
  <c r="P933" i="72"/>
  <c r="AB933" i="72"/>
  <c r="AC933" i="72" s="1"/>
  <c r="H141" i="74"/>
  <c r="J141" i="74" s="1"/>
  <c r="L141" i="74" s="1"/>
  <c r="N141" i="74" s="1"/>
  <c r="P141" i="74" s="1"/>
  <c r="R141" i="74" s="1"/>
  <c r="T141" i="74" s="1"/>
  <c r="V141" i="74" s="1"/>
  <c r="X141" i="74" s="1"/>
  <c r="Z141" i="74" s="1"/>
  <c r="AB141" i="74" s="1"/>
  <c r="H20" i="70"/>
  <c r="J20" i="70" s="1"/>
  <c r="L20" i="70" s="1"/>
  <c r="N20" i="70" s="1"/>
  <c r="P20" i="70" s="1"/>
  <c r="F620" i="72"/>
  <c r="F621" i="72" s="1"/>
  <c r="R620" i="72"/>
  <c r="P620" i="72"/>
  <c r="AB620" i="72"/>
  <c r="AC620" i="72" s="1"/>
  <c r="N620" i="72"/>
  <c r="X620" i="72"/>
  <c r="H620" i="72"/>
  <c r="Z620" i="72"/>
  <c r="V620" i="72"/>
  <c r="T620" i="72"/>
  <c r="L620" i="72"/>
  <c r="J620" i="72"/>
  <c r="H300" i="72"/>
  <c r="T300" i="72"/>
  <c r="X300" i="72"/>
  <c r="P300" i="72"/>
  <c r="R300" i="72"/>
  <c r="F300" i="72"/>
  <c r="F301" i="72" s="1"/>
  <c r="L300" i="72"/>
  <c r="V300" i="72"/>
  <c r="Z300" i="72"/>
  <c r="J300" i="72"/>
  <c r="AB300" i="72"/>
  <c r="AC300" i="72" s="1"/>
  <c r="N300" i="72"/>
  <c r="D19" i="80"/>
  <c r="D352" i="70"/>
  <c r="D226" i="72"/>
  <c r="L131" i="84"/>
  <c r="X131" i="84"/>
  <c r="J131" i="84"/>
  <c r="V131" i="84"/>
  <c r="H131" i="84"/>
  <c r="AB131" i="84"/>
  <c r="N131" i="84"/>
  <c r="F131" i="84"/>
  <c r="F132" i="84" s="1"/>
  <c r="P131" i="84"/>
  <c r="Z131" i="84"/>
  <c r="T131" i="84"/>
  <c r="R131" i="84"/>
  <c r="D667" i="70"/>
  <c r="F211" i="80"/>
  <c r="F212" i="80" s="1"/>
  <c r="P211" i="80"/>
  <c r="R211" i="80"/>
  <c r="V211" i="80"/>
  <c r="Z211" i="80"/>
  <c r="AB211" i="80"/>
  <c r="N211" i="80"/>
  <c r="J211" i="80"/>
  <c r="T211" i="80"/>
  <c r="H211" i="80"/>
  <c r="L211" i="80"/>
  <c r="X211" i="80"/>
  <c r="D634" i="72"/>
  <c r="H451" i="70"/>
  <c r="J451" i="70" s="1"/>
  <c r="L451" i="70" s="1"/>
  <c r="N451" i="70" s="1"/>
  <c r="P451" i="70" s="1"/>
  <c r="R451" i="70" s="1"/>
  <c r="T451" i="70" s="1"/>
  <c r="V451" i="70" s="1"/>
  <c r="X451" i="70" s="1"/>
  <c r="Z451" i="70" s="1"/>
  <c r="AB451" i="70" s="1"/>
  <c r="H597" i="70"/>
  <c r="J597" i="70" s="1"/>
  <c r="L597" i="70" s="1"/>
  <c r="N597" i="70" s="1"/>
  <c r="P597" i="70" s="1"/>
  <c r="R597" i="70" s="1"/>
  <c r="T597" i="70" s="1"/>
  <c r="V597" i="70" s="1"/>
  <c r="X597" i="70" s="1"/>
  <c r="Z597" i="70" s="1"/>
  <c r="AB597" i="70" s="1"/>
  <c r="D229" i="80"/>
  <c r="N19" i="68"/>
  <c r="T19" i="68" s="1"/>
  <c r="Z19" i="68" s="1"/>
  <c r="T160" i="84"/>
  <c r="H160" i="84"/>
  <c r="F160" i="84"/>
  <c r="F161" i="84" s="1"/>
  <c r="J160" i="84"/>
  <c r="N160" i="84"/>
  <c r="R160" i="84"/>
  <c r="AB160" i="84"/>
  <c r="L160" i="84"/>
  <c r="P160" i="84"/>
  <c r="X160" i="84"/>
  <c r="Z160" i="84"/>
  <c r="V160" i="84"/>
  <c r="D476" i="70"/>
  <c r="H368" i="72"/>
  <c r="J368" i="72" s="1"/>
  <c r="L368" i="72" s="1"/>
  <c r="N368" i="72" s="1"/>
  <c r="P368" i="72" s="1"/>
  <c r="R368" i="72" s="1"/>
  <c r="T368" i="72" s="1"/>
  <c r="V368" i="72" s="1"/>
  <c r="X368" i="72" s="1"/>
  <c r="Z368" i="72" s="1"/>
  <c r="AB368" i="72" s="1"/>
  <c r="AC368" i="72" s="1"/>
  <c r="D318" i="70"/>
  <c r="H350" i="72"/>
  <c r="J350" i="72" s="1"/>
  <c r="L350" i="72" s="1"/>
  <c r="N350" i="72" s="1"/>
  <c r="P350" i="72" s="1"/>
  <c r="R350" i="72" s="1"/>
  <c r="T350" i="72" s="1"/>
  <c r="V350" i="72" s="1"/>
  <c r="X350" i="72" s="1"/>
  <c r="Z350" i="72" s="1"/>
  <c r="AB350" i="72" s="1"/>
  <c r="AC350" i="72" s="1"/>
  <c r="L137" i="70"/>
  <c r="N137" i="70"/>
  <c r="R137" i="70"/>
  <c r="AB137" i="70"/>
  <c r="F137" i="70"/>
  <c r="F138" i="70" s="1"/>
  <c r="J137" i="70"/>
  <c r="T137" i="70"/>
  <c r="V137" i="70"/>
  <c r="X137" i="70"/>
  <c r="Z137" i="70"/>
  <c r="H137" i="70"/>
  <c r="P137" i="70"/>
  <c r="Z122" i="70"/>
  <c r="J122" i="70"/>
  <c r="X122" i="70"/>
  <c r="N122" i="70"/>
  <c r="L122" i="70"/>
  <c r="V122" i="70"/>
  <c r="AB122" i="70"/>
  <c r="P122" i="70"/>
  <c r="H122" i="70"/>
  <c r="F122" i="70"/>
  <c r="F123" i="70" s="1"/>
  <c r="T122" i="70"/>
  <c r="R122" i="70"/>
  <c r="P1000" i="72"/>
  <c r="F1000" i="72"/>
  <c r="F1001" i="72" s="1"/>
  <c r="T1000" i="72"/>
  <c r="R1000" i="72"/>
  <c r="AB1000" i="72"/>
  <c r="AC1000" i="72" s="1"/>
  <c r="H1000" i="72"/>
  <c r="N1000" i="72"/>
  <c r="Z1000" i="72"/>
  <c r="L1000" i="72"/>
  <c r="X1000" i="72"/>
  <c r="J1000" i="72"/>
  <c r="V1000" i="72"/>
  <c r="D549" i="72"/>
  <c r="D769" i="72"/>
  <c r="H165" i="68"/>
  <c r="J165" i="68" s="1"/>
  <c r="L165" i="68" s="1"/>
  <c r="N165" i="68" s="1"/>
  <c r="P165" i="68" s="1"/>
  <c r="R165" i="68" s="1"/>
  <c r="T165" i="68" s="1"/>
  <c r="V165" i="68" s="1"/>
  <c r="X165" i="68" s="1"/>
  <c r="Z165" i="68" s="1"/>
  <c r="AB165" i="68" s="1"/>
  <c r="J980" i="72"/>
  <c r="V980" i="72"/>
  <c r="T980" i="72"/>
  <c r="R980" i="72"/>
  <c r="P980" i="72"/>
  <c r="F980" i="72"/>
  <c r="F981" i="72" s="1"/>
  <c r="AB980" i="72"/>
  <c r="AC980" i="72" s="1"/>
  <c r="H980" i="72"/>
  <c r="N980" i="72"/>
  <c r="Z980" i="72"/>
  <c r="L980" i="72"/>
  <c r="X980" i="72"/>
  <c r="L737" i="72"/>
  <c r="AB737" i="72"/>
  <c r="AC737" i="72" s="1"/>
  <c r="H737" i="72"/>
  <c r="Z737" i="72"/>
  <c r="F737" i="72"/>
  <c r="F738" i="72" s="1"/>
  <c r="J737" i="72"/>
  <c r="T737" i="72"/>
  <c r="P737" i="72"/>
  <c r="R737" i="72"/>
  <c r="X737" i="72"/>
  <c r="V737" i="72"/>
  <c r="N737" i="72"/>
  <c r="AB117" i="74"/>
  <c r="F117" i="74"/>
  <c r="F118" i="74" s="1"/>
  <c r="J117" i="74"/>
  <c r="L117" i="74"/>
  <c r="X117" i="74"/>
  <c r="P117" i="74"/>
  <c r="N117" i="74"/>
  <c r="H117" i="74"/>
  <c r="V117" i="74"/>
  <c r="T117" i="74"/>
  <c r="R117" i="74"/>
  <c r="Z117" i="74"/>
  <c r="H53" i="67"/>
  <c r="J53" i="67" s="1"/>
  <c r="L53" i="67" s="1"/>
  <c r="N53" i="67" s="1"/>
  <c r="P53" i="67" s="1"/>
  <c r="R53" i="67" s="1"/>
  <c r="T53" i="67" s="1"/>
  <c r="V53" i="67" s="1"/>
  <c r="X53" i="67" s="1"/>
  <c r="Z53" i="67" s="1"/>
  <c r="AB53" i="67" s="1"/>
  <c r="F12" i="70"/>
  <c r="J885" i="72"/>
  <c r="X885" i="72"/>
  <c r="F885" i="72"/>
  <c r="F886" i="72" s="1"/>
  <c r="T885" i="72"/>
  <c r="H885" i="72"/>
  <c r="Z885" i="72"/>
  <c r="V885" i="72"/>
  <c r="R885" i="72"/>
  <c r="AB885" i="72"/>
  <c r="AC885" i="72" s="1"/>
  <c r="P885" i="72"/>
  <c r="N885" i="72"/>
  <c r="L885" i="72"/>
  <c r="D133" i="80"/>
  <c r="D364" i="70"/>
  <c r="D572" i="70"/>
  <c r="L813" i="72"/>
  <c r="Z813" i="72"/>
  <c r="V813" i="72"/>
  <c r="T813" i="72"/>
  <c r="N813" i="72"/>
  <c r="H813" i="72"/>
  <c r="AB813" i="72"/>
  <c r="AC813" i="72" s="1"/>
  <c r="F813" i="72"/>
  <c r="F814" i="72" s="1"/>
  <c r="X813" i="72"/>
  <c r="J813" i="72"/>
  <c r="R813" i="72"/>
  <c r="P813" i="72"/>
  <c r="R237" i="80"/>
  <c r="Z237" i="80"/>
  <c r="T237" i="80"/>
  <c r="AB237" i="80"/>
  <c r="P237" i="80"/>
  <c r="N237" i="80"/>
  <c r="L237" i="80"/>
  <c r="F237" i="80"/>
  <c r="F238" i="80" s="1"/>
  <c r="X237" i="80"/>
  <c r="J237" i="80"/>
  <c r="V237" i="80"/>
  <c r="H237" i="80"/>
  <c r="D90" i="72"/>
  <c r="D171" i="80"/>
  <c r="AB427" i="70"/>
  <c r="J427" i="70"/>
  <c r="V427" i="70"/>
  <c r="R427" i="70"/>
  <c r="F427" i="70"/>
  <c r="F428" i="70" s="1"/>
  <c r="X427" i="70"/>
  <c r="N427" i="70"/>
  <c r="L427" i="70"/>
  <c r="T427" i="70"/>
  <c r="Z427" i="70"/>
  <c r="H427" i="70"/>
  <c r="P427" i="70"/>
  <c r="D270" i="70"/>
  <c r="D504" i="70"/>
  <c r="H63" i="84"/>
  <c r="J63" i="84" s="1"/>
  <c r="L63" i="84" s="1"/>
  <c r="N63" i="84" s="1"/>
  <c r="P63" i="84" s="1"/>
  <c r="R63" i="84" s="1"/>
  <c r="T63" i="84" s="1"/>
  <c r="V63" i="84" s="1"/>
  <c r="X63" i="84" s="1"/>
  <c r="Z63" i="84" s="1"/>
  <c r="AB63" i="84" s="1"/>
  <c r="H79" i="74"/>
  <c r="J79" i="74" s="1"/>
  <c r="L79" i="74" s="1"/>
  <c r="N79" i="74" s="1"/>
  <c r="P79" i="74" s="1"/>
  <c r="R79" i="74" s="1"/>
  <c r="T79" i="74" s="1"/>
  <c r="V79" i="74" s="1"/>
  <c r="X79" i="74" s="1"/>
  <c r="Z79" i="74" s="1"/>
  <c r="AB79" i="74" s="1"/>
  <c r="H313" i="70"/>
  <c r="J313" i="70" s="1"/>
  <c r="L313" i="70" s="1"/>
  <c r="N313" i="70" s="1"/>
  <c r="P313" i="70" s="1"/>
  <c r="R313" i="70" s="1"/>
  <c r="T313" i="70" s="1"/>
  <c r="V313" i="70" s="1"/>
  <c r="X313" i="70" s="1"/>
  <c r="Z313" i="70" s="1"/>
  <c r="AB313" i="70" s="1"/>
  <c r="D211" i="72"/>
  <c r="D602" i="72"/>
  <c r="J32" i="72"/>
  <c r="N32" i="72"/>
  <c r="X32" i="72"/>
  <c r="R32" i="72"/>
  <c r="P32" i="72"/>
  <c r="V32" i="72"/>
  <c r="H32" i="72"/>
  <c r="T32" i="72"/>
  <c r="F32" i="72"/>
  <c r="F33" i="72" s="1"/>
  <c r="Z32" i="72"/>
  <c r="L32" i="72"/>
  <c r="AB32" i="72"/>
  <c r="AC32" i="72" s="1"/>
  <c r="Z185" i="80"/>
  <c r="V185" i="80"/>
  <c r="T185" i="80"/>
  <c r="AB185" i="80"/>
  <c r="L185" i="80"/>
  <c r="X185" i="80"/>
  <c r="J185" i="80"/>
  <c r="N185" i="80"/>
  <c r="R185" i="80"/>
  <c r="P185" i="80"/>
  <c r="H185" i="80"/>
  <c r="F185" i="80"/>
  <c r="F186" i="80" s="1"/>
  <c r="L26" i="72"/>
  <c r="V26" i="72"/>
  <c r="R26" i="72"/>
  <c r="X26" i="72"/>
  <c r="F26" i="72"/>
  <c r="F27" i="72" s="1"/>
  <c r="P26" i="72"/>
  <c r="J26" i="72"/>
  <c r="T26" i="72"/>
  <c r="H26" i="72"/>
  <c r="Z26" i="72"/>
  <c r="AB26" i="72"/>
  <c r="AC26" i="72" s="1"/>
  <c r="N26" i="72"/>
  <c r="H243" i="84"/>
  <c r="J243" i="84" s="1"/>
  <c r="L243" i="84" s="1"/>
  <c r="N243" i="84" s="1"/>
  <c r="P243" i="84" s="1"/>
  <c r="R243" i="84" s="1"/>
  <c r="T243" i="84" s="1"/>
  <c r="V243" i="84" s="1"/>
  <c r="X243" i="84" s="1"/>
  <c r="Z243" i="84" s="1"/>
  <c r="AB243" i="84" s="1"/>
  <c r="H69" i="74"/>
  <c r="J69" i="74" s="1"/>
  <c r="L69" i="74" s="1"/>
  <c r="N69" i="74" s="1"/>
  <c r="P69" i="74" s="1"/>
  <c r="R69" i="74" s="1"/>
  <c r="T69" i="74" s="1"/>
  <c r="V69" i="74" s="1"/>
  <c r="X69" i="74" s="1"/>
  <c r="Z69" i="74" s="1"/>
  <c r="AB69" i="74" s="1"/>
  <c r="H32" i="70"/>
  <c r="J32" i="70" s="1"/>
  <c r="L32" i="70" s="1"/>
  <c r="N32" i="70" s="1"/>
  <c r="P32" i="70" s="1"/>
  <c r="R32" i="70" s="1"/>
  <c r="T32" i="70" s="1"/>
  <c r="V32" i="70" s="1"/>
  <c r="X32" i="70" s="1"/>
  <c r="Z32" i="70" s="1"/>
  <c r="AB32" i="70" s="1"/>
  <c r="H43" i="84"/>
  <c r="J43" i="84" s="1"/>
  <c r="L43" i="84" s="1"/>
  <c r="N43" i="84" s="1"/>
  <c r="P43" i="84" s="1"/>
  <c r="R43" i="84" s="1"/>
  <c r="T43" i="84" s="1"/>
  <c r="V43" i="84" s="1"/>
  <c r="X43" i="84" s="1"/>
  <c r="Z43" i="84" s="1"/>
  <c r="AB43" i="84" s="1"/>
  <c r="H231" i="70"/>
  <c r="J231" i="70" s="1"/>
  <c r="L231" i="70" s="1"/>
  <c r="N231" i="70" s="1"/>
  <c r="P231" i="70" s="1"/>
  <c r="R231" i="70" s="1"/>
  <c r="T231" i="70" s="1"/>
  <c r="V231" i="70" s="1"/>
  <c r="X231" i="70" s="1"/>
  <c r="Z231" i="70" s="1"/>
  <c r="AB231" i="70" s="1"/>
  <c r="H231" i="84"/>
  <c r="J231" i="84" s="1"/>
  <c r="L231" i="84" s="1"/>
  <c r="N231" i="84" s="1"/>
  <c r="P231" i="84" s="1"/>
  <c r="R231" i="84" s="1"/>
  <c r="T231" i="84" s="1"/>
  <c r="V231" i="84" s="1"/>
  <c r="X231" i="84" s="1"/>
  <c r="Z231" i="84" s="1"/>
  <c r="AB231" i="84" s="1"/>
  <c r="F127" i="72"/>
  <c r="F128" i="72" s="1"/>
  <c r="H127" i="72"/>
  <c r="P127" i="72"/>
  <c r="N127" i="72"/>
  <c r="AB127" i="72"/>
  <c r="AC127" i="72" s="1"/>
  <c r="T127" i="72"/>
  <c r="L127" i="72"/>
  <c r="X127" i="72"/>
  <c r="J127" i="72"/>
  <c r="R127" i="72"/>
  <c r="Z127" i="72"/>
  <c r="V127" i="72"/>
  <c r="H340" i="72"/>
  <c r="J340" i="72" s="1"/>
  <c r="L340" i="72" s="1"/>
  <c r="N340" i="72" s="1"/>
  <c r="P340" i="72" s="1"/>
  <c r="R340" i="72" s="1"/>
  <c r="T340" i="72" s="1"/>
  <c r="V340" i="72" s="1"/>
  <c r="X340" i="72" s="1"/>
  <c r="Z340" i="72" s="1"/>
  <c r="AB340" i="72" s="1"/>
  <c r="AC340" i="72" s="1"/>
  <c r="H62" i="68"/>
  <c r="J62" i="68" s="1"/>
  <c r="L62" i="68" s="1"/>
  <c r="N62" i="68" s="1"/>
  <c r="P62" i="68" s="1"/>
  <c r="R62" i="68" s="1"/>
  <c r="T62" i="68" s="1"/>
  <c r="V62" i="68" s="1"/>
  <c r="X62" i="68" s="1"/>
  <c r="Z62" i="68" s="1"/>
  <c r="AB62" i="68" s="1"/>
  <c r="D93" i="80"/>
  <c r="H518" i="72"/>
  <c r="J518" i="72" s="1"/>
  <c r="L518" i="72" s="1"/>
  <c r="N518" i="72" s="1"/>
  <c r="P518" i="72" s="1"/>
  <c r="R518" i="72" s="1"/>
  <c r="T518" i="72" s="1"/>
  <c r="V518" i="72" s="1"/>
  <c r="X518" i="72" s="1"/>
  <c r="Z518" i="72" s="1"/>
  <c r="AB518" i="72" s="1"/>
  <c r="AC518" i="72" s="1"/>
  <c r="D260" i="70"/>
  <c r="H152" i="72"/>
  <c r="J152" i="72" s="1"/>
  <c r="L152" i="72" s="1"/>
  <c r="N152" i="72" s="1"/>
  <c r="P152" i="72" s="1"/>
  <c r="R152" i="72" s="1"/>
  <c r="T152" i="72" s="1"/>
  <c r="V152" i="72" s="1"/>
  <c r="X152" i="72" s="1"/>
  <c r="Z152" i="72" s="1"/>
  <c r="AB152" i="72" s="1"/>
  <c r="AC152" i="72" s="1"/>
  <c r="D147" i="70"/>
  <c r="H30" i="67"/>
  <c r="J30" i="67" s="1"/>
  <c r="L30" i="67" s="1"/>
  <c r="N30" i="67" s="1"/>
  <c r="P30" i="67" s="1"/>
  <c r="R30" i="67" s="1"/>
  <c r="T30" i="67" s="1"/>
  <c r="V30" i="67" s="1"/>
  <c r="X30" i="67" s="1"/>
  <c r="Z30" i="67" s="1"/>
  <c r="AB30" i="67" s="1"/>
  <c r="H174" i="72"/>
  <c r="J174" i="72" s="1"/>
  <c r="L174" i="72" s="1"/>
  <c r="N174" i="72" s="1"/>
  <c r="P174" i="72" s="1"/>
  <c r="R174" i="72" s="1"/>
  <c r="T174" i="72" s="1"/>
  <c r="V174" i="72" s="1"/>
  <c r="X174" i="72" s="1"/>
  <c r="Z174" i="72" s="1"/>
  <c r="AB174" i="72" s="1"/>
  <c r="AC174" i="72" s="1"/>
  <c r="D107" i="72"/>
  <c r="H39" i="84"/>
  <c r="J39" i="84" s="1"/>
  <c r="L39" i="84" s="1"/>
  <c r="N39" i="84" s="1"/>
  <c r="P39" i="84" s="1"/>
  <c r="R39" i="84" s="1"/>
  <c r="T39" i="84" s="1"/>
  <c r="V39" i="84" s="1"/>
  <c r="X39" i="84" s="1"/>
  <c r="Z39" i="84" s="1"/>
  <c r="AB39" i="84" s="1"/>
  <c r="H467" i="72"/>
  <c r="J467" i="72" s="1"/>
  <c r="L467" i="72" s="1"/>
  <c r="N467" i="72" s="1"/>
  <c r="P467" i="72" s="1"/>
  <c r="R467" i="72" s="1"/>
  <c r="T467" i="72" s="1"/>
  <c r="V467" i="72" s="1"/>
  <c r="X467" i="72" s="1"/>
  <c r="Z467" i="72" s="1"/>
  <c r="AB467" i="72" s="1"/>
  <c r="AC467" i="72" s="1"/>
  <c r="H792" i="72"/>
  <c r="J792" i="72" s="1"/>
  <c r="L792" i="72" s="1"/>
  <c r="N792" i="72" s="1"/>
  <c r="P792" i="72" s="1"/>
  <c r="R792" i="72" s="1"/>
  <c r="T792" i="72" s="1"/>
  <c r="V792" i="72" s="1"/>
  <c r="X792" i="72" s="1"/>
  <c r="Z792" i="72" s="1"/>
  <c r="AB792" i="72" s="1"/>
  <c r="AC792" i="72" s="1"/>
  <c r="H910" i="72"/>
  <c r="J910" i="72" s="1"/>
  <c r="L910" i="72" s="1"/>
  <c r="N910" i="72" s="1"/>
  <c r="P910" i="72" s="1"/>
  <c r="R910" i="72" s="1"/>
  <c r="T910" i="72" s="1"/>
  <c r="V910" i="72" s="1"/>
  <c r="X910" i="72" s="1"/>
  <c r="Z910" i="72" s="1"/>
  <c r="AB910" i="72" s="1"/>
  <c r="AC910" i="72" s="1"/>
  <c r="D177" i="70"/>
  <c r="D809" i="72"/>
  <c r="Z11" i="80"/>
  <c r="J11" i="80"/>
  <c r="H11" i="80"/>
  <c r="V11" i="80"/>
  <c r="R11" i="80"/>
  <c r="F11" i="80"/>
  <c r="T11" i="80"/>
  <c r="P11" i="80"/>
  <c r="X11" i="80"/>
  <c r="AB11" i="80"/>
  <c r="L11" i="80"/>
  <c r="N11" i="80"/>
  <c r="D13" i="80"/>
  <c r="D107" i="70"/>
  <c r="D77" i="70"/>
  <c r="AB123" i="74"/>
  <c r="X123" i="74"/>
  <c r="F123" i="74"/>
  <c r="F124" i="74" s="1"/>
  <c r="Z123" i="74"/>
  <c r="T123" i="74"/>
  <c r="V123" i="74"/>
  <c r="P123" i="74"/>
  <c r="R123" i="74"/>
  <c r="L123" i="74"/>
  <c r="N123" i="74"/>
  <c r="H123" i="74"/>
  <c r="J123" i="74"/>
  <c r="H338" i="72"/>
  <c r="J338" i="72" s="1"/>
  <c r="L338" i="72" s="1"/>
  <c r="N338" i="72" s="1"/>
  <c r="P338" i="72" s="1"/>
  <c r="R338" i="72" s="1"/>
  <c r="T338" i="72" s="1"/>
  <c r="V338" i="72" s="1"/>
  <c r="X338" i="72" s="1"/>
  <c r="Z338" i="72" s="1"/>
  <c r="AB338" i="72" s="1"/>
  <c r="AC338" i="72" s="1"/>
  <c r="X103" i="80"/>
  <c r="T103" i="80"/>
  <c r="J103" i="80"/>
  <c r="R103" i="80"/>
  <c r="V103" i="80"/>
  <c r="Z103" i="80"/>
  <c r="P103" i="80"/>
  <c r="L103" i="80"/>
  <c r="H103" i="80"/>
  <c r="F103" i="80"/>
  <c r="F104" i="80" s="1"/>
  <c r="AB103" i="80"/>
  <c r="N103" i="80"/>
  <c r="D393" i="72"/>
  <c r="J238" i="72"/>
  <c r="R238" i="72"/>
  <c r="Z238" i="72"/>
  <c r="P238" i="72"/>
  <c r="V238" i="72"/>
  <c r="L238" i="72"/>
  <c r="AB238" i="72"/>
  <c r="AC238" i="72" s="1"/>
  <c r="F238" i="72"/>
  <c r="F239" i="72" s="1"/>
  <c r="N238" i="72"/>
  <c r="H238" i="72"/>
  <c r="T238" i="72"/>
  <c r="X238" i="72"/>
  <c r="H786" i="72"/>
  <c r="J786" i="72" s="1"/>
  <c r="L786" i="72" s="1"/>
  <c r="N786" i="72" s="1"/>
  <c r="P786" i="72" s="1"/>
  <c r="R786" i="72" s="1"/>
  <c r="T786" i="72" s="1"/>
  <c r="V786" i="72" s="1"/>
  <c r="X786" i="72" s="1"/>
  <c r="Z786" i="72" s="1"/>
  <c r="AB786" i="72" s="1"/>
  <c r="AC786" i="72" s="1"/>
  <c r="P242" i="72"/>
  <c r="R242" i="72"/>
  <c r="AB242" i="72"/>
  <c r="AC242" i="72" s="1"/>
  <c r="N242" i="72"/>
  <c r="X242" i="72"/>
  <c r="L242" i="72"/>
  <c r="V242" i="72"/>
  <c r="Z242" i="72"/>
  <c r="T242" i="72"/>
  <c r="H242" i="72"/>
  <c r="J242" i="72"/>
  <c r="F242" i="72"/>
  <c r="F243" i="72" s="1"/>
  <c r="H37" i="71"/>
  <c r="J37" i="71" s="1"/>
  <c r="L37" i="71" s="1"/>
  <c r="N37" i="71" s="1"/>
  <c r="P37" i="71" s="1"/>
  <c r="R37" i="71" s="1"/>
  <c r="T37" i="71" s="1"/>
  <c r="V37" i="71" s="1"/>
  <c r="X37" i="71" s="1"/>
  <c r="Z37" i="71" s="1"/>
  <c r="AB37" i="71" s="1"/>
  <c r="H447" i="72"/>
  <c r="J447" i="72" s="1"/>
  <c r="L447" i="72" s="1"/>
  <c r="N447" i="72" s="1"/>
  <c r="P447" i="72" s="1"/>
  <c r="R447" i="72" s="1"/>
  <c r="T447" i="72" s="1"/>
  <c r="V447" i="72" s="1"/>
  <c r="X447" i="72" s="1"/>
  <c r="Z447" i="72" s="1"/>
  <c r="AB447" i="72" s="1"/>
  <c r="AC447" i="72" s="1"/>
  <c r="X162" i="84"/>
  <c r="Z162" i="84"/>
  <c r="N162" i="84"/>
  <c r="T162" i="84"/>
  <c r="P162" i="84"/>
  <c r="J162" i="84"/>
  <c r="H162" i="84"/>
  <c r="AB162" i="84"/>
  <c r="L162" i="84"/>
  <c r="V162" i="84"/>
  <c r="R162" i="84"/>
  <c r="F162" i="84"/>
  <c r="F163" i="84" s="1"/>
  <c r="H356" i="72"/>
  <c r="J356" i="72" s="1"/>
  <c r="L356" i="72" s="1"/>
  <c r="N356" i="72" s="1"/>
  <c r="P356" i="72" s="1"/>
  <c r="R356" i="72" s="1"/>
  <c r="T356" i="72" s="1"/>
  <c r="V356" i="72" s="1"/>
  <c r="X356" i="72" s="1"/>
  <c r="Z356" i="72" s="1"/>
  <c r="AB356" i="72" s="1"/>
  <c r="AC356" i="72" s="1"/>
  <c r="H291" i="72"/>
  <c r="J291" i="72" s="1"/>
  <c r="L291" i="72" s="1"/>
  <c r="N291" i="72" s="1"/>
  <c r="P291" i="72" s="1"/>
  <c r="R291" i="72" s="1"/>
  <c r="T291" i="72" s="1"/>
  <c r="V291" i="72" s="1"/>
  <c r="X291" i="72" s="1"/>
  <c r="Z291" i="72" s="1"/>
  <c r="AB291" i="72" s="1"/>
  <c r="AC291" i="72" s="1"/>
  <c r="H660" i="72"/>
  <c r="J660" i="72" s="1"/>
  <c r="L660" i="72" s="1"/>
  <c r="N660" i="72" s="1"/>
  <c r="P660" i="72" s="1"/>
  <c r="R660" i="72" s="1"/>
  <c r="T660" i="72" s="1"/>
  <c r="V660" i="72" s="1"/>
  <c r="X660" i="72" s="1"/>
  <c r="Z660" i="72" s="1"/>
  <c r="AB660" i="72" s="1"/>
  <c r="AC660" i="72" s="1"/>
  <c r="D34" i="72"/>
  <c r="X125" i="74"/>
  <c r="F125" i="74"/>
  <c r="F126" i="74" s="1"/>
  <c r="Z125" i="74"/>
  <c r="AB125" i="74"/>
  <c r="V125" i="74"/>
  <c r="R125" i="74"/>
  <c r="T125" i="74"/>
  <c r="N125" i="74"/>
  <c r="P125" i="74"/>
  <c r="H125" i="74"/>
  <c r="J125" i="74"/>
  <c r="L125" i="74"/>
  <c r="D490" i="70"/>
  <c r="D448" i="70"/>
  <c r="D223" i="72"/>
  <c r="D472" i="72"/>
  <c r="D662" i="70"/>
  <c r="D288" i="72"/>
  <c r="D127" i="80"/>
  <c r="F11" i="84"/>
  <c r="H11" i="84" s="1"/>
  <c r="D1033" i="72"/>
  <c r="D598" i="70"/>
  <c r="D380" i="70"/>
  <c r="H311" i="70"/>
  <c r="J311" i="70" s="1"/>
  <c r="L311" i="70" s="1"/>
  <c r="N311" i="70" s="1"/>
  <c r="P311" i="70" s="1"/>
  <c r="R311" i="70" s="1"/>
  <c r="T311" i="70" s="1"/>
  <c r="V311" i="70" s="1"/>
  <c r="X311" i="70" s="1"/>
  <c r="Z311" i="70" s="1"/>
  <c r="AB311" i="70" s="1"/>
  <c r="H924" i="72"/>
  <c r="J924" i="72" s="1"/>
  <c r="L924" i="72" s="1"/>
  <c r="N924" i="72" s="1"/>
  <c r="P924" i="72" s="1"/>
  <c r="R924" i="72" s="1"/>
  <c r="T924" i="72" s="1"/>
  <c r="V924" i="72" s="1"/>
  <c r="X924" i="72" s="1"/>
  <c r="Z924" i="72" s="1"/>
  <c r="AB924" i="72" s="1"/>
  <c r="AC924" i="72" s="1"/>
  <c r="D139" i="84"/>
  <c r="H727" i="70"/>
  <c r="J727" i="70" s="1"/>
  <c r="L727" i="70" s="1"/>
  <c r="N727" i="70" s="1"/>
  <c r="P727" i="70" s="1"/>
  <c r="R727" i="70" s="1"/>
  <c r="T727" i="70" s="1"/>
  <c r="V727" i="70" s="1"/>
  <c r="X727" i="70" s="1"/>
  <c r="Z727" i="70" s="1"/>
  <c r="AB727" i="70" s="1"/>
  <c r="H130" i="84"/>
  <c r="J130" i="84" s="1"/>
  <c r="L130" i="84" s="1"/>
  <c r="N130" i="84" s="1"/>
  <c r="P130" i="84" s="1"/>
  <c r="R130" i="84" s="1"/>
  <c r="T130" i="84" s="1"/>
  <c r="V130" i="84" s="1"/>
  <c r="X130" i="84" s="1"/>
  <c r="Z130" i="84" s="1"/>
  <c r="AB130" i="84" s="1"/>
  <c r="H439" i="72"/>
  <c r="J439" i="72" s="1"/>
  <c r="L439" i="72" s="1"/>
  <c r="N439" i="72" s="1"/>
  <c r="P439" i="72" s="1"/>
  <c r="R439" i="72" s="1"/>
  <c r="T439" i="72" s="1"/>
  <c r="V439" i="72" s="1"/>
  <c r="X439" i="72" s="1"/>
  <c r="Z439" i="72" s="1"/>
  <c r="AB439" i="72" s="1"/>
  <c r="AC439" i="72" s="1"/>
  <c r="H971" i="72"/>
  <c r="J971" i="72" s="1"/>
  <c r="L971" i="72" s="1"/>
  <c r="N971" i="72" s="1"/>
  <c r="P971" i="72" s="1"/>
  <c r="R971" i="72" s="1"/>
  <c r="T971" i="72" s="1"/>
  <c r="V971" i="72" s="1"/>
  <c r="X971" i="72" s="1"/>
  <c r="Z971" i="72" s="1"/>
  <c r="AB971" i="72" s="1"/>
  <c r="AC971" i="72" s="1"/>
  <c r="Z645" i="72"/>
  <c r="L645" i="72"/>
  <c r="J645" i="72"/>
  <c r="H645" i="72"/>
  <c r="V645" i="72"/>
  <c r="R645" i="72"/>
  <c r="F645" i="72"/>
  <c r="F646" i="72" s="1"/>
  <c r="T645" i="72"/>
  <c r="P645" i="72"/>
  <c r="N645" i="72"/>
  <c r="X645" i="72"/>
  <c r="AB645" i="72"/>
  <c r="AC645" i="72" s="1"/>
  <c r="H164" i="72"/>
  <c r="J164" i="72" s="1"/>
  <c r="L164" i="72" s="1"/>
  <c r="N164" i="72" s="1"/>
  <c r="P164" i="72" s="1"/>
  <c r="R164" i="72" s="1"/>
  <c r="T164" i="72" s="1"/>
  <c r="V164" i="72" s="1"/>
  <c r="X164" i="72" s="1"/>
  <c r="Z164" i="72" s="1"/>
  <c r="AB164" i="72" s="1"/>
  <c r="AC164" i="72" s="1"/>
  <c r="D844" i="72"/>
  <c r="H605" i="70"/>
  <c r="J605" i="70" s="1"/>
  <c r="L605" i="70" s="1"/>
  <c r="N605" i="70" s="1"/>
  <c r="P605" i="70" s="1"/>
  <c r="R605" i="70" s="1"/>
  <c r="T605" i="70" s="1"/>
  <c r="V605" i="70" s="1"/>
  <c r="X605" i="70" s="1"/>
  <c r="Z605" i="70" s="1"/>
  <c r="AB605" i="70" s="1"/>
  <c r="H74" i="70"/>
  <c r="J74" i="70" s="1"/>
  <c r="L74" i="70" s="1"/>
  <c r="N74" i="70" s="1"/>
  <c r="P74" i="70" s="1"/>
  <c r="R74" i="70" s="1"/>
  <c r="T74" i="70" s="1"/>
  <c r="V74" i="70" s="1"/>
  <c r="X74" i="70" s="1"/>
  <c r="Z74" i="70" s="1"/>
  <c r="AB74" i="70" s="1"/>
  <c r="J205" i="80"/>
  <c r="X205" i="80"/>
  <c r="F205" i="80"/>
  <c r="F206" i="80" s="1"/>
  <c r="AB205" i="80"/>
  <c r="T205" i="80"/>
  <c r="V205" i="80"/>
  <c r="H205" i="80"/>
  <c r="L205" i="80"/>
  <c r="R205" i="80"/>
  <c r="N205" i="80"/>
  <c r="Z205" i="80"/>
  <c r="P205" i="80"/>
  <c r="H533" i="70"/>
  <c r="J533" i="70" s="1"/>
  <c r="L533" i="70" s="1"/>
  <c r="N533" i="70" s="1"/>
  <c r="P533" i="70" s="1"/>
  <c r="R533" i="70" s="1"/>
  <c r="T533" i="70" s="1"/>
  <c r="V533" i="70" s="1"/>
  <c r="X533" i="70" s="1"/>
  <c r="Z533" i="70" s="1"/>
  <c r="AB533" i="70" s="1"/>
  <c r="H24" i="68"/>
  <c r="J24" i="68" s="1"/>
  <c r="L24" i="68" s="1"/>
  <c r="N24" i="68" s="1"/>
  <c r="P24" i="68" s="1"/>
  <c r="R24" i="68" s="1"/>
  <c r="T24" i="68" s="1"/>
  <c r="V24" i="68" s="1"/>
  <c r="X24" i="68" s="1"/>
  <c r="Z24" i="68" s="1"/>
  <c r="AB24" i="68" s="1"/>
  <c r="D454" i="72"/>
  <c r="D57" i="80"/>
  <c r="D707" i="70"/>
  <c r="H697" i="70"/>
  <c r="J697" i="70" s="1"/>
  <c r="L697" i="70" s="1"/>
  <c r="N697" i="70" s="1"/>
  <c r="P697" i="70" s="1"/>
  <c r="R697" i="70" s="1"/>
  <c r="T697" i="70" s="1"/>
  <c r="V697" i="70" s="1"/>
  <c r="X697" i="70" s="1"/>
  <c r="Z697" i="70" s="1"/>
  <c r="AB697" i="70" s="1"/>
  <c r="D115" i="72"/>
  <c r="D16" i="72"/>
  <c r="D93" i="74"/>
  <c r="H113" i="74"/>
  <c r="J113" i="74" s="1"/>
  <c r="L113" i="74" s="1"/>
  <c r="N113" i="74" s="1"/>
  <c r="P113" i="74" s="1"/>
  <c r="R113" i="74" s="1"/>
  <c r="T113" i="74" s="1"/>
  <c r="V113" i="74" s="1"/>
  <c r="X113" i="74" s="1"/>
  <c r="Z113" i="74" s="1"/>
  <c r="AB113" i="74" s="1"/>
  <c r="AB74" i="74"/>
  <c r="P74" i="74"/>
  <c r="L74" i="74"/>
  <c r="F74" i="74"/>
  <c r="F75" i="74" s="1"/>
  <c r="X74" i="74"/>
  <c r="Z74" i="74"/>
  <c r="T74" i="74"/>
  <c r="V74" i="74"/>
  <c r="R74" i="74"/>
  <c r="J74" i="74"/>
  <c r="N74" i="74"/>
  <c r="H74" i="74"/>
  <c r="H894" i="72"/>
  <c r="J894" i="72" s="1"/>
  <c r="L894" i="72" s="1"/>
  <c r="N894" i="72" s="1"/>
  <c r="P894" i="72" s="1"/>
  <c r="R894" i="72" s="1"/>
  <c r="T894" i="72" s="1"/>
  <c r="V894" i="72" s="1"/>
  <c r="X894" i="72" s="1"/>
  <c r="Z894" i="72" s="1"/>
  <c r="AB894" i="72" s="1"/>
  <c r="AC894" i="72" s="1"/>
  <c r="D49" i="70"/>
  <c r="H141" i="68"/>
  <c r="J141" i="68" s="1"/>
  <c r="L141" i="68" s="1"/>
  <c r="N141" i="68" s="1"/>
  <c r="P141" i="68" s="1"/>
  <c r="R141" i="68" s="1"/>
  <c r="T141" i="68" s="1"/>
  <c r="V141" i="68" s="1"/>
  <c r="X141" i="68" s="1"/>
  <c r="Z141" i="68" s="1"/>
  <c r="AB141" i="68" s="1"/>
  <c r="P927" i="72"/>
  <c r="N927" i="72"/>
  <c r="J927" i="72"/>
  <c r="L927" i="72"/>
  <c r="AB927" i="72"/>
  <c r="AC927" i="72" s="1"/>
  <c r="Z927" i="72"/>
  <c r="F927" i="72"/>
  <c r="F928" i="72" s="1"/>
  <c r="R927" i="72"/>
  <c r="X927" i="72"/>
  <c r="H927" i="72"/>
  <c r="V927" i="72"/>
  <c r="T927" i="72"/>
  <c r="D1012" i="72"/>
  <c r="D348" i="70"/>
  <c r="D416" i="70"/>
  <c r="H758" i="72"/>
  <c r="J758" i="72" s="1"/>
  <c r="L758" i="72" s="1"/>
  <c r="N758" i="72" s="1"/>
  <c r="P758" i="72" s="1"/>
  <c r="R758" i="72" s="1"/>
  <c r="T758" i="72" s="1"/>
  <c r="V758" i="72" s="1"/>
  <c r="X758" i="72" s="1"/>
  <c r="Z758" i="72" s="1"/>
  <c r="AB758" i="72" s="1"/>
  <c r="AC758" i="72" s="1"/>
  <c r="H463" i="72"/>
  <c r="J463" i="72" s="1"/>
  <c r="L463" i="72" s="1"/>
  <c r="N463" i="72" s="1"/>
  <c r="P463" i="72" s="1"/>
  <c r="R463" i="72" s="1"/>
  <c r="T463" i="72" s="1"/>
  <c r="V463" i="72" s="1"/>
  <c r="X463" i="72" s="1"/>
  <c r="Z463" i="72" s="1"/>
  <c r="AB463" i="72" s="1"/>
  <c r="AC463" i="72" s="1"/>
  <c r="H754" i="70"/>
  <c r="J754" i="70" s="1"/>
  <c r="L754" i="70" s="1"/>
  <c r="N754" i="70" s="1"/>
  <c r="P754" i="70" s="1"/>
  <c r="R754" i="70" s="1"/>
  <c r="T754" i="70" s="1"/>
  <c r="V754" i="70" s="1"/>
  <c r="X754" i="70" s="1"/>
  <c r="Z754" i="70" s="1"/>
  <c r="AB754" i="70" s="1"/>
  <c r="H45" i="67"/>
  <c r="J45" i="67" s="1"/>
  <c r="L45" i="67" s="1"/>
  <c r="N45" i="67" s="1"/>
  <c r="P45" i="67" s="1"/>
  <c r="R45" i="67" s="1"/>
  <c r="T45" i="67" s="1"/>
  <c r="V45" i="67" s="1"/>
  <c r="X45" i="67" s="1"/>
  <c r="Z45" i="67" s="1"/>
  <c r="AB45" i="67" s="1"/>
  <c r="D815" i="72"/>
  <c r="Z17" i="70"/>
  <c r="P17" i="70"/>
  <c r="V17" i="70"/>
  <c r="AB17" i="70"/>
  <c r="J17" i="70"/>
  <c r="R17" i="70"/>
  <c r="H17" i="70"/>
  <c r="X17" i="70"/>
  <c r="F17" i="70"/>
  <c r="F18" i="70" s="1"/>
  <c r="L17" i="70"/>
  <c r="N17" i="70"/>
  <c r="T17" i="70"/>
  <c r="Z175" i="80"/>
  <c r="F175" i="80"/>
  <c r="F176" i="80" s="1"/>
  <c r="J175" i="80"/>
  <c r="L175" i="80"/>
  <c r="H175" i="80"/>
  <c r="X175" i="80"/>
  <c r="T175" i="80"/>
  <c r="AB175" i="80"/>
  <c r="V175" i="80"/>
  <c r="P175" i="80"/>
  <c r="R175" i="80"/>
  <c r="N175" i="80"/>
  <c r="J201" i="84"/>
  <c r="Z201" i="84"/>
  <c r="X201" i="84"/>
  <c r="N201" i="84"/>
  <c r="L201" i="84"/>
  <c r="F201" i="84"/>
  <c r="F202" i="84" s="1"/>
  <c r="R201" i="84"/>
  <c r="H201" i="84"/>
  <c r="T201" i="84"/>
  <c r="V201" i="84"/>
  <c r="P201" i="84"/>
  <c r="AB201" i="84"/>
  <c r="R391" i="70"/>
  <c r="AB391" i="70"/>
  <c r="N391" i="70"/>
  <c r="H391" i="70"/>
  <c r="V391" i="70"/>
  <c r="L391" i="70"/>
  <c r="X391" i="70"/>
  <c r="T391" i="70"/>
  <c r="Z391" i="70"/>
  <c r="J391" i="70"/>
  <c r="P391" i="70"/>
  <c r="F391" i="70"/>
  <c r="F392" i="70" s="1"/>
  <c r="D203" i="84"/>
  <c r="H180" i="72"/>
  <c r="J180" i="72" s="1"/>
  <c r="L180" i="72" s="1"/>
  <c r="N180" i="72" s="1"/>
  <c r="P180" i="72" s="1"/>
  <c r="R180" i="72" s="1"/>
  <c r="T180" i="72" s="1"/>
  <c r="V180" i="72" s="1"/>
  <c r="X180" i="72" s="1"/>
  <c r="Z180" i="72" s="1"/>
  <c r="AB180" i="72" s="1"/>
  <c r="AC180" i="72" s="1"/>
  <c r="H92" i="68"/>
  <c r="J92" i="68" s="1"/>
  <c r="L92" i="68" s="1"/>
  <c r="N92" i="68" s="1"/>
  <c r="P92" i="68" s="1"/>
  <c r="R92" i="68" s="1"/>
  <c r="T92" i="68" s="1"/>
  <c r="V92" i="68" s="1"/>
  <c r="X92" i="68" s="1"/>
  <c r="Z92" i="68" s="1"/>
  <c r="AB92" i="68" s="1"/>
  <c r="H334" i="72"/>
  <c r="J334" i="72" s="1"/>
  <c r="L334" i="72" s="1"/>
  <c r="N334" i="72" s="1"/>
  <c r="P334" i="72" s="1"/>
  <c r="R334" i="72" s="1"/>
  <c r="T334" i="72" s="1"/>
  <c r="V334" i="72" s="1"/>
  <c r="X334" i="72" s="1"/>
  <c r="Z334" i="72" s="1"/>
  <c r="AB334" i="72" s="1"/>
  <c r="AC334" i="72" s="1"/>
  <c r="H48" i="70"/>
  <c r="J48" i="70" s="1"/>
  <c r="L48" i="70" s="1"/>
  <c r="N48" i="70" s="1"/>
  <c r="P48" i="70" s="1"/>
  <c r="R48" i="70" s="1"/>
  <c r="T48" i="70" s="1"/>
  <c r="V48" i="70" s="1"/>
  <c r="X48" i="70" s="1"/>
  <c r="Z48" i="70" s="1"/>
  <c r="AB48" i="70" s="1"/>
  <c r="H277" i="80"/>
  <c r="T277" i="80"/>
  <c r="F277" i="80"/>
  <c r="F278" i="80" s="1"/>
  <c r="R277" i="80"/>
  <c r="P277" i="80"/>
  <c r="AB277" i="80"/>
  <c r="N277" i="80"/>
  <c r="Z277" i="80"/>
  <c r="L277" i="80"/>
  <c r="X277" i="80"/>
  <c r="J277" i="80"/>
  <c r="V277" i="80"/>
  <c r="H657" i="70"/>
  <c r="J657" i="70" s="1"/>
  <c r="L657" i="70" s="1"/>
  <c r="N657" i="70" s="1"/>
  <c r="P657" i="70" s="1"/>
  <c r="R657" i="70" s="1"/>
  <c r="T657" i="70" s="1"/>
  <c r="V657" i="70" s="1"/>
  <c r="X657" i="70" s="1"/>
  <c r="Z657" i="70" s="1"/>
  <c r="AB657" i="70" s="1"/>
  <c r="D325" i="72"/>
  <c r="H257" i="72"/>
  <c r="J257" i="72" s="1"/>
  <c r="L257" i="72" s="1"/>
  <c r="N257" i="72" s="1"/>
  <c r="P257" i="72" s="1"/>
  <c r="R257" i="72" s="1"/>
  <c r="T257" i="72" s="1"/>
  <c r="V257" i="72" s="1"/>
  <c r="X257" i="72" s="1"/>
  <c r="Z257" i="72" s="1"/>
  <c r="AB257" i="72" s="1"/>
  <c r="AC257" i="72" s="1"/>
  <c r="AB834" i="72"/>
  <c r="AC834" i="72" s="1"/>
  <c r="X834" i="72"/>
  <c r="N834" i="72"/>
  <c r="R834" i="72"/>
  <c r="V834" i="72"/>
  <c r="Z834" i="72"/>
  <c r="H834" i="72"/>
  <c r="J834" i="72"/>
  <c r="T834" i="72"/>
  <c r="F834" i="72"/>
  <c r="F835" i="72" s="1"/>
  <c r="L834" i="72"/>
  <c r="P834" i="72"/>
  <c r="D1025" i="72"/>
  <c r="H756" i="72"/>
  <c r="J756" i="72" s="1"/>
  <c r="L756" i="72" s="1"/>
  <c r="N756" i="72" s="1"/>
  <c r="P756" i="72" s="1"/>
  <c r="R756" i="72" s="1"/>
  <c r="T756" i="72" s="1"/>
  <c r="V756" i="72" s="1"/>
  <c r="X756" i="72" s="1"/>
  <c r="Z756" i="72" s="1"/>
  <c r="AB756" i="72" s="1"/>
  <c r="AC756" i="72" s="1"/>
  <c r="D556" i="70"/>
  <c r="D725" i="72"/>
  <c r="D197" i="70"/>
  <c r="D883" i="72"/>
  <c r="D98" i="74"/>
  <c r="D129" i="74"/>
  <c r="H447" i="70"/>
  <c r="J447" i="70" s="1"/>
  <c r="L447" i="70" s="1"/>
  <c r="N447" i="70" s="1"/>
  <c r="P447" i="70" s="1"/>
  <c r="R447" i="70" s="1"/>
  <c r="T447" i="70" s="1"/>
  <c r="V447" i="70" s="1"/>
  <c r="X447" i="70" s="1"/>
  <c r="Z447" i="70" s="1"/>
  <c r="AB447" i="70" s="1"/>
  <c r="H317" i="70"/>
  <c r="J317" i="70" s="1"/>
  <c r="L317" i="70" s="1"/>
  <c r="N317" i="70" s="1"/>
  <c r="P317" i="70" s="1"/>
  <c r="R317" i="70" s="1"/>
  <c r="T317" i="70" s="1"/>
  <c r="V317" i="70" s="1"/>
  <c r="X317" i="70" s="1"/>
  <c r="Z317" i="70" s="1"/>
  <c r="AB317" i="70" s="1"/>
  <c r="H536" i="70"/>
  <c r="J536" i="70" s="1"/>
  <c r="L536" i="70" s="1"/>
  <c r="N536" i="70" s="1"/>
  <c r="P536" i="70" s="1"/>
  <c r="R536" i="70" s="1"/>
  <c r="T536" i="70" s="1"/>
  <c r="V536" i="70" s="1"/>
  <c r="X536" i="70" s="1"/>
  <c r="Z536" i="70" s="1"/>
  <c r="AB536" i="70" s="1"/>
  <c r="D480" i="70"/>
  <c r="Z562" i="72"/>
  <c r="X562" i="72"/>
  <c r="L562" i="72"/>
  <c r="J562" i="72"/>
  <c r="AB562" i="72"/>
  <c r="AC562" i="72" s="1"/>
  <c r="V562" i="72"/>
  <c r="H562" i="72"/>
  <c r="T562" i="72"/>
  <c r="F562" i="72"/>
  <c r="F563" i="72" s="1"/>
  <c r="R562" i="72"/>
  <c r="P562" i="72"/>
  <c r="N562" i="72"/>
  <c r="H13" i="68"/>
  <c r="J13" i="68" s="1"/>
  <c r="L13" i="68" s="1"/>
  <c r="N13" i="68" s="1"/>
  <c r="P13" i="68" s="1"/>
  <c r="R13" i="68" s="1"/>
  <c r="T13" i="68" s="1"/>
  <c r="V13" i="68" s="1"/>
  <c r="X13" i="68" s="1"/>
  <c r="Z13" i="68" s="1"/>
  <c r="AB13" i="68" s="1"/>
  <c r="P159" i="74"/>
  <c r="L159" i="74"/>
  <c r="X159" i="74"/>
  <c r="V159" i="74"/>
  <c r="R159" i="74"/>
  <c r="T159" i="74"/>
  <c r="N159" i="74"/>
  <c r="J159" i="74"/>
  <c r="F159" i="74"/>
  <c r="F160" i="74" s="1"/>
  <c r="H159" i="74"/>
  <c r="AB159" i="74"/>
  <c r="Z159" i="74"/>
  <c r="H377" i="70"/>
  <c r="J377" i="70" s="1"/>
  <c r="L377" i="70" s="1"/>
  <c r="N377" i="70" s="1"/>
  <c r="P377" i="70" s="1"/>
  <c r="R377" i="70" s="1"/>
  <c r="T377" i="70" s="1"/>
  <c r="V377" i="70" s="1"/>
  <c r="X377" i="70" s="1"/>
  <c r="Z377" i="70" s="1"/>
  <c r="AB377" i="70" s="1"/>
  <c r="AB49" i="75"/>
  <c r="R49" i="75"/>
  <c r="T49" i="75"/>
  <c r="N49" i="75"/>
  <c r="J49" i="75"/>
  <c r="H49" i="75"/>
  <c r="Z49" i="75"/>
  <c r="X49" i="75"/>
  <c r="P49" i="75"/>
  <c r="V49" i="75"/>
  <c r="L49" i="75"/>
  <c r="F49" i="75"/>
  <c r="F50" i="75" s="1"/>
  <c r="D484" i="72"/>
  <c r="D173" i="70"/>
  <c r="D619" i="70"/>
  <c r="H113" i="68"/>
  <c r="J113" i="68" s="1"/>
  <c r="L113" i="68" s="1"/>
  <c r="N113" i="68" s="1"/>
  <c r="P113" i="68" s="1"/>
  <c r="R113" i="68" s="1"/>
  <c r="T113" i="68" s="1"/>
  <c r="V113" i="68" s="1"/>
  <c r="X113" i="68" s="1"/>
  <c r="Z113" i="68" s="1"/>
  <c r="AB113" i="68" s="1"/>
  <c r="H171" i="68"/>
  <c r="J171" i="68" s="1"/>
  <c r="L171" i="68" s="1"/>
  <c r="N171" i="68" s="1"/>
  <c r="P171" i="68" s="1"/>
  <c r="R171" i="68" s="1"/>
  <c r="T171" i="68" s="1"/>
  <c r="V171" i="68" s="1"/>
  <c r="X171" i="68" s="1"/>
  <c r="Z171" i="68" s="1"/>
  <c r="AB171" i="68" s="1"/>
  <c r="H185" i="84"/>
  <c r="J185" i="84" s="1"/>
  <c r="L185" i="84" s="1"/>
  <c r="N185" i="84" s="1"/>
  <c r="P185" i="84" s="1"/>
  <c r="R185" i="84" s="1"/>
  <c r="T185" i="84" s="1"/>
  <c r="V185" i="84" s="1"/>
  <c r="X185" i="84" s="1"/>
  <c r="Z185" i="84" s="1"/>
  <c r="AB185" i="84" s="1"/>
  <c r="P55" i="80"/>
  <c r="N55" i="80"/>
  <c r="X55" i="80"/>
  <c r="Z55" i="80"/>
  <c r="R55" i="80"/>
  <c r="H55" i="80"/>
  <c r="L55" i="80"/>
  <c r="T55" i="80"/>
  <c r="AB55" i="80"/>
  <c r="J55" i="80"/>
  <c r="F55" i="80"/>
  <c r="F56" i="80" s="1"/>
  <c r="V55" i="80"/>
  <c r="D547" i="72"/>
  <c r="H21" i="84"/>
  <c r="J21" i="84" s="1"/>
  <c r="L21" i="84" s="1"/>
  <c r="N21" i="84" s="1"/>
  <c r="P21" i="84" s="1"/>
  <c r="R21" i="84" s="1"/>
  <c r="T21" i="84" s="1"/>
  <c r="V21" i="84" s="1"/>
  <c r="X21" i="84" s="1"/>
  <c r="Z21" i="84" s="1"/>
  <c r="AB21" i="84" s="1"/>
  <c r="H103" i="74"/>
  <c r="J103" i="74" s="1"/>
  <c r="L103" i="74" s="1"/>
  <c r="N103" i="74" s="1"/>
  <c r="P103" i="74" s="1"/>
  <c r="R103" i="74" s="1"/>
  <c r="T103" i="74" s="1"/>
  <c r="V103" i="74" s="1"/>
  <c r="X103" i="74" s="1"/>
  <c r="Z103" i="74" s="1"/>
  <c r="AB103" i="74" s="1"/>
  <c r="H914" i="72"/>
  <c r="J914" i="72" s="1"/>
  <c r="L914" i="72" s="1"/>
  <c r="N914" i="72" s="1"/>
  <c r="P914" i="72" s="1"/>
  <c r="R914" i="72" s="1"/>
  <c r="T914" i="72" s="1"/>
  <c r="V914" i="72" s="1"/>
  <c r="X914" i="72" s="1"/>
  <c r="Z914" i="72" s="1"/>
  <c r="AB914" i="72" s="1"/>
  <c r="AC914" i="72" s="1"/>
  <c r="H296" i="70"/>
  <c r="J296" i="70" s="1"/>
  <c r="L296" i="70" s="1"/>
  <c r="N296" i="70" s="1"/>
  <c r="P296" i="70" s="1"/>
  <c r="R296" i="70" s="1"/>
  <c r="T296" i="70" s="1"/>
  <c r="V296" i="70" s="1"/>
  <c r="X296" i="70" s="1"/>
  <c r="Z296" i="70" s="1"/>
  <c r="AB296" i="70" s="1"/>
  <c r="H358" i="72"/>
  <c r="J358" i="72" s="1"/>
  <c r="L358" i="72" s="1"/>
  <c r="N358" i="72" s="1"/>
  <c r="P358" i="72" s="1"/>
  <c r="R358" i="72" s="1"/>
  <c r="T358" i="72" s="1"/>
  <c r="V358" i="72" s="1"/>
  <c r="X358" i="72" s="1"/>
  <c r="Z358" i="72" s="1"/>
  <c r="AB358" i="72" s="1"/>
  <c r="AC358" i="72" s="1"/>
  <c r="H983" i="72"/>
  <c r="J983" i="72" s="1"/>
  <c r="L983" i="72" s="1"/>
  <c r="N983" i="72" s="1"/>
  <c r="P983" i="72" s="1"/>
  <c r="R983" i="72" s="1"/>
  <c r="T983" i="72" s="1"/>
  <c r="V983" i="72" s="1"/>
  <c r="X983" i="72" s="1"/>
  <c r="Z983" i="72" s="1"/>
  <c r="AB983" i="72" s="1"/>
  <c r="AC983" i="72" s="1"/>
  <c r="D901" i="72"/>
  <c r="H961" i="72"/>
  <c r="J961" i="72" s="1"/>
  <c r="L961" i="72" s="1"/>
  <c r="N961" i="72" s="1"/>
  <c r="P961" i="72" s="1"/>
  <c r="R961" i="72" s="1"/>
  <c r="T961" i="72" s="1"/>
  <c r="V961" i="72" s="1"/>
  <c r="X961" i="72" s="1"/>
  <c r="Z961" i="72" s="1"/>
  <c r="AB961" i="72" s="1"/>
  <c r="AC961" i="72" s="1"/>
  <c r="H42" i="70"/>
  <c r="J42" i="70" s="1"/>
  <c r="L42" i="70" s="1"/>
  <c r="N42" i="70" s="1"/>
  <c r="P42" i="70" s="1"/>
  <c r="R42" i="70" s="1"/>
  <c r="T42" i="70" s="1"/>
  <c r="V42" i="70" s="1"/>
  <c r="X42" i="70" s="1"/>
  <c r="Z42" i="70" s="1"/>
  <c r="AB42" i="70" s="1"/>
  <c r="H853" i="72"/>
  <c r="J853" i="72" s="1"/>
  <c r="L853" i="72" s="1"/>
  <c r="N853" i="72" s="1"/>
  <c r="P853" i="72" s="1"/>
  <c r="R853" i="72" s="1"/>
  <c r="T853" i="72" s="1"/>
  <c r="V853" i="72" s="1"/>
  <c r="X853" i="72" s="1"/>
  <c r="Z853" i="72" s="1"/>
  <c r="AB853" i="72" s="1"/>
  <c r="AC853" i="72" s="1"/>
  <c r="H347" i="70"/>
  <c r="J347" i="70" s="1"/>
  <c r="L347" i="70" s="1"/>
  <c r="N347" i="70" s="1"/>
  <c r="P347" i="70" s="1"/>
  <c r="R347" i="70" s="1"/>
  <c r="T347" i="70" s="1"/>
  <c r="V347" i="70" s="1"/>
  <c r="X347" i="70" s="1"/>
  <c r="Z347" i="70" s="1"/>
  <c r="AB347" i="70" s="1"/>
  <c r="H144" i="72"/>
  <c r="J144" i="72" s="1"/>
  <c r="L144" i="72" s="1"/>
  <c r="N144" i="72" s="1"/>
  <c r="P144" i="72" s="1"/>
  <c r="R144" i="72" s="1"/>
  <c r="T144" i="72" s="1"/>
  <c r="V144" i="72" s="1"/>
  <c r="X144" i="72" s="1"/>
  <c r="Z144" i="72" s="1"/>
  <c r="AB144" i="72" s="1"/>
  <c r="AC144" i="72" s="1"/>
  <c r="D135" i="72"/>
  <c r="D133" i="74"/>
  <c r="H641" i="72"/>
  <c r="J641" i="72" s="1"/>
  <c r="L641" i="72" s="1"/>
  <c r="N641" i="72" s="1"/>
  <c r="P641" i="72" s="1"/>
  <c r="R641" i="72" s="1"/>
  <c r="T641" i="72" s="1"/>
  <c r="V641" i="72" s="1"/>
  <c r="X641" i="72" s="1"/>
  <c r="Z641" i="72" s="1"/>
  <c r="AB641" i="72" s="1"/>
  <c r="AC641" i="72" s="1"/>
  <c r="D338" i="70"/>
  <c r="D624" i="70"/>
  <c r="D821" i="72"/>
  <c r="D223" i="70"/>
  <c r="D444" i="70"/>
  <c r="H155" i="84"/>
  <c r="J155" i="84" s="1"/>
  <c r="L155" i="84" s="1"/>
  <c r="N155" i="84" s="1"/>
  <c r="P155" i="84" s="1"/>
  <c r="R155" i="84" s="1"/>
  <c r="T155" i="84" s="1"/>
  <c r="V155" i="84" s="1"/>
  <c r="X155" i="84" s="1"/>
  <c r="Z155" i="84" s="1"/>
  <c r="AB155" i="84" s="1"/>
  <c r="H261" i="72"/>
  <c r="J261" i="72" s="1"/>
  <c r="L261" i="72" s="1"/>
  <c r="N261" i="72" s="1"/>
  <c r="P261" i="72" s="1"/>
  <c r="R261" i="72" s="1"/>
  <c r="T261" i="72" s="1"/>
  <c r="V261" i="72" s="1"/>
  <c r="X261" i="72" s="1"/>
  <c r="Z261" i="72" s="1"/>
  <c r="AB261" i="72" s="1"/>
  <c r="AC261" i="72" s="1"/>
  <c r="D558" i="70"/>
  <c r="AB456" i="72"/>
  <c r="AC456" i="72" s="1"/>
  <c r="H456" i="72"/>
  <c r="V456" i="72"/>
  <c r="P456" i="72"/>
  <c r="Z456" i="72"/>
  <c r="T456" i="72"/>
  <c r="F456" i="72"/>
  <c r="F457" i="72" s="1"/>
  <c r="R456" i="72"/>
  <c r="L456" i="72"/>
  <c r="J456" i="72"/>
  <c r="X456" i="72"/>
  <c r="N456" i="72"/>
  <c r="D805" i="72"/>
  <c r="D391" i="72"/>
  <c r="T31" i="80"/>
  <c r="J31" i="80"/>
  <c r="R31" i="80"/>
  <c r="Z31" i="80"/>
  <c r="P31" i="80"/>
  <c r="L31" i="80"/>
  <c r="AB31" i="80"/>
  <c r="N31" i="80"/>
  <c r="H31" i="80"/>
  <c r="V31" i="80"/>
  <c r="F31" i="80"/>
  <c r="F32" i="80" s="1"/>
  <c r="X31" i="80"/>
  <c r="H453" i="72"/>
  <c r="J453" i="72" s="1"/>
  <c r="L453" i="72" s="1"/>
  <c r="N453" i="72" s="1"/>
  <c r="P453" i="72" s="1"/>
  <c r="R453" i="72" s="1"/>
  <c r="T453" i="72" s="1"/>
  <c r="V453" i="72" s="1"/>
  <c r="X453" i="72" s="1"/>
  <c r="Z453" i="72" s="1"/>
  <c r="AB453" i="72" s="1"/>
  <c r="AC453" i="72" s="1"/>
  <c r="P618" i="72"/>
  <c r="AB618" i="72"/>
  <c r="AC618" i="72" s="1"/>
  <c r="N618" i="72"/>
  <c r="Z618" i="72"/>
  <c r="L618" i="72"/>
  <c r="X618" i="72"/>
  <c r="V618" i="72"/>
  <c r="H618" i="72"/>
  <c r="R618" i="72"/>
  <c r="F618" i="72"/>
  <c r="F619" i="72" s="1"/>
  <c r="T618" i="72"/>
  <c r="J618" i="72"/>
  <c r="AB41" i="80"/>
  <c r="N41" i="80"/>
  <c r="H41" i="80"/>
  <c r="L41" i="80"/>
  <c r="F41" i="80"/>
  <c r="F42" i="80" s="1"/>
  <c r="R41" i="80"/>
  <c r="Z41" i="80"/>
  <c r="X41" i="80"/>
  <c r="J41" i="80"/>
  <c r="V41" i="80"/>
  <c r="T41" i="80"/>
  <c r="P41" i="80"/>
  <c r="D580" i="72"/>
  <c r="N189" i="80"/>
  <c r="X189" i="80"/>
  <c r="AB189" i="80"/>
  <c r="T189" i="80"/>
  <c r="R189" i="80"/>
  <c r="Z189" i="80"/>
  <c r="F189" i="80"/>
  <c r="F190" i="80" s="1"/>
  <c r="J189" i="80"/>
  <c r="L189" i="80"/>
  <c r="P189" i="80"/>
  <c r="H189" i="80"/>
  <c r="V189" i="80"/>
  <c r="H483" i="70"/>
  <c r="J483" i="70" s="1"/>
  <c r="L483" i="70" s="1"/>
  <c r="N483" i="70" s="1"/>
  <c r="P483" i="70" s="1"/>
  <c r="R483" i="70" s="1"/>
  <c r="T483" i="70" s="1"/>
  <c r="V483" i="70" s="1"/>
  <c r="X483" i="70" s="1"/>
  <c r="Z483" i="70" s="1"/>
  <c r="AB483" i="70" s="1"/>
  <c r="H332" i="72"/>
  <c r="J332" i="72" s="1"/>
  <c r="L332" i="72" s="1"/>
  <c r="N332" i="72" s="1"/>
  <c r="P332" i="72" s="1"/>
  <c r="R332" i="72" s="1"/>
  <c r="T332" i="72" s="1"/>
  <c r="V332" i="72" s="1"/>
  <c r="X332" i="72" s="1"/>
  <c r="Z332" i="72" s="1"/>
  <c r="AB332" i="72" s="1"/>
  <c r="AC332" i="72" s="1"/>
  <c r="D171" i="72"/>
  <c r="D520" i="70"/>
  <c r="N309" i="72"/>
  <c r="L309" i="72"/>
  <c r="J309" i="72"/>
  <c r="H309" i="72"/>
  <c r="X309" i="72"/>
  <c r="F309" i="72"/>
  <c r="F310" i="72" s="1"/>
  <c r="R309" i="72"/>
  <c r="AB309" i="72"/>
  <c r="AC309" i="72" s="1"/>
  <c r="P309" i="72"/>
  <c r="Z309" i="72"/>
  <c r="T309" i="72"/>
  <c r="V309" i="72"/>
  <c r="R83" i="80"/>
  <c r="N83" i="80"/>
  <c r="AB83" i="80"/>
  <c r="F83" i="80"/>
  <c r="F84" i="80" s="1"/>
  <c r="H83" i="80"/>
  <c r="J83" i="80"/>
  <c r="L83" i="80"/>
  <c r="X83" i="80"/>
  <c r="T83" i="80"/>
  <c r="P83" i="80"/>
  <c r="Z83" i="80"/>
  <c r="V83" i="80"/>
  <c r="H529" i="70"/>
  <c r="J529" i="70" s="1"/>
  <c r="L529" i="70" s="1"/>
  <c r="N529" i="70" s="1"/>
  <c r="P529" i="70" s="1"/>
  <c r="R529" i="70" s="1"/>
  <c r="T529" i="70" s="1"/>
  <c r="V529" i="70" s="1"/>
  <c r="X529" i="70" s="1"/>
  <c r="Z529" i="70" s="1"/>
  <c r="AB529" i="70" s="1"/>
  <c r="D313" i="72"/>
  <c r="H59" i="67"/>
  <c r="J59" i="67" s="1"/>
  <c r="L59" i="67" s="1"/>
  <c r="N59" i="67" s="1"/>
  <c r="P59" i="67" s="1"/>
  <c r="R59" i="67" s="1"/>
  <c r="T59" i="67" s="1"/>
  <c r="V59" i="67" s="1"/>
  <c r="X59" i="67" s="1"/>
  <c r="Z59" i="67" s="1"/>
  <c r="AB59" i="67" s="1"/>
  <c r="D416" i="72"/>
  <c r="H57" i="67"/>
  <c r="J57" i="67" s="1"/>
  <c r="L57" i="67" s="1"/>
  <c r="N57" i="67" s="1"/>
  <c r="P57" i="67" s="1"/>
  <c r="R57" i="67" s="1"/>
  <c r="T57" i="67" s="1"/>
  <c r="V57" i="67" s="1"/>
  <c r="X57" i="67" s="1"/>
  <c r="Z57" i="67" s="1"/>
  <c r="AB57" i="67" s="1"/>
  <c r="D602" i="70"/>
  <c r="N1029" i="72"/>
  <c r="L1029" i="72"/>
  <c r="X1029" i="72"/>
  <c r="J1029" i="72"/>
  <c r="V1029" i="72"/>
  <c r="R1029" i="72"/>
  <c r="P1029" i="72"/>
  <c r="H1029" i="72"/>
  <c r="T1029" i="72"/>
  <c r="F1029" i="72"/>
  <c r="F1030" i="72" s="1"/>
  <c r="Z1029" i="72"/>
  <c r="AB1029" i="72"/>
  <c r="AC1029" i="72" s="1"/>
  <c r="J66" i="75"/>
  <c r="Z66" i="75"/>
  <c r="V66" i="75"/>
  <c r="T66" i="75"/>
  <c r="N66" i="75"/>
  <c r="P66" i="75"/>
  <c r="L66" i="75"/>
  <c r="X66" i="75"/>
  <c r="AB66" i="75"/>
  <c r="R66" i="75"/>
  <c r="F66" i="75"/>
  <c r="F67" i="75" s="1"/>
  <c r="H66" i="75"/>
  <c r="D675" i="70"/>
  <c r="H695" i="70"/>
  <c r="J695" i="70" s="1"/>
  <c r="L695" i="70" s="1"/>
  <c r="N695" i="70" s="1"/>
  <c r="P695" i="70" s="1"/>
  <c r="R695" i="70" s="1"/>
  <c r="T695" i="70" s="1"/>
  <c r="V695" i="70" s="1"/>
  <c r="X695" i="70" s="1"/>
  <c r="Z695" i="70" s="1"/>
  <c r="AB695" i="70" s="1"/>
  <c r="AB195" i="72"/>
  <c r="AC195" i="72" s="1"/>
  <c r="N195" i="72"/>
  <c r="R195" i="72"/>
  <c r="P195" i="72"/>
  <c r="V195" i="72"/>
  <c r="H195" i="72"/>
  <c r="T195" i="72"/>
  <c r="L195" i="72"/>
  <c r="X195" i="72"/>
  <c r="Z195" i="72"/>
  <c r="J195" i="72"/>
  <c r="F195" i="72"/>
  <c r="F196" i="72" s="1"/>
  <c r="H155" i="70"/>
  <c r="J155" i="70" s="1"/>
  <c r="L155" i="70" s="1"/>
  <c r="N155" i="70" s="1"/>
  <c r="P155" i="70" s="1"/>
  <c r="R155" i="70" s="1"/>
  <c r="T155" i="70" s="1"/>
  <c r="V155" i="70" s="1"/>
  <c r="X155" i="70" s="1"/>
  <c r="Z155" i="70" s="1"/>
  <c r="AB155" i="70" s="1"/>
  <c r="H330" i="72"/>
  <c r="J330" i="72" s="1"/>
  <c r="L330" i="72" s="1"/>
  <c r="N330" i="72" s="1"/>
  <c r="P330" i="72" s="1"/>
  <c r="R330" i="72" s="1"/>
  <c r="T330" i="72" s="1"/>
  <c r="V330" i="72" s="1"/>
  <c r="X330" i="72" s="1"/>
  <c r="Z330" i="72" s="1"/>
  <c r="AB330" i="72" s="1"/>
  <c r="AC330" i="72" s="1"/>
  <c r="D648" i="70"/>
  <c r="D80" i="72"/>
  <c r="D88" i="72"/>
  <c r="H622" i="70"/>
  <c r="J622" i="70" s="1"/>
  <c r="L622" i="70" s="1"/>
  <c r="N622" i="70" s="1"/>
  <c r="P622" i="70" s="1"/>
  <c r="R622" i="70" s="1"/>
  <c r="T622" i="70" s="1"/>
  <c r="V622" i="70" s="1"/>
  <c r="X622" i="70" s="1"/>
  <c r="Z622" i="70" s="1"/>
  <c r="AB622" i="70" s="1"/>
  <c r="J576" i="72"/>
  <c r="V576" i="72"/>
  <c r="H576" i="72"/>
  <c r="F576" i="72"/>
  <c r="F577" i="72" s="1"/>
  <c r="AB576" i="72"/>
  <c r="AC576" i="72" s="1"/>
  <c r="P576" i="72"/>
  <c r="T576" i="72"/>
  <c r="R576" i="72"/>
  <c r="N576" i="72"/>
  <c r="Z576" i="72"/>
  <c r="L576" i="72"/>
  <c r="X576" i="72"/>
  <c r="D846" i="72"/>
  <c r="R131" i="72"/>
  <c r="N131" i="72"/>
  <c r="J131" i="72"/>
  <c r="V131" i="72"/>
  <c r="F131" i="72"/>
  <c r="F132" i="72" s="1"/>
  <c r="Z131" i="72"/>
  <c r="L131" i="72"/>
  <c r="X131" i="72"/>
  <c r="P131" i="72"/>
  <c r="AB131" i="72"/>
  <c r="AC131" i="72" s="1"/>
  <c r="H131" i="72"/>
  <c r="T131" i="72"/>
  <c r="H37" i="84"/>
  <c r="J37" i="84" s="1"/>
  <c r="L37" i="84" s="1"/>
  <c r="N37" i="84" s="1"/>
  <c r="P37" i="84" s="1"/>
  <c r="R37" i="84" s="1"/>
  <c r="T37" i="84" s="1"/>
  <c r="V37" i="84" s="1"/>
  <c r="X37" i="84" s="1"/>
  <c r="Z37" i="84" s="1"/>
  <c r="AB37" i="84" s="1"/>
  <c r="H130" i="68"/>
  <c r="J130" i="68" s="1"/>
  <c r="L130" i="68" s="1"/>
  <c r="N130" i="68" s="1"/>
  <c r="P130" i="68" s="1"/>
  <c r="R130" i="68" s="1"/>
  <c r="T130" i="68" s="1"/>
  <c r="V130" i="68" s="1"/>
  <c r="X130" i="68" s="1"/>
  <c r="Z130" i="68" s="1"/>
  <c r="AB130" i="68" s="1"/>
  <c r="Z954" i="72"/>
  <c r="AB954" i="72"/>
  <c r="AC954" i="72" s="1"/>
  <c r="H954" i="72"/>
  <c r="T954" i="72"/>
  <c r="X954" i="72"/>
  <c r="F954" i="72"/>
  <c r="F955" i="72" s="1"/>
  <c r="R954" i="72"/>
  <c r="P954" i="72"/>
  <c r="N954" i="72"/>
  <c r="V954" i="72"/>
  <c r="L954" i="72"/>
  <c r="J954" i="72"/>
  <c r="AB161" i="74"/>
  <c r="L161" i="74"/>
  <c r="J161" i="74"/>
  <c r="F161" i="74"/>
  <c r="F162" i="74" s="1"/>
  <c r="T161" i="74"/>
  <c r="V161" i="74"/>
  <c r="R161" i="74"/>
  <c r="X161" i="74"/>
  <c r="P161" i="74"/>
  <c r="Z161" i="74"/>
  <c r="N161" i="74"/>
  <c r="H161" i="74"/>
  <c r="H169" i="68"/>
  <c r="J169" i="68" s="1"/>
  <c r="L169" i="68" s="1"/>
  <c r="N169" i="68" s="1"/>
  <c r="P169" i="68" s="1"/>
  <c r="R169" i="68" s="1"/>
  <c r="T169" i="68" s="1"/>
  <c r="V169" i="68" s="1"/>
  <c r="X169" i="68" s="1"/>
  <c r="Z169" i="68" s="1"/>
  <c r="AB169" i="68" s="1"/>
  <c r="H157" i="84"/>
  <c r="J157" i="84" s="1"/>
  <c r="L157" i="84" s="1"/>
  <c r="N157" i="84" s="1"/>
  <c r="P157" i="84" s="1"/>
  <c r="R157" i="84" s="1"/>
  <c r="T157" i="84" s="1"/>
  <c r="V157" i="84" s="1"/>
  <c r="X157" i="84" s="1"/>
  <c r="Z157" i="84" s="1"/>
  <c r="AB157" i="84" s="1"/>
  <c r="X383" i="72"/>
  <c r="J383" i="72"/>
  <c r="T383" i="72"/>
  <c r="F383" i="72"/>
  <c r="F384" i="72" s="1"/>
  <c r="AB383" i="72"/>
  <c r="AC383" i="72" s="1"/>
  <c r="R383" i="72"/>
  <c r="P383" i="72"/>
  <c r="N383" i="72"/>
  <c r="Z383" i="72"/>
  <c r="H383" i="72"/>
  <c r="L383" i="72"/>
  <c r="V383" i="72"/>
  <c r="D40" i="74"/>
  <c r="D434" i="70"/>
  <c r="D566" i="72"/>
  <c r="H300" i="70"/>
  <c r="J300" i="70" s="1"/>
  <c r="L300" i="70" s="1"/>
  <c r="N300" i="70" s="1"/>
  <c r="P300" i="70" s="1"/>
  <c r="R300" i="70" s="1"/>
  <c r="T300" i="70" s="1"/>
  <c r="V300" i="70" s="1"/>
  <c r="X300" i="70" s="1"/>
  <c r="Z300" i="70" s="1"/>
  <c r="AB300" i="70" s="1"/>
  <c r="D688" i="72"/>
  <c r="D115" i="74"/>
  <c r="D57" i="74"/>
  <c r="D891" i="72"/>
  <c r="H178" i="68"/>
  <c r="J178" i="68" s="1"/>
  <c r="L178" i="68" s="1"/>
  <c r="N178" i="68" s="1"/>
  <c r="P178" i="68" s="1"/>
  <c r="R178" i="68" s="1"/>
  <c r="T178" i="68" s="1"/>
  <c r="V178" i="68" s="1"/>
  <c r="X178" i="68" s="1"/>
  <c r="Z178" i="68" s="1"/>
  <c r="AB178" i="68" s="1"/>
  <c r="D133" i="70"/>
  <c r="D10" i="72"/>
  <c r="H137" i="68"/>
  <c r="J137" i="68" s="1"/>
  <c r="L137" i="68" s="1"/>
  <c r="N137" i="68" s="1"/>
  <c r="P137" i="68" s="1"/>
  <c r="R137" i="68" s="1"/>
  <c r="T137" i="68" s="1"/>
  <c r="V137" i="68" s="1"/>
  <c r="X137" i="68" s="1"/>
  <c r="Z137" i="68" s="1"/>
  <c r="AB137" i="68" s="1"/>
  <c r="H735" i="70"/>
  <c r="J735" i="70" s="1"/>
  <c r="L735" i="70" s="1"/>
  <c r="N735" i="70" s="1"/>
  <c r="P735" i="70" s="1"/>
  <c r="R735" i="70" s="1"/>
  <c r="T735" i="70" s="1"/>
  <c r="V735" i="70" s="1"/>
  <c r="X735" i="70" s="1"/>
  <c r="Z735" i="70" s="1"/>
  <c r="AB735" i="70" s="1"/>
  <c r="D211" i="70"/>
  <c r="H49" i="67"/>
  <c r="J49" i="67" s="1"/>
  <c r="L49" i="67" s="1"/>
  <c r="N49" i="67" s="1"/>
  <c r="P49" i="67" s="1"/>
  <c r="R49" i="67" s="1"/>
  <c r="T49" i="67" s="1"/>
  <c r="V49" i="67" s="1"/>
  <c r="X49" i="67" s="1"/>
  <c r="Z49" i="67" s="1"/>
  <c r="AB49" i="67" s="1"/>
  <c r="H595" i="72"/>
  <c r="J595" i="72" s="1"/>
  <c r="L595" i="72" s="1"/>
  <c r="N595" i="72" s="1"/>
  <c r="P595" i="72" s="1"/>
  <c r="R595" i="72" s="1"/>
  <c r="T595" i="72" s="1"/>
  <c r="V595" i="72" s="1"/>
  <c r="X595" i="72" s="1"/>
  <c r="Z595" i="72" s="1"/>
  <c r="AB595" i="72" s="1"/>
  <c r="AC595" i="72" s="1"/>
  <c r="H66" i="68"/>
  <c r="J66" i="68" s="1"/>
  <c r="L66" i="68" s="1"/>
  <c r="N66" i="68" s="1"/>
  <c r="P66" i="68" s="1"/>
  <c r="R66" i="68" s="1"/>
  <c r="T66" i="68" s="1"/>
  <c r="V66" i="68" s="1"/>
  <c r="X66" i="68" s="1"/>
  <c r="Z66" i="68" s="1"/>
  <c r="AB66" i="68" s="1"/>
  <c r="H1040" i="72"/>
  <c r="J1040" i="72" s="1"/>
  <c r="L1040" i="72" s="1"/>
  <c r="N1040" i="72" s="1"/>
  <c r="P1040" i="72" s="1"/>
  <c r="R1040" i="72" s="1"/>
  <c r="T1040" i="72" s="1"/>
  <c r="V1040" i="72" s="1"/>
  <c r="X1040" i="72" s="1"/>
  <c r="Z1040" i="72" s="1"/>
  <c r="AB1040" i="72" s="1"/>
  <c r="AC1040" i="72" s="1"/>
  <c r="D537" i="70"/>
  <c r="H705" i="72"/>
  <c r="J705" i="72" s="1"/>
  <c r="L705" i="72" s="1"/>
  <c r="N705" i="72" s="1"/>
  <c r="P705" i="72" s="1"/>
  <c r="R705" i="72" s="1"/>
  <c r="T705" i="72" s="1"/>
  <c r="V705" i="72" s="1"/>
  <c r="X705" i="72" s="1"/>
  <c r="Z705" i="72" s="1"/>
  <c r="AB705" i="72" s="1"/>
  <c r="AC705" i="72" s="1"/>
  <c r="D992" i="72"/>
  <c r="D209" i="72"/>
  <c r="D266" i="72"/>
  <c r="H73" i="67"/>
  <c r="J73" i="67" s="1"/>
  <c r="L73" i="67" s="1"/>
  <c r="N73" i="67" s="1"/>
  <c r="P73" i="67" s="1"/>
  <c r="R73" i="67" s="1"/>
  <c r="T73" i="67" s="1"/>
  <c r="V73" i="67" s="1"/>
  <c r="X73" i="67" s="1"/>
  <c r="Z73" i="67" s="1"/>
  <c r="AB73" i="67" s="1"/>
  <c r="F109" i="80"/>
  <c r="F110" i="80" s="1"/>
  <c r="AB109" i="80"/>
  <c r="X109" i="80"/>
  <c r="L109" i="80"/>
  <c r="J109" i="80"/>
  <c r="T109" i="80"/>
  <c r="N109" i="80"/>
  <c r="Z109" i="80"/>
  <c r="V109" i="80"/>
  <c r="R109" i="80"/>
  <c r="H109" i="80"/>
  <c r="P109" i="80"/>
  <c r="H459" i="72"/>
  <c r="J459" i="72" s="1"/>
  <c r="L459" i="72" s="1"/>
  <c r="N459" i="72" s="1"/>
  <c r="P459" i="72" s="1"/>
  <c r="R459" i="72" s="1"/>
  <c r="T459" i="72" s="1"/>
  <c r="V459" i="72" s="1"/>
  <c r="X459" i="72" s="1"/>
  <c r="Z459" i="72" s="1"/>
  <c r="AB459" i="72" s="1"/>
  <c r="AC459" i="72" s="1"/>
  <c r="H1008" i="72"/>
  <c r="F1008" i="72"/>
  <c r="F1009" i="72" s="1"/>
  <c r="AB1008" i="72"/>
  <c r="AC1008" i="72" s="1"/>
  <c r="N1008" i="72"/>
  <c r="T1008" i="72"/>
  <c r="P1008" i="72"/>
  <c r="R1008" i="72"/>
  <c r="L1008" i="72"/>
  <c r="Z1008" i="72"/>
  <c r="X1008" i="72"/>
  <c r="J1008" i="72"/>
  <c r="V1008" i="72"/>
  <c r="D430" i="72"/>
  <c r="H578" i="70"/>
  <c r="J578" i="70" s="1"/>
  <c r="L578" i="70" s="1"/>
  <c r="N578" i="70" s="1"/>
  <c r="P578" i="70" s="1"/>
  <c r="R578" i="70" s="1"/>
  <c r="T578" i="70" s="1"/>
  <c r="V578" i="70" s="1"/>
  <c r="X578" i="70" s="1"/>
  <c r="Z578" i="70" s="1"/>
  <c r="AB578" i="70" s="1"/>
  <c r="H154" i="72"/>
  <c r="J154" i="72" s="1"/>
  <c r="L154" i="72" s="1"/>
  <c r="N154" i="72" s="1"/>
  <c r="P154" i="72" s="1"/>
  <c r="R154" i="72" s="1"/>
  <c r="T154" i="72" s="1"/>
  <c r="V154" i="72" s="1"/>
  <c r="X154" i="72" s="1"/>
  <c r="Z154" i="72" s="1"/>
  <c r="AB154" i="72" s="1"/>
  <c r="AC154" i="72" s="1"/>
  <c r="H527" i="70"/>
  <c r="J527" i="70" s="1"/>
  <c r="L527" i="70" s="1"/>
  <c r="N527" i="70" s="1"/>
  <c r="P527" i="70" s="1"/>
  <c r="R527" i="70" s="1"/>
  <c r="T527" i="70" s="1"/>
  <c r="V527" i="70" s="1"/>
  <c r="X527" i="70" s="1"/>
  <c r="Z527" i="70" s="1"/>
  <c r="AB527" i="70" s="1"/>
  <c r="H229" i="84"/>
  <c r="J229" i="84" s="1"/>
  <c r="L229" i="84" s="1"/>
  <c r="N229" i="84" s="1"/>
  <c r="P229" i="84" s="1"/>
  <c r="R229" i="84" s="1"/>
  <c r="T229" i="84" s="1"/>
  <c r="V229" i="84" s="1"/>
  <c r="X229" i="84" s="1"/>
  <c r="Z229" i="84" s="1"/>
  <c r="AB229" i="84" s="1"/>
  <c r="H229" i="70"/>
  <c r="J229" i="70" s="1"/>
  <c r="L229" i="70" s="1"/>
  <c r="N229" i="70" s="1"/>
  <c r="P229" i="70" s="1"/>
  <c r="R229" i="70" s="1"/>
  <c r="T229" i="70" s="1"/>
  <c r="V229" i="70" s="1"/>
  <c r="X229" i="70" s="1"/>
  <c r="Z229" i="70" s="1"/>
  <c r="AB229" i="70" s="1"/>
  <c r="F17" i="80"/>
  <c r="F18" i="80" s="1"/>
  <c r="AB17" i="80"/>
  <c r="Z17" i="80"/>
  <c r="X17" i="80"/>
  <c r="R17" i="80"/>
  <c r="P17" i="80"/>
  <c r="L17" i="80"/>
  <c r="N17" i="80"/>
  <c r="V17" i="80"/>
  <c r="T17" i="80"/>
  <c r="H17" i="80"/>
  <c r="J17" i="80"/>
  <c r="P158" i="70"/>
  <c r="Z158" i="70"/>
  <c r="R158" i="70"/>
  <c r="X158" i="70"/>
  <c r="T158" i="70"/>
  <c r="L158" i="70"/>
  <c r="J158" i="70"/>
  <c r="V158" i="70"/>
  <c r="AB158" i="70"/>
  <c r="H158" i="70"/>
  <c r="F158" i="70"/>
  <c r="F159" i="70" s="1"/>
  <c r="N158" i="70"/>
  <c r="D626" i="70"/>
  <c r="F11" i="68"/>
  <c r="D737" i="70"/>
  <c r="D410" i="72"/>
  <c r="D165" i="74"/>
  <c r="H748" i="72"/>
  <c r="J748" i="72" s="1"/>
  <c r="L748" i="72" s="1"/>
  <c r="N748" i="72" s="1"/>
  <c r="P748" i="72" s="1"/>
  <c r="R748" i="72" s="1"/>
  <c r="T748" i="72" s="1"/>
  <c r="V748" i="72" s="1"/>
  <c r="X748" i="72" s="1"/>
  <c r="Z748" i="72" s="1"/>
  <c r="AB748" i="72" s="1"/>
  <c r="AC748" i="72" s="1"/>
  <c r="H665" i="70"/>
  <c r="J665" i="70" s="1"/>
  <c r="L665" i="70" s="1"/>
  <c r="N665" i="70" s="1"/>
  <c r="P665" i="70" s="1"/>
  <c r="R665" i="70" s="1"/>
  <c r="T665" i="70" s="1"/>
  <c r="V665" i="70" s="1"/>
  <c r="X665" i="70" s="1"/>
  <c r="Z665" i="70" s="1"/>
  <c r="AB665" i="70" s="1"/>
  <c r="D10" i="74"/>
  <c r="D705" i="70"/>
  <c r="H586" i="70"/>
  <c r="J586" i="70" s="1"/>
  <c r="L586" i="70" s="1"/>
  <c r="N586" i="70" s="1"/>
  <c r="P586" i="70" s="1"/>
  <c r="R586" i="70" s="1"/>
  <c r="T586" i="70" s="1"/>
  <c r="V586" i="70" s="1"/>
  <c r="X586" i="70" s="1"/>
  <c r="Z586" i="70" s="1"/>
  <c r="AB586" i="70" s="1"/>
  <c r="D232" i="72"/>
  <c r="H117" i="70"/>
  <c r="J117" i="70" s="1"/>
  <c r="L117" i="70" s="1"/>
  <c r="N117" i="70" s="1"/>
  <c r="P117" i="70" s="1"/>
  <c r="R117" i="70" s="1"/>
  <c r="T117" i="70" s="1"/>
  <c r="V117" i="70" s="1"/>
  <c r="X117" i="70" s="1"/>
  <c r="Z117" i="70" s="1"/>
  <c r="AB117" i="70" s="1"/>
  <c r="D491" i="72"/>
  <c r="H281" i="84"/>
  <c r="J281" i="84" s="1"/>
  <c r="L281" i="84" s="1"/>
  <c r="N281" i="84" s="1"/>
  <c r="P281" i="84" s="1"/>
  <c r="R281" i="84" s="1"/>
  <c r="T281" i="84" s="1"/>
  <c r="V281" i="84" s="1"/>
  <c r="X281" i="84" s="1"/>
  <c r="Z281" i="84" s="1"/>
  <c r="AB281" i="84" s="1"/>
  <c r="D568" i="72"/>
  <c r="D466" i="70"/>
  <c r="Z952" i="72"/>
  <c r="T952" i="72"/>
  <c r="F952" i="72"/>
  <c r="F953" i="72" s="1"/>
  <c r="R952" i="72"/>
  <c r="J952" i="72"/>
  <c r="P952" i="72"/>
  <c r="AB952" i="72"/>
  <c r="AC952" i="72" s="1"/>
  <c r="N952" i="72"/>
  <c r="L952" i="72"/>
  <c r="V952" i="72"/>
  <c r="H952" i="72"/>
  <c r="X952" i="72"/>
  <c r="D630" i="72"/>
  <c r="D624" i="72"/>
  <c r="D169" i="72"/>
  <c r="D745" i="72"/>
  <c r="X535" i="72"/>
  <c r="H535" i="72"/>
  <c r="R535" i="72"/>
  <c r="P535" i="72"/>
  <c r="L535" i="72"/>
  <c r="AB535" i="72"/>
  <c r="AC535" i="72" s="1"/>
  <c r="J535" i="72"/>
  <c r="T535" i="72"/>
  <c r="F535" i="72"/>
  <c r="F536" i="72" s="1"/>
  <c r="Z535" i="72"/>
  <c r="V535" i="72"/>
  <c r="N535" i="72"/>
  <c r="V414" i="72"/>
  <c r="T414" i="72"/>
  <c r="L414" i="72"/>
  <c r="J414" i="72"/>
  <c r="H414" i="72"/>
  <c r="AB414" i="72"/>
  <c r="AC414" i="72" s="1"/>
  <c r="N414" i="72"/>
  <c r="Z414" i="72"/>
  <c r="X414" i="72"/>
  <c r="R414" i="72"/>
  <c r="P414" i="72"/>
  <c r="F414" i="72"/>
  <c r="F415" i="72" s="1"/>
  <c r="Z230" i="72"/>
  <c r="R230" i="72"/>
  <c r="L230" i="72"/>
  <c r="J230" i="72"/>
  <c r="N230" i="72"/>
  <c r="T230" i="72"/>
  <c r="X230" i="72"/>
  <c r="P230" i="72"/>
  <c r="F230" i="72"/>
  <c r="F231" i="72" s="1"/>
  <c r="H230" i="72"/>
  <c r="V230" i="72"/>
  <c r="AB230" i="72"/>
  <c r="AC230" i="72" s="1"/>
  <c r="H613" i="72"/>
  <c r="J613" i="72" s="1"/>
  <c r="L613" i="72" s="1"/>
  <c r="N613" i="72" s="1"/>
  <c r="P613" i="72" s="1"/>
  <c r="R613" i="72" s="1"/>
  <c r="T613" i="72" s="1"/>
  <c r="V613" i="72" s="1"/>
  <c r="X613" i="72" s="1"/>
  <c r="Z613" i="72" s="1"/>
  <c r="AB613" i="72" s="1"/>
  <c r="AC613" i="72" s="1"/>
  <c r="X251" i="80"/>
  <c r="J251" i="80"/>
  <c r="H251" i="80"/>
  <c r="L251" i="80"/>
  <c r="T251" i="80"/>
  <c r="F251" i="80"/>
  <c r="F252" i="80" s="1"/>
  <c r="R251" i="80"/>
  <c r="N251" i="80"/>
  <c r="P251" i="80"/>
  <c r="AB251" i="80"/>
  <c r="Z251" i="80"/>
  <c r="V251" i="80"/>
  <c r="D400" i="70"/>
  <c r="H39" i="74"/>
  <c r="J39" i="74" s="1"/>
  <c r="L39" i="74" s="1"/>
  <c r="N39" i="74" s="1"/>
  <c r="P39" i="74" s="1"/>
  <c r="R39" i="74" s="1"/>
  <c r="T39" i="74" s="1"/>
  <c r="V39" i="74" s="1"/>
  <c r="X39" i="74" s="1"/>
  <c r="Z39" i="74" s="1"/>
  <c r="AB39" i="74" s="1"/>
  <c r="H1038" i="72"/>
  <c r="J1038" i="72" s="1"/>
  <c r="L1038" i="72" s="1"/>
  <c r="N1038" i="72" s="1"/>
  <c r="P1038" i="72" s="1"/>
  <c r="R1038" i="72" s="1"/>
  <c r="T1038" i="72" s="1"/>
  <c r="V1038" i="72" s="1"/>
  <c r="X1038" i="72" s="1"/>
  <c r="Z1038" i="72" s="1"/>
  <c r="AB1038" i="72" s="1"/>
  <c r="AC1038" i="72" s="1"/>
  <c r="V131" i="80"/>
  <c r="X131" i="80"/>
  <c r="J131" i="80"/>
  <c r="R131" i="80"/>
  <c r="P131" i="80"/>
  <c r="AB131" i="80"/>
  <c r="Z131" i="80"/>
  <c r="F131" i="80"/>
  <c r="F132" i="80" s="1"/>
  <c r="N131" i="80"/>
  <c r="H131" i="80"/>
  <c r="T131" i="80"/>
  <c r="L131" i="80"/>
  <c r="D97" i="70"/>
  <c r="D560" i="72"/>
  <c r="F149" i="80"/>
  <c r="F150" i="80" s="1"/>
  <c r="R149" i="80"/>
  <c r="P149" i="80"/>
  <c r="AB149" i="80"/>
  <c r="Z149" i="80"/>
  <c r="T149" i="80"/>
  <c r="N149" i="80"/>
  <c r="L149" i="80"/>
  <c r="X149" i="80"/>
  <c r="V149" i="80"/>
  <c r="J149" i="80"/>
  <c r="H149" i="80"/>
  <c r="H334" i="70"/>
  <c r="J334" i="70" s="1"/>
  <c r="L334" i="70" s="1"/>
  <c r="N334" i="70" s="1"/>
  <c r="P334" i="70" s="1"/>
  <c r="R334" i="70" s="1"/>
  <c r="T334" i="70" s="1"/>
  <c r="V334" i="70" s="1"/>
  <c r="X334" i="70" s="1"/>
  <c r="Z334" i="70" s="1"/>
  <c r="AB334" i="70" s="1"/>
  <c r="D153" i="74"/>
  <c r="D148" i="74"/>
  <c r="H166" i="84"/>
  <c r="J166" i="84" s="1"/>
  <c r="L166" i="84" s="1"/>
  <c r="N166" i="84" s="1"/>
  <c r="P166" i="84" s="1"/>
  <c r="R166" i="84" s="1"/>
  <c r="T166" i="84" s="1"/>
  <c r="V166" i="84" s="1"/>
  <c r="X166" i="84" s="1"/>
  <c r="Z166" i="84" s="1"/>
  <c r="AB166" i="84" s="1"/>
  <c r="H216" i="84"/>
  <c r="J216" i="84" s="1"/>
  <c r="L216" i="84" s="1"/>
  <c r="N216" i="84" s="1"/>
  <c r="P216" i="84" s="1"/>
  <c r="R216" i="84" s="1"/>
  <c r="T216" i="84" s="1"/>
  <c r="V216" i="84" s="1"/>
  <c r="X216" i="84" s="1"/>
  <c r="Z216" i="84" s="1"/>
  <c r="AB216" i="84" s="1"/>
  <c r="H503" i="70"/>
  <c r="J503" i="70" s="1"/>
  <c r="L503" i="70" s="1"/>
  <c r="N503" i="70" s="1"/>
  <c r="P503" i="70" s="1"/>
  <c r="R503" i="70" s="1"/>
  <c r="T503" i="70" s="1"/>
  <c r="V503" i="70" s="1"/>
  <c r="X503" i="70" s="1"/>
  <c r="Z503" i="70" s="1"/>
  <c r="AB503" i="70" s="1"/>
  <c r="H29" i="74"/>
  <c r="J29" i="74" s="1"/>
  <c r="L29" i="74" s="1"/>
  <c r="N29" i="74" s="1"/>
  <c r="P29" i="74" s="1"/>
  <c r="R29" i="74" s="1"/>
  <c r="T29" i="74" s="1"/>
  <c r="V29" i="74" s="1"/>
  <c r="X29" i="74" s="1"/>
  <c r="Z29" i="74" s="1"/>
  <c r="AB29" i="74" s="1"/>
  <c r="D948" i="72"/>
  <c r="D305" i="72"/>
  <c r="L74" i="72"/>
  <c r="X74" i="72"/>
  <c r="J74" i="72"/>
  <c r="V74" i="72"/>
  <c r="H74" i="72"/>
  <c r="F74" i="72"/>
  <c r="F75" i="72" s="1"/>
  <c r="AB74" i="72"/>
  <c r="AC74" i="72" s="1"/>
  <c r="N74" i="72"/>
  <c r="T74" i="72"/>
  <c r="P74" i="72"/>
  <c r="Z74" i="72"/>
  <c r="R74" i="72"/>
  <c r="H88" i="84"/>
  <c r="J88" i="84" s="1"/>
  <c r="L88" i="84" s="1"/>
  <c r="N88" i="84" s="1"/>
  <c r="P88" i="84" s="1"/>
  <c r="R88" i="84" s="1"/>
  <c r="T88" i="84" s="1"/>
  <c r="V88" i="84" s="1"/>
  <c r="X88" i="84" s="1"/>
  <c r="Z88" i="84" s="1"/>
  <c r="AB88" i="84" s="1"/>
  <c r="H774" i="72"/>
  <c r="J774" i="72" s="1"/>
  <c r="L774" i="72" s="1"/>
  <c r="N774" i="72" s="1"/>
  <c r="P774" i="72" s="1"/>
  <c r="R774" i="72" s="1"/>
  <c r="T774" i="72" s="1"/>
  <c r="V774" i="72" s="1"/>
  <c r="X774" i="72" s="1"/>
  <c r="Z774" i="72" s="1"/>
  <c r="AB774" i="72" s="1"/>
  <c r="AC774" i="72" s="1"/>
  <c r="H987" i="72"/>
  <c r="J987" i="72" s="1"/>
  <c r="L987" i="72" s="1"/>
  <c r="N987" i="72" s="1"/>
  <c r="P987" i="72" s="1"/>
  <c r="R987" i="72" s="1"/>
  <c r="T987" i="72" s="1"/>
  <c r="V987" i="72" s="1"/>
  <c r="X987" i="72" s="1"/>
  <c r="Z987" i="72" s="1"/>
  <c r="AB987" i="72" s="1"/>
  <c r="AC987" i="72" s="1"/>
  <c r="H530" i="72"/>
  <c r="J530" i="72" s="1"/>
  <c r="L530" i="72" s="1"/>
  <c r="N530" i="72" s="1"/>
  <c r="P530" i="72" s="1"/>
  <c r="R530" i="72" s="1"/>
  <c r="T530" i="72" s="1"/>
  <c r="V530" i="72" s="1"/>
  <c r="X530" i="72" s="1"/>
  <c r="Z530" i="72" s="1"/>
  <c r="AB530" i="72" s="1"/>
  <c r="AC530" i="72" s="1"/>
  <c r="H918" i="72"/>
  <c r="J918" i="72" s="1"/>
  <c r="L918" i="72" s="1"/>
  <c r="N918" i="72" s="1"/>
  <c r="P918" i="72" s="1"/>
  <c r="R918" i="72" s="1"/>
  <c r="T918" i="72" s="1"/>
  <c r="V918" i="72" s="1"/>
  <c r="X918" i="72" s="1"/>
  <c r="Z918" i="72" s="1"/>
  <c r="AB918" i="72" s="1"/>
  <c r="AC918" i="72" s="1"/>
  <c r="D53" i="80"/>
  <c r="D234" i="72"/>
  <c r="H302" i="70"/>
  <c r="J302" i="70" s="1"/>
  <c r="L302" i="70" s="1"/>
  <c r="N302" i="70" s="1"/>
  <c r="P302" i="70" s="1"/>
  <c r="R302" i="70" s="1"/>
  <c r="T302" i="70" s="1"/>
  <c r="V302" i="70" s="1"/>
  <c r="X302" i="70" s="1"/>
  <c r="Z302" i="70" s="1"/>
  <c r="AB302" i="70" s="1"/>
  <c r="H664" i="72"/>
  <c r="J664" i="72" s="1"/>
  <c r="L664" i="72" s="1"/>
  <c r="N664" i="72" s="1"/>
  <c r="P664" i="72" s="1"/>
  <c r="R664" i="72" s="1"/>
  <c r="T664" i="72" s="1"/>
  <c r="V664" i="72" s="1"/>
  <c r="X664" i="72" s="1"/>
  <c r="Z664" i="72" s="1"/>
  <c r="AB664" i="72" s="1"/>
  <c r="AC664" i="72" s="1"/>
  <c r="D628" i="70"/>
  <c r="H245" i="70"/>
  <c r="J245" i="70" s="1"/>
  <c r="L245" i="70" s="1"/>
  <c r="N245" i="70" s="1"/>
  <c r="P245" i="70" s="1"/>
  <c r="R245" i="70" s="1"/>
  <c r="T245" i="70" s="1"/>
  <c r="V245" i="70" s="1"/>
  <c r="X245" i="70" s="1"/>
  <c r="Z245" i="70" s="1"/>
  <c r="AB245" i="70" s="1"/>
  <c r="H601" i="72"/>
  <c r="J601" i="72" s="1"/>
  <c r="L601" i="72" s="1"/>
  <c r="N601" i="72" s="1"/>
  <c r="P601" i="72" s="1"/>
  <c r="R601" i="72" s="1"/>
  <c r="T601" i="72" s="1"/>
  <c r="V601" i="72" s="1"/>
  <c r="X601" i="72" s="1"/>
  <c r="Z601" i="72" s="1"/>
  <c r="AB601" i="72" s="1"/>
  <c r="AC601" i="72" s="1"/>
  <c r="F925" i="72"/>
  <c r="F926" i="72" s="1"/>
  <c r="R925" i="72"/>
  <c r="J925" i="72"/>
  <c r="T925" i="72"/>
  <c r="H925" i="72"/>
  <c r="V925" i="72"/>
  <c r="AB925" i="72"/>
  <c r="AC925" i="72" s="1"/>
  <c r="N925" i="72"/>
  <c r="P925" i="72"/>
  <c r="L925" i="72"/>
  <c r="Z925" i="72"/>
  <c r="X925" i="72"/>
  <c r="D929" i="72"/>
  <c r="D137" i="72"/>
  <c r="H863" i="72"/>
  <c r="J863" i="72" s="1"/>
  <c r="L863" i="72" s="1"/>
  <c r="N863" i="72" s="1"/>
  <c r="P863" i="72" s="1"/>
  <c r="R863" i="72" s="1"/>
  <c r="T863" i="72" s="1"/>
  <c r="V863" i="72" s="1"/>
  <c r="X863" i="72" s="1"/>
  <c r="Z863" i="72" s="1"/>
  <c r="AB863" i="72" s="1"/>
  <c r="AC863" i="72" s="1"/>
  <c r="H433" i="72"/>
  <c r="J433" i="72" s="1"/>
  <c r="L433" i="72" s="1"/>
  <c r="N433" i="72" s="1"/>
  <c r="P433" i="72" s="1"/>
  <c r="R433" i="72" s="1"/>
  <c r="T433" i="72" s="1"/>
  <c r="V433" i="72" s="1"/>
  <c r="X433" i="72" s="1"/>
  <c r="Z433" i="72" s="1"/>
  <c r="AB433" i="72" s="1"/>
  <c r="AC433" i="72" s="1"/>
  <c r="H194" i="84"/>
  <c r="J194" i="84" s="1"/>
  <c r="L194" i="84" s="1"/>
  <c r="N194" i="84" s="1"/>
  <c r="P194" i="84" s="1"/>
  <c r="R194" i="84" s="1"/>
  <c r="T194" i="84" s="1"/>
  <c r="V194" i="84" s="1"/>
  <c r="X194" i="84" s="1"/>
  <c r="Z194" i="84" s="1"/>
  <c r="AB194" i="84" s="1"/>
  <c r="H510" i="70"/>
  <c r="J510" i="70" s="1"/>
  <c r="L510" i="70" s="1"/>
  <c r="N510" i="70" s="1"/>
  <c r="P510" i="70" s="1"/>
  <c r="R510" i="70" s="1"/>
  <c r="T510" i="70" s="1"/>
  <c r="V510" i="70" s="1"/>
  <c r="X510" i="70" s="1"/>
  <c r="Z510" i="70" s="1"/>
  <c r="AB510" i="70" s="1"/>
  <c r="H746" i="70"/>
  <c r="J746" i="70" s="1"/>
  <c r="L746" i="70" s="1"/>
  <c r="N746" i="70" s="1"/>
  <c r="P746" i="70" s="1"/>
  <c r="R746" i="70" s="1"/>
  <c r="T746" i="70" s="1"/>
  <c r="V746" i="70" s="1"/>
  <c r="X746" i="70" s="1"/>
  <c r="Z746" i="70" s="1"/>
  <c r="AB746" i="70" s="1"/>
  <c r="H443" i="70"/>
  <c r="J443" i="70" s="1"/>
  <c r="L443" i="70" s="1"/>
  <c r="N443" i="70" s="1"/>
  <c r="P443" i="70" s="1"/>
  <c r="R443" i="70" s="1"/>
  <c r="T443" i="70" s="1"/>
  <c r="V443" i="70" s="1"/>
  <c r="X443" i="70" s="1"/>
  <c r="Z443" i="70" s="1"/>
  <c r="AB443" i="70" s="1"/>
  <c r="D499" i="72"/>
  <c r="H614" i="70"/>
  <c r="J614" i="70" s="1"/>
  <c r="L614" i="70" s="1"/>
  <c r="N614" i="70" s="1"/>
  <c r="P614" i="70" s="1"/>
  <c r="R614" i="70" s="1"/>
  <c r="T614" i="70" s="1"/>
  <c r="V614" i="70" s="1"/>
  <c r="X614" i="70" s="1"/>
  <c r="Z614" i="70" s="1"/>
  <c r="AB614" i="70" s="1"/>
  <c r="D64" i="74"/>
  <c r="D398" i="70"/>
  <c r="H222" i="84"/>
  <c r="J222" i="84" s="1"/>
  <c r="L222" i="84" s="1"/>
  <c r="N222" i="84" s="1"/>
  <c r="P222" i="84" s="1"/>
  <c r="R222" i="84" s="1"/>
  <c r="T222" i="84" s="1"/>
  <c r="V222" i="84" s="1"/>
  <c r="X222" i="84" s="1"/>
  <c r="Z222" i="84" s="1"/>
  <c r="AB222" i="84" s="1"/>
  <c r="H285" i="72"/>
  <c r="J285" i="72" s="1"/>
  <c r="L285" i="72" s="1"/>
  <c r="N285" i="72" s="1"/>
  <c r="P285" i="72" s="1"/>
  <c r="R285" i="72" s="1"/>
  <c r="T285" i="72" s="1"/>
  <c r="V285" i="72" s="1"/>
  <c r="X285" i="72" s="1"/>
  <c r="Z285" i="72" s="1"/>
  <c r="AB285" i="72" s="1"/>
  <c r="AC285" i="72" s="1"/>
  <c r="H157" i="68"/>
  <c r="J157" i="68" s="1"/>
  <c r="L157" i="68" s="1"/>
  <c r="N157" i="68" s="1"/>
  <c r="P157" i="68" s="1"/>
  <c r="R157" i="68" s="1"/>
  <c r="T157" i="68" s="1"/>
  <c r="V157" i="68" s="1"/>
  <c r="X157" i="68" s="1"/>
  <c r="Z157" i="68" s="1"/>
  <c r="AB157" i="68" s="1"/>
  <c r="H241" i="70"/>
  <c r="J241" i="70" s="1"/>
  <c r="L241" i="70" s="1"/>
  <c r="N241" i="70" s="1"/>
  <c r="P241" i="70" s="1"/>
  <c r="R241" i="70" s="1"/>
  <c r="T241" i="70" s="1"/>
  <c r="V241" i="70" s="1"/>
  <c r="X241" i="70" s="1"/>
  <c r="Z241" i="70" s="1"/>
  <c r="AB241" i="70" s="1"/>
  <c r="L88" i="70"/>
  <c r="J88" i="70"/>
  <c r="P88" i="70"/>
  <c r="AB88" i="70"/>
  <c r="X88" i="70"/>
  <c r="F88" i="70"/>
  <c r="F89" i="70" s="1"/>
  <c r="T88" i="70"/>
  <c r="R88" i="70"/>
  <c r="V88" i="70"/>
  <c r="N88" i="70"/>
  <c r="Z88" i="70"/>
  <c r="H88" i="70"/>
  <c r="D213" i="80"/>
  <c r="H176" i="84"/>
  <c r="J176" i="84" s="1"/>
  <c r="L176" i="84" s="1"/>
  <c r="N176" i="84" s="1"/>
  <c r="P176" i="84" s="1"/>
  <c r="R176" i="84" s="1"/>
  <c r="T176" i="84" s="1"/>
  <c r="V176" i="84" s="1"/>
  <c r="X176" i="84" s="1"/>
  <c r="Z176" i="84" s="1"/>
  <c r="AB176" i="84" s="1"/>
  <c r="H17" i="84"/>
  <c r="J17" i="84" s="1"/>
  <c r="L17" i="84" s="1"/>
  <c r="N17" i="84" s="1"/>
  <c r="P17" i="84" s="1"/>
  <c r="R17" i="84" s="1"/>
  <c r="T17" i="84" s="1"/>
  <c r="V17" i="84" s="1"/>
  <c r="X17" i="84" s="1"/>
  <c r="Z17" i="84" s="1"/>
  <c r="AB17" i="84" s="1"/>
  <c r="H83" i="70"/>
  <c r="J83" i="70" s="1"/>
  <c r="L83" i="70" s="1"/>
  <c r="N83" i="70" s="1"/>
  <c r="P83" i="70" s="1"/>
  <c r="R83" i="70" s="1"/>
  <c r="T83" i="70" s="1"/>
  <c r="V83" i="70" s="1"/>
  <c r="X83" i="70" s="1"/>
  <c r="Z83" i="70" s="1"/>
  <c r="AB83" i="70" s="1"/>
  <c r="D315" i="72"/>
  <c r="H422" i="70"/>
  <c r="J422" i="70" s="1"/>
  <c r="L422" i="70" s="1"/>
  <c r="N422" i="70" s="1"/>
  <c r="P422" i="70" s="1"/>
  <c r="R422" i="70" s="1"/>
  <c r="T422" i="70" s="1"/>
  <c r="V422" i="70" s="1"/>
  <c r="X422" i="70" s="1"/>
  <c r="Z422" i="70" s="1"/>
  <c r="AB422" i="70" s="1"/>
  <c r="H156" i="72"/>
  <c r="J156" i="72" s="1"/>
  <c r="L156" i="72" s="1"/>
  <c r="N156" i="72" s="1"/>
  <c r="P156" i="72" s="1"/>
  <c r="R156" i="72" s="1"/>
  <c r="T156" i="72" s="1"/>
  <c r="V156" i="72" s="1"/>
  <c r="X156" i="72" s="1"/>
  <c r="Z156" i="72" s="1"/>
  <c r="AB156" i="72" s="1"/>
  <c r="AC156" i="72" s="1"/>
  <c r="D607" i="70"/>
  <c r="H61" i="67"/>
  <c r="J61" i="67" s="1"/>
  <c r="L61" i="67" s="1"/>
  <c r="N61" i="67" s="1"/>
  <c r="P61" i="67" s="1"/>
  <c r="R61" i="67" s="1"/>
  <c r="T61" i="67" s="1"/>
  <c r="V61" i="67" s="1"/>
  <c r="X61" i="67" s="1"/>
  <c r="Z61" i="67" s="1"/>
  <c r="AB61" i="67" s="1"/>
  <c r="H226" i="70"/>
  <c r="J226" i="70" s="1"/>
  <c r="L226" i="70" s="1"/>
  <c r="N226" i="70" s="1"/>
  <c r="P226" i="70" s="1"/>
  <c r="R226" i="70" s="1"/>
  <c r="T226" i="70" s="1"/>
  <c r="V226" i="70" s="1"/>
  <c r="X226" i="70" s="1"/>
  <c r="Z226" i="70" s="1"/>
  <c r="AB226" i="70" s="1"/>
  <c r="D199" i="72"/>
  <c r="H159" i="84"/>
  <c r="J159" i="84" s="1"/>
  <c r="L159" i="84" s="1"/>
  <c r="N159" i="84" s="1"/>
  <c r="P159" i="84" s="1"/>
  <c r="R159" i="84" s="1"/>
  <c r="T159" i="84" s="1"/>
  <c r="V159" i="84" s="1"/>
  <c r="X159" i="84" s="1"/>
  <c r="Z159" i="84" s="1"/>
  <c r="AB159" i="84" s="1"/>
  <c r="H152" i="68"/>
  <c r="J152" i="68" s="1"/>
  <c r="L152" i="68" s="1"/>
  <c r="N152" i="68" s="1"/>
  <c r="P152" i="68" s="1"/>
  <c r="R152" i="68" s="1"/>
  <c r="T152" i="68" s="1"/>
  <c r="V152" i="68" s="1"/>
  <c r="X152" i="68" s="1"/>
  <c r="Z152" i="68" s="1"/>
  <c r="AB152" i="68" s="1"/>
  <c r="P302" i="72"/>
  <c r="Z302" i="72"/>
  <c r="R302" i="72"/>
  <c r="X302" i="72"/>
  <c r="F302" i="72"/>
  <c r="F303" i="72" s="1"/>
  <c r="T302" i="72"/>
  <c r="N302" i="72"/>
  <c r="J302" i="72"/>
  <c r="H302" i="72"/>
  <c r="L302" i="72"/>
  <c r="V302" i="72"/>
  <c r="AB302" i="72"/>
  <c r="AC302" i="72" s="1"/>
  <c r="H91" i="70"/>
  <c r="J91" i="70" s="1"/>
  <c r="L91" i="70" s="1"/>
  <c r="N91" i="70" s="1"/>
  <c r="P91" i="70" s="1"/>
  <c r="R91" i="70" s="1"/>
  <c r="T91" i="70" s="1"/>
  <c r="V91" i="70" s="1"/>
  <c r="X91" i="70" s="1"/>
  <c r="Z91" i="70" s="1"/>
  <c r="AB91" i="70" s="1"/>
  <c r="H282" i="70"/>
  <c r="J282" i="70" s="1"/>
  <c r="L282" i="70" s="1"/>
  <c r="N282" i="70" s="1"/>
  <c r="P282" i="70" s="1"/>
  <c r="R282" i="70" s="1"/>
  <c r="T282" i="70" s="1"/>
  <c r="V282" i="70" s="1"/>
  <c r="X282" i="70" s="1"/>
  <c r="Z282" i="70" s="1"/>
  <c r="AB282" i="70" s="1"/>
  <c r="D700" i="72"/>
  <c r="AB405" i="72"/>
  <c r="AC405" i="72" s="1"/>
  <c r="F405" i="72"/>
  <c r="F406" i="72" s="1"/>
  <c r="N405" i="72"/>
  <c r="Z405" i="72"/>
  <c r="L405" i="72"/>
  <c r="J405" i="72"/>
  <c r="V405" i="72"/>
  <c r="H405" i="72"/>
  <c r="X405" i="72"/>
  <c r="T405" i="72"/>
  <c r="P405" i="72"/>
  <c r="R405" i="72"/>
  <c r="H601" i="70"/>
  <c r="J601" i="70" s="1"/>
  <c r="L601" i="70" s="1"/>
  <c r="N601" i="70" s="1"/>
  <c r="P601" i="70" s="1"/>
  <c r="R601" i="70" s="1"/>
  <c r="T601" i="70" s="1"/>
  <c r="V601" i="70" s="1"/>
  <c r="X601" i="70" s="1"/>
  <c r="Z601" i="70" s="1"/>
  <c r="AB601" i="70" s="1"/>
  <c r="H180" i="70"/>
  <c r="J180" i="70" s="1"/>
  <c r="L180" i="70" s="1"/>
  <c r="N180" i="70" s="1"/>
  <c r="P180" i="70" s="1"/>
  <c r="R180" i="70" s="1"/>
  <c r="T180" i="70" s="1"/>
  <c r="V180" i="70" s="1"/>
  <c r="X180" i="70" s="1"/>
  <c r="Z180" i="70" s="1"/>
  <c r="AB180" i="70" s="1"/>
  <c r="R47" i="74"/>
  <c r="H47" i="74"/>
  <c r="N47" i="74"/>
  <c r="F47" i="74"/>
  <c r="F48" i="74" s="1"/>
  <c r="J47" i="74"/>
  <c r="L47" i="74"/>
  <c r="T47" i="74"/>
  <c r="P47" i="74"/>
  <c r="X47" i="74"/>
  <c r="AB47" i="74"/>
  <c r="Z47" i="74"/>
  <c r="V47" i="74"/>
  <c r="H355" i="70"/>
  <c r="J355" i="70" s="1"/>
  <c r="L355" i="70" s="1"/>
  <c r="N355" i="70" s="1"/>
  <c r="P355" i="70" s="1"/>
  <c r="R355" i="70" s="1"/>
  <c r="T355" i="70" s="1"/>
  <c r="V355" i="70" s="1"/>
  <c r="X355" i="70" s="1"/>
  <c r="Z355" i="70" s="1"/>
  <c r="AB355" i="70" s="1"/>
  <c r="H15" i="68"/>
  <c r="J15" i="68" s="1"/>
  <c r="L15" i="68" s="1"/>
  <c r="N15" i="68" s="1"/>
  <c r="P15" i="68" s="1"/>
  <c r="R15" i="68" s="1"/>
  <c r="T15" i="68" s="1"/>
  <c r="V15" i="68" s="1"/>
  <c r="X15" i="68" s="1"/>
  <c r="Z15" i="68" s="1"/>
  <c r="AB15" i="68" s="1"/>
  <c r="H709" i="72"/>
  <c r="J709" i="72" s="1"/>
  <c r="L709" i="72" s="1"/>
  <c r="N709" i="72" s="1"/>
  <c r="P709" i="72" s="1"/>
  <c r="R709" i="72" s="1"/>
  <c r="T709" i="72" s="1"/>
  <c r="V709" i="72" s="1"/>
  <c r="X709" i="72" s="1"/>
  <c r="Z709" i="72" s="1"/>
  <c r="AB709" i="72" s="1"/>
  <c r="AC709" i="72" s="1"/>
  <c r="H90" i="68"/>
  <c r="J90" i="68" s="1"/>
  <c r="L90" i="68" s="1"/>
  <c r="N90" i="68" s="1"/>
  <c r="P90" i="68" s="1"/>
  <c r="R90" i="68" s="1"/>
  <c r="T90" i="68" s="1"/>
  <c r="V90" i="68" s="1"/>
  <c r="X90" i="68" s="1"/>
  <c r="Z90" i="68" s="1"/>
  <c r="AB90" i="68" s="1"/>
  <c r="F647" i="72"/>
  <c r="F648" i="72" s="1"/>
  <c r="R647" i="72"/>
  <c r="H647" i="72"/>
  <c r="V647" i="72"/>
  <c r="X647" i="72"/>
  <c r="L647" i="72"/>
  <c r="J647" i="72"/>
  <c r="Z647" i="72"/>
  <c r="T647" i="72"/>
  <c r="P647" i="72"/>
  <c r="N647" i="72"/>
  <c r="AB647" i="72"/>
  <c r="AC647" i="72" s="1"/>
  <c r="H23" i="84"/>
  <c r="J23" i="84" s="1"/>
  <c r="L23" i="84" s="1"/>
  <c r="N23" i="84" s="1"/>
  <c r="P23" i="84" s="1"/>
  <c r="R23" i="84" s="1"/>
  <c r="T23" i="84" s="1"/>
  <c r="V23" i="84" s="1"/>
  <c r="X23" i="84" s="1"/>
  <c r="Z23" i="84" s="1"/>
  <c r="AB23" i="84" s="1"/>
  <c r="J655" i="72"/>
  <c r="X655" i="72"/>
  <c r="V655" i="72"/>
  <c r="T655" i="72"/>
  <c r="P655" i="72"/>
  <c r="F655" i="72"/>
  <c r="F656" i="72" s="1"/>
  <c r="R655" i="72"/>
  <c r="H655" i="72"/>
  <c r="N655" i="72"/>
  <c r="AB655" i="72"/>
  <c r="AC655" i="72" s="1"/>
  <c r="L655" i="72"/>
  <c r="Z655" i="72"/>
  <c r="H13" i="84"/>
  <c r="J13" i="84" s="1"/>
  <c r="L13" i="84" s="1"/>
  <c r="N13" i="84" s="1"/>
  <c r="P13" i="84" s="1"/>
  <c r="R13" i="84" s="1"/>
  <c r="T13" i="84" s="1"/>
  <c r="V13" i="84" s="1"/>
  <c r="X13" i="84" s="1"/>
  <c r="Z13" i="84" s="1"/>
  <c r="AB13" i="84" s="1"/>
  <c r="D273" i="80"/>
  <c r="H293" i="80"/>
  <c r="T293" i="80"/>
  <c r="X293" i="80"/>
  <c r="F293" i="80"/>
  <c r="F294" i="80" s="1"/>
  <c r="R293" i="80"/>
  <c r="V293" i="80"/>
  <c r="J293" i="80"/>
  <c r="P293" i="80"/>
  <c r="AB293" i="80"/>
  <c r="N293" i="80"/>
  <c r="Z293" i="80"/>
  <c r="L293" i="80"/>
  <c r="D838" i="72"/>
  <c r="D696" i="72"/>
  <c r="D739" i="70"/>
  <c r="D643" i="72"/>
  <c r="H53" i="72"/>
  <c r="J53" i="72" s="1"/>
  <c r="L53" i="72" s="1"/>
  <c r="N53" i="72" s="1"/>
  <c r="P53" i="72" s="1"/>
  <c r="R53" i="72" s="1"/>
  <c r="T53" i="72" s="1"/>
  <c r="V53" i="72" s="1"/>
  <c r="X53" i="72" s="1"/>
  <c r="Z53" i="72" s="1"/>
  <c r="AB53" i="72" s="1"/>
  <c r="AC53" i="72" s="1"/>
  <c r="H250" i="84"/>
  <c r="J250" i="84" s="1"/>
  <c r="L250" i="84" s="1"/>
  <c r="N250" i="84" s="1"/>
  <c r="P250" i="84" s="1"/>
  <c r="R250" i="84" s="1"/>
  <c r="T250" i="84" s="1"/>
  <c r="V250" i="84" s="1"/>
  <c r="X250" i="84" s="1"/>
  <c r="Z250" i="84" s="1"/>
  <c r="AB250" i="84" s="1"/>
  <c r="D81" i="74"/>
  <c r="H1005" i="72"/>
  <c r="J1005" i="72" s="1"/>
  <c r="L1005" i="72" s="1"/>
  <c r="N1005" i="72" s="1"/>
  <c r="P1005" i="72" s="1"/>
  <c r="R1005" i="72" s="1"/>
  <c r="T1005" i="72" s="1"/>
  <c r="V1005" i="72" s="1"/>
  <c r="X1005" i="72" s="1"/>
  <c r="Z1005" i="72" s="1"/>
  <c r="AB1005" i="72" s="1"/>
  <c r="AC1005" i="72" s="1"/>
  <c r="D54" i="70"/>
  <c r="H372" i="72"/>
  <c r="J372" i="72" s="1"/>
  <c r="L372" i="72" s="1"/>
  <c r="N372" i="72" s="1"/>
  <c r="P372" i="72" s="1"/>
  <c r="R372" i="72" s="1"/>
  <c r="T372" i="72" s="1"/>
  <c r="V372" i="72" s="1"/>
  <c r="X372" i="72" s="1"/>
  <c r="Z372" i="72" s="1"/>
  <c r="AB372" i="72" s="1"/>
  <c r="AC372" i="72" s="1"/>
  <c r="R35" i="80"/>
  <c r="J35" i="80"/>
  <c r="X35" i="80"/>
  <c r="Z35" i="80"/>
  <c r="T35" i="80"/>
  <c r="P35" i="80"/>
  <c r="AB35" i="80"/>
  <c r="L35" i="80"/>
  <c r="V35" i="80"/>
  <c r="F35" i="80"/>
  <c r="F36" i="80" s="1"/>
  <c r="H35" i="80"/>
  <c r="N35" i="80"/>
  <c r="H1028" i="72"/>
  <c r="J1028" i="72" s="1"/>
  <c r="L1028" i="72" s="1"/>
  <c r="N1028" i="72" s="1"/>
  <c r="P1028" i="72" s="1"/>
  <c r="R1028" i="72" s="1"/>
  <c r="T1028" i="72" s="1"/>
  <c r="V1028" i="72" s="1"/>
  <c r="X1028" i="72" s="1"/>
  <c r="Z1028" i="72" s="1"/>
  <c r="AB1028" i="72" s="1"/>
  <c r="AC1028" i="72" s="1"/>
  <c r="H62" i="74"/>
  <c r="J62" i="74" s="1"/>
  <c r="L62" i="74" s="1"/>
  <c r="N62" i="74" s="1"/>
  <c r="P62" i="74" s="1"/>
  <c r="R62" i="74" s="1"/>
  <c r="T62" i="74" s="1"/>
  <c r="V62" i="74" s="1"/>
  <c r="X62" i="74" s="1"/>
  <c r="Z62" i="74" s="1"/>
  <c r="AB62" i="74" s="1"/>
  <c r="N874" i="72"/>
  <c r="L874" i="72"/>
  <c r="T874" i="72"/>
  <c r="X874" i="72"/>
  <c r="P874" i="72"/>
  <c r="F874" i="72"/>
  <c r="F875" i="72" s="1"/>
  <c r="Z874" i="72"/>
  <c r="J874" i="72"/>
  <c r="H874" i="72"/>
  <c r="V874" i="72"/>
  <c r="R874" i="72"/>
  <c r="AB874" i="72"/>
  <c r="AC874" i="72" s="1"/>
  <c r="H583" i="72"/>
  <c r="J583" i="72" s="1"/>
  <c r="L583" i="72" s="1"/>
  <c r="N583" i="72" s="1"/>
  <c r="P583" i="72" s="1"/>
  <c r="R583" i="72" s="1"/>
  <c r="T583" i="72" s="1"/>
  <c r="V583" i="72" s="1"/>
  <c r="X583" i="72" s="1"/>
  <c r="Z583" i="72" s="1"/>
  <c r="AB583" i="72" s="1"/>
  <c r="AC583" i="72" s="1"/>
  <c r="D89" i="80"/>
  <c r="H752" i="70"/>
  <c r="J752" i="70" s="1"/>
  <c r="L752" i="70" s="1"/>
  <c r="N752" i="70" s="1"/>
  <c r="P752" i="70" s="1"/>
  <c r="R752" i="70" s="1"/>
  <c r="T752" i="70" s="1"/>
  <c r="V752" i="70" s="1"/>
  <c r="X752" i="70" s="1"/>
  <c r="Z752" i="70" s="1"/>
  <c r="AB752" i="70" s="1"/>
  <c r="H61" i="84"/>
  <c r="J61" i="84" s="1"/>
  <c r="L61" i="84" s="1"/>
  <c r="N61" i="84" s="1"/>
  <c r="P61" i="84" s="1"/>
  <c r="R61" i="84" s="1"/>
  <c r="T61" i="84" s="1"/>
  <c r="V61" i="84" s="1"/>
  <c r="X61" i="84" s="1"/>
  <c r="Z61" i="84" s="1"/>
  <c r="AB61" i="84" s="1"/>
  <c r="H67" i="70"/>
  <c r="J67" i="70" s="1"/>
  <c r="L67" i="70" s="1"/>
  <c r="N67" i="70" s="1"/>
  <c r="P67" i="70" s="1"/>
  <c r="R67" i="70" s="1"/>
  <c r="T67" i="70" s="1"/>
  <c r="V67" i="70" s="1"/>
  <c r="X67" i="70" s="1"/>
  <c r="Z67" i="70" s="1"/>
  <c r="AB67" i="70" s="1"/>
  <c r="D119" i="72"/>
  <c r="D262" i="70"/>
  <c r="H252" i="84"/>
  <c r="J252" i="84" s="1"/>
  <c r="L252" i="84" s="1"/>
  <c r="N252" i="84" s="1"/>
  <c r="P252" i="84" s="1"/>
  <c r="R252" i="84" s="1"/>
  <c r="T252" i="84" s="1"/>
  <c r="V252" i="84" s="1"/>
  <c r="X252" i="84" s="1"/>
  <c r="Z252" i="84" s="1"/>
  <c r="AB252" i="84" s="1"/>
  <c r="H724" i="70"/>
  <c r="J724" i="70" s="1"/>
  <c r="L724" i="70" s="1"/>
  <c r="N724" i="70" s="1"/>
  <c r="P724" i="70" s="1"/>
  <c r="R724" i="70" s="1"/>
  <c r="T724" i="70" s="1"/>
  <c r="V724" i="70" s="1"/>
  <c r="X724" i="70" s="1"/>
  <c r="Z724" i="70" s="1"/>
  <c r="AB724" i="70" s="1"/>
  <c r="D539" i="72"/>
  <c r="H865" i="72"/>
  <c r="J865" i="72" s="1"/>
  <c r="L865" i="72" s="1"/>
  <c r="N865" i="72" s="1"/>
  <c r="P865" i="72" s="1"/>
  <c r="R865" i="72" s="1"/>
  <c r="T865" i="72" s="1"/>
  <c r="V865" i="72" s="1"/>
  <c r="X865" i="72" s="1"/>
  <c r="Z865" i="72" s="1"/>
  <c r="AB865" i="72" s="1"/>
  <c r="AC865" i="72" s="1"/>
  <c r="D14" i="74"/>
  <c r="D59" i="80"/>
  <c r="D958" i="72"/>
  <c r="H670" i="72"/>
  <c r="J670" i="72" s="1"/>
  <c r="L670" i="72" s="1"/>
  <c r="N670" i="72" s="1"/>
  <c r="P670" i="72" s="1"/>
  <c r="R670" i="72" s="1"/>
  <c r="T670" i="72" s="1"/>
  <c r="V670" i="72" s="1"/>
  <c r="X670" i="72" s="1"/>
  <c r="Z670" i="72" s="1"/>
  <c r="AB670" i="72" s="1"/>
  <c r="AC670" i="72" s="1"/>
  <c r="P121" i="80"/>
  <c r="H121" i="80"/>
  <c r="F121" i="80"/>
  <c r="F122" i="80" s="1"/>
  <c r="L121" i="80"/>
  <c r="AB121" i="80"/>
  <c r="V121" i="80"/>
  <c r="T121" i="80"/>
  <c r="N121" i="80"/>
  <c r="Z121" i="80"/>
  <c r="X121" i="80"/>
  <c r="J121" i="80"/>
  <c r="R121" i="80"/>
  <c r="H855" i="72"/>
  <c r="J855" i="72" s="1"/>
  <c r="L855" i="72" s="1"/>
  <c r="N855" i="72" s="1"/>
  <c r="P855" i="72" s="1"/>
  <c r="R855" i="72" s="1"/>
  <c r="T855" i="72" s="1"/>
  <c r="V855" i="72" s="1"/>
  <c r="X855" i="72" s="1"/>
  <c r="Z855" i="72" s="1"/>
  <c r="AB855" i="72" s="1"/>
  <c r="AC855" i="72" s="1"/>
  <c r="D407" i="72"/>
  <c r="H103" i="68"/>
  <c r="J103" i="68" s="1"/>
  <c r="L103" i="68" s="1"/>
  <c r="N103" i="68" s="1"/>
  <c r="P103" i="68" s="1"/>
  <c r="R103" i="68" s="1"/>
  <c r="T103" i="68" s="1"/>
  <c r="V103" i="68" s="1"/>
  <c r="X103" i="68" s="1"/>
  <c r="Z103" i="68" s="1"/>
  <c r="AB103" i="68" s="1"/>
  <c r="X205" i="72"/>
  <c r="J205" i="72"/>
  <c r="AB205" i="72"/>
  <c r="AC205" i="72" s="1"/>
  <c r="R205" i="72"/>
  <c r="P205" i="72"/>
  <c r="N205" i="72"/>
  <c r="V205" i="72"/>
  <c r="H205" i="72"/>
  <c r="T205" i="72"/>
  <c r="F205" i="72"/>
  <c r="F206" i="72" s="1"/>
  <c r="L205" i="72"/>
  <c r="Z205" i="72"/>
  <c r="H153" i="70"/>
  <c r="J153" i="70" s="1"/>
  <c r="L153" i="70" s="1"/>
  <c r="N153" i="70" s="1"/>
  <c r="P153" i="70" s="1"/>
  <c r="R153" i="70" s="1"/>
  <c r="T153" i="70" s="1"/>
  <c r="V153" i="70" s="1"/>
  <c r="X153" i="70" s="1"/>
  <c r="Z153" i="70" s="1"/>
  <c r="AB153" i="70" s="1"/>
  <c r="H295" i="72"/>
  <c r="J295" i="72" s="1"/>
  <c r="L295" i="72" s="1"/>
  <c r="N295" i="72" s="1"/>
  <c r="P295" i="72" s="1"/>
  <c r="R295" i="72" s="1"/>
  <c r="T295" i="72" s="1"/>
  <c r="V295" i="72" s="1"/>
  <c r="X295" i="72" s="1"/>
  <c r="Z295" i="72" s="1"/>
  <c r="AB295" i="72" s="1"/>
  <c r="AC295" i="72" s="1"/>
  <c r="H268" i="84"/>
  <c r="J268" i="84" s="1"/>
  <c r="L268" i="84" s="1"/>
  <c r="N268" i="84" s="1"/>
  <c r="P268" i="84" s="1"/>
  <c r="R268" i="84" s="1"/>
  <c r="T268" i="84" s="1"/>
  <c r="V268" i="84" s="1"/>
  <c r="X268" i="84" s="1"/>
  <c r="Z268" i="84" s="1"/>
  <c r="AB268" i="84" s="1"/>
  <c r="V267" i="80"/>
  <c r="H267" i="80"/>
  <c r="R267" i="80"/>
  <c r="J267" i="80"/>
  <c r="T267" i="80"/>
  <c r="F267" i="80"/>
  <c r="F268" i="80" s="1"/>
  <c r="AB267" i="80"/>
  <c r="P267" i="80"/>
  <c r="N267" i="80"/>
  <c r="Z267" i="80"/>
  <c r="X267" i="80"/>
  <c r="L267" i="80"/>
  <c r="Z807" i="72"/>
  <c r="R807" i="72"/>
  <c r="V807" i="72"/>
  <c r="F807" i="72"/>
  <c r="F808" i="72" s="1"/>
  <c r="T807" i="72"/>
  <c r="H807" i="72"/>
  <c r="X807" i="72"/>
  <c r="P807" i="72"/>
  <c r="J807" i="72"/>
  <c r="N807" i="72"/>
  <c r="L807" i="72"/>
  <c r="AB807" i="72"/>
  <c r="AC807" i="72" s="1"/>
  <c r="D111" i="70"/>
  <c r="D136" i="74"/>
  <c r="D43" i="74"/>
  <c r="D362" i="70"/>
  <c r="D110" i="74"/>
  <c r="Z583" i="70"/>
  <c r="F583" i="70"/>
  <c r="F584" i="70" s="1"/>
  <c r="J583" i="70"/>
  <c r="AB583" i="70"/>
  <c r="N583" i="70"/>
  <c r="V583" i="70"/>
  <c r="T583" i="70"/>
  <c r="L583" i="70"/>
  <c r="R583" i="70"/>
  <c r="H583" i="70"/>
  <c r="X583" i="70"/>
  <c r="P583" i="70"/>
  <c r="D219" i="70"/>
  <c r="H158" i="72"/>
  <c r="J158" i="72" s="1"/>
  <c r="L158" i="72" s="1"/>
  <c r="N158" i="72" s="1"/>
  <c r="P158" i="72" s="1"/>
  <c r="R158" i="72" s="1"/>
  <c r="T158" i="72" s="1"/>
  <c r="V158" i="72" s="1"/>
  <c r="X158" i="72" s="1"/>
  <c r="Z158" i="72" s="1"/>
  <c r="AB158" i="72" s="1"/>
  <c r="AC158" i="72" s="1"/>
  <c r="Z36" i="75"/>
  <c r="P36" i="75"/>
  <c r="J36" i="75"/>
  <c r="H36" i="75"/>
  <c r="T36" i="75"/>
  <c r="R36" i="75"/>
  <c r="V36" i="75"/>
  <c r="F36" i="75"/>
  <c r="F37" i="75" s="1"/>
  <c r="X36" i="75"/>
  <c r="L36" i="75"/>
  <c r="AB36" i="75"/>
  <c r="N36" i="75"/>
  <c r="AB468" i="72"/>
  <c r="AC468" i="72" s="1"/>
  <c r="Z468" i="72"/>
  <c r="X468" i="72"/>
  <c r="T468" i="72"/>
  <c r="F468" i="72"/>
  <c r="F469" i="72" s="1"/>
  <c r="R468" i="72"/>
  <c r="P468" i="72"/>
  <c r="J468" i="72"/>
  <c r="V468" i="72"/>
  <c r="H468" i="72"/>
  <c r="N468" i="72"/>
  <c r="L468" i="72"/>
  <c r="H98" i="84"/>
  <c r="J98" i="84" s="1"/>
  <c r="L98" i="84" s="1"/>
  <c r="N98" i="84" s="1"/>
  <c r="P98" i="84" s="1"/>
  <c r="R98" i="84" s="1"/>
  <c r="T98" i="84" s="1"/>
  <c r="V98" i="84" s="1"/>
  <c r="X98" i="84" s="1"/>
  <c r="Z98" i="84" s="1"/>
  <c r="AB98" i="84" s="1"/>
  <c r="H86" i="74"/>
  <c r="J86" i="74" s="1"/>
  <c r="L86" i="74" s="1"/>
  <c r="N86" i="74" s="1"/>
  <c r="P86" i="74" s="1"/>
  <c r="R86" i="74" s="1"/>
  <c r="T86" i="74" s="1"/>
  <c r="V86" i="74" s="1"/>
  <c r="X86" i="74" s="1"/>
  <c r="Z86" i="74" s="1"/>
  <c r="AB86" i="74" s="1"/>
  <c r="D191" i="80"/>
  <c r="H1044" i="72"/>
  <c r="J1044" i="72" s="1"/>
  <c r="L1044" i="72" s="1"/>
  <c r="N1044" i="72" s="1"/>
  <c r="P1044" i="72" s="1"/>
  <c r="R1044" i="72" s="1"/>
  <c r="T1044" i="72" s="1"/>
  <c r="V1044" i="72" s="1"/>
  <c r="X1044" i="72" s="1"/>
  <c r="Z1044" i="72" s="1"/>
  <c r="AB1044" i="72" s="1"/>
  <c r="AC1044" i="72" s="1"/>
  <c r="D418" i="72"/>
  <c r="D43" i="70"/>
  <c r="H26" i="70"/>
  <c r="J26" i="70" s="1"/>
  <c r="L26" i="70" s="1"/>
  <c r="N26" i="70" s="1"/>
  <c r="P26" i="70" s="1"/>
  <c r="R26" i="70" s="1"/>
  <c r="T26" i="70" s="1"/>
  <c r="V26" i="70" s="1"/>
  <c r="X26" i="70" s="1"/>
  <c r="Z26" i="70" s="1"/>
  <c r="AB26" i="70" s="1"/>
  <c r="H662" i="72"/>
  <c r="J662" i="72" s="1"/>
  <c r="L662" i="72" s="1"/>
  <c r="N662" i="72" s="1"/>
  <c r="P662" i="72" s="1"/>
  <c r="R662" i="72" s="1"/>
  <c r="T662" i="72" s="1"/>
  <c r="V662" i="72" s="1"/>
  <c r="X662" i="72" s="1"/>
  <c r="Z662" i="72" s="1"/>
  <c r="AB662" i="72" s="1"/>
  <c r="AC662" i="72" s="1"/>
  <c r="H979" i="72"/>
  <c r="J979" i="72" s="1"/>
  <c r="L979" i="72" s="1"/>
  <c r="N979" i="72" s="1"/>
  <c r="P979" i="72" s="1"/>
  <c r="R979" i="72" s="1"/>
  <c r="T979" i="72" s="1"/>
  <c r="V979" i="72" s="1"/>
  <c r="X979" i="72" s="1"/>
  <c r="Z979" i="72" s="1"/>
  <c r="AB979" i="72" s="1"/>
  <c r="AC979" i="72" s="1"/>
  <c r="R743" i="72"/>
  <c r="Z743" i="72"/>
  <c r="L743" i="72"/>
  <c r="X743" i="72"/>
  <c r="J743" i="72"/>
  <c r="F743" i="72"/>
  <c r="F744" i="72" s="1"/>
  <c r="N743" i="72"/>
  <c r="V743" i="72"/>
  <c r="AB743" i="72"/>
  <c r="AC743" i="72" s="1"/>
  <c r="H743" i="72"/>
  <c r="P743" i="72"/>
  <c r="T743" i="72"/>
  <c r="H59" i="72"/>
  <c r="J59" i="72" s="1"/>
  <c r="L59" i="72" s="1"/>
  <c r="N59" i="72" s="1"/>
  <c r="P59" i="72" s="1"/>
  <c r="R59" i="72" s="1"/>
  <c r="T59" i="72" s="1"/>
  <c r="V59" i="72" s="1"/>
  <c r="X59" i="72" s="1"/>
  <c r="Z59" i="72" s="1"/>
  <c r="AB59" i="72" s="1"/>
  <c r="AC59" i="72" s="1"/>
  <c r="H146" i="70"/>
  <c r="J146" i="70" s="1"/>
  <c r="L146" i="70" s="1"/>
  <c r="N146" i="70" s="1"/>
  <c r="P146" i="70" s="1"/>
  <c r="R146" i="70" s="1"/>
  <c r="T146" i="70" s="1"/>
  <c r="V146" i="70" s="1"/>
  <c r="X146" i="70" s="1"/>
  <c r="Z146" i="70" s="1"/>
  <c r="AB146" i="70" s="1"/>
  <c r="D588" i="70"/>
  <c r="H344" i="72"/>
  <c r="J344" i="72" s="1"/>
  <c r="L344" i="72" s="1"/>
  <c r="N344" i="72" s="1"/>
  <c r="P344" i="72" s="1"/>
  <c r="R344" i="72" s="1"/>
  <c r="T344" i="72" s="1"/>
  <c r="V344" i="72" s="1"/>
  <c r="X344" i="72" s="1"/>
  <c r="Z344" i="72" s="1"/>
  <c r="AB344" i="72" s="1"/>
  <c r="AC344" i="72" s="1"/>
  <c r="H132" i="74"/>
  <c r="J132" i="74" s="1"/>
  <c r="L132" i="74" s="1"/>
  <c r="N132" i="74" s="1"/>
  <c r="P132" i="74" s="1"/>
  <c r="R132" i="74" s="1"/>
  <c r="T132" i="74" s="1"/>
  <c r="V132" i="74" s="1"/>
  <c r="X132" i="74" s="1"/>
  <c r="Z132" i="74" s="1"/>
  <c r="AB132" i="74" s="1"/>
  <c r="D381" i="72"/>
  <c r="H526" i="72"/>
  <c r="J526" i="72" s="1"/>
  <c r="L526" i="72" s="1"/>
  <c r="N526" i="72" s="1"/>
  <c r="P526" i="72" s="1"/>
  <c r="R526" i="72" s="1"/>
  <c r="T526" i="72" s="1"/>
  <c r="V526" i="72" s="1"/>
  <c r="X526" i="72" s="1"/>
  <c r="Z526" i="72" s="1"/>
  <c r="AB526" i="72" s="1"/>
  <c r="AC526" i="72" s="1"/>
  <c r="D119" i="74"/>
  <c r="D38" i="72"/>
  <c r="H155" i="80"/>
  <c r="F155" i="80"/>
  <c r="F156" i="80" s="1"/>
  <c r="T155" i="80"/>
  <c r="X155" i="80"/>
  <c r="V155" i="80"/>
  <c r="Z155" i="80"/>
  <c r="AB155" i="80"/>
  <c r="N155" i="80"/>
  <c r="J155" i="80"/>
  <c r="R155" i="80"/>
  <c r="P155" i="80"/>
  <c r="L155" i="80"/>
  <c r="H283" i="72"/>
  <c r="J283" i="72" s="1"/>
  <c r="L283" i="72" s="1"/>
  <c r="N283" i="72" s="1"/>
  <c r="P283" i="72" s="1"/>
  <c r="R283" i="72" s="1"/>
  <c r="T283" i="72" s="1"/>
  <c r="V283" i="72" s="1"/>
  <c r="X283" i="72" s="1"/>
  <c r="Z283" i="72" s="1"/>
  <c r="AB283" i="72" s="1"/>
  <c r="AC283" i="72" s="1"/>
  <c r="H29" i="84"/>
  <c r="J29" i="84" s="1"/>
  <c r="L29" i="84" s="1"/>
  <c r="N29" i="84" s="1"/>
  <c r="P29" i="84" s="1"/>
  <c r="R29" i="84" s="1"/>
  <c r="T29" i="84" s="1"/>
  <c r="V29" i="84" s="1"/>
  <c r="X29" i="84" s="1"/>
  <c r="Z29" i="84" s="1"/>
  <c r="AB29" i="84" s="1"/>
  <c r="H124" i="84"/>
  <c r="J124" i="84" s="1"/>
  <c r="L124" i="84" s="1"/>
  <c r="N124" i="84" s="1"/>
  <c r="P124" i="84" s="1"/>
  <c r="R124" i="84" s="1"/>
  <c r="T124" i="84" s="1"/>
  <c r="V124" i="84" s="1"/>
  <c r="X124" i="84" s="1"/>
  <c r="Z124" i="84" s="1"/>
  <c r="AB124" i="84" s="1"/>
  <c r="H750" i="70"/>
  <c r="J750" i="70" s="1"/>
  <c r="L750" i="70" s="1"/>
  <c r="N750" i="70" s="1"/>
  <c r="P750" i="70" s="1"/>
  <c r="R750" i="70" s="1"/>
  <c r="T750" i="70" s="1"/>
  <c r="V750" i="70" s="1"/>
  <c r="X750" i="70" s="1"/>
  <c r="Z750" i="70" s="1"/>
  <c r="AB750" i="70" s="1"/>
  <c r="H100" i="84"/>
  <c r="J100" i="84" s="1"/>
  <c r="L100" i="84" s="1"/>
  <c r="N100" i="84" s="1"/>
  <c r="P100" i="84" s="1"/>
  <c r="R100" i="84" s="1"/>
  <c r="T100" i="84" s="1"/>
  <c r="V100" i="84" s="1"/>
  <c r="X100" i="84" s="1"/>
  <c r="Z100" i="84" s="1"/>
  <c r="AB100" i="84" s="1"/>
  <c r="F86" i="72"/>
  <c r="F87" i="72" s="1"/>
  <c r="J86" i="72"/>
  <c r="T86" i="72"/>
  <c r="AB86" i="72"/>
  <c r="AC86" i="72" s="1"/>
  <c r="N86" i="72"/>
  <c r="Z86" i="72"/>
  <c r="L86" i="72"/>
  <c r="X86" i="72"/>
  <c r="V86" i="72"/>
  <c r="H86" i="72"/>
  <c r="R86" i="72"/>
  <c r="P86" i="72"/>
  <c r="T30" i="68"/>
  <c r="L30" i="68"/>
  <c r="X30" i="68"/>
  <c r="P30" i="68"/>
  <c r="J30" i="68"/>
  <c r="H30" i="68"/>
  <c r="F30" i="68"/>
  <c r="F31" i="68" s="1"/>
  <c r="AB30" i="68"/>
  <c r="Z30" i="68"/>
  <c r="N30" i="68"/>
  <c r="V30" i="68"/>
  <c r="R30" i="68"/>
  <c r="D646" i="70"/>
  <c r="D30" i="74"/>
  <c r="AB895" i="72"/>
  <c r="AC895" i="72" s="1"/>
  <c r="P895" i="72"/>
  <c r="R895" i="72"/>
  <c r="N895" i="72"/>
  <c r="T895" i="72"/>
  <c r="X895" i="72"/>
  <c r="F895" i="72"/>
  <c r="F896" i="72" s="1"/>
  <c r="V895" i="72"/>
  <c r="L895" i="72"/>
  <c r="J895" i="72"/>
  <c r="Z895" i="72"/>
  <c r="H895" i="72"/>
  <c r="D76" i="74"/>
  <c r="D638" i="70"/>
  <c r="D151" i="80"/>
  <c r="H1036" i="72"/>
  <c r="J1036" i="72" s="1"/>
  <c r="L1036" i="72" s="1"/>
  <c r="N1036" i="72" s="1"/>
  <c r="P1036" i="72" s="1"/>
  <c r="R1036" i="72" s="1"/>
  <c r="T1036" i="72" s="1"/>
  <c r="V1036" i="72" s="1"/>
  <c r="X1036" i="72" s="1"/>
  <c r="Z1036" i="72" s="1"/>
  <c r="AB1036" i="72" s="1"/>
  <c r="AC1036" i="72" s="1"/>
  <c r="H597" i="72"/>
  <c r="J597" i="72" s="1"/>
  <c r="L597" i="72" s="1"/>
  <c r="N597" i="72" s="1"/>
  <c r="P597" i="72" s="1"/>
  <c r="R597" i="72" s="1"/>
  <c r="T597" i="72" s="1"/>
  <c r="V597" i="72" s="1"/>
  <c r="X597" i="72" s="1"/>
  <c r="Z597" i="72" s="1"/>
  <c r="AB597" i="72" s="1"/>
  <c r="AC597" i="72" s="1"/>
  <c r="D731" i="72"/>
  <c r="H31" i="84"/>
  <c r="J31" i="84" s="1"/>
  <c r="L31" i="84" s="1"/>
  <c r="N31" i="84" s="1"/>
  <c r="P31" i="84" s="1"/>
  <c r="R31" i="84" s="1"/>
  <c r="T31" i="84" s="1"/>
  <c r="V31" i="84" s="1"/>
  <c r="X31" i="84" s="1"/>
  <c r="Z31" i="84" s="1"/>
  <c r="AB31" i="84" s="1"/>
  <c r="D830" i="72"/>
  <c r="D1023" i="72"/>
  <c r="H587" i="72"/>
  <c r="J587" i="72" s="1"/>
  <c r="L587" i="72" s="1"/>
  <c r="N587" i="72" s="1"/>
  <c r="P587" i="72" s="1"/>
  <c r="R587" i="72" s="1"/>
  <c r="T587" i="72" s="1"/>
  <c r="V587" i="72" s="1"/>
  <c r="X587" i="72" s="1"/>
  <c r="Z587" i="72" s="1"/>
  <c r="AB587" i="72" s="1"/>
  <c r="AC587" i="72" s="1"/>
  <c r="H125" i="70"/>
  <c r="J125" i="70" s="1"/>
  <c r="L125" i="70" s="1"/>
  <c r="N125" i="70" s="1"/>
  <c r="P125" i="70" s="1"/>
  <c r="R125" i="70" s="1"/>
  <c r="T125" i="70" s="1"/>
  <c r="V125" i="70" s="1"/>
  <c r="X125" i="70" s="1"/>
  <c r="Z125" i="70" s="1"/>
  <c r="AB125" i="70" s="1"/>
  <c r="H772" i="72"/>
  <c r="J772" i="72" s="1"/>
  <c r="L772" i="72" s="1"/>
  <c r="N772" i="72" s="1"/>
  <c r="P772" i="72" s="1"/>
  <c r="R772" i="72" s="1"/>
  <c r="T772" i="72" s="1"/>
  <c r="V772" i="72" s="1"/>
  <c r="X772" i="72" s="1"/>
  <c r="Z772" i="72" s="1"/>
  <c r="AB772" i="72" s="1"/>
  <c r="AC772" i="72" s="1"/>
  <c r="D651" i="72"/>
  <c r="H373" i="70"/>
  <c r="J373" i="70" s="1"/>
  <c r="L373" i="70" s="1"/>
  <c r="N373" i="70" s="1"/>
  <c r="P373" i="70" s="1"/>
  <c r="R373" i="70" s="1"/>
  <c r="T373" i="70" s="1"/>
  <c r="V373" i="70" s="1"/>
  <c r="X373" i="70" s="1"/>
  <c r="Z373" i="70" s="1"/>
  <c r="AB373" i="70" s="1"/>
  <c r="H183" i="70"/>
  <c r="J183" i="70" s="1"/>
  <c r="L183" i="70" s="1"/>
  <c r="N183" i="70" s="1"/>
  <c r="P183" i="70" s="1"/>
  <c r="R183" i="70" s="1"/>
  <c r="T183" i="70" s="1"/>
  <c r="V183" i="70" s="1"/>
  <c r="X183" i="70" s="1"/>
  <c r="Z183" i="70" s="1"/>
  <c r="AB183" i="70" s="1"/>
  <c r="V152" i="84"/>
  <c r="R152" i="84"/>
  <c r="X152" i="84"/>
  <c r="H152" i="84"/>
  <c r="F152" i="84"/>
  <c r="F153" i="84" s="1"/>
  <c r="L152" i="84"/>
  <c r="P152" i="84"/>
  <c r="N152" i="84"/>
  <c r="T152" i="84"/>
  <c r="J152" i="84"/>
  <c r="AB152" i="84"/>
  <c r="Z152" i="84"/>
  <c r="H172" i="70"/>
  <c r="J172" i="70" s="1"/>
  <c r="L172" i="70" s="1"/>
  <c r="N172" i="70" s="1"/>
  <c r="P172" i="70" s="1"/>
  <c r="R172" i="70" s="1"/>
  <c r="T172" i="70" s="1"/>
  <c r="V172" i="70" s="1"/>
  <c r="X172" i="70" s="1"/>
  <c r="Z172" i="70" s="1"/>
  <c r="AB172" i="70" s="1"/>
  <c r="H309" i="70"/>
  <c r="J309" i="70" s="1"/>
  <c r="L309" i="70" s="1"/>
  <c r="N309" i="70" s="1"/>
  <c r="P309" i="70" s="1"/>
  <c r="R309" i="70" s="1"/>
  <c r="T309" i="70" s="1"/>
  <c r="V309" i="70" s="1"/>
  <c r="X309" i="70" s="1"/>
  <c r="Z309" i="70" s="1"/>
  <c r="AB309" i="70" s="1"/>
  <c r="D165" i="70"/>
  <c r="H488" i="70"/>
  <c r="J488" i="70" s="1"/>
  <c r="L488" i="70" s="1"/>
  <c r="N488" i="70" s="1"/>
  <c r="P488" i="70" s="1"/>
  <c r="R488" i="70" s="1"/>
  <c r="T488" i="70" s="1"/>
  <c r="V488" i="70" s="1"/>
  <c r="X488" i="70" s="1"/>
  <c r="Z488" i="70" s="1"/>
  <c r="AB488" i="70" s="1"/>
  <c r="H869" i="72"/>
  <c r="J869" i="72" s="1"/>
  <c r="L869" i="72" s="1"/>
  <c r="N869" i="72" s="1"/>
  <c r="P869" i="72" s="1"/>
  <c r="R869" i="72" s="1"/>
  <c r="T869" i="72" s="1"/>
  <c r="V869" i="72" s="1"/>
  <c r="X869" i="72" s="1"/>
  <c r="Z869" i="72" s="1"/>
  <c r="AB869" i="72" s="1"/>
  <c r="AC869" i="72" s="1"/>
  <c r="R298" i="72"/>
  <c r="P298" i="72"/>
  <c r="V298" i="72"/>
  <c r="J298" i="72"/>
  <c r="N298" i="72"/>
  <c r="AB298" i="72"/>
  <c r="AC298" i="72" s="1"/>
  <c r="X298" i="72"/>
  <c r="H298" i="72"/>
  <c r="Z298" i="72"/>
  <c r="F298" i="72"/>
  <c r="F299" i="72" s="1"/>
  <c r="T298" i="72"/>
  <c r="L298" i="72"/>
  <c r="H762" i="70"/>
  <c r="J762" i="70" s="1"/>
  <c r="L762" i="70" s="1"/>
  <c r="N762" i="70" s="1"/>
  <c r="P762" i="70" s="1"/>
  <c r="R762" i="70" s="1"/>
  <c r="T762" i="70" s="1"/>
  <c r="V762" i="70" s="1"/>
  <c r="X762" i="70" s="1"/>
  <c r="Z762" i="70" s="1"/>
  <c r="AB762" i="70" s="1"/>
  <c r="T207" i="72"/>
  <c r="F207" i="72"/>
  <c r="F208" i="72" s="1"/>
  <c r="R207" i="72"/>
  <c r="P207" i="72"/>
  <c r="L207" i="72"/>
  <c r="X207" i="72"/>
  <c r="J207" i="72"/>
  <c r="V207" i="72"/>
  <c r="Z207" i="72"/>
  <c r="H207" i="72"/>
  <c r="AB207" i="72"/>
  <c r="AC207" i="72" s="1"/>
  <c r="N207" i="72"/>
  <c r="D257" i="80"/>
  <c r="H160" i="72"/>
  <c r="J160" i="72" s="1"/>
  <c r="L160" i="72" s="1"/>
  <c r="N160" i="72" s="1"/>
  <c r="P160" i="72" s="1"/>
  <c r="R160" i="72" s="1"/>
  <c r="T160" i="72" s="1"/>
  <c r="V160" i="72" s="1"/>
  <c r="X160" i="72" s="1"/>
  <c r="Z160" i="72" s="1"/>
  <c r="AB160" i="72" s="1"/>
  <c r="AC160" i="72" s="1"/>
  <c r="H851" i="72"/>
  <c r="J851" i="72" s="1"/>
  <c r="L851" i="72" s="1"/>
  <c r="N851" i="72" s="1"/>
  <c r="P851" i="72" s="1"/>
  <c r="R851" i="72" s="1"/>
  <c r="T851" i="72" s="1"/>
  <c r="V851" i="72" s="1"/>
  <c r="X851" i="72" s="1"/>
  <c r="Z851" i="72" s="1"/>
  <c r="AB851" i="72" s="1"/>
  <c r="AC851" i="72" s="1"/>
  <c r="N271" i="80"/>
  <c r="L271" i="80"/>
  <c r="AB271" i="80"/>
  <c r="Z271" i="80"/>
  <c r="J271" i="80"/>
  <c r="F271" i="80"/>
  <c r="F272" i="80" s="1"/>
  <c r="P271" i="80"/>
  <c r="R271" i="80"/>
  <c r="X271" i="80"/>
  <c r="V271" i="80"/>
  <c r="H271" i="80"/>
  <c r="T271" i="80"/>
  <c r="X133" i="84"/>
  <c r="J133" i="84"/>
  <c r="H133" i="84"/>
  <c r="T133" i="84"/>
  <c r="V133" i="84"/>
  <c r="F133" i="84"/>
  <c r="F134" i="84" s="1"/>
  <c r="P133" i="84"/>
  <c r="L133" i="84"/>
  <c r="R133" i="84"/>
  <c r="AB133" i="84"/>
  <c r="Z133" i="84"/>
  <c r="N133" i="84"/>
  <c r="F125" i="80"/>
  <c r="F126" i="80" s="1"/>
  <c r="Z125" i="80"/>
  <c r="X125" i="80"/>
  <c r="N125" i="80"/>
  <c r="L125" i="80"/>
  <c r="R125" i="80"/>
  <c r="V125" i="80"/>
  <c r="P125" i="80"/>
  <c r="AB125" i="80"/>
  <c r="H125" i="80"/>
  <c r="J125" i="80"/>
  <c r="T125" i="80"/>
  <c r="H96" i="74"/>
  <c r="J96" i="74" s="1"/>
  <c r="L96" i="74" s="1"/>
  <c r="N96" i="74" s="1"/>
  <c r="P96" i="74" s="1"/>
  <c r="R96" i="74" s="1"/>
  <c r="T96" i="74" s="1"/>
  <c r="V96" i="74" s="1"/>
  <c r="X96" i="74" s="1"/>
  <c r="Z96" i="74" s="1"/>
  <c r="AB96" i="74" s="1"/>
  <c r="H655" i="70"/>
  <c r="J655" i="70" s="1"/>
  <c r="L655" i="70" s="1"/>
  <c r="N655" i="70" s="1"/>
  <c r="P655" i="70" s="1"/>
  <c r="R655" i="70" s="1"/>
  <c r="T655" i="70" s="1"/>
  <c r="V655" i="70" s="1"/>
  <c r="X655" i="70" s="1"/>
  <c r="Z655" i="70" s="1"/>
  <c r="AB655" i="70" s="1"/>
  <c r="D547" i="70"/>
  <c r="H366" i="72"/>
  <c r="J366" i="72" s="1"/>
  <c r="L366" i="72" s="1"/>
  <c r="N366" i="72" s="1"/>
  <c r="P366" i="72" s="1"/>
  <c r="R366" i="72" s="1"/>
  <c r="T366" i="72" s="1"/>
  <c r="V366" i="72" s="1"/>
  <c r="X366" i="72" s="1"/>
  <c r="Z366" i="72" s="1"/>
  <c r="AB366" i="72" s="1"/>
  <c r="AC366" i="72" s="1"/>
  <c r="R727" i="72"/>
  <c r="P727" i="72"/>
  <c r="H727" i="72"/>
  <c r="F727" i="72"/>
  <c r="F728" i="72" s="1"/>
  <c r="X727" i="72"/>
  <c r="V727" i="72"/>
  <c r="T727" i="72"/>
  <c r="Z727" i="72"/>
  <c r="J727" i="72"/>
  <c r="N727" i="72"/>
  <c r="AB727" i="72"/>
  <c r="AC727" i="72" s="1"/>
  <c r="L727" i="72"/>
  <c r="D366" i="70"/>
  <c r="H419" i="70"/>
  <c r="J419" i="70" s="1"/>
  <c r="L419" i="70" s="1"/>
  <c r="N419" i="70" s="1"/>
  <c r="P419" i="70" s="1"/>
  <c r="R419" i="70" s="1"/>
  <c r="T419" i="70" s="1"/>
  <c r="V419" i="70" s="1"/>
  <c r="X419" i="70" s="1"/>
  <c r="Z419" i="70" s="1"/>
  <c r="AB419" i="70" s="1"/>
  <c r="D46" i="68"/>
  <c r="H38" i="67"/>
  <c r="J38" i="67" s="1"/>
  <c r="L38" i="67" s="1"/>
  <c r="N38" i="67" s="1"/>
  <c r="P38" i="67" s="1"/>
  <c r="R38" i="67" s="1"/>
  <c r="T38" i="67" s="1"/>
  <c r="V38" i="67" s="1"/>
  <c r="X38" i="67" s="1"/>
  <c r="Z38" i="67" s="1"/>
  <c r="AB38" i="67" s="1"/>
  <c r="R255" i="80"/>
  <c r="L255" i="80"/>
  <c r="X255" i="80"/>
  <c r="F255" i="80"/>
  <c r="F256" i="80" s="1"/>
  <c r="P255" i="80"/>
  <c r="V255" i="80"/>
  <c r="AB255" i="80"/>
  <c r="N255" i="80"/>
  <c r="Z255" i="80"/>
  <c r="J255" i="80"/>
  <c r="T255" i="80"/>
  <c r="H255" i="80"/>
  <c r="H346" i="72"/>
  <c r="J346" i="72" s="1"/>
  <c r="L346" i="72" s="1"/>
  <c r="N346" i="72" s="1"/>
  <c r="P346" i="72" s="1"/>
  <c r="R346" i="72" s="1"/>
  <c r="T346" i="72" s="1"/>
  <c r="V346" i="72" s="1"/>
  <c r="X346" i="72" s="1"/>
  <c r="Z346" i="72" s="1"/>
  <c r="AB346" i="72" s="1"/>
  <c r="AC346" i="72" s="1"/>
  <c r="H514" i="72"/>
  <c r="J514" i="72" s="1"/>
  <c r="L514" i="72" s="1"/>
  <c r="N514" i="72" s="1"/>
  <c r="P514" i="72" s="1"/>
  <c r="R514" i="72" s="1"/>
  <c r="T514" i="72" s="1"/>
  <c r="V514" i="72" s="1"/>
  <c r="X514" i="72" s="1"/>
  <c r="Z514" i="72" s="1"/>
  <c r="AB514" i="72" s="1"/>
  <c r="AC514" i="72" s="1"/>
  <c r="H67" i="72"/>
  <c r="J67" i="72" s="1"/>
  <c r="L67" i="72" s="1"/>
  <c r="N67" i="72" s="1"/>
  <c r="P67" i="72" s="1"/>
  <c r="R67" i="72" s="1"/>
  <c r="T67" i="72" s="1"/>
  <c r="V67" i="72" s="1"/>
  <c r="X67" i="72" s="1"/>
  <c r="Z67" i="72" s="1"/>
  <c r="AB67" i="72" s="1"/>
  <c r="AC67" i="72" s="1"/>
  <c r="H279" i="84"/>
  <c r="J279" i="84" s="1"/>
  <c r="L279" i="84" s="1"/>
  <c r="N279" i="84" s="1"/>
  <c r="P279" i="84" s="1"/>
  <c r="R279" i="84" s="1"/>
  <c r="T279" i="84" s="1"/>
  <c r="V279" i="84" s="1"/>
  <c r="X279" i="84" s="1"/>
  <c r="Z279" i="84" s="1"/>
  <c r="AB279" i="84" s="1"/>
  <c r="D570" i="72"/>
  <c r="D246" i="72"/>
  <c r="H383" i="70"/>
  <c r="J383" i="70" s="1"/>
  <c r="L383" i="70" s="1"/>
  <c r="N383" i="70" s="1"/>
  <c r="P383" i="70" s="1"/>
  <c r="R383" i="70" s="1"/>
  <c r="T383" i="70" s="1"/>
  <c r="V383" i="70" s="1"/>
  <c r="X383" i="70" s="1"/>
  <c r="Z383" i="70" s="1"/>
  <c r="AB383" i="70" s="1"/>
  <c r="X319" i="72"/>
  <c r="F319" i="72"/>
  <c r="F320" i="72" s="1"/>
  <c r="R319" i="72"/>
  <c r="AB319" i="72"/>
  <c r="AC319" i="72" s="1"/>
  <c r="N319" i="72"/>
  <c r="T319" i="72"/>
  <c r="P319" i="72"/>
  <c r="L319" i="72"/>
  <c r="J319" i="72"/>
  <c r="H319" i="72"/>
  <c r="Z319" i="72"/>
  <c r="V319" i="72"/>
  <c r="D95" i="70"/>
  <c r="D191" i="84"/>
  <c r="J69" i="80"/>
  <c r="X69" i="80"/>
  <c r="AB69" i="80"/>
  <c r="Z69" i="80"/>
  <c r="H69" i="80"/>
  <c r="L69" i="80"/>
  <c r="F69" i="80"/>
  <c r="F70" i="80" s="1"/>
  <c r="T69" i="80"/>
  <c r="V69" i="80"/>
  <c r="N69" i="80"/>
  <c r="R69" i="80"/>
  <c r="P69" i="80"/>
  <c r="H113" i="80"/>
  <c r="X113" i="80"/>
  <c r="J113" i="80"/>
  <c r="V113" i="80"/>
  <c r="T113" i="80"/>
  <c r="F113" i="80"/>
  <c r="F114" i="80" s="1"/>
  <c r="R113" i="80"/>
  <c r="AB113" i="80"/>
  <c r="P113" i="80"/>
  <c r="L113" i="80"/>
  <c r="N113" i="80"/>
  <c r="Z113" i="80"/>
  <c r="H127" i="68"/>
  <c r="J127" i="68" s="1"/>
  <c r="L127" i="68" s="1"/>
  <c r="N127" i="68" s="1"/>
  <c r="P127" i="68" s="1"/>
  <c r="R127" i="68" s="1"/>
  <c r="T127" i="68" s="1"/>
  <c r="V127" i="68" s="1"/>
  <c r="X127" i="68" s="1"/>
  <c r="Z127" i="68" s="1"/>
  <c r="AB127" i="68" s="1"/>
  <c r="F240" i="72"/>
  <c r="F241" i="72" s="1"/>
  <c r="H240" i="72"/>
  <c r="X240" i="72"/>
  <c r="L240" i="72"/>
  <c r="AB240" i="72"/>
  <c r="AC240" i="72" s="1"/>
  <c r="N240" i="72"/>
  <c r="J240" i="72"/>
  <c r="V240" i="72"/>
  <c r="T240" i="72"/>
  <c r="Z240" i="72"/>
  <c r="P240" i="72"/>
  <c r="R240" i="72"/>
  <c r="H239" i="70"/>
  <c r="J239" i="70" s="1"/>
  <c r="L239" i="70" s="1"/>
  <c r="N239" i="70" s="1"/>
  <c r="P239" i="70" s="1"/>
  <c r="R239" i="70" s="1"/>
  <c r="T239" i="70" s="1"/>
  <c r="V239" i="70" s="1"/>
  <c r="X239" i="70" s="1"/>
  <c r="Z239" i="70" s="1"/>
  <c r="AB239" i="70" s="1"/>
  <c r="N12" i="72"/>
  <c r="AB12" i="72"/>
  <c r="AC12" i="72" s="1"/>
  <c r="J12" i="72"/>
  <c r="Z12" i="72"/>
  <c r="R12" i="72"/>
  <c r="L12" i="72"/>
  <c r="X12" i="72"/>
  <c r="T12" i="72"/>
  <c r="V12" i="72"/>
  <c r="H12" i="72"/>
  <c r="F12" i="72"/>
  <c r="F13" i="72" s="1"/>
  <c r="P12" i="72"/>
  <c r="H637" i="70"/>
  <c r="J637" i="70" s="1"/>
  <c r="L637" i="70" s="1"/>
  <c r="N637" i="70" s="1"/>
  <c r="P637" i="70" s="1"/>
  <c r="R637" i="70" s="1"/>
  <c r="T637" i="70" s="1"/>
  <c r="V637" i="70" s="1"/>
  <c r="X637" i="70" s="1"/>
  <c r="Z637" i="70" s="1"/>
  <c r="AB637" i="70" s="1"/>
  <c r="H88" i="68"/>
  <c r="J88" i="68" s="1"/>
  <c r="L88" i="68" s="1"/>
  <c r="N88" i="68" s="1"/>
  <c r="P88" i="68" s="1"/>
  <c r="R88" i="68" s="1"/>
  <c r="T88" i="68" s="1"/>
  <c r="V88" i="68" s="1"/>
  <c r="X88" i="68" s="1"/>
  <c r="Z88" i="68" s="1"/>
  <c r="AB88" i="68" s="1"/>
  <c r="H198" i="84"/>
  <c r="J198" i="84" s="1"/>
  <c r="L198" i="84" s="1"/>
  <c r="N198" i="84" s="1"/>
  <c r="P198" i="84" s="1"/>
  <c r="R198" i="84" s="1"/>
  <c r="T198" i="84" s="1"/>
  <c r="V198" i="84" s="1"/>
  <c r="X198" i="84" s="1"/>
  <c r="Z198" i="84" s="1"/>
  <c r="AB198" i="84" s="1"/>
  <c r="H451" i="72"/>
  <c r="J451" i="72" s="1"/>
  <c r="L451" i="72" s="1"/>
  <c r="N451" i="72" s="1"/>
  <c r="P451" i="72" s="1"/>
  <c r="R451" i="72" s="1"/>
  <c r="T451" i="72" s="1"/>
  <c r="V451" i="72" s="1"/>
  <c r="X451" i="72" s="1"/>
  <c r="Z451" i="72" s="1"/>
  <c r="AB451" i="72" s="1"/>
  <c r="AC451" i="72" s="1"/>
  <c r="D243" i="80"/>
  <c r="H275" i="80"/>
  <c r="T275" i="80"/>
  <c r="F275" i="80"/>
  <c r="F276" i="80" s="1"/>
  <c r="R275" i="80"/>
  <c r="P275" i="80"/>
  <c r="AB275" i="80"/>
  <c r="N275" i="80"/>
  <c r="Z275" i="80"/>
  <c r="L275" i="80"/>
  <c r="X275" i="80"/>
  <c r="J275" i="80"/>
  <c r="V275" i="80"/>
  <c r="H973" i="72"/>
  <c r="J973" i="72" s="1"/>
  <c r="L973" i="72" s="1"/>
  <c r="N973" i="72" s="1"/>
  <c r="P973" i="72" s="1"/>
  <c r="R973" i="72" s="1"/>
  <c r="T973" i="72" s="1"/>
  <c r="V973" i="72" s="1"/>
  <c r="X973" i="72" s="1"/>
  <c r="Z973" i="72" s="1"/>
  <c r="AB973" i="72" s="1"/>
  <c r="AC973" i="72" s="1"/>
  <c r="H963" i="72"/>
  <c r="J963" i="72" s="1"/>
  <c r="L963" i="72" s="1"/>
  <c r="N963" i="72" s="1"/>
  <c r="P963" i="72" s="1"/>
  <c r="R963" i="72" s="1"/>
  <c r="T963" i="72" s="1"/>
  <c r="V963" i="72" s="1"/>
  <c r="X963" i="72" s="1"/>
  <c r="Z963" i="72" s="1"/>
  <c r="AB963" i="72" s="1"/>
  <c r="AC963" i="72" s="1"/>
  <c r="D207" i="70"/>
  <c r="L422" i="72"/>
  <c r="X422" i="72"/>
  <c r="J422" i="72"/>
  <c r="H422" i="72"/>
  <c r="T422" i="72"/>
  <c r="V422" i="72"/>
  <c r="F422" i="72"/>
  <c r="F423" i="72" s="1"/>
  <c r="P422" i="72"/>
  <c r="AB422" i="72"/>
  <c r="AC422" i="72" s="1"/>
  <c r="N422" i="72"/>
  <c r="Z422" i="72"/>
  <c r="R422" i="72"/>
  <c r="H19" i="74"/>
  <c r="J19" i="74" s="1"/>
  <c r="L19" i="74" s="1"/>
  <c r="N19" i="74" s="1"/>
  <c r="P19" i="74" s="1"/>
  <c r="R19" i="74" s="1"/>
  <c r="T19" i="74" s="1"/>
  <c r="V19" i="74" s="1"/>
  <c r="X19" i="74" s="1"/>
  <c r="Z19" i="74" s="1"/>
  <c r="AB19" i="74" s="1"/>
  <c r="R698" i="72"/>
  <c r="N698" i="72"/>
  <c r="L698" i="72"/>
  <c r="Z698" i="72"/>
  <c r="J698" i="72"/>
  <c r="V698" i="72"/>
  <c r="H698" i="72"/>
  <c r="P698" i="72"/>
  <c r="F698" i="72"/>
  <c r="F699" i="72" s="1"/>
  <c r="T698" i="72"/>
  <c r="AB698" i="72"/>
  <c r="AC698" i="72" s="1"/>
  <c r="X698" i="72"/>
  <c r="D28" i="68"/>
  <c r="D735" i="72"/>
  <c r="D327" i="72"/>
  <c r="Z683" i="72"/>
  <c r="N683" i="72"/>
  <c r="L683" i="72"/>
  <c r="P683" i="72"/>
  <c r="AB683" i="72"/>
  <c r="AC683" i="72" s="1"/>
  <c r="J683" i="72"/>
  <c r="H683" i="72"/>
  <c r="X683" i="72"/>
  <c r="V683" i="72"/>
  <c r="T683" i="72"/>
  <c r="R683" i="72"/>
  <c r="F683" i="72"/>
  <c r="F684" i="72" s="1"/>
  <c r="H607" i="72"/>
  <c r="J607" i="72" s="1"/>
  <c r="L607" i="72" s="1"/>
  <c r="N607" i="72" s="1"/>
  <c r="P607" i="72" s="1"/>
  <c r="R607" i="72" s="1"/>
  <c r="T607" i="72" s="1"/>
  <c r="V607" i="72" s="1"/>
  <c r="X607" i="72" s="1"/>
  <c r="Z607" i="72" s="1"/>
  <c r="AB607" i="72" s="1"/>
  <c r="AC607" i="72" s="1"/>
  <c r="H174" i="84"/>
  <c r="J174" i="84" s="1"/>
  <c r="L174" i="84" s="1"/>
  <c r="N174" i="84" s="1"/>
  <c r="P174" i="84" s="1"/>
  <c r="R174" i="84" s="1"/>
  <c r="T174" i="84" s="1"/>
  <c r="V174" i="84" s="1"/>
  <c r="X174" i="84" s="1"/>
  <c r="Z174" i="84" s="1"/>
  <c r="AB174" i="84" s="1"/>
  <c r="H750" i="72"/>
  <c r="J750" i="72" s="1"/>
  <c r="L750" i="72" s="1"/>
  <c r="N750" i="72" s="1"/>
  <c r="P750" i="72" s="1"/>
  <c r="R750" i="72" s="1"/>
  <c r="T750" i="72" s="1"/>
  <c r="V750" i="72" s="1"/>
  <c r="X750" i="72" s="1"/>
  <c r="Z750" i="72" s="1"/>
  <c r="AB750" i="72" s="1"/>
  <c r="AC750" i="72" s="1"/>
  <c r="H40" i="67"/>
  <c r="J40" i="67" s="1"/>
  <c r="L40" i="67" s="1"/>
  <c r="N40" i="67" s="1"/>
  <c r="P40" i="67" s="1"/>
  <c r="R40" i="67" s="1"/>
  <c r="T40" i="67" s="1"/>
  <c r="V40" i="67" s="1"/>
  <c r="X40" i="67" s="1"/>
  <c r="Z40" i="67" s="1"/>
  <c r="AB40" i="67" s="1"/>
  <c r="H497" i="70"/>
  <c r="J497" i="70" s="1"/>
  <c r="L497" i="70" s="1"/>
  <c r="N497" i="70" s="1"/>
  <c r="P497" i="70" s="1"/>
  <c r="R497" i="70" s="1"/>
  <c r="T497" i="70" s="1"/>
  <c r="V497" i="70" s="1"/>
  <c r="X497" i="70" s="1"/>
  <c r="Z497" i="70" s="1"/>
  <c r="AB497" i="70" s="1"/>
  <c r="D193" i="70"/>
  <c r="AB412" i="72"/>
  <c r="AC412" i="72" s="1"/>
  <c r="N412" i="72"/>
  <c r="Z412" i="72"/>
  <c r="T412" i="72"/>
  <c r="F412" i="72"/>
  <c r="F413" i="72" s="1"/>
  <c r="R412" i="72"/>
  <c r="P412" i="72"/>
  <c r="V412" i="72"/>
  <c r="L412" i="72"/>
  <c r="X412" i="72"/>
  <c r="J412" i="72"/>
  <c r="H412" i="72"/>
  <c r="H729" i="70"/>
  <c r="J729" i="70" s="1"/>
  <c r="L729" i="70" s="1"/>
  <c r="N729" i="70" s="1"/>
  <c r="P729" i="70" s="1"/>
  <c r="R729" i="70" s="1"/>
  <c r="T729" i="70" s="1"/>
  <c r="V729" i="70" s="1"/>
  <c r="X729" i="70" s="1"/>
  <c r="Z729" i="70" s="1"/>
  <c r="AB729" i="70" s="1"/>
  <c r="H872" i="72"/>
  <c r="Z872" i="72"/>
  <c r="P872" i="72"/>
  <c r="AB872" i="72"/>
  <c r="AC872" i="72" s="1"/>
  <c r="J872" i="72"/>
  <c r="N872" i="72"/>
  <c r="V872" i="72"/>
  <c r="R872" i="72"/>
  <c r="T872" i="72"/>
  <c r="F872" i="72"/>
  <c r="F873" i="72" s="1"/>
  <c r="L872" i="72"/>
  <c r="X872" i="72"/>
  <c r="H41" i="72"/>
  <c r="J41" i="72" s="1"/>
  <c r="L41" i="72" s="1"/>
  <c r="N41" i="72" s="1"/>
  <c r="P41" i="72" s="1"/>
  <c r="R41" i="72" s="1"/>
  <c r="T41" i="72" s="1"/>
  <c r="V41" i="72" s="1"/>
  <c r="X41" i="72" s="1"/>
  <c r="Z41" i="72" s="1"/>
  <c r="AB41" i="72" s="1"/>
  <c r="AC41" i="72" s="1"/>
  <c r="D37" i="80"/>
  <c r="F169" i="80"/>
  <c r="F170" i="80" s="1"/>
  <c r="Z169" i="80"/>
  <c r="J169" i="80"/>
  <c r="N169" i="80"/>
  <c r="AB169" i="80"/>
  <c r="L169" i="80"/>
  <c r="V169" i="80"/>
  <c r="H169" i="80"/>
  <c r="R169" i="80"/>
  <c r="X169" i="80"/>
  <c r="P169" i="80"/>
  <c r="T169" i="80"/>
  <c r="D658" i="70"/>
  <c r="H76" i="70"/>
  <c r="J76" i="70" s="1"/>
  <c r="L76" i="70" s="1"/>
  <c r="N76" i="70" s="1"/>
  <c r="P76" i="70" s="1"/>
  <c r="R76" i="70" s="1"/>
  <c r="T76" i="70" s="1"/>
  <c r="V76" i="70" s="1"/>
  <c r="X76" i="70" s="1"/>
  <c r="Z76" i="70" s="1"/>
  <c r="AB76" i="70" s="1"/>
  <c r="V545" i="72"/>
  <c r="AB545" i="72"/>
  <c r="AC545" i="72" s="1"/>
  <c r="F545" i="72"/>
  <c r="F546" i="72" s="1"/>
  <c r="T545" i="72"/>
  <c r="Z545" i="72"/>
  <c r="P545" i="72"/>
  <c r="N545" i="72"/>
  <c r="X545" i="72"/>
  <c r="H545" i="72"/>
  <c r="J545" i="72"/>
  <c r="R545" i="72"/>
  <c r="L545" i="72"/>
  <c r="H35" i="73"/>
  <c r="J35" i="73" s="1"/>
  <c r="L35" i="73" s="1"/>
  <c r="N35" i="73" s="1"/>
  <c r="P35" i="73" s="1"/>
  <c r="R35" i="73" s="1"/>
  <c r="T35" i="73" s="1"/>
  <c r="V35" i="73" s="1"/>
  <c r="X35" i="73" s="1"/>
  <c r="Z35" i="73" s="1"/>
  <c r="AB35" i="73" s="1"/>
  <c r="D236" i="72"/>
  <c r="D657" i="72"/>
  <c r="H375" i="70"/>
  <c r="J375" i="70" s="1"/>
  <c r="L375" i="70" s="1"/>
  <c r="N375" i="70" s="1"/>
  <c r="P375" i="70" s="1"/>
  <c r="R375" i="70" s="1"/>
  <c r="T375" i="70" s="1"/>
  <c r="V375" i="70" s="1"/>
  <c r="X375" i="70" s="1"/>
  <c r="Z375" i="70" s="1"/>
  <c r="AB375" i="70" s="1"/>
  <c r="H342" i="72"/>
  <c r="J342" i="72" s="1"/>
  <c r="L342" i="72" s="1"/>
  <c r="N342" i="72" s="1"/>
  <c r="P342" i="72" s="1"/>
  <c r="R342" i="72" s="1"/>
  <c r="T342" i="72" s="1"/>
  <c r="V342" i="72" s="1"/>
  <c r="X342" i="72" s="1"/>
  <c r="Z342" i="72" s="1"/>
  <c r="AB342" i="72" s="1"/>
  <c r="AC342" i="72" s="1"/>
  <c r="H76" i="68"/>
  <c r="J76" i="68" s="1"/>
  <c r="L76" i="68" s="1"/>
  <c r="N76" i="68" s="1"/>
  <c r="P76" i="68" s="1"/>
  <c r="R76" i="68" s="1"/>
  <c r="T76" i="68" s="1"/>
  <c r="V76" i="68" s="1"/>
  <c r="X76" i="68" s="1"/>
  <c r="Z76" i="68" s="1"/>
  <c r="AB76" i="68" s="1"/>
  <c r="D129" i="70"/>
  <c r="D274" i="70"/>
  <c r="P425" i="70" l="1"/>
  <c r="T425" i="70"/>
  <c r="V425" i="70"/>
  <c r="P33" i="71"/>
  <c r="R33" i="71" s="1"/>
  <c r="T33" i="71" s="1"/>
  <c r="V33" i="71" s="1"/>
  <c r="X33" i="71" s="1"/>
  <c r="Z33" i="71" s="1"/>
  <c r="AB33" i="71" s="1"/>
  <c r="F120" i="70"/>
  <c r="F121" i="70" s="1"/>
  <c r="L120" i="70"/>
  <c r="F425" i="70"/>
  <c r="F426" i="70" s="1"/>
  <c r="J425" i="70"/>
  <c r="L425" i="70"/>
  <c r="R425" i="70"/>
  <c r="N425" i="70"/>
  <c r="X425" i="70"/>
  <c r="L186" i="70"/>
  <c r="N698" i="70"/>
  <c r="X698" i="70"/>
  <c r="V698" i="70"/>
  <c r="AB698" i="70"/>
  <c r="D264" i="70"/>
  <c r="V186" i="70"/>
  <c r="D492" i="70"/>
  <c r="D368" i="70"/>
  <c r="H698" i="70"/>
  <c r="D539" i="70"/>
  <c r="F698" i="70"/>
  <c r="F699" i="70" s="1"/>
  <c r="T698" i="70"/>
  <c r="R698" i="70"/>
  <c r="D709" i="70"/>
  <c r="L698" i="70"/>
  <c r="J698" i="70"/>
  <c r="P698" i="70"/>
  <c r="D306" i="70"/>
  <c r="D650" i="70"/>
  <c r="D687" i="72"/>
  <c r="D560" i="70"/>
  <c r="Z998" i="72"/>
  <c r="V94" i="72"/>
  <c r="N649" i="72"/>
  <c r="V541" i="72"/>
  <c r="T379" i="72"/>
  <c r="F803" i="72"/>
  <c r="F804" i="72" s="1"/>
  <c r="P18" i="72"/>
  <c r="X387" i="72"/>
  <c r="J720" i="72"/>
  <c r="X486" i="72"/>
  <c r="X217" i="72"/>
  <c r="L280" i="72"/>
  <c r="X377" i="72"/>
  <c r="T478" i="72"/>
  <c r="H899" i="72"/>
  <c r="N201" i="72"/>
  <c r="F1014" i="72"/>
  <c r="F1015" i="72" s="1"/>
  <c r="P501" i="72"/>
  <c r="N543" i="72"/>
  <c r="N70" i="72"/>
  <c r="H470" i="72"/>
  <c r="N109" i="72"/>
  <c r="X113" i="72"/>
  <c r="L823" i="72"/>
  <c r="F123" i="72"/>
  <c r="F124" i="72" s="1"/>
  <c r="D436" i="70"/>
  <c r="L84" i="72"/>
  <c r="H98" i="72"/>
  <c r="R946" i="72"/>
  <c r="F22" i="72"/>
  <c r="F23" i="72" s="1"/>
  <c r="H100" i="72"/>
  <c r="T801" i="72"/>
  <c r="Z111" i="72"/>
  <c r="Z503" i="72"/>
  <c r="T476" i="72"/>
  <c r="J30" i="72"/>
  <c r="F197" i="72"/>
  <c r="F198" i="72" s="1"/>
  <c r="P622" i="72"/>
  <c r="J574" i="72"/>
  <c r="X403" i="72"/>
  <c r="F729" i="72"/>
  <c r="F730" i="72" s="1"/>
  <c r="T389" i="72"/>
  <c r="J950" i="72"/>
  <c r="N323" i="72"/>
  <c r="D9" i="80"/>
  <c r="N956" i="72"/>
  <c r="T28" i="72"/>
  <c r="L675" i="72"/>
  <c r="J307" i="72"/>
  <c r="Z681" i="72"/>
  <c r="X897" i="72"/>
  <c r="X718" i="72"/>
  <c r="X889" i="72"/>
  <c r="X428" i="72"/>
  <c r="R632" i="72"/>
  <c r="AB578" i="72"/>
  <c r="AC578" i="72" s="1"/>
  <c r="P493" i="72"/>
  <c r="L935" i="72"/>
  <c r="X397" i="72"/>
  <c r="L228" i="72"/>
  <c r="J244" i="72"/>
  <c r="P272" i="72"/>
  <c r="J931" i="72"/>
  <c r="AB994" i="72"/>
  <c r="AC994" i="72" s="1"/>
  <c r="H221" i="72"/>
  <c r="V133" i="72"/>
  <c r="V739" i="72"/>
  <c r="AB96" i="72"/>
  <c r="AC96" i="72" s="1"/>
  <c r="F564" i="72"/>
  <c r="F565" i="72" s="1"/>
  <c r="P36" i="72"/>
  <c r="R679" i="72"/>
  <c r="Z424" i="72"/>
  <c r="T638" i="72"/>
  <c r="V694" i="72"/>
  <c r="J942" i="72"/>
  <c r="AB219" i="72"/>
  <c r="AC219" i="72" s="1"/>
  <c r="L825" i="72"/>
  <c r="R507" i="72"/>
  <c r="N840" i="72"/>
  <c r="F480" i="72"/>
  <c r="F481" i="72" s="1"/>
  <c r="AB482" i="72"/>
  <c r="AC482" i="72" s="1"/>
  <c r="L311" i="72"/>
  <c r="Z733" i="72"/>
  <c r="P321" i="72"/>
  <c r="T82" i="72"/>
  <c r="AB495" i="72"/>
  <c r="AC495" i="72" s="1"/>
  <c r="R887" i="72"/>
  <c r="T187" i="72"/>
  <c r="Z505" i="72"/>
  <c r="P1021" i="72"/>
  <c r="H827" i="72"/>
  <c r="T20" i="72"/>
  <c r="N842" i="72"/>
  <c r="X714" i="72"/>
  <c r="L1010" i="72"/>
  <c r="X741" i="72"/>
  <c r="J117" i="72"/>
  <c r="AB1031" i="72"/>
  <c r="AC1031" i="72" s="1"/>
  <c r="V990" i="72"/>
  <c r="V876" i="72"/>
  <c r="N636" i="72"/>
  <c r="R716" i="72"/>
  <c r="AB78" i="72"/>
  <c r="AC78" i="72" s="1"/>
  <c r="T102" i="72"/>
  <c r="F1006" i="72"/>
  <c r="F1007" i="72" s="1"/>
  <c r="F722" i="72"/>
  <c r="F723" i="72" s="1"/>
  <c r="V474" i="72"/>
  <c r="N497" i="72"/>
  <c r="D56" i="70"/>
  <c r="AB215" i="72"/>
  <c r="AC215" i="72" s="1"/>
  <c r="H551" i="72"/>
  <c r="L685" i="72"/>
  <c r="R690" i="72"/>
  <c r="R795" i="72"/>
  <c r="J129" i="72"/>
  <c r="X996" i="72"/>
  <c r="R385" i="72"/>
  <c r="P104" i="72"/>
  <c r="D135" i="70"/>
  <c r="V836" i="72"/>
  <c r="X149" i="72"/>
  <c r="T988" i="72"/>
  <c r="V878" i="72"/>
  <c r="V628" i="72"/>
  <c r="D183" i="68"/>
  <c r="J186" i="70"/>
  <c r="F186" i="70"/>
  <c r="F187" i="70" s="1"/>
  <c r="H187" i="70" s="1"/>
  <c r="T186" i="70"/>
  <c r="R186" i="70"/>
  <c r="X186" i="70"/>
  <c r="AB186" i="70"/>
  <c r="T513" i="70"/>
  <c r="Z186" i="70"/>
  <c r="P186" i="70"/>
  <c r="N186" i="70"/>
  <c r="Z513" i="70"/>
  <c r="F513" i="70"/>
  <c r="F514" i="70" s="1"/>
  <c r="P513" i="70"/>
  <c r="D590" i="70"/>
  <c r="AB120" i="70"/>
  <c r="Z425" i="70"/>
  <c r="Z120" i="70"/>
  <c r="H425" i="70"/>
  <c r="R513" i="70"/>
  <c r="X513" i="70"/>
  <c r="V513" i="70"/>
  <c r="D101" i="70"/>
  <c r="N120" i="70"/>
  <c r="X120" i="70"/>
  <c r="V120" i="70"/>
  <c r="P120" i="70"/>
  <c r="D340" i="70"/>
  <c r="H120" i="70"/>
  <c r="T120" i="70"/>
  <c r="D468" i="70"/>
  <c r="AB513" i="70"/>
  <c r="R120" i="70"/>
  <c r="L513" i="70"/>
  <c r="H513" i="70"/>
  <c r="J513" i="70"/>
  <c r="D251" i="70"/>
  <c r="J251" i="70" s="1"/>
  <c r="D33" i="70"/>
  <c r="J24" i="70"/>
  <c r="L24" i="70" s="1"/>
  <c r="N24" i="70" s="1"/>
  <c r="P24" i="70" s="1"/>
  <c r="R24" i="70" s="1"/>
  <c r="T24" i="70" s="1"/>
  <c r="V24" i="70" s="1"/>
  <c r="X24" i="70" s="1"/>
  <c r="Z24" i="70" s="1"/>
  <c r="AB24" i="70" s="1"/>
  <c r="H1079" i="72"/>
  <c r="J1079" i="72" s="1"/>
  <c r="L1079" i="72" s="1"/>
  <c r="N1079" i="72" s="1"/>
  <c r="H1107" i="72"/>
  <c r="J1107" i="72" s="1"/>
  <c r="L1107" i="72" s="1"/>
  <c r="N1107" i="72" s="1"/>
  <c r="V1050" i="72"/>
  <c r="T1050" i="72"/>
  <c r="AB1050" i="72"/>
  <c r="AC1050" i="72" s="1"/>
  <c r="AD1050" i="72" s="1"/>
  <c r="X1050" i="72"/>
  <c r="Z1050" i="72"/>
  <c r="R1050" i="72"/>
  <c r="L1050" i="72"/>
  <c r="J1050" i="72"/>
  <c r="F1050" i="72"/>
  <c r="F1051" i="72" s="1"/>
  <c r="H1050" i="72"/>
  <c r="N1050" i="72"/>
  <c r="V1110" i="72"/>
  <c r="T1110" i="72"/>
  <c r="AB1110" i="72"/>
  <c r="AC1110" i="72" s="1"/>
  <c r="X1110" i="72"/>
  <c r="Z1110" i="72"/>
  <c r="R1110" i="72"/>
  <c r="L1110" i="72"/>
  <c r="J1110" i="72"/>
  <c r="F1110" i="72"/>
  <c r="F1111" i="72" s="1"/>
  <c r="H1110" i="72"/>
  <c r="N1110" i="72"/>
  <c r="V1048" i="72"/>
  <c r="T1048" i="72"/>
  <c r="AB1048" i="72"/>
  <c r="AC1048" i="72" s="1"/>
  <c r="X1048" i="72"/>
  <c r="Z1048" i="72"/>
  <c r="R1048" i="72"/>
  <c r="L1048" i="72"/>
  <c r="J1048" i="72"/>
  <c r="F1048" i="72"/>
  <c r="H1048" i="72"/>
  <c r="N1048" i="72"/>
  <c r="X1104" i="72"/>
  <c r="J1104" i="72"/>
  <c r="V1104" i="72"/>
  <c r="H1104" i="72"/>
  <c r="T1104" i="72"/>
  <c r="L1104" i="72"/>
  <c r="R1104" i="72"/>
  <c r="N1104" i="72"/>
  <c r="F1104" i="72"/>
  <c r="F1105" i="72" s="1"/>
  <c r="AB1104" i="72"/>
  <c r="AC1104" i="72" s="1"/>
  <c r="Z1104" i="72"/>
  <c r="X1054" i="72"/>
  <c r="AB1054" i="72"/>
  <c r="AC1054" i="72" s="1"/>
  <c r="AD1054" i="72" s="1"/>
  <c r="Z1054" i="72"/>
  <c r="T1054" i="72"/>
  <c r="L1054" i="72"/>
  <c r="R1054" i="72"/>
  <c r="N1054" i="72"/>
  <c r="J1054" i="72"/>
  <c r="H1054" i="72"/>
  <c r="F1054" i="72"/>
  <c r="F1055" i="72" s="1"/>
  <c r="V1054" i="72"/>
  <c r="J1116" i="72"/>
  <c r="AB1116" i="72"/>
  <c r="AC1116" i="72" s="1"/>
  <c r="Z1116" i="72"/>
  <c r="X1116" i="72"/>
  <c r="T1116" i="72"/>
  <c r="V1116" i="72"/>
  <c r="R1116" i="72"/>
  <c r="N1116" i="72"/>
  <c r="L1116" i="72"/>
  <c r="H1116" i="72"/>
  <c r="F1116" i="72"/>
  <c r="F1117" i="72" s="1"/>
  <c r="D27" i="70"/>
  <c r="D609" i="70"/>
  <c r="D630" i="70"/>
  <c r="H1057" i="72"/>
  <c r="J1057" i="72" s="1"/>
  <c r="L1057" i="72" s="1"/>
  <c r="N1057" i="72" s="1"/>
  <c r="X1052" i="72"/>
  <c r="N1052" i="72"/>
  <c r="L1052" i="72"/>
  <c r="J1052" i="72"/>
  <c r="H1052" i="72"/>
  <c r="F1052" i="72"/>
  <c r="F1053" i="72" s="1"/>
  <c r="AB1052" i="72"/>
  <c r="AC1052" i="72" s="1"/>
  <c r="AD1052" i="72" s="1"/>
  <c r="Z1052" i="72"/>
  <c r="V1052" i="72"/>
  <c r="T1052" i="72"/>
  <c r="R1052" i="72"/>
  <c r="D522" i="70"/>
  <c r="X1108" i="72"/>
  <c r="H1108" i="72"/>
  <c r="N1108" i="72"/>
  <c r="L1108" i="72"/>
  <c r="J1108" i="72"/>
  <c r="F1108" i="72"/>
  <c r="F1109" i="72" s="1"/>
  <c r="AB1108" i="72"/>
  <c r="AC1108" i="72" s="1"/>
  <c r="Z1108" i="72"/>
  <c r="V1108" i="72"/>
  <c r="T1108" i="72"/>
  <c r="R1108" i="72"/>
  <c r="H1113" i="72"/>
  <c r="J1113" i="72" s="1"/>
  <c r="L1113" i="72" s="1"/>
  <c r="N1113" i="72" s="1"/>
  <c r="R1098" i="72"/>
  <c r="J1098" i="72"/>
  <c r="H1098" i="72"/>
  <c r="F1098" i="72"/>
  <c r="F1099" i="72" s="1"/>
  <c r="Z1098" i="72"/>
  <c r="AB1098" i="72"/>
  <c r="AC1098" i="72" s="1"/>
  <c r="X1098" i="72"/>
  <c r="V1098" i="72"/>
  <c r="T1098" i="72"/>
  <c r="N1098" i="72"/>
  <c r="L1098" i="72"/>
  <c r="H250" i="70"/>
  <c r="J250" i="70" s="1"/>
  <c r="L250" i="70" s="1"/>
  <c r="N250" i="70" s="1"/>
  <c r="P250" i="70" s="1"/>
  <c r="R250" i="70" s="1"/>
  <c r="T250" i="70" s="1"/>
  <c r="V250" i="70" s="1"/>
  <c r="X250" i="70" s="1"/>
  <c r="Z250" i="70" s="1"/>
  <c r="AB250" i="70" s="1"/>
  <c r="X227" i="80"/>
  <c r="Z227" i="80"/>
  <c r="AB227" i="80"/>
  <c r="F503" i="72"/>
  <c r="F504" i="72" s="1"/>
  <c r="H167" i="84"/>
  <c r="D24" i="74"/>
  <c r="D22" i="74"/>
  <c r="D882" i="72"/>
  <c r="Z167" i="84"/>
  <c r="T167" i="84"/>
  <c r="AB167" i="84"/>
  <c r="D939" i="72"/>
  <c r="D642" i="72"/>
  <c r="N167" i="84"/>
  <c r="J167" i="84"/>
  <c r="D304" i="72"/>
  <c r="D269" i="80"/>
  <c r="D289" i="80"/>
  <c r="Z289" i="80" s="1"/>
  <c r="H278" i="72"/>
  <c r="J278" i="72"/>
  <c r="Z278" i="72"/>
  <c r="T278" i="72"/>
  <c r="X278" i="72"/>
  <c r="L278" i="72"/>
  <c r="R278" i="72"/>
  <c r="P278" i="72"/>
  <c r="V278" i="72"/>
  <c r="AB278" i="72"/>
  <c r="AC278" i="72" s="1"/>
  <c r="N278" i="72"/>
  <c r="F278" i="72"/>
  <c r="F279" i="72" s="1"/>
  <c r="N145" i="84"/>
  <c r="F145" i="84"/>
  <c r="F146" i="84" s="1"/>
  <c r="X145" i="84"/>
  <c r="R145" i="84"/>
  <c r="J145" i="84"/>
  <c r="T145" i="84"/>
  <c r="AB145" i="84"/>
  <c r="P145" i="84"/>
  <c r="V145" i="84"/>
  <c r="H145" i="84"/>
  <c r="L145" i="84"/>
  <c r="Z145" i="84"/>
  <c r="L264" i="72"/>
  <c r="T264" i="72"/>
  <c r="F264" i="72"/>
  <c r="F265" i="72" s="1"/>
  <c r="R264" i="72"/>
  <c r="V264" i="72"/>
  <c r="P264" i="72"/>
  <c r="N264" i="72"/>
  <c r="H264" i="72"/>
  <c r="X264" i="72"/>
  <c r="Z264" i="72"/>
  <c r="AB264" i="72"/>
  <c r="AC264" i="72" s="1"/>
  <c r="J264" i="72"/>
  <c r="V270" i="72"/>
  <c r="H270" i="72"/>
  <c r="L270" i="72"/>
  <c r="AB270" i="72"/>
  <c r="AC270" i="72" s="1"/>
  <c r="P270" i="72"/>
  <c r="T270" i="72"/>
  <c r="F270" i="72"/>
  <c r="F271" i="72" s="1"/>
  <c r="N270" i="72"/>
  <c r="Z270" i="72"/>
  <c r="J270" i="72"/>
  <c r="R270" i="72"/>
  <c r="X270" i="72"/>
  <c r="H296" i="72"/>
  <c r="X296" i="72"/>
  <c r="J296" i="72"/>
  <c r="Z296" i="72"/>
  <c r="P296" i="72"/>
  <c r="T296" i="72"/>
  <c r="N296" i="72"/>
  <c r="F296" i="72"/>
  <c r="F297" i="72" s="1"/>
  <c r="R296" i="72"/>
  <c r="V296" i="72"/>
  <c r="AB296" i="72"/>
  <c r="AC296" i="72" s="1"/>
  <c r="L296" i="72"/>
  <c r="T286" i="72"/>
  <c r="J286" i="72"/>
  <c r="N286" i="72"/>
  <c r="L286" i="72"/>
  <c r="X286" i="72"/>
  <c r="H286" i="72"/>
  <c r="Z286" i="72"/>
  <c r="AB286" i="72"/>
  <c r="AC286" i="72" s="1"/>
  <c r="F286" i="72"/>
  <c r="F287" i="72" s="1"/>
  <c r="R286" i="72"/>
  <c r="V286" i="72"/>
  <c r="P286" i="72"/>
  <c r="D9" i="84"/>
  <c r="D64" i="84"/>
  <c r="R64" i="84" s="1"/>
  <c r="P167" i="84"/>
  <c r="L167" i="84"/>
  <c r="X167" i="84"/>
  <c r="R167" i="84"/>
  <c r="F167" i="84"/>
  <c r="F168" i="84" s="1"/>
  <c r="D45" i="68"/>
  <c r="J22" i="72"/>
  <c r="AB628" i="72"/>
  <c r="AC628" i="72" s="1"/>
  <c r="T227" i="80"/>
  <c r="F227" i="80"/>
  <c r="F228" i="80" s="1"/>
  <c r="L227" i="80"/>
  <c r="N227" i="80"/>
  <c r="R541" i="72"/>
  <c r="T541" i="72"/>
  <c r="J227" i="80"/>
  <c r="V227" i="80"/>
  <c r="P227" i="80"/>
  <c r="H227" i="80"/>
  <c r="H143" i="84"/>
  <c r="AB143" i="84"/>
  <c r="P143" i="84"/>
  <c r="D242" i="70"/>
  <c r="F242" i="70" s="1"/>
  <c r="F243" i="70" s="1"/>
  <c r="D50" i="67"/>
  <c r="L50" i="67" s="1"/>
  <c r="D233" i="84"/>
  <c r="F233" i="84" s="1"/>
  <c r="F234" i="84" s="1"/>
  <c r="D232" i="84"/>
  <c r="D149" i="84"/>
  <c r="D223" i="84"/>
  <c r="D255" i="84"/>
  <c r="D239" i="84"/>
  <c r="D225" i="72"/>
  <c r="D246" i="84"/>
  <c r="D829" i="72"/>
  <c r="D205" i="84"/>
  <c r="D265" i="84"/>
  <c r="J265" i="84" s="1"/>
  <c r="D264" i="84"/>
  <c r="D490" i="72"/>
  <c r="D86" i="84"/>
  <c r="D212" i="84"/>
  <c r="D409" i="72"/>
  <c r="D164" i="84"/>
  <c r="D559" i="72"/>
  <c r="D1017" i="72"/>
  <c r="D1016" i="72"/>
  <c r="D42" i="74"/>
  <c r="D106" i="72"/>
  <c r="H12" i="70"/>
  <c r="R20" i="70"/>
  <c r="T20" i="70" s="1"/>
  <c r="V20" i="70" s="1"/>
  <c r="X20" i="70" s="1"/>
  <c r="Z20" i="70" s="1"/>
  <c r="AB20" i="70" s="1"/>
  <c r="J18" i="67"/>
  <c r="L18" i="67" s="1"/>
  <c r="N18" i="67" s="1"/>
  <c r="P18" i="67" s="1"/>
  <c r="R18" i="67" s="1"/>
  <c r="T18" i="67" s="1"/>
  <c r="V18" i="67" s="1"/>
  <c r="X18" i="67" s="1"/>
  <c r="Z18" i="67" s="1"/>
  <c r="AB18" i="67" s="1"/>
  <c r="H16" i="67"/>
  <c r="J16" i="67" s="1"/>
  <c r="Z244" i="72"/>
  <c r="V32" i="75"/>
  <c r="Z323" i="72"/>
  <c r="L323" i="72"/>
  <c r="V223" i="80"/>
  <c r="J323" i="72"/>
  <c r="P503" i="72"/>
  <c r="P16" i="75"/>
  <c r="N541" i="72"/>
  <c r="H541" i="72"/>
  <c r="J541" i="72"/>
  <c r="Z541" i="72"/>
  <c r="AB541" i="72"/>
  <c r="AC541" i="72" s="1"/>
  <c r="H50" i="80"/>
  <c r="J50" i="80" s="1"/>
  <c r="L50" i="80" s="1"/>
  <c r="N50" i="80" s="1"/>
  <c r="P50" i="80" s="1"/>
  <c r="R50" i="80" s="1"/>
  <c r="T50" i="80" s="1"/>
  <c r="V50" i="80" s="1"/>
  <c r="X50" i="80" s="1"/>
  <c r="Z50" i="80" s="1"/>
  <c r="AB50" i="80" s="1"/>
  <c r="L95" i="84"/>
  <c r="L387" i="72"/>
  <c r="N387" i="72"/>
  <c r="AB121" i="84"/>
  <c r="N34" i="74"/>
  <c r="P323" i="72"/>
  <c r="R117" i="84"/>
  <c r="D258" i="70"/>
  <c r="H258" i="70" s="1"/>
  <c r="L478" i="72"/>
  <c r="Z121" i="84"/>
  <c r="R121" i="84"/>
  <c r="N121" i="84"/>
  <c r="L117" i="84"/>
  <c r="Z143" i="84"/>
  <c r="T143" i="84"/>
  <c r="X143" i="84"/>
  <c r="N143" i="84"/>
  <c r="J143" i="84"/>
  <c r="V143" i="84"/>
  <c r="H123" i="72"/>
  <c r="F143" i="84"/>
  <c r="F144" i="84" s="1"/>
  <c r="R143" i="84"/>
  <c r="R387" i="72"/>
  <c r="L223" i="80"/>
  <c r="T501" i="72"/>
  <c r="T223" i="80"/>
  <c r="N223" i="80"/>
  <c r="P223" i="80"/>
  <c r="J223" i="80"/>
  <c r="X223" i="80"/>
  <c r="H223" i="80"/>
  <c r="R428" i="72"/>
  <c r="F223" i="80"/>
  <c r="F224" i="80" s="1"/>
  <c r="Z223" i="80"/>
  <c r="AB223" i="80"/>
  <c r="Z103" i="84"/>
  <c r="AB103" i="84"/>
  <c r="D20" i="71"/>
  <c r="AB20" i="71" s="1"/>
  <c r="D14" i="71"/>
  <c r="Z14" i="71" s="1"/>
  <c r="V123" i="72"/>
  <c r="X503" i="72"/>
  <c r="V503" i="72"/>
  <c r="H478" i="72"/>
  <c r="H244" i="72"/>
  <c r="L503" i="72"/>
  <c r="P478" i="72"/>
  <c r="V478" i="72"/>
  <c r="X244" i="72"/>
  <c r="T503" i="72"/>
  <c r="N503" i="72"/>
  <c r="AB478" i="72"/>
  <c r="AC478" i="72" s="1"/>
  <c r="N244" i="72"/>
  <c r="AB503" i="72"/>
  <c r="AC503" i="72" s="1"/>
  <c r="N478" i="72"/>
  <c r="F244" i="72"/>
  <c r="F245" i="72" s="1"/>
  <c r="R503" i="72"/>
  <c r="P244" i="72"/>
  <c r="L244" i="72"/>
  <c r="J503" i="72"/>
  <c r="H503" i="72"/>
  <c r="R478" i="72"/>
  <c r="Z478" i="72"/>
  <c r="AB244" i="72"/>
  <c r="AC244" i="72" s="1"/>
  <c r="V244" i="72"/>
  <c r="F478" i="72"/>
  <c r="F479" i="72" s="1"/>
  <c r="J478" i="72"/>
  <c r="T244" i="72"/>
  <c r="R244" i="72"/>
  <c r="X478" i="72"/>
  <c r="N123" i="72"/>
  <c r="Z123" i="72"/>
  <c r="R123" i="72"/>
  <c r="J123" i="72"/>
  <c r="AB123" i="72"/>
  <c r="AC123" i="72" s="1"/>
  <c r="X56" i="84"/>
  <c r="L93" i="84"/>
  <c r="P93" i="84"/>
  <c r="J93" i="84"/>
  <c r="D253" i="70"/>
  <c r="F253" i="70" s="1"/>
  <c r="F254" i="70" s="1"/>
  <c r="P123" i="72"/>
  <c r="L123" i="72"/>
  <c r="X123" i="72"/>
  <c r="T123" i="72"/>
  <c r="AB387" i="72"/>
  <c r="AC387" i="72" s="1"/>
  <c r="P48" i="71"/>
  <c r="F387" i="72"/>
  <c r="F388" i="72" s="1"/>
  <c r="Z22" i="72"/>
  <c r="H387" i="72"/>
  <c r="V387" i="72"/>
  <c r="H144" i="74"/>
  <c r="R144" i="74"/>
  <c r="V144" i="74"/>
  <c r="T387" i="72"/>
  <c r="AB22" i="72"/>
  <c r="AC22" i="72" s="1"/>
  <c r="H22" i="72"/>
  <c r="AB213" i="72"/>
  <c r="AC213" i="72" s="1"/>
  <c r="P213" i="72"/>
  <c r="R213" i="72"/>
  <c r="N213" i="72"/>
  <c r="H213" i="72"/>
  <c r="Z213" i="72"/>
  <c r="J213" i="72"/>
  <c r="X213" i="72"/>
  <c r="L213" i="72"/>
  <c r="F213" i="72"/>
  <c r="F214" i="72" s="1"/>
  <c r="V213" i="72"/>
  <c r="T213" i="72"/>
  <c r="L574" i="72"/>
  <c r="X574" i="72"/>
  <c r="L501" i="72"/>
  <c r="V501" i="72"/>
  <c r="R501" i="72"/>
  <c r="N501" i="72"/>
  <c r="X501" i="72"/>
  <c r="F501" i="72"/>
  <c r="F502" i="72" s="1"/>
  <c r="AB501" i="72"/>
  <c r="AC501" i="72" s="1"/>
  <c r="Z501" i="72"/>
  <c r="H501" i="72"/>
  <c r="J501" i="72"/>
  <c r="D209" i="70"/>
  <c r="D203" i="70"/>
  <c r="V428" i="72"/>
  <c r="Z115" i="84"/>
  <c r="J95" i="84"/>
  <c r="F428" i="72"/>
  <c r="F429" i="72" s="1"/>
  <c r="Z428" i="72"/>
  <c r="L428" i="72"/>
  <c r="X115" i="84"/>
  <c r="H428" i="72"/>
  <c r="AB115" i="84"/>
  <c r="AB95" i="84"/>
  <c r="N115" i="84"/>
  <c r="H95" i="84"/>
  <c r="T144" i="74"/>
  <c r="Z387" i="72"/>
  <c r="P22" i="72"/>
  <c r="X22" i="72"/>
  <c r="X144" i="74"/>
  <c r="F144" i="74"/>
  <c r="F145" i="74" s="1"/>
  <c r="N22" i="72"/>
  <c r="J144" i="74"/>
  <c r="AB144" i="74"/>
  <c r="J387" i="72"/>
  <c r="P387" i="72"/>
  <c r="N144" i="74"/>
  <c r="R22" i="72"/>
  <c r="V22" i="72"/>
  <c r="Z144" i="74"/>
  <c r="L22" i="72"/>
  <c r="T22" i="72"/>
  <c r="L541" i="72"/>
  <c r="F541" i="72"/>
  <c r="F542" i="72" s="1"/>
  <c r="AB323" i="72"/>
  <c r="AC323" i="72" s="1"/>
  <c r="R323" i="72"/>
  <c r="R34" i="74"/>
  <c r="H16" i="75"/>
  <c r="F121" i="84"/>
  <c r="F122" i="84" s="1"/>
  <c r="P121" i="84"/>
  <c r="F323" i="72"/>
  <c r="F324" i="72" s="1"/>
  <c r="V323" i="72"/>
  <c r="X34" i="74"/>
  <c r="Z16" i="75"/>
  <c r="X121" i="84"/>
  <c r="P541" i="72"/>
  <c r="X541" i="72"/>
  <c r="T323" i="72"/>
  <c r="J34" i="74"/>
  <c r="H121" i="84"/>
  <c r="X323" i="72"/>
  <c r="V121" i="84"/>
  <c r="H323" i="72"/>
  <c r="R16" i="75"/>
  <c r="J121" i="84"/>
  <c r="T121" i="84"/>
  <c r="Z574" i="72"/>
  <c r="N574" i="72"/>
  <c r="AB574" i="72"/>
  <c r="AC574" i="72" s="1"/>
  <c r="F574" i="72"/>
  <c r="F575" i="72" s="1"/>
  <c r="T574" i="72"/>
  <c r="H574" i="72"/>
  <c r="V574" i="72"/>
  <c r="P574" i="72"/>
  <c r="R574" i="72"/>
  <c r="Z36" i="72"/>
  <c r="P628" i="72"/>
  <c r="X628" i="72"/>
  <c r="F36" i="72"/>
  <c r="F37" i="72" s="1"/>
  <c r="L628" i="72"/>
  <c r="X36" i="72"/>
  <c r="V103" i="84"/>
  <c r="F103" i="84"/>
  <c r="F104" i="84" s="1"/>
  <c r="F628" i="72"/>
  <c r="F629" i="72" s="1"/>
  <c r="R36" i="72"/>
  <c r="Z628" i="72"/>
  <c r="N36" i="72"/>
  <c r="P103" i="84"/>
  <c r="J628" i="72"/>
  <c r="N628" i="72"/>
  <c r="AB36" i="72"/>
  <c r="AC36" i="72" s="1"/>
  <c r="V36" i="72"/>
  <c r="J103" i="84"/>
  <c r="H36" i="72"/>
  <c r="R628" i="72"/>
  <c r="L36" i="72"/>
  <c r="H103" i="84"/>
  <c r="T628" i="72"/>
  <c r="T36" i="72"/>
  <c r="L103" i="84"/>
  <c r="J36" i="72"/>
  <c r="X103" i="84"/>
  <c r="H628" i="72"/>
  <c r="T103" i="84"/>
  <c r="R103" i="84"/>
  <c r="J115" i="84"/>
  <c r="T115" i="84"/>
  <c r="AB285" i="70"/>
  <c r="X95" i="84"/>
  <c r="T95" i="84"/>
  <c r="F115" i="84"/>
  <c r="F116" i="84" s="1"/>
  <c r="J428" i="72"/>
  <c r="P115" i="84"/>
  <c r="N95" i="84"/>
  <c r="P428" i="72"/>
  <c r="F228" i="72"/>
  <c r="F229" i="72" s="1"/>
  <c r="L115" i="84"/>
  <c r="P95" i="84"/>
  <c r="F95" i="84"/>
  <c r="F96" i="84" s="1"/>
  <c r="Z95" i="84"/>
  <c r="N428" i="72"/>
  <c r="T428" i="72"/>
  <c r="H115" i="84"/>
  <c r="AB428" i="72"/>
  <c r="AC428" i="72" s="1"/>
  <c r="V115" i="84"/>
  <c r="H285" i="70"/>
  <c r="V95" i="84"/>
  <c r="V93" i="84"/>
  <c r="V117" i="84"/>
  <c r="F117" i="84"/>
  <c r="F118" i="84" s="1"/>
  <c r="H117" i="84"/>
  <c r="N117" i="84"/>
  <c r="J117" i="84"/>
  <c r="Z117" i="84"/>
  <c r="AB117" i="84"/>
  <c r="T117" i="84"/>
  <c r="R30" i="75"/>
  <c r="X117" i="84"/>
  <c r="L30" i="75"/>
  <c r="J141" i="84"/>
  <c r="Z141" i="84"/>
  <c r="R141" i="84"/>
  <c r="V141" i="84"/>
  <c r="H141" i="84"/>
  <c r="P141" i="84"/>
  <c r="N141" i="84"/>
  <c r="F141" i="84"/>
  <c r="F142" i="84" s="1"/>
  <c r="AB141" i="84"/>
  <c r="L141" i="84"/>
  <c r="T141" i="84"/>
  <c r="X141" i="84"/>
  <c r="V42" i="71"/>
  <c r="X93" i="84"/>
  <c r="R93" i="84"/>
  <c r="N93" i="84"/>
  <c r="Z93" i="84"/>
  <c r="T93" i="84"/>
  <c r="H93" i="84"/>
  <c r="H94" i="84" s="1"/>
  <c r="AB93" i="84"/>
  <c r="P119" i="84"/>
  <c r="R119" i="84"/>
  <c r="L119" i="84"/>
  <c r="X119" i="84"/>
  <c r="V119" i="84"/>
  <c r="J119" i="84"/>
  <c r="N119" i="84"/>
  <c r="H119" i="84"/>
  <c r="Z119" i="84"/>
  <c r="F119" i="84"/>
  <c r="F120" i="84" s="1"/>
  <c r="AB119" i="84"/>
  <c r="T119" i="84"/>
  <c r="V105" i="84"/>
  <c r="R105" i="84"/>
  <c r="T105" i="84"/>
  <c r="P105" i="84"/>
  <c r="Z105" i="84"/>
  <c r="AB105" i="84"/>
  <c r="X105" i="84"/>
  <c r="N105" i="84"/>
  <c r="H105" i="84"/>
  <c r="L105" i="84"/>
  <c r="J105" i="84"/>
  <c r="F105" i="84"/>
  <c r="F106" i="84" s="1"/>
  <c r="AB101" i="84"/>
  <c r="V101" i="84"/>
  <c r="T101" i="84"/>
  <c r="Z101" i="84"/>
  <c r="H101" i="84"/>
  <c r="L101" i="84"/>
  <c r="R101" i="84"/>
  <c r="J101" i="84"/>
  <c r="P101" i="84"/>
  <c r="X101" i="84"/>
  <c r="N101" i="84"/>
  <c r="F101" i="84"/>
  <c r="F102" i="84" s="1"/>
  <c r="Z30" i="75"/>
  <c r="N30" i="75"/>
  <c r="V30" i="75"/>
  <c r="X30" i="75"/>
  <c r="T30" i="75"/>
  <c r="F30" i="75"/>
  <c r="F31" i="75" s="1"/>
  <c r="H31" i="75" s="1"/>
  <c r="P30" i="75"/>
  <c r="AB55" i="74"/>
  <c r="AB30" i="75"/>
  <c r="J30" i="75"/>
  <c r="X199" i="84"/>
  <c r="F48" i="84"/>
  <c r="F49" i="84" s="1"/>
  <c r="N48" i="84"/>
  <c r="T48" i="84"/>
  <c r="J142" i="74"/>
  <c r="T42" i="71"/>
  <c r="F48" i="71"/>
  <c r="F49" i="71" s="1"/>
  <c r="R149" i="72"/>
  <c r="N199" i="84"/>
  <c r="X42" i="71"/>
  <c r="Z142" i="74"/>
  <c r="L1006" i="72"/>
  <c r="F42" i="71"/>
  <c r="F43" i="71" s="1"/>
  <c r="AB42" i="71"/>
  <c r="AB48" i="84"/>
  <c r="P142" i="74"/>
  <c r="L42" i="71"/>
  <c r="H66" i="84"/>
  <c r="V142" i="74"/>
  <c r="P42" i="71"/>
  <c r="R42" i="71"/>
  <c r="AB142" i="74"/>
  <c r="H42" i="71"/>
  <c r="J42" i="71"/>
  <c r="Z42" i="71"/>
  <c r="L48" i="71"/>
  <c r="N50" i="71"/>
  <c r="N228" i="72"/>
  <c r="V34" i="74"/>
  <c r="AB34" i="74"/>
  <c r="F16" i="75"/>
  <c r="F17" i="75" s="1"/>
  <c r="F34" i="74"/>
  <c r="F35" i="74" s="1"/>
  <c r="T34" i="74"/>
  <c r="N16" i="75"/>
  <c r="H34" i="74"/>
  <c r="Z34" i="74"/>
  <c r="V16" i="75"/>
  <c r="L16" i="75"/>
  <c r="X16" i="75"/>
  <c r="P34" i="74"/>
  <c r="AB16" i="75"/>
  <c r="J16" i="75"/>
  <c r="Z40" i="71"/>
  <c r="L40" i="71"/>
  <c r="X40" i="71"/>
  <c r="R40" i="71"/>
  <c r="V40" i="71"/>
  <c r="P40" i="71"/>
  <c r="H40" i="71"/>
  <c r="F40" i="71"/>
  <c r="F41" i="71" s="1"/>
  <c r="N40" i="71"/>
  <c r="AB40" i="71"/>
  <c r="J40" i="71"/>
  <c r="T40" i="71"/>
  <c r="L26" i="74"/>
  <c r="N46" i="84"/>
  <c r="P26" i="74"/>
  <c r="J46" i="84"/>
  <c r="V26" i="74"/>
  <c r="P68" i="67"/>
  <c r="Z68" i="67"/>
  <c r="H68" i="67"/>
  <c r="AB68" i="67"/>
  <c r="J68" i="67"/>
  <c r="V68" i="67"/>
  <c r="N68" i="67"/>
  <c r="F68" i="67"/>
  <c r="F69" i="67" s="1"/>
  <c r="L68" i="67"/>
  <c r="R68" i="67"/>
  <c r="X68" i="67"/>
  <c r="T68" i="67"/>
  <c r="R43" i="75"/>
  <c r="X43" i="75"/>
  <c r="L43" i="75"/>
  <c r="Z43" i="75"/>
  <c r="J43" i="75"/>
  <c r="N43" i="75"/>
  <c r="P43" i="75"/>
  <c r="T43" i="75"/>
  <c r="V43" i="75"/>
  <c r="H43" i="75"/>
  <c r="F43" i="75"/>
  <c r="F44" i="75" s="1"/>
  <c r="AB43" i="75"/>
  <c r="X32" i="75"/>
  <c r="AB228" i="72"/>
  <c r="AC228" i="72" s="1"/>
  <c r="X228" i="72"/>
  <c r="X285" i="70"/>
  <c r="V50" i="71"/>
  <c r="P228" i="72"/>
  <c r="J285" i="70"/>
  <c r="AB50" i="71"/>
  <c r="X50" i="71"/>
  <c r="V228" i="72"/>
  <c r="L285" i="70"/>
  <c r="R228" i="72"/>
  <c r="F285" i="70"/>
  <c r="F286" i="70" s="1"/>
  <c r="Z228" i="72"/>
  <c r="T228" i="72"/>
  <c r="P285" i="70"/>
  <c r="N285" i="70"/>
  <c r="Z50" i="71"/>
  <c r="L50" i="71"/>
  <c r="T285" i="70"/>
  <c r="H50" i="71"/>
  <c r="J228" i="72"/>
  <c r="V285" i="70"/>
  <c r="F50" i="71"/>
  <c r="F51" i="71" s="1"/>
  <c r="P50" i="71"/>
  <c r="H228" i="72"/>
  <c r="R285" i="70"/>
  <c r="J50" i="71"/>
  <c r="R50" i="71"/>
  <c r="X186" i="84"/>
  <c r="P186" i="84"/>
  <c r="F52" i="84"/>
  <c r="F53" i="84" s="1"/>
  <c r="Z32" i="75"/>
  <c r="N32" i="75"/>
  <c r="X679" i="70"/>
  <c r="R32" i="75"/>
  <c r="F32" i="75"/>
  <c r="F33" i="75" s="1"/>
  <c r="T32" i="75"/>
  <c r="AB32" i="75"/>
  <c r="J32" i="75"/>
  <c r="L32" i="75"/>
  <c r="H32" i="75"/>
  <c r="N26" i="74"/>
  <c r="T26" i="74"/>
  <c r="R26" i="74"/>
  <c r="H26" i="74"/>
  <c r="X26" i="74"/>
  <c r="F26" i="74"/>
  <c r="F27" i="74" s="1"/>
  <c r="AB26" i="74"/>
  <c r="J26" i="74"/>
  <c r="V46" i="84"/>
  <c r="V679" i="70"/>
  <c r="T679" i="70"/>
  <c r="H679" i="70"/>
  <c r="Z679" i="70"/>
  <c r="R679" i="70"/>
  <c r="L679" i="70"/>
  <c r="F679" i="70"/>
  <c r="F680" i="70" s="1"/>
  <c r="N679" i="70"/>
  <c r="J679" i="70"/>
  <c r="AB679" i="70"/>
  <c r="Z55" i="74"/>
  <c r="T55" i="74"/>
  <c r="F55" i="74"/>
  <c r="F56" i="74" s="1"/>
  <c r="V55" i="74"/>
  <c r="L55" i="74"/>
  <c r="Z52" i="75"/>
  <c r="J55" i="74"/>
  <c r="H55" i="74"/>
  <c r="N54" i="84"/>
  <c r="R55" i="74"/>
  <c r="P55" i="74"/>
  <c r="X55" i="74"/>
  <c r="P144" i="74"/>
  <c r="R46" i="84"/>
  <c r="J66" i="84"/>
  <c r="H142" i="74"/>
  <c r="N149" i="72"/>
  <c r="T199" i="84"/>
  <c r="N48" i="71"/>
  <c r="N142" i="74"/>
  <c r="T149" i="72"/>
  <c r="P199" i="84"/>
  <c r="AB199" i="84"/>
  <c r="X48" i="71"/>
  <c r="T48" i="71"/>
  <c r="L48" i="84"/>
  <c r="V66" i="84"/>
  <c r="V48" i="84"/>
  <c r="P66" i="84"/>
  <c r="T142" i="74"/>
  <c r="R22" i="75"/>
  <c r="P149" i="72"/>
  <c r="F199" i="84"/>
  <c r="F200" i="84" s="1"/>
  <c r="R199" i="84"/>
  <c r="X66" i="84"/>
  <c r="F142" i="74"/>
  <c r="F143" i="74" s="1"/>
  <c r="R142" i="74"/>
  <c r="L199" i="84"/>
  <c r="J199" i="84"/>
  <c r="V48" i="71"/>
  <c r="Z48" i="71"/>
  <c r="Z48" i="84"/>
  <c r="L142" i="74"/>
  <c r="V199" i="84"/>
  <c r="H199" i="84"/>
  <c r="H48" i="71"/>
  <c r="R48" i="71"/>
  <c r="AB48" i="71"/>
  <c r="T54" i="84"/>
  <c r="N52" i="75"/>
  <c r="H68" i="84"/>
  <c r="N68" i="84"/>
  <c r="Z188" i="84"/>
  <c r="H564" i="72"/>
  <c r="P188" i="84"/>
  <c r="T564" i="72"/>
  <c r="L188" i="84"/>
  <c r="AB564" i="72"/>
  <c r="AC564" i="72" s="1"/>
  <c r="V564" i="72"/>
  <c r="L564" i="72"/>
  <c r="J564" i="72"/>
  <c r="N188" i="84"/>
  <c r="N564" i="72"/>
  <c r="X564" i="72"/>
  <c r="V188" i="84"/>
  <c r="P564" i="72"/>
  <c r="Z564" i="72"/>
  <c r="T188" i="84"/>
  <c r="R564" i="72"/>
  <c r="X188" i="84"/>
  <c r="F188" i="84"/>
  <c r="F189" i="84" s="1"/>
  <c r="H189" i="84" s="1"/>
  <c r="Z68" i="84"/>
  <c r="P52" i="75"/>
  <c r="F68" i="84"/>
  <c r="F69" i="84" s="1"/>
  <c r="AB54" i="84"/>
  <c r="H54" i="84"/>
  <c r="V68" i="84"/>
  <c r="D921" i="72"/>
  <c r="H50" i="84"/>
  <c r="V52" i="75"/>
  <c r="P50" i="84"/>
  <c r="R54" i="84"/>
  <c r="L68" i="84"/>
  <c r="F52" i="75"/>
  <c r="F53" i="75" s="1"/>
  <c r="L54" i="84"/>
  <c r="R68" i="84"/>
  <c r="H52" i="75"/>
  <c r="X54" i="84"/>
  <c r="P54" i="84"/>
  <c r="P68" i="84"/>
  <c r="AB52" i="75"/>
  <c r="Z54" i="84"/>
  <c r="F54" i="84"/>
  <c r="F55" i="84" s="1"/>
  <c r="J68" i="84"/>
  <c r="T68" i="84"/>
  <c r="J52" i="75"/>
  <c r="T52" i="75"/>
  <c r="L52" i="75"/>
  <c r="V54" i="84"/>
  <c r="AB68" i="84"/>
  <c r="X52" i="75"/>
  <c r="J52" i="84"/>
  <c r="R52" i="84"/>
  <c r="AB52" i="84"/>
  <c r="L186" i="84"/>
  <c r="R186" i="84"/>
  <c r="N186" i="84"/>
  <c r="P52" i="84"/>
  <c r="T52" i="84"/>
  <c r="F186" i="84"/>
  <c r="F187" i="84" s="1"/>
  <c r="V186" i="84"/>
  <c r="H52" i="84"/>
  <c r="L52" i="84"/>
  <c r="J186" i="84"/>
  <c r="T186" i="84"/>
  <c r="X52" i="84"/>
  <c r="H186" i="84"/>
  <c r="Z52" i="84"/>
  <c r="AB186" i="84"/>
  <c r="N52" i="84"/>
  <c r="D213" i="84"/>
  <c r="N213" i="84" s="1"/>
  <c r="X46" i="84"/>
  <c r="L46" i="84"/>
  <c r="Z46" i="84"/>
  <c r="T46" i="84"/>
  <c r="H46" i="84"/>
  <c r="AB46" i="84"/>
  <c r="F46" i="84"/>
  <c r="F47" i="84" s="1"/>
  <c r="P70" i="84"/>
  <c r="F70" i="84"/>
  <c r="F71" i="84" s="1"/>
  <c r="H70" i="84"/>
  <c r="N70" i="84"/>
  <c r="AB70" i="84"/>
  <c r="L70" i="84"/>
  <c r="V70" i="84"/>
  <c r="J70" i="84"/>
  <c r="T70" i="84"/>
  <c r="Z70" i="84"/>
  <c r="R70" i="84"/>
  <c r="X70" i="84"/>
  <c r="P56" i="84"/>
  <c r="Z56" i="84"/>
  <c r="AB188" i="84"/>
  <c r="R188" i="84"/>
  <c r="J188" i="84"/>
  <c r="V137" i="84"/>
  <c r="N137" i="84"/>
  <c r="AB137" i="84"/>
  <c r="L137" i="84"/>
  <c r="T137" i="84"/>
  <c r="H137" i="84"/>
  <c r="R137" i="84"/>
  <c r="J137" i="84"/>
  <c r="Z137" i="84"/>
  <c r="X137" i="84"/>
  <c r="P137" i="84"/>
  <c r="F137" i="84"/>
  <c r="F138" i="84" s="1"/>
  <c r="F187" i="72"/>
  <c r="F188" i="72" s="1"/>
  <c r="Z187" i="72"/>
  <c r="N187" i="72"/>
  <c r="Z39" i="75"/>
  <c r="L56" i="84"/>
  <c r="T56" i="84"/>
  <c r="J56" i="84"/>
  <c r="H56" i="84"/>
  <c r="F56" i="84"/>
  <c r="F57" i="84" s="1"/>
  <c r="V56" i="84"/>
  <c r="N56" i="84"/>
  <c r="R56" i="84"/>
  <c r="P22" i="75"/>
  <c r="F22" i="71"/>
  <c r="F23" i="71" s="1"/>
  <c r="R1006" i="72"/>
  <c r="Z41" i="75"/>
  <c r="P58" i="75"/>
  <c r="P48" i="84"/>
  <c r="R48" i="84"/>
  <c r="V22" i="71"/>
  <c r="T66" i="84"/>
  <c r="AB149" i="72"/>
  <c r="AC149" i="72" s="1"/>
  <c r="V149" i="72"/>
  <c r="H48" i="84"/>
  <c r="AB22" i="71"/>
  <c r="F66" i="84"/>
  <c r="F67" i="84" s="1"/>
  <c r="N22" i="75"/>
  <c r="H149" i="72"/>
  <c r="L149" i="72"/>
  <c r="X48" i="84"/>
  <c r="X22" i="71"/>
  <c r="N66" i="84"/>
  <c r="F22" i="75"/>
  <c r="F23" i="75" s="1"/>
  <c r="H23" i="75" s="1"/>
  <c r="J149" i="72"/>
  <c r="Z149" i="72"/>
  <c r="P22" i="71"/>
  <c r="L66" i="84"/>
  <c r="R66" i="84"/>
  <c r="J22" i="75"/>
  <c r="F149" i="72"/>
  <c r="F150" i="72" s="1"/>
  <c r="AB66" i="84"/>
  <c r="AB22" i="75"/>
  <c r="L60" i="75"/>
  <c r="V60" i="75"/>
  <c r="P24" i="75"/>
  <c r="X24" i="75"/>
  <c r="Z24" i="75"/>
  <c r="F60" i="75"/>
  <c r="F61" i="75" s="1"/>
  <c r="D464" i="72"/>
  <c r="R24" i="75"/>
  <c r="N24" i="75"/>
  <c r="P60" i="75"/>
  <c r="N60" i="75"/>
  <c r="AB24" i="75"/>
  <c r="V24" i="75"/>
  <c r="J60" i="75"/>
  <c r="AB60" i="75"/>
  <c r="F24" i="75"/>
  <c r="F25" i="75" s="1"/>
  <c r="T24" i="75"/>
  <c r="X60" i="75"/>
  <c r="H24" i="75"/>
  <c r="H60" i="75"/>
  <c r="R60" i="75"/>
  <c r="J24" i="75"/>
  <c r="Z60" i="75"/>
  <c r="R18" i="71"/>
  <c r="J56" i="75"/>
  <c r="R104" i="72"/>
  <c r="N104" i="72"/>
  <c r="Z104" i="72"/>
  <c r="J104" i="72"/>
  <c r="L104" i="72"/>
  <c r="T104" i="72"/>
  <c r="AB104" i="72"/>
  <c r="AC104" i="72" s="1"/>
  <c r="F104" i="72"/>
  <c r="F105" i="72" s="1"/>
  <c r="V104" i="72"/>
  <c r="H104" i="72"/>
  <c r="X104" i="72"/>
  <c r="N950" i="72"/>
  <c r="P555" i="72"/>
  <c r="J555" i="72"/>
  <c r="L555" i="72"/>
  <c r="F555" i="72"/>
  <c r="F556" i="72" s="1"/>
  <c r="H555" i="72"/>
  <c r="Z555" i="72"/>
  <c r="R555" i="72"/>
  <c r="N555" i="72"/>
  <c r="V555" i="72"/>
  <c r="X555" i="72"/>
  <c r="AB555" i="72"/>
  <c r="AC555" i="72" s="1"/>
  <c r="T555" i="72"/>
  <c r="L399" i="72"/>
  <c r="V399" i="72"/>
  <c r="F399" i="72"/>
  <c r="F400" i="72" s="1"/>
  <c r="J399" i="72"/>
  <c r="R399" i="72"/>
  <c r="H399" i="72"/>
  <c r="AB399" i="72"/>
  <c r="AC399" i="72" s="1"/>
  <c r="X399" i="72"/>
  <c r="Z399" i="72"/>
  <c r="N399" i="72"/>
  <c r="T399" i="72"/>
  <c r="P399" i="72"/>
  <c r="T22" i="71"/>
  <c r="J1006" i="72"/>
  <c r="T1006" i="72"/>
  <c r="L22" i="75"/>
  <c r="L22" i="71"/>
  <c r="N1006" i="72"/>
  <c r="H1006" i="72"/>
  <c r="D240" i="84"/>
  <c r="N240" i="84" s="1"/>
  <c r="V1006" i="72"/>
  <c r="H22" i="71"/>
  <c r="Z1006" i="72"/>
  <c r="V22" i="75"/>
  <c r="X22" i="75"/>
  <c r="X1006" i="72"/>
  <c r="R22" i="71"/>
  <c r="J22" i="71"/>
  <c r="AB1006" i="72"/>
  <c r="AC1006" i="72" s="1"/>
  <c r="Z22" i="75"/>
  <c r="T22" i="75"/>
  <c r="N22" i="71"/>
  <c r="P1006" i="72"/>
  <c r="J187" i="72"/>
  <c r="R39" i="75"/>
  <c r="N39" i="75"/>
  <c r="AB187" i="72"/>
  <c r="AC187" i="72" s="1"/>
  <c r="X187" i="72"/>
  <c r="T39" i="75"/>
  <c r="P39" i="75"/>
  <c r="J39" i="75"/>
  <c r="H187" i="72"/>
  <c r="L187" i="72"/>
  <c r="P187" i="72"/>
  <c r="R187" i="72"/>
  <c r="X39" i="75"/>
  <c r="L39" i="75"/>
  <c r="F39" i="75"/>
  <c r="F40" i="75" s="1"/>
  <c r="V187" i="72"/>
  <c r="H39" i="75"/>
  <c r="V39" i="75"/>
  <c r="V56" i="75"/>
  <c r="AB56" i="75"/>
  <c r="H41" i="75"/>
  <c r="L58" i="75"/>
  <c r="AB58" i="75"/>
  <c r="T41" i="75"/>
  <c r="P41" i="75"/>
  <c r="R58" i="75"/>
  <c r="J41" i="75"/>
  <c r="F58" i="75"/>
  <c r="F59" i="75" s="1"/>
  <c r="V41" i="75"/>
  <c r="X41" i="75"/>
  <c r="J58" i="75"/>
  <c r="V58" i="75"/>
  <c r="L34" i="75"/>
  <c r="R41" i="75"/>
  <c r="N41" i="75"/>
  <c r="H58" i="75"/>
  <c r="X58" i="75"/>
  <c r="AB41" i="75"/>
  <c r="T58" i="75"/>
  <c r="F41" i="75"/>
  <c r="F42" i="75" s="1"/>
  <c r="N58" i="75"/>
  <c r="P180" i="84"/>
  <c r="N180" i="84"/>
  <c r="F180" i="84"/>
  <c r="F181" i="84" s="1"/>
  <c r="N20" i="75"/>
  <c r="H180" i="84"/>
  <c r="AB12" i="71"/>
  <c r="L28" i="75"/>
  <c r="AB28" i="75"/>
  <c r="J32" i="74"/>
  <c r="H56" i="75"/>
  <c r="H57" i="75" s="1"/>
  <c r="H950" i="72"/>
  <c r="N56" i="75"/>
  <c r="X56" i="75"/>
  <c r="Z56" i="75"/>
  <c r="T56" i="75"/>
  <c r="P56" i="75"/>
  <c r="R56" i="75"/>
  <c r="L56" i="75"/>
  <c r="D866" i="72"/>
  <c r="D984" i="72"/>
  <c r="H45" i="75"/>
  <c r="F45" i="75"/>
  <c r="F46" i="75" s="1"/>
  <c r="J45" i="75"/>
  <c r="L45" i="75"/>
  <c r="T45" i="75"/>
  <c r="P45" i="75"/>
  <c r="AB45" i="75"/>
  <c r="R45" i="75"/>
  <c r="N45" i="75"/>
  <c r="X45" i="75"/>
  <c r="V45" i="75"/>
  <c r="Z45" i="75"/>
  <c r="J28" i="75"/>
  <c r="R20" i="75"/>
  <c r="T180" i="84"/>
  <c r="AB180" i="84"/>
  <c r="X28" i="75"/>
  <c r="Z28" i="75"/>
  <c r="L20" i="75"/>
  <c r="H20" i="75"/>
  <c r="R180" i="84"/>
  <c r="Z180" i="84"/>
  <c r="V28" i="75"/>
  <c r="H28" i="75"/>
  <c r="R28" i="75"/>
  <c r="J20" i="75"/>
  <c r="X180" i="84"/>
  <c r="F20" i="75"/>
  <c r="F21" i="75" s="1"/>
  <c r="Z20" i="75"/>
  <c r="J180" i="84"/>
  <c r="X20" i="75"/>
  <c r="V20" i="75"/>
  <c r="V180" i="84"/>
  <c r="N28" i="75"/>
  <c r="F28" i="75"/>
  <c r="F29" i="75" s="1"/>
  <c r="P28" i="75"/>
  <c r="P20" i="75"/>
  <c r="T20" i="75"/>
  <c r="Z26" i="75"/>
  <c r="X26" i="75"/>
  <c r="N26" i="75"/>
  <c r="V34" i="75"/>
  <c r="F34" i="75"/>
  <c r="F35" i="75" s="1"/>
  <c r="H35" i="75" s="1"/>
  <c r="T34" i="75"/>
  <c r="J34" i="75"/>
  <c r="P18" i="71"/>
  <c r="R34" i="75"/>
  <c r="X34" i="75"/>
  <c r="AB34" i="75"/>
  <c r="P34" i="75"/>
  <c r="N34" i="75"/>
  <c r="Z34" i="75"/>
  <c r="R26" i="75"/>
  <c r="L26" i="75"/>
  <c r="P26" i="75"/>
  <c r="V26" i="75"/>
  <c r="F34" i="71"/>
  <c r="F35" i="71" s="1"/>
  <c r="H26" i="75"/>
  <c r="F26" i="75"/>
  <c r="F27" i="75" s="1"/>
  <c r="J26" i="75"/>
  <c r="T26" i="75"/>
  <c r="D45" i="74"/>
  <c r="Z45" i="74" s="1"/>
  <c r="V14" i="75"/>
  <c r="F14" i="75"/>
  <c r="F15" i="75" s="1"/>
  <c r="Z14" i="75"/>
  <c r="AB14" i="75"/>
  <c r="N14" i="75"/>
  <c r="H14" i="75"/>
  <c r="J14" i="75"/>
  <c r="X14" i="75"/>
  <c r="L14" i="75"/>
  <c r="T14" i="75"/>
  <c r="R14" i="75"/>
  <c r="P14" i="75"/>
  <c r="D68" i="72"/>
  <c r="X10" i="75"/>
  <c r="R10" i="75"/>
  <c r="X32" i="74"/>
  <c r="P950" i="72"/>
  <c r="D206" i="84"/>
  <c r="F206" i="84" s="1"/>
  <c r="F207" i="84" s="1"/>
  <c r="H32" i="74"/>
  <c r="X12" i="71"/>
  <c r="T12" i="71"/>
  <c r="X18" i="71"/>
  <c r="D191" i="72"/>
  <c r="D169" i="84"/>
  <c r="F169" i="84" s="1"/>
  <c r="F170" i="84" s="1"/>
  <c r="H10" i="75"/>
  <c r="N10" i="75"/>
  <c r="T10" i="75"/>
  <c r="AB10" i="75"/>
  <c r="V10" i="75"/>
  <c r="D373" i="72"/>
  <c r="F10" i="75"/>
  <c r="P10" i="75"/>
  <c r="J10" i="75"/>
  <c r="L10" i="75"/>
  <c r="N16" i="71"/>
  <c r="Z12" i="75"/>
  <c r="J12" i="75"/>
  <c r="AB12" i="75"/>
  <c r="F12" i="75"/>
  <c r="F13" i="75" s="1"/>
  <c r="V12" i="75"/>
  <c r="T12" i="75"/>
  <c r="X12" i="75"/>
  <c r="L12" i="75"/>
  <c r="P12" i="75"/>
  <c r="N12" i="75"/>
  <c r="H12" i="75"/>
  <c r="R12" i="75"/>
  <c r="Z34" i="71"/>
  <c r="D150" i="84"/>
  <c r="N150" i="84" s="1"/>
  <c r="J34" i="71"/>
  <c r="D276" i="72"/>
  <c r="X34" i="71"/>
  <c r="L34" i="71"/>
  <c r="D531" i="72"/>
  <c r="N34" i="71"/>
  <c r="AB34" i="71"/>
  <c r="V96" i="72"/>
  <c r="H34" i="71"/>
  <c r="P34" i="71"/>
  <c r="V34" i="71"/>
  <c r="R34" i="71"/>
  <c r="T50" i="84"/>
  <c r="R50" i="84"/>
  <c r="V50" i="84"/>
  <c r="J50" i="84"/>
  <c r="F50" i="84"/>
  <c r="F51" i="84" s="1"/>
  <c r="L50" i="84"/>
  <c r="AB18" i="71"/>
  <c r="Z18" i="71"/>
  <c r="D671" i="72"/>
  <c r="F18" i="71"/>
  <c r="F19" i="71" s="1"/>
  <c r="H18" i="71"/>
  <c r="V18" i="71"/>
  <c r="T18" i="71"/>
  <c r="J18" i="71"/>
  <c r="N18" i="71"/>
  <c r="D107" i="84"/>
  <c r="N107" i="84" s="1"/>
  <c r="L12" i="71"/>
  <c r="D614" i="72"/>
  <c r="R12" i="71"/>
  <c r="Z12" i="71"/>
  <c r="P12" i="71"/>
  <c r="F12" i="71"/>
  <c r="F13" i="71" s="1"/>
  <c r="N12" i="71"/>
  <c r="H12" i="71"/>
  <c r="V12" i="71"/>
  <c r="D12" i="74"/>
  <c r="V12" i="74" s="1"/>
  <c r="D256" i="84"/>
  <c r="P256" i="84" s="1"/>
  <c r="D247" i="84"/>
  <c r="N247" i="84" s="1"/>
  <c r="L76" i="72"/>
  <c r="X76" i="72"/>
  <c r="R76" i="72"/>
  <c r="P76" i="72"/>
  <c r="AB76" i="72"/>
  <c r="AC76" i="72" s="1"/>
  <c r="H76" i="72"/>
  <c r="F76" i="72"/>
  <c r="F77" i="72" s="1"/>
  <c r="V76" i="72"/>
  <c r="N76" i="72"/>
  <c r="Z76" i="72"/>
  <c r="T76" i="72"/>
  <c r="J76" i="72"/>
  <c r="Z16" i="71"/>
  <c r="H16" i="71"/>
  <c r="P16" i="71"/>
  <c r="AB16" i="71"/>
  <c r="V16" i="71"/>
  <c r="R16" i="71"/>
  <c r="J16" i="71"/>
  <c r="F16" i="71"/>
  <c r="F17" i="71" s="1"/>
  <c r="T16" i="71"/>
  <c r="X16" i="71"/>
  <c r="D224" i="84"/>
  <c r="V224" i="84" s="1"/>
  <c r="T30" i="71"/>
  <c r="F30" i="71"/>
  <c r="F31" i="71" s="1"/>
  <c r="H30" i="71"/>
  <c r="V30" i="71"/>
  <c r="N30" i="71"/>
  <c r="J30" i="71"/>
  <c r="AB30" i="71"/>
  <c r="P30" i="71"/>
  <c r="L30" i="71"/>
  <c r="X30" i="71"/>
  <c r="T283" i="70"/>
  <c r="R30" i="71"/>
  <c r="L32" i="74"/>
  <c r="N32" i="74"/>
  <c r="F32" i="74"/>
  <c r="F33" i="74" s="1"/>
  <c r="R950" i="72"/>
  <c r="AB32" i="74"/>
  <c r="V32" i="74"/>
  <c r="V950" i="72"/>
  <c r="R32" i="74"/>
  <c r="X950" i="72"/>
  <c r="Z50" i="84"/>
  <c r="N50" i="84"/>
  <c r="AB50" i="84"/>
  <c r="R10" i="71"/>
  <c r="J10" i="71"/>
  <c r="Z10" i="71"/>
  <c r="AB43" i="80"/>
  <c r="X138" i="74"/>
  <c r="T96" i="72"/>
  <c r="N96" i="72"/>
  <c r="AB10" i="71"/>
  <c r="X10" i="71"/>
  <c r="P10" i="71"/>
  <c r="L10" i="71"/>
  <c r="F10" i="71"/>
  <c r="F11" i="71" s="1"/>
  <c r="N10" i="71"/>
  <c r="T10" i="71"/>
  <c r="H10" i="71"/>
  <c r="R96" i="72"/>
  <c r="H96" i="72"/>
  <c r="X96" i="72"/>
  <c r="J96" i="72"/>
  <c r="L96" i="72"/>
  <c r="X193" i="80"/>
  <c r="F96" i="72"/>
  <c r="F97" i="72" s="1"/>
  <c r="Z96" i="72"/>
  <c r="P96" i="72"/>
  <c r="Z195" i="70"/>
  <c r="AB195" i="70"/>
  <c r="H195" i="70"/>
  <c r="V195" i="70"/>
  <c r="X159" i="80"/>
  <c r="T195" i="70"/>
  <c r="F950" i="72"/>
  <c r="F951" i="72" s="1"/>
  <c r="L950" i="72"/>
  <c r="N741" i="70"/>
  <c r="AB950" i="72"/>
  <c r="AC950" i="72" s="1"/>
  <c r="Z950" i="72"/>
  <c r="R43" i="80"/>
  <c r="Z32" i="74"/>
  <c r="T950" i="72"/>
  <c r="F741" i="70"/>
  <c r="F742" i="70" s="1"/>
  <c r="T32" i="74"/>
  <c r="J741" i="70"/>
  <c r="R741" i="70"/>
  <c r="L102" i="72"/>
  <c r="P397" i="72"/>
  <c r="P283" i="70"/>
  <c r="V131" i="70"/>
  <c r="V50" i="68"/>
  <c r="J397" i="72"/>
  <c r="F397" i="72"/>
  <c r="F398" i="72" s="1"/>
  <c r="N138" i="74"/>
  <c r="Z138" i="74"/>
  <c r="R397" i="72"/>
  <c r="L397" i="72"/>
  <c r="H397" i="72"/>
  <c r="Z397" i="72"/>
  <c r="N397" i="72"/>
  <c r="AB397" i="72"/>
  <c r="AC397" i="72" s="1"/>
  <c r="V397" i="72"/>
  <c r="T397" i="72"/>
  <c r="H138" i="74"/>
  <c r="AB138" i="74"/>
  <c r="F138" i="74"/>
  <c r="F139" i="74" s="1"/>
  <c r="L138" i="74"/>
  <c r="V138" i="74"/>
  <c r="J138" i="74"/>
  <c r="P138" i="74"/>
  <c r="T138" i="74"/>
  <c r="X135" i="80"/>
  <c r="X50" i="68"/>
  <c r="N50" i="68"/>
  <c r="R377" i="72"/>
  <c r="L50" i="68"/>
  <c r="T377" i="72"/>
  <c r="F50" i="68"/>
  <c r="F51" i="68" s="1"/>
  <c r="T50" i="68"/>
  <c r="Z50" i="68"/>
  <c r="J377" i="72"/>
  <c r="H50" i="68"/>
  <c r="Z377" i="72"/>
  <c r="AB377" i="72"/>
  <c r="AC377" i="72" s="1"/>
  <c r="AB50" i="68"/>
  <c r="R50" i="68"/>
  <c r="J50" i="68"/>
  <c r="N193" i="80"/>
  <c r="X741" i="70"/>
  <c r="H741" i="70"/>
  <c r="P741" i="70"/>
  <c r="F235" i="80"/>
  <c r="F236" i="80" s="1"/>
  <c r="L741" i="70"/>
  <c r="V823" i="72"/>
  <c r="R235" i="80"/>
  <c r="H235" i="80"/>
  <c r="Z741" i="70"/>
  <c r="R823" i="72"/>
  <c r="AB741" i="70"/>
  <c r="AB823" i="72"/>
  <c r="AC823" i="72" s="1"/>
  <c r="J43" i="80"/>
  <c r="T741" i="70"/>
  <c r="H823" i="72"/>
  <c r="X823" i="72"/>
  <c r="N283" i="70"/>
  <c r="Z131" i="70"/>
  <c r="F131" i="70"/>
  <c r="F132" i="70" s="1"/>
  <c r="T235" i="80"/>
  <c r="R283" i="70"/>
  <c r="J102" i="72"/>
  <c r="F43" i="80"/>
  <c r="F44" i="80" s="1"/>
  <c r="H44" i="80" s="1"/>
  <c r="H131" i="70"/>
  <c r="T131" i="70"/>
  <c r="J823" i="72"/>
  <c r="T823" i="72"/>
  <c r="X283" i="70"/>
  <c r="J235" i="80"/>
  <c r="AB283" i="70"/>
  <c r="L43" i="80"/>
  <c r="P131" i="70"/>
  <c r="L131" i="70"/>
  <c r="J131" i="70"/>
  <c r="Z283" i="70"/>
  <c r="Z43" i="80"/>
  <c r="N131" i="70"/>
  <c r="N823" i="72"/>
  <c r="Z823" i="72"/>
  <c r="V283" i="70"/>
  <c r="Z235" i="80"/>
  <c r="H283" i="70"/>
  <c r="F283" i="70"/>
  <c r="F284" i="70" s="1"/>
  <c r="N43" i="80"/>
  <c r="R131" i="70"/>
  <c r="F823" i="72"/>
  <c r="F824" i="72" s="1"/>
  <c r="AB131" i="70"/>
  <c r="L235" i="80"/>
  <c r="P235" i="80"/>
  <c r="J283" i="70"/>
  <c r="F193" i="80"/>
  <c r="F194" i="80" s="1"/>
  <c r="V43" i="80"/>
  <c r="Z825" i="72"/>
  <c r="P825" i="72"/>
  <c r="R825" i="72"/>
  <c r="T825" i="72"/>
  <c r="J195" i="70"/>
  <c r="P195" i="70"/>
  <c r="R195" i="70"/>
  <c r="F195" i="70"/>
  <c r="F196" i="70" s="1"/>
  <c r="N195" i="70"/>
  <c r="X195" i="70"/>
  <c r="J28" i="71"/>
  <c r="N541" i="70"/>
  <c r="V26" i="71"/>
  <c r="N26" i="71"/>
  <c r="T28" i="71"/>
  <c r="J26" i="71"/>
  <c r="N28" i="71"/>
  <c r="F26" i="71"/>
  <c r="F27" i="71" s="1"/>
  <c r="AB28" i="71"/>
  <c r="F28" i="71"/>
  <c r="F29" i="71" s="1"/>
  <c r="N1014" i="72"/>
  <c r="P199" i="80"/>
  <c r="AB825" i="72"/>
  <c r="AC825" i="72" s="1"/>
  <c r="N825" i="72"/>
  <c r="X825" i="72"/>
  <c r="F825" i="72"/>
  <c r="F826" i="72" s="1"/>
  <c r="V825" i="72"/>
  <c r="H825" i="72"/>
  <c r="J825" i="72"/>
  <c r="T113" i="84"/>
  <c r="V61" i="80"/>
  <c r="T1014" i="72"/>
  <c r="F161" i="80"/>
  <c r="F162" i="80" s="1"/>
  <c r="Z1031" i="72"/>
  <c r="X1014" i="72"/>
  <c r="AB1014" i="72"/>
  <c r="AC1014" i="72" s="1"/>
  <c r="P823" i="72"/>
  <c r="X161" i="80"/>
  <c r="L1014" i="72"/>
  <c r="AB385" i="72"/>
  <c r="AC385" i="72" s="1"/>
  <c r="V1014" i="72"/>
  <c r="P385" i="72"/>
  <c r="P21" i="80"/>
  <c r="Z1014" i="72"/>
  <c r="P1014" i="72"/>
  <c r="H1014" i="72"/>
  <c r="R1014" i="72"/>
  <c r="J1014" i="72"/>
  <c r="V377" i="72"/>
  <c r="L377" i="72"/>
  <c r="F377" i="72"/>
  <c r="F378" i="72" s="1"/>
  <c r="P377" i="72"/>
  <c r="H377" i="72"/>
  <c r="N377" i="72"/>
  <c r="X26" i="71"/>
  <c r="H28" i="71"/>
  <c r="P28" i="71"/>
  <c r="R26" i="71"/>
  <c r="V28" i="71"/>
  <c r="AB541" i="70"/>
  <c r="AB26" i="71"/>
  <c r="L26" i="71"/>
  <c r="X28" i="71"/>
  <c r="H232" i="80"/>
  <c r="J232" i="80" s="1"/>
  <c r="L232" i="80" s="1"/>
  <c r="N232" i="80" s="1"/>
  <c r="P232" i="80" s="1"/>
  <c r="R232" i="80" s="1"/>
  <c r="T232" i="80" s="1"/>
  <c r="V232" i="80" s="1"/>
  <c r="X232" i="80" s="1"/>
  <c r="Z232" i="80" s="1"/>
  <c r="AB232" i="80" s="1"/>
  <c r="P26" i="71"/>
  <c r="T26" i="71"/>
  <c r="L28" i="71"/>
  <c r="AB217" i="80"/>
  <c r="H26" i="71"/>
  <c r="R28" i="71"/>
  <c r="Z101" i="80"/>
  <c r="H193" i="80"/>
  <c r="J193" i="80"/>
  <c r="V193" i="80"/>
  <c r="T193" i="80"/>
  <c r="P193" i="80"/>
  <c r="N101" i="80"/>
  <c r="Z193" i="80"/>
  <c r="X101" i="80"/>
  <c r="L193" i="80"/>
  <c r="AB193" i="80"/>
  <c r="N1031" i="72"/>
  <c r="H159" i="80"/>
  <c r="L21" i="80"/>
  <c r="R287" i="80"/>
  <c r="F287" i="80"/>
  <c r="F288" i="80" s="1"/>
  <c r="J161" i="80"/>
  <c r="AB283" i="80"/>
  <c r="V97" i="80"/>
  <c r="J889" i="72"/>
  <c r="P101" i="80"/>
  <c r="N135" i="80"/>
  <c r="R101" i="80"/>
  <c r="F101" i="80"/>
  <c r="F102" i="80" s="1"/>
  <c r="J135" i="80"/>
  <c r="J101" i="80"/>
  <c r="T101" i="80"/>
  <c r="Z281" i="80"/>
  <c r="T135" i="80"/>
  <c r="L101" i="80"/>
  <c r="H101" i="80"/>
  <c r="F135" i="80"/>
  <c r="F136" i="80" s="1"/>
  <c r="H136" i="80" s="1"/>
  <c r="AB101" i="80"/>
  <c r="H45" i="80"/>
  <c r="Z311" i="72"/>
  <c r="F233" i="80"/>
  <c r="F234" i="80" s="1"/>
  <c r="X836" i="72"/>
  <c r="H163" i="70"/>
  <c r="N163" i="70"/>
  <c r="Z163" i="70"/>
  <c r="AB163" i="70"/>
  <c r="L163" i="70"/>
  <c r="T163" i="70"/>
  <c r="F163" i="70"/>
  <c r="F164" i="70" s="1"/>
  <c r="X163" i="70"/>
  <c r="V163" i="70"/>
  <c r="R163" i="70"/>
  <c r="J163" i="70"/>
  <c r="P163" i="70"/>
  <c r="P157" i="80"/>
  <c r="P115" i="80"/>
  <c r="H285" i="80"/>
  <c r="L285" i="80"/>
  <c r="L541" i="70"/>
  <c r="F541" i="70"/>
  <c r="F542" i="70" s="1"/>
  <c r="T541" i="70"/>
  <c r="H541" i="70"/>
  <c r="X541" i="70"/>
  <c r="Z97" i="80"/>
  <c r="P541" i="70"/>
  <c r="J541" i="70"/>
  <c r="R541" i="70"/>
  <c r="V541" i="70"/>
  <c r="J32" i="68"/>
  <c r="T32" i="68"/>
  <c r="Z32" i="68"/>
  <c r="V32" i="68"/>
  <c r="P32" i="68"/>
  <c r="X32" i="68"/>
  <c r="H32" i="68"/>
  <c r="N32" i="68"/>
  <c r="AB32" i="68"/>
  <c r="L32" i="68"/>
  <c r="R32" i="68"/>
  <c r="F32" i="68"/>
  <c r="F33" i="68" s="1"/>
  <c r="F385" i="72"/>
  <c r="F386" i="72" s="1"/>
  <c r="T287" i="80"/>
  <c r="X21" i="80"/>
  <c r="L161" i="80"/>
  <c r="V159" i="80"/>
  <c r="L385" i="72"/>
  <c r="H385" i="72"/>
  <c r="L287" i="80"/>
  <c r="H287" i="80"/>
  <c r="N161" i="80"/>
  <c r="Z159" i="80"/>
  <c r="T385" i="72"/>
  <c r="V287" i="80"/>
  <c r="T159" i="80"/>
  <c r="N385" i="72"/>
  <c r="V385" i="72"/>
  <c r="N287" i="80"/>
  <c r="J287" i="80"/>
  <c r="J159" i="80"/>
  <c r="J385" i="72"/>
  <c r="X287" i="80"/>
  <c r="V1031" i="72"/>
  <c r="L159" i="80"/>
  <c r="H246" i="80"/>
  <c r="J246" i="80" s="1"/>
  <c r="L246" i="80" s="1"/>
  <c r="N246" i="80" s="1"/>
  <c r="P246" i="80" s="1"/>
  <c r="R246" i="80" s="1"/>
  <c r="T246" i="80" s="1"/>
  <c r="V246" i="80" s="1"/>
  <c r="X246" i="80" s="1"/>
  <c r="Z246" i="80" s="1"/>
  <c r="AB246" i="80" s="1"/>
  <c r="Z385" i="72"/>
  <c r="Z287" i="80"/>
  <c r="X385" i="72"/>
  <c r="AB287" i="80"/>
  <c r="AB21" i="80"/>
  <c r="J1031" i="72"/>
  <c r="H161" i="80"/>
  <c r="Z115" i="80"/>
  <c r="X115" i="80"/>
  <c r="X285" i="80"/>
  <c r="T285" i="80"/>
  <c r="F115" i="80"/>
  <c r="F116" i="80" s="1"/>
  <c r="N285" i="80"/>
  <c r="Z285" i="80"/>
  <c r="T115" i="80"/>
  <c r="AB285" i="80"/>
  <c r="AB115" i="80"/>
  <c r="V115" i="80"/>
  <c r="P285" i="80"/>
  <c r="N115" i="80"/>
  <c r="H115" i="80"/>
  <c r="R285" i="80"/>
  <c r="L115" i="80"/>
  <c r="N694" i="72"/>
  <c r="R115" i="80"/>
  <c r="J285" i="80"/>
  <c r="F285" i="80"/>
  <c r="F286" i="80" s="1"/>
  <c r="T179" i="80"/>
  <c r="L263" i="80"/>
  <c r="P97" i="80"/>
  <c r="T97" i="80"/>
  <c r="N263" i="80"/>
  <c r="R97" i="80"/>
  <c r="P263" i="80"/>
  <c r="X97" i="80"/>
  <c r="R263" i="80"/>
  <c r="N97" i="80"/>
  <c r="L97" i="80"/>
  <c r="AB263" i="80"/>
  <c r="V263" i="80"/>
  <c r="F263" i="80"/>
  <c r="F264" i="80" s="1"/>
  <c r="H179" i="80"/>
  <c r="H180" i="80" s="1"/>
  <c r="AB97" i="80"/>
  <c r="H97" i="80"/>
  <c r="J263" i="80"/>
  <c r="T263" i="80"/>
  <c r="J179" i="80"/>
  <c r="X263" i="80"/>
  <c r="H263" i="80"/>
  <c r="N179" i="80"/>
  <c r="F97" i="80"/>
  <c r="F98" i="80" s="1"/>
  <c r="N217" i="80"/>
  <c r="L217" i="80"/>
  <c r="F217" i="80"/>
  <c r="F218" i="80" s="1"/>
  <c r="J279" i="80"/>
  <c r="AB79" i="80"/>
  <c r="T217" i="80"/>
  <c r="H217" i="80"/>
  <c r="R279" i="80"/>
  <c r="R311" i="72"/>
  <c r="T836" i="72"/>
  <c r="J836" i="72"/>
  <c r="V233" i="80"/>
  <c r="N836" i="72"/>
  <c r="J233" i="80"/>
  <c r="P836" i="72"/>
  <c r="N233" i="80"/>
  <c r="AB946" i="72"/>
  <c r="AC946" i="72" s="1"/>
  <c r="AB311" i="72"/>
  <c r="AC311" i="72" s="1"/>
  <c r="J311" i="72"/>
  <c r="N311" i="72"/>
  <c r="P311" i="72"/>
  <c r="T311" i="72"/>
  <c r="X311" i="72"/>
  <c r="H311" i="72"/>
  <c r="F311" i="72"/>
  <c r="F312" i="72" s="1"/>
  <c r="V311" i="72"/>
  <c r="J79" i="80"/>
  <c r="T283" i="80"/>
  <c r="R159" i="80"/>
  <c r="F159" i="80"/>
  <c r="F160" i="80" s="1"/>
  <c r="N159" i="80"/>
  <c r="P159" i="80"/>
  <c r="P217" i="80"/>
  <c r="T79" i="80"/>
  <c r="X217" i="80"/>
  <c r="V217" i="80"/>
  <c r="J217" i="80"/>
  <c r="R217" i="80"/>
  <c r="P283" i="80"/>
  <c r="H283" i="80"/>
  <c r="J283" i="80"/>
  <c r="AB61" i="80"/>
  <c r="N95" i="80"/>
  <c r="X233" i="80"/>
  <c r="H113" i="84"/>
  <c r="X113" i="84"/>
  <c r="F113" i="84"/>
  <c r="F114" i="84" s="1"/>
  <c r="AB113" i="84"/>
  <c r="L113" i="84"/>
  <c r="J113" i="84"/>
  <c r="N141" i="80"/>
  <c r="T141" i="80"/>
  <c r="L141" i="80"/>
  <c r="Z113" i="84"/>
  <c r="N113" i="84"/>
  <c r="P113" i="84"/>
  <c r="L137" i="80"/>
  <c r="N137" i="80"/>
  <c r="H137" i="80"/>
  <c r="H281" i="80"/>
  <c r="V281" i="80"/>
  <c r="R281" i="80"/>
  <c r="N281" i="80"/>
  <c r="F221" i="80"/>
  <c r="F222" i="80" s="1"/>
  <c r="F283" i="80"/>
  <c r="F284" i="80" s="1"/>
  <c r="Z79" i="80"/>
  <c r="V283" i="80"/>
  <c r="X283" i="80"/>
  <c r="F79" i="80"/>
  <c r="F80" i="80" s="1"/>
  <c r="R283" i="80"/>
  <c r="L233" i="80"/>
  <c r="Z233" i="80"/>
  <c r="Z183" i="80"/>
  <c r="N79" i="80"/>
  <c r="L283" i="80"/>
  <c r="H233" i="80"/>
  <c r="T77" i="80"/>
  <c r="P795" i="72"/>
  <c r="H79" i="80"/>
  <c r="V45" i="80"/>
  <c r="F265" i="80"/>
  <c r="F266" i="80" s="1"/>
  <c r="J45" i="80"/>
  <c r="T265" i="80"/>
  <c r="R113" i="72"/>
  <c r="F113" i="72"/>
  <c r="F114" i="72" s="1"/>
  <c r="P79" i="80"/>
  <c r="Z283" i="80"/>
  <c r="X79" i="80"/>
  <c r="X203" i="80"/>
  <c r="N203" i="80"/>
  <c r="N235" i="80"/>
  <c r="AB235" i="80"/>
  <c r="Z179" i="80"/>
  <c r="P179" i="80"/>
  <c r="AB201" i="80"/>
  <c r="X235" i="80"/>
  <c r="V79" i="80"/>
  <c r="R79" i="80"/>
  <c r="F137" i="80"/>
  <c r="F138" i="80" s="1"/>
  <c r="R137" i="80"/>
  <c r="J137" i="80"/>
  <c r="T163" i="80"/>
  <c r="AB836" i="72"/>
  <c r="AC836" i="72" s="1"/>
  <c r="H61" i="80"/>
  <c r="F23" i="80"/>
  <c r="F24" i="80" s="1"/>
  <c r="J996" i="72"/>
  <c r="F694" i="72"/>
  <c r="F695" i="72" s="1"/>
  <c r="L889" i="72"/>
  <c r="L694" i="72"/>
  <c r="T694" i="72"/>
  <c r="Z135" i="80"/>
  <c r="R135" i="80"/>
  <c r="J694" i="72"/>
  <c r="AB694" i="72"/>
  <c r="AC694" i="72" s="1"/>
  <c r="L135" i="80"/>
  <c r="F889" i="72"/>
  <c r="F890" i="72" s="1"/>
  <c r="P889" i="72"/>
  <c r="R889" i="72"/>
  <c r="T119" i="80"/>
  <c r="AB203" i="80"/>
  <c r="Z649" i="72"/>
  <c r="N117" i="80"/>
  <c r="AB221" i="80"/>
  <c r="R221" i="80"/>
  <c r="X221" i="80"/>
  <c r="H203" i="80"/>
  <c r="Z137" i="80"/>
  <c r="V137" i="80"/>
  <c r="Z99" i="80"/>
  <c r="L99" i="80"/>
  <c r="AB99" i="80"/>
  <c r="V99" i="80"/>
  <c r="T137" i="80"/>
  <c r="L77" i="80"/>
  <c r="X43" i="80"/>
  <c r="T43" i="80"/>
  <c r="AB119" i="80"/>
  <c r="F119" i="80"/>
  <c r="F120" i="80" s="1"/>
  <c r="V27" i="80"/>
  <c r="P1031" i="72"/>
  <c r="H1031" i="72"/>
  <c r="F836" i="72"/>
  <c r="F837" i="72" s="1"/>
  <c r="F1031" i="72"/>
  <c r="F1032" i="72" s="1"/>
  <c r="L163" i="80"/>
  <c r="L61" i="80"/>
  <c r="V157" i="80"/>
  <c r="R219" i="80"/>
  <c r="X1031" i="72"/>
  <c r="J163" i="80"/>
  <c r="N61" i="80"/>
  <c r="F157" i="80"/>
  <c r="F158" i="80" s="1"/>
  <c r="H219" i="80"/>
  <c r="H220" i="80" s="1"/>
  <c r="L836" i="72"/>
  <c r="T1031" i="72"/>
  <c r="Z163" i="80"/>
  <c r="P61" i="80"/>
  <c r="T157" i="80"/>
  <c r="V219" i="80"/>
  <c r="R836" i="72"/>
  <c r="R1031" i="72"/>
  <c r="R61" i="80"/>
  <c r="N157" i="80"/>
  <c r="J219" i="80"/>
  <c r="Z836" i="72"/>
  <c r="L1031" i="72"/>
  <c r="H836" i="72"/>
  <c r="F163" i="80"/>
  <c r="F164" i="80" s="1"/>
  <c r="H163" i="80"/>
  <c r="H157" i="80"/>
  <c r="P29" i="80"/>
  <c r="R163" i="80"/>
  <c r="Z157" i="80"/>
  <c r="N219" i="80"/>
  <c r="L219" i="80"/>
  <c r="V163" i="80"/>
  <c r="T61" i="80"/>
  <c r="R157" i="80"/>
  <c r="P219" i="80"/>
  <c r="AB163" i="80"/>
  <c r="F61" i="80"/>
  <c r="F62" i="80" s="1"/>
  <c r="J157" i="80"/>
  <c r="AB219" i="80"/>
  <c r="N163" i="80"/>
  <c r="Z61" i="80"/>
  <c r="AB157" i="80"/>
  <c r="T219" i="80"/>
  <c r="P163" i="80"/>
  <c r="J61" i="80"/>
  <c r="L157" i="80"/>
  <c r="Z219" i="80"/>
  <c r="X219" i="80"/>
  <c r="N99" i="80"/>
  <c r="H76" i="80"/>
  <c r="J76" i="80" s="1"/>
  <c r="L76" i="80" s="1"/>
  <c r="N76" i="80" s="1"/>
  <c r="P76" i="80" s="1"/>
  <c r="R76" i="80" s="1"/>
  <c r="T76" i="80" s="1"/>
  <c r="V76" i="80" s="1"/>
  <c r="X76" i="80" s="1"/>
  <c r="Z76" i="80" s="1"/>
  <c r="AB76" i="80" s="1"/>
  <c r="AB233" i="80"/>
  <c r="T233" i="80"/>
  <c r="J77" i="80"/>
  <c r="X179" i="80"/>
  <c r="AB179" i="80"/>
  <c r="V179" i="80"/>
  <c r="F201" i="80"/>
  <c r="F202" i="80" s="1"/>
  <c r="L179" i="80"/>
  <c r="H102" i="72"/>
  <c r="R201" i="80"/>
  <c r="V102" i="72"/>
  <c r="H201" i="80"/>
  <c r="AB102" i="72"/>
  <c r="AC102" i="72" s="1"/>
  <c r="P233" i="80"/>
  <c r="N102" i="72"/>
  <c r="Z102" i="72"/>
  <c r="R179" i="80"/>
  <c r="X77" i="80"/>
  <c r="Z77" i="80"/>
  <c r="Z795" i="72"/>
  <c r="R77" i="80"/>
  <c r="V77" i="80"/>
  <c r="F795" i="72"/>
  <c r="F796" i="72" s="1"/>
  <c r="H77" i="80"/>
  <c r="N77" i="80"/>
  <c r="AB77" i="80"/>
  <c r="F77" i="80"/>
  <c r="F78" i="80" s="1"/>
  <c r="V795" i="72"/>
  <c r="L795" i="72"/>
  <c r="J795" i="72"/>
  <c r="Z161" i="80"/>
  <c r="R119" i="80"/>
  <c r="P161" i="80"/>
  <c r="P119" i="80"/>
  <c r="AB795" i="72"/>
  <c r="AC795" i="72" s="1"/>
  <c r="T161" i="80"/>
  <c r="H119" i="80"/>
  <c r="R161" i="80"/>
  <c r="V119" i="80"/>
  <c r="V161" i="80"/>
  <c r="J119" i="80"/>
  <c r="X27" i="80"/>
  <c r="Z27" i="80"/>
  <c r="H27" i="80"/>
  <c r="J27" i="80"/>
  <c r="H795" i="72"/>
  <c r="L119" i="80"/>
  <c r="L197" i="80"/>
  <c r="R27" i="80"/>
  <c r="L27" i="80"/>
  <c r="X119" i="80"/>
  <c r="P27" i="80"/>
  <c r="N29" i="80"/>
  <c r="T795" i="72"/>
  <c r="Z119" i="80"/>
  <c r="AB27" i="80"/>
  <c r="L29" i="80"/>
  <c r="T27" i="80"/>
  <c r="R29" i="80"/>
  <c r="F27" i="80"/>
  <c r="F28" i="80" s="1"/>
  <c r="F29" i="80"/>
  <c r="F30" i="80" s="1"/>
  <c r="X29" i="80"/>
  <c r="T29" i="80"/>
  <c r="J29" i="80"/>
  <c r="Z29" i="80"/>
  <c r="X201" i="80"/>
  <c r="H29" i="80"/>
  <c r="AB29" i="80"/>
  <c r="V201" i="80"/>
  <c r="J199" i="80"/>
  <c r="P137" i="80"/>
  <c r="P99" i="80"/>
  <c r="Z199" i="80"/>
  <c r="N199" i="80"/>
  <c r="X137" i="80"/>
  <c r="X99" i="80"/>
  <c r="X199" i="80"/>
  <c r="N996" i="72"/>
  <c r="P135" i="80"/>
  <c r="P497" i="72"/>
  <c r="P996" i="72"/>
  <c r="AB135" i="80"/>
  <c r="Z889" i="72"/>
  <c r="Z996" i="72"/>
  <c r="V135" i="80"/>
  <c r="N889" i="72"/>
  <c r="F996" i="72"/>
  <c r="F997" i="72" s="1"/>
  <c r="AB261" i="80"/>
  <c r="H889" i="72"/>
  <c r="X694" i="72"/>
  <c r="T996" i="72"/>
  <c r="H996" i="72"/>
  <c r="X109" i="84"/>
  <c r="T889" i="72"/>
  <c r="Z694" i="72"/>
  <c r="AB889" i="72"/>
  <c r="AC889" i="72" s="1"/>
  <c r="P694" i="72"/>
  <c r="R99" i="80"/>
  <c r="V996" i="72"/>
  <c r="V889" i="72"/>
  <c r="R694" i="72"/>
  <c r="F99" i="80"/>
  <c r="F100" i="80" s="1"/>
  <c r="AB996" i="72"/>
  <c r="AC996" i="72" s="1"/>
  <c r="H99" i="80"/>
  <c r="R996" i="72"/>
  <c r="L946" i="72"/>
  <c r="L996" i="72"/>
  <c r="T63" i="80"/>
  <c r="H946" i="72"/>
  <c r="H694" i="72"/>
  <c r="J99" i="80"/>
  <c r="R63" i="80"/>
  <c r="T946" i="72"/>
  <c r="T199" i="80"/>
  <c r="N946" i="72"/>
  <c r="T197" i="80"/>
  <c r="T718" i="72"/>
  <c r="H260" i="80"/>
  <c r="J260" i="80" s="1"/>
  <c r="L260" i="80" s="1"/>
  <c r="N260" i="80" s="1"/>
  <c r="P260" i="80" s="1"/>
  <c r="R260" i="80" s="1"/>
  <c r="T260" i="80" s="1"/>
  <c r="V260" i="80" s="1"/>
  <c r="X260" i="80" s="1"/>
  <c r="Z260" i="80" s="1"/>
  <c r="AB260" i="80" s="1"/>
  <c r="Z201" i="80"/>
  <c r="P201" i="80"/>
  <c r="X795" i="72"/>
  <c r="T249" i="80"/>
  <c r="H249" i="80"/>
  <c r="H250" i="80" s="1"/>
  <c r="V249" i="80"/>
  <c r="F141" i="80"/>
  <c r="F142" i="80" s="1"/>
  <c r="H142" i="80" s="1"/>
  <c r="J249" i="80"/>
  <c r="X249" i="80"/>
  <c r="V113" i="84"/>
  <c r="R102" i="72"/>
  <c r="X141" i="80"/>
  <c r="L249" i="80"/>
  <c r="J141" i="80"/>
  <c r="P102" i="72"/>
  <c r="AB141" i="80"/>
  <c r="Z249" i="80"/>
  <c r="X102" i="72"/>
  <c r="R141" i="80"/>
  <c r="P183" i="80"/>
  <c r="N249" i="80"/>
  <c r="F102" i="72"/>
  <c r="F103" i="72" s="1"/>
  <c r="P141" i="80"/>
  <c r="T183" i="80"/>
  <c r="J201" i="80"/>
  <c r="AB249" i="80"/>
  <c r="P249" i="80"/>
  <c r="V141" i="80"/>
  <c r="F183" i="80"/>
  <c r="F184" i="80" s="1"/>
  <c r="N201" i="80"/>
  <c r="R249" i="80"/>
  <c r="Z141" i="80"/>
  <c r="H183" i="80"/>
  <c r="L201" i="80"/>
  <c r="J183" i="80"/>
  <c r="N795" i="72"/>
  <c r="AB247" i="80"/>
  <c r="V247" i="80"/>
  <c r="R81" i="80"/>
  <c r="Z95" i="80"/>
  <c r="F81" i="80"/>
  <c r="F82" i="80" s="1"/>
  <c r="J247" i="80"/>
  <c r="V95" i="80"/>
  <c r="L95" i="80"/>
  <c r="P95" i="80"/>
  <c r="N81" i="80"/>
  <c r="Z247" i="80"/>
  <c r="R95" i="80"/>
  <c r="J95" i="80"/>
  <c r="X177" i="80"/>
  <c r="AB95" i="80"/>
  <c r="T177" i="80"/>
  <c r="N181" i="80"/>
  <c r="V177" i="80"/>
  <c r="H95" i="80"/>
  <c r="V181" i="80"/>
  <c r="F177" i="80"/>
  <c r="F178" i="80" s="1"/>
  <c r="F95" i="80"/>
  <c r="F96" i="80" s="1"/>
  <c r="P181" i="80"/>
  <c r="L177" i="80"/>
  <c r="AB181" i="80"/>
  <c r="J177" i="80"/>
  <c r="L181" i="80"/>
  <c r="N177" i="80"/>
  <c r="F181" i="80"/>
  <c r="F182" i="80" s="1"/>
  <c r="H182" i="80" s="1"/>
  <c r="N718" i="72"/>
  <c r="T181" i="80"/>
  <c r="X95" i="80"/>
  <c r="P43" i="80"/>
  <c r="H23" i="80"/>
  <c r="AB117" i="80"/>
  <c r="Z718" i="72"/>
  <c r="H718" i="72"/>
  <c r="P946" i="72"/>
  <c r="Z497" i="72"/>
  <c r="V279" i="80"/>
  <c r="Z63" i="80"/>
  <c r="R21" i="80"/>
  <c r="X946" i="72"/>
  <c r="R497" i="72"/>
  <c r="N279" i="80"/>
  <c r="N63" i="80"/>
  <c r="N21" i="80"/>
  <c r="F946" i="72"/>
  <c r="F947" i="72" s="1"/>
  <c r="V497" i="72"/>
  <c r="AB279" i="80"/>
  <c r="AB23" i="80"/>
  <c r="F63" i="80"/>
  <c r="F64" i="80" s="1"/>
  <c r="H21" i="80"/>
  <c r="Z946" i="72"/>
  <c r="F497" i="72"/>
  <c r="F498" i="72" s="1"/>
  <c r="P279" i="80"/>
  <c r="R23" i="80"/>
  <c r="J63" i="80"/>
  <c r="H196" i="80"/>
  <c r="J196" i="80" s="1"/>
  <c r="L196" i="80" s="1"/>
  <c r="N196" i="80" s="1"/>
  <c r="P196" i="80" s="1"/>
  <c r="R196" i="80" s="1"/>
  <c r="T196" i="80" s="1"/>
  <c r="V196" i="80" s="1"/>
  <c r="X196" i="80" s="1"/>
  <c r="Z196" i="80" s="1"/>
  <c r="AB196" i="80" s="1"/>
  <c r="F21" i="80"/>
  <c r="F22" i="80" s="1"/>
  <c r="J946" i="72"/>
  <c r="F279" i="80"/>
  <c r="F280" i="80" s="1"/>
  <c r="H280" i="80" s="1"/>
  <c r="N23" i="80"/>
  <c r="V63" i="80"/>
  <c r="T23" i="80"/>
  <c r="X23" i="80"/>
  <c r="R199" i="80"/>
  <c r="Z23" i="80"/>
  <c r="Z21" i="80"/>
  <c r="J23" i="80"/>
  <c r="V21" i="80"/>
  <c r="L199" i="80"/>
  <c r="V199" i="80"/>
  <c r="F199" i="80"/>
  <c r="F200" i="80" s="1"/>
  <c r="L23" i="80"/>
  <c r="H199" i="80"/>
  <c r="AB497" i="72"/>
  <c r="AC497" i="72" s="1"/>
  <c r="P23" i="80"/>
  <c r="T497" i="72"/>
  <c r="H497" i="72"/>
  <c r="X279" i="80"/>
  <c r="H63" i="80"/>
  <c r="J497" i="72"/>
  <c r="L279" i="80"/>
  <c r="P63" i="80"/>
  <c r="J21" i="80"/>
  <c r="V946" i="72"/>
  <c r="X497" i="72"/>
  <c r="Z279" i="80"/>
  <c r="L63" i="80"/>
  <c r="L497" i="72"/>
  <c r="T279" i="80"/>
  <c r="AB63" i="80"/>
  <c r="L281" i="80"/>
  <c r="F203" i="80"/>
  <c r="F204" i="80" s="1"/>
  <c r="AB649" i="72"/>
  <c r="AC649" i="72" s="1"/>
  <c r="T281" i="80"/>
  <c r="J81" i="80"/>
  <c r="T203" i="80"/>
  <c r="R181" i="80"/>
  <c r="R203" i="80"/>
  <c r="T81" i="80"/>
  <c r="L81" i="80"/>
  <c r="J203" i="80"/>
  <c r="V221" i="80"/>
  <c r="L117" i="80"/>
  <c r="AB281" i="80"/>
  <c r="H81" i="80"/>
  <c r="Z203" i="80"/>
  <c r="R177" i="80"/>
  <c r="H221" i="80"/>
  <c r="P117" i="80"/>
  <c r="P281" i="80"/>
  <c r="V81" i="80"/>
  <c r="V203" i="80"/>
  <c r="N221" i="80"/>
  <c r="R117" i="80"/>
  <c r="V117" i="80"/>
  <c r="P203" i="80"/>
  <c r="P649" i="72"/>
  <c r="P221" i="80"/>
  <c r="AB81" i="80"/>
  <c r="L649" i="72"/>
  <c r="H177" i="80"/>
  <c r="T221" i="80"/>
  <c r="R649" i="72"/>
  <c r="L221" i="80"/>
  <c r="F649" i="72"/>
  <c r="F650" i="72" s="1"/>
  <c r="J221" i="80"/>
  <c r="X181" i="80"/>
  <c r="T649" i="72"/>
  <c r="Z177" i="80"/>
  <c r="P81" i="80"/>
  <c r="J181" i="80"/>
  <c r="J649" i="72"/>
  <c r="AB177" i="80"/>
  <c r="H18" i="72"/>
  <c r="X649" i="72"/>
  <c r="X81" i="80"/>
  <c r="F281" i="80"/>
  <c r="F282" i="80" s="1"/>
  <c r="Z181" i="80"/>
  <c r="H649" i="72"/>
  <c r="V649" i="72"/>
  <c r="J281" i="80"/>
  <c r="L18" i="72"/>
  <c r="P718" i="72"/>
  <c r="X247" i="80"/>
  <c r="L247" i="80"/>
  <c r="AB718" i="72"/>
  <c r="AC718" i="72" s="1"/>
  <c r="H139" i="80"/>
  <c r="J25" i="80"/>
  <c r="V139" i="80"/>
  <c r="R25" i="80"/>
  <c r="N139" i="80"/>
  <c r="V25" i="80"/>
  <c r="X139" i="80"/>
  <c r="X25" i="80"/>
  <c r="P139" i="80"/>
  <c r="H25" i="80"/>
  <c r="R139" i="80"/>
  <c r="Z25" i="80"/>
  <c r="J139" i="80"/>
  <c r="F25" i="80"/>
  <c r="F26" i="80" s="1"/>
  <c r="Z139" i="80"/>
  <c r="N247" i="80"/>
  <c r="N25" i="80"/>
  <c r="L139" i="80"/>
  <c r="P25" i="80"/>
  <c r="AB139" i="80"/>
  <c r="P247" i="80"/>
  <c r="AB25" i="80"/>
  <c r="F139" i="80"/>
  <c r="F140" i="80" s="1"/>
  <c r="R247" i="80"/>
  <c r="L25" i="80"/>
  <c r="F247" i="80"/>
  <c r="F248" i="80" s="1"/>
  <c r="H248" i="80" s="1"/>
  <c r="T247" i="80"/>
  <c r="T113" i="72"/>
  <c r="L45" i="80"/>
  <c r="H265" i="80"/>
  <c r="AB113" i="72"/>
  <c r="AC113" i="72" s="1"/>
  <c r="X45" i="80"/>
  <c r="AB45" i="80"/>
  <c r="P45" i="80"/>
  <c r="R45" i="80"/>
  <c r="R117" i="72"/>
  <c r="J44" i="71"/>
  <c r="V265" i="80"/>
  <c r="Z113" i="72"/>
  <c r="J265" i="80"/>
  <c r="N113" i="72"/>
  <c r="X265" i="80"/>
  <c r="H113" i="72"/>
  <c r="L265" i="80"/>
  <c r="L113" i="72"/>
  <c r="Z265" i="80"/>
  <c r="P113" i="72"/>
  <c r="Z45" i="80"/>
  <c r="N265" i="80"/>
  <c r="V113" i="72"/>
  <c r="N45" i="80"/>
  <c r="AB265" i="80"/>
  <c r="J113" i="72"/>
  <c r="F45" i="80"/>
  <c r="F46" i="80" s="1"/>
  <c r="P265" i="80"/>
  <c r="H166" i="80"/>
  <c r="J166" i="80" s="1"/>
  <c r="L166" i="80" s="1"/>
  <c r="N166" i="80" s="1"/>
  <c r="P166" i="80" s="1"/>
  <c r="R166" i="80" s="1"/>
  <c r="T166" i="80" s="1"/>
  <c r="V166" i="80" s="1"/>
  <c r="X166" i="80" s="1"/>
  <c r="Z166" i="80" s="1"/>
  <c r="AB166" i="80" s="1"/>
  <c r="Z18" i="72"/>
  <c r="P261" i="80"/>
  <c r="J109" i="84"/>
  <c r="Z117" i="72"/>
  <c r="F261" i="80"/>
  <c r="F262" i="80" s="1"/>
  <c r="H262" i="80" s="1"/>
  <c r="V261" i="80"/>
  <c r="J718" i="72"/>
  <c r="J261" i="80"/>
  <c r="J197" i="80"/>
  <c r="Z197" i="80"/>
  <c r="V197" i="80"/>
  <c r="T109" i="84"/>
  <c r="R197" i="80"/>
  <c r="F197" i="80"/>
  <c r="F198" i="80" s="1"/>
  <c r="V117" i="72"/>
  <c r="AB197" i="80"/>
  <c r="Z109" i="84"/>
  <c r="AB109" i="84"/>
  <c r="L117" i="72"/>
  <c r="N197" i="80"/>
  <c r="H117" i="72"/>
  <c r="H197" i="80"/>
  <c r="P197" i="80"/>
  <c r="N109" i="84"/>
  <c r="V109" i="84"/>
  <c r="R109" i="84"/>
  <c r="L261" i="80"/>
  <c r="L109" i="84"/>
  <c r="F44" i="71"/>
  <c r="F45" i="71" s="1"/>
  <c r="Z261" i="80"/>
  <c r="H109" i="84"/>
  <c r="T44" i="71"/>
  <c r="N261" i="80"/>
  <c r="F109" i="84"/>
  <c r="F110" i="84" s="1"/>
  <c r="L44" i="71"/>
  <c r="N117" i="72"/>
  <c r="X261" i="80"/>
  <c r="J117" i="80"/>
  <c r="R18" i="72"/>
  <c r="F117" i="72"/>
  <c r="F118" i="72" s="1"/>
  <c r="X117" i="80"/>
  <c r="J18" i="72"/>
  <c r="N18" i="72"/>
  <c r="R261" i="80"/>
  <c r="Z117" i="80"/>
  <c r="T261" i="80"/>
  <c r="F117" i="80"/>
  <c r="F118" i="80" s="1"/>
  <c r="H117" i="80"/>
  <c r="L718" i="72"/>
  <c r="Z44" i="71"/>
  <c r="X18" i="72"/>
  <c r="P117" i="72"/>
  <c r="R44" i="71"/>
  <c r="AB117" i="72"/>
  <c r="AC117" i="72" s="1"/>
  <c r="F718" i="72"/>
  <c r="F719" i="72" s="1"/>
  <c r="N183" i="80"/>
  <c r="X117" i="72"/>
  <c r="T117" i="72"/>
  <c r="AB183" i="80"/>
  <c r="V718" i="72"/>
  <c r="X183" i="80"/>
  <c r="R183" i="80"/>
  <c r="V183" i="80"/>
  <c r="R718" i="72"/>
  <c r="X44" i="71"/>
  <c r="V44" i="71"/>
  <c r="P44" i="71"/>
  <c r="AB44" i="71"/>
  <c r="F18" i="72"/>
  <c r="F19" i="72" s="1"/>
  <c r="T18" i="72"/>
  <c r="N44" i="71"/>
  <c r="AB18" i="72"/>
  <c r="AC18" i="72" s="1"/>
  <c r="V18" i="72"/>
  <c r="P474" i="72"/>
  <c r="X474" i="72"/>
  <c r="Z474" i="72"/>
  <c r="L474" i="72"/>
  <c r="T474" i="72"/>
  <c r="H474" i="72"/>
  <c r="P690" i="72"/>
  <c r="F690" i="72"/>
  <c r="F691" i="72" s="1"/>
  <c r="X690" i="72"/>
  <c r="L690" i="72"/>
  <c r="N690" i="72"/>
  <c r="AB690" i="72"/>
  <c r="AC690" i="72" s="1"/>
  <c r="V690" i="72"/>
  <c r="Z690" i="72"/>
  <c r="T690" i="72"/>
  <c r="J690" i="72"/>
  <c r="H690" i="72"/>
  <c r="L741" i="72"/>
  <c r="P741" i="72"/>
  <c r="T741" i="72"/>
  <c r="J78" i="72"/>
  <c r="P78" i="72"/>
  <c r="L78" i="72"/>
  <c r="R78" i="72"/>
  <c r="Z78" i="72"/>
  <c r="H78" i="72"/>
  <c r="F78" i="72"/>
  <c r="F79" i="72" s="1"/>
  <c r="T78" i="72"/>
  <c r="N78" i="72"/>
  <c r="F887" i="72"/>
  <c r="F888" i="72" s="1"/>
  <c r="R741" i="72"/>
  <c r="N741" i="72"/>
  <c r="R474" i="72"/>
  <c r="J474" i="72"/>
  <c r="N474" i="72"/>
  <c r="AB474" i="72"/>
  <c r="AC474" i="72" s="1"/>
  <c r="F474" i="72"/>
  <c r="F475" i="72" s="1"/>
  <c r="J887" i="72"/>
  <c r="L897" i="72"/>
  <c r="H897" i="72"/>
  <c r="F897" i="72"/>
  <c r="F898" i="72" s="1"/>
  <c r="V78" i="72"/>
  <c r="X78" i="72"/>
  <c r="P887" i="72"/>
  <c r="H887" i="72"/>
  <c r="AB887" i="72"/>
  <c r="AC887" i="72" s="1"/>
  <c r="T887" i="72"/>
  <c r="L887" i="72"/>
  <c r="Z887" i="72"/>
  <c r="X887" i="72"/>
  <c r="N887" i="72"/>
  <c r="V887" i="72"/>
  <c r="T733" i="72"/>
  <c r="J733" i="72"/>
  <c r="X733" i="72"/>
  <c r="H733" i="72"/>
  <c r="F733" i="72"/>
  <c r="F734" i="72" s="1"/>
  <c r="R733" i="72"/>
  <c r="H638" i="72"/>
  <c r="N733" i="72"/>
  <c r="P733" i="72"/>
  <c r="V741" i="72"/>
  <c r="H741" i="72"/>
  <c r="Z741" i="72"/>
  <c r="J741" i="72"/>
  <c r="F741" i="72"/>
  <c r="F742" i="72" s="1"/>
  <c r="AB741" i="72"/>
  <c r="AC741" i="72" s="1"/>
  <c r="Z622" i="72"/>
  <c r="X622" i="72"/>
  <c r="F622" i="72"/>
  <c r="F623" i="72" s="1"/>
  <c r="AB622" i="72"/>
  <c r="AC622" i="72" s="1"/>
  <c r="T622" i="72"/>
  <c r="H622" i="72"/>
  <c r="Z219" i="72"/>
  <c r="L219" i="72"/>
  <c r="J219" i="72"/>
  <c r="V733" i="72"/>
  <c r="X219" i="72"/>
  <c r="F638" i="72"/>
  <c r="F639" i="72" s="1"/>
  <c r="V219" i="72"/>
  <c r="Z638" i="72"/>
  <c r="AB733" i="72"/>
  <c r="AC733" i="72" s="1"/>
  <c r="L733" i="72"/>
  <c r="P219" i="72"/>
  <c r="F219" i="72"/>
  <c r="F220" i="72" s="1"/>
  <c r="H219" i="72"/>
  <c r="R622" i="72"/>
  <c r="R219" i="72"/>
  <c r="J897" i="72"/>
  <c r="T219" i="72"/>
  <c r="R897" i="72"/>
  <c r="N219" i="72"/>
  <c r="X109" i="72"/>
  <c r="J638" i="72"/>
  <c r="V638" i="72"/>
  <c r="X638" i="72"/>
  <c r="L638" i="72"/>
  <c r="N638" i="72"/>
  <c r="AB638" i="72"/>
  <c r="AC638" i="72" s="1"/>
  <c r="P638" i="72"/>
  <c r="R638" i="72"/>
  <c r="H87" i="74"/>
  <c r="P87" i="74"/>
  <c r="N87" i="74"/>
  <c r="R87" i="74"/>
  <c r="H327" i="70"/>
  <c r="X87" i="74"/>
  <c r="V307" i="72"/>
  <c r="J622" i="72"/>
  <c r="L622" i="72"/>
  <c r="T897" i="72"/>
  <c r="Z897" i="72"/>
  <c r="H652" i="70"/>
  <c r="N486" i="72"/>
  <c r="N39" i="80"/>
  <c r="X482" i="72"/>
  <c r="P739" i="72"/>
  <c r="J739" i="72"/>
  <c r="X739" i="72"/>
  <c r="R739" i="72"/>
  <c r="Z515" i="70"/>
  <c r="AB379" i="72"/>
  <c r="AC379" i="72" s="1"/>
  <c r="R379" i="72"/>
  <c r="L515" i="70"/>
  <c r="F482" i="72"/>
  <c r="F483" i="72" s="1"/>
  <c r="AB739" i="72"/>
  <c r="AC739" i="72" s="1"/>
  <c r="T739" i="72"/>
  <c r="H739" i="72"/>
  <c r="F739" i="72"/>
  <c r="F740" i="72" s="1"/>
  <c r="L739" i="72"/>
  <c r="Z739" i="72"/>
  <c r="N739" i="72"/>
  <c r="H486" i="72"/>
  <c r="V652" i="70"/>
  <c r="N379" i="72"/>
  <c r="AB486" i="72"/>
  <c r="AC486" i="72" s="1"/>
  <c r="F652" i="70"/>
  <c r="F653" i="70" s="1"/>
  <c r="AB685" i="72"/>
  <c r="AC685" i="72" s="1"/>
  <c r="P482" i="72"/>
  <c r="H482" i="72"/>
  <c r="J482" i="72"/>
  <c r="V482" i="72"/>
  <c r="T482" i="72"/>
  <c r="L482" i="72"/>
  <c r="R482" i="72"/>
  <c r="N935" i="72"/>
  <c r="AB935" i="72"/>
  <c r="AC935" i="72" s="1"/>
  <c r="X935" i="72"/>
  <c r="R59" i="74"/>
  <c r="P486" i="72"/>
  <c r="V622" i="72"/>
  <c r="V897" i="72"/>
  <c r="Z59" i="74"/>
  <c r="N622" i="72"/>
  <c r="N897" i="72"/>
  <c r="R592" i="70"/>
  <c r="P897" i="72"/>
  <c r="T935" i="72"/>
  <c r="F935" i="72"/>
  <c r="F936" i="72" s="1"/>
  <c r="V389" i="72"/>
  <c r="H935" i="72"/>
  <c r="X389" i="72"/>
  <c r="V935" i="72"/>
  <c r="N389" i="72"/>
  <c r="P935" i="72"/>
  <c r="F389" i="72"/>
  <c r="F390" i="72" s="1"/>
  <c r="AB389" i="72"/>
  <c r="AC389" i="72" s="1"/>
  <c r="P389" i="72"/>
  <c r="J389" i="72"/>
  <c r="Z935" i="72"/>
  <c r="R389" i="72"/>
  <c r="R935" i="72"/>
  <c r="J935" i="72"/>
  <c r="Z389" i="72"/>
  <c r="L389" i="72"/>
  <c r="H389" i="72"/>
  <c r="N482" i="72"/>
  <c r="H457" i="70"/>
  <c r="AB272" i="84"/>
  <c r="AB675" i="72"/>
  <c r="AC675" i="72" s="1"/>
  <c r="Z482" i="72"/>
  <c r="N111" i="72"/>
  <c r="P459" i="70"/>
  <c r="AB897" i="72"/>
  <c r="AC897" i="72" s="1"/>
  <c r="Z592" i="70"/>
  <c r="AB59" i="74"/>
  <c r="F59" i="74"/>
  <c r="F60" i="74" s="1"/>
  <c r="AB87" i="74"/>
  <c r="J29" i="70"/>
  <c r="T878" i="72"/>
  <c r="R652" i="70"/>
  <c r="X379" i="72"/>
  <c r="R486" i="72"/>
  <c r="J379" i="72"/>
  <c r="F486" i="72"/>
  <c r="F487" i="72" s="1"/>
  <c r="L379" i="72"/>
  <c r="Z486" i="72"/>
  <c r="V803" i="72"/>
  <c r="Z29" i="70"/>
  <c r="X29" i="70"/>
  <c r="L29" i="70"/>
  <c r="T636" i="72"/>
  <c r="F29" i="70"/>
  <c r="F30" i="70" s="1"/>
  <c r="R29" i="70"/>
  <c r="L636" i="72"/>
  <c r="AB29" i="70"/>
  <c r="Z266" i="70"/>
  <c r="AB457" i="70"/>
  <c r="L70" i="74"/>
  <c r="P379" i="72"/>
  <c r="J486" i="72"/>
  <c r="P217" i="72"/>
  <c r="L486" i="72"/>
  <c r="T217" i="72"/>
  <c r="N217" i="72"/>
  <c r="J652" i="70"/>
  <c r="AB652" i="70"/>
  <c r="Z379" i="72"/>
  <c r="T515" i="70"/>
  <c r="F106" i="74"/>
  <c r="F107" i="74" s="1"/>
  <c r="P515" i="70"/>
  <c r="H515" i="70"/>
  <c r="N29" i="70"/>
  <c r="H29" i="70"/>
  <c r="V29" i="70"/>
  <c r="P29" i="70"/>
  <c r="T803" i="72"/>
  <c r="V685" i="72"/>
  <c r="F129" i="80"/>
  <c r="F130" i="80" s="1"/>
  <c r="T459" i="70"/>
  <c r="F111" i="72"/>
  <c r="F112" i="72" s="1"/>
  <c r="T457" i="70"/>
  <c r="T679" i="72"/>
  <c r="V942" i="72"/>
  <c r="H307" i="72"/>
  <c r="R307" i="72"/>
  <c r="V173" i="80"/>
  <c r="L173" i="80"/>
  <c r="P201" i="72"/>
  <c r="V201" i="72"/>
  <c r="L307" i="72"/>
  <c r="Z307" i="72"/>
  <c r="T173" i="80"/>
  <c r="H173" i="80"/>
  <c r="J111" i="72"/>
  <c r="AB111" i="72"/>
  <c r="AC111" i="72" s="1"/>
  <c r="R111" i="72"/>
  <c r="V111" i="72"/>
  <c r="T111" i="72"/>
  <c r="F307" i="72"/>
  <c r="F308" i="72" s="1"/>
  <c r="L632" i="70"/>
  <c r="H111" i="72"/>
  <c r="P111" i="72"/>
  <c r="X111" i="72"/>
  <c r="L111" i="72"/>
  <c r="F842" i="72"/>
  <c r="F843" i="72" s="1"/>
  <c r="F632" i="70"/>
  <c r="F633" i="70" s="1"/>
  <c r="R632" i="70"/>
  <c r="J480" i="72"/>
  <c r="N59" i="74"/>
  <c r="X480" i="72"/>
  <c r="T59" i="74"/>
  <c r="H470" i="70"/>
  <c r="L480" i="72"/>
  <c r="AB470" i="70"/>
  <c r="AB729" i="72"/>
  <c r="AC729" i="72" s="1"/>
  <c r="H729" i="72"/>
  <c r="L592" i="70"/>
  <c r="N592" i="70"/>
  <c r="AB480" i="72"/>
  <c r="AC480" i="72" s="1"/>
  <c r="P632" i="70"/>
  <c r="N632" i="70"/>
  <c r="J878" i="72"/>
  <c r="N685" i="72"/>
  <c r="P685" i="72"/>
  <c r="R98" i="72"/>
  <c r="T685" i="72"/>
  <c r="X685" i="72"/>
  <c r="J685" i="72"/>
  <c r="Z685" i="72"/>
  <c r="J329" i="70"/>
  <c r="N716" i="72"/>
  <c r="J681" i="72"/>
  <c r="AB403" i="72"/>
  <c r="AC403" i="72" s="1"/>
  <c r="R86" i="70"/>
  <c r="X878" i="72"/>
  <c r="H878" i="72"/>
  <c r="X578" i="72"/>
  <c r="R685" i="72"/>
  <c r="L578" i="72"/>
  <c r="F685" i="72"/>
  <c r="F686" i="72" s="1"/>
  <c r="H685" i="72"/>
  <c r="X135" i="84"/>
  <c r="P280" i="72"/>
  <c r="J98" i="72"/>
  <c r="J135" i="84"/>
  <c r="AB280" i="72"/>
  <c r="AC280" i="72" s="1"/>
  <c r="J280" i="72"/>
  <c r="H129" i="80"/>
  <c r="R129" i="80"/>
  <c r="T543" i="72"/>
  <c r="V129" i="80"/>
  <c r="N280" i="72"/>
  <c r="R280" i="72"/>
  <c r="V280" i="72"/>
  <c r="Z280" i="72"/>
  <c r="H280" i="72"/>
  <c r="P803" i="72"/>
  <c r="R803" i="72"/>
  <c r="J679" i="72"/>
  <c r="X679" i="72"/>
  <c r="R457" i="70"/>
  <c r="X272" i="72"/>
  <c r="L266" i="70"/>
  <c r="J457" i="70"/>
  <c r="H272" i="72"/>
  <c r="R266" i="70"/>
  <c r="P457" i="70"/>
  <c r="H266" i="70"/>
  <c r="F636" i="72"/>
  <c r="F637" i="72" s="1"/>
  <c r="N266" i="70"/>
  <c r="H636" i="72"/>
  <c r="X266" i="70"/>
  <c r="X636" i="72"/>
  <c r="X803" i="72"/>
  <c r="X632" i="70"/>
  <c r="AB188" i="70"/>
  <c r="V82" i="72"/>
  <c r="AB82" i="72"/>
  <c r="AC82" i="72" s="1"/>
  <c r="AB459" i="70"/>
  <c r="Z1021" i="72"/>
  <c r="F156" i="70"/>
  <c r="F157" i="70" s="1"/>
  <c r="J156" i="70"/>
  <c r="L994" i="72"/>
  <c r="F1010" i="72"/>
  <c r="F1011" i="72" s="1"/>
  <c r="J1010" i="72"/>
  <c r="Z1010" i="72"/>
  <c r="L51" i="74"/>
  <c r="AB1010" i="72"/>
  <c r="AC1010" i="72" s="1"/>
  <c r="H1010" i="72"/>
  <c r="N1010" i="72"/>
  <c r="P51" i="74"/>
  <c r="X51" i="74"/>
  <c r="R51" i="74"/>
  <c r="AB51" i="74"/>
  <c r="Z51" i="74"/>
  <c r="F20" i="74"/>
  <c r="F21" i="74" s="1"/>
  <c r="J51" i="74"/>
  <c r="J20" i="74"/>
  <c r="H51" i="74"/>
  <c r="H20" i="74"/>
  <c r="F51" i="74"/>
  <c r="F52" i="74" s="1"/>
  <c r="N20" i="74"/>
  <c r="P1010" i="72"/>
  <c r="L20" i="74"/>
  <c r="R20" i="74"/>
  <c r="R1010" i="72"/>
  <c r="T1010" i="72"/>
  <c r="P20" i="74"/>
  <c r="V1010" i="72"/>
  <c r="V20" i="74"/>
  <c r="T20" i="74"/>
  <c r="X20" i="74"/>
  <c r="X1010" i="72"/>
  <c r="Z20" i="74"/>
  <c r="L91" i="74"/>
  <c r="P91" i="74"/>
  <c r="T91" i="74"/>
  <c r="N994" i="72"/>
  <c r="V15" i="80"/>
  <c r="R201" i="72"/>
  <c r="V83" i="74"/>
  <c r="J994" i="72"/>
  <c r="Z188" i="70"/>
  <c r="F201" i="72"/>
  <c r="F202" i="72" s="1"/>
  <c r="Z91" i="74"/>
  <c r="T994" i="72"/>
  <c r="H188" i="70"/>
  <c r="AB156" i="70"/>
  <c r="R82" i="72"/>
  <c r="H156" i="70"/>
  <c r="H876" i="72"/>
  <c r="N156" i="70"/>
  <c r="Z82" i="72"/>
  <c r="T94" i="72"/>
  <c r="P94" i="72"/>
  <c r="P675" i="72"/>
  <c r="F876" i="72"/>
  <c r="F877" i="72" s="1"/>
  <c r="Z675" i="72"/>
  <c r="J94" i="72"/>
  <c r="J714" i="72"/>
  <c r="J201" i="72"/>
  <c r="N129" i="72"/>
  <c r="Z632" i="70"/>
  <c r="Z714" i="72"/>
  <c r="P998" i="72"/>
  <c r="X201" i="72"/>
  <c r="L83" i="74"/>
  <c r="H714" i="72"/>
  <c r="N998" i="72"/>
  <c r="L201" i="72"/>
  <c r="N83" i="74"/>
  <c r="V714" i="72"/>
  <c r="Z201" i="72"/>
  <c r="J91" i="74"/>
  <c r="AB201" i="72"/>
  <c r="AC201" i="72" s="1"/>
  <c r="T201" i="72"/>
  <c r="N91" i="74"/>
  <c r="H201" i="72"/>
  <c r="X280" i="72"/>
  <c r="F280" i="72"/>
  <c r="F281" i="72" s="1"/>
  <c r="T280" i="72"/>
  <c r="J840" i="72"/>
  <c r="AB840" i="72"/>
  <c r="AC840" i="72" s="1"/>
  <c r="T840" i="72"/>
  <c r="V840" i="72"/>
  <c r="F321" i="72"/>
  <c r="F322" i="72" s="1"/>
  <c r="F990" i="72"/>
  <c r="F991" i="72" s="1"/>
  <c r="V493" i="72"/>
  <c r="X493" i="72"/>
  <c r="R493" i="72"/>
  <c r="H493" i="72"/>
  <c r="F493" i="72"/>
  <c r="F494" i="72" s="1"/>
  <c r="J493" i="72"/>
  <c r="AB493" i="72"/>
  <c r="AC493" i="72" s="1"/>
  <c r="L840" i="72"/>
  <c r="Z840" i="72"/>
  <c r="T39" i="80"/>
  <c r="Z403" i="72"/>
  <c r="P681" i="72"/>
  <c r="L53" i="74"/>
  <c r="F403" i="72"/>
  <c r="F404" i="72" s="1"/>
  <c r="Z39" i="80"/>
  <c r="L403" i="72"/>
  <c r="R681" i="72"/>
  <c r="J403" i="72"/>
  <c r="N681" i="72"/>
  <c r="P403" i="72"/>
  <c r="F681" i="72"/>
  <c r="F682" i="72" s="1"/>
  <c r="L681" i="72"/>
  <c r="R931" i="72"/>
  <c r="V681" i="72"/>
  <c r="T681" i="72"/>
  <c r="L169" i="70"/>
  <c r="H681" i="72"/>
  <c r="AB109" i="72"/>
  <c r="AC109" i="72" s="1"/>
  <c r="X681" i="72"/>
  <c r="P169" i="70"/>
  <c r="H109" i="72"/>
  <c r="AB681" i="72"/>
  <c r="AC681" i="72" s="1"/>
  <c r="F169" i="70"/>
  <c r="F170" i="70" s="1"/>
  <c r="J632" i="72"/>
  <c r="AB39" i="80"/>
  <c r="N169" i="70"/>
  <c r="J109" i="72"/>
  <c r="AB169" i="70"/>
  <c r="T403" i="72"/>
  <c r="L39" i="80"/>
  <c r="J169" i="70"/>
  <c r="V39" i="80"/>
  <c r="R39" i="80"/>
  <c r="F133" i="72"/>
  <c r="F134" i="72" s="1"/>
  <c r="H169" i="70"/>
  <c r="Z459" i="70"/>
  <c r="F39" i="80"/>
  <c r="F40" i="80" s="1"/>
  <c r="T133" i="72"/>
  <c r="X169" i="70"/>
  <c r="R459" i="70"/>
  <c r="H39" i="80"/>
  <c r="L133" i="72"/>
  <c r="R403" i="72"/>
  <c r="R169" i="70"/>
  <c r="J39" i="80"/>
  <c r="V403" i="72"/>
  <c r="T169" i="70"/>
  <c r="X39" i="80"/>
  <c r="N403" i="72"/>
  <c r="V169" i="70"/>
  <c r="H403" i="72"/>
  <c r="P878" i="72"/>
  <c r="L878" i="72"/>
  <c r="L86" i="70"/>
  <c r="P722" i="72"/>
  <c r="V722" i="72"/>
  <c r="N722" i="72"/>
  <c r="F711" i="70"/>
  <c r="F712" i="70" s="1"/>
  <c r="L711" i="70"/>
  <c r="T711" i="70"/>
  <c r="N1021" i="72"/>
  <c r="V700" i="70"/>
  <c r="J700" i="70"/>
  <c r="V711" i="70"/>
  <c r="X342" i="70"/>
  <c r="R424" i="72"/>
  <c r="H801" i="72"/>
  <c r="T424" i="72"/>
  <c r="L801" i="72"/>
  <c r="F801" i="72"/>
  <c r="F802" i="72" s="1"/>
  <c r="H389" i="70"/>
  <c r="J389" i="70"/>
  <c r="P389" i="70"/>
  <c r="R389" i="70"/>
  <c r="X282" i="84"/>
  <c r="F732" i="70"/>
  <c r="F733" i="70" s="1"/>
  <c r="N899" i="72"/>
  <c r="T899" i="72"/>
  <c r="J72" i="74"/>
  <c r="L282" i="84"/>
  <c r="Z732" i="70"/>
  <c r="N51" i="74"/>
  <c r="P840" i="72"/>
  <c r="H282" i="84"/>
  <c r="X732" i="70"/>
  <c r="V732" i="70"/>
  <c r="R551" i="72"/>
  <c r="AB282" i="84"/>
  <c r="T551" i="72"/>
  <c r="Z282" i="84"/>
  <c r="T282" i="84"/>
  <c r="N551" i="72"/>
  <c r="N282" i="84"/>
  <c r="J551" i="72"/>
  <c r="L551" i="72"/>
  <c r="AB551" i="72"/>
  <c r="AC551" i="72" s="1"/>
  <c r="Z551" i="72"/>
  <c r="F282" i="84"/>
  <c r="F283" i="84" s="1"/>
  <c r="P551" i="72"/>
  <c r="R282" i="84"/>
  <c r="P732" i="70"/>
  <c r="V551" i="72"/>
  <c r="J732" i="70"/>
  <c r="X551" i="72"/>
  <c r="J282" i="84"/>
  <c r="L732" i="70"/>
  <c r="F551" i="72"/>
  <c r="F552" i="72" s="1"/>
  <c r="Z493" i="72"/>
  <c r="AB732" i="70"/>
  <c r="L127" i="74"/>
  <c r="V282" i="84"/>
  <c r="H732" i="70"/>
  <c r="L493" i="72"/>
  <c r="R732" i="70"/>
  <c r="N732" i="70"/>
  <c r="H700" i="70"/>
  <c r="F1021" i="72"/>
  <c r="F1022" i="72" s="1"/>
  <c r="P700" i="70"/>
  <c r="V1021" i="72"/>
  <c r="L700" i="70"/>
  <c r="J1021" i="72"/>
  <c r="H711" i="70"/>
  <c r="AB700" i="70"/>
  <c r="X1021" i="72"/>
  <c r="R711" i="70"/>
  <c r="L1021" i="72"/>
  <c r="T215" i="72"/>
  <c r="P711" i="70"/>
  <c r="R1021" i="72"/>
  <c r="P215" i="72"/>
  <c r="J215" i="72"/>
  <c r="N711" i="70"/>
  <c r="T1021" i="72"/>
  <c r="X711" i="70"/>
  <c r="H1021" i="72"/>
  <c r="Z711" i="70"/>
  <c r="AB1021" i="72"/>
  <c r="AC1021" i="72" s="1"/>
  <c r="J711" i="70"/>
  <c r="T700" i="70"/>
  <c r="F700" i="70"/>
  <c r="F701" i="70" s="1"/>
  <c r="Z700" i="70"/>
  <c r="R700" i="70"/>
  <c r="T15" i="70"/>
  <c r="N700" i="70"/>
  <c r="J197" i="72"/>
  <c r="X15" i="70"/>
  <c r="L197" i="72"/>
  <c r="Z153" i="80"/>
  <c r="Z163" i="74"/>
  <c r="R342" i="70"/>
  <c r="F942" i="72"/>
  <c r="F943" i="72" s="1"/>
  <c r="AB342" i="70"/>
  <c r="Z942" i="72"/>
  <c r="H53" i="74"/>
  <c r="N53" i="74"/>
  <c r="P876" i="72"/>
  <c r="R675" i="72"/>
  <c r="H83" i="74"/>
  <c r="T307" i="72"/>
  <c r="Z878" i="72"/>
  <c r="P15" i="80"/>
  <c r="X94" i="72"/>
  <c r="J876" i="72"/>
  <c r="J83" i="74"/>
  <c r="X307" i="72"/>
  <c r="R878" i="72"/>
  <c r="H15" i="80"/>
  <c r="L94" i="72"/>
  <c r="F83" i="74"/>
  <c r="F84" i="74" s="1"/>
  <c r="R94" i="72"/>
  <c r="T83" i="74"/>
  <c r="N307" i="72"/>
  <c r="F878" i="72"/>
  <c r="F879" i="72" s="1"/>
  <c r="R173" i="80"/>
  <c r="F86" i="70"/>
  <c r="F87" i="70" s="1"/>
  <c r="J722" i="72"/>
  <c r="T998" i="72"/>
  <c r="Z94" i="72"/>
  <c r="N342" i="70"/>
  <c r="H722" i="72"/>
  <c r="P129" i="72"/>
  <c r="Z83" i="74"/>
  <c r="AB307" i="72"/>
  <c r="AC307" i="72" s="1"/>
  <c r="R272" i="84"/>
  <c r="AB173" i="80"/>
  <c r="N86" i="70"/>
  <c r="T722" i="72"/>
  <c r="AB94" i="72"/>
  <c r="AC94" i="72" s="1"/>
  <c r="J342" i="70"/>
  <c r="F129" i="72"/>
  <c r="F130" i="72" s="1"/>
  <c r="V998" i="72"/>
  <c r="R129" i="72"/>
  <c r="X83" i="74"/>
  <c r="P307" i="72"/>
  <c r="V272" i="84"/>
  <c r="J173" i="80"/>
  <c r="X722" i="72"/>
  <c r="F94" i="72"/>
  <c r="F95" i="72" s="1"/>
  <c r="Z342" i="70"/>
  <c r="V51" i="74"/>
  <c r="X840" i="72"/>
  <c r="P83" i="74"/>
  <c r="T272" i="84"/>
  <c r="N94" i="72"/>
  <c r="L129" i="72"/>
  <c r="F675" i="72"/>
  <c r="F676" i="72" s="1"/>
  <c r="R83" i="74"/>
  <c r="P272" i="84"/>
  <c r="N173" i="80"/>
  <c r="Z722" i="72"/>
  <c r="H94" i="72"/>
  <c r="L342" i="70"/>
  <c r="Z129" i="72"/>
  <c r="N675" i="72"/>
  <c r="Z272" i="84"/>
  <c r="F173" i="80"/>
  <c r="F174" i="80" s="1"/>
  <c r="L722" i="72"/>
  <c r="T146" i="74"/>
  <c r="V342" i="70"/>
  <c r="T675" i="72"/>
  <c r="X272" i="84"/>
  <c r="P173" i="80"/>
  <c r="AB722" i="72"/>
  <c r="AC722" i="72" s="1"/>
  <c r="F342" i="70"/>
  <c r="F343" i="70" s="1"/>
  <c r="H343" i="70" s="1"/>
  <c r="R215" i="72"/>
  <c r="F840" i="72"/>
  <c r="F841" i="72" s="1"/>
  <c r="X129" i="72"/>
  <c r="V675" i="72"/>
  <c r="L272" i="84"/>
  <c r="Z15" i="80"/>
  <c r="X173" i="80"/>
  <c r="R722" i="72"/>
  <c r="T342" i="70"/>
  <c r="X876" i="72"/>
  <c r="J272" i="84"/>
  <c r="X15" i="80"/>
  <c r="P342" i="70"/>
  <c r="H675" i="72"/>
  <c r="Z876" i="72"/>
  <c r="X675" i="72"/>
  <c r="N878" i="72"/>
  <c r="N272" i="84"/>
  <c r="N15" i="80"/>
  <c r="X470" i="72"/>
  <c r="AB876" i="72"/>
  <c r="AC876" i="72" s="1"/>
  <c r="J675" i="72"/>
  <c r="AB878" i="72"/>
  <c r="AC878" i="72" s="1"/>
  <c r="F272" i="84"/>
  <c r="F273" i="84" s="1"/>
  <c r="H273" i="84" s="1"/>
  <c r="F15" i="80"/>
  <c r="F16" i="80" s="1"/>
  <c r="J15" i="80"/>
  <c r="N876" i="72"/>
  <c r="L15" i="80"/>
  <c r="N581" i="70"/>
  <c r="T493" i="72"/>
  <c r="V197" i="72"/>
  <c r="AB197" i="72"/>
  <c r="AC197" i="72" s="1"/>
  <c r="Z215" i="72"/>
  <c r="H197" i="72"/>
  <c r="X215" i="72"/>
  <c r="P197" i="72"/>
  <c r="F215" i="72"/>
  <c r="F216" i="72" s="1"/>
  <c r="H215" i="72"/>
  <c r="Z15" i="70"/>
  <c r="V215" i="72"/>
  <c r="N15" i="70"/>
  <c r="N215" i="72"/>
  <c r="L15" i="70"/>
  <c r="H15" i="70"/>
  <c r="L215" i="72"/>
  <c r="N197" i="72"/>
  <c r="X197" i="72"/>
  <c r="R197" i="72"/>
  <c r="T197" i="72"/>
  <c r="Z197" i="72"/>
  <c r="P827" i="72"/>
  <c r="AB562" i="70"/>
  <c r="T70" i="74"/>
  <c r="N424" i="72"/>
  <c r="X801" i="72"/>
  <c r="X70" i="74"/>
  <c r="AB424" i="72"/>
  <c r="AC424" i="72" s="1"/>
  <c r="F827" i="72"/>
  <c r="F828" i="72" s="1"/>
  <c r="Z562" i="70"/>
  <c r="H424" i="72"/>
  <c r="R153" i="80"/>
  <c r="X827" i="72"/>
  <c r="L153" i="80"/>
  <c r="R133" i="72"/>
  <c r="F389" i="70"/>
  <c r="F390" i="70" s="1"/>
  <c r="J438" i="70"/>
  <c r="AB133" i="72"/>
  <c r="AC133" i="72" s="1"/>
  <c r="N389" i="70"/>
  <c r="X438" i="70"/>
  <c r="N988" i="72"/>
  <c r="R495" i="72"/>
  <c r="AB988" i="72"/>
  <c r="AC988" i="72" s="1"/>
  <c r="H495" i="72"/>
  <c r="P438" i="70"/>
  <c r="Z801" i="72"/>
  <c r="P133" i="72"/>
  <c r="AB389" i="70"/>
  <c r="V562" i="70"/>
  <c r="F988" i="72"/>
  <c r="F989" i="72" s="1"/>
  <c r="X495" i="72"/>
  <c r="J424" i="72"/>
  <c r="P801" i="72"/>
  <c r="J133" i="72"/>
  <c r="Z389" i="70"/>
  <c r="J562" i="70"/>
  <c r="H988" i="72"/>
  <c r="N495" i="72"/>
  <c r="L424" i="72"/>
  <c r="R801" i="72"/>
  <c r="Z931" i="72"/>
  <c r="H133" i="72"/>
  <c r="L389" i="70"/>
  <c r="T562" i="70"/>
  <c r="V988" i="72"/>
  <c r="Z495" i="72"/>
  <c r="J459" i="70"/>
  <c r="V424" i="72"/>
  <c r="V801" i="72"/>
  <c r="L931" i="72"/>
  <c r="X133" i="72"/>
  <c r="X389" i="70"/>
  <c r="N562" i="70"/>
  <c r="J988" i="72"/>
  <c r="T495" i="72"/>
  <c r="F424" i="72"/>
  <c r="F425" i="72" s="1"/>
  <c r="J801" i="72"/>
  <c r="P931" i="72"/>
  <c r="Z133" i="72"/>
  <c r="T389" i="70"/>
  <c r="H562" i="70"/>
  <c r="H563" i="70" s="1"/>
  <c r="X988" i="72"/>
  <c r="P495" i="72"/>
  <c r="N133" i="72"/>
  <c r="P562" i="70"/>
  <c r="Z988" i="72"/>
  <c r="L495" i="72"/>
  <c r="P424" i="72"/>
  <c r="AB801" i="72"/>
  <c r="AC801" i="72" s="1"/>
  <c r="R562" i="70"/>
  <c r="L988" i="72"/>
  <c r="F15" i="70"/>
  <c r="V495" i="72"/>
  <c r="X562" i="70"/>
  <c r="R988" i="72"/>
  <c r="F495" i="72"/>
  <c r="F496" i="72" s="1"/>
  <c r="J70" i="74"/>
  <c r="X424" i="72"/>
  <c r="N801" i="72"/>
  <c r="L562" i="70"/>
  <c r="P988" i="72"/>
  <c r="J495" i="72"/>
  <c r="P70" i="74"/>
  <c r="AB827" i="72"/>
  <c r="AC827" i="72" s="1"/>
  <c r="H379" i="72"/>
  <c r="T486" i="72"/>
  <c r="AB515" i="70"/>
  <c r="T188" i="70"/>
  <c r="V86" i="70"/>
  <c r="L714" i="72"/>
  <c r="N438" i="70"/>
  <c r="V679" i="72"/>
  <c r="T153" i="80"/>
  <c r="V266" i="70"/>
  <c r="X515" i="70"/>
  <c r="N188" i="70"/>
  <c r="AB86" i="70"/>
  <c r="P714" i="72"/>
  <c r="H438" i="70"/>
  <c r="F679" i="72"/>
  <c r="F680" i="72" s="1"/>
  <c r="V153" i="80"/>
  <c r="P30" i="72"/>
  <c r="F266" i="70"/>
  <c r="F267" i="70" s="1"/>
  <c r="F515" i="70"/>
  <c r="F516" i="70" s="1"/>
  <c r="J803" i="72"/>
  <c r="X188" i="70"/>
  <c r="Z86" i="70"/>
  <c r="R714" i="72"/>
  <c r="AB438" i="70"/>
  <c r="H679" i="72"/>
  <c r="P153" i="80"/>
  <c r="L803" i="72"/>
  <c r="L188" i="70"/>
  <c r="X86" i="70"/>
  <c r="F714" i="72"/>
  <c r="F715" i="72" s="1"/>
  <c r="V438" i="70"/>
  <c r="Z679" i="72"/>
  <c r="X153" i="80"/>
  <c r="Z827" i="72"/>
  <c r="F379" i="72"/>
  <c r="F380" i="72" s="1"/>
  <c r="V486" i="72"/>
  <c r="N652" i="70"/>
  <c r="N272" i="72"/>
  <c r="T266" i="70"/>
  <c r="J515" i="70"/>
  <c r="Z803" i="72"/>
  <c r="P188" i="70"/>
  <c r="J86" i="70"/>
  <c r="T714" i="72"/>
  <c r="F438" i="70"/>
  <c r="F439" i="70" s="1"/>
  <c r="L679" i="72"/>
  <c r="J153" i="80"/>
  <c r="L827" i="72"/>
  <c r="V379" i="72"/>
  <c r="P652" i="70"/>
  <c r="AB266" i="70"/>
  <c r="R515" i="70"/>
  <c r="H803" i="72"/>
  <c r="R636" i="72"/>
  <c r="Z457" i="70"/>
  <c r="H82" i="72"/>
  <c r="L217" i="72"/>
  <c r="P470" i="72"/>
  <c r="T438" i="70"/>
  <c r="X942" i="72"/>
  <c r="H153" i="80"/>
  <c r="H154" i="80" s="1"/>
  <c r="N827" i="72"/>
  <c r="N942" i="72"/>
  <c r="R827" i="72"/>
  <c r="T652" i="70"/>
  <c r="J266" i="70"/>
  <c r="AB803" i="72"/>
  <c r="AC803" i="72" s="1"/>
  <c r="AB636" i="72"/>
  <c r="AC636" i="72" s="1"/>
  <c r="F457" i="70"/>
  <c r="F458" i="70" s="1"/>
  <c r="N82" i="72"/>
  <c r="R217" i="72"/>
  <c r="R942" i="72"/>
  <c r="T827" i="72"/>
  <c r="X652" i="70"/>
  <c r="N803" i="72"/>
  <c r="P636" i="72"/>
  <c r="L457" i="70"/>
  <c r="J82" i="72"/>
  <c r="F217" i="72"/>
  <c r="F218" i="72" s="1"/>
  <c r="L942" i="72"/>
  <c r="V146" i="74"/>
  <c r="V827" i="72"/>
  <c r="L652" i="70"/>
  <c r="V636" i="72"/>
  <c r="F188" i="70"/>
  <c r="F189" i="70" s="1"/>
  <c r="X457" i="70"/>
  <c r="X82" i="72"/>
  <c r="H217" i="72"/>
  <c r="AB942" i="72"/>
  <c r="AC942" i="72" s="1"/>
  <c r="J827" i="72"/>
  <c r="J636" i="72"/>
  <c r="R188" i="70"/>
  <c r="V457" i="70"/>
  <c r="H86" i="70"/>
  <c r="P82" i="72"/>
  <c r="Z217" i="72"/>
  <c r="P942" i="72"/>
  <c r="L82" i="72"/>
  <c r="AB714" i="72"/>
  <c r="AC714" i="72" s="1"/>
  <c r="AB217" i="72"/>
  <c r="AC217" i="72" s="1"/>
  <c r="N679" i="72"/>
  <c r="H942" i="72"/>
  <c r="V217" i="72"/>
  <c r="L438" i="70"/>
  <c r="P679" i="72"/>
  <c r="N153" i="80"/>
  <c r="V515" i="70"/>
  <c r="Z636" i="72"/>
  <c r="V188" i="70"/>
  <c r="P86" i="70"/>
  <c r="F82" i="72"/>
  <c r="F83" i="72" s="1"/>
  <c r="N714" i="72"/>
  <c r="J217" i="72"/>
  <c r="Z438" i="70"/>
  <c r="AB679" i="72"/>
  <c r="AC679" i="72" s="1"/>
  <c r="AB153" i="80"/>
  <c r="P15" i="70"/>
  <c r="X70" i="72"/>
  <c r="N493" i="72"/>
  <c r="V70" i="72"/>
  <c r="J70" i="72"/>
  <c r="P70" i="72"/>
  <c r="T329" i="70"/>
  <c r="P329" i="70"/>
  <c r="V994" i="72"/>
  <c r="P35" i="70"/>
  <c r="R329" i="70"/>
  <c r="L59" i="74"/>
  <c r="X156" i="70"/>
  <c r="X592" i="70"/>
  <c r="AB98" i="72"/>
  <c r="AC98" i="72" s="1"/>
  <c r="T480" i="72"/>
  <c r="X729" i="72"/>
  <c r="J578" i="72"/>
  <c r="H72" i="74"/>
  <c r="H135" i="84"/>
  <c r="L716" i="72"/>
  <c r="R53" i="74"/>
  <c r="AB70" i="72"/>
  <c r="AC70" i="72" s="1"/>
  <c r="J35" i="70"/>
  <c r="N98" i="72"/>
  <c r="P578" i="72"/>
  <c r="L135" i="84"/>
  <c r="X716" i="72"/>
  <c r="X842" i="72"/>
  <c r="X129" i="80"/>
  <c r="L842" i="72"/>
  <c r="P129" i="80"/>
  <c r="R35" i="70"/>
  <c r="H329" i="70"/>
  <c r="V156" i="70"/>
  <c r="T592" i="70"/>
  <c r="P98" i="72"/>
  <c r="P480" i="72"/>
  <c r="V729" i="72"/>
  <c r="V578" i="72"/>
  <c r="V135" i="84"/>
  <c r="P716" i="72"/>
  <c r="H70" i="72"/>
  <c r="J842" i="72"/>
  <c r="AB329" i="70"/>
  <c r="T156" i="70"/>
  <c r="L98" i="72"/>
  <c r="Z480" i="72"/>
  <c r="J28" i="72"/>
  <c r="H716" i="72"/>
  <c r="R70" i="72"/>
  <c r="N129" i="80"/>
  <c r="AB842" i="72"/>
  <c r="AC842" i="72" s="1"/>
  <c r="X543" i="72"/>
  <c r="Z129" i="80"/>
  <c r="T129" i="72"/>
  <c r="F87" i="74"/>
  <c r="F88" i="74" s="1"/>
  <c r="Z156" i="70"/>
  <c r="F109" i="72"/>
  <c r="F110" i="72" s="1"/>
  <c r="R480" i="72"/>
  <c r="X28" i="72"/>
  <c r="AB716" i="72"/>
  <c r="AC716" i="72" s="1"/>
  <c r="F70" i="72"/>
  <c r="F71" i="72" s="1"/>
  <c r="T842" i="72"/>
  <c r="P842" i="72"/>
  <c r="Z98" i="72"/>
  <c r="V28" i="72"/>
  <c r="AB129" i="80"/>
  <c r="V842" i="72"/>
  <c r="J543" i="72"/>
  <c r="H91" i="74"/>
  <c r="L129" i="80"/>
  <c r="L876" i="72"/>
  <c r="V129" i="72"/>
  <c r="L87" i="74"/>
  <c r="P156" i="70"/>
  <c r="V109" i="72"/>
  <c r="H480" i="72"/>
  <c r="L28" i="72"/>
  <c r="J507" i="72"/>
  <c r="F716" i="72"/>
  <c r="F717" i="72" s="1"/>
  <c r="L329" i="70"/>
  <c r="Z578" i="72"/>
  <c r="Z716" i="72"/>
  <c r="Z842" i="72"/>
  <c r="L543" i="72"/>
  <c r="F91" i="74"/>
  <c r="F92" i="74" s="1"/>
  <c r="J129" i="80"/>
  <c r="J87" i="74"/>
  <c r="R156" i="70"/>
  <c r="T109" i="72"/>
  <c r="V480" i="72"/>
  <c r="N28" i="72"/>
  <c r="T716" i="72"/>
  <c r="AB28" i="72"/>
  <c r="AC28" i="72" s="1"/>
  <c r="V716" i="72"/>
  <c r="N729" i="72"/>
  <c r="X632" i="72"/>
  <c r="N103" i="70"/>
  <c r="J716" i="72"/>
  <c r="F53" i="74"/>
  <c r="F54" i="74" s="1"/>
  <c r="R842" i="72"/>
  <c r="F35" i="70"/>
  <c r="F36" i="70" s="1"/>
  <c r="V87" i="74"/>
  <c r="N35" i="70"/>
  <c r="P59" i="74"/>
  <c r="X470" i="70"/>
  <c r="H592" i="70"/>
  <c r="P109" i="72"/>
  <c r="R729" i="72"/>
  <c r="AB135" i="84"/>
  <c r="J53" i="74"/>
  <c r="F84" i="72"/>
  <c r="F85" i="72" s="1"/>
  <c r="H842" i="72"/>
  <c r="X103" i="70"/>
  <c r="X91" i="74"/>
  <c r="T876" i="72"/>
  <c r="R543" i="72"/>
  <c r="V91" i="74"/>
  <c r="R994" i="72"/>
  <c r="R876" i="72"/>
  <c r="H129" i="72"/>
  <c r="X35" i="70"/>
  <c r="J59" i="74"/>
  <c r="F470" i="70"/>
  <c r="F471" i="70" s="1"/>
  <c r="J592" i="70"/>
  <c r="R109" i="72"/>
  <c r="P729" i="72"/>
  <c r="F135" i="84"/>
  <c r="F136" i="84" s="1"/>
  <c r="F201" i="70"/>
  <c r="F202" i="70" s="1"/>
  <c r="P53" i="74"/>
  <c r="H35" i="70"/>
  <c r="P543" i="72"/>
  <c r="P994" i="72"/>
  <c r="AB129" i="72"/>
  <c r="AC129" i="72" s="1"/>
  <c r="Z87" i="74"/>
  <c r="H543" i="72"/>
  <c r="AB91" i="74"/>
  <c r="F994" i="72"/>
  <c r="F995" i="72" s="1"/>
  <c r="V35" i="70"/>
  <c r="V329" i="70"/>
  <c r="H59" i="74"/>
  <c r="T470" i="70"/>
  <c r="V592" i="70"/>
  <c r="L109" i="72"/>
  <c r="J729" i="72"/>
  <c r="R135" i="84"/>
  <c r="N201" i="70"/>
  <c r="T53" i="74"/>
  <c r="T103" i="70"/>
  <c r="V543" i="72"/>
  <c r="F543" i="72"/>
  <c r="F544" i="72" s="1"/>
  <c r="Z994" i="72"/>
  <c r="T35" i="70"/>
  <c r="F329" i="70"/>
  <c r="F330" i="70" s="1"/>
  <c r="X59" i="74"/>
  <c r="R470" i="70"/>
  <c r="F592" i="70"/>
  <c r="F593" i="70" s="1"/>
  <c r="Z109" i="72"/>
  <c r="V98" i="72"/>
  <c r="Z729" i="72"/>
  <c r="T135" i="84"/>
  <c r="J201" i="70"/>
  <c r="X53" i="74"/>
  <c r="AB543" i="72"/>
  <c r="AC543" i="72" s="1"/>
  <c r="Z543" i="72"/>
  <c r="H994" i="72"/>
  <c r="Z35" i="70"/>
  <c r="X329" i="70"/>
  <c r="P470" i="70"/>
  <c r="AB592" i="70"/>
  <c r="F98" i="72"/>
  <c r="F99" i="72" s="1"/>
  <c r="T729" i="72"/>
  <c r="R578" i="72"/>
  <c r="Z135" i="84"/>
  <c r="V53" i="74"/>
  <c r="Z329" i="70"/>
  <c r="T98" i="72"/>
  <c r="N480" i="72"/>
  <c r="L729" i="72"/>
  <c r="T578" i="72"/>
  <c r="N135" i="84"/>
  <c r="AB53" i="74"/>
  <c r="L70" i="72"/>
  <c r="Z46" i="71"/>
  <c r="J46" i="71"/>
  <c r="N46" i="71"/>
  <c r="T46" i="71"/>
  <c r="F46" i="71"/>
  <c r="H46" i="71"/>
  <c r="L46" i="71"/>
  <c r="AB46" i="71"/>
  <c r="P46" i="71"/>
  <c r="R46" i="71"/>
  <c r="V46" i="71"/>
  <c r="X46" i="71"/>
  <c r="AB35" i="70"/>
  <c r="N470" i="70"/>
  <c r="X98" i="72"/>
  <c r="N578" i="72"/>
  <c r="Z70" i="72"/>
  <c r="AB201" i="70"/>
  <c r="R730" i="70"/>
  <c r="Z201" i="70"/>
  <c r="H201" i="70"/>
  <c r="L201" i="70"/>
  <c r="R201" i="70"/>
  <c r="V201" i="70"/>
  <c r="T201" i="70"/>
  <c r="L730" i="70"/>
  <c r="X201" i="70"/>
  <c r="X730" i="70"/>
  <c r="N730" i="70"/>
  <c r="AB730" i="70"/>
  <c r="T730" i="70"/>
  <c r="J100" i="72"/>
  <c r="N100" i="72"/>
  <c r="R100" i="72"/>
  <c r="V221" i="72"/>
  <c r="J221" i="72"/>
  <c r="V20" i="72"/>
  <c r="L146" i="74"/>
  <c r="P100" i="72"/>
  <c r="X221" i="72"/>
  <c r="J20" i="72"/>
  <c r="J146" i="74"/>
  <c r="F100" i="72"/>
  <c r="F101" i="72" s="1"/>
  <c r="T100" i="72"/>
  <c r="L221" i="72"/>
  <c r="V470" i="72"/>
  <c r="P146" i="74"/>
  <c r="Z221" i="72"/>
  <c r="T470" i="72"/>
  <c r="N146" i="74"/>
  <c r="R146" i="74"/>
  <c r="F470" i="72"/>
  <c r="F471" i="72" s="1"/>
  <c r="P581" i="70"/>
  <c r="N470" i="72"/>
  <c r="X146" i="74"/>
  <c r="T581" i="70"/>
  <c r="AB470" i="72"/>
  <c r="AC470" i="72" s="1"/>
  <c r="AB146" i="74"/>
  <c r="V581" i="70"/>
  <c r="J470" i="72"/>
  <c r="Z146" i="74"/>
  <c r="Z581" i="70"/>
  <c r="AB100" i="72"/>
  <c r="AC100" i="72" s="1"/>
  <c r="H581" i="70"/>
  <c r="L470" i="72"/>
  <c r="R581" i="70"/>
  <c r="Z470" i="72"/>
  <c r="X100" i="72"/>
  <c r="R221" i="72"/>
  <c r="X581" i="70"/>
  <c r="R470" i="72"/>
  <c r="L100" i="72"/>
  <c r="F221" i="72"/>
  <c r="F222" i="72" s="1"/>
  <c r="F581" i="70"/>
  <c r="F582" i="70" s="1"/>
  <c r="Z100" i="72"/>
  <c r="V100" i="72"/>
  <c r="T221" i="72"/>
  <c r="L581" i="70"/>
  <c r="N221" i="72"/>
  <c r="J581" i="70"/>
  <c r="AB221" i="72"/>
  <c r="AC221" i="72" s="1"/>
  <c r="P221" i="72"/>
  <c r="X20" i="72"/>
  <c r="H146" i="74"/>
  <c r="H147" i="74" s="1"/>
  <c r="H20" i="72"/>
  <c r="F163" i="74"/>
  <c r="F164" i="74" s="1"/>
  <c r="L163" i="74"/>
  <c r="J163" i="74"/>
  <c r="P163" i="74"/>
  <c r="T163" i="74"/>
  <c r="X163" i="74"/>
  <c r="V163" i="74"/>
  <c r="AB163" i="74"/>
  <c r="N163" i="74"/>
  <c r="H163" i="74"/>
  <c r="T505" i="72"/>
  <c r="J899" i="72"/>
  <c r="X505" i="72"/>
  <c r="P899" i="72"/>
  <c r="J505" i="72"/>
  <c r="R899" i="72"/>
  <c r="F505" i="72"/>
  <c r="F506" i="72" s="1"/>
  <c r="Z899" i="72"/>
  <c r="L505" i="72"/>
  <c r="AB899" i="72"/>
  <c r="AC899" i="72" s="1"/>
  <c r="R505" i="72"/>
  <c r="V899" i="72"/>
  <c r="F899" i="72"/>
  <c r="F900" i="72" s="1"/>
  <c r="T70" i="72"/>
  <c r="H840" i="72"/>
  <c r="R840" i="72"/>
  <c r="H91" i="80"/>
  <c r="Z91" i="80"/>
  <c r="J91" i="80"/>
  <c r="X91" i="80"/>
  <c r="N91" i="80"/>
  <c r="R91" i="80"/>
  <c r="AB91" i="80"/>
  <c r="L91" i="80"/>
  <c r="L89" i="74"/>
  <c r="P91" i="80"/>
  <c r="F91" i="80"/>
  <c r="F92" i="80" s="1"/>
  <c r="T91" i="80"/>
  <c r="R15" i="70"/>
  <c r="V15" i="70"/>
  <c r="J15" i="70"/>
  <c r="H28" i="72"/>
  <c r="F578" i="72"/>
  <c r="F579" i="72" s="1"/>
  <c r="L998" i="72"/>
  <c r="R103" i="70"/>
  <c r="Z84" i="72"/>
  <c r="Z28" i="72"/>
  <c r="H578" i="72"/>
  <c r="R998" i="72"/>
  <c r="L103" i="70"/>
  <c r="P84" i="72"/>
  <c r="T84" i="72"/>
  <c r="P28" i="72"/>
  <c r="AB15" i="80"/>
  <c r="L72" i="74"/>
  <c r="AB998" i="72"/>
  <c r="AC998" i="72" s="1"/>
  <c r="F72" i="74"/>
  <c r="F73" i="74" s="1"/>
  <c r="P72" i="74"/>
  <c r="F998" i="72"/>
  <c r="F999" i="72" s="1"/>
  <c r="T72" i="74"/>
  <c r="R72" i="74"/>
  <c r="X72" i="74"/>
  <c r="R84" i="72"/>
  <c r="V72" i="74"/>
  <c r="J103" i="70"/>
  <c r="N84" i="72"/>
  <c r="R15" i="80"/>
  <c r="AB72" i="74"/>
  <c r="V103" i="70"/>
  <c r="AB84" i="72"/>
  <c r="AC84" i="72" s="1"/>
  <c r="X994" i="72"/>
  <c r="R28" i="72"/>
  <c r="Z72" i="74"/>
  <c r="F103" i="70"/>
  <c r="F104" i="70" s="1"/>
  <c r="H84" i="72"/>
  <c r="F28" i="72"/>
  <c r="F29" i="72" s="1"/>
  <c r="J998" i="72"/>
  <c r="P103" i="70"/>
  <c r="V84" i="72"/>
  <c r="X998" i="72"/>
  <c r="Z103" i="70"/>
  <c r="J84" i="72"/>
  <c r="H998" i="72"/>
  <c r="H103" i="70"/>
  <c r="X84" i="72"/>
  <c r="D402" i="70"/>
  <c r="T942" i="72"/>
  <c r="Z89" i="74"/>
  <c r="F89" i="74"/>
  <c r="F90" i="74" s="1"/>
  <c r="J730" i="70"/>
  <c r="X899" i="72"/>
  <c r="L899" i="72"/>
  <c r="AB505" i="72"/>
  <c r="AC505" i="72" s="1"/>
  <c r="P505" i="72"/>
  <c r="V505" i="72"/>
  <c r="H505" i="72"/>
  <c r="N505" i="72"/>
  <c r="F730" i="70"/>
  <c r="F731" i="70" s="1"/>
  <c r="Z730" i="70"/>
  <c r="V730" i="70"/>
  <c r="L459" i="70"/>
  <c r="X931" i="72"/>
  <c r="V507" i="72"/>
  <c r="F632" i="72"/>
  <c r="F633" i="72" s="1"/>
  <c r="R127" i="74"/>
  <c r="N459" i="70"/>
  <c r="V931" i="72"/>
  <c r="T632" i="72"/>
  <c r="V127" i="74"/>
  <c r="H632" i="72"/>
  <c r="V459" i="70"/>
  <c r="H70" i="74"/>
  <c r="J470" i="70"/>
  <c r="AB931" i="72"/>
  <c r="AC931" i="72" s="1"/>
  <c r="V632" i="72"/>
  <c r="F459" i="70"/>
  <c r="F460" i="70" s="1"/>
  <c r="H460" i="70" s="1"/>
  <c r="F70" i="74"/>
  <c r="F71" i="74" s="1"/>
  <c r="L470" i="70"/>
  <c r="N931" i="72"/>
  <c r="Z632" i="72"/>
  <c r="L327" i="70"/>
  <c r="X459" i="70"/>
  <c r="N70" i="74"/>
  <c r="V470" i="70"/>
  <c r="T931" i="72"/>
  <c r="F931" i="72"/>
  <c r="F932" i="72" s="1"/>
  <c r="T507" i="72"/>
  <c r="T327" i="70"/>
  <c r="R70" i="74"/>
  <c r="H931" i="72"/>
  <c r="H507" i="72"/>
  <c r="F127" i="74"/>
  <c r="F128" i="74" s="1"/>
  <c r="H128" i="74" s="1"/>
  <c r="L990" i="72"/>
  <c r="X507" i="72"/>
  <c r="J127" i="74"/>
  <c r="V327" i="70"/>
  <c r="Z70" i="74"/>
  <c r="AB507" i="72"/>
  <c r="AC507" i="72" s="1"/>
  <c r="P127" i="74"/>
  <c r="Z507" i="72"/>
  <c r="N127" i="74"/>
  <c r="AB70" i="74"/>
  <c r="X327" i="70"/>
  <c r="L507" i="72"/>
  <c r="L632" i="72"/>
  <c r="T127" i="74"/>
  <c r="P327" i="70"/>
  <c r="J327" i="70"/>
  <c r="N507" i="72"/>
  <c r="AB632" i="72"/>
  <c r="AC632" i="72" s="1"/>
  <c r="X127" i="74"/>
  <c r="AB327" i="70"/>
  <c r="Z327" i="70"/>
  <c r="N327" i="70"/>
  <c r="F507" i="72"/>
  <c r="F508" i="72" s="1"/>
  <c r="N632" i="72"/>
  <c r="AB127" i="74"/>
  <c r="F327" i="70"/>
  <c r="F328" i="70" s="1"/>
  <c r="P507" i="72"/>
  <c r="P632" i="72"/>
  <c r="Z127" i="74"/>
  <c r="H632" i="70"/>
  <c r="F272" i="72"/>
  <c r="F273" i="72" s="1"/>
  <c r="T30" i="72"/>
  <c r="L20" i="72"/>
  <c r="J990" i="72"/>
  <c r="AB272" i="72"/>
  <c r="AC272" i="72" s="1"/>
  <c r="L30" i="72"/>
  <c r="Z20" i="72"/>
  <c r="X990" i="72"/>
  <c r="V30" i="72"/>
  <c r="J632" i="70"/>
  <c r="J272" i="72"/>
  <c r="N30" i="72"/>
  <c r="AB20" i="72"/>
  <c r="AC20" i="72" s="1"/>
  <c r="N990" i="72"/>
  <c r="R272" i="72"/>
  <c r="Z990" i="72"/>
  <c r="AB632" i="70"/>
  <c r="T272" i="72"/>
  <c r="R30" i="72"/>
  <c r="X321" i="72"/>
  <c r="P20" i="72"/>
  <c r="AB990" i="72"/>
  <c r="AC990" i="72" s="1"/>
  <c r="T632" i="70"/>
  <c r="V272" i="72"/>
  <c r="J321" i="72"/>
  <c r="N20" i="72"/>
  <c r="R990" i="72"/>
  <c r="P990" i="72"/>
  <c r="L272" i="72"/>
  <c r="AB321" i="72"/>
  <c r="AC321" i="72" s="1"/>
  <c r="R20" i="72"/>
  <c r="Z321" i="72"/>
  <c r="Z272" i="72"/>
  <c r="Z476" i="72"/>
  <c r="N321" i="72"/>
  <c r="F20" i="72"/>
  <c r="F21" i="72" s="1"/>
  <c r="Z251" i="70"/>
  <c r="L321" i="72"/>
  <c r="R321" i="72"/>
  <c r="J106" i="74"/>
  <c r="H321" i="72"/>
  <c r="T321" i="72"/>
  <c r="N106" i="74"/>
  <c r="V321" i="72"/>
  <c r="T106" i="74"/>
  <c r="H730" i="70"/>
  <c r="T990" i="72"/>
  <c r="X30" i="72"/>
  <c r="H990" i="72"/>
  <c r="H30" i="72"/>
  <c r="V89" i="74"/>
  <c r="F671" i="70"/>
  <c r="F672" i="70" s="1"/>
  <c r="H672" i="70" s="1"/>
  <c r="J672" i="70" s="1"/>
  <c r="L672" i="70" s="1"/>
  <c r="N672" i="70" s="1"/>
  <c r="P672" i="70" s="1"/>
  <c r="R672" i="70" s="1"/>
  <c r="T672" i="70" s="1"/>
  <c r="V672" i="70" s="1"/>
  <c r="X672" i="70" s="1"/>
  <c r="Z672" i="70" s="1"/>
  <c r="AB672" i="70" s="1"/>
  <c r="H89" i="74"/>
  <c r="AB106" i="74"/>
  <c r="X106" i="74"/>
  <c r="Z106" i="74"/>
  <c r="R106" i="74"/>
  <c r="L106" i="74"/>
  <c r="V106" i="74"/>
  <c r="H106" i="74"/>
  <c r="AB89" i="74"/>
  <c r="H16" i="74"/>
  <c r="H17" i="74" s="1"/>
  <c r="Z16" i="74"/>
  <c r="AB16" i="74"/>
  <c r="P16" i="74"/>
  <c r="L16" i="74"/>
  <c r="V16" i="74"/>
  <c r="R16" i="74"/>
  <c r="T16" i="74"/>
  <c r="X16" i="74"/>
  <c r="N16" i="74"/>
  <c r="J16" i="74"/>
  <c r="T89" i="74"/>
  <c r="X89" i="74"/>
  <c r="Z30" i="72"/>
  <c r="AB30" i="72"/>
  <c r="AC30" i="72" s="1"/>
  <c r="F30" i="72"/>
  <c r="F31" i="72" s="1"/>
  <c r="P89" i="74"/>
  <c r="J89" i="74"/>
  <c r="R89" i="74"/>
  <c r="X720" i="72"/>
  <c r="L720" i="72"/>
  <c r="Z720" i="72"/>
  <c r="R720" i="72"/>
  <c r="N720" i="72"/>
  <c r="AB720" i="72"/>
  <c r="AC720" i="72" s="1"/>
  <c r="T720" i="72"/>
  <c r="V720" i="72"/>
  <c r="P720" i="72"/>
  <c r="F720" i="72"/>
  <c r="F721" i="72" s="1"/>
  <c r="H720" i="72"/>
  <c r="P476" i="72"/>
  <c r="L476" i="72"/>
  <c r="N476" i="72"/>
  <c r="H476" i="72"/>
  <c r="V476" i="72"/>
  <c r="AB476" i="72"/>
  <c r="AC476" i="72" s="1"/>
  <c r="X476" i="72"/>
  <c r="J476" i="72"/>
  <c r="R476" i="72"/>
  <c r="F476" i="72"/>
  <c r="F477" i="72" s="1"/>
  <c r="X956" i="72"/>
  <c r="T956" i="72"/>
  <c r="H956" i="72"/>
  <c r="J956" i="72"/>
  <c r="F956" i="72"/>
  <c r="F957" i="72" s="1"/>
  <c r="P956" i="72"/>
  <c r="V956" i="72"/>
  <c r="AB956" i="72"/>
  <c r="AC956" i="72" s="1"/>
  <c r="H563" i="72"/>
  <c r="J563" i="72" s="1"/>
  <c r="L563" i="72" s="1"/>
  <c r="N563" i="72" s="1"/>
  <c r="P563" i="72" s="1"/>
  <c r="R563" i="72" s="1"/>
  <c r="T563" i="72" s="1"/>
  <c r="V563" i="72" s="1"/>
  <c r="X563" i="72" s="1"/>
  <c r="Z563" i="72" s="1"/>
  <c r="AB563" i="72" s="1"/>
  <c r="AC563" i="72" s="1"/>
  <c r="Z956" i="72"/>
  <c r="H1009" i="72"/>
  <c r="J1009" i="72" s="1"/>
  <c r="L1009" i="72" s="1"/>
  <c r="N1009" i="72" s="1"/>
  <c r="P1009" i="72" s="1"/>
  <c r="R1009" i="72" s="1"/>
  <c r="T1009" i="72" s="1"/>
  <c r="V1009" i="72" s="1"/>
  <c r="X1009" i="72" s="1"/>
  <c r="Z1009" i="72" s="1"/>
  <c r="AB1009" i="72" s="1"/>
  <c r="AC1009" i="72" s="1"/>
  <c r="L956" i="72"/>
  <c r="R956" i="72"/>
  <c r="H413" i="72"/>
  <c r="J413" i="72" s="1"/>
  <c r="L413" i="72" s="1"/>
  <c r="N413" i="72" s="1"/>
  <c r="P413" i="72" s="1"/>
  <c r="R413" i="72" s="1"/>
  <c r="T413" i="72" s="1"/>
  <c r="V413" i="72" s="1"/>
  <c r="X413" i="72" s="1"/>
  <c r="Z413" i="72" s="1"/>
  <c r="AB413" i="72" s="1"/>
  <c r="AC413" i="72" s="1"/>
  <c r="D27" i="68"/>
  <c r="H212" i="80"/>
  <c r="J212" i="80" s="1"/>
  <c r="L212" i="80" s="1"/>
  <c r="N212" i="80" s="1"/>
  <c r="P212" i="80" s="1"/>
  <c r="R212" i="80" s="1"/>
  <c r="T212" i="80" s="1"/>
  <c r="V212" i="80" s="1"/>
  <c r="X212" i="80" s="1"/>
  <c r="Z212" i="80" s="1"/>
  <c r="AB212" i="80" s="1"/>
  <c r="H886" i="72"/>
  <c r="J886" i="72" s="1"/>
  <c r="L886" i="72" s="1"/>
  <c r="N886" i="72" s="1"/>
  <c r="P886" i="72" s="1"/>
  <c r="R886" i="72" s="1"/>
  <c r="T886" i="72" s="1"/>
  <c r="V886" i="72" s="1"/>
  <c r="X886" i="72" s="1"/>
  <c r="Z886" i="72" s="1"/>
  <c r="AB886" i="72" s="1"/>
  <c r="AC886" i="72" s="1"/>
  <c r="H546" i="72"/>
  <c r="J546" i="72" s="1"/>
  <c r="L546" i="72" s="1"/>
  <c r="N546" i="72" s="1"/>
  <c r="P546" i="72" s="1"/>
  <c r="R546" i="72" s="1"/>
  <c r="T546" i="72" s="1"/>
  <c r="V546" i="72" s="1"/>
  <c r="X546" i="72" s="1"/>
  <c r="Z546" i="72" s="1"/>
  <c r="AB546" i="72" s="1"/>
  <c r="AC546" i="72" s="1"/>
  <c r="H75" i="72"/>
  <c r="J75" i="72" s="1"/>
  <c r="L75" i="72" s="1"/>
  <c r="N75" i="72" s="1"/>
  <c r="P75" i="72" s="1"/>
  <c r="R75" i="72" s="1"/>
  <c r="T75" i="72" s="1"/>
  <c r="V75" i="72" s="1"/>
  <c r="X75" i="72" s="1"/>
  <c r="Z75" i="72" s="1"/>
  <c r="AB75" i="72" s="1"/>
  <c r="AC75" i="72" s="1"/>
  <c r="H128" i="72"/>
  <c r="J128" i="72" s="1"/>
  <c r="L128" i="72" s="1"/>
  <c r="N128" i="72" s="1"/>
  <c r="P128" i="72" s="1"/>
  <c r="R128" i="72" s="1"/>
  <c r="T128" i="72" s="1"/>
  <c r="V128" i="72" s="1"/>
  <c r="X128" i="72" s="1"/>
  <c r="Z128" i="72" s="1"/>
  <c r="AB128" i="72" s="1"/>
  <c r="AC128" i="72" s="1"/>
  <c r="H584" i="70"/>
  <c r="J584" i="70" s="1"/>
  <c r="L584" i="70" s="1"/>
  <c r="N584" i="70" s="1"/>
  <c r="P584" i="70" s="1"/>
  <c r="R584" i="70" s="1"/>
  <c r="T584" i="70" s="1"/>
  <c r="V584" i="70" s="1"/>
  <c r="X584" i="70" s="1"/>
  <c r="Z584" i="70" s="1"/>
  <c r="AB584" i="70" s="1"/>
  <c r="H67" i="74"/>
  <c r="J67" i="74" s="1"/>
  <c r="L67" i="74" s="1"/>
  <c r="N67" i="74" s="1"/>
  <c r="P67" i="74" s="1"/>
  <c r="R67" i="74" s="1"/>
  <c r="T67" i="74" s="1"/>
  <c r="V67" i="74" s="1"/>
  <c r="X67" i="74" s="1"/>
  <c r="Z67" i="74" s="1"/>
  <c r="AB67" i="74" s="1"/>
  <c r="H814" i="72"/>
  <c r="J814" i="72" s="1"/>
  <c r="L814" i="72" s="1"/>
  <c r="N814" i="72" s="1"/>
  <c r="P814" i="72" s="1"/>
  <c r="R814" i="72" s="1"/>
  <c r="T814" i="72" s="1"/>
  <c r="V814" i="72" s="1"/>
  <c r="X814" i="72" s="1"/>
  <c r="Z814" i="72" s="1"/>
  <c r="AB814" i="72" s="1"/>
  <c r="AC814" i="72" s="1"/>
  <c r="H538" i="72"/>
  <c r="J538" i="72" s="1"/>
  <c r="L538" i="72" s="1"/>
  <c r="N538" i="72" s="1"/>
  <c r="P538" i="72" s="1"/>
  <c r="R538" i="72" s="1"/>
  <c r="T538" i="72" s="1"/>
  <c r="V538" i="72" s="1"/>
  <c r="X538" i="72" s="1"/>
  <c r="Z538" i="72" s="1"/>
  <c r="AB538" i="72" s="1"/>
  <c r="AC538" i="72" s="1"/>
  <c r="H619" i="72"/>
  <c r="J619" i="72" s="1"/>
  <c r="L619" i="72" s="1"/>
  <c r="N619" i="72" s="1"/>
  <c r="P619" i="72" s="1"/>
  <c r="R619" i="72" s="1"/>
  <c r="T619" i="72" s="1"/>
  <c r="V619" i="72" s="1"/>
  <c r="X619" i="72" s="1"/>
  <c r="Z619" i="72" s="1"/>
  <c r="AB619" i="72" s="1"/>
  <c r="AC619" i="72" s="1"/>
  <c r="H15" i="72"/>
  <c r="J15" i="72" s="1"/>
  <c r="L15" i="72" s="1"/>
  <c r="N15" i="72" s="1"/>
  <c r="P15" i="72" s="1"/>
  <c r="R15" i="72" s="1"/>
  <c r="T15" i="72" s="1"/>
  <c r="V15" i="72" s="1"/>
  <c r="X15" i="72" s="1"/>
  <c r="Z15" i="72" s="1"/>
  <c r="AB15" i="72" s="1"/>
  <c r="AC15" i="72" s="1"/>
  <c r="H126" i="74"/>
  <c r="J126" i="74" s="1"/>
  <c r="L126" i="74" s="1"/>
  <c r="N126" i="74" s="1"/>
  <c r="P126" i="74" s="1"/>
  <c r="R126" i="74" s="1"/>
  <c r="T126" i="74" s="1"/>
  <c r="V126" i="74" s="1"/>
  <c r="X126" i="74" s="1"/>
  <c r="Z126" i="74" s="1"/>
  <c r="AB126" i="74" s="1"/>
  <c r="H109" i="74"/>
  <c r="J109" i="74" s="1"/>
  <c r="L109" i="74" s="1"/>
  <c r="N109" i="74" s="1"/>
  <c r="P109" i="74" s="1"/>
  <c r="R109" i="74" s="1"/>
  <c r="T109" i="74" s="1"/>
  <c r="V109" i="74" s="1"/>
  <c r="X109" i="74" s="1"/>
  <c r="Z109" i="74" s="1"/>
  <c r="AB109" i="74" s="1"/>
  <c r="H159" i="70"/>
  <c r="J159" i="70" s="1"/>
  <c r="L159" i="70" s="1"/>
  <c r="N159" i="70" s="1"/>
  <c r="P159" i="70" s="1"/>
  <c r="R159" i="70" s="1"/>
  <c r="T159" i="70" s="1"/>
  <c r="V159" i="70" s="1"/>
  <c r="X159" i="70" s="1"/>
  <c r="Z159" i="70" s="1"/>
  <c r="AB159" i="70" s="1"/>
  <c r="H243" i="72"/>
  <c r="J243" i="72" s="1"/>
  <c r="L243" i="72" s="1"/>
  <c r="N243" i="72" s="1"/>
  <c r="P243" i="72" s="1"/>
  <c r="R243" i="72" s="1"/>
  <c r="T243" i="72" s="1"/>
  <c r="V243" i="72" s="1"/>
  <c r="X243" i="72" s="1"/>
  <c r="Z243" i="72" s="1"/>
  <c r="AB243" i="72" s="1"/>
  <c r="AC243" i="72" s="1"/>
  <c r="H84" i="80"/>
  <c r="J84" i="80" s="1"/>
  <c r="L84" i="80" s="1"/>
  <c r="N84" i="80" s="1"/>
  <c r="P84" i="80" s="1"/>
  <c r="R84" i="80" s="1"/>
  <c r="T84" i="80" s="1"/>
  <c r="V84" i="80" s="1"/>
  <c r="X84" i="80" s="1"/>
  <c r="Z84" i="80" s="1"/>
  <c r="AB84" i="80" s="1"/>
  <c r="H728" i="72"/>
  <c r="J728" i="72" s="1"/>
  <c r="L728" i="72" s="1"/>
  <c r="N728" i="72" s="1"/>
  <c r="P728" i="72" s="1"/>
  <c r="R728" i="72" s="1"/>
  <c r="T728" i="72" s="1"/>
  <c r="V728" i="72" s="1"/>
  <c r="X728" i="72" s="1"/>
  <c r="Z728" i="72" s="1"/>
  <c r="AB728" i="72" s="1"/>
  <c r="AC728" i="72" s="1"/>
  <c r="H896" i="72"/>
  <c r="J896" i="72" s="1"/>
  <c r="L896" i="72" s="1"/>
  <c r="N896" i="72" s="1"/>
  <c r="P896" i="72" s="1"/>
  <c r="R896" i="72" s="1"/>
  <c r="T896" i="72" s="1"/>
  <c r="V896" i="72" s="1"/>
  <c r="X896" i="72" s="1"/>
  <c r="Z896" i="72" s="1"/>
  <c r="AB896" i="72" s="1"/>
  <c r="AC896" i="72" s="1"/>
  <c r="H89" i="70"/>
  <c r="J89" i="70" s="1"/>
  <c r="L89" i="70" s="1"/>
  <c r="N89" i="70" s="1"/>
  <c r="P89" i="70" s="1"/>
  <c r="R89" i="70" s="1"/>
  <c r="T89" i="70" s="1"/>
  <c r="V89" i="70" s="1"/>
  <c r="X89" i="70" s="1"/>
  <c r="Z89" i="70" s="1"/>
  <c r="AB89" i="70" s="1"/>
  <c r="H156" i="80"/>
  <c r="J156" i="80" s="1"/>
  <c r="L156" i="80" s="1"/>
  <c r="N156" i="80" s="1"/>
  <c r="P156" i="80" s="1"/>
  <c r="R156" i="80" s="1"/>
  <c r="T156" i="80" s="1"/>
  <c r="V156" i="80" s="1"/>
  <c r="X156" i="80" s="1"/>
  <c r="Z156" i="80" s="1"/>
  <c r="AB156" i="80" s="1"/>
  <c r="H48" i="74"/>
  <c r="J48" i="74" s="1"/>
  <c r="L48" i="74" s="1"/>
  <c r="N48" i="74" s="1"/>
  <c r="P48" i="74" s="1"/>
  <c r="R48" i="74" s="1"/>
  <c r="T48" i="74" s="1"/>
  <c r="V48" i="74" s="1"/>
  <c r="X48" i="74" s="1"/>
  <c r="Z48" i="74" s="1"/>
  <c r="AB48" i="74" s="1"/>
  <c r="H738" i="72"/>
  <c r="J738" i="72" s="1"/>
  <c r="L738" i="72" s="1"/>
  <c r="N738" i="72" s="1"/>
  <c r="P738" i="72" s="1"/>
  <c r="R738" i="72" s="1"/>
  <c r="T738" i="72" s="1"/>
  <c r="V738" i="72" s="1"/>
  <c r="X738" i="72" s="1"/>
  <c r="Z738" i="72" s="1"/>
  <c r="AB738" i="72" s="1"/>
  <c r="AC738" i="72" s="1"/>
  <c r="H536" i="72"/>
  <c r="J536" i="72" s="1"/>
  <c r="L536" i="72" s="1"/>
  <c r="N536" i="72" s="1"/>
  <c r="P536" i="72" s="1"/>
  <c r="R536" i="72" s="1"/>
  <c r="T536" i="72" s="1"/>
  <c r="V536" i="72" s="1"/>
  <c r="X536" i="72" s="1"/>
  <c r="Z536" i="72" s="1"/>
  <c r="AB536" i="72" s="1"/>
  <c r="AC536" i="72" s="1"/>
  <c r="H648" i="72"/>
  <c r="J648" i="72" s="1"/>
  <c r="L648" i="72" s="1"/>
  <c r="N648" i="72" s="1"/>
  <c r="P648" i="72" s="1"/>
  <c r="R648" i="72" s="1"/>
  <c r="T648" i="72" s="1"/>
  <c r="V648" i="72" s="1"/>
  <c r="X648" i="72" s="1"/>
  <c r="Z648" i="72" s="1"/>
  <c r="AB648" i="72" s="1"/>
  <c r="AC648" i="72" s="1"/>
  <c r="H126" i="80"/>
  <c r="J126" i="80" s="1"/>
  <c r="L126" i="80" s="1"/>
  <c r="N126" i="80" s="1"/>
  <c r="P126" i="80" s="1"/>
  <c r="R126" i="80" s="1"/>
  <c r="T126" i="80" s="1"/>
  <c r="V126" i="80" s="1"/>
  <c r="X126" i="80" s="1"/>
  <c r="Z126" i="80" s="1"/>
  <c r="AB126" i="80" s="1"/>
  <c r="H153" i="84"/>
  <c r="J153" i="84" s="1"/>
  <c r="L153" i="84" s="1"/>
  <c r="N153" i="84" s="1"/>
  <c r="P153" i="84" s="1"/>
  <c r="R153" i="84" s="1"/>
  <c r="T153" i="84" s="1"/>
  <c r="V153" i="84" s="1"/>
  <c r="X153" i="84" s="1"/>
  <c r="Z153" i="84" s="1"/>
  <c r="AB153" i="84" s="1"/>
  <c r="H31" i="68"/>
  <c r="J31" i="68" s="1"/>
  <c r="L31" i="68" s="1"/>
  <c r="N31" i="68" s="1"/>
  <c r="P31" i="68" s="1"/>
  <c r="R31" i="68" s="1"/>
  <c r="T31" i="68" s="1"/>
  <c r="V31" i="68" s="1"/>
  <c r="X31" i="68" s="1"/>
  <c r="Z31" i="68" s="1"/>
  <c r="AB31" i="68" s="1"/>
  <c r="H206" i="72"/>
  <c r="J206" i="72" s="1"/>
  <c r="L206" i="72" s="1"/>
  <c r="N206" i="72" s="1"/>
  <c r="P206" i="72" s="1"/>
  <c r="R206" i="72" s="1"/>
  <c r="T206" i="72" s="1"/>
  <c r="V206" i="72" s="1"/>
  <c r="X206" i="72" s="1"/>
  <c r="Z206" i="72" s="1"/>
  <c r="AB206" i="72" s="1"/>
  <c r="AC206" i="72" s="1"/>
  <c r="H132" i="80"/>
  <c r="J132" i="80" s="1"/>
  <c r="L132" i="80" s="1"/>
  <c r="N132" i="80" s="1"/>
  <c r="P132" i="80" s="1"/>
  <c r="R132" i="80" s="1"/>
  <c r="T132" i="80" s="1"/>
  <c r="V132" i="80" s="1"/>
  <c r="X132" i="80" s="1"/>
  <c r="Z132" i="80" s="1"/>
  <c r="AB132" i="80" s="1"/>
  <c r="H231" i="72"/>
  <c r="J231" i="72" s="1"/>
  <c r="L231" i="72" s="1"/>
  <c r="N231" i="72" s="1"/>
  <c r="P231" i="72" s="1"/>
  <c r="R231" i="72" s="1"/>
  <c r="T231" i="72" s="1"/>
  <c r="V231" i="72" s="1"/>
  <c r="X231" i="72" s="1"/>
  <c r="Z231" i="72" s="1"/>
  <c r="AB231" i="72" s="1"/>
  <c r="AC231" i="72" s="1"/>
  <c r="H241" i="72"/>
  <c r="J241" i="72" s="1"/>
  <c r="L241" i="72" s="1"/>
  <c r="N241" i="72" s="1"/>
  <c r="P241" i="72" s="1"/>
  <c r="R241" i="72" s="1"/>
  <c r="T241" i="72" s="1"/>
  <c r="V241" i="72" s="1"/>
  <c r="X241" i="72" s="1"/>
  <c r="Z241" i="72" s="1"/>
  <c r="AB241" i="72" s="1"/>
  <c r="AC241" i="72" s="1"/>
  <c r="H150" i="80"/>
  <c r="J150" i="80" s="1"/>
  <c r="L150" i="80" s="1"/>
  <c r="N150" i="80" s="1"/>
  <c r="P150" i="80" s="1"/>
  <c r="R150" i="80" s="1"/>
  <c r="T150" i="80" s="1"/>
  <c r="V150" i="80" s="1"/>
  <c r="X150" i="80" s="1"/>
  <c r="Z150" i="80" s="1"/>
  <c r="AB150" i="80" s="1"/>
  <c r="H202" i="84"/>
  <c r="J202" i="84" s="1"/>
  <c r="L202" i="84" s="1"/>
  <c r="N202" i="84" s="1"/>
  <c r="P202" i="84" s="1"/>
  <c r="R202" i="84" s="1"/>
  <c r="T202" i="84" s="1"/>
  <c r="V202" i="84" s="1"/>
  <c r="X202" i="84" s="1"/>
  <c r="Z202" i="84" s="1"/>
  <c r="AB202" i="84" s="1"/>
  <c r="H301" i="72"/>
  <c r="J301" i="72" s="1"/>
  <c r="L301" i="72" s="1"/>
  <c r="N301" i="72" s="1"/>
  <c r="P301" i="72" s="1"/>
  <c r="R301" i="72" s="1"/>
  <c r="T301" i="72" s="1"/>
  <c r="V301" i="72" s="1"/>
  <c r="X301" i="72" s="1"/>
  <c r="Z301" i="72" s="1"/>
  <c r="AB301" i="72" s="1"/>
  <c r="AC301" i="72" s="1"/>
  <c r="H926" i="72"/>
  <c r="J926" i="72" s="1"/>
  <c r="L926" i="72" s="1"/>
  <c r="N926" i="72" s="1"/>
  <c r="P926" i="72" s="1"/>
  <c r="R926" i="72" s="1"/>
  <c r="T926" i="72" s="1"/>
  <c r="V926" i="72" s="1"/>
  <c r="X926" i="72" s="1"/>
  <c r="Z926" i="72" s="1"/>
  <c r="AB926" i="72" s="1"/>
  <c r="AC926" i="72" s="1"/>
  <c r="H11" i="68"/>
  <c r="J11" i="68" s="1"/>
  <c r="H132" i="72"/>
  <c r="J132" i="72" s="1"/>
  <c r="L132" i="72" s="1"/>
  <c r="N132" i="72" s="1"/>
  <c r="P132" i="72" s="1"/>
  <c r="R132" i="72" s="1"/>
  <c r="T132" i="72" s="1"/>
  <c r="V132" i="72" s="1"/>
  <c r="X132" i="72" s="1"/>
  <c r="Z132" i="72" s="1"/>
  <c r="AB132" i="72" s="1"/>
  <c r="AC132" i="72" s="1"/>
  <c r="H934" i="72"/>
  <c r="J934" i="72" s="1"/>
  <c r="L934" i="72" s="1"/>
  <c r="N934" i="72" s="1"/>
  <c r="P934" i="72" s="1"/>
  <c r="R934" i="72" s="1"/>
  <c r="T934" i="72" s="1"/>
  <c r="V934" i="72" s="1"/>
  <c r="X934" i="72" s="1"/>
  <c r="Z934" i="72" s="1"/>
  <c r="AB934" i="72" s="1"/>
  <c r="AC934" i="72" s="1"/>
  <c r="H656" i="72"/>
  <c r="J656" i="72" s="1"/>
  <c r="L656" i="72" s="1"/>
  <c r="N656" i="72" s="1"/>
  <c r="P656" i="72" s="1"/>
  <c r="R656" i="72" s="1"/>
  <c r="T656" i="72" s="1"/>
  <c r="V656" i="72" s="1"/>
  <c r="X656" i="72" s="1"/>
  <c r="Z656" i="72" s="1"/>
  <c r="AB656" i="72" s="1"/>
  <c r="AC656" i="72" s="1"/>
  <c r="H50" i="75"/>
  <c r="J50" i="75" s="1"/>
  <c r="L50" i="75" s="1"/>
  <c r="N50" i="75" s="1"/>
  <c r="P50" i="75" s="1"/>
  <c r="R50" i="75" s="1"/>
  <c r="T50" i="75" s="1"/>
  <c r="V50" i="75" s="1"/>
  <c r="X50" i="75" s="1"/>
  <c r="Z50" i="75" s="1"/>
  <c r="AB50" i="75" s="1"/>
  <c r="H239" i="72"/>
  <c r="J239" i="72" s="1"/>
  <c r="L239" i="72" s="1"/>
  <c r="N239" i="72" s="1"/>
  <c r="P239" i="72" s="1"/>
  <c r="R239" i="72" s="1"/>
  <c r="T239" i="72" s="1"/>
  <c r="V239" i="72" s="1"/>
  <c r="X239" i="72" s="1"/>
  <c r="Z239" i="72" s="1"/>
  <c r="AB239" i="72" s="1"/>
  <c r="AC239" i="72" s="1"/>
  <c r="H13" i="72"/>
  <c r="J13" i="72" s="1"/>
  <c r="L13" i="72" s="1"/>
  <c r="N13" i="72" s="1"/>
  <c r="P13" i="72" s="1"/>
  <c r="R13" i="72" s="1"/>
  <c r="T13" i="72" s="1"/>
  <c r="V13" i="72" s="1"/>
  <c r="X13" i="72" s="1"/>
  <c r="Z13" i="72" s="1"/>
  <c r="AB13" i="72" s="1"/>
  <c r="AC13" i="72" s="1"/>
  <c r="H744" i="72"/>
  <c r="J744" i="72" s="1"/>
  <c r="L744" i="72" s="1"/>
  <c r="N744" i="72" s="1"/>
  <c r="P744" i="72" s="1"/>
  <c r="R744" i="72" s="1"/>
  <c r="T744" i="72" s="1"/>
  <c r="V744" i="72" s="1"/>
  <c r="X744" i="72" s="1"/>
  <c r="Z744" i="72" s="1"/>
  <c r="AB744" i="72" s="1"/>
  <c r="AC744" i="72" s="1"/>
  <c r="H208" i="72"/>
  <c r="J208" i="72" s="1"/>
  <c r="L208" i="72" s="1"/>
  <c r="N208" i="72" s="1"/>
  <c r="P208" i="72" s="1"/>
  <c r="R208" i="72" s="1"/>
  <c r="T208" i="72" s="1"/>
  <c r="V208" i="72" s="1"/>
  <c r="X208" i="72" s="1"/>
  <c r="Z208" i="72" s="1"/>
  <c r="AB208" i="72" s="1"/>
  <c r="AC208" i="72" s="1"/>
  <c r="H74" i="80"/>
  <c r="J74" i="80" s="1"/>
  <c r="L74" i="80" s="1"/>
  <c r="N74" i="80" s="1"/>
  <c r="P74" i="80" s="1"/>
  <c r="R74" i="80" s="1"/>
  <c r="T74" i="80" s="1"/>
  <c r="V74" i="80" s="1"/>
  <c r="X74" i="80" s="1"/>
  <c r="Z74" i="80" s="1"/>
  <c r="AB74" i="80" s="1"/>
  <c r="H871" i="72"/>
  <c r="J871" i="72" s="1"/>
  <c r="L871" i="72" s="1"/>
  <c r="N871" i="72" s="1"/>
  <c r="P871" i="72" s="1"/>
  <c r="R871" i="72" s="1"/>
  <c r="T871" i="72" s="1"/>
  <c r="V871" i="72" s="1"/>
  <c r="X871" i="72" s="1"/>
  <c r="Z871" i="72" s="1"/>
  <c r="AB871" i="72" s="1"/>
  <c r="AC871" i="72" s="1"/>
  <c r="H928" i="72"/>
  <c r="J928" i="72" s="1"/>
  <c r="L928" i="72" s="1"/>
  <c r="N928" i="72" s="1"/>
  <c r="P928" i="72" s="1"/>
  <c r="R928" i="72" s="1"/>
  <c r="T928" i="72" s="1"/>
  <c r="V928" i="72" s="1"/>
  <c r="X928" i="72" s="1"/>
  <c r="Z928" i="72" s="1"/>
  <c r="AB928" i="72" s="1"/>
  <c r="AC928" i="72" s="1"/>
  <c r="H70" i="80"/>
  <c r="J70" i="80" s="1"/>
  <c r="L70" i="80" s="1"/>
  <c r="N70" i="80" s="1"/>
  <c r="P70" i="80" s="1"/>
  <c r="R70" i="80" s="1"/>
  <c r="T70" i="80" s="1"/>
  <c r="V70" i="80" s="1"/>
  <c r="X70" i="80" s="1"/>
  <c r="Z70" i="80" s="1"/>
  <c r="AB70" i="80" s="1"/>
  <c r="H161" i="84"/>
  <c r="J161" i="84" s="1"/>
  <c r="L161" i="84" s="1"/>
  <c r="N161" i="84" s="1"/>
  <c r="P161" i="84" s="1"/>
  <c r="R161" i="84" s="1"/>
  <c r="T161" i="84" s="1"/>
  <c r="V161" i="84" s="1"/>
  <c r="X161" i="84" s="1"/>
  <c r="Z161" i="84" s="1"/>
  <c r="AB161" i="84" s="1"/>
  <c r="H981" i="72"/>
  <c r="J981" i="72" s="1"/>
  <c r="L981" i="72" s="1"/>
  <c r="N981" i="72" s="1"/>
  <c r="P981" i="72" s="1"/>
  <c r="R981" i="72" s="1"/>
  <c r="T981" i="72" s="1"/>
  <c r="V981" i="72" s="1"/>
  <c r="X981" i="72" s="1"/>
  <c r="Z981" i="72" s="1"/>
  <c r="AB981" i="72" s="1"/>
  <c r="AC981" i="72" s="1"/>
  <c r="H276" i="80"/>
  <c r="J276" i="80" s="1"/>
  <c r="L276" i="80" s="1"/>
  <c r="N276" i="80" s="1"/>
  <c r="P276" i="80" s="1"/>
  <c r="R276" i="80" s="1"/>
  <c r="T276" i="80" s="1"/>
  <c r="V276" i="80" s="1"/>
  <c r="X276" i="80" s="1"/>
  <c r="Z276" i="80" s="1"/>
  <c r="AB276" i="80" s="1"/>
  <c r="H252" i="80"/>
  <c r="J252" i="80" s="1"/>
  <c r="L252" i="80" s="1"/>
  <c r="N252" i="80" s="1"/>
  <c r="P252" i="80" s="1"/>
  <c r="R252" i="80" s="1"/>
  <c r="T252" i="80" s="1"/>
  <c r="V252" i="80" s="1"/>
  <c r="X252" i="80" s="1"/>
  <c r="Z252" i="80" s="1"/>
  <c r="AB252" i="80" s="1"/>
  <c r="H310" i="72"/>
  <c r="J310" i="72" s="1"/>
  <c r="L310" i="72" s="1"/>
  <c r="N310" i="72" s="1"/>
  <c r="P310" i="72" s="1"/>
  <c r="R310" i="72" s="1"/>
  <c r="T310" i="72" s="1"/>
  <c r="V310" i="72" s="1"/>
  <c r="X310" i="72" s="1"/>
  <c r="Z310" i="72" s="1"/>
  <c r="AB310" i="72" s="1"/>
  <c r="AC310" i="72" s="1"/>
  <c r="H32" i="80"/>
  <c r="J32" i="80" s="1"/>
  <c r="L32" i="80" s="1"/>
  <c r="N32" i="80" s="1"/>
  <c r="P32" i="80" s="1"/>
  <c r="R32" i="80" s="1"/>
  <c r="T32" i="80" s="1"/>
  <c r="V32" i="80" s="1"/>
  <c r="X32" i="80" s="1"/>
  <c r="Z32" i="80" s="1"/>
  <c r="AB32" i="80" s="1"/>
  <c r="H646" i="72"/>
  <c r="J646" i="72" s="1"/>
  <c r="L646" i="72" s="1"/>
  <c r="N646" i="72" s="1"/>
  <c r="P646" i="72" s="1"/>
  <c r="R646" i="72" s="1"/>
  <c r="T646" i="72" s="1"/>
  <c r="V646" i="72" s="1"/>
  <c r="X646" i="72" s="1"/>
  <c r="Z646" i="72" s="1"/>
  <c r="AB646" i="72" s="1"/>
  <c r="AC646" i="72" s="1"/>
  <c r="H160" i="74"/>
  <c r="J160" i="74" s="1"/>
  <c r="L160" i="74" s="1"/>
  <c r="N160" i="74" s="1"/>
  <c r="P160" i="74" s="1"/>
  <c r="R160" i="74" s="1"/>
  <c r="T160" i="74" s="1"/>
  <c r="V160" i="74" s="1"/>
  <c r="X160" i="74" s="1"/>
  <c r="Z160" i="74" s="1"/>
  <c r="AB160" i="74" s="1"/>
  <c r="H163" i="84"/>
  <c r="J163" i="84" s="1"/>
  <c r="L163" i="84" s="1"/>
  <c r="N163" i="84" s="1"/>
  <c r="P163" i="84" s="1"/>
  <c r="R163" i="84" s="1"/>
  <c r="T163" i="84" s="1"/>
  <c r="V163" i="84" s="1"/>
  <c r="X163" i="84" s="1"/>
  <c r="Z163" i="84" s="1"/>
  <c r="AB163" i="84" s="1"/>
  <c r="H621" i="72"/>
  <c r="J621" i="72" s="1"/>
  <c r="L621" i="72" s="1"/>
  <c r="N621" i="72" s="1"/>
  <c r="P621" i="72" s="1"/>
  <c r="R621" i="72" s="1"/>
  <c r="T621" i="72" s="1"/>
  <c r="V621" i="72" s="1"/>
  <c r="X621" i="72" s="1"/>
  <c r="Z621" i="72" s="1"/>
  <c r="AB621" i="72" s="1"/>
  <c r="AC621" i="72" s="1"/>
  <c r="H402" i="72"/>
  <c r="J402" i="72" s="1"/>
  <c r="L402" i="72" s="1"/>
  <c r="N402" i="72" s="1"/>
  <c r="P402" i="72" s="1"/>
  <c r="R402" i="72" s="1"/>
  <c r="T402" i="72" s="1"/>
  <c r="V402" i="72" s="1"/>
  <c r="X402" i="72" s="1"/>
  <c r="Z402" i="72" s="1"/>
  <c r="AB402" i="72" s="1"/>
  <c r="AC402" i="72" s="1"/>
  <c r="H33" i="72"/>
  <c r="J33" i="72" s="1"/>
  <c r="L33" i="72" s="1"/>
  <c r="N33" i="72" s="1"/>
  <c r="P33" i="72" s="1"/>
  <c r="R33" i="72" s="1"/>
  <c r="T33" i="72" s="1"/>
  <c r="V33" i="72" s="1"/>
  <c r="X33" i="72" s="1"/>
  <c r="Z33" i="72" s="1"/>
  <c r="AB33" i="72" s="1"/>
  <c r="AC33" i="72" s="1"/>
  <c r="H37" i="75"/>
  <c r="J37" i="75" s="1"/>
  <c r="L37" i="75" s="1"/>
  <c r="N37" i="75" s="1"/>
  <c r="P37" i="75" s="1"/>
  <c r="R37" i="75" s="1"/>
  <c r="T37" i="75" s="1"/>
  <c r="V37" i="75" s="1"/>
  <c r="X37" i="75" s="1"/>
  <c r="Z37" i="75" s="1"/>
  <c r="AB37" i="75" s="1"/>
  <c r="H406" i="72"/>
  <c r="J406" i="72" s="1"/>
  <c r="L406" i="72" s="1"/>
  <c r="N406" i="72" s="1"/>
  <c r="P406" i="72" s="1"/>
  <c r="R406" i="72" s="1"/>
  <c r="T406" i="72" s="1"/>
  <c r="V406" i="72" s="1"/>
  <c r="X406" i="72" s="1"/>
  <c r="Z406" i="72" s="1"/>
  <c r="AB406" i="72" s="1"/>
  <c r="AC406" i="72" s="1"/>
  <c r="H873" i="72"/>
  <c r="J873" i="72" s="1"/>
  <c r="L873" i="72" s="1"/>
  <c r="N873" i="72" s="1"/>
  <c r="P873" i="72" s="1"/>
  <c r="R873" i="72" s="1"/>
  <c r="T873" i="72" s="1"/>
  <c r="V873" i="72" s="1"/>
  <c r="X873" i="72" s="1"/>
  <c r="Z873" i="72" s="1"/>
  <c r="AB873" i="72" s="1"/>
  <c r="AC873" i="72" s="1"/>
  <c r="H423" i="72"/>
  <c r="J423" i="72" s="1"/>
  <c r="L423" i="72" s="1"/>
  <c r="N423" i="72" s="1"/>
  <c r="P423" i="72" s="1"/>
  <c r="R423" i="72" s="1"/>
  <c r="T423" i="72" s="1"/>
  <c r="V423" i="72" s="1"/>
  <c r="X423" i="72" s="1"/>
  <c r="Z423" i="72" s="1"/>
  <c r="AB423" i="72" s="1"/>
  <c r="AC423" i="72" s="1"/>
  <c r="X657" i="72"/>
  <c r="V657" i="72"/>
  <c r="H657" i="72"/>
  <c r="T657" i="72"/>
  <c r="R657" i="72"/>
  <c r="AB657" i="72"/>
  <c r="AC657" i="72" s="1"/>
  <c r="P657" i="72"/>
  <c r="N657" i="72"/>
  <c r="L657" i="72"/>
  <c r="J657" i="72"/>
  <c r="F657" i="72"/>
  <c r="F658" i="72" s="1"/>
  <c r="Z657" i="72"/>
  <c r="H684" i="72"/>
  <c r="J684" i="72" s="1"/>
  <c r="L684" i="72" s="1"/>
  <c r="N684" i="72" s="1"/>
  <c r="P684" i="72" s="1"/>
  <c r="R684" i="72" s="1"/>
  <c r="T684" i="72" s="1"/>
  <c r="V684" i="72" s="1"/>
  <c r="X684" i="72" s="1"/>
  <c r="Z684" i="72" s="1"/>
  <c r="AB684" i="72" s="1"/>
  <c r="AC684" i="72" s="1"/>
  <c r="N651" i="72"/>
  <c r="Z651" i="72"/>
  <c r="R651" i="72"/>
  <c r="P651" i="72"/>
  <c r="AB651" i="72"/>
  <c r="AC651" i="72" s="1"/>
  <c r="L651" i="72"/>
  <c r="J651" i="72"/>
  <c r="X651" i="72"/>
  <c r="H651" i="72"/>
  <c r="F651" i="72"/>
  <c r="F652" i="72" s="1"/>
  <c r="V651" i="72"/>
  <c r="T651" i="72"/>
  <c r="H151" i="80"/>
  <c r="R151" i="80"/>
  <c r="Z151" i="80"/>
  <c r="AB151" i="80"/>
  <c r="X151" i="80"/>
  <c r="J151" i="80"/>
  <c r="F151" i="80"/>
  <c r="F152" i="80" s="1"/>
  <c r="P151" i="80"/>
  <c r="N151" i="80"/>
  <c r="T151" i="80"/>
  <c r="L151" i="80"/>
  <c r="V151" i="80"/>
  <c r="H122" i="80"/>
  <c r="J122" i="80" s="1"/>
  <c r="L122" i="80" s="1"/>
  <c r="N122" i="80" s="1"/>
  <c r="P122" i="80" s="1"/>
  <c r="R122" i="80" s="1"/>
  <c r="T122" i="80" s="1"/>
  <c r="V122" i="80" s="1"/>
  <c r="X122" i="80" s="1"/>
  <c r="Z122" i="80" s="1"/>
  <c r="AB122" i="80" s="1"/>
  <c r="N232" i="72"/>
  <c r="Z232" i="72"/>
  <c r="J232" i="72"/>
  <c r="V232" i="72"/>
  <c r="T232" i="72"/>
  <c r="R232" i="72"/>
  <c r="F232" i="72"/>
  <c r="F233" i="72" s="1"/>
  <c r="H232" i="72"/>
  <c r="L232" i="72"/>
  <c r="AB232" i="72"/>
  <c r="AC232" i="72" s="1"/>
  <c r="P232" i="72"/>
  <c r="X232" i="72"/>
  <c r="Z129" i="70"/>
  <c r="AB129" i="70"/>
  <c r="R129" i="70"/>
  <c r="V129" i="70"/>
  <c r="T129" i="70"/>
  <c r="N129" i="70"/>
  <c r="P129" i="70"/>
  <c r="J129" i="70"/>
  <c r="H129" i="70"/>
  <c r="F129" i="70"/>
  <c r="F130" i="70" s="1"/>
  <c r="X129" i="70"/>
  <c r="L129" i="70"/>
  <c r="H320" i="72"/>
  <c r="J320" i="72" s="1"/>
  <c r="L320" i="72" s="1"/>
  <c r="N320" i="72" s="1"/>
  <c r="P320" i="72" s="1"/>
  <c r="R320" i="72" s="1"/>
  <c r="T320" i="72" s="1"/>
  <c r="V320" i="72" s="1"/>
  <c r="X320" i="72" s="1"/>
  <c r="Z320" i="72" s="1"/>
  <c r="AB320" i="72" s="1"/>
  <c r="AC320" i="72" s="1"/>
  <c r="L30" i="74"/>
  <c r="P30" i="74"/>
  <c r="AB30" i="74"/>
  <c r="V30" i="74"/>
  <c r="F30" i="74"/>
  <c r="F31" i="74" s="1"/>
  <c r="Z30" i="74"/>
  <c r="R30" i="74"/>
  <c r="X30" i="74"/>
  <c r="N30" i="74"/>
  <c r="J30" i="74"/>
  <c r="H30" i="74"/>
  <c r="T30" i="74"/>
  <c r="R219" i="70"/>
  <c r="N219" i="70"/>
  <c r="F219" i="70"/>
  <c r="F220" i="70" s="1"/>
  <c r="J219" i="70"/>
  <c r="L219" i="70"/>
  <c r="X219" i="70"/>
  <c r="T219" i="70"/>
  <c r="P219" i="70"/>
  <c r="H219" i="70"/>
  <c r="Z219" i="70"/>
  <c r="AB219" i="70"/>
  <c r="V219" i="70"/>
  <c r="X362" i="70"/>
  <c r="F362" i="70"/>
  <c r="F363" i="70" s="1"/>
  <c r="P362" i="70"/>
  <c r="T362" i="70"/>
  <c r="L362" i="70"/>
  <c r="N362" i="70"/>
  <c r="Z362" i="70"/>
  <c r="H362" i="70"/>
  <c r="J362" i="70"/>
  <c r="R362" i="70"/>
  <c r="AB362" i="70"/>
  <c r="V362" i="70"/>
  <c r="X54" i="70"/>
  <c r="T54" i="70"/>
  <c r="L54" i="70"/>
  <c r="P54" i="70"/>
  <c r="Z54" i="70"/>
  <c r="AB54" i="70"/>
  <c r="V54" i="70"/>
  <c r="R54" i="70"/>
  <c r="N54" i="70"/>
  <c r="J54" i="70"/>
  <c r="F54" i="70"/>
  <c r="F55" i="70" s="1"/>
  <c r="H54" i="70"/>
  <c r="R305" i="72"/>
  <c r="P305" i="72"/>
  <c r="H305" i="72"/>
  <c r="T305" i="72"/>
  <c r="AB305" i="72"/>
  <c r="N305" i="72"/>
  <c r="Z305" i="72"/>
  <c r="L305" i="72"/>
  <c r="J305" i="72"/>
  <c r="V305" i="72"/>
  <c r="F305" i="72"/>
  <c r="F306" i="72" s="1"/>
  <c r="X305" i="72"/>
  <c r="AB624" i="72"/>
  <c r="AC624" i="72" s="1"/>
  <c r="V624" i="72"/>
  <c r="X624" i="72"/>
  <c r="H624" i="72"/>
  <c r="T624" i="72"/>
  <c r="F624" i="72"/>
  <c r="F625" i="72" s="1"/>
  <c r="P624" i="72"/>
  <c r="J624" i="72"/>
  <c r="N624" i="72"/>
  <c r="Z624" i="72"/>
  <c r="R624" i="72"/>
  <c r="L624" i="72"/>
  <c r="J11" i="84"/>
  <c r="AB95" i="70"/>
  <c r="J95" i="70"/>
  <c r="Z95" i="70"/>
  <c r="R95" i="70"/>
  <c r="H95" i="70"/>
  <c r="F95" i="70"/>
  <c r="F96" i="70" s="1"/>
  <c r="X95" i="70"/>
  <c r="T95" i="70"/>
  <c r="V95" i="70"/>
  <c r="P95" i="70"/>
  <c r="L95" i="70"/>
  <c r="N95" i="70"/>
  <c r="Z262" i="70"/>
  <c r="X262" i="70"/>
  <c r="F262" i="70"/>
  <c r="F263" i="70" s="1"/>
  <c r="AB262" i="70"/>
  <c r="P262" i="70"/>
  <c r="T262" i="70"/>
  <c r="N262" i="70"/>
  <c r="J262" i="70"/>
  <c r="L262" i="70"/>
  <c r="H262" i="70"/>
  <c r="V262" i="70"/>
  <c r="R262" i="70"/>
  <c r="AB484" i="72"/>
  <c r="AC484" i="72" s="1"/>
  <c r="N484" i="72"/>
  <c r="Z484" i="72"/>
  <c r="X484" i="72"/>
  <c r="J484" i="72"/>
  <c r="R484" i="72"/>
  <c r="P484" i="72"/>
  <c r="F484" i="72"/>
  <c r="F485" i="72" s="1"/>
  <c r="L484" i="72"/>
  <c r="H484" i="72"/>
  <c r="V484" i="72"/>
  <c r="T484" i="72"/>
  <c r="AB705" i="70"/>
  <c r="J705" i="70"/>
  <c r="T705" i="70"/>
  <c r="P705" i="70"/>
  <c r="L705" i="70"/>
  <c r="X705" i="70"/>
  <c r="Z705" i="70"/>
  <c r="V705" i="70"/>
  <c r="R705" i="70"/>
  <c r="N705" i="70"/>
  <c r="F705" i="70"/>
  <c r="F706" i="70" s="1"/>
  <c r="H705" i="70"/>
  <c r="J266" i="72"/>
  <c r="L266" i="72"/>
  <c r="F266" i="72"/>
  <c r="F267" i="72" s="1"/>
  <c r="T266" i="72"/>
  <c r="P266" i="72"/>
  <c r="R266" i="72"/>
  <c r="Z266" i="72"/>
  <c r="N266" i="72"/>
  <c r="V266" i="72"/>
  <c r="H266" i="72"/>
  <c r="X266" i="72"/>
  <c r="AB266" i="72"/>
  <c r="AC266" i="72" s="1"/>
  <c r="V171" i="72"/>
  <c r="F171" i="72"/>
  <c r="F172" i="72" s="1"/>
  <c r="R171" i="72"/>
  <c r="Z171" i="72"/>
  <c r="L171" i="72"/>
  <c r="X171" i="72"/>
  <c r="J171" i="72"/>
  <c r="P171" i="72"/>
  <c r="AB171" i="72"/>
  <c r="AC171" i="72" s="1"/>
  <c r="T171" i="72"/>
  <c r="N171" i="72"/>
  <c r="H171" i="72"/>
  <c r="X37" i="80"/>
  <c r="T37" i="80"/>
  <c r="F37" i="80"/>
  <c r="F38" i="80" s="1"/>
  <c r="J37" i="80"/>
  <c r="V37" i="80"/>
  <c r="AB37" i="80"/>
  <c r="L37" i="80"/>
  <c r="N37" i="80"/>
  <c r="Z37" i="80"/>
  <c r="R37" i="80"/>
  <c r="H37" i="80"/>
  <c r="P37" i="80"/>
  <c r="F191" i="84"/>
  <c r="F192" i="84" s="1"/>
  <c r="J191" i="84"/>
  <c r="X191" i="84"/>
  <c r="T191" i="84"/>
  <c r="P191" i="84"/>
  <c r="R191" i="84"/>
  <c r="V191" i="84"/>
  <c r="AB191" i="84"/>
  <c r="Z191" i="84"/>
  <c r="H191" i="84"/>
  <c r="N191" i="84"/>
  <c r="L191" i="84"/>
  <c r="J43" i="74"/>
  <c r="L43" i="74"/>
  <c r="F43" i="74"/>
  <c r="F44" i="74" s="1"/>
  <c r="H43" i="74"/>
  <c r="Z43" i="74"/>
  <c r="AB43" i="74"/>
  <c r="V43" i="74"/>
  <c r="T43" i="74"/>
  <c r="X43" i="74"/>
  <c r="R43" i="74"/>
  <c r="N43" i="74"/>
  <c r="P43" i="74"/>
  <c r="F119" i="72"/>
  <c r="F120" i="72" s="1"/>
  <c r="X119" i="72"/>
  <c r="V119" i="72"/>
  <c r="R119" i="72"/>
  <c r="P119" i="72"/>
  <c r="T119" i="72"/>
  <c r="J119" i="72"/>
  <c r="H119" i="72"/>
  <c r="AB119" i="72"/>
  <c r="AC119" i="72" s="1"/>
  <c r="N119" i="72"/>
  <c r="Z119" i="72"/>
  <c r="L119" i="72"/>
  <c r="N89" i="80"/>
  <c r="V89" i="80"/>
  <c r="T89" i="80"/>
  <c r="R89" i="80"/>
  <c r="AB89" i="80"/>
  <c r="L89" i="80"/>
  <c r="P89" i="80"/>
  <c r="Z89" i="80"/>
  <c r="X89" i="80"/>
  <c r="J89" i="80"/>
  <c r="H89" i="80"/>
  <c r="F89" i="80"/>
  <c r="F90" i="80" s="1"/>
  <c r="N400" i="70"/>
  <c r="P400" i="70"/>
  <c r="J400" i="70"/>
  <c r="F400" i="70"/>
  <c r="F401" i="70" s="1"/>
  <c r="H400" i="70"/>
  <c r="Z400" i="70"/>
  <c r="AB400" i="70"/>
  <c r="V400" i="70"/>
  <c r="X400" i="70"/>
  <c r="R400" i="70"/>
  <c r="T400" i="70"/>
  <c r="L400" i="70"/>
  <c r="F630" i="72"/>
  <c r="F631" i="72" s="1"/>
  <c r="R630" i="72"/>
  <c r="P630" i="72"/>
  <c r="AB630" i="72"/>
  <c r="AC630" i="72" s="1"/>
  <c r="N630" i="72"/>
  <c r="X630" i="72"/>
  <c r="T630" i="72"/>
  <c r="H630" i="72"/>
  <c r="V630" i="72"/>
  <c r="L630" i="72"/>
  <c r="J630" i="72"/>
  <c r="Z630" i="72"/>
  <c r="V537" i="70"/>
  <c r="P537" i="70"/>
  <c r="L537" i="70"/>
  <c r="F537" i="70"/>
  <c r="F538" i="70" s="1"/>
  <c r="X537" i="70"/>
  <c r="R537" i="70"/>
  <c r="H537" i="70"/>
  <c r="T537" i="70"/>
  <c r="AB537" i="70"/>
  <c r="N537" i="70"/>
  <c r="Z537" i="70"/>
  <c r="J537" i="70"/>
  <c r="X520" i="70"/>
  <c r="AB520" i="70"/>
  <c r="R520" i="70"/>
  <c r="F520" i="70"/>
  <c r="F521" i="70" s="1"/>
  <c r="Z520" i="70"/>
  <c r="T520" i="70"/>
  <c r="N520" i="70"/>
  <c r="V520" i="70"/>
  <c r="J520" i="70"/>
  <c r="P520" i="70"/>
  <c r="L520" i="70"/>
  <c r="H520" i="70"/>
  <c r="L735" i="72"/>
  <c r="AB735" i="72"/>
  <c r="AC735" i="72" s="1"/>
  <c r="V735" i="72"/>
  <c r="T735" i="72"/>
  <c r="P735" i="72"/>
  <c r="N735" i="72"/>
  <c r="R735" i="72"/>
  <c r="J735" i="72"/>
  <c r="H735" i="72"/>
  <c r="F735" i="72"/>
  <c r="F736" i="72" s="1"/>
  <c r="Z735" i="72"/>
  <c r="X735" i="72"/>
  <c r="F81" i="74"/>
  <c r="F82" i="74" s="1"/>
  <c r="H81" i="74"/>
  <c r="Z81" i="74"/>
  <c r="AB81" i="74"/>
  <c r="V81" i="74"/>
  <c r="N81" i="74"/>
  <c r="L81" i="74"/>
  <c r="X81" i="74"/>
  <c r="R81" i="74"/>
  <c r="T81" i="74"/>
  <c r="P81" i="74"/>
  <c r="J81" i="74"/>
  <c r="AB700" i="72"/>
  <c r="AC700" i="72" s="1"/>
  <c r="P700" i="72"/>
  <c r="N700" i="72"/>
  <c r="Z700" i="72"/>
  <c r="F700" i="72"/>
  <c r="F701" i="72" s="1"/>
  <c r="T700" i="72"/>
  <c r="V700" i="72"/>
  <c r="R700" i="72"/>
  <c r="L700" i="72"/>
  <c r="X700" i="72"/>
  <c r="J700" i="72"/>
  <c r="H700" i="72"/>
  <c r="AB137" i="72"/>
  <c r="AC137" i="72" s="1"/>
  <c r="T137" i="72"/>
  <c r="L137" i="72"/>
  <c r="X137" i="72"/>
  <c r="J137" i="72"/>
  <c r="H137" i="72"/>
  <c r="Z137" i="72"/>
  <c r="F137" i="72"/>
  <c r="F138" i="72" s="1"/>
  <c r="N137" i="72"/>
  <c r="R137" i="72"/>
  <c r="P137" i="72"/>
  <c r="V137" i="72"/>
  <c r="AB948" i="72"/>
  <c r="AC948" i="72" s="1"/>
  <c r="N948" i="72"/>
  <c r="Z948" i="72"/>
  <c r="R948" i="72"/>
  <c r="T948" i="72"/>
  <c r="L948" i="72"/>
  <c r="P948" i="72"/>
  <c r="X948" i="72"/>
  <c r="J948" i="72"/>
  <c r="V948" i="72"/>
  <c r="H948" i="72"/>
  <c r="F948" i="72"/>
  <c r="F949" i="72" s="1"/>
  <c r="V675" i="70"/>
  <c r="L675" i="70"/>
  <c r="F675" i="70"/>
  <c r="F676" i="70" s="1"/>
  <c r="H675" i="70"/>
  <c r="Z675" i="70"/>
  <c r="N675" i="70"/>
  <c r="R675" i="70"/>
  <c r="T675" i="70"/>
  <c r="P675" i="70"/>
  <c r="J675" i="70"/>
  <c r="AB675" i="70"/>
  <c r="X675" i="70"/>
  <c r="L76" i="74"/>
  <c r="X76" i="74"/>
  <c r="Z76" i="74"/>
  <c r="AB76" i="74"/>
  <c r="V76" i="74"/>
  <c r="R76" i="74"/>
  <c r="T76" i="74"/>
  <c r="N76" i="74"/>
  <c r="P76" i="74"/>
  <c r="J76" i="74"/>
  <c r="F76" i="74"/>
  <c r="F77" i="74" s="1"/>
  <c r="H76" i="74"/>
  <c r="F10" i="74"/>
  <c r="L10" i="74"/>
  <c r="Z10" i="74"/>
  <c r="AB10" i="74"/>
  <c r="H10" i="74"/>
  <c r="V10" i="74"/>
  <c r="R10" i="74"/>
  <c r="T10" i="74"/>
  <c r="J10" i="74"/>
  <c r="X10" i="74"/>
  <c r="N10" i="74"/>
  <c r="P10" i="74"/>
  <c r="AB133" i="70"/>
  <c r="R133" i="70"/>
  <c r="H133" i="70"/>
  <c r="V133" i="70"/>
  <c r="Z133" i="70"/>
  <c r="X133" i="70"/>
  <c r="T133" i="70"/>
  <c r="N133" i="70"/>
  <c r="P133" i="70"/>
  <c r="J133" i="70"/>
  <c r="L133" i="70"/>
  <c r="F133" i="70"/>
  <c r="F134" i="70" s="1"/>
  <c r="Z193" i="70"/>
  <c r="AB193" i="70"/>
  <c r="V193" i="70"/>
  <c r="T193" i="70"/>
  <c r="P193" i="70"/>
  <c r="F193" i="70"/>
  <c r="F194" i="70" s="1"/>
  <c r="H193" i="70"/>
  <c r="R193" i="70"/>
  <c r="X193" i="70"/>
  <c r="N193" i="70"/>
  <c r="L193" i="70"/>
  <c r="J193" i="70"/>
  <c r="Z257" i="80"/>
  <c r="L257" i="80"/>
  <c r="X257" i="80"/>
  <c r="J257" i="80"/>
  <c r="V257" i="80"/>
  <c r="H257" i="80"/>
  <c r="T257" i="80"/>
  <c r="AB257" i="80"/>
  <c r="F257" i="80"/>
  <c r="F258" i="80" s="1"/>
  <c r="R257" i="80"/>
  <c r="P257" i="80"/>
  <c r="N257" i="80"/>
  <c r="H299" i="72"/>
  <c r="J299" i="72" s="1"/>
  <c r="L299" i="72" s="1"/>
  <c r="N299" i="72" s="1"/>
  <c r="P299" i="72" s="1"/>
  <c r="R299" i="72" s="1"/>
  <c r="T299" i="72" s="1"/>
  <c r="V299" i="72" s="1"/>
  <c r="X299" i="72" s="1"/>
  <c r="Z299" i="72" s="1"/>
  <c r="AB299" i="72" s="1"/>
  <c r="AC299" i="72" s="1"/>
  <c r="H87" i="72"/>
  <c r="J87" i="72" s="1"/>
  <c r="L87" i="72" s="1"/>
  <c r="N87" i="72" s="1"/>
  <c r="P87" i="72" s="1"/>
  <c r="R87" i="72" s="1"/>
  <c r="T87" i="72" s="1"/>
  <c r="V87" i="72" s="1"/>
  <c r="X87" i="72" s="1"/>
  <c r="Z87" i="72" s="1"/>
  <c r="AB87" i="72" s="1"/>
  <c r="AC87" i="72" s="1"/>
  <c r="L136" i="74"/>
  <c r="F136" i="74"/>
  <c r="F137" i="74" s="1"/>
  <c r="H136" i="74"/>
  <c r="V136" i="74"/>
  <c r="X136" i="74"/>
  <c r="R136" i="74"/>
  <c r="T136" i="74"/>
  <c r="N136" i="74"/>
  <c r="P136" i="74"/>
  <c r="J136" i="74"/>
  <c r="Z136" i="74"/>
  <c r="AB136" i="74"/>
  <c r="H36" i="80"/>
  <c r="J36" i="80" s="1"/>
  <c r="L36" i="80" s="1"/>
  <c r="N36" i="80" s="1"/>
  <c r="P36" i="80" s="1"/>
  <c r="R36" i="80" s="1"/>
  <c r="T36" i="80" s="1"/>
  <c r="V36" i="80" s="1"/>
  <c r="X36" i="80" s="1"/>
  <c r="Z36" i="80" s="1"/>
  <c r="AB36" i="80" s="1"/>
  <c r="R348" i="70"/>
  <c r="P348" i="70"/>
  <c r="Z348" i="70"/>
  <c r="T348" i="70"/>
  <c r="L348" i="70"/>
  <c r="F348" i="70"/>
  <c r="F349" i="70" s="1"/>
  <c r="H348" i="70"/>
  <c r="AB348" i="70"/>
  <c r="V348" i="70"/>
  <c r="X348" i="70"/>
  <c r="N348" i="70"/>
  <c r="J348" i="70"/>
  <c r="J243" i="80"/>
  <c r="V243" i="80"/>
  <c r="H243" i="80"/>
  <c r="T243" i="80"/>
  <c r="F243" i="80"/>
  <c r="F244" i="80" s="1"/>
  <c r="R243" i="80"/>
  <c r="P243" i="80"/>
  <c r="AB243" i="80"/>
  <c r="N243" i="80"/>
  <c r="Z243" i="80"/>
  <c r="L243" i="80"/>
  <c r="X243" i="80"/>
  <c r="P274" i="70"/>
  <c r="F274" i="70"/>
  <c r="F275" i="70" s="1"/>
  <c r="X274" i="70"/>
  <c r="AB274" i="70"/>
  <c r="J274" i="70"/>
  <c r="Z274" i="70"/>
  <c r="V274" i="70"/>
  <c r="R274" i="70"/>
  <c r="T274" i="70"/>
  <c r="N274" i="70"/>
  <c r="L274" i="70"/>
  <c r="H274" i="70"/>
  <c r="N207" i="70"/>
  <c r="L207" i="70"/>
  <c r="V207" i="70"/>
  <c r="P207" i="70"/>
  <c r="J207" i="70"/>
  <c r="H207" i="70"/>
  <c r="Z207" i="70"/>
  <c r="AB207" i="70"/>
  <c r="X207" i="70"/>
  <c r="R207" i="70"/>
  <c r="T207" i="70"/>
  <c r="F207" i="70"/>
  <c r="F208" i="70" s="1"/>
  <c r="J658" i="70"/>
  <c r="H658" i="70"/>
  <c r="Z658" i="70"/>
  <c r="R658" i="70"/>
  <c r="AB658" i="70"/>
  <c r="N658" i="70"/>
  <c r="V658" i="70"/>
  <c r="X658" i="70"/>
  <c r="T658" i="70"/>
  <c r="P658" i="70"/>
  <c r="L658" i="70"/>
  <c r="F658" i="70"/>
  <c r="F659" i="70" s="1"/>
  <c r="H699" i="72"/>
  <c r="J699" i="72" s="1"/>
  <c r="L699" i="72" s="1"/>
  <c r="N699" i="72" s="1"/>
  <c r="P699" i="72" s="1"/>
  <c r="R699" i="72" s="1"/>
  <c r="T699" i="72" s="1"/>
  <c r="V699" i="72" s="1"/>
  <c r="X699" i="72" s="1"/>
  <c r="Z699" i="72" s="1"/>
  <c r="AB699" i="72" s="1"/>
  <c r="AC699" i="72" s="1"/>
  <c r="X643" i="72"/>
  <c r="H643" i="72"/>
  <c r="V643" i="72"/>
  <c r="F643" i="72"/>
  <c r="F644" i="72" s="1"/>
  <c r="T643" i="72"/>
  <c r="N643" i="72"/>
  <c r="Z643" i="72"/>
  <c r="J643" i="72"/>
  <c r="R643" i="72"/>
  <c r="P643" i="72"/>
  <c r="L643" i="72"/>
  <c r="AB643" i="72"/>
  <c r="T213" i="80"/>
  <c r="R213" i="80"/>
  <c r="Z213" i="80"/>
  <c r="H213" i="80"/>
  <c r="V213" i="80"/>
  <c r="P213" i="80"/>
  <c r="L213" i="80"/>
  <c r="F213" i="80"/>
  <c r="F214" i="80" s="1"/>
  <c r="X213" i="80"/>
  <c r="N213" i="80"/>
  <c r="J213" i="80"/>
  <c r="AB213" i="80"/>
  <c r="N568" i="72"/>
  <c r="Z568" i="72"/>
  <c r="L568" i="72"/>
  <c r="X568" i="72"/>
  <c r="V568" i="72"/>
  <c r="R568" i="72"/>
  <c r="F568" i="72"/>
  <c r="F569" i="72" s="1"/>
  <c r="J568" i="72"/>
  <c r="H568" i="72"/>
  <c r="T568" i="72"/>
  <c r="P568" i="72"/>
  <c r="AB568" i="72"/>
  <c r="AC568" i="72" s="1"/>
  <c r="F40" i="74"/>
  <c r="F41" i="74" s="1"/>
  <c r="X40" i="74"/>
  <c r="Z40" i="74"/>
  <c r="L40" i="74"/>
  <c r="H40" i="74"/>
  <c r="T40" i="74"/>
  <c r="V40" i="74"/>
  <c r="N40" i="74"/>
  <c r="J40" i="74"/>
  <c r="R40" i="74"/>
  <c r="P40" i="74"/>
  <c r="AB40" i="74"/>
  <c r="T846" i="72"/>
  <c r="J846" i="72"/>
  <c r="R846" i="72"/>
  <c r="H846" i="72"/>
  <c r="F846" i="72"/>
  <c r="F847" i="72" s="1"/>
  <c r="Z846" i="72"/>
  <c r="X846" i="72"/>
  <c r="L846" i="72"/>
  <c r="P846" i="72"/>
  <c r="AB846" i="72"/>
  <c r="AC846" i="72" s="1"/>
  <c r="V846" i="72"/>
  <c r="N846" i="72"/>
  <c r="H739" i="70"/>
  <c r="T739" i="70"/>
  <c r="AB739" i="70"/>
  <c r="L739" i="70"/>
  <c r="X739" i="70"/>
  <c r="R739" i="70"/>
  <c r="F739" i="70"/>
  <c r="F740" i="70" s="1"/>
  <c r="Z739" i="70"/>
  <c r="N739" i="70"/>
  <c r="J739" i="70"/>
  <c r="V739" i="70"/>
  <c r="P739" i="70"/>
  <c r="F560" i="72"/>
  <c r="F561" i="72" s="1"/>
  <c r="R560" i="72"/>
  <c r="P560" i="72"/>
  <c r="AB560" i="72"/>
  <c r="X560" i="72"/>
  <c r="V560" i="72"/>
  <c r="L560" i="72"/>
  <c r="J560" i="72"/>
  <c r="N560" i="72"/>
  <c r="H560" i="72"/>
  <c r="Z560" i="72"/>
  <c r="T560" i="72"/>
  <c r="V891" i="72"/>
  <c r="J891" i="72"/>
  <c r="X891" i="72"/>
  <c r="R891" i="72"/>
  <c r="P891" i="72"/>
  <c r="T891" i="72"/>
  <c r="Z891" i="72"/>
  <c r="N891" i="72"/>
  <c r="L891" i="72"/>
  <c r="AB891" i="72"/>
  <c r="AC891" i="72" s="1"/>
  <c r="F891" i="72"/>
  <c r="F892" i="72" s="1"/>
  <c r="H891" i="72"/>
  <c r="J731" i="72"/>
  <c r="Z731" i="72"/>
  <c r="L731" i="72"/>
  <c r="V731" i="72"/>
  <c r="X731" i="72"/>
  <c r="R731" i="72"/>
  <c r="N731" i="72"/>
  <c r="P731" i="72"/>
  <c r="H731" i="72"/>
  <c r="F731" i="72"/>
  <c r="F732" i="72" s="1"/>
  <c r="T731" i="72"/>
  <c r="AB731" i="72"/>
  <c r="AC731" i="72" s="1"/>
  <c r="J638" i="70"/>
  <c r="H638" i="70"/>
  <c r="Z638" i="70"/>
  <c r="R638" i="70"/>
  <c r="V638" i="70"/>
  <c r="AB638" i="70"/>
  <c r="X638" i="70"/>
  <c r="T638" i="70"/>
  <c r="N638" i="70"/>
  <c r="P638" i="70"/>
  <c r="L638" i="70"/>
  <c r="F638" i="70"/>
  <c r="F639" i="70" s="1"/>
  <c r="J588" i="70"/>
  <c r="N588" i="70"/>
  <c r="T588" i="70"/>
  <c r="P588" i="70"/>
  <c r="H588" i="70"/>
  <c r="R588" i="70"/>
  <c r="X588" i="70"/>
  <c r="V588" i="70"/>
  <c r="AB588" i="70"/>
  <c r="F588" i="70"/>
  <c r="F589" i="70" s="1"/>
  <c r="Z588" i="70"/>
  <c r="L588" i="70"/>
  <c r="AB14" i="74"/>
  <c r="F14" i="74"/>
  <c r="F15" i="74" s="1"/>
  <c r="X14" i="74"/>
  <c r="Z14" i="74"/>
  <c r="T14" i="74"/>
  <c r="V14" i="74"/>
  <c r="P14" i="74"/>
  <c r="R14" i="74"/>
  <c r="L14" i="74"/>
  <c r="N14" i="74"/>
  <c r="H14" i="74"/>
  <c r="J14" i="74"/>
  <c r="H170" i="80"/>
  <c r="J170" i="80" s="1"/>
  <c r="L170" i="80" s="1"/>
  <c r="N170" i="80" s="1"/>
  <c r="P170" i="80" s="1"/>
  <c r="R170" i="80" s="1"/>
  <c r="T170" i="80" s="1"/>
  <c r="V170" i="80" s="1"/>
  <c r="X170" i="80" s="1"/>
  <c r="Z170" i="80" s="1"/>
  <c r="AB170" i="80" s="1"/>
  <c r="T327" i="72"/>
  <c r="N327" i="72"/>
  <c r="J327" i="72"/>
  <c r="H327" i="72"/>
  <c r="X327" i="72"/>
  <c r="R327" i="72"/>
  <c r="V327" i="72"/>
  <c r="F327" i="72"/>
  <c r="F328" i="72" s="1"/>
  <c r="P327" i="72"/>
  <c r="AB327" i="72"/>
  <c r="AC327" i="72" s="1"/>
  <c r="Z327" i="72"/>
  <c r="L327" i="72"/>
  <c r="H1023" i="72"/>
  <c r="P1023" i="72"/>
  <c r="AB1023" i="72"/>
  <c r="AC1023" i="72" s="1"/>
  <c r="L1023" i="72"/>
  <c r="X1023" i="72"/>
  <c r="N1023" i="72"/>
  <c r="Z1023" i="72"/>
  <c r="J1023" i="72"/>
  <c r="V1023" i="72"/>
  <c r="R1023" i="72"/>
  <c r="T1023" i="72"/>
  <c r="F1023" i="72"/>
  <c r="F1024" i="72" s="1"/>
  <c r="V646" i="70"/>
  <c r="T646" i="70"/>
  <c r="AB646" i="70"/>
  <c r="X646" i="70"/>
  <c r="J646" i="70"/>
  <c r="Z646" i="70"/>
  <c r="R646" i="70"/>
  <c r="N646" i="70"/>
  <c r="P646" i="70"/>
  <c r="L646" i="70"/>
  <c r="F646" i="70"/>
  <c r="F647" i="70" s="1"/>
  <c r="H646" i="70"/>
  <c r="X43" i="70"/>
  <c r="T43" i="70"/>
  <c r="L43" i="70"/>
  <c r="Z43" i="70"/>
  <c r="AB43" i="70"/>
  <c r="V43" i="70"/>
  <c r="R43" i="70"/>
  <c r="N43" i="70"/>
  <c r="P43" i="70"/>
  <c r="J43" i="70"/>
  <c r="F43" i="70"/>
  <c r="F44" i="70" s="1"/>
  <c r="H43" i="70"/>
  <c r="P958" i="72"/>
  <c r="X958" i="72"/>
  <c r="J958" i="72"/>
  <c r="V958" i="72"/>
  <c r="H958" i="72"/>
  <c r="F958" i="72"/>
  <c r="F959" i="72" s="1"/>
  <c r="AB958" i="72"/>
  <c r="AC958" i="72" s="1"/>
  <c r="N958" i="72"/>
  <c r="Z958" i="72"/>
  <c r="R958" i="72"/>
  <c r="T958" i="72"/>
  <c r="L958" i="72"/>
  <c r="H294" i="80"/>
  <c r="J294" i="80" s="1"/>
  <c r="L294" i="80" s="1"/>
  <c r="N294" i="80" s="1"/>
  <c r="P294" i="80" s="1"/>
  <c r="R294" i="80" s="1"/>
  <c r="T294" i="80" s="1"/>
  <c r="V294" i="80" s="1"/>
  <c r="X294" i="80" s="1"/>
  <c r="Z294" i="80" s="1"/>
  <c r="AB294" i="80" s="1"/>
  <c r="V929" i="72"/>
  <c r="T929" i="72"/>
  <c r="F929" i="72"/>
  <c r="F930" i="72" s="1"/>
  <c r="H929" i="72"/>
  <c r="P929" i="72"/>
  <c r="N929" i="72"/>
  <c r="AB929" i="72"/>
  <c r="AC929" i="72" s="1"/>
  <c r="L929" i="72"/>
  <c r="R929" i="72"/>
  <c r="Z929" i="72"/>
  <c r="J929" i="72"/>
  <c r="X929" i="72"/>
  <c r="L430" i="72"/>
  <c r="X430" i="72"/>
  <c r="J430" i="72"/>
  <c r="N430" i="72"/>
  <c r="AB430" i="72"/>
  <c r="AC430" i="72" s="1"/>
  <c r="F430" i="72"/>
  <c r="F431" i="72" s="1"/>
  <c r="T430" i="72"/>
  <c r="P430" i="72"/>
  <c r="V430" i="72"/>
  <c r="H430" i="72"/>
  <c r="R430" i="72"/>
  <c r="Z430" i="72"/>
  <c r="P688" i="72"/>
  <c r="H688" i="72"/>
  <c r="AB688" i="72"/>
  <c r="X688" i="72"/>
  <c r="F688" i="72"/>
  <c r="F689" i="72" s="1"/>
  <c r="N688" i="72"/>
  <c r="L688" i="72"/>
  <c r="Z688" i="72"/>
  <c r="J688" i="72"/>
  <c r="V688" i="72"/>
  <c r="T688" i="72"/>
  <c r="R688" i="72"/>
  <c r="H28" i="68"/>
  <c r="R28" i="68"/>
  <c r="P28" i="68"/>
  <c r="Z28" i="68"/>
  <c r="N28" i="68"/>
  <c r="V28" i="68"/>
  <c r="T28" i="68"/>
  <c r="AB28" i="68"/>
  <c r="X28" i="68"/>
  <c r="F28" i="68"/>
  <c r="J28" i="68"/>
  <c r="L28" i="68"/>
  <c r="N236" i="72"/>
  <c r="H236" i="72"/>
  <c r="R236" i="72"/>
  <c r="J236" i="72"/>
  <c r="T236" i="72"/>
  <c r="V236" i="72"/>
  <c r="Z236" i="72"/>
  <c r="X236" i="72"/>
  <c r="AB236" i="72"/>
  <c r="AC236" i="72" s="1"/>
  <c r="L236" i="72"/>
  <c r="P236" i="72"/>
  <c r="F236" i="72"/>
  <c r="F237" i="72" s="1"/>
  <c r="H114" i="80"/>
  <c r="J114" i="80" s="1"/>
  <c r="L114" i="80" s="1"/>
  <c r="N114" i="80" s="1"/>
  <c r="P114" i="80" s="1"/>
  <c r="R114" i="80" s="1"/>
  <c r="T114" i="80" s="1"/>
  <c r="V114" i="80" s="1"/>
  <c r="X114" i="80" s="1"/>
  <c r="Z114" i="80" s="1"/>
  <c r="AB114" i="80" s="1"/>
  <c r="J570" i="72"/>
  <c r="H570" i="72"/>
  <c r="Z570" i="72"/>
  <c r="V570" i="72"/>
  <c r="T570" i="72"/>
  <c r="F570" i="72"/>
  <c r="F571" i="72" s="1"/>
  <c r="R570" i="72"/>
  <c r="P570" i="72"/>
  <c r="AB570" i="72"/>
  <c r="AC570" i="72" s="1"/>
  <c r="N570" i="72"/>
  <c r="L570" i="72"/>
  <c r="X570" i="72"/>
  <c r="F696" i="72"/>
  <c r="F697" i="72" s="1"/>
  <c r="R696" i="72"/>
  <c r="N696" i="72"/>
  <c r="L696" i="72"/>
  <c r="Z696" i="72"/>
  <c r="AB696" i="72"/>
  <c r="AC696" i="72" s="1"/>
  <c r="H696" i="72"/>
  <c r="P696" i="72"/>
  <c r="X696" i="72"/>
  <c r="J696" i="72"/>
  <c r="V696" i="72"/>
  <c r="T696" i="72"/>
  <c r="AB398" i="70"/>
  <c r="V398" i="70"/>
  <c r="X398" i="70"/>
  <c r="N398" i="70"/>
  <c r="J398" i="70"/>
  <c r="Z398" i="70"/>
  <c r="R398" i="70"/>
  <c r="T398" i="70"/>
  <c r="P398" i="70"/>
  <c r="L398" i="70"/>
  <c r="F398" i="70"/>
  <c r="F399" i="70" s="1"/>
  <c r="H398" i="70"/>
  <c r="N499" i="72"/>
  <c r="AB499" i="72"/>
  <c r="AC499" i="72" s="1"/>
  <c r="H499" i="72"/>
  <c r="V499" i="72"/>
  <c r="T499" i="72"/>
  <c r="L499" i="72"/>
  <c r="R499" i="72"/>
  <c r="F499" i="72"/>
  <c r="F500" i="72" s="1"/>
  <c r="P499" i="72"/>
  <c r="Z499" i="72"/>
  <c r="X499" i="72"/>
  <c r="J499" i="72"/>
  <c r="R153" i="74"/>
  <c r="Z153" i="74"/>
  <c r="V153" i="74"/>
  <c r="X153" i="74"/>
  <c r="T153" i="74"/>
  <c r="N153" i="74"/>
  <c r="P153" i="74"/>
  <c r="J153" i="74"/>
  <c r="F153" i="74"/>
  <c r="F154" i="74" s="1"/>
  <c r="L153" i="74"/>
  <c r="AB153" i="74"/>
  <c r="H153" i="74"/>
  <c r="X466" i="70"/>
  <c r="H466" i="70"/>
  <c r="Z466" i="70"/>
  <c r="L466" i="70"/>
  <c r="F466" i="70"/>
  <c r="F467" i="70" s="1"/>
  <c r="V466" i="70"/>
  <c r="AB466" i="70"/>
  <c r="T466" i="70"/>
  <c r="P466" i="70"/>
  <c r="N466" i="70"/>
  <c r="J466" i="70"/>
  <c r="R466" i="70"/>
  <c r="F338" i="70"/>
  <c r="F339" i="70" s="1"/>
  <c r="Z338" i="70"/>
  <c r="V338" i="70"/>
  <c r="N338" i="70"/>
  <c r="R338" i="70"/>
  <c r="T338" i="70"/>
  <c r="H338" i="70"/>
  <c r="AB338" i="70"/>
  <c r="X338" i="70"/>
  <c r="P338" i="70"/>
  <c r="J338" i="70"/>
  <c r="L338" i="70"/>
  <c r="T135" i="72"/>
  <c r="N135" i="72"/>
  <c r="L135" i="72"/>
  <c r="F135" i="72"/>
  <c r="F136" i="72" s="1"/>
  <c r="J135" i="72"/>
  <c r="AB135" i="72"/>
  <c r="AC135" i="72" s="1"/>
  <c r="X135" i="72"/>
  <c r="Z135" i="72"/>
  <c r="R135" i="72"/>
  <c r="P135" i="72"/>
  <c r="V135" i="72"/>
  <c r="H135" i="72"/>
  <c r="Z246" i="72"/>
  <c r="R246" i="72"/>
  <c r="L246" i="72"/>
  <c r="T246" i="72"/>
  <c r="X246" i="72"/>
  <c r="P246" i="72"/>
  <c r="V246" i="72"/>
  <c r="F246" i="72"/>
  <c r="F247" i="72" s="1"/>
  <c r="H246" i="72"/>
  <c r="N246" i="72"/>
  <c r="J246" i="72"/>
  <c r="AB246" i="72"/>
  <c r="AC246" i="72" s="1"/>
  <c r="R381" i="72"/>
  <c r="P381" i="72"/>
  <c r="H381" i="72"/>
  <c r="L381" i="72"/>
  <c r="Z381" i="72"/>
  <c r="F381" i="72"/>
  <c r="F382" i="72" s="1"/>
  <c r="X381" i="72"/>
  <c r="J381" i="72"/>
  <c r="N381" i="72"/>
  <c r="AB381" i="72"/>
  <c r="AC381" i="72" s="1"/>
  <c r="T381" i="72"/>
  <c r="V381" i="72"/>
  <c r="H268" i="80"/>
  <c r="J268" i="80" s="1"/>
  <c r="L268" i="80" s="1"/>
  <c r="N268" i="80" s="1"/>
  <c r="P268" i="80" s="1"/>
  <c r="R268" i="80" s="1"/>
  <c r="T268" i="80" s="1"/>
  <c r="V268" i="80" s="1"/>
  <c r="X268" i="80" s="1"/>
  <c r="Z268" i="80" s="1"/>
  <c r="AB268" i="80" s="1"/>
  <c r="T59" i="80"/>
  <c r="F59" i="80"/>
  <c r="F60" i="80" s="1"/>
  <c r="AB59" i="80"/>
  <c r="X59" i="80"/>
  <c r="Z59" i="80"/>
  <c r="R59" i="80"/>
  <c r="P59" i="80"/>
  <c r="N59" i="80"/>
  <c r="V59" i="80"/>
  <c r="H59" i="80"/>
  <c r="J59" i="80"/>
  <c r="L59" i="80"/>
  <c r="F580" i="72"/>
  <c r="F581" i="72" s="1"/>
  <c r="R580" i="72"/>
  <c r="P580" i="72"/>
  <c r="AB580" i="72"/>
  <c r="AC580" i="72" s="1"/>
  <c r="J580" i="72"/>
  <c r="H580" i="72"/>
  <c r="Z580" i="72"/>
  <c r="X580" i="72"/>
  <c r="N580" i="72"/>
  <c r="V580" i="72"/>
  <c r="T580" i="72"/>
  <c r="L580" i="72"/>
  <c r="X46" i="68"/>
  <c r="N46" i="68"/>
  <c r="H46" i="68"/>
  <c r="R46" i="68"/>
  <c r="AB46" i="68"/>
  <c r="Z46" i="68"/>
  <c r="T46" i="68"/>
  <c r="P46" i="68"/>
  <c r="V46" i="68"/>
  <c r="L46" i="68"/>
  <c r="F46" i="68"/>
  <c r="F47" i="68" s="1"/>
  <c r="J46" i="68"/>
  <c r="AB547" i="70"/>
  <c r="J547" i="70"/>
  <c r="L547" i="70"/>
  <c r="F547" i="70"/>
  <c r="F548" i="70" s="1"/>
  <c r="P547" i="70"/>
  <c r="H547" i="70"/>
  <c r="Z547" i="70"/>
  <c r="V547" i="70"/>
  <c r="X547" i="70"/>
  <c r="R547" i="70"/>
  <c r="T547" i="70"/>
  <c r="N547" i="70"/>
  <c r="H134" i="84"/>
  <c r="J134" i="84" s="1"/>
  <c r="L134" i="84" s="1"/>
  <c r="N134" i="84" s="1"/>
  <c r="P134" i="84" s="1"/>
  <c r="R134" i="84" s="1"/>
  <c r="T134" i="84" s="1"/>
  <c r="V134" i="84" s="1"/>
  <c r="X134" i="84" s="1"/>
  <c r="Z134" i="84" s="1"/>
  <c r="AB134" i="84" s="1"/>
  <c r="V539" i="72"/>
  <c r="T539" i="72"/>
  <c r="R539" i="72"/>
  <c r="F539" i="72"/>
  <c r="F540" i="72" s="1"/>
  <c r="P539" i="72"/>
  <c r="Z539" i="72"/>
  <c r="X539" i="72"/>
  <c r="J539" i="72"/>
  <c r="N539" i="72"/>
  <c r="AB539" i="72"/>
  <c r="AC539" i="72" s="1"/>
  <c r="L539" i="72"/>
  <c r="H539" i="72"/>
  <c r="H875" i="72"/>
  <c r="J875" i="72" s="1"/>
  <c r="L875" i="72" s="1"/>
  <c r="N875" i="72" s="1"/>
  <c r="P875" i="72" s="1"/>
  <c r="R875" i="72" s="1"/>
  <c r="T875" i="72" s="1"/>
  <c r="V875" i="72" s="1"/>
  <c r="X875" i="72" s="1"/>
  <c r="Z875" i="72" s="1"/>
  <c r="AB875" i="72" s="1"/>
  <c r="AC875" i="72" s="1"/>
  <c r="X273" i="80"/>
  <c r="J273" i="80"/>
  <c r="V273" i="80"/>
  <c r="H273" i="80"/>
  <c r="T273" i="80"/>
  <c r="F273" i="80"/>
  <c r="F274" i="80" s="1"/>
  <c r="Z273" i="80"/>
  <c r="L273" i="80"/>
  <c r="R273" i="80"/>
  <c r="P273" i="80"/>
  <c r="AB273" i="80"/>
  <c r="N273" i="80"/>
  <c r="L315" i="72"/>
  <c r="J315" i="72"/>
  <c r="V315" i="72"/>
  <c r="AB315" i="72"/>
  <c r="AC315" i="72" s="1"/>
  <c r="F315" i="72"/>
  <c r="F316" i="72" s="1"/>
  <c r="X315" i="72"/>
  <c r="H315" i="72"/>
  <c r="P315" i="72"/>
  <c r="R315" i="72"/>
  <c r="T315" i="72"/>
  <c r="N315" i="72"/>
  <c r="Z315" i="72"/>
  <c r="H415" i="72"/>
  <c r="J415" i="72" s="1"/>
  <c r="L415" i="72" s="1"/>
  <c r="N415" i="72" s="1"/>
  <c r="P415" i="72" s="1"/>
  <c r="R415" i="72" s="1"/>
  <c r="T415" i="72" s="1"/>
  <c r="V415" i="72" s="1"/>
  <c r="X415" i="72" s="1"/>
  <c r="Z415" i="72" s="1"/>
  <c r="AB415" i="72" s="1"/>
  <c r="AC415" i="72" s="1"/>
  <c r="P313" i="72"/>
  <c r="Z313" i="72"/>
  <c r="N313" i="72"/>
  <c r="L313" i="72"/>
  <c r="H313" i="72"/>
  <c r="V313" i="72"/>
  <c r="X313" i="72"/>
  <c r="J313" i="72"/>
  <c r="T313" i="72"/>
  <c r="F313" i="72"/>
  <c r="F314" i="72" s="1"/>
  <c r="AB313" i="72"/>
  <c r="AC313" i="72" s="1"/>
  <c r="R313" i="72"/>
  <c r="V418" i="72"/>
  <c r="H418" i="72"/>
  <c r="AB418" i="72"/>
  <c r="AC418" i="72" s="1"/>
  <c r="Z418" i="72"/>
  <c r="N418" i="72"/>
  <c r="L418" i="72"/>
  <c r="X418" i="72"/>
  <c r="T418" i="72"/>
  <c r="F418" i="72"/>
  <c r="F419" i="72" s="1"/>
  <c r="R418" i="72"/>
  <c r="P418" i="72"/>
  <c r="J418" i="72"/>
  <c r="Z53" i="80"/>
  <c r="R53" i="80"/>
  <c r="N53" i="80"/>
  <c r="V53" i="80"/>
  <c r="J53" i="80"/>
  <c r="AB53" i="80"/>
  <c r="F53" i="80"/>
  <c r="F54" i="80" s="1"/>
  <c r="L53" i="80"/>
  <c r="T53" i="80"/>
  <c r="P53" i="80"/>
  <c r="X53" i="80"/>
  <c r="H53" i="80"/>
  <c r="X165" i="74"/>
  <c r="T165" i="74"/>
  <c r="AB165" i="74"/>
  <c r="V165" i="74"/>
  <c r="R165" i="74"/>
  <c r="N165" i="74"/>
  <c r="P165" i="74"/>
  <c r="J165" i="74"/>
  <c r="L165" i="74"/>
  <c r="F165" i="74"/>
  <c r="F166" i="74" s="1"/>
  <c r="H165" i="74"/>
  <c r="Z165" i="74"/>
  <c r="N602" i="70"/>
  <c r="L602" i="70"/>
  <c r="H602" i="70"/>
  <c r="T602" i="70"/>
  <c r="V602" i="70"/>
  <c r="J602" i="70"/>
  <c r="Z602" i="70"/>
  <c r="AB602" i="70"/>
  <c r="R602" i="70"/>
  <c r="X602" i="70"/>
  <c r="P602" i="70"/>
  <c r="F602" i="70"/>
  <c r="F603" i="70" s="1"/>
  <c r="Z165" i="70"/>
  <c r="P165" i="70"/>
  <c r="L165" i="70"/>
  <c r="R165" i="70"/>
  <c r="J165" i="70"/>
  <c r="F165" i="70"/>
  <c r="F166" i="70" s="1"/>
  <c r="H165" i="70"/>
  <c r="AB165" i="70"/>
  <c r="V165" i="70"/>
  <c r="X165" i="70"/>
  <c r="T165" i="70"/>
  <c r="N165" i="70"/>
  <c r="T64" i="74"/>
  <c r="N64" i="74"/>
  <c r="P64" i="74"/>
  <c r="Z64" i="74"/>
  <c r="R64" i="74"/>
  <c r="F64" i="74"/>
  <c r="F65" i="74" s="1"/>
  <c r="H64" i="74"/>
  <c r="AB64" i="74"/>
  <c r="V64" i="74"/>
  <c r="X64" i="74"/>
  <c r="J64" i="74"/>
  <c r="L64" i="74"/>
  <c r="H955" i="72"/>
  <c r="J955" i="72" s="1"/>
  <c r="L955" i="72" s="1"/>
  <c r="N955" i="72" s="1"/>
  <c r="P955" i="72" s="1"/>
  <c r="R955" i="72" s="1"/>
  <c r="T955" i="72" s="1"/>
  <c r="V955" i="72" s="1"/>
  <c r="X955" i="72" s="1"/>
  <c r="Z955" i="72" s="1"/>
  <c r="AB955" i="72" s="1"/>
  <c r="AC955" i="72" s="1"/>
  <c r="AB93" i="74"/>
  <c r="F93" i="74"/>
  <c r="F94" i="74" s="1"/>
  <c r="X93" i="74"/>
  <c r="Z93" i="74"/>
  <c r="H93" i="74"/>
  <c r="P93" i="74"/>
  <c r="L93" i="74"/>
  <c r="J93" i="74"/>
  <c r="N93" i="74"/>
  <c r="T93" i="74"/>
  <c r="R93" i="74"/>
  <c r="V93" i="74"/>
  <c r="T366" i="70"/>
  <c r="J366" i="70"/>
  <c r="AB366" i="70"/>
  <c r="N366" i="70"/>
  <c r="P366" i="70"/>
  <c r="Z366" i="70"/>
  <c r="V366" i="70"/>
  <c r="X366" i="70"/>
  <c r="R366" i="70"/>
  <c r="L366" i="70"/>
  <c r="F366" i="70"/>
  <c r="F367" i="70" s="1"/>
  <c r="H366" i="70"/>
  <c r="P119" i="74"/>
  <c r="L119" i="74"/>
  <c r="X119" i="74"/>
  <c r="Z119" i="74"/>
  <c r="AB119" i="74"/>
  <c r="V119" i="74"/>
  <c r="R119" i="74"/>
  <c r="T119" i="74"/>
  <c r="N119" i="74"/>
  <c r="J119" i="74"/>
  <c r="F119" i="74"/>
  <c r="F120" i="74" s="1"/>
  <c r="H119" i="74"/>
  <c r="H469" i="72"/>
  <c r="J469" i="72" s="1"/>
  <c r="L469" i="72" s="1"/>
  <c r="N469" i="72" s="1"/>
  <c r="P469" i="72" s="1"/>
  <c r="R469" i="72" s="1"/>
  <c r="T469" i="72" s="1"/>
  <c r="V469" i="72" s="1"/>
  <c r="X469" i="72" s="1"/>
  <c r="Z469" i="72" s="1"/>
  <c r="AB469" i="72" s="1"/>
  <c r="AC469" i="72" s="1"/>
  <c r="Z111" i="70"/>
  <c r="X111" i="70"/>
  <c r="F111" i="70"/>
  <c r="F112" i="70" s="1"/>
  <c r="P111" i="70"/>
  <c r="V111" i="70"/>
  <c r="R111" i="70"/>
  <c r="T111" i="70"/>
  <c r="N111" i="70"/>
  <c r="J111" i="70"/>
  <c r="L111" i="70"/>
  <c r="H111" i="70"/>
  <c r="AB111" i="70"/>
  <c r="H808" i="72"/>
  <c r="J808" i="72" s="1"/>
  <c r="L808" i="72" s="1"/>
  <c r="N808" i="72" s="1"/>
  <c r="P808" i="72" s="1"/>
  <c r="R808" i="72" s="1"/>
  <c r="T808" i="72" s="1"/>
  <c r="V808" i="72" s="1"/>
  <c r="X808" i="72" s="1"/>
  <c r="Z808" i="72" s="1"/>
  <c r="AB808" i="72" s="1"/>
  <c r="AC808" i="72" s="1"/>
  <c r="AB838" i="72"/>
  <c r="AC838" i="72" s="1"/>
  <c r="N838" i="72"/>
  <c r="J838" i="72"/>
  <c r="T838" i="72"/>
  <c r="F838" i="72"/>
  <c r="F839" i="72" s="1"/>
  <c r="Z838" i="72"/>
  <c r="R838" i="72"/>
  <c r="X838" i="72"/>
  <c r="P838" i="72"/>
  <c r="L838" i="72"/>
  <c r="V838" i="72"/>
  <c r="H838" i="72"/>
  <c r="Z211" i="70"/>
  <c r="X211" i="70"/>
  <c r="F211" i="70"/>
  <c r="F212" i="70" s="1"/>
  <c r="AB211" i="70"/>
  <c r="P211" i="70"/>
  <c r="V211" i="70"/>
  <c r="R211" i="70"/>
  <c r="T211" i="70"/>
  <c r="N211" i="70"/>
  <c r="J211" i="70"/>
  <c r="L211" i="70"/>
  <c r="H211" i="70"/>
  <c r="H98" i="74"/>
  <c r="V98" i="74"/>
  <c r="X98" i="74"/>
  <c r="R98" i="74"/>
  <c r="Z98" i="74"/>
  <c r="AB98" i="74"/>
  <c r="T98" i="74"/>
  <c r="J98" i="74"/>
  <c r="N98" i="74"/>
  <c r="P98" i="74"/>
  <c r="F98" i="74"/>
  <c r="F99" i="74" s="1"/>
  <c r="L98" i="74"/>
  <c r="H256" i="80"/>
  <c r="J256" i="80" s="1"/>
  <c r="L256" i="80" s="1"/>
  <c r="N256" i="80" s="1"/>
  <c r="P256" i="80" s="1"/>
  <c r="R256" i="80" s="1"/>
  <c r="T256" i="80" s="1"/>
  <c r="V256" i="80" s="1"/>
  <c r="X256" i="80" s="1"/>
  <c r="Z256" i="80" s="1"/>
  <c r="AB256" i="80" s="1"/>
  <c r="H272" i="80"/>
  <c r="J272" i="80" s="1"/>
  <c r="L272" i="80" s="1"/>
  <c r="N272" i="80" s="1"/>
  <c r="P272" i="80" s="1"/>
  <c r="R272" i="80" s="1"/>
  <c r="T272" i="80" s="1"/>
  <c r="V272" i="80" s="1"/>
  <c r="X272" i="80" s="1"/>
  <c r="Z272" i="80" s="1"/>
  <c r="AB272" i="80" s="1"/>
  <c r="V830" i="72"/>
  <c r="AB830" i="72"/>
  <c r="N830" i="72"/>
  <c r="J830" i="72"/>
  <c r="T830" i="72"/>
  <c r="F830" i="72"/>
  <c r="F831" i="72" s="1"/>
  <c r="L830" i="72"/>
  <c r="H830" i="72"/>
  <c r="R830" i="72"/>
  <c r="X830" i="72"/>
  <c r="P830" i="72"/>
  <c r="Z830" i="72"/>
  <c r="T191" i="80"/>
  <c r="F191" i="80"/>
  <c r="F192" i="80" s="1"/>
  <c r="V191" i="80"/>
  <c r="R191" i="80"/>
  <c r="P191" i="80"/>
  <c r="Z191" i="80"/>
  <c r="X191" i="80"/>
  <c r="N191" i="80"/>
  <c r="AB191" i="80"/>
  <c r="J191" i="80"/>
  <c r="L191" i="80"/>
  <c r="H191" i="80"/>
  <c r="T110" i="74"/>
  <c r="J110" i="74"/>
  <c r="Z110" i="74"/>
  <c r="AB110" i="74"/>
  <c r="V110" i="74"/>
  <c r="X110" i="74"/>
  <c r="R110" i="74"/>
  <c r="N110" i="74"/>
  <c r="P110" i="74"/>
  <c r="L110" i="74"/>
  <c r="F110" i="74"/>
  <c r="F111" i="74" s="1"/>
  <c r="H110" i="74"/>
  <c r="H303" i="72"/>
  <c r="J303" i="72" s="1"/>
  <c r="L303" i="72" s="1"/>
  <c r="N303" i="72" s="1"/>
  <c r="P303" i="72" s="1"/>
  <c r="R303" i="72" s="1"/>
  <c r="T303" i="72" s="1"/>
  <c r="V303" i="72" s="1"/>
  <c r="X303" i="72" s="1"/>
  <c r="Z303" i="72" s="1"/>
  <c r="AB303" i="72" s="1"/>
  <c r="AC303" i="72" s="1"/>
  <c r="N38" i="72"/>
  <c r="T38" i="72"/>
  <c r="F38" i="72"/>
  <c r="F39" i="72" s="1"/>
  <c r="R38" i="72"/>
  <c r="V38" i="72"/>
  <c r="J38" i="72"/>
  <c r="P38" i="72"/>
  <c r="AB38" i="72"/>
  <c r="AC38" i="72" s="1"/>
  <c r="L38" i="72"/>
  <c r="Z38" i="72"/>
  <c r="H38" i="72"/>
  <c r="X38" i="72"/>
  <c r="P407" i="72"/>
  <c r="AB407" i="72"/>
  <c r="AC407" i="72" s="1"/>
  <c r="Z407" i="72"/>
  <c r="L407" i="72"/>
  <c r="T407" i="72"/>
  <c r="R407" i="72"/>
  <c r="N407" i="72"/>
  <c r="J407" i="72"/>
  <c r="F407" i="72"/>
  <c r="F408" i="72" s="1"/>
  <c r="X407" i="72"/>
  <c r="V407" i="72"/>
  <c r="H407" i="72"/>
  <c r="N558" i="70"/>
  <c r="P558" i="70"/>
  <c r="J558" i="70"/>
  <c r="X558" i="70"/>
  <c r="Z558" i="70"/>
  <c r="AB558" i="70"/>
  <c r="V558" i="70"/>
  <c r="R558" i="70"/>
  <c r="T558" i="70"/>
  <c r="L558" i="70"/>
  <c r="F558" i="70"/>
  <c r="F559" i="70" s="1"/>
  <c r="H558" i="70"/>
  <c r="F173" i="70"/>
  <c r="F174" i="70" s="1"/>
  <c r="Z173" i="70"/>
  <c r="V173" i="70"/>
  <c r="N173" i="70"/>
  <c r="R173" i="70"/>
  <c r="T173" i="70"/>
  <c r="H173" i="70"/>
  <c r="AB173" i="70"/>
  <c r="X173" i="70"/>
  <c r="P173" i="70"/>
  <c r="J173" i="70"/>
  <c r="L173" i="70"/>
  <c r="F10" i="72"/>
  <c r="H10" i="72"/>
  <c r="L10" i="72"/>
  <c r="X10" i="72"/>
  <c r="R10" i="72"/>
  <c r="P10" i="72"/>
  <c r="V10" i="72"/>
  <c r="J10" i="72"/>
  <c r="N10" i="72"/>
  <c r="AB10" i="72"/>
  <c r="Z10" i="72"/>
  <c r="T10" i="72"/>
  <c r="H835" i="72"/>
  <c r="J835" i="72" s="1"/>
  <c r="L835" i="72" s="1"/>
  <c r="N835" i="72" s="1"/>
  <c r="P835" i="72" s="1"/>
  <c r="R835" i="72" s="1"/>
  <c r="T835" i="72" s="1"/>
  <c r="V835" i="72" s="1"/>
  <c r="X835" i="72" s="1"/>
  <c r="Z835" i="72" s="1"/>
  <c r="AB835" i="72" s="1"/>
  <c r="AC835" i="72" s="1"/>
  <c r="H123" i="70"/>
  <c r="J123" i="70" s="1"/>
  <c r="L123" i="70" s="1"/>
  <c r="N123" i="70" s="1"/>
  <c r="P123" i="70" s="1"/>
  <c r="R123" i="70" s="1"/>
  <c r="T123" i="70" s="1"/>
  <c r="V123" i="70" s="1"/>
  <c r="X123" i="70" s="1"/>
  <c r="Z123" i="70" s="1"/>
  <c r="AB123" i="70" s="1"/>
  <c r="H138" i="70"/>
  <c r="J138" i="70" s="1"/>
  <c r="L138" i="70" s="1"/>
  <c r="N138" i="70" s="1"/>
  <c r="P138" i="70" s="1"/>
  <c r="R138" i="70" s="1"/>
  <c r="T138" i="70" s="1"/>
  <c r="V138" i="70" s="1"/>
  <c r="X138" i="70" s="1"/>
  <c r="Z138" i="70" s="1"/>
  <c r="AB138" i="70" s="1"/>
  <c r="AB352" i="70"/>
  <c r="J352" i="70"/>
  <c r="F352" i="70"/>
  <c r="F353" i="70" s="1"/>
  <c r="T352" i="70"/>
  <c r="N352" i="70"/>
  <c r="Z352" i="70"/>
  <c r="V352" i="70"/>
  <c r="X352" i="70"/>
  <c r="R352" i="70"/>
  <c r="P352" i="70"/>
  <c r="L352" i="70"/>
  <c r="H352" i="70"/>
  <c r="H105" i="74"/>
  <c r="J105" i="74" s="1"/>
  <c r="L105" i="74" s="1"/>
  <c r="N105" i="74" s="1"/>
  <c r="P105" i="74" s="1"/>
  <c r="R105" i="74" s="1"/>
  <c r="T105" i="74" s="1"/>
  <c r="V105" i="74" s="1"/>
  <c r="X105" i="74" s="1"/>
  <c r="Z105" i="74" s="1"/>
  <c r="AB105" i="74" s="1"/>
  <c r="H242" i="80"/>
  <c r="J242" i="80" s="1"/>
  <c r="L242" i="80" s="1"/>
  <c r="N242" i="80" s="1"/>
  <c r="P242" i="80" s="1"/>
  <c r="R242" i="80" s="1"/>
  <c r="T242" i="80" s="1"/>
  <c r="V242" i="80" s="1"/>
  <c r="X242" i="80" s="1"/>
  <c r="Z242" i="80" s="1"/>
  <c r="AB242" i="80" s="1"/>
  <c r="T47" i="80"/>
  <c r="V47" i="80"/>
  <c r="J47" i="80"/>
  <c r="X47" i="80"/>
  <c r="AB47" i="80"/>
  <c r="P47" i="80"/>
  <c r="H47" i="80"/>
  <c r="N47" i="80"/>
  <c r="Z47" i="80"/>
  <c r="L47" i="80"/>
  <c r="F47" i="80"/>
  <c r="F48" i="80" s="1"/>
  <c r="R47" i="80"/>
  <c r="N24" i="72"/>
  <c r="H24" i="72"/>
  <c r="Z24" i="72"/>
  <c r="T24" i="72"/>
  <c r="P24" i="72"/>
  <c r="L24" i="72"/>
  <c r="X24" i="72"/>
  <c r="J24" i="72"/>
  <c r="V24" i="72"/>
  <c r="F24" i="72"/>
  <c r="F25" i="72" s="1"/>
  <c r="AB24" i="72"/>
  <c r="AC24" i="72" s="1"/>
  <c r="R24" i="72"/>
  <c r="R648" i="70"/>
  <c r="T648" i="70"/>
  <c r="N648" i="70"/>
  <c r="F648" i="70"/>
  <c r="F649" i="70" s="1"/>
  <c r="L648" i="70"/>
  <c r="H648" i="70"/>
  <c r="Z648" i="70"/>
  <c r="AB648" i="70"/>
  <c r="V648" i="70"/>
  <c r="X648" i="70"/>
  <c r="P648" i="70"/>
  <c r="J648" i="70"/>
  <c r="P1012" i="72"/>
  <c r="AB1012" i="72"/>
  <c r="AC1012" i="72" s="1"/>
  <c r="N1012" i="72"/>
  <c r="Z1012" i="72"/>
  <c r="T1012" i="72"/>
  <c r="F1012" i="72"/>
  <c r="F1013" i="72" s="1"/>
  <c r="L1012" i="72"/>
  <c r="H1012" i="72"/>
  <c r="J1012" i="72"/>
  <c r="V1012" i="72"/>
  <c r="X1012" i="72"/>
  <c r="R1012" i="72"/>
  <c r="R844" i="72"/>
  <c r="AB844" i="72"/>
  <c r="AC844" i="72" s="1"/>
  <c r="N844" i="72"/>
  <c r="L844" i="72"/>
  <c r="P844" i="72"/>
  <c r="J844" i="72"/>
  <c r="H844" i="72"/>
  <c r="V844" i="72"/>
  <c r="F844" i="72"/>
  <c r="F845" i="72" s="1"/>
  <c r="T844" i="72"/>
  <c r="Z844" i="72"/>
  <c r="X844" i="72"/>
  <c r="AB448" i="70"/>
  <c r="R448" i="70"/>
  <c r="H448" i="70"/>
  <c r="T448" i="70"/>
  <c r="F448" i="70"/>
  <c r="F449" i="70" s="1"/>
  <c r="Z448" i="70"/>
  <c r="V448" i="70"/>
  <c r="X448" i="70"/>
  <c r="N448" i="70"/>
  <c r="P448" i="70"/>
  <c r="J448" i="70"/>
  <c r="L448" i="70"/>
  <c r="H13" i="80"/>
  <c r="Z13" i="80"/>
  <c r="L13" i="80"/>
  <c r="F13" i="80"/>
  <c r="F14" i="80" s="1"/>
  <c r="X13" i="80"/>
  <c r="T13" i="80"/>
  <c r="R13" i="80"/>
  <c r="V13" i="80"/>
  <c r="AB13" i="80"/>
  <c r="N13" i="80"/>
  <c r="P13" i="80"/>
  <c r="J13" i="80"/>
  <c r="R260" i="70"/>
  <c r="F260" i="70"/>
  <c r="F261" i="70" s="1"/>
  <c r="V260" i="70"/>
  <c r="J260" i="70"/>
  <c r="Z260" i="70"/>
  <c r="T260" i="70"/>
  <c r="H260" i="70"/>
  <c r="L260" i="70"/>
  <c r="X260" i="70"/>
  <c r="AB260" i="70"/>
  <c r="P260" i="70"/>
  <c r="N260" i="70"/>
  <c r="X364" i="70"/>
  <c r="T364" i="70"/>
  <c r="L364" i="70"/>
  <c r="Z364" i="70"/>
  <c r="P364" i="70"/>
  <c r="R364" i="70"/>
  <c r="N364" i="70"/>
  <c r="J364" i="70"/>
  <c r="F364" i="70"/>
  <c r="F365" i="70" s="1"/>
  <c r="H364" i="70"/>
  <c r="AB364" i="70"/>
  <c r="V364" i="70"/>
  <c r="H558" i="72"/>
  <c r="J558" i="72" s="1"/>
  <c r="L558" i="72" s="1"/>
  <c r="N558" i="72" s="1"/>
  <c r="P558" i="72" s="1"/>
  <c r="R558" i="72" s="1"/>
  <c r="T558" i="72" s="1"/>
  <c r="V558" i="72" s="1"/>
  <c r="X558" i="72" s="1"/>
  <c r="Z558" i="72" s="1"/>
  <c r="AB558" i="72" s="1"/>
  <c r="AC558" i="72" s="1"/>
  <c r="P416" i="72"/>
  <c r="T416" i="72"/>
  <c r="F416" i="72"/>
  <c r="F417" i="72" s="1"/>
  <c r="R416" i="72"/>
  <c r="V416" i="72"/>
  <c r="N416" i="72"/>
  <c r="J416" i="72"/>
  <c r="L416" i="72"/>
  <c r="AB416" i="72"/>
  <c r="AC416" i="72" s="1"/>
  <c r="Z416" i="72"/>
  <c r="H416" i="72"/>
  <c r="X416" i="72"/>
  <c r="H457" i="72"/>
  <c r="J457" i="72" s="1"/>
  <c r="L457" i="72" s="1"/>
  <c r="N457" i="72" s="1"/>
  <c r="P457" i="72" s="1"/>
  <c r="R457" i="72" s="1"/>
  <c r="T457" i="72" s="1"/>
  <c r="V457" i="72" s="1"/>
  <c r="X457" i="72" s="1"/>
  <c r="Z457" i="72" s="1"/>
  <c r="AB457" i="72" s="1"/>
  <c r="AC457" i="72" s="1"/>
  <c r="H56" i="80"/>
  <c r="J56" i="80" s="1"/>
  <c r="L56" i="80" s="1"/>
  <c r="N56" i="80" s="1"/>
  <c r="P56" i="80" s="1"/>
  <c r="R56" i="80" s="1"/>
  <c r="T56" i="80" s="1"/>
  <c r="V56" i="80" s="1"/>
  <c r="X56" i="80" s="1"/>
  <c r="Z56" i="80" s="1"/>
  <c r="AB56" i="80" s="1"/>
  <c r="X619" i="70"/>
  <c r="T619" i="70"/>
  <c r="J619" i="70"/>
  <c r="L619" i="70"/>
  <c r="Z619" i="70"/>
  <c r="AB619" i="70"/>
  <c r="V619" i="70"/>
  <c r="R619" i="70"/>
  <c r="N619" i="70"/>
  <c r="P619" i="70"/>
  <c r="F619" i="70"/>
  <c r="F620" i="70" s="1"/>
  <c r="H619" i="70"/>
  <c r="P129" i="74"/>
  <c r="Z129" i="74"/>
  <c r="H129" i="74"/>
  <c r="AB129" i="74"/>
  <c r="V129" i="74"/>
  <c r="X129" i="74"/>
  <c r="R129" i="74"/>
  <c r="T129" i="74"/>
  <c r="N129" i="74"/>
  <c r="F129" i="74"/>
  <c r="F130" i="74" s="1"/>
  <c r="J129" i="74"/>
  <c r="L129" i="74"/>
  <c r="N454" i="72"/>
  <c r="Z454" i="72"/>
  <c r="X454" i="72"/>
  <c r="J454" i="72"/>
  <c r="R454" i="72"/>
  <c r="P454" i="72"/>
  <c r="T454" i="72"/>
  <c r="L454" i="72"/>
  <c r="H454" i="72"/>
  <c r="F454" i="72"/>
  <c r="F455" i="72" s="1"/>
  <c r="V454" i="72"/>
  <c r="AB454" i="72"/>
  <c r="AC454" i="72" s="1"/>
  <c r="AB1033" i="72"/>
  <c r="AC1033" i="72" s="1"/>
  <c r="L1033" i="72"/>
  <c r="N1033" i="72"/>
  <c r="H1033" i="72"/>
  <c r="T1033" i="72"/>
  <c r="Z1033" i="72"/>
  <c r="V1033" i="72"/>
  <c r="F1033" i="72"/>
  <c r="F1034" i="72" s="1"/>
  <c r="X1033" i="72"/>
  <c r="R1033" i="72"/>
  <c r="J1033" i="72"/>
  <c r="P1033" i="72"/>
  <c r="H238" i="80"/>
  <c r="J238" i="80" s="1"/>
  <c r="L238" i="80" s="1"/>
  <c r="N238" i="80" s="1"/>
  <c r="P238" i="80" s="1"/>
  <c r="R238" i="80" s="1"/>
  <c r="T238" i="80" s="1"/>
  <c r="V238" i="80" s="1"/>
  <c r="X238" i="80" s="1"/>
  <c r="Z238" i="80" s="1"/>
  <c r="AB238" i="80" s="1"/>
  <c r="N769" i="72"/>
  <c r="H769" i="72"/>
  <c r="X769" i="72"/>
  <c r="F769" i="72"/>
  <c r="F770" i="72" s="1"/>
  <c r="V769" i="72"/>
  <c r="AB769" i="72"/>
  <c r="AC769" i="72" s="1"/>
  <c r="J769" i="72"/>
  <c r="Z769" i="72"/>
  <c r="P769" i="72"/>
  <c r="R769" i="72"/>
  <c r="T769" i="72"/>
  <c r="L769" i="72"/>
  <c r="J940" i="72"/>
  <c r="V940" i="72"/>
  <c r="F940" i="72"/>
  <c r="F941" i="72" s="1"/>
  <c r="T940" i="72"/>
  <c r="R940" i="72"/>
  <c r="P940" i="72"/>
  <c r="H940" i="72"/>
  <c r="AB940" i="72"/>
  <c r="N940" i="72"/>
  <c r="Z940" i="72"/>
  <c r="L940" i="72"/>
  <c r="X940" i="72"/>
  <c r="Z203" i="72"/>
  <c r="T203" i="72"/>
  <c r="F203" i="72"/>
  <c r="F204" i="72" s="1"/>
  <c r="R203" i="72"/>
  <c r="X203" i="72"/>
  <c r="L203" i="72"/>
  <c r="J203" i="72"/>
  <c r="H203" i="72"/>
  <c r="V203" i="72"/>
  <c r="P203" i="72"/>
  <c r="AB203" i="72"/>
  <c r="AC203" i="72" s="1"/>
  <c r="N203" i="72"/>
  <c r="AB745" i="72"/>
  <c r="AC745" i="72" s="1"/>
  <c r="N745" i="72"/>
  <c r="V745" i="72"/>
  <c r="F745" i="72"/>
  <c r="F746" i="72" s="1"/>
  <c r="H745" i="72"/>
  <c r="Z745" i="72"/>
  <c r="J745" i="72"/>
  <c r="X745" i="72"/>
  <c r="P745" i="72"/>
  <c r="T745" i="72"/>
  <c r="R745" i="72"/>
  <c r="L745" i="72"/>
  <c r="AB883" i="72"/>
  <c r="J883" i="72"/>
  <c r="H883" i="72"/>
  <c r="X883" i="72"/>
  <c r="T883" i="72"/>
  <c r="N883" i="72"/>
  <c r="L883" i="72"/>
  <c r="Z883" i="72"/>
  <c r="V883" i="72"/>
  <c r="F883" i="72"/>
  <c r="F884" i="72" s="1"/>
  <c r="R883" i="72"/>
  <c r="P883" i="72"/>
  <c r="H176" i="80"/>
  <c r="J176" i="80" s="1"/>
  <c r="L176" i="80" s="1"/>
  <c r="N176" i="80" s="1"/>
  <c r="P176" i="80" s="1"/>
  <c r="R176" i="80" s="1"/>
  <c r="T176" i="80" s="1"/>
  <c r="V176" i="80" s="1"/>
  <c r="X176" i="80" s="1"/>
  <c r="Z176" i="80" s="1"/>
  <c r="AB176" i="80" s="1"/>
  <c r="AB815" i="72"/>
  <c r="AC815" i="72" s="1"/>
  <c r="N815" i="72"/>
  <c r="J815" i="72"/>
  <c r="X815" i="72"/>
  <c r="R815" i="72"/>
  <c r="V815" i="72"/>
  <c r="F815" i="72"/>
  <c r="F816" i="72" s="1"/>
  <c r="P815" i="72"/>
  <c r="L815" i="72"/>
  <c r="Z815" i="72"/>
  <c r="T815" i="72"/>
  <c r="H815" i="72"/>
  <c r="N490" i="70"/>
  <c r="P490" i="70"/>
  <c r="J490" i="70"/>
  <c r="V490" i="70"/>
  <c r="F490" i="70"/>
  <c r="F491" i="70" s="1"/>
  <c r="T490" i="70"/>
  <c r="L490" i="70"/>
  <c r="H490" i="70"/>
  <c r="Z490" i="70"/>
  <c r="AB490" i="70"/>
  <c r="X490" i="70"/>
  <c r="R490" i="70"/>
  <c r="P34" i="72"/>
  <c r="R34" i="72"/>
  <c r="L34" i="72"/>
  <c r="X34" i="72"/>
  <c r="J34" i="72"/>
  <c r="V34" i="72"/>
  <c r="F34" i="72"/>
  <c r="F35" i="72" s="1"/>
  <c r="AB34" i="72"/>
  <c r="AC34" i="72" s="1"/>
  <c r="N34" i="72"/>
  <c r="H34" i="72"/>
  <c r="Z34" i="72"/>
  <c r="T34" i="72"/>
  <c r="H124" i="74"/>
  <c r="J124" i="74" s="1"/>
  <c r="L124" i="74" s="1"/>
  <c r="N124" i="74" s="1"/>
  <c r="P124" i="74" s="1"/>
  <c r="R124" i="74" s="1"/>
  <c r="T124" i="74" s="1"/>
  <c r="V124" i="74" s="1"/>
  <c r="X124" i="74" s="1"/>
  <c r="Z124" i="74" s="1"/>
  <c r="AB124" i="74" s="1"/>
  <c r="H428" i="70"/>
  <c r="J428" i="70" s="1"/>
  <c r="L428" i="70" s="1"/>
  <c r="N428" i="70" s="1"/>
  <c r="P428" i="70" s="1"/>
  <c r="R428" i="70" s="1"/>
  <c r="T428" i="70" s="1"/>
  <c r="V428" i="70" s="1"/>
  <c r="X428" i="70" s="1"/>
  <c r="Z428" i="70" s="1"/>
  <c r="AB428" i="70" s="1"/>
  <c r="F793" i="72"/>
  <c r="F794" i="72" s="1"/>
  <c r="AB793" i="72"/>
  <c r="AC793" i="72" s="1"/>
  <c r="Z793" i="72"/>
  <c r="L793" i="72"/>
  <c r="J793" i="72"/>
  <c r="H793" i="72"/>
  <c r="V793" i="72"/>
  <c r="R793" i="72"/>
  <c r="P793" i="72"/>
  <c r="T793" i="72"/>
  <c r="N793" i="72"/>
  <c r="X793" i="72"/>
  <c r="V634" i="72"/>
  <c r="H634" i="72"/>
  <c r="T634" i="72"/>
  <c r="F634" i="72"/>
  <c r="F635" i="72" s="1"/>
  <c r="P634" i="72"/>
  <c r="Z634" i="72"/>
  <c r="N634" i="72"/>
  <c r="R634" i="72"/>
  <c r="L634" i="72"/>
  <c r="AB634" i="72"/>
  <c r="AC634" i="72" s="1"/>
  <c r="X634" i="72"/>
  <c r="J634" i="72"/>
  <c r="H945" i="72"/>
  <c r="J945" i="72" s="1"/>
  <c r="L945" i="72" s="1"/>
  <c r="N945" i="72" s="1"/>
  <c r="P945" i="72" s="1"/>
  <c r="R945" i="72" s="1"/>
  <c r="T945" i="72" s="1"/>
  <c r="V945" i="72" s="1"/>
  <c r="X945" i="72" s="1"/>
  <c r="Z945" i="72" s="1"/>
  <c r="AB945" i="72" s="1"/>
  <c r="AC945" i="72" s="1"/>
  <c r="R19" i="68"/>
  <c r="L20" i="68"/>
  <c r="N20" i="68" s="1"/>
  <c r="P20" i="68" s="1"/>
  <c r="H88" i="80"/>
  <c r="J88" i="80" s="1"/>
  <c r="L88" i="80" s="1"/>
  <c r="N88" i="80" s="1"/>
  <c r="P88" i="80" s="1"/>
  <c r="R88" i="80" s="1"/>
  <c r="T88" i="80" s="1"/>
  <c r="V88" i="80" s="1"/>
  <c r="X88" i="80" s="1"/>
  <c r="Z88" i="80" s="1"/>
  <c r="AB88" i="80" s="1"/>
  <c r="H717" i="70"/>
  <c r="AB717" i="70"/>
  <c r="V717" i="70"/>
  <c r="X717" i="70"/>
  <c r="P717" i="70"/>
  <c r="R717" i="70"/>
  <c r="F717" i="70"/>
  <c r="F718" i="70" s="1"/>
  <c r="Z717" i="70"/>
  <c r="T717" i="70"/>
  <c r="N717" i="70"/>
  <c r="J717" i="70"/>
  <c r="L717" i="70"/>
  <c r="N566" i="72"/>
  <c r="Z566" i="72"/>
  <c r="L566" i="72"/>
  <c r="X566" i="72"/>
  <c r="J566" i="72"/>
  <c r="V566" i="72"/>
  <c r="H566" i="72"/>
  <c r="F566" i="72"/>
  <c r="F567" i="72" s="1"/>
  <c r="T566" i="72"/>
  <c r="R566" i="72"/>
  <c r="P566" i="72"/>
  <c r="AB566" i="72"/>
  <c r="AC566" i="72" s="1"/>
  <c r="H1030" i="72"/>
  <c r="J1030" i="72" s="1"/>
  <c r="L1030" i="72" s="1"/>
  <c r="N1030" i="72" s="1"/>
  <c r="P1030" i="72" s="1"/>
  <c r="R1030" i="72" s="1"/>
  <c r="T1030" i="72" s="1"/>
  <c r="V1030" i="72" s="1"/>
  <c r="X1030" i="72" s="1"/>
  <c r="Z1030" i="72" s="1"/>
  <c r="AB1030" i="72" s="1"/>
  <c r="AC1030" i="72" s="1"/>
  <c r="P444" i="70"/>
  <c r="F444" i="70"/>
  <c r="F445" i="70" s="1"/>
  <c r="X444" i="70"/>
  <c r="J444" i="70"/>
  <c r="L444" i="70"/>
  <c r="H444" i="70"/>
  <c r="Z444" i="70"/>
  <c r="AB444" i="70"/>
  <c r="V444" i="70"/>
  <c r="R444" i="70"/>
  <c r="T444" i="70"/>
  <c r="N444" i="70"/>
  <c r="V197" i="70"/>
  <c r="R197" i="70"/>
  <c r="J197" i="70"/>
  <c r="N197" i="70"/>
  <c r="Z197" i="70"/>
  <c r="AB197" i="70"/>
  <c r="X197" i="70"/>
  <c r="T197" i="70"/>
  <c r="P197" i="70"/>
  <c r="L197" i="70"/>
  <c r="F197" i="70"/>
  <c r="F198" i="70" s="1"/>
  <c r="H197" i="70"/>
  <c r="H104" i="80"/>
  <c r="J104" i="80" s="1"/>
  <c r="L104" i="80" s="1"/>
  <c r="N104" i="80" s="1"/>
  <c r="P104" i="80" s="1"/>
  <c r="R104" i="80" s="1"/>
  <c r="T104" i="80" s="1"/>
  <c r="V104" i="80" s="1"/>
  <c r="X104" i="80" s="1"/>
  <c r="Z104" i="80" s="1"/>
  <c r="AB104" i="80" s="1"/>
  <c r="L93" i="80"/>
  <c r="R93" i="80"/>
  <c r="P93" i="80"/>
  <c r="N93" i="80"/>
  <c r="X93" i="80"/>
  <c r="J93" i="80"/>
  <c r="V93" i="80"/>
  <c r="H93" i="80"/>
  <c r="T93" i="80"/>
  <c r="F93" i="80"/>
  <c r="F94" i="80" s="1"/>
  <c r="AB93" i="80"/>
  <c r="Z93" i="80"/>
  <c r="T143" i="70"/>
  <c r="P143" i="70"/>
  <c r="H143" i="70"/>
  <c r="L143" i="70"/>
  <c r="Z143" i="70"/>
  <c r="AB143" i="70"/>
  <c r="V143" i="70"/>
  <c r="X143" i="70"/>
  <c r="R143" i="70"/>
  <c r="N143" i="70"/>
  <c r="J143" i="70"/>
  <c r="F143" i="70"/>
  <c r="F144" i="70" s="1"/>
  <c r="H49" i="68"/>
  <c r="J49" i="68" s="1"/>
  <c r="L49" i="68" s="1"/>
  <c r="N49" i="68" s="1"/>
  <c r="P49" i="68" s="1"/>
  <c r="R49" i="68" s="1"/>
  <c r="T49" i="68" s="1"/>
  <c r="V49" i="68" s="1"/>
  <c r="X49" i="68" s="1"/>
  <c r="Z49" i="68" s="1"/>
  <c r="AB49" i="68" s="1"/>
  <c r="H162" i="74"/>
  <c r="J162" i="74" s="1"/>
  <c r="L162" i="74" s="1"/>
  <c r="N162" i="74" s="1"/>
  <c r="P162" i="74" s="1"/>
  <c r="R162" i="74" s="1"/>
  <c r="T162" i="74" s="1"/>
  <c r="V162" i="74" s="1"/>
  <c r="X162" i="74" s="1"/>
  <c r="Z162" i="74" s="1"/>
  <c r="AB162" i="74" s="1"/>
  <c r="H392" i="70"/>
  <c r="J392" i="70" s="1"/>
  <c r="L392" i="70" s="1"/>
  <c r="N392" i="70" s="1"/>
  <c r="P392" i="70" s="1"/>
  <c r="R392" i="70" s="1"/>
  <c r="T392" i="70" s="1"/>
  <c r="V392" i="70" s="1"/>
  <c r="X392" i="70" s="1"/>
  <c r="Z392" i="70" s="1"/>
  <c r="AB392" i="70" s="1"/>
  <c r="H118" i="74"/>
  <c r="J118" i="74" s="1"/>
  <c r="L118" i="74" s="1"/>
  <c r="N118" i="74" s="1"/>
  <c r="P118" i="74" s="1"/>
  <c r="R118" i="74" s="1"/>
  <c r="T118" i="74" s="1"/>
  <c r="V118" i="74" s="1"/>
  <c r="X118" i="74" s="1"/>
  <c r="Z118" i="74" s="1"/>
  <c r="AB118" i="74" s="1"/>
  <c r="N71" i="80"/>
  <c r="J71" i="80"/>
  <c r="L71" i="80"/>
  <c r="P71" i="80"/>
  <c r="R71" i="80"/>
  <c r="Z71" i="80"/>
  <c r="AB71" i="80"/>
  <c r="T71" i="80"/>
  <c r="V71" i="80"/>
  <c r="F71" i="80"/>
  <c r="F72" i="80" s="1"/>
  <c r="X71" i="80"/>
  <c r="H71" i="80"/>
  <c r="H101" i="74"/>
  <c r="J101" i="74" s="1"/>
  <c r="L101" i="74" s="1"/>
  <c r="N101" i="74" s="1"/>
  <c r="P101" i="74" s="1"/>
  <c r="R101" i="74" s="1"/>
  <c r="T101" i="74" s="1"/>
  <c r="V101" i="74" s="1"/>
  <c r="X101" i="74" s="1"/>
  <c r="Z101" i="74" s="1"/>
  <c r="AB101" i="74" s="1"/>
  <c r="AB56" i="72"/>
  <c r="AC56" i="72" s="1"/>
  <c r="N56" i="72"/>
  <c r="Z56" i="72"/>
  <c r="L56" i="72"/>
  <c r="X56" i="72"/>
  <c r="V56" i="72"/>
  <c r="R56" i="72"/>
  <c r="H56" i="72"/>
  <c r="F56" i="72"/>
  <c r="F57" i="72" s="1"/>
  <c r="J56" i="72"/>
  <c r="T56" i="72"/>
  <c r="P56" i="72"/>
  <c r="H812" i="72"/>
  <c r="J812" i="72" s="1"/>
  <c r="L812" i="72" s="1"/>
  <c r="N812" i="72" s="1"/>
  <c r="P812" i="72" s="1"/>
  <c r="R812" i="72" s="1"/>
  <c r="T812" i="72" s="1"/>
  <c r="V812" i="72" s="1"/>
  <c r="X812" i="72" s="1"/>
  <c r="Z812" i="72" s="1"/>
  <c r="AB812" i="72" s="1"/>
  <c r="AC812" i="72" s="1"/>
  <c r="H427" i="72"/>
  <c r="J427" i="72" s="1"/>
  <c r="L427" i="72" s="1"/>
  <c r="N427" i="72" s="1"/>
  <c r="P427" i="72" s="1"/>
  <c r="R427" i="72" s="1"/>
  <c r="T427" i="72" s="1"/>
  <c r="V427" i="72" s="1"/>
  <c r="X427" i="72" s="1"/>
  <c r="Z427" i="72" s="1"/>
  <c r="AB427" i="72" s="1"/>
  <c r="AC427" i="72" s="1"/>
  <c r="N901" i="72"/>
  <c r="H901" i="72"/>
  <c r="L901" i="72"/>
  <c r="AB901" i="72"/>
  <c r="AC901" i="72" s="1"/>
  <c r="Z901" i="72"/>
  <c r="X901" i="72"/>
  <c r="J901" i="72"/>
  <c r="V901" i="72"/>
  <c r="F901" i="72"/>
  <c r="F902" i="72" s="1"/>
  <c r="T901" i="72"/>
  <c r="R901" i="72"/>
  <c r="P901" i="72"/>
  <c r="P49" i="70"/>
  <c r="F49" i="70"/>
  <c r="F50" i="70" s="1"/>
  <c r="X49" i="70"/>
  <c r="J49" i="70"/>
  <c r="V49" i="70"/>
  <c r="R49" i="70"/>
  <c r="T49" i="70"/>
  <c r="N49" i="70"/>
  <c r="L49" i="70"/>
  <c r="H49" i="70"/>
  <c r="Z49" i="70"/>
  <c r="AB49" i="70"/>
  <c r="T107" i="72"/>
  <c r="L107" i="72"/>
  <c r="X107" i="72"/>
  <c r="J107" i="72"/>
  <c r="P107" i="72"/>
  <c r="N107" i="72"/>
  <c r="Z107" i="72"/>
  <c r="F107" i="72"/>
  <c r="F108" i="72" s="1"/>
  <c r="V107" i="72"/>
  <c r="H107" i="72"/>
  <c r="AB107" i="72"/>
  <c r="R107" i="72"/>
  <c r="H27" i="72"/>
  <c r="J27" i="72" s="1"/>
  <c r="L27" i="72" s="1"/>
  <c r="N27" i="72" s="1"/>
  <c r="P27" i="72" s="1"/>
  <c r="R27" i="72" s="1"/>
  <c r="T27" i="72" s="1"/>
  <c r="V27" i="72" s="1"/>
  <c r="X27" i="72" s="1"/>
  <c r="Z27" i="72" s="1"/>
  <c r="AB27" i="72" s="1"/>
  <c r="AC27" i="72" s="1"/>
  <c r="X602" i="72"/>
  <c r="J602" i="72"/>
  <c r="L602" i="72"/>
  <c r="AB602" i="72"/>
  <c r="AC602" i="72" s="1"/>
  <c r="Z602" i="72"/>
  <c r="V602" i="72"/>
  <c r="H602" i="72"/>
  <c r="T602" i="72"/>
  <c r="F602" i="72"/>
  <c r="F603" i="72" s="1"/>
  <c r="R602" i="72"/>
  <c r="P602" i="72"/>
  <c r="N602" i="72"/>
  <c r="V551" i="70"/>
  <c r="X551" i="70"/>
  <c r="R551" i="70"/>
  <c r="J551" i="70"/>
  <c r="Z551" i="70"/>
  <c r="L551" i="70"/>
  <c r="AB551" i="70"/>
  <c r="T551" i="70"/>
  <c r="N551" i="70"/>
  <c r="P551" i="70"/>
  <c r="F551" i="70"/>
  <c r="F552" i="70" s="1"/>
  <c r="H551" i="70"/>
  <c r="L568" i="70"/>
  <c r="Z568" i="70"/>
  <c r="AB568" i="70"/>
  <c r="T568" i="70"/>
  <c r="X568" i="70"/>
  <c r="R568" i="70"/>
  <c r="F568" i="70"/>
  <c r="F569" i="70" s="1"/>
  <c r="V568" i="70"/>
  <c r="N568" i="70"/>
  <c r="P568" i="70"/>
  <c r="J568" i="70"/>
  <c r="H568" i="70"/>
  <c r="H216" i="80"/>
  <c r="J216" i="80" s="1"/>
  <c r="L216" i="80" s="1"/>
  <c r="N216" i="80" s="1"/>
  <c r="P216" i="80" s="1"/>
  <c r="R216" i="80" s="1"/>
  <c r="T216" i="80" s="1"/>
  <c r="V216" i="80" s="1"/>
  <c r="X216" i="80" s="1"/>
  <c r="Z216" i="80" s="1"/>
  <c r="AB216" i="80" s="1"/>
  <c r="AB628" i="70"/>
  <c r="T628" i="70"/>
  <c r="L628" i="70"/>
  <c r="R628" i="70"/>
  <c r="H628" i="70"/>
  <c r="V628" i="70"/>
  <c r="F628" i="70"/>
  <c r="F629" i="70" s="1"/>
  <c r="J628" i="70"/>
  <c r="P628" i="70"/>
  <c r="X628" i="70"/>
  <c r="Z628" i="70"/>
  <c r="N628" i="70"/>
  <c r="J169" i="72"/>
  <c r="H169" i="72"/>
  <c r="AB169" i="72"/>
  <c r="AC169" i="72" s="1"/>
  <c r="N169" i="72"/>
  <c r="Z169" i="72"/>
  <c r="L169" i="72"/>
  <c r="F169" i="72"/>
  <c r="F170" i="72" s="1"/>
  <c r="X169" i="72"/>
  <c r="T169" i="72"/>
  <c r="V169" i="72"/>
  <c r="P169" i="72"/>
  <c r="R169" i="72"/>
  <c r="H42" i="80"/>
  <c r="J42" i="80" s="1"/>
  <c r="L42" i="80" s="1"/>
  <c r="N42" i="80" s="1"/>
  <c r="P42" i="80" s="1"/>
  <c r="R42" i="80" s="1"/>
  <c r="T42" i="80" s="1"/>
  <c r="V42" i="80" s="1"/>
  <c r="X42" i="80" s="1"/>
  <c r="Z42" i="80" s="1"/>
  <c r="AB42" i="80" s="1"/>
  <c r="N223" i="70"/>
  <c r="L223" i="70"/>
  <c r="V223" i="70"/>
  <c r="Z223" i="70"/>
  <c r="P223" i="70"/>
  <c r="AB223" i="70"/>
  <c r="X223" i="70"/>
  <c r="R223" i="70"/>
  <c r="T223" i="70"/>
  <c r="J223" i="70"/>
  <c r="F223" i="70"/>
  <c r="F224" i="70" s="1"/>
  <c r="H223" i="70"/>
  <c r="V127" i="80"/>
  <c r="H127" i="80"/>
  <c r="J127" i="80"/>
  <c r="T127" i="80"/>
  <c r="P127" i="80"/>
  <c r="N127" i="80"/>
  <c r="X127" i="80"/>
  <c r="F127" i="80"/>
  <c r="F128" i="80" s="1"/>
  <c r="R127" i="80"/>
  <c r="AB127" i="80"/>
  <c r="Z127" i="80"/>
  <c r="L127" i="80"/>
  <c r="J288" i="72"/>
  <c r="L288" i="72"/>
  <c r="X288" i="72"/>
  <c r="V288" i="72"/>
  <c r="R288" i="72"/>
  <c r="T288" i="72"/>
  <c r="F288" i="72"/>
  <c r="F289" i="72" s="1"/>
  <c r="H288" i="72"/>
  <c r="Z288" i="72"/>
  <c r="AB288" i="72"/>
  <c r="AC288" i="72" s="1"/>
  <c r="N288" i="72"/>
  <c r="P288" i="72"/>
  <c r="H156" i="74"/>
  <c r="J156" i="74" s="1"/>
  <c r="L156" i="74" s="1"/>
  <c r="N156" i="74" s="1"/>
  <c r="P156" i="74" s="1"/>
  <c r="R156" i="74" s="1"/>
  <c r="T156" i="74" s="1"/>
  <c r="V156" i="74" s="1"/>
  <c r="X156" i="74" s="1"/>
  <c r="Z156" i="74" s="1"/>
  <c r="AB156" i="74" s="1"/>
  <c r="L234" i="72"/>
  <c r="AB234" i="72"/>
  <c r="AC234" i="72" s="1"/>
  <c r="H234" i="72"/>
  <c r="Z234" i="72"/>
  <c r="J234" i="72"/>
  <c r="R234" i="72"/>
  <c r="P234" i="72"/>
  <c r="V234" i="72"/>
  <c r="T234" i="72"/>
  <c r="F234" i="72"/>
  <c r="F235" i="72" s="1"/>
  <c r="X234" i="72"/>
  <c r="N234" i="72"/>
  <c r="R148" i="74"/>
  <c r="N148" i="74"/>
  <c r="V148" i="74"/>
  <c r="Z148" i="74"/>
  <c r="AB148" i="74"/>
  <c r="X148" i="74"/>
  <c r="T148" i="74"/>
  <c r="P148" i="74"/>
  <c r="J148" i="74"/>
  <c r="H148" i="74"/>
  <c r="L148" i="74"/>
  <c r="F148" i="74"/>
  <c r="F149" i="74" s="1"/>
  <c r="L410" i="72"/>
  <c r="X410" i="72"/>
  <c r="J410" i="72"/>
  <c r="T410" i="72"/>
  <c r="N410" i="72"/>
  <c r="V410" i="72"/>
  <c r="H410" i="72"/>
  <c r="Z410" i="72"/>
  <c r="F410" i="72"/>
  <c r="F411" i="72" s="1"/>
  <c r="AB410" i="72"/>
  <c r="R410" i="72"/>
  <c r="P410" i="72"/>
  <c r="N16" i="72"/>
  <c r="Z16" i="72"/>
  <c r="L16" i="72"/>
  <c r="X16" i="72"/>
  <c r="H16" i="72"/>
  <c r="P16" i="72"/>
  <c r="F16" i="72"/>
  <c r="F17" i="72" s="1"/>
  <c r="T16" i="72"/>
  <c r="V16" i="72"/>
  <c r="R16" i="72"/>
  <c r="J16" i="72"/>
  <c r="AB16" i="72"/>
  <c r="AC16" i="72" s="1"/>
  <c r="V662" i="70"/>
  <c r="T662" i="70"/>
  <c r="H662" i="70"/>
  <c r="X662" i="70"/>
  <c r="R662" i="70"/>
  <c r="N662" i="70"/>
  <c r="P662" i="70"/>
  <c r="J662" i="70"/>
  <c r="L662" i="70"/>
  <c r="F662" i="70"/>
  <c r="F663" i="70" s="1"/>
  <c r="Z662" i="70"/>
  <c r="AB662" i="70"/>
  <c r="Z211" i="72"/>
  <c r="L211" i="72"/>
  <c r="X211" i="72"/>
  <c r="J211" i="72"/>
  <c r="V211" i="72"/>
  <c r="H211" i="72"/>
  <c r="P211" i="72"/>
  <c r="AB211" i="72"/>
  <c r="AC211" i="72" s="1"/>
  <c r="N211" i="72"/>
  <c r="T211" i="72"/>
  <c r="F211" i="72"/>
  <c r="F212" i="72" s="1"/>
  <c r="R211" i="72"/>
  <c r="H132" i="84"/>
  <c r="J132" i="84" s="1"/>
  <c r="L132" i="84" s="1"/>
  <c r="N132" i="84" s="1"/>
  <c r="P132" i="84" s="1"/>
  <c r="R132" i="84" s="1"/>
  <c r="T132" i="84" s="1"/>
  <c r="V132" i="84" s="1"/>
  <c r="X132" i="84" s="1"/>
  <c r="Z132" i="84" s="1"/>
  <c r="AB132" i="84" s="1"/>
  <c r="H678" i="72"/>
  <c r="J678" i="72" s="1"/>
  <c r="L678" i="72" s="1"/>
  <c r="N678" i="72" s="1"/>
  <c r="P678" i="72" s="1"/>
  <c r="R678" i="72" s="1"/>
  <c r="T678" i="72" s="1"/>
  <c r="V678" i="72" s="1"/>
  <c r="X678" i="72" s="1"/>
  <c r="Z678" i="72" s="1"/>
  <c r="AB678" i="72" s="1"/>
  <c r="AC678" i="72" s="1"/>
  <c r="H509" i="72"/>
  <c r="V509" i="72"/>
  <c r="T509" i="72"/>
  <c r="R509" i="72"/>
  <c r="N509" i="72"/>
  <c r="F509" i="72"/>
  <c r="F510" i="72" s="1"/>
  <c r="P509" i="72"/>
  <c r="Z509" i="72"/>
  <c r="X509" i="72"/>
  <c r="J509" i="72"/>
  <c r="L509" i="72"/>
  <c r="AB509" i="72"/>
  <c r="AC509" i="72" s="1"/>
  <c r="H278" i="80"/>
  <c r="J278" i="80" s="1"/>
  <c r="L278" i="80" s="1"/>
  <c r="N278" i="80" s="1"/>
  <c r="P278" i="80" s="1"/>
  <c r="R278" i="80" s="1"/>
  <c r="T278" i="80" s="1"/>
  <c r="V278" i="80" s="1"/>
  <c r="X278" i="80" s="1"/>
  <c r="Z278" i="80" s="1"/>
  <c r="AB278" i="80" s="1"/>
  <c r="Z139" i="84"/>
  <c r="AB139" i="84"/>
  <c r="P139" i="84"/>
  <c r="L139" i="84"/>
  <c r="N139" i="84"/>
  <c r="V139" i="84"/>
  <c r="H139" i="84"/>
  <c r="F139" i="84"/>
  <c r="F140" i="84" s="1"/>
  <c r="R139" i="84"/>
  <c r="X139" i="84"/>
  <c r="T139" i="84"/>
  <c r="J139" i="84"/>
  <c r="F12" i="80"/>
  <c r="H1001" i="72"/>
  <c r="J1001" i="72" s="1"/>
  <c r="L1001" i="72" s="1"/>
  <c r="N1001" i="72" s="1"/>
  <c r="P1001" i="72" s="1"/>
  <c r="R1001" i="72" s="1"/>
  <c r="T1001" i="72" s="1"/>
  <c r="V1001" i="72" s="1"/>
  <c r="X1001" i="72" s="1"/>
  <c r="Z1001" i="72" s="1"/>
  <c r="AB1001" i="72" s="1"/>
  <c r="AC1001" i="72" s="1"/>
  <c r="F209" i="72"/>
  <c r="F210" i="72" s="1"/>
  <c r="AB209" i="72"/>
  <c r="AC209" i="72" s="1"/>
  <c r="N209" i="72"/>
  <c r="Z209" i="72"/>
  <c r="L209" i="72"/>
  <c r="X209" i="72"/>
  <c r="T209" i="72"/>
  <c r="R209" i="72"/>
  <c r="P209" i="72"/>
  <c r="J209" i="72"/>
  <c r="V209" i="72"/>
  <c r="H209" i="72"/>
  <c r="J821" i="72"/>
  <c r="V821" i="72"/>
  <c r="AB821" i="72"/>
  <c r="AC821" i="72" s="1"/>
  <c r="T821" i="72"/>
  <c r="R821" i="72"/>
  <c r="H821" i="72"/>
  <c r="Z821" i="72"/>
  <c r="F821" i="72"/>
  <c r="F822" i="72" s="1"/>
  <c r="X821" i="72"/>
  <c r="P821" i="72"/>
  <c r="N821" i="72"/>
  <c r="L821" i="72"/>
  <c r="T669" i="70"/>
  <c r="N669" i="70"/>
  <c r="P669" i="70"/>
  <c r="H669" i="70"/>
  <c r="X669" i="70"/>
  <c r="Z669" i="70"/>
  <c r="AB669" i="70"/>
  <c r="V669" i="70"/>
  <c r="R669" i="70"/>
  <c r="J669" i="70"/>
  <c r="L669" i="70"/>
  <c r="F669" i="70"/>
  <c r="V1025" i="72"/>
  <c r="T1025" i="72"/>
  <c r="F1025" i="72"/>
  <c r="F1026" i="72" s="1"/>
  <c r="X1025" i="72"/>
  <c r="R1025" i="72"/>
  <c r="J1025" i="72"/>
  <c r="P1025" i="72"/>
  <c r="AB1025" i="72"/>
  <c r="AC1025" i="72" s="1"/>
  <c r="L1025" i="72"/>
  <c r="N1025" i="72"/>
  <c r="Z1025" i="72"/>
  <c r="H1025" i="72"/>
  <c r="N325" i="72"/>
  <c r="Z325" i="72"/>
  <c r="L325" i="72"/>
  <c r="J325" i="72"/>
  <c r="H325" i="72"/>
  <c r="F325" i="72"/>
  <c r="F326" i="72" s="1"/>
  <c r="AB325" i="72"/>
  <c r="AC325" i="72" s="1"/>
  <c r="X325" i="72"/>
  <c r="V325" i="72"/>
  <c r="T325" i="72"/>
  <c r="R325" i="72"/>
  <c r="P325" i="72"/>
  <c r="Z416" i="70"/>
  <c r="AB416" i="70"/>
  <c r="R416" i="70"/>
  <c r="N416" i="70"/>
  <c r="P416" i="70"/>
  <c r="H416" i="70"/>
  <c r="X416" i="70"/>
  <c r="V416" i="70"/>
  <c r="T416" i="70"/>
  <c r="J416" i="70"/>
  <c r="L416" i="70"/>
  <c r="F416" i="70"/>
  <c r="F417" i="70" s="1"/>
  <c r="H653" i="72"/>
  <c r="F653" i="72"/>
  <c r="F654" i="72" s="1"/>
  <c r="T653" i="72"/>
  <c r="R653" i="72"/>
  <c r="J653" i="72"/>
  <c r="P653" i="72"/>
  <c r="X653" i="72"/>
  <c r="V653" i="72"/>
  <c r="Z653" i="72"/>
  <c r="N653" i="72"/>
  <c r="L653" i="72"/>
  <c r="AB653" i="72"/>
  <c r="AC653" i="72" s="1"/>
  <c r="J199" i="72"/>
  <c r="V199" i="72"/>
  <c r="H199" i="72"/>
  <c r="AB199" i="72"/>
  <c r="AC199" i="72" s="1"/>
  <c r="N199" i="72"/>
  <c r="Z199" i="72"/>
  <c r="L199" i="72"/>
  <c r="F199" i="72"/>
  <c r="F200" i="72" s="1"/>
  <c r="X199" i="72"/>
  <c r="P199" i="72"/>
  <c r="T199" i="72"/>
  <c r="R199" i="72"/>
  <c r="N607" i="70"/>
  <c r="L607" i="70"/>
  <c r="V607" i="70"/>
  <c r="X607" i="70"/>
  <c r="R607" i="70"/>
  <c r="F607" i="70"/>
  <c r="F608" i="70" s="1"/>
  <c r="Z607" i="70"/>
  <c r="AB607" i="70"/>
  <c r="T607" i="70"/>
  <c r="P607" i="70"/>
  <c r="J607" i="70"/>
  <c r="H607" i="70"/>
  <c r="AB626" i="70"/>
  <c r="R626" i="70"/>
  <c r="H626" i="70"/>
  <c r="X626" i="70"/>
  <c r="Z626" i="70"/>
  <c r="V626" i="70"/>
  <c r="T626" i="70"/>
  <c r="N626" i="70"/>
  <c r="P626" i="70"/>
  <c r="J626" i="70"/>
  <c r="L626" i="70"/>
  <c r="F626" i="70"/>
  <c r="F627" i="70" s="1"/>
  <c r="H18" i="80"/>
  <c r="J18" i="80" s="1"/>
  <c r="L18" i="80" s="1"/>
  <c r="N18" i="80" s="1"/>
  <c r="P18" i="80" s="1"/>
  <c r="R18" i="80" s="1"/>
  <c r="T18" i="80" s="1"/>
  <c r="V18" i="80" s="1"/>
  <c r="X18" i="80" s="1"/>
  <c r="Z18" i="80" s="1"/>
  <c r="AB18" i="80" s="1"/>
  <c r="J57" i="74"/>
  <c r="L57" i="74"/>
  <c r="T57" i="74"/>
  <c r="R57" i="74"/>
  <c r="P57" i="74"/>
  <c r="AB57" i="74"/>
  <c r="N57" i="74"/>
  <c r="Z57" i="74"/>
  <c r="F57" i="74"/>
  <c r="F58" i="74" s="1"/>
  <c r="X57" i="74"/>
  <c r="V57" i="74"/>
  <c r="H57" i="74"/>
  <c r="H196" i="72"/>
  <c r="J196" i="72" s="1"/>
  <c r="L196" i="72" s="1"/>
  <c r="N196" i="72" s="1"/>
  <c r="P196" i="72" s="1"/>
  <c r="R196" i="72" s="1"/>
  <c r="T196" i="72" s="1"/>
  <c r="V196" i="72" s="1"/>
  <c r="X196" i="72" s="1"/>
  <c r="Z196" i="72" s="1"/>
  <c r="AB196" i="72" s="1"/>
  <c r="AC196" i="72" s="1"/>
  <c r="X547" i="72"/>
  <c r="J547" i="72"/>
  <c r="H547" i="72"/>
  <c r="T547" i="72"/>
  <c r="L547" i="72"/>
  <c r="Z547" i="72"/>
  <c r="F547" i="72"/>
  <c r="F548" i="72" s="1"/>
  <c r="V547" i="72"/>
  <c r="R547" i="72"/>
  <c r="P547" i="72"/>
  <c r="AB547" i="72"/>
  <c r="AC547" i="72" s="1"/>
  <c r="N547" i="72"/>
  <c r="H75" i="74"/>
  <c r="J75" i="74" s="1"/>
  <c r="L75" i="74" s="1"/>
  <c r="N75" i="74" s="1"/>
  <c r="P75" i="74" s="1"/>
  <c r="R75" i="74" s="1"/>
  <c r="T75" i="74" s="1"/>
  <c r="V75" i="74" s="1"/>
  <c r="X75" i="74" s="1"/>
  <c r="Z75" i="74" s="1"/>
  <c r="AB75" i="74" s="1"/>
  <c r="H206" i="80"/>
  <c r="J206" i="80" s="1"/>
  <c r="L206" i="80" s="1"/>
  <c r="N206" i="80" s="1"/>
  <c r="P206" i="80" s="1"/>
  <c r="R206" i="80" s="1"/>
  <c r="T206" i="80" s="1"/>
  <c r="V206" i="80" s="1"/>
  <c r="X206" i="80" s="1"/>
  <c r="Z206" i="80" s="1"/>
  <c r="AB206" i="80" s="1"/>
  <c r="X318" i="70"/>
  <c r="T318" i="70"/>
  <c r="J318" i="70"/>
  <c r="L318" i="70"/>
  <c r="Z318" i="70"/>
  <c r="AB318" i="70"/>
  <c r="V318" i="70"/>
  <c r="R318" i="70"/>
  <c r="N318" i="70"/>
  <c r="P318" i="70"/>
  <c r="F318" i="70"/>
  <c r="F319" i="70" s="1"/>
  <c r="H318" i="70"/>
  <c r="N229" i="80"/>
  <c r="Z229" i="80"/>
  <c r="L229" i="80"/>
  <c r="X229" i="80"/>
  <c r="J229" i="80"/>
  <c r="V229" i="80"/>
  <c r="H229" i="80"/>
  <c r="T229" i="80"/>
  <c r="F229" i="80"/>
  <c r="F230" i="80" s="1"/>
  <c r="R229" i="80"/>
  <c r="P229" i="80"/>
  <c r="AB229" i="80"/>
  <c r="H693" i="72"/>
  <c r="J693" i="72" s="1"/>
  <c r="L693" i="72" s="1"/>
  <c r="N693" i="72" s="1"/>
  <c r="P693" i="72" s="1"/>
  <c r="R693" i="72" s="1"/>
  <c r="T693" i="72" s="1"/>
  <c r="V693" i="72" s="1"/>
  <c r="X693" i="72" s="1"/>
  <c r="Z693" i="72" s="1"/>
  <c r="AB693" i="72" s="1"/>
  <c r="AC693" i="72" s="1"/>
  <c r="L88" i="72"/>
  <c r="P88" i="72"/>
  <c r="AB88" i="72"/>
  <c r="AC88" i="72" s="1"/>
  <c r="N88" i="72"/>
  <c r="X88" i="72"/>
  <c r="T88" i="72"/>
  <c r="F88" i="72"/>
  <c r="F89" i="72" s="1"/>
  <c r="Z88" i="72"/>
  <c r="V88" i="72"/>
  <c r="R88" i="72"/>
  <c r="J88" i="72"/>
  <c r="H88" i="72"/>
  <c r="L391" i="72"/>
  <c r="N391" i="72"/>
  <c r="Z391" i="72"/>
  <c r="F391" i="72"/>
  <c r="F392" i="72" s="1"/>
  <c r="J391" i="72"/>
  <c r="X391" i="72"/>
  <c r="AB391" i="72"/>
  <c r="AC391" i="72" s="1"/>
  <c r="H391" i="72"/>
  <c r="T391" i="72"/>
  <c r="V391" i="72"/>
  <c r="R391" i="72"/>
  <c r="P391" i="72"/>
  <c r="F624" i="70"/>
  <c r="F625" i="70" s="1"/>
  <c r="Z624" i="70"/>
  <c r="L624" i="70"/>
  <c r="J624" i="70"/>
  <c r="N624" i="70"/>
  <c r="H624" i="70"/>
  <c r="T624" i="70"/>
  <c r="X624" i="70"/>
  <c r="R624" i="70"/>
  <c r="AB624" i="70"/>
  <c r="V624" i="70"/>
  <c r="P624" i="70"/>
  <c r="AB133" i="74"/>
  <c r="X133" i="74"/>
  <c r="Z133" i="74"/>
  <c r="P133" i="74"/>
  <c r="J133" i="74"/>
  <c r="F133" i="74"/>
  <c r="F134" i="74" s="1"/>
  <c r="H133" i="74"/>
  <c r="R133" i="74"/>
  <c r="T133" i="74"/>
  <c r="L133" i="74"/>
  <c r="N133" i="74"/>
  <c r="V133" i="74"/>
  <c r="V491" i="72"/>
  <c r="P491" i="72"/>
  <c r="Z491" i="72"/>
  <c r="L491" i="72"/>
  <c r="H491" i="72"/>
  <c r="N491" i="72"/>
  <c r="AB491" i="72"/>
  <c r="J491" i="72"/>
  <c r="F491" i="72"/>
  <c r="F492" i="72" s="1"/>
  <c r="R491" i="72"/>
  <c r="T491" i="72"/>
  <c r="X491" i="72"/>
  <c r="Z737" i="70"/>
  <c r="N737" i="70"/>
  <c r="L737" i="70"/>
  <c r="H737" i="70"/>
  <c r="X737" i="70"/>
  <c r="R737" i="70"/>
  <c r="V737" i="70"/>
  <c r="T737" i="70"/>
  <c r="AB737" i="70"/>
  <c r="F737" i="70"/>
  <c r="F738" i="70" s="1"/>
  <c r="J737" i="70"/>
  <c r="P737" i="70"/>
  <c r="H110" i="80"/>
  <c r="J110" i="80" s="1"/>
  <c r="L110" i="80" s="1"/>
  <c r="N110" i="80" s="1"/>
  <c r="P110" i="80" s="1"/>
  <c r="R110" i="80" s="1"/>
  <c r="T110" i="80" s="1"/>
  <c r="V110" i="80" s="1"/>
  <c r="X110" i="80" s="1"/>
  <c r="Z110" i="80" s="1"/>
  <c r="AB110" i="80" s="1"/>
  <c r="J992" i="72"/>
  <c r="V992" i="72"/>
  <c r="X992" i="72"/>
  <c r="R992" i="72"/>
  <c r="L992" i="72"/>
  <c r="P992" i="72"/>
  <c r="AB992" i="72"/>
  <c r="AC992" i="72" s="1"/>
  <c r="N992" i="72"/>
  <c r="H992" i="72"/>
  <c r="Z992" i="72"/>
  <c r="T992" i="72"/>
  <c r="F992" i="72"/>
  <c r="F993" i="72" s="1"/>
  <c r="T115" i="74"/>
  <c r="AB115" i="74"/>
  <c r="V115" i="74"/>
  <c r="X115" i="74"/>
  <c r="R115" i="74"/>
  <c r="L115" i="74"/>
  <c r="Z115" i="74"/>
  <c r="J115" i="74"/>
  <c r="N115" i="74"/>
  <c r="P115" i="74"/>
  <c r="F115" i="74"/>
  <c r="F116" i="74" s="1"/>
  <c r="H115" i="74"/>
  <c r="T434" i="70"/>
  <c r="N434" i="70"/>
  <c r="P434" i="70"/>
  <c r="H434" i="70"/>
  <c r="Z434" i="70"/>
  <c r="AB434" i="70"/>
  <c r="J434" i="70"/>
  <c r="V434" i="70"/>
  <c r="X434" i="70"/>
  <c r="R434" i="70"/>
  <c r="L434" i="70"/>
  <c r="F434" i="70"/>
  <c r="F435" i="70" s="1"/>
  <c r="H384" i="72"/>
  <c r="J384" i="72" s="1"/>
  <c r="L384" i="72" s="1"/>
  <c r="N384" i="72" s="1"/>
  <c r="P384" i="72" s="1"/>
  <c r="R384" i="72" s="1"/>
  <c r="T384" i="72" s="1"/>
  <c r="V384" i="72" s="1"/>
  <c r="X384" i="72" s="1"/>
  <c r="Z384" i="72" s="1"/>
  <c r="AB384" i="72" s="1"/>
  <c r="AC384" i="72" s="1"/>
  <c r="H577" i="72"/>
  <c r="J577" i="72" s="1"/>
  <c r="L577" i="72" s="1"/>
  <c r="N577" i="72" s="1"/>
  <c r="P577" i="72" s="1"/>
  <c r="R577" i="72" s="1"/>
  <c r="T577" i="72" s="1"/>
  <c r="V577" i="72" s="1"/>
  <c r="X577" i="72" s="1"/>
  <c r="Z577" i="72" s="1"/>
  <c r="AB577" i="72" s="1"/>
  <c r="AC577" i="72" s="1"/>
  <c r="T80" i="72"/>
  <c r="F80" i="72"/>
  <c r="F81" i="72" s="1"/>
  <c r="R80" i="72"/>
  <c r="P80" i="72"/>
  <c r="N80" i="72"/>
  <c r="J80" i="72"/>
  <c r="V80" i="72"/>
  <c r="H80" i="72"/>
  <c r="AB80" i="72"/>
  <c r="AC80" i="72" s="1"/>
  <c r="Z80" i="72"/>
  <c r="L80" i="72"/>
  <c r="X80" i="72"/>
  <c r="X480" i="70"/>
  <c r="N480" i="70"/>
  <c r="F480" i="70"/>
  <c r="F481" i="70" s="1"/>
  <c r="H480" i="70"/>
  <c r="Z480" i="70"/>
  <c r="AB480" i="70"/>
  <c r="V480" i="70"/>
  <c r="R480" i="70"/>
  <c r="T480" i="70"/>
  <c r="P480" i="70"/>
  <c r="J480" i="70"/>
  <c r="L480" i="70"/>
  <c r="H725" i="72"/>
  <c r="R725" i="72"/>
  <c r="V725" i="72"/>
  <c r="T725" i="72"/>
  <c r="F725" i="72"/>
  <c r="F726" i="72" s="1"/>
  <c r="J725" i="72"/>
  <c r="P725" i="72"/>
  <c r="N725" i="72"/>
  <c r="AB725" i="72"/>
  <c r="Z725" i="72"/>
  <c r="L725" i="72"/>
  <c r="X725" i="72"/>
  <c r="V203" i="84"/>
  <c r="Z203" i="84"/>
  <c r="J203" i="84"/>
  <c r="L203" i="84"/>
  <c r="N203" i="84"/>
  <c r="H203" i="84"/>
  <c r="T203" i="84"/>
  <c r="P203" i="84"/>
  <c r="AB203" i="84"/>
  <c r="X203" i="84"/>
  <c r="F203" i="84"/>
  <c r="F204" i="84" s="1"/>
  <c r="R203" i="84"/>
  <c r="L472" i="72"/>
  <c r="X472" i="72"/>
  <c r="J472" i="72"/>
  <c r="H472" i="72"/>
  <c r="AB472" i="72"/>
  <c r="AC472" i="72" s="1"/>
  <c r="Z472" i="72"/>
  <c r="P472" i="72"/>
  <c r="F472" i="72"/>
  <c r="F473" i="72" s="1"/>
  <c r="V472" i="72"/>
  <c r="T472" i="72"/>
  <c r="R472" i="72"/>
  <c r="N472" i="72"/>
  <c r="X99" i="70"/>
  <c r="T99" i="70"/>
  <c r="L99" i="70"/>
  <c r="R99" i="70"/>
  <c r="N99" i="70"/>
  <c r="P99" i="70"/>
  <c r="J99" i="70"/>
  <c r="F99" i="70"/>
  <c r="F100" i="70" s="1"/>
  <c r="H99" i="70"/>
  <c r="Z99" i="70"/>
  <c r="AB99" i="70"/>
  <c r="V99" i="70"/>
  <c r="F817" i="72"/>
  <c r="F818" i="72" s="1"/>
  <c r="P817" i="72"/>
  <c r="N817" i="72"/>
  <c r="T817" i="72"/>
  <c r="L817" i="72"/>
  <c r="AB817" i="72"/>
  <c r="AC817" i="72" s="1"/>
  <c r="J817" i="72"/>
  <c r="Z817" i="72"/>
  <c r="X817" i="72"/>
  <c r="H817" i="72"/>
  <c r="V817" i="72"/>
  <c r="R817" i="72"/>
  <c r="AB97" i="70"/>
  <c r="R97" i="70"/>
  <c r="H97" i="70"/>
  <c r="V97" i="70"/>
  <c r="Z97" i="70"/>
  <c r="X97" i="70"/>
  <c r="T97" i="70"/>
  <c r="N97" i="70"/>
  <c r="P97" i="70"/>
  <c r="J97" i="70"/>
  <c r="L97" i="70"/>
  <c r="F97" i="70"/>
  <c r="F98" i="70" s="1"/>
  <c r="H953" i="72"/>
  <c r="J953" i="72" s="1"/>
  <c r="L953" i="72" s="1"/>
  <c r="N953" i="72" s="1"/>
  <c r="P953" i="72" s="1"/>
  <c r="R953" i="72" s="1"/>
  <c r="T953" i="72" s="1"/>
  <c r="V953" i="72" s="1"/>
  <c r="X953" i="72" s="1"/>
  <c r="Z953" i="72" s="1"/>
  <c r="AB953" i="72" s="1"/>
  <c r="AC953" i="72" s="1"/>
  <c r="H67" i="75"/>
  <c r="J67" i="75" s="1"/>
  <c r="L67" i="75" s="1"/>
  <c r="N67" i="75" s="1"/>
  <c r="P67" i="75" s="1"/>
  <c r="R67" i="75" s="1"/>
  <c r="T67" i="75" s="1"/>
  <c r="V67" i="75" s="1"/>
  <c r="X67" i="75" s="1"/>
  <c r="Z67" i="75" s="1"/>
  <c r="AB67" i="75" s="1"/>
  <c r="H190" i="80"/>
  <c r="J190" i="80" s="1"/>
  <c r="L190" i="80" s="1"/>
  <c r="N190" i="80" s="1"/>
  <c r="P190" i="80" s="1"/>
  <c r="R190" i="80" s="1"/>
  <c r="T190" i="80" s="1"/>
  <c r="V190" i="80" s="1"/>
  <c r="X190" i="80" s="1"/>
  <c r="Z190" i="80" s="1"/>
  <c r="AB190" i="80" s="1"/>
  <c r="V805" i="72"/>
  <c r="P805" i="72"/>
  <c r="T805" i="72"/>
  <c r="R805" i="72"/>
  <c r="AB805" i="72"/>
  <c r="AC805" i="72" s="1"/>
  <c r="N805" i="72"/>
  <c r="L805" i="72"/>
  <c r="Z805" i="72"/>
  <c r="J805" i="72"/>
  <c r="X805" i="72"/>
  <c r="H805" i="72"/>
  <c r="F805" i="72"/>
  <c r="F806" i="72" s="1"/>
  <c r="R556" i="70"/>
  <c r="P556" i="70"/>
  <c r="Z556" i="70"/>
  <c r="N556" i="70"/>
  <c r="J556" i="70"/>
  <c r="V556" i="70"/>
  <c r="X556" i="70"/>
  <c r="T556" i="70"/>
  <c r="L556" i="70"/>
  <c r="F556" i="70"/>
  <c r="F557" i="70" s="1"/>
  <c r="H556" i="70"/>
  <c r="AB556" i="70"/>
  <c r="H18" i="70"/>
  <c r="J18" i="70" s="1"/>
  <c r="L18" i="70" s="1"/>
  <c r="N18" i="70" s="1"/>
  <c r="P18" i="70" s="1"/>
  <c r="R18" i="70" s="1"/>
  <c r="T18" i="70" s="1"/>
  <c r="V18" i="70" s="1"/>
  <c r="X18" i="70" s="1"/>
  <c r="Z18" i="70" s="1"/>
  <c r="AB18" i="70" s="1"/>
  <c r="Z380" i="70"/>
  <c r="AB380" i="70"/>
  <c r="R380" i="70"/>
  <c r="N380" i="70"/>
  <c r="P380" i="70"/>
  <c r="H380" i="70"/>
  <c r="V380" i="70"/>
  <c r="X380" i="70"/>
  <c r="T380" i="70"/>
  <c r="J380" i="70"/>
  <c r="L380" i="70"/>
  <c r="F380" i="70"/>
  <c r="F381" i="70" s="1"/>
  <c r="AB223" i="72"/>
  <c r="AC223" i="72" s="1"/>
  <c r="N223" i="72"/>
  <c r="Z223" i="72"/>
  <c r="X223" i="72"/>
  <c r="V223" i="72"/>
  <c r="T223" i="72"/>
  <c r="F223" i="72"/>
  <c r="F224" i="72" s="1"/>
  <c r="R223" i="72"/>
  <c r="P223" i="72"/>
  <c r="H223" i="72"/>
  <c r="L223" i="72"/>
  <c r="J223" i="72"/>
  <c r="R77" i="70"/>
  <c r="N77" i="70"/>
  <c r="L77" i="70"/>
  <c r="Z77" i="70"/>
  <c r="T77" i="70"/>
  <c r="P77" i="70"/>
  <c r="J77" i="70"/>
  <c r="F77" i="70"/>
  <c r="F78" i="70" s="1"/>
  <c r="H77" i="70"/>
  <c r="AB77" i="70"/>
  <c r="V77" i="70"/>
  <c r="X77" i="70"/>
  <c r="L147" i="70"/>
  <c r="AB147" i="70"/>
  <c r="T147" i="70"/>
  <c r="X147" i="70"/>
  <c r="Z147" i="70"/>
  <c r="V147" i="70"/>
  <c r="R147" i="70"/>
  <c r="N147" i="70"/>
  <c r="P147" i="70"/>
  <c r="J147" i="70"/>
  <c r="F147" i="70"/>
  <c r="F148" i="70" s="1"/>
  <c r="H147" i="70"/>
  <c r="AB476" i="70"/>
  <c r="J476" i="70"/>
  <c r="X476" i="70"/>
  <c r="Z476" i="70"/>
  <c r="R476" i="70"/>
  <c r="P476" i="70"/>
  <c r="T476" i="70"/>
  <c r="V476" i="70"/>
  <c r="L476" i="70"/>
  <c r="N476" i="70"/>
  <c r="H476" i="70"/>
  <c r="F476" i="70"/>
  <c r="F477" i="70" s="1"/>
  <c r="H833" i="72"/>
  <c r="J833" i="72" s="1"/>
  <c r="L833" i="72" s="1"/>
  <c r="N833" i="72" s="1"/>
  <c r="P833" i="72" s="1"/>
  <c r="R833" i="72" s="1"/>
  <c r="T833" i="72" s="1"/>
  <c r="V833" i="72" s="1"/>
  <c r="X833" i="72" s="1"/>
  <c r="Z833" i="72" s="1"/>
  <c r="AB833" i="72" s="1"/>
  <c r="AC833" i="72" s="1"/>
  <c r="P504" i="70"/>
  <c r="L504" i="70"/>
  <c r="X504" i="70"/>
  <c r="Z504" i="70"/>
  <c r="AB504" i="70"/>
  <c r="V504" i="70"/>
  <c r="R504" i="70"/>
  <c r="T504" i="70"/>
  <c r="N504" i="70"/>
  <c r="J504" i="70"/>
  <c r="F504" i="70"/>
  <c r="F505" i="70" s="1"/>
  <c r="H504" i="70"/>
  <c r="AB133" i="80"/>
  <c r="X133" i="80"/>
  <c r="V133" i="80"/>
  <c r="H133" i="80"/>
  <c r="P133" i="80"/>
  <c r="N133" i="80"/>
  <c r="T133" i="80"/>
  <c r="F133" i="80"/>
  <c r="F134" i="80" s="1"/>
  <c r="Z133" i="80"/>
  <c r="L133" i="80"/>
  <c r="J133" i="80"/>
  <c r="R133" i="80"/>
  <c r="T549" i="72"/>
  <c r="J549" i="72"/>
  <c r="V549" i="72"/>
  <c r="R549" i="72"/>
  <c r="L549" i="72"/>
  <c r="N549" i="72"/>
  <c r="AB549" i="72"/>
  <c r="AC549" i="72" s="1"/>
  <c r="H549" i="72"/>
  <c r="F549" i="72"/>
  <c r="F550" i="72" s="1"/>
  <c r="P549" i="72"/>
  <c r="Z549" i="72"/>
  <c r="X549" i="72"/>
  <c r="N111" i="80"/>
  <c r="V111" i="80"/>
  <c r="H111" i="80"/>
  <c r="Z111" i="80"/>
  <c r="X111" i="80"/>
  <c r="J111" i="80"/>
  <c r="R111" i="80"/>
  <c r="T111" i="80"/>
  <c r="F111" i="80"/>
  <c r="F112" i="80" s="1"/>
  <c r="L111" i="80"/>
  <c r="P111" i="80"/>
  <c r="AB111" i="80"/>
  <c r="R721" i="70"/>
  <c r="P721" i="70"/>
  <c r="Z721" i="70"/>
  <c r="L721" i="70"/>
  <c r="F721" i="70"/>
  <c r="F722" i="70" s="1"/>
  <c r="AB721" i="70"/>
  <c r="V721" i="70"/>
  <c r="X721" i="70"/>
  <c r="T721" i="70"/>
  <c r="N721" i="70"/>
  <c r="J721" i="70"/>
  <c r="H721" i="70"/>
  <c r="L707" i="70"/>
  <c r="F707" i="70"/>
  <c r="F708" i="70" s="1"/>
  <c r="R707" i="70"/>
  <c r="N707" i="70"/>
  <c r="V707" i="70"/>
  <c r="Z707" i="70"/>
  <c r="T707" i="70"/>
  <c r="AB707" i="70"/>
  <c r="H707" i="70"/>
  <c r="J707" i="70"/>
  <c r="X707" i="70"/>
  <c r="P707" i="70"/>
  <c r="Z19" i="80"/>
  <c r="L19" i="80"/>
  <c r="V19" i="80"/>
  <c r="J19" i="80"/>
  <c r="AB19" i="80"/>
  <c r="X19" i="80"/>
  <c r="N19" i="80"/>
  <c r="H19" i="80"/>
  <c r="F19" i="80"/>
  <c r="F20" i="80" s="1"/>
  <c r="P19" i="80"/>
  <c r="T19" i="80"/>
  <c r="R19" i="80"/>
  <c r="J336" i="70"/>
  <c r="X336" i="70"/>
  <c r="F336" i="70"/>
  <c r="F337" i="70" s="1"/>
  <c r="R336" i="70"/>
  <c r="P336" i="70"/>
  <c r="V336" i="70"/>
  <c r="AB336" i="70"/>
  <c r="Z336" i="70"/>
  <c r="L336" i="70"/>
  <c r="N336" i="70"/>
  <c r="T336" i="70"/>
  <c r="H336" i="70"/>
  <c r="X115" i="72"/>
  <c r="N115" i="72"/>
  <c r="J115" i="72"/>
  <c r="Z115" i="72"/>
  <c r="AB115" i="72"/>
  <c r="AC115" i="72" s="1"/>
  <c r="F115" i="72"/>
  <c r="F116" i="72" s="1"/>
  <c r="R115" i="72"/>
  <c r="P115" i="72"/>
  <c r="V115" i="72"/>
  <c r="H115" i="72"/>
  <c r="T115" i="72"/>
  <c r="L115" i="72"/>
  <c r="Z809" i="72"/>
  <c r="X809" i="72"/>
  <c r="AB809" i="72"/>
  <c r="AC809" i="72" s="1"/>
  <c r="J809" i="72"/>
  <c r="H809" i="72"/>
  <c r="R809" i="72"/>
  <c r="L809" i="72"/>
  <c r="P809" i="72"/>
  <c r="N809" i="72"/>
  <c r="V809" i="72"/>
  <c r="T809" i="72"/>
  <c r="F809" i="72"/>
  <c r="F810" i="72" s="1"/>
  <c r="H186" i="80"/>
  <c r="J186" i="80" s="1"/>
  <c r="L186" i="80" s="1"/>
  <c r="N186" i="80" s="1"/>
  <c r="P186" i="80" s="1"/>
  <c r="R186" i="80" s="1"/>
  <c r="T186" i="80" s="1"/>
  <c r="V186" i="80" s="1"/>
  <c r="X186" i="80" s="1"/>
  <c r="Z186" i="80" s="1"/>
  <c r="AB186" i="80" s="1"/>
  <c r="V667" i="70"/>
  <c r="X667" i="70"/>
  <c r="AB667" i="70"/>
  <c r="L667" i="70"/>
  <c r="P667" i="70"/>
  <c r="Z667" i="70"/>
  <c r="T667" i="70"/>
  <c r="H667" i="70"/>
  <c r="J667" i="70"/>
  <c r="N667" i="70"/>
  <c r="R667" i="70"/>
  <c r="F667" i="70"/>
  <c r="F668" i="70" s="1"/>
  <c r="Z226" i="72"/>
  <c r="X226" i="72"/>
  <c r="AB226" i="72"/>
  <c r="R226" i="72"/>
  <c r="L226" i="72"/>
  <c r="H226" i="72"/>
  <c r="F226" i="72"/>
  <c r="F227" i="72" s="1"/>
  <c r="V226" i="72"/>
  <c r="N226" i="72"/>
  <c r="T226" i="72"/>
  <c r="J226" i="72"/>
  <c r="P226" i="72"/>
  <c r="X353" i="72"/>
  <c r="J353" i="72"/>
  <c r="T353" i="72"/>
  <c r="F353" i="72"/>
  <c r="F354" i="72" s="1"/>
  <c r="AB353" i="72"/>
  <c r="AC353" i="72" s="1"/>
  <c r="L353" i="72"/>
  <c r="Z353" i="72"/>
  <c r="H353" i="72"/>
  <c r="V353" i="72"/>
  <c r="P353" i="72"/>
  <c r="N353" i="72"/>
  <c r="R353" i="72"/>
  <c r="R626" i="72"/>
  <c r="F626" i="72"/>
  <c r="F627" i="72" s="1"/>
  <c r="P626" i="72"/>
  <c r="T626" i="72"/>
  <c r="AB626" i="72"/>
  <c r="AC626" i="72" s="1"/>
  <c r="N626" i="72"/>
  <c r="Z626" i="72"/>
  <c r="L626" i="72"/>
  <c r="X626" i="72"/>
  <c r="J626" i="72"/>
  <c r="V626" i="72"/>
  <c r="H626" i="72"/>
  <c r="T57" i="80"/>
  <c r="Z57" i="80"/>
  <c r="F57" i="80"/>
  <c r="F58" i="80" s="1"/>
  <c r="X57" i="80"/>
  <c r="R57" i="80"/>
  <c r="H57" i="80"/>
  <c r="V57" i="80"/>
  <c r="P57" i="80"/>
  <c r="N57" i="80"/>
  <c r="L57" i="80"/>
  <c r="J57" i="80"/>
  <c r="AB57" i="80"/>
  <c r="V598" i="70"/>
  <c r="X598" i="70"/>
  <c r="R598" i="70"/>
  <c r="J598" i="70"/>
  <c r="AB598" i="70"/>
  <c r="Z598" i="70"/>
  <c r="T598" i="70"/>
  <c r="N598" i="70"/>
  <c r="P598" i="70"/>
  <c r="L598" i="70"/>
  <c r="F598" i="70"/>
  <c r="F599" i="70" s="1"/>
  <c r="H598" i="70"/>
  <c r="P393" i="72"/>
  <c r="N393" i="72"/>
  <c r="L393" i="72"/>
  <c r="Z393" i="72"/>
  <c r="AB393" i="72"/>
  <c r="AC393" i="72" s="1"/>
  <c r="H393" i="72"/>
  <c r="R393" i="72"/>
  <c r="V393" i="72"/>
  <c r="X393" i="72"/>
  <c r="F393" i="72"/>
  <c r="F394" i="72" s="1"/>
  <c r="J393" i="72"/>
  <c r="T393" i="72"/>
  <c r="N107" i="70"/>
  <c r="L107" i="70"/>
  <c r="V107" i="70"/>
  <c r="Z107" i="70"/>
  <c r="AB107" i="70"/>
  <c r="X107" i="70"/>
  <c r="R107" i="70"/>
  <c r="T107" i="70"/>
  <c r="P107" i="70"/>
  <c r="J107" i="70"/>
  <c r="F107" i="70"/>
  <c r="F108" i="70" s="1"/>
  <c r="H107" i="70"/>
  <c r="R177" i="70"/>
  <c r="P177" i="70"/>
  <c r="Z177" i="70"/>
  <c r="T177" i="70"/>
  <c r="V177" i="70"/>
  <c r="X177" i="70"/>
  <c r="N177" i="70"/>
  <c r="J177" i="70"/>
  <c r="L177" i="70"/>
  <c r="F177" i="70"/>
  <c r="F178" i="70" s="1"/>
  <c r="H177" i="70"/>
  <c r="AB177" i="70"/>
  <c r="X270" i="70"/>
  <c r="T270" i="70"/>
  <c r="L270" i="70"/>
  <c r="P270" i="70"/>
  <c r="J270" i="70"/>
  <c r="Z270" i="70"/>
  <c r="AB270" i="70"/>
  <c r="V270" i="70"/>
  <c r="R270" i="70"/>
  <c r="N270" i="70"/>
  <c r="F270" i="70"/>
  <c r="F271" i="70" s="1"/>
  <c r="H270" i="70"/>
  <c r="T171" i="80"/>
  <c r="L171" i="80"/>
  <c r="F171" i="80"/>
  <c r="F172" i="80" s="1"/>
  <c r="R171" i="80"/>
  <c r="N171" i="80"/>
  <c r="P171" i="80"/>
  <c r="Z171" i="80"/>
  <c r="V171" i="80"/>
  <c r="X171" i="80"/>
  <c r="AB171" i="80"/>
  <c r="H171" i="80"/>
  <c r="J171" i="80"/>
  <c r="H90" i="72"/>
  <c r="AB90" i="72"/>
  <c r="AC90" i="72" s="1"/>
  <c r="Z90" i="72"/>
  <c r="X90" i="72"/>
  <c r="L90" i="72"/>
  <c r="T90" i="72"/>
  <c r="F90" i="72"/>
  <c r="F91" i="72" s="1"/>
  <c r="R90" i="72"/>
  <c r="P90" i="72"/>
  <c r="N90" i="72"/>
  <c r="J90" i="72"/>
  <c r="V90" i="72"/>
  <c r="X572" i="70"/>
  <c r="N572" i="70"/>
  <c r="V572" i="70"/>
  <c r="P572" i="70"/>
  <c r="J572" i="70"/>
  <c r="L572" i="70"/>
  <c r="F572" i="70"/>
  <c r="F573" i="70" s="1"/>
  <c r="H572" i="70"/>
  <c r="Z572" i="70"/>
  <c r="AB572" i="70"/>
  <c r="R572" i="70"/>
  <c r="T572" i="70"/>
  <c r="R710" i="72"/>
  <c r="J710" i="72"/>
  <c r="H710" i="72"/>
  <c r="T710" i="72"/>
  <c r="P710" i="72"/>
  <c r="AB710" i="72"/>
  <c r="AC710" i="72" s="1"/>
  <c r="N710" i="72"/>
  <c r="Z710" i="72"/>
  <c r="L710" i="72"/>
  <c r="X710" i="72"/>
  <c r="F710" i="72"/>
  <c r="F711" i="72" s="1"/>
  <c r="V710" i="72"/>
  <c r="P1002" i="72"/>
  <c r="AB1002" i="72"/>
  <c r="AC1002" i="72" s="1"/>
  <c r="N1002" i="72"/>
  <c r="Z1002" i="72"/>
  <c r="T1002" i="72"/>
  <c r="F1002" i="72"/>
  <c r="F1003" i="72" s="1"/>
  <c r="L1002" i="72"/>
  <c r="H1002" i="72"/>
  <c r="J1002" i="72"/>
  <c r="V1002" i="72"/>
  <c r="X1002" i="72"/>
  <c r="R1002" i="72"/>
  <c r="P65" i="80"/>
  <c r="R65" i="80"/>
  <c r="T65" i="80"/>
  <c r="AB65" i="80"/>
  <c r="H65" i="80"/>
  <c r="F65" i="80"/>
  <c r="F66" i="80" s="1"/>
  <c r="N65" i="80"/>
  <c r="J65" i="80"/>
  <c r="Z65" i="80"/>
  <c r="L65" i="80"/>
  <c r="X65" i="80"/>
  <c r="V65" i="80"/>
  <c r="H730" i="72" l="1"/>
  <c r="Z233" i="84"/>
  <c r="H121" i="70"/>
  <c r="J121" i="70" s="1"/>
  <c r="L121" i="70" s="1"/>
  <c r="N121" i="70" s="1"/>
  <c r="P121" i="70" s="1"/>
  <c r="R121" i="70" s="1"/>
  <c r="T121" i="70" s="1"/>
  <c r="V121" i="70" s="1"/>
  <c r="X121" i="70" s="1"/>
  <c r="Z121" i="70" s="1"/>
  <c r="AB121" i="70" s="1"/>
  <c r="H426" i="70"/>
  <c r="J426" i="70" s="1"/>
  <c r="L426" i="70" s="1"/>
  <c r="N426" i="70" s="1"/>
  <c r="P426" i="70" s="1"/>
  <c r="R426" i="70" s="1"/>
  <c r="T426" i="70" s="1"/>
  <c r="V426" i="70" s="1"/>
  <c r="X426" i="70" s="1"/>
  <c r="Z426" i="70" s="1"/>
  <c r="AB426" i="70" s="1"/>
  <c r="P1107" i="72"/>
  <c r="R1107" i="72" s="1"/>
  <c r="T1107" i="72" s="1"/>
  <c r="V1107" i="72" s="1"/>
  <c r="X1107" i="72" s="1"/>
  <c r="Z1107" i="72" s="1"/>
  <c r="AB1107" i="72" s="1"/>
  <c r="AC1107" i="72" s="1"/>
  <c r="P1079" i="72"/>
  <c r="R1079" i="72" s="1"/>
  <c r="T1079" i="72" s="1"/>
  <c r="V1079" i="72" s="1"/>
  <c r="X1079" i="72" s="1"/>
  <c r="Z1079" i="72" s="1"/>
  <c r="AB1079" i="72" s="1"/>
  <c r="AC1079" i="72" s="1"/>
  <c r="P1113" i="72"/>
  <c r="R1113" i="72" s="1"/>
  <c r="T1113" i="72" s="1"/>
  <c r="V1113" i="72" s="1"/>
  <c r="X1113" i="72" s="1"/>
  <c r="Z1113" i="72" s="1"/>
  <c r="AB1113" i="72" s="1"/>
  <c r="AC1113" i="72" s="1"/>
  <c r="P1057" i="72"/>
  <c r="R1057" i="72" s="1"/>
  <c r="T1057" i="72" s="1"/>
  <c r="V1057" i="72" s="1"/>
  <c r="X1057" i="72" s="1"/>
  <c r="Z1057" i="72" s="1"/>
  <c r="AB1057" i="72" s="1"/>
  <c r="AC1057" i="72" s="1"/>
  <c r="AD1057" i="72" s="1"/>
  <c r="H514" i="70"/>
  <c r="J514" i="70" s="1"/>
  <c r="L514" i="70" s="1"/>
  <c r="N514" i="70" s="1"/>
  <c r="P514" i="70" s="1"/>
  <c r="R514" i="70" s="1"/>
  <c r="T514" i="70" s="1"/>
  <c r="V514" i="70" s="1"/>
  <c r="X514" i="70" s="1"/>
  <c r="Z514" i="70" s="1"/>
  <c r="AB514" i="70" s="1"/>
  <c r="H222" i="72"/>
  <c r="J222" i="72" s="1"/>
  <c r="L222" i="72" s="1"/>
  <c r="N222" i="72" s="1"/>
  <c r="P222" i="72" s="1"/>
  <c r="R222" i="72" s="1"/>
  <c r="T222" i="72" s="1"/>
  <c r="V222" i="72" s="1"/>
  <c r="X222" i="72" s="1"/>
  <c r="Z222" i="72" s="1"/>
  <c r="AB222" i="72" s="1"/>
  <c r="AC222" i="72" s="1"/>
  <c r="H804" i="72"/>
  <c r="J804" i="72" s="1"/>
  <c r="L804" i="72" s="1"/>
  <c r="N804" i="72" s="1"/>
  <c r="P804" i="72" s="1"/>
  <c r="R804" i="72" s="1"/>
  <c r="T804" i="72" s="1"/>
  <c r="V804" i="72" s="1"/>
  <c r="X804" i="72" s="1"/>
  <c r="Z804" i="72" s="1"/>
  <c r="AB804" i="72" s="1"/>
  <c r="AC804" i="72" s="1"/>
  <c r="L233" i="84"/>
  <c r="X233" i="84"/>
  <c r="H552" i="72"/>
  <c r="J552" i="72" s="1"/>
  <c r="L552" i="72" s="1"/>
  <c r="N552" i="72" s="1"/>
  <c r="P552" i="72" s="1"/>
  <c r="R552" i="72" s="1"/>
  <c r="T552" i="72" s="1"/>
  <c r="V552" i="72" s="1"/>
  <c r="X552" i="72" s="1"/>
  <c r="Z552" i="72" s="1"/>
  <c r="AB552" i="72" s="1"/>
  <c r="AC552" i="72" s="1"/>
  <c r="H699" i="70"/>
  <c r="J699" i="70" s="1"/>
  <c r="L699" i="70" s="1"/>
  <c r="N699" i="70" s="1"/>
  <c r="P699" i="70" s="1"/>
  <c r="R699" i="70" s="1"/>
  <c r="T699" i="70" s="1"/>
  <c r="V699" i="70" s="1"/>
  <c r="X699" i="70" s="1"/>
  <c r="Z699" i="70" s="1"/>
  <c r="AB699" i="70" s="1"/>
  <c r="J187" i="70"/>
  <c r="L187" i="70" s="1"/>
  <c r="N187" i="70" s="1"/>
  <c r="P187" i="70" s="1"/>
  <c r="R187" i="70" s="1"/>
  <c r="T187" i="70" s="1"/>
  <c r="V187" i="70" s="1"/>
  <c r="X187" i="70" s="1"/>
  <c r="Z187" i="70" s="1"/>
  <c r="AB187" i="70" s="1"/>
  <c r="H101" i="72"/>
  <c r="J101" i="72" s="1"/>
  <c r="L101" i="72" s="1"/>
  <c r="N101" i="72" s="1"/>
  <c r="P101" i="72" s="1"/>
  <c r="R101" i="72" s="1"/>
  <c r="T101" i="72" s="1"/>
  <c r="V101" i="72" s="1"/>
  <c r="X101" i="72" s="1"/>
  <c r="Z101" i="72" s="1"/>
  <c r="AB101" i="72" s="1"/>
  <c r="AC101" i="72" s="1"/>
  <c r="N251" i="70"/>
  <c r="L251" i="70"/>
  <c r="P251" i="70"/>
  <c r="H723" i="72"/>
  <c r="J723" i="72" s="1"/>
  <c r="L723" i="72" s="1"/>
  <c r="N723" i="72" s="1"/>
  <c r="P723" i="72" s="1"/>
  <c r="R723" i="72" s="1"/>
  <c r="T723" i="72" s="1"/>
  <c r="V723" i="72" s="1"/>
  <c r="X723" i="72" s="1"/>
  <c r="Z723" i="72" s="1"/>
  <c r="AB723" i="72" s="1"/>
  <c r="AC723" i="72" s="1"/>
  <c r="H471" i="72"/>
  <c r="J471" i="72" s="1"/>
  <c r="L471" i="72" s="1"/>
  <c r="N471" i="72" s="1"/>
  <c r="P471" i="72" s="1"/>
  <c r="R471" i="72" s="1"/>
  <c r="T471" i="72" s="1"/>
  <c r="V471" i="72" s="1"/>
  <c r="X471" i="72" s="1"/>
  <c r="Z471" i="72" s="1"/>
  <c r="AB471" i="72" s="1"/>
  <c r="AC471" i="72" s="1"/>
  <c r="H481" i="72"/>
  <c r="J481" i="72" s="1"/>
  <c r="L481" i="72" s="1"/>
  <c r="N481" i="72" s="1"/>
  <c r="P481" i="72" s="1"/>
  <c r="R481" i="72" s="1"/>
  <c r="T481" i="72" s="1"/>
  <c r="V481" i="72" s="1"/>
  <c r="X481" i="72" s="1"/>
  <c r="Z481" i="72" s="1"/>
  <c r="AB481" i="72" s="1"/>
  <c r="AC481" i="72" s="1"/>
  <c r="H900" i="72"/>
  <c r="J900" i="72" s="1"/>
  <c r="L900" i="72" s="1"/>
  <c r="N900" i="72" s="1"/>
  <c r="P900" i="72" s="1"/>
  <c r="R900" i="72" s="1"/>
  <c r="T900" i="72" s="1"/>
  <c r="V900" i="72" s="1"/>
  <c r="X900" i="72" s="1"/>
  <c r="Z900" i="72" s="1"/>
  <c r="AB900" i="72" s="1"/>
  <c r="AC900" i="72" s="1"/>
  <c r="H198" i="72"/>
  <c r="J198" i="72" s="1"/>
  <c r="L198" i="72" s="1"/>
  <c r="N198" i="72" s="1"/>
  <c r="P198" i="72" s="1"/>
  <c r="R198" i="72" s="1"/>
  <c r="T198" i="72" s="1"/>
  <c r="V198" i="72" s="1"/>
  <c r="X198" i="72" s="1"/>
  <c r="Z198" i="72" s="1"/>
  <c r="AB198" i="72" s="1"/>
  <c r="AC198" i="72" s="1"/>
  <c r="H565" i="72"/>
  <c r="J565" i="72" s="1"/>
  <c r="L565" i="72" s="1"/>
  <c r="N565" i="72" s="1"/>
  <c r="P565" i="72" s="1"/>
  <c r="R565" i="72" s="1"/>
  <c r="T565" i="72" s="1"/>
  <c r="V565" i="72" s="1"/>
  <c r="X565" i="72" s="1"/>
  <c r="Z565" i="72" s="1"/>
  <c r="AB565" i="72" s="1"/>
  <c r="AC565" i="72" s="1"/>
  <c r="H828" i="72"/>
  <c r="J828" i="72" s="1"/>
  <c r="L828" i="72" s="1"/>
  <c r="N828" i="72" s="1"/>
  <c r="P828" i="72" s="1"/>
  <c r="R828" i="72" s="1"/>
  <c r="T828" i="72" s="1"/>
  <c r="V828" i="72" s="1"/>
  <c r="X828" i="72" s="1"/>
  <c r="Z828" i="72" s="1"/>
  <c r="AB828" i="72" s="1"/>
  <c r="AC828" i="72" s="1"/>
  <c r="H99" i="72"/>
  <c r="J99" i="72" s="1"/>
  <c r="L99" i="72" s="1"/>
  <c r="N99" i="72" s="1"/>
  <c r="P99" i="72" s="1"/>
  <c r="R99" i="72" s="1"/>
  <c r="T99" i="72" s="1"/>
  <c r="V99" i="72" s="1"/>
  <c r="X99" i="72" s="1"/>
  <c r="Z99" i="72" s="1"/>
  <c r="AB99" i="72" s="1"/>
  <c r="AC99" i="72" s="1"/>
  <c r="D1119" i="72"/>
  <c r="D724" i="72"/>
  <c r="AC725" i="72" s="1"/>
  <c r="H124" i="72"/>
  <c r="J124" i="72" s="1"/>
  <c r="L124" i="72" s="1"/>
  <c r="N124" i="72" s="1"/>
  <c r="P124" i="72" s="1"/>
  <c r="R124" i="72" s="1"/>
  <c r="T124" i="72" s="1"/>
  <c r="V124" i="72" s="1"/>
  <c r="X124" i="72" s="1"/>
  <c r="Z124" i="72" s="1"/>
  <c r="AB124" i="72" s="1"/>
  <c r="AC124" i="72" s="1"/>
  <c r="H23" i="72"/>
  <c r="J23" i="72" s="1"/>
  <c r="L23" i="72" s="1"/>
  <c r="N23" i="72" s="1"/>
  <c r="P23" i="72" s="1"/>
  <c r="R23" i="72" s="1"/>
  <c r="T23" i="72" s="1"/>
  <c r="V23" i="72" s="1"/>
  <c r="X23" i="72" s="1"/>
  <c r="Z23" i="72" s="1"/>
  <c r="AB23" i="72" s="1"/>
  <c r="AC23" i="72" s="1"/>
  <c r="H1015" i="72"/>
  <c r="J1015" i="72" s="1"/>
  <c r="L1015" i="72" s="1"/>
  <c r="N1015" i="72" s="1"/>
  <c r="P1015" i="72" s="1"/>
  <c r="R1015" i="72" s="1"/>
  <c r="T1015" i="72" s="1"/>
  <c r="V1015" i="72" s="1"/>
  <c r="X1015" i="72" s="1"/>
  <c r="Z1015" i="72" s="1"/>
  <c r="AB1015" i="72" s="1"/>
  <c r="AC1015" i="72" s="1"/>
  <c r="J191" i="72"/>
  <c r="AC491" i="72"/>
  <c r="R671" i="72"/>
  <c r="AC643" i="72"/>
  <c r="AC940" i="72"/>
  <c r="AC830" i="72"/>
  <c r="R464" i="72"/>
  <c r="AC226" i="72"/>
  <c r="AC883" i="72"/>
  <c r="X68" i="72"/>
  <c r="X984" i="72"/>
  <c r="H921" i="72"/>
  <c r="T866" i="72"/>
  <c r="AC107" i="72"/>
  <c r="V614" i="72"/>
  <c r="H1007" i="72"/>
  <c r="J1007" i="72" s="1"/>
  <c r="L1007" i="72" s="1"/>
  <c r="N1007" i="72" s="1"/>
  <c r="P1007" i="72" s="1"/>
  <c r="R1007" i="72" s="1"/>
  <c r="T1007" i="72" s="1"/>
  <c r="V1007" i="72" s="1"/>
  <c r="X1007" i="72" s="1"/>
  <c r="Z1007" i="72" s="1"/>
  <c r="AB1007" i="72" s="1"/>
  <c r="AC1007" i="72" s="1"/>
  <c r="V531" i="72"/>
  <c r="R373" i="72"/>
  <c r="X1017" i="72"/>
  <c r="H228" i="80"/>
  <c r="J228" i="80" s="1"/>
  <c r="L228" i="80" s="1"/>
  <c r="N228" i="80" s="1"/>
  <c r="P228" i="80" s="1"/>
  <c r="R228" i="80" s="1"/>
  <c r="T228" i="80" s="1"/>
  <c r="V228" i="80" s="1"/>
  <c r="X228" i="80" s="1"/>
  <c r="Z228" i="80" s="1"/>
  <c r="AB228" i="80" s="1"/>
  <c r="AC560" i="72"/>
  <c r="R276" i="72"/>
  <c r="Z182" i="68"/>
  <c r="AC410" i="72"/>
  <c r="AC305" i="72"/>
  <c r="AC688" i="72"/>
  <c r="H251" i="70"/>
  <c r="AB251" i="70"/>
  <c r="V251" i="70"/>
  <c r="X251" i="70"/>
  <c r="R251" i="70"/>
  <c r="T251" i="70"/>
  <c r="F251" i="70"/>
  <c r="F252" i="70" s="1"/>
  <c r="D21" i="70"/>
  <c r="H182" i="68"/>
  <c r="J182" i="68"/>
  <c r="T182" i="68"/>
  <c r="N182" i="68"/>
  <c r="L182" i="68"/>
  <c r="AB182" i="68"/>
  <c r="V182" i="68"/>
  <c r="R182" i="68"/>
  <c r="P182" i="68"/>
  <c r="J12" i="70"/>
  <c r="L12" i="70" s="1"/>
  <c r="H1117" i="72"/>
  <c r="J1117" i="72" s="1"/>
  <c r="L1117" i="72" s="1"/>
  <c r="N1117" i="72" s="1"/>
  <c r="H168" i="84"/>
  <c r="J168" i="84" s="1"/>
  <c r="L168" i="84" s="1"/>
  <c r="N168" i="84" s="1"/>
  <c r="P168" i="84" s="1"/>
  <c r="R168" i="84" s="1"/>
  <c r="T168" i="84" s="1"/>
  <c r="V168" i="84" s="1"/>
  <c r="X168" i="84" s="1"/>
  <c r="Z168" i="84" s="1"/>
  <c r="AB168" i="84" s="1"/>
  <c r="H1111" i="72"/>
  <c r="J1111" i="72" s="1"/>
  <c r="L1111" i="72" s="1"/>
  <c r="N1111" i="72" s="1"/>
  <c r="H1051" i="72"/>
  <c r="J1051" i="72" s="1"/>
  <c r="L1051" i="72" s="1"/>
  <c r="N1051" i="72" s="1"/>
  <c r="H27" i="70"/>
  <c r="V27" i="70"/>
  <c r="N27" i="70"/>
  <c r="T27" i="70"/>
  <c r="R27" i="70"/>
  <c r="F27" i="70"/>
  <c r="F28" i="70" s="1"/>
  <c r="Z27" i="70"/>
  <c r="X27" i="70"/>
  <c r="P27" i="70"/>
  <c r="AB27" i="70"/>
  <c r="L27" i="70"/>
  <c r="J27" i="70"/>
  <c r="H1109" i="72"/>
  <c r="J1109" i="72" s="1"/>
  <c r="L1109" i="72" s="1"/>
  <c r="N1109" i="72" s="1"/>
  <c r="F1049" i="72"/>
  <c r="H1049" i="72" s="1"/>
  <c r="J1049" i="72" s="1"/>
  <c r="L1049" i="72" s="1"/>
  <c r="N1049" i="72" s="1"/>
  <c r="H1099" i="72"/>
  <c r="J1099" i="72" s="1"/>
  <c r="L1099" i="72" s="1"/>
  <c r="N1099" i="72" s="1"/>
  <c r="H1053" i="72"/>
  <c r="J1053" i="72" s="1"/>
  <c r="L1053" i="72" s="1"/>
  <c r="N1053" i="72" s="1"/>
  <c r="H1105" i="72"/>
  <c r="J1105" i="72" s="1"/>
  <c r="L1105" i="72" s="1"/>
  <c r="N1105" i="72" s="1"/>
  <c r="H1055" i="72"/>
  <c r="J1055" i="72" s="1"/>
  <c r="L1055" i="72" s="1"/>
  <c r="N1055" i="72" s="1"/>
  <c r="D232" i="70"/>
  <c r="AB258" i="70"/>
  <c r="H504" i="72"/>
  <c r="J504" i="72" s="1"/>
  <c r="L504" i="72" s="1"/>
  <c r="N504" i="72" s="1"/>
  <c r="P504" i="72" s="1"/>
  <c r="R504" i="72" s="1"/>
  <c r="T504" i="72" s="1"/>
  <c r="V504" i="72" s="1"/>
  <c r="X504" i="72" s="1"/>
  <c r="Z504" i="72" s="1"/>
  <c r="AB504" i="72" s="1"/>
  <c r="AC504" i="72" s="1"/>
  <c r="P64" i="84"/>
  <c r="T64" i="84"/>
  <c r="AB64" i="84"/>
  <c r="N64" i="84"/>
  <c r="R233" i="84"/>
  <c r="J233" i="84"/>
  <c r="N233" i="84"/>
  <c r="H233" i="84"/>
  <c r="H234" i="84" s="1"/>
  <c r="V233" i="84"/>
  <c r="AB233" i="84"/>
  <c r="T233" i="84"/>
  <c r="V64" i="84"/>
  <c r="Z64" i="84"/>
  <c r="J64" i="84"/>
  <c r="H64" i="84"/>
  <c r="L64" i="84"/>
  <c r="N50" i="67"/>
  <c r="F64" i="84"/>
  <c r="F65" i="84" s="1"/>
  <c r="P233" i="84"/>
  <c r="X64" i="84"/>
  <c r="R1017" i="72"/>
  <c r="N1017" i="72"/>
  <c r="Z1017" i="72"/>
  <c r="AB1017" i="72"/>
  <c r="AC1017" i="72" s="1"/>
  <c r="V1017" i="72"/>
  <c r="L1017" i="72"/>
  <c r="D9" i="74"/>
  <c r="H242" i="70"/>
  <c r="H243" i="70" s="1"/>
  <c r="V242" i="70"/>
  <c r="J242" i="70"/>
  <c r="F289" i="80"/>
  <c r="F290" i="80" s="1"/>
  <c r="F297" i="80" s="1"/>
  <c r="H289" i="80"/>
  <c r="H296" i="80" s="1"/>
  <c r="X289" i="80"/>
  <c r="X296" i="80" s="1"/>
  <c r="N289" i="80"/>
  <c r="N296" i="80" s="1"/>
  <c r="T289" i="80"/>
  <c r="T296" i="80" s="1"/>
  <c r="J289" i="80"/>
  <c r="J296" i="80" s="1"/>
  <c r="V289" i="80"/>
  <c r="V296" i="80" s="1"/>
  <c r="AB289" i="80"/>
  <c r="AB296" i="80" s="1"/>
  <c r="P289" i="80"/>
  <c r="P296" i="80" s="1"/>
  <c r="L289" i="80"/>
  <c r="L296" i="80" s="1"/>
  <c r="R289" i="80"/>
  <c r="R296" i="80" s="1"/>
  <c r="L242" i="70"/>
  <c r="T242" i="70"/>
  <c r="P242" i="70"/>
  <c r="R242" i="70"/>
  <c r="AB242" i="70"/>
  <c r="N242" i="70"/>
  <c r="X242" i="70"/>
  <c r="Z242" i="70"/>
  <c r="V22" i="74"/>
  <c r="H22" i="74"/>
  <c r="R22" i="74"/>
  <c r="F22" i="74"/>
  <c r="F23" i="74" s="1"/>
  <c r="J22" i="74"/>
  <c r="X22" i="74"/>
  <c r="Z22" i="74"/>
  <c r="L22" i="74"/>
  <c r="T22" i="74"/>
  <c r="N22" i="74"/>
  <c r="P22" i="74"/>
  <c r="AB22" i="74"/>
  <c r="H287" i="72"/>
  <c r="J287" i="72" s="1"/>
  <c r="L287" i="72" s="1"/>
  <c r="N287" i="72" s="1"/>
  <c r="P287" i="72" s="1"/>
  <c r="R287" i="72" s="1"/>
  <c r="T287" i="72" s="1"/>
  <c r="V287" i="72" s="1"/>
  <c r="X287" i="72" s="1"/>
  <c r="Z287" i="72" s="1"/>
  <c r="AB287" i="72" s="1"/>
  <c r="AC287" i="72" s="1"/>
  <c r="H297" i="72"/>
  <c r="J297" i="72" s="1"/>
  <c r="L297" i="72" s="1"/>
  <c r="N297" i="72" s="1"/>
  <c r="P297" i="72" s="1"/>
  <c r="R297" i="72" s="1"/>
  <c r="T297" i="72" s="1"/>
  <c r="V297" i="72" s="1"/>
  <c r="X297" i="72" s="1"/>
  <c r="Z297" i="72" s="1"/>
  <c r="AB297" i="72" s="1"/>
  <c r="AC297" i="72" s="1"/>
  <c r="H24" i="74"/>
  <c r="X24" i="74"/>
  <c r="AB24" i="74"/>
  <c r="V24" i="74"/>
  <c r="L24" i="74"/>
  <c r="P24" i="74"/>
  <c r="R24" i="74"/>
  <c r="F24" i="74"/>
  <c r="F25" i="74" s="1"/>
  <c r="N24" i="74"/>
  <c r="T24" i="74"/>
  <c r="Z24" i="74"/>
  <c r="J24" i="74"/>
  <c r="D9" i="72"/>
  <c r="H265" i="72"/>
  <c r="J265" i="72" s="1"/>
  <c r="L265" i="72" s="1"/>
  <c r="N265" i="72" s="1"/>
  <c r="P265" i="72" s="1"/>
  <c r="R265" i="72" s="1"/>
  <c r="T265" i="72" s="1"/>
  <c r="V265" i="72" s="1"/>
  <c r="X265" i="72" s="1"/>
  <c r="Z265" i="72" s="1"/>
  <c r="AB265" i="72" s="1"/>
  <c r="AC265" i="72" s="1"/>
  <c r="H279" i="72"/>
  <c r="J279" i="72" s="1"/>
  <c r="L279" i="72" s="1"/>
  <c r="N279" i="72" s="1"/>
  <c r="P279" i="72" s="1"/>
  <c r="R279" i="72" s="1"/>
  <c r="T279" i="72" s="1"/>
  <c r="V279" i="72" s="1"/>
  <c r="X279" i="72" s="1"/>
  <c r="Z279" i="72" s="1"/>
  <c r="AB279" i="72" s="1"/>
  <c r="AC279" i="72" s="1"/>
  <c r="H271" i="72"/>
  <c r="J271" i="72" s="1"/>
  <c r="L271" i="72" s="1"/>
  <c r="N271" i="72" s="1"/>
  <c r="P271" i="72" s="1"/>
  <c r="R271" i="72" s="1"/>
  <c r="T271" i="72" s="1"/>
  <c r="V271" i="72" s="1"/>
  <c r="X271" i="72" s="1"/>
  <c r="Z271" i="72" s="1"/>
  <c r="AB271" i="72" s="1"/>
  <c r="AC271" i="72" s="1"/>
  <c r="H146" i="84"/>
  <c r="J146" i="84" s="1"/>
  <c r="L146" i="84" s="1"/>
  <c r="N146" i="84" s="1"/>
  <c r="P146" i="84" s="1"/>
  <c r="R146" i="84" s="1"/>
  <c r="T146" i="84" s="1"/>
  <c r="V146" i="84" s="1"/>
  <c r="X146" i="84" s="1"/>
  <c r="Z146" i="84" s="1"/>
  <c r="AB146" i="84" s="1"/>
  <c r="R50" i="67"/>
  <c r="X50" i="67"/>
  <c r="H50" i="67"/>
  <c r="F50" i="67"/>
  <c r="F51" i="67" s="1"/>
  <c r="T50" i="67"/>
  <c r="P50" i="67"/>
  <c r="V50" i="67"/>
  <c r="Z50" i="67"/>
  <c r="AB50" i="67"/>
  <c r="J50" i="67"/>
  <c r="H742" i="70"/>
  <c r="J742" i="70" s="1"/>
  <c r="L742" i="70" s="1"/>
  <c r="N742" i="70" s="1"/>
  <c r="P742" i="70" s="1"/>
  <c r="R742" i="70" s="1"/>
  <c r="T742" i="70" s="1"/>
  <c r="V742" i="70" s="1"/>
  <c r="X742" i="70" s="1"/>
  <c r="Z742" i="70" s="1"/>
  <c r="AB742" i="70" s="1"/>
  <c r="R265" i="84"/>
  <c r="H265" i="84"/>
  <c r="J57" i="75"/>
  <c r="L57" i="75" s="1"/>
  <c r="N57" i="75" s="1"/>
  <c r="P57" i="75" s="1"/>
  <c r="R57" i="75" s="1"/>
  <c r="T57" i="75" s="1"/>
  <c r="V57" i="75" s="1"/>
  <c r="X57" i="75" s="1"/>
  <c r="Z57" i="75" s="1"/>
  <c r="AB57" i="75" s="1"/>
  <c r="X265" i="84"/>
  <c r="V265" i="84"/>
  <c r="P265" i="84"/>
  <c r="F265" i="84"/>
  <c r="F266" i="84" s="1"/>
  <c r="Z265" i="84"/>
  <c r="L265" i="84"/>
  <c r="T265" i="84"/>
  <c r="AB265" i="84"/>
  <c r="N265" i="84"/>
  <c r="H144" i="84"/>
  <c r="I144" i="84" s="1"/>
  <c r="J1017" i="72"/>
  <c r="T1017" i="72"/>
  <c r="H1017" i="72"/>
  <c r="H324" i="72"/>
  <c r="J324" i="72" s="1"/>
  <c r="L324" i="72" s="1"/>
  <c r="N324" i="72" s="1"/>
  <c r="P324" i="72" s="1"/>
  <c r="R324" i="72" s="1"/>
  <c r="T324" i="72" s="1"/>
  <c r="V324" i="72" s="1"/>
  <c r="X324" i="72" s="1"/>
  <c r="Z324" i="72" s="1"/>
  <c r="AB324" i="72" s="1"/>
  <c r="AC324" i="72" s="1"/>
  <c r="F1017" i="72"/>
  <c r="F1018" i="72" s="1"/>
  <c r="P1017" i="72"/>
  <c r="D62" i="67"/>
  <c r="J62" i="67" s="1"/>
  <c r="D43" i="67"/>
  <c r="F16" i="70"/>
  <c r="H16" i="70" s="1"/>
  <c r="H213" i="84"/>
  <c r="T213" i="84"/>
  <c r="P107" i="84"/>
  <c r="H502" i="72"/>
  <c r="J502" i="72" s="1"/>
  <c r="L502" i="72" s="1"/>
  <c r="N502" i="72" s="1"/>
  <c r="P502" i="72" s="1"/>
  <c r="R502" i="72" s="1"/>
  <c r="T502" i="72" s="1"/>
  <c r="V502" i="72" s="1"/>
  <c r="X502" i="72" s="1"/>
  <c r="Z502" i="72" s="1"/>
  <c r="AB502" i="72" s="1"/>
  <c r="AC502" i="72" s="1"/>
  <c r="F107" i="84"/>
  <c r="F108" i="84" s="1"/>
  <c r="J107" i="84"/>
  <c r="H229" i="72"/>
  <c r="J229" i="72" s="1"/>
  <c r="L229" i="72" s="1"/>
  <c r="N229" i="72" s="1"/>
  <c r="P229" i="72" s="1"/>
  <c r="R229" i="72" s="1"/>
  <c r="T229" i="72" s="1"/>
  <c r="V229" i="72" s="1"/>
  <c r="X229" i="72" s="1"/>
  <c r="Z229" i="72" s="1"/>
  <c r="AB229" i="72" s="1"/>
  <c r="AC229" i="72" s="1"/>
  <c r="P69" i="75"/>
  <c r="J69" i="75"/>
  <c r="Z69" i="75"/>
  <c r="X69" i="75"/>
  <c r="F69" i="75"/>
  <c r="V69" i="75"/>
  <c r="AB69" i="75"/>
  <c r="T69" i="75"/>
  <c r="N69" i="75"/>
  <c r="H69" i="75"/>
  <c r="L69" i="75"/>
  <c r="R69" i="75"/>
  <c r="H20" i="71"/>
  <c r="L14" i="71"/>
  <c r="H33" i="74"/>
  <c r="J33" i="74" s="1"/>
  <c r="L33" i="74" s="1"/>
  <c r="N33" i="74" s="1"/>
  <c r="P33" i="74" s="1"/>
  <c r="R33" i="74" s="1"/>
  <c r="T33" i="74" s="1"/>
  <c r="V33" i="74" s="1"/>
  <c r="X33" i="74" s="1"/>
  <c r="Z33" i="74" s="1"/>
  <c r="AB33" i="74" s="1"/>
  <c r="H542" i="72"/>
  <c r="J542" i="72" s="1"/>
  <c r="L542" i="72" s="1"/>
  <c r="N542" i="72" s="1"/>
  <c r="P542" i="72" s="1"/>
  <c r="R542" i="72" s="1"/>
  <c r="T542" i="72" s="1"/>
  <c r="V542" i="72" s="1"/>
  <c r="X542" i="72" s="1"/>
  <c r="Z542" i="72" s="1"/>
  <c r="AB542" i="72" s="1"/>
  <c r="AC542" i="72" s="1"/>
  <c r="V20" i="71"/>
  <c r="R20" i="71"/>
  <c r="F20" i="71"/>
  <c r="F21" i="71" s="1"/>
  <c r="L20" i="71"/>
  <c r="T20" i="71"/>
  <c r="R14" i="71"/>
  <c r="T14" i="71"/>
  <c r="H67" i="84"/>
  <c r="J67" i="84" s="1"/>
  <c r="L67" i="84" s="1"/>
  <c r="N67" i="84" s="1"/>
  <c r="P67" i="84" s="1"/>
  <c r="R67" i="84" s="1"/>
  <c r="T67" i="84" s="1"/>
  <c r="V67" i="84" s="1"/>
  <c r="X67" i="84" s="1"/>
  <c r="Z67" i="84" s="1"/>
  <c r="AB67" i="84" s="1"/>
  <c r="G144" i="84"/>
  <c r="P20" i="71"/>
  <c r="X20" i="71"/>
  <c r="X14" i="71"/>
  <c r="J20" i="71"/>
  <c r="N20" i="71"/>
  <c r="N14" i="71"/>
  <c r="Z20" i="71"/>
  <c r="L258" i="70"/>
  <c r="R258" i="70"/>
  <c r="V258" i="70"/>
  <c r="T258" i="70"/>
  <c r="N258" i="70"/>
  <c r="Z258" i="70"/>
  <c r="H200" i="84"/>
  <c r="J200" i="84" s="1"/>
  <c r="L200" i="84" s="1"/>
  <c r="N200" i="84" s="1"/>
  <c r="P200" i="84" s="1"/>
  <c r="R200" i="84" s="1"/>
  <c r="T200" i="84" s="1"/>
  <c r="V200" i="84" s="1"/>
  <c r="X200" i="84" s="1"/>
  <c r="Z200" i="84" s="1"/>
  <c r="AB200" i="84" s="1"/>
  <c r="F258" i="70"/>
  <c r="F259" i="70" s="1"/>
  <c r="H259" i="70" s="1"/>
  <c r="J258" i="70"/>
  <c r="P258" i="70"/>
  <c r="X258" i="70"/>
  <c r="D205" i="70"/>
  <c r="H205" i="70" s="1"/>
  <c r="X276" i="72"/>
  <c r="F14" i="71"/>
  <c r="F15" i="71" s="1"/>
  <c r="J14" i="71"/>
  <c r="AB14" i="71"/>
  <c r="P14" i="71"/>
  <c r="H14" i="71"/>
  <c r="V14" i="71"/>
  <c r="R213" i="84"/>
  <c r="L213" i="84"/>
  <c r="P213" i="84"/>
  <c r="X150" i="84"/>
  <c r="F150" i="84"/>
  <c r="F151" i="84" s="1"/>
  <c r="F213" i="84"/>
  <c r="F214" i="84" s="1"/>
  <c r="V213" i="84"/>
  <c r="L150" i="84"/>
  <c r="Z213" i="84"/>
  <c r="J213" i="84"/>
  <c r="AB213" i="84"/>
  <c r="P150" i="84"/>
  <c r="X213" i="84"/>
  <c r="H122" i="84"/>
  <c r="J122" i="84" s="1"/>
  <c r="L122" i="84" s="1"/>
  <c r="N122" i="84" s="1"/>
  <c r="P122" i="84" s="1"/>
  <c r="R122" i="84" s="1"/>
  <c r="T122" i="84" s="1"/>
  <c r="V122" i="84" s="1"/>
  <c r="X122" i="84" s="1"/>
  <c r="Z122" i="84" s="1"/>
  <c r="AB122" i="84" s="1"/>
  <c r="H224" i="80"/>
  <c r="J224" i="80" s="1"/>
  <c r="L224" i="80" s="1"/>
  <c r="N224" i="80" s="1"/>
  <c r="P224" i="80" s="1"/>
  <c r="R224" i="80" s="1"/>
  <c r="T224" i="80" s="1"/>
  <c r="V224" i="80" s="1"/>
  <c r="X224" i="80" s="1"/>
  <c r="Z224" i="80" s="1"/>
  <c r="AB224" i="80" s="1"/>
  <c r="H17" i="75"/>
  <c r="J17" i="75" s="1"/>
  <c r="L17" i="75" s="1"/>
  <c r="N17" i="75" s="1"/>
  <c r="P17" i="75" s="1"/>
  <c r="R17" i="75" s="1"/>
  <c r="T17" i="75" s="1"/>
  <c r="V17" i="75" s="1"/>
  <c r="X17" i="75" s="1"/>
  <c r="Z17" i="75" s="1"/>
  <c r="AB17" i="75" s="1"/>
  <c r="H96" i="84"/>
  <c r="J96" i="84" s="1"/>
  <c r="L96" i="84" s="1"/>
  <c r="N96" i="84" s="1"/>
  <c r="P96" i="84" s="1"/>
  <c r="R96" i="84" s="1"/>
  <c r="T96" i="84" s="1"/>
  <c r="V96" i="84" s="1"/>
  <c r="X96" i="84" s="1"/>
  <c r="Z96" i="84" s="1"/>
  <c r="AB96" i="84" s="1"/>
  <c r="H104" i="84"/>
  <c r="J104" i="84" s="1"/>
  <c r="L104" i="84" s="1"/>
  <c r="N104" i="84" s="1"/>
  <c r="P104" i="84" s="1"/>
  <c r="R104" i="84" s="1"/>
  <c r="T104" i="84" s="1"/>
  <c r="V104" i="84" s="1"/>
  <c r="X104" i="84" s="1"/>
  <c r="Z104" i="84" s="1"/>
  <c r="AB104" i="84" s="1"/>
  <c r="AB240" i="84"/>
  <c r="H479" i="72"/>
  <c r="J479" i="72" s="1"/>
  <c r="L479" i="72" s="1"/>
  <c r="N479" i="72" s="1"/>
  <c r="P479" i="72" s="1"/>
  <c r="R479" i="72" s="1"/>
  <c r="T479" i="72" s="1"/>
  <c r="V479" i="72" s="1"/>
  <c r="X479" i="72" s="1"/>
  <c r="Z479" i="72" s="1"/>
  <c r="AB479" i="72" s="1"/>
  <c r="AC479" i="72" s="1"/>
  <c r="H245" i="72"/>
  <c r="J245" i="72" s="1"/>
  <c r="L245" i="72" s="1"/>
  <c r="N245" i="72" s="1"/>
  <c r="P245" i="72" s="1"/>
  <c r="R245" i="72" s="1"/>
  <c r="T245" i="72" s="1"/>
  <c r="V245" i="72" s="1"/>
  <c r="X245" i="72" s="1"/>
  <c r="Z245" i="72" s="1"/>
  <c r="AB245" i="72" s="1"/>
  <c r="AC245" i="72" s="1"/>
  <c r="H118" i="84"/>
  <c r="J118" i="84" s="1"/>
  <c r="L118" i="84" s="1"/>
  <c r="N118" i="84" s="1"/>
  <c r="P118" i="84" s="1"/>
  <c r="R118" i="84" s="1"/>
  <c r="T118" i="84" s="1"/>
  <c r="V118" i="84" s="1"/>
  <c r="X118" i="84" s="1"/>
  <c r="Z118" i="84" s="1"/>
  <c r="AB118" i="84" s="1"/>
  <c r="H49" i="71"/>
  <c r="J49" i="71" s="1"/>
  <c r="L49" i="71" s="1"/>
  <c r="N49" i="71" s="1"/>
  <c r="P49" i="71" s="1"/>
  <c r="R49" i="71" s="1"/>
  <c r="T49" i="71" s="1"/>
  <c r="V49" i="71" s="1"/>
  <c r="X49" i="71" s="1"/>
  <c r="Z49" i="71" s="1"/>
  <c r="AB49" i="71" s="1"/>
  <c r="J31" i="75"/>
  <c r="L31" i="75" s="1"/>
  <c r="N31" i="75" s="1"/>
  <c r="P31" i="75" s="1"/>
  <c r="R31" i="75" s="1"/>
  <c r="T31" i="75" s="1"/>
  <c r="V31" i="75" s="1"/>
  <c r="X31" i="75" s="1"/>
  <c r="Z31" i="75" s="1"/>
  <c r="AB31" i="75" s="1"/>
  <c r="H429" i="72"/>
  <c r="J429" i="72" s="1"/>
  <c r="L429" i="72" s="1"/>
  <c r="N429" i="72" s="1"/>
  <c r="P429" i="72" s="1"/>
  <c r="R429" i="72" s="1"/>
  <c r="T429" i="72" s="1"/>
  <c r="V429" i="72" s="1"/>
  <c r="X429" i="72" s="1"/>
  <c r="Z429" i="72" s="1"/>
  <c r="AB429" i="72" s="1"/>
  <c r="AC429" i="72" s="1"/>
  <c r="P240" i="84"/>
  <c r="L240" i="84"/>
  <c r="F240" i="84"/>
  <c r="F241" i="84" s="1"/>
  <c r="AB921" i="72"/>
  <c r="AC921" i="72" s="1"/>
  <c r="R240" i="84"/>
  <c r="N921" i="72"/>
  <c r="Z240" i="84"/>
  <c r="J921" i="72"/>
  <c r="X921" i="72"/>
  <c r="J240" i="84"/>
  <c r="V921" i="72"/>
  <c r="F921" i="72"/>
  <c r="F922" i="72" s="1"/>
  <c r="V240" i="84"/>
  <c r="L921" i="72"/>
  <c r="J94" i="84"/>
  <c r="L94" i="84" s="1"/>
  <c r="N94" i="84" s="1"/>
  <c r="P94" i="84" s="1"/>
  <c r="R94" i="84" s="1"/>
  <c r="T94" i="84" s="1"/>
  <c r="V94" i="84" s="1"/>
  <c r="X94" i="84" s="1"/>
  <c r="Z94" i="84" s="1"/>
  <c r="AB94" i="84" s="1"/>
  <c r="H23" i="71"/>
  <c r="J23" i="71" s="1"/>
  <c r="L23" i="71" s="1"/>
  <c r="N23" i="71" s="1"/>
  <c r="P23" i="71" s="1"/>
  <c r="R23" i="71" s="1"/>
  <c r="T23" i="71" s="1"/>
  <c r="V23" i="71" s="1"/>
  <c r="X23" i="71" s="1"/>
  <c r="Z23" i="71" s="1"/>
  <c r="AB23" i="71" s="1"/>
  <c r="H145" i="74"/>
  <c r="J145" i="74" s="1"/>
  <c r="L145" i="74" s="1"/>
  <c r="N145" i="74" s="1"/>
  <c r="P145" i="74" s="1"/>
  <c r="R145" i="74" s="1"/>
  <c r="T145" i="74" s="1"/>
  <c r="V145" i="74" s="1"/>
  <c r="X145" i="74" s="1"/>
  <c r="Z145" i="74" s="1"/>
  <c r="AB145" i="74" s="1"/>
  <c r="H286" i="70"/>
  <c r="J286" i="70" s="1"/>
  <c r="L286" i="70" s="1"/>
  <c r="N286" i="70" s="1"/>
  <c r="P286" i="70" s="1"/>
  <c r="R286" i="70" s="1"/>
  <c r="T286" i="70" s="1"/>
  <c r="V286" i="70" s="1"/>
  <c r="X286" i="70" s="1"/>
  <c r="Z286" i="70" s="1"/>
  <c r="AB286" i="70" s="1"/>
  <c r="H116" i="84"/>
  <c r="J116" i="84" s="1"/>
  <c r="L116" i="84" s="1"/>
  <c r="N116" i="84" s="1"/>
  <c r="P116" i="84" s="1"/>
  <c r="R116" i="84" s="1"/>
  <c r="T116" i="84" s="1"/>
  <c r="V116" i="84" s="1"/>
  <c r="X116" i="84" s="1"/>
  <c r="Z116" i="84" s="1"/>
  <c r="AB116" i="84" s="1"/>
  <c r="H59" i="75"/>
  <c r="J59" i="75" s="1"/>
  <c r="L59" i="75" s="1"/>
  <c r="N59" i="75" s="1"/>
  <c r="P59" i="75" s="1"/>
  <c r="R59" i="75" s="1"/>
  <c r="T59" i="75" s="1"/>
  <c r="V59" i="75" s="1"/>
  <c r="X59" i="75" s="1"/>
  <c r="Z59" i="75" s="1"/>
  <c r="AB59" i="75" s="1"/>
  <c r="H388" i="72"/>
  <c r="J388" i="72" s="1"/>
  <c r="L388" i="72" s="1"/>
  <c r="N388" i="72" s="1"/>
  <c r="P388" i="72" s="1"/>
  <c r="R388" i="72" s="1"/>
  <c r="T388" i="72" s="1"/>
  <c r="V388" i="72" s="1"/>
  <c r="X388" i="72" s="1"/>
  <c r="Z388" i="72" s="1"/>
  <c r="AB388" i="72" s="1"/>
  <c r="AC388" i="72" s="1"/>
  <c r="H629" i="72"/>
  <c r="J629" i="72" s="1"/>
  <c r="L629" i="72" s="1"/>
  <c r="N629" i="72" s="1"/>
  <c r="P629" i="72" s="1"/>
  <c r="R629" i="72" s="1"/>
  <c r="T629" i="72" s="1"/>
  <c r="V629" i="72" s="1"/>
  <c r="X629" i="72" s="1"/>
  <c r="Z629" i="72" s="1"/>
  <c r="AB629" i="72" s="1"/>
  <c r="AC629" i="72" s="1"/>
  <c r="H37" i="72"/>
  <c r="J37" i="72" s="1"/>
  <c r="L37" i="72" s="1"/>
  <c r="N37" i="72" s="1"/>
  <c r="P37" i="72" s="1"/>
  <c r="R37" i="72" s="1"/>
  <c r="T37" i="72" s="1"/>
  <c r="V37" i="72" s="1"/>
  <c r="X37" i="72" s="1"/>
  <c r="Z37" i="72" s="1"/>
  <c r="AB37" i="72" s="1"/>
  <c r="AC37" i="72" s="1"/>
  <c r="X253" i="70"/>
  <c r="R253" i="70"/>
  <c r="L253" i="70"/>
  <c r="P253" i="70"/>
  <c r="N253" i="70"/>
  <c r="T253" i="70"/>
  <c r="J253" i="70"/>
  <c r="V253" i="70"/>
  <c r="AB253" i="70"/>
  <c r="H253" i="70"/>
  <c r="H254" i="70" s="1"/>
  <c r="Z253" i="70"/>
  <c r="H214" i="72"/>
  <c r="J214" i="72" s="1"/>
  <c r="L214" i="72" s="1"/>
  <c r="N214" i="72" s="1"/>
  <c r="P214" i="72" s="1"/>
  <c r="R214" i="72" s="1"/>
  <c r="T214" i="72" s="1"/>
  <c r="V214" i="72" s="1"/>
  <c r="X214" i="72" s="1"/>
  <c r="Z214" i="72" s="1"/>
  <c r="AB214" i="72" s="1"/>
  <c r="AC214" i="72" s="1"/>
  <c r="T203" i="70"/>
  <c r="Z203" i="70"/>
  <c r="P203" i="70"/>
  <c r="N203" i="70"/>
  <c r="L203" i="70"/>
  <c r="R203" i="70"/>
  <c r="J203" i="70"/>
  <c r="X203" i="70"/>
  <c r="V203" i="70"/>
  <c r="H203" i="70"/>
  <c r="F203" i="70"/>
  <c r="F204" i="70" s="1"/>
  <c r="AB203" i="70"/>
  <c r="T209" i="70"/>
  <c r="AB209" i="70"/>
  <c r="N209" i="70"/>
  <c r="J209" i="70"/>
  <c r="L209" i="70"/>
  <c r="Z209" i="70"/>
  <c r="R209" i="70"/>
  <c r="P209" i="70"/>
  <c r="X209" i="70"/>
  <c r="V209" i="70"/>
  <c r="F209" i="70"/>
  <c r="F210" i="70" s="1"/>
  <c r="H209" i="70"/>
  <c r="H575" i="72"/>
  <c r="J575" i="72" s="1"/>
  <c r="L575" i="72" s="1"/>
  <c r="N575" i="72" s="1"/>
  <c r="P575" i="72" s="1"/>
  <c r="R575" i="72" s="1"/>
  <c r="T575" i="72" s="1"/>
  <c r="V575" i="72" s="1"/>
  <c r="X575" i="72" s="1"/>
  <c r="Z575" i="72" s="1"/>
  <c r="AB575" i="72" s="1"/>
  <c r="AC575" i="72" s="1"/>
  <c r="V191" i="72"/>
  <c r="N68" i="72"/>
  <c r="AB68" i="72"/>
  <c r="AC68" i="72" s="1"/>
  <c r="H264" i="80"/>
  <c r="J264" i="80" s="1"/>
  <c r="L264" i="80" s="1"/>
  <c r="N264" i="80" s="1"/>
  <c r="P264" i="80" s="1"/>
  <c r="R264" i="80" s="1"/>
  <c r="T264" i="80" s="1"/>
  <c r="V264" i="80" s="1"/>
  <c r="X264" i="80" s="1"/>
  <c r="Z264" i="80" s="1"/>
  <c r="AB264" i="80" s="1"/>
  <c r="L191" i="72"/>
  <c r="T191" i="72"/>
  <c r="X191" i="72"/>
  <c r="H43" i="71"/>
  <c r="J43" i="71" s="1"/>
  <c r="L43" i="71" s="1"/>
  <c r="N43" i="71" s="1"/>
  <c r="P43" i="71" s="1"/>
  <c r="R43" i="71" s="1"/>
  <c r="T43" i="71" s="1"/>
  <c r="V43" i="71" s="1"/>
  <c r="X43" i="71" s="1"/>
  <c r="Z43" i="71" s="1"/>
  <c r="AB43" i="71" s="1"/>
  <c r="J256" i="84"/>
  <c r="X240" i="84"/>
  <c r="T240" i="84"/>
  <c r="H53" i="75"/>
  <c r="J53" i="75" s="1"/>
  <c r="L53" i="75" s="1"/>
  <c r="N53" i="75" s="1"/>
  <c r="P53" i="75" s="1"/>
  <c r="R53" i="75" s="1"/>
  <c r="T53" i="75" s="1"/>
  <c r="V53" i="75" s="1"/>
  <c r="X53" i="75" s="1"/>
  <c r="Z53" i="75" s="1"/>
  <c r="AB53" i="75" s="1"/>
  <c r="R191" i="72"/>
  <c r="Z191" i="72"/>
  <c r="P68" i="72"/>
  <c r="N191" i="72"/>
  <c r="H191" i="72"/>
  <c r="Z68" i="72"/>
  <c r="L68" i="72"/>
  <c r="AB191" i="72"/>
  <c r="AC191" i="72" s="1"/>
  <c r="F68" i="72"/>
  <c r="F69" i="72" s="1"/>
  <c r="R68" i="72"/>
  <c r="V68" i="72"/>
  <c r="P191" i="72"/>
  <c r="T68" i="72"/>
  <c r="J68" i="72"/>
  <c r="H68" i="72"/>
  <c r="F191" i="72"/>
  <c r="F192" i="72" s="1"/>
  <c r="H49" i="84"/>
  <c r="J49" i="84" s="1"/>
  <c r="L49" i="84" s="1"/>
  <c r="N49" i="84" s="1"/>
  <c r="P49" i="84" s="1"/>
  <c r="R49" i="84" s="1"/>
  <c r="T49" i="84" s="1"/>
  <c r="V49" i="84" s="1"/>
  <c r="X49" i="84" s="1"/>
  <c r="Z49" i="84" s="1"/>
  <c r="AB49" i="84" s="1"/>
  <c r="H142" i="84"/>
  <c r="J142" i="84" s="1"/>
  <c r="L142" i="84" s="1"/>
  <c r="N142" i="84" s="1"/>
  <c r="P142" i="84" s="1"/>
  <c r="R142" i="84" s="1"/>
  <c r="T142" i="84" s="1"/>
  <c r="V142" i="84" s="1"/>
  <c r="X142" i="84" s="1"/>
  <c r="Z142" i="84" s="1"/>
  <c r="AB142" i="84" s="1"/>
  <c r="H120" i="84"/>
  <c r="J120" i="84" s="1"/>
  <c r="L120" i="84" s="1"/>
  <c r="N120" i="84" s="1"/>
  <c r="P120" i="84" s="1"/>
  <c r="R120" i="84" s="1"/>
  <c r="T120" i="84" s="1"/>
  <c r="V120" i="84" s="1"/>
  <c r="X120" i="84" s="1"/>
  <c r="Z120" i="84" s="1"/>
  <c r="AB120" i="84" s="1"/>
  <c r="H106" i="84"/>
  <c r="J106" i="84" s="1"/>
  <c r="L106" i="84" s="1"/>
  <c r="N106" i="84" s="1"/>
  <c r="P106" i="84" s="1"/>
  <c r="R106" i="84" s="1"/>
  <c r="T106" i="84" s="1"/>
  <c r="V106" i="84" s="1"/>
  <c r="X106" i="84" s="1"/>
  <c r="Z106" i="84" s="1"/>
  <c r="AB106" i="84" s="1"/>
  <c r="J23" i="75"/>
  <c r="L23" i="75" s="1"/>
  <c r="N23" i="75" s="1"/>
  <c r="P23" i="75" s="1"/>
  <c r="R23" i="75" s="1"/>
  <c r="T23" i="75" s="1"/>
  <c r="V23" i="75" s="1"/>
  <c r="X23" i="75" s="1"/>
  <c r="Z23" i="75" s="1"/>
  <c r="AB23" i="75" s="1"/>
  <c r="H57" i="84"/>
  <c r="J57" i="84" s="1"/>
  <c r="L57" i="84" s="1"/>
  <c r="N57" i="84" s="1"/>
  <c r="P57" i="84" s="1"/>
  <c r="R57" i="84" s="1"/>
  <c r="T57" i="84" s="1"/>
  <c r="V57" i="84" s="1"/>
  <c r="X57" i="84" s="1"/>
  <c r="Z57" i="84" s="1"/>
  <c r="AB57" i="84" s="1"/>
  <c r="H53" i="84"/>
  <c r="J53" i="84" s="1"/>
  <c r="L53" i="84" s="1"/>
  <c r="N53" i="84" s="1"/>
  <c r="P53" i="84" s="1"/>
  <c r="R53" i="84" s="1"/>
  <c r="T53" i="84" s="1"/>
  <c r="V53" i="84" s="1"/>
  <c r="X53" i="84" s="1"/>
  <c r="Z53" i="84" s="1"/>
  <c r="AB53" i="84" s="1"/>
  <c r="H951" i="72"/>
  <c r="J951" i="72" s="1"/>
  <c r="L951" i="72" s="1"/>
  <c r="N951" i="72" s="1"/>
  <c r="P951" i="72" s="1"/>
  <c r="R951" i="72" s="1"/>
  <c r="T951" i="72" s="1"/>
  <c r="V951" i="72" s="1"/>
  <c r="X951" i="72" s="1"/>
  <c r="Z951" i="72" s="1"/>
  <c r="AB951" i="72" s="1"/>
  <c r="AC951" i="72" s="1"/>
  <c r="H102" i="84"/>
  <c r="J102" i="84" s="1"/>
  <c r="L102" i="84" s="1"/>
  <c r="N102" i="84" s="1"/>
  <c r="P102" i="84" s="1"/>
  <c r="R102" i="84" s="1"/>
  <c r="T102" i="84" s="1"/>
  <c r="V102" i="84" s="1"/>
  <c r="X102" i="84" s="1"/>
  <c r="Z102" i="84" s="1"/>
  <c r="AB102" i="84" s="1"/>
  <c r="H240" i="84"/>
  <c r="H42" i="75"/>
  <c r="J42" i="75" s="1"/>
  <c r="L42" i="75" s="1"/>
  <c r="N42" i="75" s="1"/>
  <c r="P42" i="75" s="1"/>
  <c r="R42" i="75" s="1"/>
  <c r="T42" i="75" s="1"/>
  <c r="V42" i="75" s="1"/>
  <c r="X42" i="75" s="1"/>
  <c r="Z42" i="75" s="1"/>
  <c r="AB42" i="75" s="1"/>
  <c r="H150" i="72"/>
  <c r="J150" i="72" s="1"/>
  <c r="L150" i="72" s="1"/>
  <c r="N150" i="72" s="1"/>
  <c r="P150" i="72" s="1"/>
  <c r="R150" i="72" s="1"/>
  <c r="T150" i="72" s="1"/>
  <c r="V150" i="72" s="1"/>
  <c r="X150" i="72" s="1"/>
  <c r="Z150" i="72" s="1"/>
  <c r="AB150" i="72" s="1"/>
  <c r="AC150" i="72" s="1"/>
  <c r="F45" i="74"/>
  <c r="F46" i="74" s="1"/>
  <c r="N169" i="84"/>
  <c r="L866" i="72"/>
  <c r="L206" i="84"/>
  <c r="H56" i="74"/>
  <c r="J56" i="74" s="1"/>
  <c r="L56" i="74" s="1"/>
  <c r="N56" i="74" s="1"/>
  <c r="P56" i="74" s="1"/>
  <c r="R56" i="74" s="1"/>
  <c r="T56" i="74" s="1"/>
  <c r="V56" i="74" s="1"/>
  <c r="X56" i="74" s="1"/>
  <c r="Z56" i="74" s="1"/>
  <c r="AB56" i="74" s="1"/>
  <c r="H27" i="74"/>
  <c r="J27" i="74" s="1"/>
  <c r="L27" i="74" s="1"/>
  <c r="N27" i="74" s="1"/>
  <c r="P27" i="74" s="1"/>
  <c r="R27" i="74" s="1"/>
  <c r="T27" i="74" s="1"/>
  <c r="V27" i="74" s="1"/>
  <c r="X27" i="74" s="1"/>
  <c r="Z27" i="74" s="1"/>
  <c r="AB27" i="74" s="1"/>
  <c r="H51" i="71"/>
  <c r="J51" i="71" s="1"/>
  <c r="L51" i="71" s="1"/>
  <c r="N51" i="71" s="1"/>
  <c r="P51" i="71" s="1"/>
  <c r="R51" i="71" s="1"/>
  <c r="T51" i="71" s="1"/>
  <c r="V51" i="71" s="1"/>
  <c r="X51" i="71" s="1"/>
  <c r="Z51" i="71" s="1"/>
  <c r="AB51" i="71" s="1"/>
  <c r="H35" i="74"/>
  <c r="J35" i="74" s="1"/>
  <c r="L35" i="74" s="1"/>
  <c r="N35" i="74" s="1"/>
  <c r="P35" i="74" s="1"/>
  <c r="R35" i="74" s="1"/>
  <c r="T35" i="74" s="1"/>
  <c r="V35" i="74" s="1"/>
  <c r="X35" i="74" s="1"/>
  <c r="Z35" i="74" s="1"/>
  <c r="AB35" i="74" s="1"/>
  <c r="H41" i="71"/>
  <c r="J41" i="71" s="1"/>
  <c r="L41" i="71" s="1"/>
  <c r="N41" i="71" s="1"/>
  <c r="P41" i="71" s="1"/>
  <c r="R41" i="71" s="1"/>
  <c r="T41" i="71" s="1"/>
  <c r="V41" i="71" s="1"/>
  <c r="X41" i="71" s="1"/>
  <c r="Z41" i="71" s="1"/>
  <c r="AB41" i="71" s="1"/>
  <c r="H143" i="74"/>
  <c r="J143" i="74" s="1"/>
  <c r="L143" i="74" s="1"/>
  <c r="N143" i="74" s="1"/>
  <c r="P143" i="74" s="1"/>
  <c r="R143" i="74" s="1"/>
  <c r="T143" i="74" s="1"/>
  <c r="V143" i="74" s="1"/>
  <c r="X143" i="74" s="1"/>
  <c r="Z143" i="74" s="1"/>
  <c r="AB143" i="74" s="1"/>
  <c r="H33" i="75"/>
  <c r="J33" i="75" s="1"/>
  <c r="L33" i="75" s="1"/>
  <c r="N33" i="75" s="1"/>
  <c r="P33" i="75" s="1"/>
  <c r="R33" i="75" s="1"/>
  <c r="T33" i="75" s="1"/>
  <c r="V33" i="75" s="1"/>
  <c r="X33" i="75" s="1"/>
  <c r="Z33" i="75" s="1"/>
  <c r="AB33" i="75" s="1"/>
  <c r="H69" i="67"/>
  <c r="J69" i="67" s="1"/>
  <c r="L69" i="67" s="1"/>
  <c r="N69" i="67" s="1"/>
  <c r="P69" i="67" s="1"/>
  <c r="R69" i="67" s="1"/>
  <c r="T69" i="67" s="1"/>
  <c r="V69" i="67" s="1"/>
  <c r="X69" i="67" s="1"/>
  <c r="Z69" i="67" s="1"/>
  <c r="AB69" i="67" s="1"/>
  <c r="AB150" i="84"/>
  <c r="L276" i="72"/>
  <c r="H44" i="75"/>
  <c r="J44" i="75" s="1"/>
  <c r="L44" i="75" s="1"/>
  <c r="N44" i="75" s="1"/>
  <c r="P44" i="75" s="1"/>
  <c r="R44" i="75" s="1"/>
  <c r="T44" i="75" s="1"/>
  <c r="V44" i="75" s="1"/>
  <c r="X44" i="75" s="1"/>
  <c r="Z44" i="75" s="1"/>
  <c r="AB44" i="75" s="1"/>
  <c r="H27" i="75"/>
  <c r="J27" i="75" s="1"/>
  <c r="L27" i="75" s="1"/>
  <c r="N27" i="75" s="1"/>
  <c r="P27" i="75" s="1"/>
  <c r="R27" i="75" s="1"/>
  <c r="T27" i="75" s="1"/>
  <c r="V27" i="75" s="1"/>
  <c r="X27" i="75" s="1"/>
  <c r="Z27" i="75" s="1"/>
  <c r="AB27" i="75" s="1"/>
  <c r="H55" i="84"/>
  <c r="J55" i="84" s="1"/>
  <c r="L55" i="84" s="1"/>
  <c r="N55" i="84" s="1"/>
  <c r="P55" i="84" s="1"/>
  <c r="R55" i="84" s="1"/>
  <c r="T55" i="84" s="1"/>
  <c r="V55" i="84" s="1"/>
  <c r="X55" i="84" s="1"/>
  <c r="Z55" i="84" s="1"/>
  <c r="AB55" i="84" s="1"/>
  <c r="H680" i="70"/>
  <c r="J680" i="70" s="1"/>
  <c r="L680" i="70" s="1"/>
  <c r="N680" i="70" s="1"/>
  <c r="P680" i="70" s="1"/>
  <c r="R680" i="70" s="1"/>
  <c r="T680" i="70" s="1"/>
  <c r="V680" i="70" s="1"/>
  <c r="X680" i="70" s="1"/>
  <c r="Z680" i="70" s="1"/>
  <c r="AB680" i="70" s="1"/>
  <c r="V256" i="84"/>
  <c r="N256" i="84"/>
  <c r="R256" i="84"/>
  <c r="H150" i="84"/>
  <c r="T276" i="72"/>
  <c r="H671" i="72"/>
  <c r="F276" i="72"/>
  <c r="F277" i="72" s="1"/>
  <c r="X671" i="72"/>
  <c r="H69" i="84"/>
  <c r="J69" i="84" s="1"/>
  <c r="L69" i="84" s="1"/>
  <c r="N69" i="84" s="1"/>
  <c r="P69" i="84" s="1"/>
  <c r="R69" i="84" s="1"/>
  <c r="T69" i="84" s="1"/>
  <c r="V69" i="84" s="1"/>
  <c r="X69" i="84" s="1"/>
  <c r="Z69" i="84" s="1"/>
  <c r="AB69" i="84" s="1"/>
  <c r="H187" i="84"/>
  <c r="J187" i="84" s="1"/>
  <c r="L187" i="84" s="1"/>
  <c r="N187" i="84" s="1"/>
  <c r="P187" i="84" s="1"/>
  <c r="R187" i="84" s="1"/>
  <c r="T187" i="84" s="1"/>
  <c r="V187" i="84" s="1"/>
  <c r="X187" i="84" s="1"/>
  <c r="Z187" i="84" s="1"/>
  <c r="AB187" i="84" s="1"/>
  <c r="P984" i="72"/>
  <c r="J189" i="84"/>
  <c r="L189" i="84" s="1"/>
  <c r="N189" i="84" s="1"/>
  <c r="P189" i="84" s="1"/>
  <c r="R189" i="84" s="1"/>
  <c r="T189" i="84" s="1"/>
  <c r="V189" i="84" s="1"/>
  <c r="X189" i="84" s="1"/>
  <c r="Z189" i="84" s="1"/>
  <c r="AB189" i="84" s="1"/>
  <c r="H25" i="75"/>
  <c r="J25" i="75" s="1"/>
  <c r="L25" i="75" s="1"/>
  <c r="N25" i="75" s="1"/>
  <c r="P25" i="75" s="1"/>
  <c r="R25" i="75" s="1"/>
  <c r="T25" i="75" s="1"/>
  <c r="V25" i="75" s="1"/>
  <c r="X25" i="75" s="1"/>
  <c r="Z25" i="75" s="1"/>
  <c r="AB25" i="75" s="1"/>
  <c r="H47" i="84"/>
  <c r="J47" i="84" s="1"/>
  <c r="L47" i="84" s="1"/>
  <c r="N47" i="84" s="1"/>
  <c r="P47" i="84" s="1"/>
  <c r="R47" i="84" s="1"/>
  <c r="T47" i="84" s="1"/>
  <c r="V47" i="84" s="1"/>
  <c r="X47" i="84" s="1"/>
  <c r="Z47" i="84" s="1"/>
  <c r="AB47" i="84" s="1"/>
  <c r="H21" i="75"/>
  <c r="J21" i="75" s="1"/>
  <c r="L21" i="75" s="1"/>
  <c r="N21" i="75" s="1"/>
  <c r="P21" i="75" s="1"/>
  <c r="R21" i="75" s="1"/>
  <c r="T21" i="75" s="1"/>
  <c r="V21" i="75" s="1"/>
  <c r="X21" i="75" s="1"/>
  <c r="Z21" i="75" s="1"/>
  <c r="AB21" i="75" s="1"/>
  <c r="Z921" i="72"/>
  <c r="P921" i="72"/>
  <c r="X107" i="84"/>
  <c r="H107" i="84"/>
  <c r="R921" i="72"/>
  <c r="AB107" i="84"/>
  <c r="T921" i="72"/>
  <c r="H51" i="84"/>
  <c r="J51" i="84" s="1"/>
  <c r="L51" i="84" s="1"/>
  <c r="N51" i="84" s="1"/>
  <c r="P51" i="84" s="1"/>
  <c r="R51" i="84" s="1"/>
  <c r="T51" i="84" s="1"/>
  <c r="V51" i="84" s="1"/>
  <c r="X51" i="84" s="1"/>
  <c r="Z51" i="84" s="1"/>
  <c r="AB51" i="84" s="1"/>
  <c r="H188" i="72"/>
  <c r="J188" i="72" s="1"/>
  <c r="L188" i="72" s="1"/>
  <c r="N188" i="72" s="1"/>
  <c r="P188" i="72" s="1"/>
  <c r="R188" i="72" s="1"/>
  <c r="T188" i="72" s="1"/>
  <c r="V188" i="72" s="1"/>
  <c r="X188" i="72" s="1"/>
  <c r="Z188" i="72" s="1"/>
  <c r="AB188" i="72" s="1"/>
  <c r="AC188" i="72" s="1"/>
  <c r="H71" i="84"/>
  <c r="J71" i="84" s="1"/>
  <c r="L71" i="84" s="1"/>
  <c r="N71" i="84" s="1"/>
  <c r="P71" i="84" s="1"/>
  <c r="R71" i="84" s="1"/>
  <c r="T71" i="84" s="1"/>
  <c r="V71" i="84" s="1"/>
  <c r="X71" i="84" s="1"/>
  <c r="Z71" i="84" s="1"/>
  <c r="AB71" i="84" s="1"/>
  <c r="V150" i="84"/>
  <c r="T150" i="84"/>
  <c r="T671" i="72"/>
  <c r="H105" i="72"/>
  <c r="J105" i="72" s="1"/>
  <c r="L105" i="72" s="1"/>
  <c r="N105" i="72" s="1"/>
  <c r="P105" i="72" s="1"/>
  <c r="R105" i="72" s="1"/>
  <c r="T105" i="72" s="1"/>
  <c r="V105" i="72" s="1"/>
  <c r="X105" i="72" s="1"/>
  <c r="Z105" i="72" s="1"/>
  <c r="AB105" i="72" s="1"/>
  <c r="AC105" i="72" s="1"/>
  <c r="H61" i="75"/>
  <c r="J61" i="75" s="1"/>
  <c r="L61" i="75" s="1"/>
  <c r="N61" i="75" s="1"/>
  <c r="P61" i="75" s="1"/>
  <c r="R61" i="75" s="1"/>
  <c r="T61" i="75" s="1"/>
  <c r="V61" i="75" s="1"/>
  <c r="X61" i="75" s="1"/>
  <c r="Z61" i="75" s="1"/>
  <c r="AB61" i="75" s="1"/>
  <c r="H138" i="84"/>
  <c r="J138" i="84" s="1"/>
  <c r="L138" i="84" s="1"/>
  <c r="N138" i="84" s="1"/>
  <c r="P138" i="84" s="1"/>
  <c r="R138" i="84" s="1"/>
  <c r="T138" i="84" s="1"/>
  <c r="V138" i="84" s="1"/>
  <c r="X138" i="84" s="1"/>
  <c r="Z138" i="84" s="1"/>
  <c r="AB138" i="84" s="1"/>
  <c r="F224" i="84"/>
  <c r="F225" i="84" s="1"/>
  <c r="J35" i="75"/>
  <c r="L35" i="75" s="1"/>
  <c r="N35" i="75" s="1"/>
  <c r="P35" i="75" s="1"/>
  <c r="R35" i="75" s="1"/>
  <c r="T35" i="75" s="1"/>
  <c r="V35" i="75" s="1"/>
  <c r="X35" i="75" s="1"/>
  <c r="Z35" i="75" s="1"/>
  <c r="AB35" i="75" s="1"/>
  <c r="N276" i="72"/>
  <c r="H276" i="72"/>
  <c r="L671" i="72"/>
  <c r="V671" i="72"/>
  <c r="J150" i="84"/>
  <c r="J276" i="72"/>
  <c r="Z276" i="72"/>
  <c r="P671" i="72"/>
  <c r="J671" i="72"/>
  <c r="Z150" i="84"/>
  <c r="V276" i="72"/>
  <c r="Z671" i="72"/>
  <c r="AB671" i="72"/>
  <c r="AC671" i="72" s="1"/>
  <c r="P276" i="72"/>
  <c r="N671" i="72"/>
  <c r="R150" i="84"/>
  <c r="AB276" i="72"/>
  <c r="AC276" i="72" s="1"/>
  <c r="F671" i="72"/>
  <c r="F672" i="72" s="1"/>
  <c r="Z984" i="72"/>
  <c r="D70" i="75"/>
  <c r="L984" i="72"/>
  <c r="H464" i="72"/>
  <c r="X464" i="72"/>
  <c r="T464" i="72"/>
  <c r="H29" i="75"/>
  <c r="J29" i="75" s="1"/>
  <c r="L29" i="75" s="1"/>
  <c r="N29" i="75" s="1"/>
  <c r="P29" i="75" s="1"/>
  <c r="R29" i="75" s="1"/>
  <c r="T29" i="75" s="1"/>
  <c r="V29" i="75" s="1"/>
  <c r="X29" i="75" s="1"/>
  <c r="Z29" i="75" s="1"/>
  <c r="AB29" i="75" s="1"/>
  <c r="H40" i="75"/>
  <c r="J40" i="75" s="1"/>
  <c r="L40" i="75" s="1"/>
  <c r="N40" i="75" s="1"/>
  <c r="P40" i="75" s="1"/>
  <c r="R40" i="75" s="1"/>
  <c r="T40" i="75" s="1"/>
  <c r="V40" i="75" s="1"/>
  <c r="X40" i="75" s="1"/>
  <c r="Z40" i="75" s="1"/>
  <c r="AB40" i="75" s="1"/>
  <c r="AB984" i="72"/>
  <c r="AC984" i="72" s="1"/>
  <c r="AB464" i="72"/>
  <c r="AC464" i="72" s="1"/>
  <c r="J464" i="72"/>
  <c r="V984" i="72"/>
  <c r="V464" i="72"/>
  <c r="Z464" i="72"/>
  <c r="T984" i="72"/>
  <c r="N984" i="72"/>
  <c r="L464" i="72"/>
  <c r="N464" i="72"/>
  <c r="H984" i="72"/>
  <c r="F464" i="72"/>
  <c r="F465" i="72" s="1"/>
  <c r="R984" i="72"/>
  <c r="J984" i="72"/>
  <c r="F984" i="72"/>
  <c r="F985" i="72" s="1"/>
  <c r="P464" i="72"/>
  <c r="H556" i="72"/>
  <c r="J556" i="72" s="1"/>
  <c r="L556" i="72" s="1"/>
  <c r="N556" i="72" s="1"/>
  <c r="P556" i="72" s="1"/>
  <c r="R556" i="72" s="1"/>
  <c r="T556" i="72" s="1"/>
  <c r="V556" i="72" s="1"/>
  <c r="X556" i="72" s="1"/>
  <c r="Z556" i="72" s="1"/>
  <c r="AB556" i="72" s="1"/>
  <c r="AC556" i="72" s="1"/>
  <c r="H400" i="72"/>
  <c r="J400" i="72" s="1"/>
  <c r="L400" i="72" s="1"/>
  <c r="N400" i="72" s="1"/>
  <c r="P400" i="72" s="1"/>
  <c r="R400" i="72" s="1"/>
  <c r="T400" i="72" s="1"/>
  <c r="V400" i="72" s="1"/>
  <c r="X400" i="72" s="1"/>
  <c r="Z400" i="72" s="1"/>
  <c r="AB400" i="72" s="1"/>
  <c r="AC400" i="72" s="1"/>
  <c r="H181" i="84"/>
  <c r="J181" i="84" s="1"/>
  <c r="L181" i="84" s="1"/>
  <c r="N181" i="84" s="1"/>
  <c r="P181" i="84" s="1"/>
  <c r="R181" i="84" s="1"/>
  <c r="T181" i="84" s="1"/>
  <c r="V181" i="84" s="1"/>
  <c r="X181" i="84" s="1"/>
  <c r="Z181" i="84" s="1"/>
  <c r="AB181" i="84" s="1"/>
  <c r="P12" i="74"/>
  <c r="H35" i="71"/>
  <c r="J35" i="71" s="1"/>
  <c r="L35" i="71" s="1"/>
  <c r="N35" i="71" s="1"/>
  <c r="P35" i="71" s="1"/>
  <c r="R35" i="71" s="1"/>
  <c r="T35" i="71" s="1"/>
  <c r="V35" i="71" s="1"/>
  <c r="X35" i="71" s="1"/>
  <c r="Z35" i="71" s="1"/>
  <c r="AB35" i="71" s="1"/>
  <c r="J44" i="80"/>
  <c r="L44" i="80" s="1"/>
  <c r="N44" i="80" s="1"/>
  <c r="P44" i="80" s="1"/>
  <c r="R44" i="80" s="1"/>
  <c r="T44" i="80" s="1"/>
  <c r="V44" i="80" s="1"/>
  <c r="X44" i="80" s="1"/>
  <c r="Z44" i="80" s="1"/>
  <c r="AB44" i="80" s="1"/>
  <c r="X12" i="74"/>
  <c r="J12" i="74"/>
  <c r="X206" i="84"/>
  <c r="AB866" i="72"/>
  <c r="AC866" i="72" s="1"/>
  <c r="H206" i="84"/>
  <c r="H207" i="84" s="1"/>
  <c r="N206" i="84"/>
  <c r="H45" i="74"/>
  <c r="P866" i="72"/>
  <c r="J45" i="74"/>
  <c r="R866" i="72"/>
  <c r="P45" i="74"/>
  <c r="V866" i="72"/>
  <c r="X45" i="74"/>
  <c r="AB614" i="72"/>
  <c r="AC614" i="72" s="1"/>
  <c r="Z206" i="84"/>
  <c r="T373" i="72"/>
  <c r="N45" i="74"/>
  <c r="L45" i="74"/>
  <c r="V247" i="84"/>
  <c r="J866" i="72"/>
  <c r="N866" i="72"/>
  <c r="X614" i="72"/>
  <c r="X866" i="72"/>
  <c r="Z866" i="72"/>
  <c r="R206" i="84"/>
  <c r="AB206" i="84"/>
  <c r="H373" i="72"/>
  <c r="V45" i="74"/>
  <c r="T45" i="74"/>
  <c r="F866" i="72"/>
  <c r="F867" i="72" s="1"/>
  <c r="H866" i="72"/>
  <c r="F531" i="72"/>
  <c r="F532" i="72" s="1"/>
  <c r="T206" i="84"/>
  <c r="R45" i="74"/>
  <c r="P206" i="84"/>
  <c r="V206" i="84"/>
  <c r="J206" i="84"/>
  <c r="AB45" i="74"/>
  <c r="T224" i="84"/>
  <c r="L224" i="84"/>
  <c r="Z224" i="84"/>
  <c r="F11" i="75"/>
  <c r="F70" i="75" s="1"/>
  <c r="J224" i="84"/>
  <c r="H224" i="84"/>
  <c r="X224" i="84"/>
  <c r="R224" i="84"/>
  <c r="AB224" i="84"/>
  <c r="P224" i="84"/>
  <c r="N224" i="84"/>
  <c r="H46" i="75"/>
  <c r="J46" i="75" s="1"/>
  <c r="L46" i="75" s="1"/>
  <c r="N46" i="75" s="1"/>
  <c r="P46" i="75" s="1"/>
  <c r="R46" i="75" s="1"/>
  <c r="T46" i="75" s="1"/>
  <c r="V46" i="75" s="1"/>
  <c r="X46" i="75" s="1"/>
  <c r="Z46" i="75" s="1"/>
  <c r="AB46" i="75" s="1"/>
  <c r="H17" i="71"/>
  <c r="J17" i="71" s="1"/>
  <c r="L17" i="71" s="1"/>
  <c r="N17" i="71" s="1"/>
  <c r="P17" i="71" s="1"/>
  <c r="R17" i="71" s="1"/>
  <c r="T17" i="71" s="1"/>
  <c r="V17" i="71" s="1"/>
  <c r="X17" i="71" s="1"/>
  <c r="Z17" i="71" s="1"/>
  <c r="AB17" i="71" s="1"/>
  <c r="V107" i="84"/>
  <c r="L107" i="84"/>
  <c r="R107" i="84"/>
  <c r="Z107" i="84"/>
  <c r="T107" i="84"/>
  <c r="H15" i="75"/>
  <c r="J15" i="75" s="1"/>
  <c r="L15" i="75" s="1"/>
  <c r="N15" i="75" s="1"/>
  <c r="P15" i="75" s="1"/>
  <c r="R15" i="75" s="1"/>
  <c r="T15" i="75" s="1"/>
  <c r="V15" i="75" s="1"/>
  <c r="X15" i="75" s="1"/>
  <c r="Z15" i="75" s="1"/>
  <c r="AB15" i="75" s="1"/>
  <c r="H13" i="71"/>
  <c r="J13" i="71" s="1"/>
  <c r="L13" i="71" s="1"/>
  <c r="N13" i="71" s="1"/>
  <c r="P13" i="71" s="1"/>
  <c r="R13" i="71" s="1"/>
  <c r="T13" i="71" s="1"/>
  <c r="V13" i="71" s="1"/>
  <c r="X13" i="71" s="1"/>
  <c r="Z13" i="71" s="1"/>
  <c r="AB13" i="71" s="1"/>
  <c r="H19" i="71"/>
  <c r="J19" i="71" s="1"/>
  <c r="L19" i="71" s="1"/>
  <c r="N19" i="71" s="1"/>
  <c r="P19" i="71" s="1"/>
  <c r="R19" i="71" s="1"/>
  <c r="T19" i="71" s="1"/>
  <c r="V19" i="71" s="1"/>
  <c r="X19" i="71" s="1"/>
  <c r="Z19" i="71" s="1"/>
  <c r="AB19" i="71" s="1"/>
  <c r="H169" i="84"/>
  <c r="H170" i="84" s="1"/>
  <c r="L614" i="72"/>
  <c r="H531" i="72"/>
  <c r="P531" i="72"/>
  <c r="V373" i="72"/>
  <c r="AB169" i="84"/>
  <c r="P247" i="84"/>
  <c r="N614" i="72"/>
  <c r="J614" i="72"/>
  <c r="N531" i="72"/>
  <c r="F247" i="84"/>
  <c r="F248" i="84" s="1"/>
  <c r="H247" i="84"/>
  <c r="R614" i="72"/>
  <c r="J169" i="84"/>
  <c r="F614" i="72"/>
  <c r="F615" i="72" s="1"/>
  <c r="AB531" i="72"/>
  <c r="AC531" i="72" s="1"/>
  <c r="L531" i="72"/>
  <c r="J373" i="72"/>
  <c r="X373" i="72"/>
  <c r="T169" i="84"/>
  <c r="P373" i="72"/>
  <c r="F373" i="72"/>
  <c r="F374" i="72" s="1"/>
  <c r="X169" i="84"/>
  <c r="R169" i="84"/>
  <c r="L247" i="84"/>
  <c r="X247" i="84"/>
  <c r="L373" i="72"/>
  <c r="V169" i="84"/>
  <c r="Z169" i="84"/>
  <c r="R247" i="84"/>
  <c r="T247" i="84"/>
  <c r="T614" i="72"/>
  <c r="J531" i="72"/>
  <c r="Z531" i="72"/>
  <c r="Z373" i="72"/>
  <c r="J247" i="84"/>
  <c r="X531" i="72"/>
  <c r="Z247" i="84"/>
  <c r="N373" i="72"/>
  <c r="L169" i="84"/>
  <c r="AB373" i="72"/>
  <c r="AC373" i="72" s="1"/>
  <c r="P614" i="72"/>
  <c r="P169" i="84"/>
  <c r="AB247" i="84"/>
  <c r="H614" i="72"/>
  <c r="R531" i="72"/>
  <c r="Z614" i="72"/>
  <c r="T531" i="72"/>
  <c r="R12" i="74"/>
  <c r="AB12" i="74"/>
  <c r="Z12" i="74"/>
  <c r="L12" i="74"/>
  <c r="H12" i="74"/>
  <c r="F12" i="74"/>
  <c r="F13" i="74" s="1"/>
  <c r="N12" i="74"/>
  <c r="T12" i="74"/>
  <c r="H234" i="80"/>
  <c r="J234" i="80" s="1"/>
  <c r="L234" i="80" s="1"/>
  <c r="N234" i="80" s="1"/>
  <c r="P234" i="80" s="1"/>
  <c r="R234" i="80" s="1"/>
  <c r="T234" i="80" s="1"/>
  <c r="V234" i="80" s="1"/>
  <c r="X234" i="80" s="1"/>
  <c r="Z234" i="80" s="1"/>
  <c r="AB234" i="80" s="1"/>
  <c r="H222" i="80"/>
  <c r="J222" i="80" s="1"/>
  <c r="L222" i="80" s="1"/>
  <c r="N222" i="80" s="1"/>
  <c r="P222" i="80" s="1"/>
  <c r="R222" i="80" s="1"/>
  <c r="T222" i="80" s="1"/>
  <c r="V222" i="80" s="1"/>
  <c r="X222" i="80" s="1"/>
  <c r="Z222" i="80" s="1"/>
  <c r="AB222" i="80" s="1"/>
  <c r="H286" i="80"/>
  <c r="J286" i="80" s="1"/>
  <c r="L286" i="80" s="1"/>
  <c r="N286" i="80" s="1"/>
  <c r="P286" i="80" s="1"/>
  <c r="R286" i="80" s="1"/>
  <c r="T286" i="80" s="1"/>
  <c r="V286" i="80" s="1"/>
  <c r="X286" i="80" s="1"/>
  <c r="Z286" i="80" s="1"/>
  <c r="AB286" i="80" s="1"/>
  <c r="H132" i="70"/>
  <c r="J132" i="70" s="1"/>
  <c r="L132" i="70" s="1"/>
  <c r="N132" i="70" s="1"/>
  <c r="P132" i="70" s="1"/>
  <c r="R132" i="70" s="1"/>
  <c r="T132" i="70" s="1"/>
  <c r="V132" i="70" s="1"/>
  <c r="X132" i="70" s="1"/>
  <c r="Z132" i="70" s="1"/>
  <c r="AB132" i="70" s="1"/>
  <c r="H13" i="75"/>
  <c r="J13" i="75" s="1"/>
  <c r="L13" i="75" s="1"/>
  <c r="N13" i="75" s="1"/>
  <c r="P13" i="75" s="1"/>
  <c r="R13" i="75" s="1"/>
  <c r="T13" i="75" s="1"/>
  <c r="V13" i="75" s="1"/>
  <c r="X13" i="75" s="1"/>
  <c r="Z13" i="75" s="1"/>
  <c r="AB13" i="75" s="1"/>
  <c r="D286" i="84"/>
  <c r="H31" i="71"/>
  <c r="J31" i="71" s="1"/>
  <c r="L31" i="71" s="1"/>
  <c r="N31" i="71" s="1"/>
  <c r="P31" i="71" s="1"/>
  <c r="R31" i="71" s="1"/>
  <c r="T31" i="71" s="1"/>
  <c r="V31" i="71" s="1"/>
  <c r="X31" i="71" s="1"/>
  <c r="Z31" i="71" s="1"/>
  <c r="AB31" i="71" s="1"/>
  <c r="T256" i="84"/>
  <c r="F256" i="84"/>
  <c r="F257" i="84" s="1"/>
  <c r="Z256" i="84"/>
  <c r="X256" i="84"/>
  <c r="L256" i="84"/>
  <c r="H256" i="84"/>
  <c r="AB256" i="84"/>
  <c r="H77" i="72"/>
  <c r="J77" i="72" s="1"/>
  <c r="L77" i="72" s="1"/>
  <c r="N77" i="72" s="1"/>
  <c r="P77" i="72" s="1"/>
  <c r="R77" i="72" s="1"/>
  <c r="T77" i="72" s="1"/>
  <c r="V77" i="72" s="1"/>
  <c r="X77" i="72" s="1"/>
  <c r="Z77" i="72" s="1"/>
  <c r="AB77" i="72" s="1"/>
  <c r="AC77" i="72" s="1"/>
  <c r="H288" i="80"/>
  <c r="J288" i="80" s="1"/>
  <c r="L288" i="80" s="1"/>
  <c r="N288" i="80" s="1"/>
  <c r="P288" i="80" s="1"/>
  <c r="R288" i="80" s="1"/>
  <c r="T288" i="80" s="1"/>
  <c r="V288" i="80" s="1"/>
  <c r="X288" i="80" s="1"/>
  <c r="Z288" i="80" s="1"/>
  <c r="AB288" i="80" s="1"/>
  <c r="H27" i="71"/>
  <c r="J27" i="71" s="1"/>
  <c r="L27" i="71" s="1"/>
  <c r="N27" i="71" s="1"/>
  <c r="P27" i="71" s="1"/>
  <c r="R27" i="71" s="1"/>
  <c r="T27" i="71" s="1"/>
  <c r="V27" i="71" s="1"/>
  <c r="X27" i="71" s="1"/>
  <c r="Z27" i="71" s="1"/>
  <c r="AB27" i="71" s="1"/>
  <c r="H62" i="80"/>
  <c r="J62" i="80" s="1"/>
  <c r="L62" i="80" s="1"/>
  <c r="N62" i="80" s="1"/>
  <c r="P62" i="80" s="1"/>
  <c r="R62" i="80" s="1"/>
  <c r="T62" i="80" s="1"/>
  <c r="V62" i="80" s="1"/>
  <c r="X62" i="80" s="1"/>
  <c r="Z62" i="80" s="1"/>
  <c r="AB62" i="80" s="1"/>
  <c r="H826" i="72"/>
  <c r="J826" i="72" s="1"/>
  <c r="L826" i="72" s="1"/>
  <c r="N826" i="72" s="1"/>
  <c r="P826" i="72" s="1"/>
  <c r="R826" i="72" s="1"/>
  <c r="T826" i="72" s="1"/>
  <c r="V826" i="72" s="1"/>
  <c r="X826" i="72" s="1"/>
  <c r="Z826" i="72" s="1"/>
  <c r="AB826" i="72" s="1"/>
  <c r="AC826" i="72" s="1"/>
  <c r="H78" i="80"/>
  <c r="J78" i="80" s="1"/>
  <c r="L78" i="80" s="1"/>
  <c r="N78" i="80" s="1"/>
  <c r="P78" i="80" s="1"/>
  <c r="R78" i="80" s="1"/>
  <c r="T78" i="80" s="1"/>
  <c r="V78" i="80" s="1"/>
  <c r="X78" i="80" s="1"/>
  <c r="Z78" i="80" s="1"/>
  <c r="AB78" i="80" s="1"/>
  <c r="H284" i="80"/>
  <c r="J284" i="80" s="1"/>
  <c r="L284" i="80" s="1"/>
  <c r="N284" i="80" s="1"/>
  <c r="P284" i="80" s="1"/>
  <c r="R284" i="80" s="1"/>
  <c r="T284" i="80" s="1"/>
  <c r="V284" i="80" s="1"/>
  <c r="X284" i="80" s="1"/>
  <c r="Z284" i="80" s="1"/>
  <c r="AB284" i="80" s="1"/>
  <c r="H312" i="72"/>
  <c r="J312" i="72" s="1"/>
  <c r="L312" i="72" s="1"/>
  <c r="N312" i="72" s="1"/>
  <c r="P312" i="72" s="1"/>
  <c r="R312" i="72" s="1"/>
  <c r="T312" i="72" s="1"/>
  <c r="V312" i="72" s="1"/>
  <c r="X312" i="72" s="1"/>
  <c r="Z312" i="72" s="1"/>
  <c r="AB312" i="72" s="1"/>
  <c r="AC312" i="72" s="1"/>
  <c r="H98" i="80"/>
  <c r="J98" i="80" s="1"/>
  <c r="L98" i="80" s="1"/>
  <c r="N98" i="80" s="1"/>
  <c r="P98" i="80" s="1"/>
  <c r="R98" i="80" s="1"/>
  <c r="T98" i="80" s="1"/>
  <c r="V98" i="80" s="1"/>
  <c r="X98" i="80" s="1"/>
  <c r="Z98" i="80" s="1"/>
  <c r="AB98" i="80" s="1"/>
  <c r="H102" i="80"/>
  <c r="J102" i="80" s="1"/>
  <c r="L102" i="80" s="1"/>
  <c r="N102" i="80" s="1"/>
  <c r="P102" i="80" s="1"/>
  <c r="R102" i="80" s="1"/>
  <c r="T102" i="80" s="1"/>
  <c r="V102" i="80" s="1"/>
  <c r="X102" i="80" s="1"/>
  <c r="Z102" i="80" s="1"/>
  <c r="AB102" i="80" s="1"/>
  <c r="H196" i="70"/>
  <c r="J196" i="70" s="1"/>
  <c r="L196" i="70" s="1"/>
  <c r="N196" i="70" s="1"/>
  <c r="P196" i="70" s="1"/>
  <c r="R196" i="70" s="1"/>
  <c r="T196" i="70" s="1"/>
  <c r="V196" i="70" s="1"/>
  <c r="X196" i="70" s="1"/>
  <c r="Z196" i="70" s="1"/>
  <c r="AB196" i="70" s="1"/>
  <c r="H194" i="80"/>
  <c r="J194" i="80" s="1"/>
  <c r="L194" i="80" s="1"/>
  <c r="N194" i="80" s="1"/>
  <c r="P194" i="80" s="1"/>
  <c r="R194" i="80" s="1"/>
  <c r="T194" i="80" s="1"/>
  <c r="V194" i="80" s="1"/>
  <c r="X194" i="80" s="1"/>
  <c r="Z194" i="80" s="1"/>
  <c r="AB194" i="80" s="1"/>
  <c r="H398" i="72"/>
  <c r="J398" i="72" s="1"/>
  <c r="L398" i="72" s="1"/>
  <c r="N398" i="72" s="1"/>
  <c r="P398" i="72" s="1"/>
  <c r="R398" i="72" s="1"/>
  <c r="T398" i="72" s="1"/>
  <c r="V398" i="72" s="1"/>
  <c r="X398" i="72" s="1"/>
  <c r="Z398" i="72" s="1"/>
  <c r="AB398" i="72" s="1"/>
  <c r="AC398" i="72" s="1"/>
  <c r="H97" i="72"/>
  <c r="J97" i="72" s="1"/>
  <c r="L97" i="72" s="1"/>
  <c r="N97" i="72" s="1"/>
  <c r="P97" i="72" s="1"/>
  <c r="R97" i="72" s="1"/>
  <c r="T97" i="72" s="1"/>
  <c r="V97" i="72" s="1"/>
  <c r="X97" i="72" s="1"/>
  <c r="Z97" i="72" s="1"/>
  <c r="AB97" i="72" s="1"/>
  <c r="AC97" i="72" s="1"/>
  <c r="H29" i="71"/>
  <c r="J29" i="71" s="1"/>
  <c r="L29" i="71" s="1"/>
  <c r="N29" i="71" s="1"/>
  <c r="P29" i="71" s="1"/>
  <c r="R29" i="71" s="1"/>
  <c r="T29" i="71" s="1"/>
  <c r="V29" i="71" s="1"/>
  <c r="X29" i="71" s="1"/>
  <c r="Z29" i="71" s="1"/>
  <c r="AB29" i="71" s="1"/>
  <c r="J180" i="80"/>
  <c r="L180" i="80" s="1"/>
  <c r="N180" i="80" s="1"/>
  <c r="P180" i="80" s="1"/>
  <c r="R180" i="80" s="1"/>
  <c r="T180" i="80" s="1"/>
  <c r="V180" i="80" s="1"/>
  <c r="X180" i="80" s="1"/>
  <c r="Z180" i="80" s="1"/>
  <c r="AB180" i="80" s="1"/>
  <c r="H51" i="68"/>
  <c r="J51" i="68" s="1"/>
  <c r="L51" i="68" s="1"/>
  <c r="N51" i="68" s="1"/>
  <c r="P51" i="68" s="1"/>
  <c r="R51" i="68" s="1"/>
  <c r="T51" i="68" s="1"/>
  <c r="V51" i="68" s="1"/>
  <c r="X51" i="68" s="1"/>
  <c r="Z51" i="68" s="1"/>
  <c r="AB51" i="68" s="1"/>
  <c r="H139" i="74"/>
  <c r="J139" i="74" s="1"/>
  <c r="L139" i="74" s="1"/>
  <c r="N139" i="74" s="1"/>
  <c r="P139" i="74" s="1"/>
  <c r="R139" i="74" s="1"/>
  <c r="T139" i="74" s="1"/>
  <c r="V139" i="74" s="1"/>
  <c r="X139" i="74" s="1"/>
  <c r="Z139" i="74" s="1"/>
  <c r="AB139" i="74" s="1"/>
  <c r="H284" i="70"/>
  <c r="J284" i="70" s="1"/>
  <c r="L284" i="70" s="1"/>
  <c r="N284" i="70" s="1"/>
  <c r="P284" i="70" s="1"/>
  <c r="R284" i="70" s="1"/>
  <c r="T284" i="70" s="1"/>
  <c r="V284" i="70" s="1"/>
  <c r="X284" i="70" s="1"/>
  <c r="Z284" i="70" s="1"/>
  <c r="AB284" i="70" s="1"/>
  <c r="H140" i="80"/>
  <c r="J140" i="80" s="1"/>
  <c r="L140" i="80" s="1"/>
  <c r="N140" i="80" s="1"/>
  <c r="P140" i="80" s="1"/>
  <c r="R140" i="80" s="1"/>
  <c r="T140" i="80" s="1"/>
  <c r="V140" i="80" s="1"/>
  <c r="X140" i="80" s="1"/>
  <c r="Z140" i="80" s="1"/>
  <c r="AB140" i="80" s="1"/>
  <c r="H236" i="80"/>
  <c r="J236" i="80" s="1"/>
  <c r="L236" i="80" s="1"/>
  <c r="N236" i="80" s="1"/>
  <c r="P236" i="80" s="1"/>
  <c r="R236" i="80" s="1"/>
  <c r="T236" i="80" s="1"/>
  <c r="V236" i="80" s="1"/>
  <c r="X236" i="80" s="1"/>
  <c r="Z236" i="80" s="1"/>
  <c r="AB236" i="80" s="1"/>
  <c r="H824" i="72"/>
  <c r="J824" i="72" s="1"/>
  <c r="L824" i="72" s="1"/>
  <c r="N824" i="72" s="1"/>
  <c r="P824" i="72" s="1"/>
  <c r="R824" i="72" s="1"/>
  <c r="T824" i="72" s="1"/>
  <c r="V824" i="72" s="1"/>
  <c r="X824" i="72" s="1"/>
  <c r="Z824" i="72" s="1"/>
  <c r="AB824" i="72" s="1"/>
  <c r="AC824" i="72" s="1"/>
  <c r="H378" i="72"/>
  <c r="J378" i="72" s="1"/>
  <c r="L378" i="72" s="1"/>
  <c r="N378" i="72" s="1"/>
  <c r="P378" i="72" s="1"/>
  <c r="R378" i="72" s="1"/>
  <c r="T378" i="72" s="1"/>
  <c r="V378" i="72" s="1"/>
  <c r="X378" i="72" s="1"/>
  <c r="Z378" i="72" s="1"/>
  <c r="AB378" i="72" s="1"/>
  <c r="AC378" i="72" s="1"/>
  <c r="H202" i="80"/>
  <c r="J202" i="80" s="1"/>
  <c r="L202" i="80" s="1"/>
  <c r="N202" i="80" s="1"/>
  <c r="P202" i="80" s="1"/>
  <c r="R202" i="80" s="1"/>
  <c r="T202" i="80" s="1"/>
  <c r="V202" i="80" s="1"/>
  <c r="X202" i="80" s="1"/>
  <c r="Z202" i="80" s="1"/>
  <c r="AB202" i="80" s="1"/>
  <c r="H160" i="80"/>
  <c r="J160" i="80" s="1"/>
  <c r="L160" i="80" s="1"/>
  <c r="N160" i="80" s="1"/>
  <c r="P160" i="80" s="1"/>
  <c r="R160" i="80" s="1"/>
  <c r="T160" i="80" s="1"/>
  <c r="V160" i="80" s="1"/>
  <c r="X160" i="80" s="1"/>
  <c r="Z160" i="80" s="1"/>
  <c r="AB160" i="80" s="1"/>
  <c r="H162" i="80"/>
  <c r="J162" i="80" s="1"/>
  <c r="L162" i="80" s="1"/>
  <c r="N162" i="80" s="1"/>
  <c r="P162" i="80" s="1"/>
  <c r="R162" i="80" s="1"/>
  <c r="T162" i="80" s="1"/>
  <c r="V162" i="80" s="1"/>
  <c r="X162" i="80" s="1"/>
  <c r="Z162" i="80" s="1"/>
  <c r="AB162" i="80" s="1"/>
  <c r="J136" i="80"/>
  <c r="L136" i="80" s="1"/>
  <c r="N136" i="80" s="1"/>
  <c r="P136" i="80" s="1"/>
  <c r="R136" i="80" s="1"/>
  <c r="T136" i="80" s="1"/>
  <c r="V136" i="80" s="1"/>
  <c r="X136" i="80" s="1"/>
  <c r="Z136" i="80" s="1"/>
  <c r="AB136" i="80" s="1"/>
  <c r="H542" i="70"/>
  <c r="J542" i="70" s="1"/>
  <c r="L542" i="70" s="1"/>
  <c r="N542" i="70" s="1"/>
  <c r="P542" i="70" s="1"/>
  <c r="R542" i="70" s="1"/>
  <c r="T542" i="70" s="1"/>
  <c r="V542" i="70" s="1"/>
  <c r="X542" i="70" s="1"/>
  <c r="Z542" i="70" s="1"/>
  <c r="AB542" i="70" s="1"/>
  <c r="H118" i="80"/>
  <c r="J118" i="80" s="1"/>
  <c r="L118" i="80" s="1"/>
  <c r="N118" i="80" s="1"/>
  <c r="P118" i="80" s="1"/>
  <c r="R118" i="80" s="1"/>
  <c r="T118" i="80" s="1"/>
  <c r="V118" i="80" s="1"/>
  <c r="X118" i="80" s="1"/>
  <c r="Z118" i="80" s="1"/>
  <c r="AB118" i="80" s="1"/>
  <c r="H46" i="80"/>
  <c r="J46" i="80" s="1"/>
  <c r="L46" i="80" s="1"/>
  <c r="N46" i="80" s="1"/>
  <c r="P46" i="80" s="1"/>
  <c r="R46" i="80" s="1"/>
  <c r="T46" i="80" s="1"/>
  <c r="V46" i="80" s="1"/>
  <c r="X46" i="80" s="1"/>
  <c r="Z46" i="80" s="1"/>
  <c r="AB46" i="80" s="1"/>
  <c r="H116" i="80"/>
  <c r="J116" i="80" s="1"/>
  <c r="L116" i="80" s="1"/>
  <c r="N116" i="80" s="1"/>
  <c r="P116" i="80" s="1"/>
  <c r="R116" i="80" s="1"/>
  <c r="T116" i="80" s="1"/>
  <c r="V116" i="80" s="1"/>
  <c r="X116" i="80" s="1"/>
  <c r="Z116" i="80" s="1"/>
  <c r="AB116" i="80" s="1"/>
  <c r="H120" i="80"/>
  <c r="J120" i="80" s="1"/>
  <c r="L120" i="80" s="1"/>
  <c r="N120" i="80" s="1"/>
  <c r="P120" i="80" s="1"/>
  <c r="R120" i="80" s="1"/>
  <c r="T120" i="80" s="1"/>
  <c r="V120" i="80" s="1"/>
  <c r="X120" i="80" s="1"/>
  <c r="Z120" i="80" s="1"/>
  <c r="AB120" i="80" s="1"/>
  <c r="H164" i="70"/>
  <c r="J164" i="70" s="1"/>
  <c r="L164" i="70" s="1"/>
  <c r="N164" i="70" s="1"/>
  <c r="P164" i="70" s="1"/>
  <c r="R164" i="70" s="1"/>
  <c r="T164" i="70" s="1"/>
  <c r="V164" i="70" s="1"/>
  <c r="X164" i="70" s="1"/>
  <c r="Z164" i="70" s="1"/>
  <c r="AB164" i="70" s="1"/>
  <c r="H33" i="68"/>
  <c r="J33" i="68" s="1"/>
  <c r="L33" i="68" s="1"/>
  <c r="N33" i="68" s="1"/>
  <c r="P33" i="68" s="1"/>
  <c r="R33" i="68" s="1"/>
  <c r="T33" i="68" s="1"/>
  <c r="V33" i="68" s="1"/>
  <c r="X33" i="68" s="1"/>
  <c r="Z33" i="68" s="1"/>
  <c r="AB33" i="68" s="1"/>
  <c r="H386" i="72"/>
  <c r="J386" i="72" s="1"/>
  <c r="L386" i="72" s="1"/>
  <c r="N386" i="72" s="1"/>
  <c r="P386" i="72" s="1"/>
  <c r="R386" i="72" s="1"/>
  <c r="T386" i="72" s="1"/>
  <c r="V386" i="72" s="1"/>
  <c r="X386" i="72" s="1"/>
  <c r="Z386" i="72" s="1"/>
  <c r="AB386" i="72" s="1"/>
  <c r="AC386" i="72" s="1"/>
  <c r="H218" i="80"/>
  <c r="J218" i="80" s="1"/>
  <c r="L218" i="80" s="1"/>
  <c r="N218" i="80" s="1"/>
  <c r="P218" i="80" s="1"/>
  <c r="R218" i="80" s="1"/>
  <c r="T218" i="80" s="1"/>
  <c r="V218" i="80" s="1"/>
  <c r="X218" i="80" s="1"/>
  <c r="Z218" i="80" s="1"/>
  <c r="AB218" i="80" s="1"/>
  <c r="H138" i="80"/>
  <c r="J138" i="80" s="1"/>
  <c r="L138" i="80" s="1"/>
  <c r="N138" i="80" s="1"/>
  <c r="P138" i="80" s="1"/>
  <c r="R138" i="80" s="1"/>
  <c r="T138" i="80" s="1"/>
  <c r="V138" i="80" s="1"/>
  <c r="X138" i="80" s="1"/>
  <c r="Z138" i="80" s="1"/>
  <c r="AB138" i="80" s="1"/>
  <c r="H158" i="80"/>
  <c r="J158" i="80" s="1"/>
  <c r="L158" i="80" s="1"/>
  <c r="N158" i="80" s="1"/>
  <c r="P158" i="80" s="1"/>
  <c r="R158" i="80" s="1"/>
  <c r="T158" i="80" s="1"/>
  <c r="V158" i="80" s="1"/>
  <c r="X158" i="80" s="1"/>
  <c r="Z158" i="80" s="1"/>
  <c r="AB158" i="80" s="1"/>
  <c r="J280" i="80"/>
  <c r="L280" i="80" s="1"/>
  <c r="N280" i="80" s="1"/>
  <c r="P280" i="80" s="1"/>
  <c r="R280" i="80" s="1"/>
  <c r="T280" i="80" s="1"/>
  <c r="V280" i="80" s="1"/>
  <c r="X280" i="80" s="1"/>
  <c r="Z280" i="80" s="1"/>
  <c r="AB280" i="80" s="1"/>
  <c r="H114" i="84"/>
  <c r="J114" i="84" s="1"/>
  <c r="L114" i="84" s="1"/>
  <c r="N114" i="84" s="1"/>
  <c r="P114" i="84" s="1"/>
  <c r="R114" i="84" s="1"/>
  <c r="T114" i="84" s="1"/>
  <c r="V114" i="84" s="1"/>
  <c r="X114" i="84" s="1"/>
  <c r="Z114" i="84" s="1"/>
  <c r="AB114" i="84" s="1"/>
  <c r="H184" i="80"/>
  <c r="J184" i="80" s="1"/>
  <c r="L184" i="80" s="1"/>
  <c r="N184" i="80" s="1"/>
  <c r="P184" i="80" s="1"/>
  <c r="R184" i="80" s="1"/>
  <c r="T184" i="80" s="1"/>
  <c r="V184" i="80" s="1"/>
  <c r="X184" i="80" s="1"/>
  <c r="Z184" i="80" s="1"/>
  <c r="AB184" i="80" s="1"/>
  <c r="H498" i="72"/>
  <c r="J498" i="72" s="1"/>
  <c r="L498" i="72" s="1"/>
  <c r="N498" i="72" s="1"/>
  <c r="P498" i="72" s="1"/>
  <c r="R498" i="72" s="1"/>
  <c r="T498" i="72" s="1"/>
  <c r="V498" i="72" s="1"/>
  <c r="X498" i="72" s="1"/>
  <c r="Z498" i="72" s="1"/>
  <c r="AB498" i="72" s="1"/>
  <c r="AC498" i="72" s="1"/>
  <c r="H164" i="80"/>
  <c r="J164" i="80" s="1"/>
  <c r="L164" i="80" s="1"/>
  <c r="N164" i="80" s="1"/>
  <c r="P164" i="80" s="1"/>
  <c r="R164" i="80" s="1"/>
  <c r="T164" i="80" s="1"/>
  <c r="V164" i="80" s="1"/>
  <c r="X164" i="80" s="1"/>
  <c r="Z164" i="80" s="1"/>
  <c r="AB164" i="80" s="1"/>
  <c r="H282" i="80"/>
  <c r="J282" i="80" s="1"/>
  <c r="L282" i="80" s="1"/>
  <c r="N282" i="80" s="1"/>
  <c r="P282" i="80" s="1"/>
  <c r="R282" i="80" s="1"/>
  <c r="T282" i="80" s="1"/>
  <c r="V282" i="80" s="1"/>
  <c r="X282" i="80" s="1"/>
  <c r="Z282" i="80" s="1"/>
  <c r="AB282" i="80" s="1"/>
  <c r="H80" i="80"/>
  <c r="J80" i="80" s="1"/>
  <c r="L80" i="80" s="1"/>
  <c r="N80" i="80" s="1"/>
  <c r="P80" i="80" s="1"/>
  <c r="R80" i="80" s="1"/>
  <c r="T80" i="80" s="1"/>
  <c r="V80" i="80" s="1"/>
  <c r="X80" i="80" s="1"/>
  <c r="Z80" i="80" s="1"/>
  <c r="AB80" i="80" s="1"/>
  <c r="J220" i="80"/>
  <c r="L220" i="80" s="1"/>
  <c r="N220" i="80" s="1"/>
  <c r="P220" i="80" s="1"/>
  <c r="R220" i="80" s="1"/>
  <c r="T220" i="80" s="1"/>
  <c r="V220" i="80" s="1"/>
  <c r="X220" i="80" s="1"/>
  <c r="Z220" i="80" s="1"/>
  <c r="AB220" i="80" s="1"/>
  <c r="H28" i="80"/>
  <c r="J28" i="80" s="1"/>
  <c r="L28" i="80" s="1"/>
  <c r="N28" i="80" s="1"/>
  <c r="P28" i="80" s="1"/>
  <c r="R28" i="80" s="1"/>
  <c r="T28" i="80" s="1"/>
  <c r="V28" i="80" s="1"/>
  <c r="X28" i="80" s="1"/>
  <c r="Z28" i="80" s="1"/>
  <c r="AB28" i="80" s="1"/>
  <c r="H19" i="72"/>
  <c r="J19" i="72" s="1"/>
  <c r="L19" i="72" s="1"/>
  <c r="N19" i="72" s="1"/>
  <c r="P19" i="72" s="1"/>
  <c r="R19" i="72" s="1"/>
  <c r="T19" i="72" s="1"/>
  <c r="V19" i="72" s="1"/>
  <c r="X19" i="72" s="1"/>
  <c r="Z19" i="72" s="1"/>
  <c r="AB19" i="72" s="1"/>
  <c r="AC19" i="72" s="1"/>
  <c r="H114" i="72"/>
  <c r="J114" i="72" s="1"/>
  <c r="L114" i="72" s="1"/>
  <c r="N114" i="72" s="1"/>
  <c r="P114" i="72" s="1"/>
  <c r="R114" i="72" s="1"/>
  <c r="T114" i="72" s="1"/>
  <c r="V114" i="72" s="1"/>
  <c r="X114" i="72" s="1"/>
  <c r="Z114" i="72" s="1"/>
  <c r="AB114" i="72" s="1"/>
  <c r="AC114" i="72" s="1"/>
  <c r="H266" i="80"/>
  <c r="J266" i="80" s="1"/>
  <c r="L266" i="80" s="1"/>
  <c r="N266" i="80" s="1"/>
  <c r="P266" i="80" s="1"/>
  <c r="R266" i="80" s="1"/>
  <c r="T266" i="80" s="1"/>
  <c r="V266" i="80" s="1"/>
  <c r="X266" i="80" s="1"/>
  <c r="Z266" i="80" s="1"/>
  <c r="AB266" i="80" s="1"/>
  <c r="H24" i="80"/>
  <c r="J24" i="80" s="1"/>
  <c r="L24" i="80" s="1"/>
  <c r="N24" i="80" s="1"/>
  <c r="P24" i="80" s="1"/>
  <c r="R24" i="80" s="1"/>
  <c r="T24" i="80" s="1"/>
  <c r="V24" i="80" s="1"/>
  <c r="X24" i="80" s="1"/>
  <c r="Z24" i="80" s="1"/>
  <c r="AB24" i="80" s="1"/>
  <c r="H204" i="80"/>
  <c r="J204" i="80" s="1"/>
  <c r="L204" i="80" s="1"/>
  <c r="N204" i="80" s="1"/>
  <c r="P204" i="80" s="1"/>
  <c r="R204" i="80" s="1"/>
  <c r="T204" i="80" s="1"/>
  <c r="V204" i="80" s="1"/>
  <c r="X204" i="80" s="1"/>
  <c r="Z204" i="80" s="1"/>
  <c r="AB204" i="80" s="1"/>
  <c r="H837" i="72"/>
  <c r="J837" i="72" s="1"/>
  <c r="L837" i="72" s="1"/>
  <c r="N837" i="72" s="1"/>
  <c r="P837" i="72" s="1"/>
  <c r="R837" i="72" s="1"/>
  <c r="T837" i="72" s="1"/>
  <c r="V837" i="72" s="1"/>
  <c r="X837" i="72" s="1"/>
  <c r="Z837" i="72" s="1"/>
  <c r="AB837" i="72" s="1"/>
  <c r="AC837" i="72" s="1"/>
  <c r="H890" i="72"/>
  <c r="J890" i="72" s="1"/>
  <c r="L890" i="72" s="1"/>
  <c r="N890" i="72" s="1"/>
  <c r="P890" i="72" s="1"/>
  <c r="R890" i="72" s="1"/>
  <c r="T890" i="72" s="1"/>
  <c r="V890" i="72" s="1"/>
  <c r="X890" i="72" s="1"/>
  <c r="Z890" i="72" s="1"/>
  <c r="AB890" i="72" s="1"/>
  <c r="AC890" i="72" s="1"/>
  <c r="H1032" i="72"/>
  <c r="J1032" i="72" s="1"/>
  <c r="L1032" i="72" s="1"/>
  <c r="N1032" i="72" s="1"/>
  <c r="P1032" i="72" s="1"/>
  <c r="R1032" i="72" s="1"/>
  <c r="T1032" i="72" s="1"/>
  <c r="V1032" i="72" s="1"/>
  <c r="X1032" i="72" s="1"/>
  <c r="Z1032" i="72" s="1"/>
  <c r="AB1032" i="72" s="1"/>
  <c r="AC1032" i="72" s="1"/>
  <c r="H26" i="80"/>
  <c r="J26" i="80" s="1"/>
  <c r="L26" i="80" s="1"/>
  <c r="N26" i="80" s="1"/>
  <c r="P26" i="80" s="1"/>
  <c r="R26" i="80" s="1"/>
  <c r="T26" i="80" s="1"/>
  <c r="V26" i="80" s="1"/>
  <c r="X26" i="80" s="1"/>
  <c r="Z26" i="80" s="1"/>
  <c r="AB26" i="80" s="1"/>
  <c r="H695" i="72"/>
  <c r="J695" i="72" s="1"/>
  <c r="L695" i="72" s="1"/>
  <c r="N695" i="72" s="1"/>
  <c r="P695" i="72" s="1"/>
  <c r="R695" i="72" s="1"/>
  <c r="T695" i="72" s="1"/>
  <c r="V695" i="72" s="1"/>
  <c r="X695" i="72" s="1"/>
  <c r="Z695" i="72" s="1"/>
  <c r="AB695" i="72" s="1"/>
  <c r="AC695" i="72" s="1"/>
  <c r="H796" i="72"/>
  <c r="J796" i="72" s="1"/>
  <c r="L796" i="72" s="1"/>
  <c r="N796" i="72" s="1"/>
  <c r="P796" i="72" s="1"/>
  <c r="R796" i="72" s="1"/>
  <c r="T796" i="72" s="1"/>
  <c r="V796" i="72" s="1"/>
  <c r="X796" i="72" s="1"/>
  <c r="Z796" i="72" s="1"/>
  <c r="AB796" i="72" s="1"/>
  <c r="AC796" i="72" s="1"/>
  <c r="H30" i="80"/>
  <c r="J30" i="80" s="1"/>
  <c r="L30" i="80" s="1"/>
  <c r="N30" i="80" s="1"/>
  <c r="P30" i="80" s="1"/>
  <c r="R30" i="80" s="1"/>
  <c r="T30" i="80" s="1"/>
  <c r="V30" i="80" s="1"/>
  <c r="X30" i="80" s="1"/>
  <c r="Z30" i="80" s="1"/>
  <c r="AB30" i="80" s="1"/>
  <c r="J142" i="80"/>
  <c r="L142" i="80" s="1"/>
  <c r="N142" i="80" s="1"/>
  <c r="P142" i="80" s="1"/>
  <c r="R142" i="80" s="1"/>
  <c r="T142" i="80" s="1"/>
  <c r="V142" i="80" s="1"/>
  <c r="X142" i="80" s="1"/>
  <c r="Z142" i="80" s="1"/>
  <c r="AB142" i="80" s="1"/>
  <c r="H997" i="72"/>
  <c r="J997" i="72" s="1"/>
  <c r="L997" i="72" s="1"/>
  <c r="N997" i="72" s="1"/>
  <c r="P997" i="72" s="1"/>
  <c r="R997" i="72" s="1"/>
  <c r="T997" i="72" s="1"/>
  <c r="V997" i="72" s="1"/>
  <c r="X997" i="72" s="1"/>
  <c r="Z997" i="72" s="1"/>
  <c r="AB997" i="72" s="1"/>
  <c r="AC997" i="72" s="1"/>
  <c r="H103" i="72"/>
  <c r="J103" i="72" s="1"/>
  <c r="L103" i="72" s="1"/>
  <c r="N103" i="72" s="1"/>
  <c r="P103" i="72" s="1"/>
  <c r="R103" i="72" s="1"/>
  <c r="T103" i="72" s="1"/>
  <c r="V103" i="72" s="1"/>
  <c r="X103" i="72" s="1"/>
  <c r="Z103" i="72" s="1"/>
  <c r="AB103" i="72" s="1"/>
  <c r="AC103" i="72" s="1"/>
  <c r="J248" i="80"/>
  <c r="L248" i="80" s="1"/>
  <c r="N248" i="80" s="1"/>
  <c r="P248" i="80" s="1"/>
  <c r="R248" i="80" s="1"/>
  <c r="T248" i="80" s="1"/>
  <c r="V248" i="80" s="1"/>
  <c r="X248" i="80" s="1"/>
  <c r="Z248" i="80" s="1"/>
  <c r="AB248" i="80" s="1"/>
  <c r="H100" i="80"/>
  <c r="J100" i="80" s="1"/>
  <c r="L100" i="80" s="1"/>
  <c r="N100" i="80" s="1"/>
  <c r="P100" i="80" s="1"/>
  <c r="R100" i="80" s="1"/>
  <c r="T100" i="80" s="1"/>
  <c r="V100" i="80" s="1"/>
  <c r="X100" i="80" s="1"/>
  <c r="Z100" i="80" s="1"/>
  <c r="AB100" i="80" s="1"/>
  <c r="H947" i="72"/>
  <c r="J947" i="72" s="1"/>
  <c r="L947" i="72" s="1"/>
  <c r="N947" i="72" s="1"/>
  <c r="P947" i="72" s="1"/>
  <c r="R947" i="72" s="1"/>
  <c r="T947" i="72" s="1"/>
  <c r="V947" i="72" s="1"/>
  <c r="X947" i="72" s="1"/>
  <c r="Z947" i="72" s="1"/>
  <c r="AB947" i="72" s="1"/>
  <c r="AC947" i="72" s="1"/>
  <c r="J250" i="80"/>
  <c r="L250" i="80" s="1"/>
  <c r="N250" i="80" s="1"/>
  <c r="P250" i="80" s="1"/>
  <c r="R250" i="80" s="1"/>
  <c r="T250" i="80" s="1"/>
  <c r="V250" i="80" s="1"/>
  <c r="X250" i="80" s="1"/>
  <c r="Z250" i="80" s="1"/>
  <c r="AB250" i="80" s="1"/>
  <c r="H110" i="84"/>
  <c r="J110" i="84" s="1"/>
  <c r="L110" i="84" s="1"/>
  <c r="N110" i="84" s="1"/>
  <c r="P110" i="84" s="1"/>
  <c r="R110" i="84" s="1"/>
  <c r="T110" i="84" s="1"/>
  <c r="V110" i="84" s="1"/>
  <c r="X110" i="84" s="1"/>
  <c r="Z110" i="84" s="1"/>
  <c r="AB110" i="84" s="1"/>
  <c r="H200" i="80"/>
  <c r="J200" i="80" s="1"/>
  <c r="L200" i="80" s="1"/>
  <c r="N200" i="80" s="1"/>
  <c r="P200" i="80" s="1"/>
  <c r="R200" i="80" s="1"/>
  <c r="T200" i="80" s="1"/>
  <c r="V200" i="80" s="1"/>
  <c r="X200" i="80" s="1"/>
  <c r="Z200" i="80" s="1"/>
  <c r="AB200" i="80" s="1"/>
  <c r="H22" i="80"/>
  <c r="J22" i="80" s="1"/>
  <c r="L22" i="80" s="1"/>
  <c r="N22" i="80" s="1"/>
  <c r="P22" i="80" s="1"/>
  <c r="R22" i="80" s="1"/>
  <c r="T22" i="80" s="1"/>
  <c r="V22" i="80" s="1"/>
  <c r="X22" i="80" s="1"/>
  <c r="Z22" i="80" s="1"/>
  <c r="AB22" i="80" s="1"/>
  <c r="H96" i="80"/>
  <c r="J96" i="80" s="1"/>
  <c r="L96" i="80" s="1"/>
  <c r="N96" i="80" s="1"/>
  <c r="P96" i="80" s="1"/>
  <c r="R96" i="80" s="1"/>
  <c r="T96" i="80" s="1"/>
  <c r="V96" i="80" s="1"/>
  <c r="X96" i="80" s="1"/>
  <c r="Z96" i="80" s="1"/>
  <c r="AB96" i="80" s="1"/>
  <c r="H719" i="72"/>
  <c r="J719" i="72" s="1"/>
  <c r="L719" i="72" s="1"/>
  <c r="N719" i="72" s="1"/>
  <c r="P719" i="72" s="1"/>
  <c r="R719" i="72" s="1"/>
  <c r="T719" i="72" s="1"/>
  <c r="V719" i="72" s="1"/>
  <c r="X719" i="72" s="1"/>
  <c r="Z719" i="72" s="1"/>
  <c r="AB719" i="72" s="1"/>
  <c r="AC719" i="72" s="1"/>
  <c r="J262" i="80"/>
  <c r="L262" i="80" s="1"/>
  <c r="N262" i="80" s="1"/>
  <c r="P262" i="80" s="1"/>
  <c r="R262" i="80" s="1"/>
  <c r="T262" i="80" s="1"/>
  <c r="V262" i="80" s="1"/>
  <c r="X262" i="80" s="1"/>
  <c r="Z262" i="80" s="1"/>
  <c r="AB262" i="80" s="1"/>
  <c r="J182" i="80"/>
  <c r="L182" i="80" s="1"/>
  <c r="N182" i="80" s="1"/>
  <c r="P182" i="80" s="1"/>
  <c r="R182" i="80" s="1"/>
  <c r="T182" i="80" s="1"/>
  <c r="V182" i="80" s="1"/>
  <c r="X182" i="80" s="1"/>
  <c r="Z182" i="80" s="1"/>
  <c r="AB182" i="80" s="1"/>
  <c r="H64" i="80"/>
  <c r="J64" i="80" s="1"/>
  <c r="L64" i="80" s="1"/>
  <c r="N64" i="80" s="1"/>
  <c r="P64" i="80" s="1"/>
  <c r="R64" i="80" s="1"/>
  <c r="T64" i="80" s="1"/>
  <c r="V64" i="80" s="1"/>
  <c r="X64" i="80" s="1"/>
  <c r="Z64" i="80" s="1"/>
  <c r="AB64" i="80" s="1"/>
  <c r="H650" i="72"/>
  <c r="J650" i="72" s="1"/>
  <c r="L650" i="72" s="1"/>
  <c r="N650" i="72" s="1"/>
  <c r="P650" i="72" s="1"/>
  <c r="R650" i="72" s="1"/>
  <c r="T650" i="72" s="1"/>
  <c r="V650" i="72" s="1"/>
  <c r="X650" i="72" s="1"/>
  <c r="Z650" i="72" s="1"/>
  <c r="AB650" i="72" s="1"/>
  <c r="AC650" i="72" s="1"/>
  <c r="H82" i="80"/>
  <c r="J82" i="80" s="1"/>
  <c r="L82" i="80" s="1"/>
  <c r="N82" i="80" s="1"/>
  <c r="P82" i="80" s="1"/>
  <c r="R82" i="80" s="1"/>
  <c r="T82" i="80" s="1"/>
  <c r="V82" i="80" s="1"/>
  <c r="X82" i="80" s="1"/>
  <c r="Z82" i="80" s="1"/>
  <c r="AB82" i="80" s="1"/>
  <c r="H198" i="80"/>
  <c r="J198" i="80" s="1"/>
  <c r="L198" i="80" s="1"/>
  <c r="N198" i="80" s="1"/>
  <c r="P198" i="80" s="1"/>
  <c r="R198" i="80" s="1"/>
  <c r="T198" i="80" s="1"/>
  <c r="V198" i="80" s="1"/>
  <c r="X198" i="80" s="1"/>
  <c r="Z198" i="80" s="1"/>
  <c r="AB198" i="80" s="1"/>
  <c r="H178" i="80"/>
  <c r="J178" i="80" s="1"/>
  <c r="L178" i="80" s="1"/>
  <c r="N178" i="80" s="1"/>
  <c r="P178" i="80" s="1"/>
  <c r="R178" i="80" s="1"/>
  <c r="T178" i="80" s="1"/>
  <c r="V178" i="80" s="1"/>
  <c r="X178" i="80" s="1"/>
  <c r="Z178" i="80" s="1"/>
  <c r="AB178" i="80" s="1"/>
  <c r="H118" i="72"/>
  <c r="J118" i="72" s="1"/>
  <c r="L118" i="72" s="1"/>
  <c r="N118" i="72" s="1"/>
  <c r="P118" i="72" s="1"/>
  <c r="R118" i="72" s="1"/>
  <c r="T118" i="72" s="1"/>
  <c r="V118" i="72" s="1"/>
  <c r="X118" i="72" s="1"/>
  <c r="Z118" i="72" s="1"/>
  <c r="AB118" i="72" s="1"/>
  <c r="AC118" i="72" s="1"/>
  <c r="H475" i="72"/>
  <c r="J475" i="72" s="1"/>
  <c r="L475" i="72" s="1"/>
  <c r="N475" i="72" s="1"/>
  <c r="P475" i="72" s="1"/>
  <c r="R475" i="72" s="1"/>
  <c r="T475" i="72" s="1"/>
  <c r="V475" i="72" s="1"/>
  <c r="X475" i="72" s="1"/>
  <c r="Z475" i="72" s="1"/>
  <c r="AB475" i="72" s="1"/>
  <c r="AC475" i="72" s="1"/>
  <c r="H691" i="72"/>
  <c r="J691" i="72" s="1"/>
  <c r="L691" i="72" s="1"/>
  <c r="N691" i="72" s="1"/>
  <c r="P691" i="72" s="1"/>
  <c r="R691" i="72" s="1"/>
  <c r="T691" i="72" s="1"/>
  <c r="V691" i="72" s="1"/>
  <c r="X691" i="72" s="1"/>
  <c r="Z691" i="72" s="1"/>
  <c r="AB691" i="72" s="1"/>
  <c r="AC691" i="72" s="1"/>
  <c r="H79" i="72"/>
  <c r="J79" i="72" s="1"/>
  <c r="L79" i="72" s="1"/>
  <c r="N79" i="72" s="1"/>
  <c r="P79" i="72" s="1"/>
  <c r="R79" i="72" s="1"/>
  <c r="T79" i="72" s="1"/>
  <c r="V79" i="72" s="1"/>
  <c r="X79" i="72" s="1"/>
  <c r="Z79" i="72" s="1"/>
  <c r="AB79" i="72" s="1"/>
  <c r="AC79" i="72" s="1"/>
  <c r="H888" i="72"/>
  <c r="J888" i="72" s="1"/>
  <c r="L888" i="72" s="1"/>
  <c r="N888" i="72" s="1"/>
  <c r="P888" i="72" s="1"/>
  <c r="R888" i="72" s="1"/>
  <c r="T888" i="72" s="1"/>
  <c r="V888" i="72" s="1"/>
  <c r="X888" i="72" s="1"/>
  <c r="Z888" i="72" s="1"/>
  <c r="AB888" i="72" s="1"/>
  <c r="AC888" i="72" s="1"/>
  <c r="H898" i="72"/>
  <c r="J898" i="72" s="1"/>
  <c r="L898" i="72" s="1"/>
  <c r="N898" i="72" s="1"/>
  <c r="P898" i="72" s="1"/>
  <c r="R898" i="72" s="1"/>
  <c r="T898" i="72" s="1"/>
  <c r="V898" i="72" s="1"/>
  <c r="X898" i="72" s="1"/>
  <c r="Z898" i="72" s="1"/>
  <c r="AB898" i="72" s="1"/>
  <c r="AC898" i="72" s="1"/>
  <c r="H742" i="72"/>
  <c r="J742" i="72" s="1"/>
  <c r="L742" i="72" s="1"/>
  <c r="N742" i="72" s="1"/>
  <c r="P742" i="72" s="1"/>
  <c r="R742" i="72" s="1"/>
  <c r="T742" i="72" s="1"/>
  <c r="V742" i="72" s="1"/>
  <c r="X742" i="72" s="1"/>
  <c r="Z742" i="72" s="1"/>
  <c r="AB742" i="72" s="1"/>
  <c r="AC742" i="72" s="1"/>
  <c r="H639" i="72"/>
  <c r="J639" i="72" s="1"/>
  <c r="L639" i="72" s="1"/>
  <c r="N639" i="72" s="1"/>
  <c r="P639" i="72" s="1"/>
  <c r="R639" i="72" s="1"/>
  <c r="T639" i="72" s="1"/>
  <c r="V639" i="72" s="1"/>
  <c r="X639" i="72" s="1"/>
  <c r="Z639" i="72" s="1"/>
  <c r="AB639" i="72" s="1"/>
  <c r="AC639" i="72" s="1"/>
  <c r="H734" i="72"/>
  <c r="J734" i="72" s="1"/>
  <c r="L734" i="72" s="1"/>
  <c r="N734" i="72" s="1"/>
  <c r="P734" i="72" s="1"/>
  <c r="R734" i="72" s="1"/>
  <c r="T734" i="72" s="1"/>
  <c r="V734" i="72" s="1"/>
  <c r="X734" i="72" s="1"/>
  <c r="Z734" i="72" s="1"/>
  <c r="AB734" i="72" s="1"/>
  <c r="AC734" i="72" s="1"/>
  <c r="H623" i="72"/>
  <c r="J623" i="72" s="1"/>
  <c r="L623" i="72" s="1"/>
  <c r="N623" i="72" s="1"/>
  <c r="P623" i="72" s="1"/>
  <c r="R623" i="72" s="1"/>
  <c r="T623" i="72" s="1"/>
  <c r="V623" i="72" s="1"/>
  <c r="X623" i="72" s="1"/>
  <c r="Z623" i="72" s="1"/>
  <c r="AB623" i="72" s="1"/>
  <c r="AC623" i="72" s="1"/>
  <c r="H220" i="72"/>
  <c r="J220" i="72" s="1"/>
  <c r="L220" i="72" s="1"/>
  <c r="N220" i="72" s="1"/>
  <c r="P220" i="72" s="1"/>
  <c r="R220" i="72" s="1"/>
  <c r="T220" i="72" s="1"/>
  <c r="V220" i="72" s="1"/>
  <c r="X220" i="72" s="1"/>
  <c r="Z220" i="72" s="1"/>
  <c r="AB220" i="72" s="1"/>
  <c r="AC220" i="72" s="1"/>
  <c r="H88" i="74"/>
  <c r="J88" i="74" s="1"/>
  <c r="L88" i="74" s="1"/>
  <c r="N88" i="74" s="1"/>
  <c r="P88" i="74" s="1"/>
  <c r="R88" i="74" s="1"/>
  <c r="T88" i="74" s="1"/>
  <c r="V88" i="74" s="1"/>
  <c r="X88" i="74" s="1"/>
  <c r="Z88" i="74" s="1"/>
  <c r="AB88" i="74" s="1"/>
  <c r="H328" i="70"/>
  <c r="J328" i="70" s="1"/>
  <c r="L328" i="70" s="1"/>
  <c r="N328" i="70" s="1"/>
  <c r="P328" i="70" s="1"/>
  <c r="R328" i="70" s="1"/>
  <c r="T328" i="70" s="1"/>
  <c r="V328" i="70" s="1"/>
  <c r="X328" i="70" s="1"/>
  <c r="Z328" i="70" s="1"/>
  <c r="AB328" i="70" s="1"/>
  <c r="H653" i="70"/>
  <c r="J653" i="70" s="1"/>
  <c r="L653" i="70" s="1"/>
  <c r="N653" i="70" s="1"/>
  <c r="P653" i="70" s="1"/>
  <c r="R653" i="70" s="1"/>
  <c r="T653" i="70" s="1"/>
  <c r="V653" i="70" s="1"/>
  <c r="X653" i="70" s="1"/>
  <c r="Z653" i="70" s="1"/>
  <c r="AB653" i="70" s="1"/>
  <c r="H740" i="72"/>
  <c r="J740" i="72" s="1"/>
  <c r="L740" i="72" s="1"/>
  <c r="N740" i="72" s="1"/>
  <c r="P740" i="72" s="1"/>
  <c r="R740" i="72" s="1"/>
  <c r="T740" i="72" s="1"/>
  <c r="V740" i="72" s="1"/>
  <c r="X740" i="72" s="1"/>
  <c r="Z740" i="72" s="1"/>
  <c r="AB740" i="72" s="1"/>
  <c r="AC740" i="72" s="1"/>
  <c r="H483" i="72"/>
  <c r="J483" i="72" s="1"/>
  <c r="L483" i="72" s="1"/>
  <c r="N483" i="72" s="1"/>
  <c r="P483" i="72" s="1"/>
  <c r="R483" i="72" s="1"/>
  <c r="T483" i="72" s="1"/>
  <c r="V483" i="72" s="1"/>
  <c r="X483" i="72" s="1"/>
  <c r="Z483" i="72" s="1"/>
  <c r="AB483" i="72" s="1"/>
  <c r="AC483" i="72" s="1"/>
  <c r="H390" i="72"/>
  <c r="J390" i="72" s="1"/>
  <c r="L390" i="72" s="1"/>
  <c r="N390" i="72" s="1"/>
  <c r="P390" i="72" s="1"/>
  <c r="R390" i="72" s="1"/>
  <c r="T390" i="72" s="1"/>
  <c r="V390" i="72" s="1"/>
  <c r="X390" i="72" s="1"/>
  <c r="Z390" i="72" s="1"/>
  <c r="AB390" i="72" s="1"/>
  <c r="AC390" i="72" s="1"/>
  <c r="H487" i="72"/>
  <c r="J487" i="72" s="1"/>
  <c r="L487" i="72" s="1"/>
  <c r="N487" i="72" s="1"/>
  <c r="P487" i="72" s="1"/>
  <c r="R487" i="72" s="1"/>
  <c r="T487" i="72" s="1"/>
  <c r="V487" i="72" s="1"/>
  <c r="X487" i="72" s="1"/>
  <c r="Z487" i="72" s="1"/>
  <c r="AB487" i="72" s="1"/>
  <c r="AC487" i="72" s="1"/>
  <c r="H936" i="72"/>
  <c r="J936" i="72" s="1"/>
  <c r="L936" i="72" s="1"/>
  <c r="N936" i="72" s="1"/>
  <c r="P936" i="72" s="1"/>
  <c r="R936" i="72" s="1"/>
  <c r="T936" i="72" s="1"/>
  <c r="V936" i="72" s="1"/>
  <c r="X936" i="72" s="1"/>
  <c r="Z936" i="72" s="1"/>
  <c r="AB936" i="72" s="1"/>
  <c r="AC936" i="72" s="1"/>
  <c r="H60" i="74"/>
  <c r="J60" i="74" s="1"/>
  <c r="L60" i="74" s="1"/>
  <c r="N60" i="74" s="1"/>
  <c r="P60" i="74" s="1"/>
  <c r="R60" i="74" s="1"/>
  <c r="T60" i="74" s="1"/>
  <c r="V60" i="74" s="1"/>
  <c r="X60" i="74" s="1"/>
  <c r="Z60" i="74" s="1"/>
  <c r="AB60" i="74" s="1"/>
  <c r="H458" i="70"/>
  <c r="J458" i="70" s="1"/>
  <c r="L458" i="70" s="1"/>
  <c r="N458" i="70" s="1"/>
  <c r="P458" i="70" s="1"/>
  <c r="R458" i="70" s="1"/>
  <c r="T458" i="70" s="1"/>
  <c r="V458" i="70" s="1"/>
  <c r="X458" i="70" s="1"/>
  <c r="Z458" i="70" s="1"/>
  <c r="AB458" i="70" s="1"/>
  <c r="H471" i="70"/>
  <c r="J471" i="70" s="1"/>
  <c r="L471" i="70" s="1"/>
  <c r="N471" i="70" s="1"/>
  <c r="P471" i="70" s="1"/>
  <c r="R471" i="70" s="1"/>
  <c r="T471" i="70" s="1"/>
  <c r="V471" i="70" s="1"/>
  <c r="X471" i="70" s="1"/>
  <c r="Z471" i="70" s="1"/>
  <c r="AB471" i="70" s="1"/>
  <c r="H112" i="72"/>
  <c r="J112" i="72" s="1"/>
  <c r="L112" i="72" s="1"/>
  <c r="N112" i="72" s="1"/>
  <c r="P112" i="72" s="1"/>
  <c r="R112" i="72" s="1"/>
  <c r="T112" i="72" s="1"/>
  <c r="V112" i="72" s="1"/>
  <c r="X112" i="72" s="1"/>
  <c r="Z112" i="72" s="1"/>
  <c r="AB112" i="72" s="1"/>
  <c r="AC112" i="72" s="1"/>
  <c r="H216" i="72"/>
  <c r="J216" i="72" s="1"/>
  <c r="L216" i="72" s="1"/>
  <c r="N216" i="72" s="1"/>
  <c r="P216" i="72" s="1"/>
  <c r="R216" i="72" s="1"/>
  <c r="T216" i="72" s="1"/>
  <c r="V216" i="72" s="1"/>
  <c r="X216" i="72" s="1"/>
  <c r="Z216" i="72" s="1"/>
  <c r="AB216" i="72" s="1"/>
  <c r="AC216" i="72" s="1"/>
  <c r="H308" i="72"/>
  <c r="J308" i="72" s="1"/>
  <c r="L308" i="72" s="1"/>
  <c r="N308" i="72" s="1"/>
  <c r="P308" i="72" s="1"/>
  <c r="R308" i="72" s="1"/>
  <c r="T308" i="72" s="1"/>
  <c r="V308" i="72" s="1"/>
  <c r="X308" i="72" s="1"/>
  <c r="Z308" i="72" s="1"/>
  <c r="AB308" i="72" s="1"/>
  <c r="AC308" i="72" s="1"/>
  <c r="H30" i="70"/>
  <c r="J30" i="70" s="1"/>
  <c r="L30" i="70" s="1"/>
  <c r="N30" i="70" s="1"/>
  <c r="P30" i="70" s="1"/>
  <c r="R30" i="70" s="1"/>
  <c r="T30" i="70" s="1"/>
  <c r="V30" i="70" s="1"/>
  <c r="X30" i="70" s="1"/>
  <c r="Z30" i="70" s="1"/>
  <c r="AB30" i="70" s="1"/>
  <c r="H516" i="70"/>
  <c r="J516" i="70" s="1"/>
  <c r="L516" i="70" s="1"/>
  <c r="N516" i="70" s="1"/>
  <c r="P516" i="70" s="1"/>
  <c r="R516" i="70" s="1"/>
  <c r="T516" i="70" s="1"/>
  <c r="V516" i="70" s="1"/>
  <c r="X516" i="70" s="1"/>
  <c r="Z516" i="70" s="1"/>
  <c r="AB516" i="70" s="1"/>
  <c r="H633" i="70"/>
  <c r="J633" i="70" s="1"/>
  <c r="L633" i="70" s="1"/>
  <c r="N633" i="70" s="1"/>
  <c r="P633" i="70" s="1"/>
  <c r="R633" i="70" s="1"/>
  <c r="T633" i="70" s="1"/>
  <c r="V633" i="70" s="1"/>
  <c r="X633" i="70" s="1"/>
  <c r="Z633" i="70" s="1"/>
  <c r="AB633" i="70" s="1"/>
  <c r="H107" i="74"/>
  <c r="J107" i="74" s="1"/>
  <c r="L107" i="74" s="1"/>
  <c r="N107" i="74" s="1"/>
  <c r="P107" i="74" s="1"/>
  <c r="R107" i="74" s="1"/>
  <c r="T107" i="74" s="1"/>
  <c r="V107" i="74" s="1"/>
  <c r="X107" i="74" s="1"/>
  <c r="Z107" i="74" s="1"/>
  <c r="AB107" i="74" s="1"/>
  <c r="H130" i="80"/>
  <c r="J130" i="80" s="1"/>
  <c r="L130" i="80" s="1"/>
  <c r="N130" i="80" s="1"/>
  <c r="P130" i="80" s="1"/>
  <c r="R130" i="80" s="1"/>
  <c r="T130" i="80" s="1"/>
  <c r="V130" i="80" s="1"/>
  <c r="X130" i="80" s="1"/>
  <c r="Z130" i="80" s="1"/>
  <c r="AB130" i="80" s="1"/>
  <c r="H843" i="72"/>
  <c r="J843" i="72" s="1"/>
  <c r="L843" i="72" s="1"/>
  <c r="N843" i="72" s="1"/>
  <c r="P843" i="72" s="1"/>
  <c r="R843" i="72" s="1"/>
  <c r="T843" i="72" s="1"/>
  <c r="V843" i="72" s="1"/>
  <c r="X843" i="72" s="1"/>
  <c r="Z843" i="72" s="1"/>
  <c r="AB843" i="72" s="1"/>
  <c r="AC843" i="72" s="1"/>
  <c r="H712" i="70"/>
  <c r="J712" i="70" s="1"/>
  <c r="L712" i="70" s="1"/>
  <c r="N712" i="70" s="1"/>
  <c r="P712" i="70" s="1"/>
  <c r="R712" i="70" s="1"/>
  <c r="T712" i="70" s="1"/>
  <c r="V712" i="70" s="1"/>
  <c r="X712" i="70" s="1"/>
  <c r="Z712" i="70" s="1"/>
  <c r="AB712" i="70" s="1"/>
  <c r="H273" i="72"/>
  <c r="J273" i="72" s="1"/>
  <c r="L273" i="72" s="1"/>
  <c r="N273" i="72" s="1"/>
  <c r="P273" i="72" s="1"/>
  <c r="R273" i="72" s="1"/>
  <c r="T273" i="72" s="1"/>
  <c r="V273" i="72" s="1"/>
  <c r="X273" i="72" s="1"/>
  <c r="Z273" i="72" s="1"/>
  <c r="AB273" i="72" s="1"/>
  <c r="AC273" i="72" s="1"/>
  <c r="H841" i="72"/>
  <c r="J841" i="72" s="1"/>
  <c r="L841" i="72" s="1"/>
  <c r="N841" i="72" s="1"/>
  <c r="P841" i="72" s="1"/>
  <c r="R841" i="72" s="1"/>
  <c r="T841" i="72" s="1"/>
  <c r="V841" i="72" s="1"/>
  <c r="X841" i="72" s="1"/>
  <c r="Z841" i="72" s="1"/>
  <c r="AB841" i="72" s="1"/>
  <c r="AC841" i="72" s="1"/>
  <c r="H174" i="80"/>
  <c r="J174" i="80" s="1"/>
  <c r="L174" i="80" s="1"/>
  <c r="N174" i="80" s="1"/>
  <c r="P174" i="80" s="1"/>
  <c r="R174" i="80" s="1"/>
  <c r="T174" i="80" s="1"/>
  <c r="V174" i="80" s="1"/>
  <c r="X174" i="80" s="1"/>
  <c r="Z174" i="80" s="1"/>
  <c r="AB174" i="80" s="1"/>
  <c r="H170" i="70"/>
  <c r="J170" i="70" s="1"/>
  <c r="L170" i="70" s="1"/>
  <c r="N170" i="70" s="1"/>
  <c r="P170" i="70" s="1"/>
  <c r="R170" i="70" s="1"/>
  <c r="T170" i="70" s="1"/>
  <c r="V170" i="70" s="1"/>
  <c r="X170" i="70" s="1"/>
  <c r="Z170" i="70" s="1"/>
  <c r="AB170" i="70" s="1"/>
  <c r="H637" i="72"/>
  <c r="J637" i="72" s="1"/>
  <c r="L637" i="72" s="1"/>
  <c r="N637" i="72" s="1"/>
  <c r="P637" i="72" s="1"/>
  <c r="R637" i="72" s="1"/>
  <c r="T637" i="72" s="1"/>
  <c r="V637" i="72" s="1"/>
  <c r="X637" i="72" s="1"/>
  <c r="Z637" i="72" s="1"/>
  <c r="AB637" i="72" s="1"/>
  <c r="AC637" i="72" s="1"/>
  <c r="H157" i="70"/>
  <c r="J157" i="70" s="1"/>
  <c r="L157" i="70" s="1"/>
  <c r="N157" i="70" s="1"/>
  <c r="P157" i="70" s="1"/>
  <c r="R157" i="70" s="1"/>
  <c r="T157" i="70" s="1"/>
  <c r="V157" i="70" s="1"/>
  <c r="X157" i="70" s="1"/>
  <c r="Z157" i="70" s="1"/>
  <c r="AB157" i="70" s="1"/>
  <c r="H686" i="72"/>
  <c r="J686" i="72" s="1"/>
  <c r="L686" i="72" s="1"/>
  <c r="N686" i="72" s="1"/>
  <c r="P686" i="72" s="1"/>
  <c r="R686" i="72" s="1"/>
  <c r="T686" i="72" s="1"/>
  <c r="V686" i="72" s="1"/>
  <c r="X686" i="72" s="1"/>
  <c r="Z686" i="72" s="1"/>
  <c r="AB686" i="72" s="1"/>
  <c r="AC686" i="72" s="1"/>
  <c r="H134" i="72"/>
  <c r="J134" i="72" s="1"/>
  <c r="L134" i="72" s="1"/>
  <c r="N134" i="72" s="1"/>
  <c r="P134" i="72" s="1"/>
  <c r="R134" i="72" s="1"/>
  <c r="T134" i="72" s="1"/>
  <c r="V134" i="72" s="1"/>
  <c r="X134" i="72" s="1"/>
  <c r="Z134" i="72" s="1"/>
  <c r="AB134" i="72" s="1"/>
  <c r="AC134" i="72" s="1"/>
  <c r="H267" i="70"/>
  <c r="J267" i="70" s="1"/>
  <c r="L267" i="70" s="1"/>
  <c r="N267" i="70" s="1"/>
  <c r="P267" i="70" s="1"/>
  <c r="R267" i="70" s="1"/>
  <c r="T267" i="70" s="1"/>
  <c r="V267" i="70" s="1"/>
  <c r="X267" i="70" s="1"/>
  <c r="Z267" i="70" s="1"/>
  <c r="AB267" i="70" s="1"/>
  <c r="H281" i="72"/>
  <c r="J281" i="72" s="1"/>
  <c r="L281" i="72" s="1"/>
  <c r="N281" i="72" s="1"/>
  <c r="P281" i="72" s="1"/>
  <c r="R281" i="72" s="1"/>
  <c r="T281" i="72" s="1"/>
  <c r="V281" i="72" s="1"/>
  <c r="X281" i="72" s="1"/>
  <c r="Z281" i="72" s="1"/>
  <c r="AB281" i="72" s="1"/>
  <c r="AC281" i="72" s="1"/>
  <c r="H879" i="72"/>
  <c r="J879" i="72" s="1"/>
  <c r="L879" i="72" s="1"/>
  <c r="N879" i="72" s="1"/>
  <c r="P879" i="72" s="1"/>
  <c r="R879" i="72" s="1"/>
  <c r="T879" i="72" s="1"/>
  <c r="V879" i="72" s="1"/>
  <c r="X879" i="72" s="1"/>
  <c r="Z879" i="72" s="1"/>
  <c r="AB879" i="72" s="1"/>
  <c r="AC879" i="72" s="1"/>
  <c r="H1011" i="72"/>
  <c r="J1011" i="72" s="1"/>
  <c r="L1011" i="72" s="1"/>
  <c r="N1011" i="72" s="1"/>
  <c r="P1011" i="72" s="1"/>
  <c r="R1011" i="72" s="1"/>
  <c r="T1011" i="72" s="1"/>
  <c r="V1011" i="72" s="1"/>
  <c r="X1011" i="72" s="1"/>
  <c r="Z1011" i="72" s="1"/>
  <c r="AB1011" i="72" s="1"/>
  <c r="AC1011" i="72" s="1"/>
  <c r="H322" i="72"/>
  <c r="J322" i="72" s="1"/>
  <c r="L322" i="72" s="1"/>
  <c r="N322" i="72" s="1"/>
  <c r="P322" i="72" s="1"/>
  <c r="R322" i="72" s="1"/>
  <c r="T322" i="72" s="1"/>
  <c r="V322" i="72" s="1"/>
  <c r="X322" i="72" s="1"/>
  <c r="Z322" i="72" s="1"/>
  <c r="AB322" i="72" s="1"/>
  <c r="AC322" i="72" s="1"/>
  <c r="H682" i="72"/>
  <c r="J682" i="72" s="1"/>
  <c r="L682" i="72" s="1"/>
  <c r="N682" i="72" s="1"/>
  <c r="P682" i="72" s="1"/>
  <c r="R682" i="72" s="1"/>
  <c r="T682" i="72" s="1"/>
  <c r="V682" i="72" s="1"/>
  <c r="X682" i="72" s="1"/>
  <c r="Z682" i="72" s="1"/>
  <c r="AB682" i="72" s="1"/>
  <c r="AC682" i="72" s="1"/>
  <c r="H991" i="72"/>
  <c r="J991" i="72" s="1"/>
  <c r="L991" i="72" s="1"/>
  <c r="N991" i="72" s="1"/>
  <c r="P991" i="72" s="1"/>
  <c r="R991" i="72" s="1"/>
  <c r="T991" i="72" s="1"/>
  <c r="V991" i="72" s="1"/>
  <c r="X991" i="72" s="1"/>
  <c r="Z991" i="72" s="1"/>
  <c r="AB991" i="72" s="1"/>
  <c r="AC991" i="72" s="1"/>
  <c r="H84" i="74"/>
  <c r="J84" i="74" s="1"/>
  <c r="L84" i="74" s="1"/>
  <c r="N84" i="74" s="1"/>
  <c r="P84" i="74" s="1"/>
  <c r="R84" i="74" s="1"/>
  <c r="T84" i="74" s="1"/>
  <c r="V84" i="74" s="1"/>
  <c r="X84" i="74" s="1"/>
  <c r="Z84" i="74" s="1"/>
  <c r="AB84" i="74" s="1"/>
  <c r="H494" i="72"/>
  <c r="J494" i="72" s="1"/>
  <c r="L494" i="72" s="1"/>
  <c r="N494" i="72" s="1"/>
  <c r="P494" i="72" s="1"/>
  <c r="R494" i="72" s="1"/>
  <c r="T494" i="72" s="1"/>
  <c r="V494" i="72" s="1"/>
  <c r="X494" i="72" s="1"/>
  <c r="Z494" i="72" s="1"/>
  <c r="AB494" i="72" s="1"/>
  <c r="AC494" i="72" s="1"/>
  <c r="H877" i="72"/>
  <c r="J877" i="72" s="1"/>
  <c r="L877" i="72" s="1"/>
  <c r="N877" i="72" s="1"/>
  <c r="P877" i="72" s="1"/>
  <c r="R877" i="72" s="1"/>
  <c r="T877" i="72" s="1"/>
  <c r="V877" i="72" s="1"/>
  <c r="X877" i="72" s="1"/>
  <c r="Z877" i="72" s="1"/>
  <c r="AB877" i="72" s="1"/>
  <c r="AC877" i="72" s="1"/>
  <c r="J273" i="84"/>
  <c r="L273" i="84" s="1"/>
  <c r="N273" i="84" s="1"/>
  <c r="P273" i="84" s="1"/>
  <c r="R273" i="84" s="1"/>
  <c r="T273" i="84" s="1"/>
  <c r="V273" i="84" s="1"/>
  <c r="X273" i="84" s="1"/>
  <c r="Z273" i="84" s="1"/>
  <c r="AB273" i="84" s="1"/>
  <c r="J730" i="72"/>
  <c r="L730" i="72" s="1"/>
  <c r="N730" i="72" s="1"/>
  <c r="P730" i="72" s="1"/>
  <c r="R730" i="72" s="1"/>
  <c r="T730" i="72" s="1"/>
  <c r="V730" i="72" s="1"/>
  <c r="X730" i="72" s="1"/>
  <c r="Z730" i="72" s="1"/>
  <c r="AB730" i="72" s="1"/>
  <c r="AC730" i="72" s="1"/>
  <c r="H390" i="70"/>
  <c r="J390" i="70" s="1"/>
  <c r="L390" i="70" s="1"/>
  <c r="N390" i="70" s="1"/>
  <c r="P390" i="70" s="1"/>
  <c r="R390" i="70" s="1"/>
  <c r="T390" i="70" s="1"/>
  <c r="V390" i="70" s="1"/>
  <c r="X390" i="70" s="1"/>
  <c r="Z390" i="70" s="1"/>
  <c r="AB390" i="70" s="1"/>
  <c r="H52" i="74"/>
  <c r="J52" i="74" s="1"/>
  <c r="L52" i="74" s="1"/>
  <c r="N52" i="74" s="1"/>
  <c r="P52" i="74" s="1"/>
  <c r="R52" i="74" s="1"/>
  <c r="T52" i="74" s="1"/>
  <c r="V52" i="74" s="1"/>
  <c r="X52" i="74" s="1"/>
  <c r="Z52" i="74" s="1"/>
  <c r="AB52" i="74" s="1"/>
  <c r="H995" i="72"/>
  <c r="J995" i="72" s="1"/>
  <c r="L995" i="72" s="1"/>
  <c r="N995" i="72" s="1"/>
  <c r="P995" i="72" s="1"/>
  <c r="R995" i="72" s="1"/>
  <c r="T995" i="72" s="1"/>
  <c r="V995" i="72" s="1"/>
  <c r="X995" i="72" s="1"/>
  <c r="Z995" i="72" s="1"/>
  <c r="AB995" i="72" s="1"/>
  <c r="AC995" i="72" s="1"/>
  <c r="H87" i="70"/>
  <c r="J87" i="70" s="1"/>
  <c r="L87" i="70" s="1"/>
  <c r="N87" i="70" s="1"/>
  <c r="P87" i="70" s="1"/>
  <c r="R87" i="70" s="1"/>
  <c r="T87" i="70" s="1"/>
  <c r="V87" i="70" s="1"/>
  <c r="X87" i="70" s="1"/>
  <c r="Z87" i="70" s="1"/>
  <c r="AB87" i="70" s="1"/>
  <c r="H21" i="74"/>
  <c r="J21" i="74" s="1"/>
  <c r="L21" i="74" s="1"/>
  <c r="N21" i="74" s="1"/>
  <c r="P21" i="74" s="1"/>
  <c r="R21" i="74" s="1"/>
  <c r="T21" i="74" s="1"/>
  <c r="V21" i="74" s="1"/>
  <c r="X21" i="74" s="1"/>
  <c r="Z21" i="74" s="1"/>
  <c r="AB21" i="74" s="1"/>
  <c r="H104" i="70"/>
  <c r="J104" i="70" s="1"/>
  <c r="L104" i="70" s="1"/>
  <c r="N104" i="70" s="1"/>
  <c r="P104" i="70" s="1"/>
  <c r="R104" i="70" s="1"/>
  <c r="T104" i="70" s="1"/>
  <c r="V104" i="70" s="1"/>
  <c r="X104" i="70" s="1"/>
  <c r="Z104" i="70" s="1"/>
  <c r="AB104" i="70" s="1"/>
  <c r="H40" i="80"/>
  <c r="J40" i="80" s="1"/>
  <c r="L40" i="80" s="1"/>
  <c r="N40" i="80" s="1"/>
  <c r="P40" i="80" s="1"/>
  <c r="R40" i="80" s="1"/>
  <c r="T40" i="80" s="1"/>
  <c r="V40" i="80" s="1"/>
  <c r="X40" i="80" s="1"/>
  <c r="Z40" i="80" s="1"/>
  <c r="AB40" i="80" s="1"/>
  <c r="J460" i="70"/>
  <c r="L460" i="70" s="1"/>
  <c r="N460" i="70" s="1"/>
  <c r="P460" i="70" s="1"/>
  <c r="R460" i="70" s="1"/>
  <c r="T460" i="70" s="1"/>
  <c r="V460" i="70" s="1"/>
  <c r="X460" i="70" s="1"/>
  <c r="Z460" i="70" s="1"/>
  <c r="AB460" i="70" s="1"/>
  <c r="H404" i="72"/>
  <c r="J404" i="72" s="1"/>
  <c r="L404" i="72" s="1"/>
  <c r="N404" i="72" s="1"/>
  <c r="P404" i="72" s="1"/>
  <c r="R404" i="72" s="1"/>
  <c r="T404" i="72" s="1"/>
  <c r="V404" i="72" s="1"/>
  <c r="X404" i="72" s="1"/>
  <c r="Z404" i="72" s="1"/>
  <c r="AB404" i="72" s="1"/>
  <c r="AC404" i="72" s="1"/>
  <c r="H202" i="72"/>
  <c r="J202" i="72" s="1"/>
  <c r="L202" i="72" s="1"/>
  <c r="N202" i="72" s="1"/>
  <c r="P202" i="72" s="1"/>
  <c r="R202" i="72" s="1"/>
  <c r="T202" i="72" s="1"/>
  <c r="V202" i="72" s="1"/>
  <c r="X202" i="72" s="1"/>
  <c r="Z202" i="72" s="1"/>
  <c r="AB202" i="72" s="1"/>
  <c r="AC202" i="72" s="1"/>
  <c r="H715" i="72"/>
  <c r="J715" i="72" s="1"/>
  <c r="L715" i="72" s="1"/>
  <c r="N715" i="72" s="1"/>
  <c r="P715" i="72" s="1"/>
  <c r="R715" i="72" s="1"/>
  <c r="T715" i="72" s="1"/>
  <c r="V715" i="72" s="1"/>
  <c r="X715" i="72" s="1"/>
  <c r="Z715" i="72" s="1"/>
  <c r="AB715" i="72" s="1"/>
  <c r="AC715" i="72" s="1"/>
  <c r="H802" i="72"/>
  <c r="J802" i="72" s="1"/>
  <c r="L802" i="72" s="1"/>
  <c r="N802" i="72" s="1"/>
  <c r="P802" i="72" s="1"/>
  <c r="R802" i="72" s="1"/>
  <c r="T802" i="72" s="1"/>
  <c r="V802" i="72" s="1"/>
  <c r="X802" i="72" s="1"/>
  <c r="Z802" i="72" s="1"/>
  <c r="AB802" i="72" s="1"/>
  <c r="AC802" i="72" s="1"/>
  <c r="H189" i="70"/>
  <c r="J189" i="70" s="1"/>
  <c r="L189" i="70" s="1"/>
  <c r="N189" i="70" s="1"/>
  <c r="P189" i="70" s="1"/>
  <c r="R189" i="70" s="1"/>
  <c r="T189" i="70" s="1"/>
  <c r="V189" i="70" s="1"/>
  <c r="X189" i="70" s="1"/>
  <c r="Z189" i="70" s="1"/>
  <c r="AB189" i="70" s="1"/>
  <c r="H676" i="72"/>
  <c r="J676" i="72" s="1"/>
  <c r="L676" i="72" s="1"/>
  <c r="N676" i="72" s="1"/>
  <c r="P676" i="72" s="1"/>
  <c r="R676" i="72" s="1"/>
  <c r="T676" i="72" s="1"/>
  <c r="V676" i="72" s="1"/>
  <c r="X676" i="72" s="1"/>
  <c r="Z676" i="72" s="1"/>
  <c r="AB676" i="72" s="1"/>
  <c r="AC676" i="72" s="1"/>
  <c r="H95" i="72"/>
  <c r="J95" i="72" s="1"/>
  <c r="L95" i="72" s="1"/>
  <c r="N95" i="72" s="1"/>
  <c r="P95" i="72" s="1"/>
  <c r="R95" i="72" s="1"/>
  <c r="T95" i="72" s="1"/>
  <c r="V95" i="72" s="1"/>
  <c r="X95" i="72" s="1"/>
  <c r="Z95" i="72" s="1"/>
  <c r="AB95" i="72" s="1"/>
  <c r="AC95" i="72" s="1"/>
  <c r="H110" i="72"/>
  <c r="J110" i="72" s="1"/>
  <c r="L110" i="72" s="1"/>
  <c r="N110" i="72" s="1"/>
  <c r="P110" i="72" s="1"/>
  <c r="R110" i="72" s="1"/>
  <c r="T110" i="72" s="1"/>
  <c r="V110" i="72" s="1"/>
  <c r="X110" i="72" s="1"/>
  <c r="Z110" i="72" s="1"/>
  <c r="AB110" i="72" s="1"/>
  <c r="AC110" i="72" s="1"/>
  <c r="H989" i="72"/>
  <c r="J989" i="72" s="1"/>
  <c r="L989" i="72" s="1"/>
  <c r="N989" i="72" s="1"/>
  <c r="P989" i="72" s="1"/>
  <c r="R989" i="72" s="1"/>
  <c r="T989" i="72" s="1"/>
  <c r="V989" i="72" s="1"/>
  <c r="X989" i="72" s="1"/>
  <c r="Z989" i="72" s="1"/>
  <c r="AB989" i="72" s="1"/>
  <c r="AC989" i="72" s="1"/>
  <c r="H283" i="84"/>
  <c r="J283" i="84" s="1"/>
  <c r="L283" i="84" s="1"/>
  <c r="N283" i="84" s="1"/>
  <c r="P283" i="84" s="1"/>
  <c r="R283" i="84" s="1"/>
  <c r="T283" i="84" s="1"/>
  <c r="V283" i="84" s="1"/>
  <c r="X283" i="84" s="1"/>
  <c r="Z283" i="84" s="1"/>
  <c r="AB283" i="84" s="1"/>
  <c r="J343" i="70"/>
  <c r="L343" i="70" s="1"/>
  <c r="N343" i="70" s="1"/>
  <c r="P343" i="70" s="1"/>
  <c r="R343" i="70" s="1"/>
  <c r="T343" i="70" s="1"/>
  <c r="V343" i="70" s="1"/>
  <c r="X343" i="70" s="1"/>
  <c r="Z343" i="70" s="1"/>
  <c r="AB343" i="70" s="1"/>
  <c r="H1022" i="72"/>
  <c r="J1022" i="72" s="1"/>
  <c r="L1022" i="72" s="1"/>
  <c r="N1022" i="72" s="1"/>
  <c r="P1022" i="72" s="1"/>
  <c r="R1022" i="72" s="1"/>
  <c r="T1022" i="72" s="1"/>
  <c r="V1022" i="72" s="1"/>
  <c r="X1022" i="72" s="1"/>
  <c r="Z1022" i="72" s="1"/>
  <c r="AB1022" i="72" s="1"/>
  <c r="AC1022" i="72" s="1"/>
  <c r="H36" i="70"/>
  <c r="J36" i="70" s="1"/>
  <c r="L36" i="70" s="1"/>
  <c r="H680" i="72"/>
  <c r="J680" i="72" s="1"/>
  <c r="L680" i="72" s="1"/>
  <c r="N680" i="72" s="1"/>
  <c r="P680" i="72" s="1"/>
  <c r="R680" i="72" s="1"/>
  <c r="T680" i="72" s="1"/>
  <c r="V680" i="72" s="1"/>
  <c r="X680" i="72" s="1"/>
  <c r="Z680" i="72" s="1"/>
  <c r="AB680" i="72" s="1"/>
  <c r="AC680" i="72" s="1"/>
  <c r="H21" i="72"/>
  <c r="J21" i="72" s="1"/>
  <c r="L21" i="72" s="1"/>
  <c r="N21" i="72" s="1"/>
  <c r="P21" i="72" s="1"/>
  <c r="R21" i="72" s="1"/>
  <c r="T21" i="72" s="1"/>
  <c r="V21" i="72" s="1"/>
  <c r="X21" i="72" s="1"/>
  <c r="Z21" i="72" s="1"/>
  <c r="AB21" i="72" s="1"/>
  <c r="AC21" i="72" s="1"/>
  <c r="H733" i="70"/>
  <c r="J733" i="70" s="1"/>
  <c r="L733" i="70" s="1"/>
  <c r="N733" i="70" s="1"/>
  <c r="P733" i="70" s="1"/>
  <c r="R733" i="70" s="1"/>
  <c r="T733" i="70" s="1"/>
  <c r="V733" i="70" s="1"/>
  <c r="X733" i="70" s="1"/>
  <c r="Z733" i="70" s="1"/>
  <c r="AB733" i="70" s="1"/>
  <c r="H701" i="70"/>
  <c r="J701" i="70" s="1"/>
  <c r="L701" i="70" s="1"/>
  <c r="N701" i="70" s="1"/>
  <c r="P701" i="70" s="1"/>
  <c r="R701" i="70" s="1"/>
  <c r="T701" i="70" s="1"/>
  <c r="V701" i="70" s="1"/>
  <c r="X701" i="70" s="1"/>
  <c r="Z701" i="70" s="1"/>
  <c r="AB701" i="70" s="1"/>
  <c r="H425" i="72"/>
  <c r="J425" i="72" s="1"/>
  <c r="L425" i="72" s="1"/>
  <c r="N425" i="72" s="1"/>
  <c r="P425" i="72" s="1"/>
  <c r="R425" i="72" s="1"/>
  <c r="T425" i="72" s="1"/>
  <c r="V425" i="72" s="1"/>
  <c r="X425" i="72" s="1"/>
  <c r="Z425" i="72" s="1"/>
  <c r="AB425" i="72" s="1"/>
  <c r="AC425" i="72" s="1"/>
  <c r="H202" i="70"/>
  <c r="J202" i="70" s="1"/>
  <c r="L202" i="70" s="1"/>
  <c r="N202" i="70" s="1"/>
  <c r="P202" i="70" s="1"/>
  <c r="R202" i="70" s="1"/>
  <c r="T202" i="70" s="1"/>
  <c r="V202" i="70" s="1"/>
  <c r="X202" i="70" s="1"/>
  <c r="Z202" i="70" s="1"/>
  <c r="AB202" i="70" s="1"/>
  <c r="H71" i="72"/>
  <c r="J71" i="72" s="1"/>
  <c r="L71" i="72" s="1"/>
  <c r="N71" i="72" s="1"/>
  <c r="P71" i="72" s="1"/>
  <c r="R71" i="72" s="1"/>
  <c r="T71" i="72" s="1"/>
  <c r="V71" i="72" s="1"/>
  <c r="X71" i="72" s="1"/>
  <c r="Z71" i="72" s="1"/>
  <c r="AB71" i="72" s="1"/>
  <c r="AC71" i="72" s="1"/>
  <c r="H130" i="72"/>
  <c r="J130" i="72" s="1"/>
  <c r="L130" i="72" s="1"/>
  <c r="N130" i="72" s="1"/>
  <c r="P130" i="72" s="1"/>
  <c r="R130" i="72" s="1"/>
  <c r="T130" i="72" s="1"/>
  <c r="V130" i="72" s="1"/>
  <c r="X130" i="72" s="1"/>
  <c r="Z130" i="72" s="1"/>
  <c r="AB130" i="72" s="1"/>
  <c r="AC130" i="72" s="1"/>
  <c r="H54" i="74"/>
  <c r="J54" i="74" s="1"/>
  <c r="L54" i="74" s="1"/>
  <c r="N54" i="74" s="1"/>
  <c r="P54" i="74" s="1"/>
  <c r="R54" i="74" s="1"/>
  <c r="T54" i="74" s="1"/>
  <c r="V54" i="74" s="1"/>
  <c r="X54" i="74" s="1"/>
  <c r="Z54" i="74" s="1"/>
  <c r="AB54" i="74" s="1"/>
  <c r="H16" i="80"/>
  <c r="J16" i="80" s="1"/>
  <c r="L16" i="80" s="1"/>
  <c r="N16" i="80" s="1"/>
  <c r="P16" i="80" s="1"/>
  <c r="R16" i="80" s="1"/>
  <c r="T16" i="80" s="1"/>
  <c r="V16" i="80" s="1"/>
  <c r="X16" i="80" s="1"/>
  <c r="Z16" i="80" s="1"/>
  <c r="AB16" i="80" s="1"/>
  <c r="H943" i="72"/>
  <c r="J943" i="72" s="1"/>
  <c r="L943" i="72" s="1"/>
  <c r="N943" i="72" s="1"/>
  <c r="P943" i="72" s="1"/>
  <c r="R943" i="72" s="1"/>
  <c r="T943" i="72" s="1"/>
  <c r="V943" i="72" s="1"/>
  <c r="X943" i="72" s="1"/>
  <c r="Z943" i="72" s="1"/>
  <c r="AB943" i="72" s="1"/>
  <c r="AC943" i="72" s="1"/>
  <c r="H45" i="71"/>
  <c r="J45" i="71" s="1"/>
  <c r="L45" i="71" s="1"/>
  <c r="N45" i="71" s="1"/>
  <c r="P45" i="71" s="1"/>
  <c r="R45" i="71" s="1"/>
  <c r="T45" i="71" s="1"/>
  <c r="V45" i="71" s="1"/>
  <c r="X45" i="71" s="1"/>
  <c r="Z45" i="71" s="1"/>
  <c r="AB45" i="71" s="1"/>
  <c r="H218" i="72"/>
  <c r="J218" i="72" s="1"/>
  <c r="L218" i="72" s="1"/>
  <c r="N218" i="72" s="1"/>
  <c r="P218" i="72" s="1"/>
  <c r="R218" i="72" s="1"/>
  <c r="T218" i="72" s="1"/>
  <c r="V218" i="72" s="1"/>
  <c r="X218" i="72" s="1"/>
  <c r="Z218" i="72" s="1"/>
  <c r="AB218" i="72" s="1"/>
  <c r="AC218" i="72" s="1"/>
  <c r="H380" i="72"/>
  <c r="J380" i="72" s="1"/>
  <c r="L380" i="72" s="1"/>
  <c r="N380" i="72" s="1"/>
  <c r="P380" i="72" s="1"/>
  <c r="R380" i="72" s="1"/>
  <c r="T380" i="72" s="1"/>
  <c r="V380" i="72" s="1"/>
  <c r="X380" i="72" s="1"/>
  <c r="Z380" i="72" s="1"/>
  <c r="AB380" i="72" s="1"/>
  <c r="AC380" i="72" s="1"/>
  <c r="H496" i="72"/>
  <c r="J496" i="72" s="1"/>
  <c r="L496" i="72" s="1"/>
  <c r="N496" i="72" s="1"/>
  <c r="P496" i="72" s="1"/>
  <c r="R496" i="72" s="1"/>
  <c r="T496" i="72" s="1"/>
  <c r="V496" i="72" s="1"/>
  <c r="X496" i="72" s="1"/>
  <c r="Z496" i="72" s="1"/>
  <c r="AB496" i="72" s="1"/>
  <c r="AC496" i="72" s="1"/>
  <c r="H717" i="72"/>
  <c r="J717" i="72" s="1"/>
  <c r="L717" i="72" s="1"/>
  <c r="N717" i="72" s="1"/>
  <c r="P717" i="72" s="1"/>
  <c r="R717" i="72" s="1"/>
  <c r="T717" i="72" s="1"/>
  <c r="V717" i="72" s="1"/>
  <c r="X717" i="72" s="1"/>
  <c r="Z717" i="72" s="1"/>
  <c r="AB717" i="72" s="1"/>
  <c r="AC717" i="72" s="1"/>
  <c r="H439" i="70"/>
  <c r="J439" i="70" s="1"/>
  <c r="L439" i="70" s="1"/>
  <c r="N439" i="70" s="1"/>
  <c r="P439" i="70" s="1"/>
  <c r="R439" i="70" s="1"/>
  <c r="T439" i="70" s="1"/>
  <c r="V439" i="70" s="1"/>
  <c r="X439" i="70" s="1"/>
  <c r="Z439" i="70" s="1"/>
  <c r="AB439" i="70" s="1"/>
  <c r="H136" i="84"/>
  <c r="J136" i="84" s="1"/>
  <c r="L136" i="84" s="1"/>
  <c r="N136" i="84" s="1"/>
  <c r="P136" i="84" s="1"/>
  <c r="R136" i="84" s="1"/>
  <c r="T136" i="84" s="1"/>
  <c r="V136" i="84" s="1"/>
  <c r="X136" i="84" s="1"/>
  <c r="Z136" i="84" s="1"/>
  <c r="AB136" i="84" s="1"/>
  <c r="J154" i="80"/>
  <c r="L154" i="80" s="1"/>
  <c r="N154" i="80" s="1"/>
  <c r="P154" i="80" s="1"/>
  <c r="R154" i="80" s="1"/>
  <c r="T154" i="80" s="1"/>
  <c r="V154" i="80" s="1"/>
  <c r="X154" i="80" s="1"/>
  <c r="Z154" i="80" s="1"/>
  <c r="AB154" i="80" s="1"/>
  <c r="H85" i="72"/>
  <c r="J85" i="72" s="1"/>
  <c r="L85" i="72" s="1"/>
  <c r="N85" i="72" s="1"/>
  <c r="P85" i="72" s="1"/>
  <c r="R85" i="72" s="1"/>
  <c r="T85" i="72" s="1"/>
  <c r="V85" i="72" s="1"/>
  <c r="X85" i="72" s="1"/>
  <c r="Z85" i="72" s="1"/>
  <c r="AB85" i="72" s="1"/>
  <c r="AC85" i="72" s="1"/>
  <c r="H83" i="72"/>
  <c r="J83" i="72" s="1"/>
  <c r="L83" i="72" s="1"/>
  <c r="N83" i="72" s="1"/>
  <c r="P83" i="72" s="1"/>
  <c r="R83" i="72" s="1"/>
  <c r="T83" i="72" s="1"/>
  <c r="V83" i="72" s="1"/>
  <c r="X83" i="72" s="1"/>
  <c r="Z83" i="72" s="1"/>
  <c r="AB83" i="72" s="1"/>
  <c r="AC83" i="72" s="1"/>
  <c r="J563" i="70"/>
  <c r="L563" i="70" s="1"/>
  <c r="N563" i="70" s="1"/>
  <c r="P563" i="70" s="1"/>
  <c r="R563" i="70" s="1"/>
  <c r="T563" i="70" s="1"/>
  <c r="V563" i="70" s="1"/>
  <c r="X563" i="70" s="1"/>
  <c r="Z563" i="70" s="1"/>
  <c r="AB563" i="70" s="1"/>
  <c r="H330" i="70"/>
  <c r="J330" i="70" s="1"/>
  <c r="L330" i="70" s="1"/>
  <c r="N330" i="70" s="1"/>
  <c r="P330" i="70" s="1"/>
  <c r="R330" i="70" s="1"/>
  <c r="T330" i="70" s="1"/>
  <c r="V330" i="70" s="1"/>
  <c r="X330" i="70" s="1"/>
  <c r="Z330" i="70" s="1"/>
  <c r="AB330" i="70" s="1"/>
  <c r="H544" i="72"/>
  <c r="J544" i="72" s="1"/>
  <c r="L544" i="72" s="1"/>
  <c r="N544" i="72" s="1"/>
  <c r="P544" i="72" s="1"/>
  <c r="R544" i="72" s="1"/>
  <c r="T544" i="72" s="1"/>
  <c r="V544" i="72" s="1"/>
  <c r="X544" i="72" s="1"/>
  <c r="Z544" i="72" s="1"/>
  <c r="AB544" i="72" s="1"/>
  <c r="AC544" i="72" s="1"/>
  <c r="H92" i="74"/>
  <c r="J92" i="74" s="1"/>
  <c r="L92" i="74" s="1"/>
  <c r="N92" i="74" s="1"/>
  <c r="P92" i="74" s="1"/>
  <c r="R92" i="74" s="1"/>
  <c r="T92" i="74" s="1"/>
  <c r="V92" i="74" s="1"/>
  <c r="X92" i="74" s="1"/>
  <c r="Z92" i="74" s="1"/>
  <c r="AB92" i="74" s="1"/>
  <c r="H73" i="74"/>
  <c r="J73" i="74" s="1"/>
  <c r="L73" i="74" s="1"/>
  <c r="N73" i="74" s="1"/>
  <c r="P73" i="74" s="1"/>
  <c r="R73" i="74" s="1"/>
  <c r="T73" i="74" s="1"/>
  <c r="V73" i="74" s="1"/>
  <c r="X73" i="74" s="1"/>
  <c r="Z73" i="74" s="1"/>
  <c r="AB73" i="74" s="1"/>
  <c r="J128" i="74"/>
  <c r="L128" i="74" s="1"/>
  <c r="N128" i="74" s="1"/>
  <c r="P128" i="74" s="1"/>
  <c r="R128" i="74" s="1"/>
  <c r="T128" i="74" s="1"/>
  <c r="V128" i="74" s="1"/>
  <c r="X128" i="74" s="1"/>
  <c r="Z128" i="74" s="1"/>
  <c r="AB128" i="74" s="1"/>
  <c r="H506" i="72"/>
  <c r="J506" i="72" s="1"/>
  <c r="L506" i="72" s="1"/>
  <c r="N506" i="72" s="1"/>
  <c r="P506" i="72" s="1"/>
  <c r="R506" i="72" s="1"/>
  <c r="T506" i="72" s="1"/>
  <c r="V506" i="72" s="1"/>
  <c r="X506" i="72" s="1"/>
  <c r="Z506" i="72" s="1"/>
  <c r="AB506" i="72" s="1"/>
  <c r="AC506" i="72" s="1"/>
  <c r="H71" i="74"/>
  <c r="J71" i="74" s="1"/>
  <c r="L71" i="74" s="1"/>
  <c r="N71" i="74" s="1"/>
  <c r="P71" i="74" s="1"/>
  <c r="R71" i="74" s="1"/>
  <c r="T71" i="74" s="1"/>
  <c r="V71" i="74" s="1"/>
  <c r="X71" i="74" s="1"/>
  <c r="Z71" i="74" s="1"/>
  <c r="AB71" i="74" s="1"/>
  <c r="H29" i="72"/>
  <c r="J29" i="72" s="1"/>
  <c r="L29" i="72" s="1"/>
  <c r="N29" i="72" s="1"/>
  <c r="P29" i="72" s="1"/>
  <c r="R29" i="72" s="1"/>
  <c r="T29" i="72" s="1"/>
  <c r="V29" i="72" s="1"/>
  <c r="X29" i="72" s="1"/>
  <c r="Z29" i="72" s="1"/>
  <c r="AB29" i="72" s="1"/>
  <c r="AC29" i="72" s="1"/>
  <c r="H593" i="70"/>
  <c r="J593" i="70" s="1"/>
  <c r="L593" i="70" s="1"/>
  <c r="N593" i="70" s="1"/>
  <c r="P593" i="70" s="1"/>
  <c r="R593" i="70" s="1"/>
  <c r="T593" i="70" s="1"/>
  <c r="V593" i="70" s="1"/>
  <c r="X593" i="70" s="1"/>
  <c r="Z593" i="70" s="1"/>
  <c r="AB593" i="70" s="1"/>
  <c r="H164" i="74"/>
  <c r="J164" i="74" s="1"/>
  <c r="L164" i="74" s="1"/>
  <c r="N164" i="74" s="1"/>
  <c r="P164" i="74" s="1"/>
  <c r="R164" i="74" s="1"/>
  <c r="T164" i="74" s="1"/>
  <c r="V164" i="74" s="1"/>
  <c r="X164" i="74" s="1"/>
  <c r="Z164" i="74" s="1"/>
  <c r="AB164" i="74" s="1"/>
  <c r="F47" i="71"/>
  <c r="H47" i="71" s="1"/>
  <c r="J47" i="71" s="1"/>
  <c r="H582" i="70"/>
  <c r="J582" i="70" s="1"/>
  <c r="L582" i="70" s="1"/>
  <c r="N582" i="70" s="1"/>
  <c r="P582" i="70" s="1"/>
  <c r="R582" i="70" s="1"/>
  <c r="T582" i="70" s="1"/>
  <c r="V582" i="70" s="1"/>
  <c r="X582" i="70" s="1"/>
  <c r="Z582" i="70" s="1"/>
  <c r="AB582" i="70" s="1"/>
  <c r="H477" i="72"/>
  <c r="J477" i="72" s="1"/>
  <c r="L477" i="72" s="1"/>
  <c r="N477" i="72" s="1"/>
  <c r="P477" i="72" s="1"/>
  <c r="R477" i="72" s="1"/>
  <c r="T477" i="72" s="1"/>
  <c r="V477" i="72" s="1"/>
  <c r="X477" i="72" s="1"/>
  <c r="Z477" i="72" s="1"/>
  <c r="AB477" i="72" s="1"/>
  <c r="AC477" i="72" s="1"/>
  <c r="J147" i="74"/>
  <c r="L147" i="74" s="1"/>
  <c r="N147" i="74" s="1"/>
  <c r="P147" i="74" s="1"/>
  <c r="R147" i="74" s="1"/>
  <c r="T147" i="74" s="1"/>
  <c r="V147" i="74" s="1"/>
  <c r="X147" i="74" s="1"/>
  <c r="Z147" i="74" s="1"/>
  <c r="AB147" i="74" s="1"/>
  <c r="H92" i="80"/>
  <c r="J92" i="80" s="1"/>
  <c r="L92" i="80" s="1"/>
  <c r="N92" i="80" s="1"/>
  <c r="P92" i="80" s="1"/>
  <c r="R92" i="80" s="1"/>
  <c r="T92" i="80" s="1"/>
  <c r="V92" i="80" s="1"/>
  <c r="X92" i="80" s="1"/>
  <c r="Z92" i="80" s="1"/>
  <c r="AB92" i="80" s="1"/>
  <c r="H999" i="72"/>
  <c r="J999" i="72" s="1"/>
  <c r="L999" i="72" s="1"/>
  <c r="N999" i="72" s="1"/>
  <c r="P999" i="72" s="1"/>
  <c r="R999" i="72" s="1"/>
  <c r="T999" i="72" s="1"/>
  <c r="V999" i="72" s="1"/>
  <c r="X999" i="72" s="1"/>
  <c r="Z999" i="72" s="1"/>
  <c r="AB999" i="72" s="1"/>
  <c r="AC999" i="72" s="1"/>
  <c r="H579" i="72"/>
  <c r="J579" i="72" s="1"/>
  <c r="L579" i="72" s="1"/>
  <c r="N579" i="72" s="1"/>
  <c r="P579" i="72" s="1"/>
  <c r="R579" i="72" s="1"/>
  <c r="T579" i="72" s="1"/>
  <c r="V579" i="72" s="1"/>
  <c r="X579" i="72" s="1"/>
  <c r="Z579" i="72" s="1"/>
  <c r="AB579" i="72" s="1"/>
  <c r="AC579" i="72" s="1"/>
  <c r="H90" i="74"/>
  <c r="J90" i="74" s="1"/>
  <c r="L90" i="74" s="1"/>
  <c r="N90" i="74" s="1"/>
  <c r="P90" i="74" s="1"/>
  <c r="R90" i="74" s="1"/>
  <c r="T90" i="74" s="1"/>
  <c r="V90" i="74" s="1"/>
  <c r="X90" i="74" s="1"/>
  <c r="Z90" i="74" s="1"/>
  <c r="AB90" i="74" s="1"/>
  <c r="H633" i="72"/>
  <c r="J633" i="72" s="1"/>
  <c r="L633" i="72" s="1"/>
  <c r="N633" i="72" s="1"/>
  <c r="P633" i="72" s="1"/>
  <c r="R633" i="72" s="1"/>
  <c r="T633" i="72" s="1"/>
  <c r="V633" i="72" s="1"/>
  <c r="X633" i="72" s="1"/>
  <c r="Z633" i="72" s="1"/>
  <c r="AB633" i="72" s="1"/>
  <c r="AC633" i="72" s="1"/>
  <c r="H31" i="72"/>
  <c r="J31" i="72" s="1"/>
  <c r="L31" i="72" s="1"/>
  <c r="N31" i="72" s="1"/>
  <c r="P31" i="72" s="1"/>
  <c r="R31" i="72" s="1"/>
  <c r="T31" i="72" s="1"/>
  <c r="V31" i="72" s="1"/>
  <c r="X31" i="72" s="1"/>
  <c r="Z31" i="72" s="1"/>
  <c r="AB31" i="72" s="1"/>
  <c r="AC31" i="72" s="1"/>
  <c r="J17" i="74"/>
  <c r="L17" i="74" s="1"/>
  <c r="N17" i="74" s="1"/>
  <c r="P17" i="74" s="1"/>
  <c r="R17" i="74" s="1"/>
  <c r="T17" i="74" s="1"/>
  <c r="V17" i="74" s="1"/>
  <c r="X17" i="74" s="1"/>
  <c r="Z17" i="74" s="1"/>
  <c r="AB17" i="74" s="1"/>
  <c r="H508" i="72"/>
  <c r="J508" i="72" s="1"/>
  <c r="L508" i="72" s="1"/>
  <c r="N508" i="72" s="1"/>
  <c r="P508" i="72" s="1"/>
  <c r="R508" i="72" s="1"/>
  <c r="T508" i="72" s="1"/>
  <c r="V508" i="72" s="1"/>
  <c r="X508" i="72" s="1"/>
  <c r="Z508" i="72" s="1"/>
  <c r="AB508" i="72" s="1"/>
  <c r="AC508" i="72" s="1"/>
  <c r="H731" i="70"/>
  <c r="J731" i="70" s="1"/>
  <c r="L731" i="70" s="1"/>
  <c r="N731" i="70" s="1"/>
  <c r="P731" i="70" s="1"/>
  <c r="R731" i="70" s="1"/>
  <c r="T731" i="70" s="1"/>
  <c r="V731" i="70" s="1"/>
  <c r="X731" i="70" s="1"/>
  <c r="Z731" i="70" s="1"/>
  <c r="AB731" i="70" s="1"/>
  <c r="H932" i="72"/>
  <c r="J932" i="72" s="1"/>
  <c r="L932" i="72" s="1"/>
  <c r="N932" i="72" s="1"/>
  <c r="P932" i="72" s="1"/>
  <c r="R932" i="72" s="1"/>
  <c r="T932" i="72" s="1"/>
  <c r="V932" i="72" s="1"/>
  <c r="X932" i="72" s="1"/>
  <c r="Z932" i="72" s="1"/>
  <c r="AB932" i="72" s="1"/>
  <c r="AC932" i="72" s="1"/>
  <c r="F670" i="70"/>
  <c r="H957" i="72"/>
  <c r="J957" i="72" s="1"/>
  <c r="L957" i="72" s="1"/>
  <c r="N957" i="72" s="1"/>
  <c r="P957" i="72" s="1"/>
  <c r="R957" i="72" s="1"/>
  <c r="T957" i="72" s="1"/>
  <c r="V957" i="72" s="1"/>
  <c r="X957" i="72" s="1"/>
  <c r="Z957" i="72" s="1"/>
  <c r="AB957" i="72" s="1"/>
  <c r="AC957" i="72" s="1"/>
  <c r="H721" i="72"/>
  <c r="J721" i="72" s="1"/>
  <c r="L721" i="72" s="1"/>
  <c r="N721" i="72" s="1"/>
  <c r="P721" i="72" s="1"/>
  <c r="R721" i="72" s="1"/>
  <c r="T721" i="72" s="1"/>
  <c r="V721" i="72" s="1"/>
  <c r="X721" i="72" s="1"/>
  <c r="Z721" i="72" s="1"/>
  <c r="AB721" i="72" s="1"/>
  <c r="AC721" i="72" s="1"/>
  <c r="Z296" i="80"/>
  <c r="H134" i="74"/>
  <c r="J134" i="74" s="1"/>
  <c r="L134" i="74" s="1"/>
  <c r="N134" i="74" s="1"/>
  <c r="P134" i="74" s="1"/>
  <c r="R134" i="74" s="1"/>
  <c r="T134" i="74" s="1"/>
  <c r="V134" i="74" s="1"/>
  <c r="X134" i="74" s="1"/>
  <c r="Z134" i="74" s="1"/>
  <c r="AB134" i="74" s="1"/>
  <c r="H559" i="70"/>
  <c r="J559" i="70" s="1"/>
  <c r="L559" i="70" s="1"/>
  <c r="N559" i="70" s="1"/>
  <c r="P559" i="70" s="1"/>
  <c r="R559" i="70" s="1"/>
  <c r="T559" i="70" s="1"/>
  <c r="V559" i="70" s="1"/>
  <c r="X559" i="70" s="1"/>
  <c r="Z559" i="70" s="1"/>
  <c r="AB559" i="70" s="1"/>
  <c r="H274" i="80"/>
  <c r="J274" i="80" s="1"/>
  <c r="L274" i="80" s="1"/>
  <c r="N274" i="80" s="1"/>
  <c r="P274" i="80" s="1"/>
  <c r="R274" i="80" s="1"/>
  <c r="T274" i="80" s="1"/>
  <c r="V274" i="80" s="1"/>
  <c r="X274" i="80" s="1"/>
  <c r="Z274" i="80" s="1"/>
  <c r="AB274" i="80" s="1"/>
  <c r="F29" i="68"/>
  <c r="F183" i="68" s="1"/>
  <c r="F182" i="68"/>
  <c r="H557" i="70"/>
  <c r="J557" i="70" s="1"/>
  <c r="L557" i="70" s="1"/>
  <c r="N557" i="70" s="1"/>
  <c r="P557" i="70" s="1"/>
  <c r="R557" i="70" s="1"/>
  <c r="T557" i="70" s="1"/>
  <c r="V557" i="70" s="1"/>
  <c r="X557" i="70" s="1"/>
  <c r="Z557" i="70" s="1"/>
  <c r="AB557" i="70" s="1"/>
  <c r="H130" i="70"/>
  <c r="J130" i="70" s="1"/>
  <c r="L130" i="70" s="1"/>
  <c r="N130" i="70" s="1"/>
  <c r="P130" i="70" s="1"/>
  <c r="R130" i="70" s="1"/>
  <c r="T130" i="70" s="1"/>
  <c r="V130" i="70" s="1"/>
  <c r="X130" i="70" s="1"/>
  <c r="Z130" i="70" s="1"/>
  <c r="AB130" i="70" s="1"/>
  <c r="H220" i="70"/>
  <c r="J220" i="70" s="1"/>
  <c r="L220" i="70" s="1"/>
  <c r="N220" i="70" s="1"/>
  <c r="P220" i="70" s="1"/>
  <c r="R220" i="70" s="1"/>
  <c r="T220" i="70" s="1"/>
  <c r="V220" i="70" s="1"/>
  <c r="X220" i="70" s="1"/>
  <c r="Z220" i="70" s="1"/>
  <c r="AB220" i="70" s="1"/>
  <c r="H178" i="70"/>
  <c r="J178" i="70" s="1"/>
  <c r="L178" i="70" s="1"/>
  <c r="N178" i="70" s="1"/>
  <c r="P178" i="70" s="1"/>
  <c r="R178" i="70" s="1"/>
  <c r="T178" i="70" s="1"/>
  <c r="V178" i="70" s="1"/>
  <c r="X178" i="70" s="1"/>
  <c r="Z178" i="70" s="1"/>
  <c r="AB178" i="70" s="1"/>
  <c r="H599" i="70"/>
  <c r="J599" i="70" s="1"/>
  <c r="L599" i="70" s="1"/>
  <c r="N599" i="70" s="1"/>
  <c r="P599" i="70" s="1"/>
  <c r="R599" i="70" s="1"/>
  <c r="T599" i="70" s="1"/>
  <c r="V599" i="70" s="1"/>
  <c r="X599" i="70" s="1"/>
  <c r="Z599" i="70" s="1"/>
  <c r="AB599" i="70" s="1"/>
  <c r="H689" i="72"/>
  <c r="J689" i="72" s="1"/>
  <c r="L689" i="72" s="1"/>
  <c r="N689" i="72" s="1"/>
  <c r="P689" i="72" s="1"/>
  <c r="R689" i="72" s="1"/>
  <c r="T689" i="72" s="1"/>
  <c r="V689" i="72" s="1"/>
  <c r="X689" i="72" s="1"/>
  <c r="Z689" i="72" s="1"/>
  <c r="AB689" i="72" s="1"/>
  <c r="AC689" i="72" s="1"/>
  <c r="H337" i="70"/>
  <c r="J337" i="70" s="1"/>
  <c r="L337" i="70" s="1"/>
  <c r="N337" i="70" s="1"/>
  <c r="P337" i="70" s="1"/>
  <c r="R337" i="70" s="1"/>
  <c r="T337" i="70" s="1"/>
  <c r="V337" i="70" s="1"/>
  <c r="X337" i="70" s="1"/>
  <c r="Z337" i="70" s="1"/>
  <c r="AB337" i="70" s="1"/>
  <c r="H491" i="70"/>
  <c r="J491" i="70" s="1"/>
  <c r="L491" i="70" s="1"/>
  <c r="N491" i="70" s="1"/>
  <c r="P491" i="70" s="1"/>
  <c r="R491" i="70" s="1"/>
  <c r="T491" i="70" s="1"/>
  <c r="V491" i="70" s="1"/>
  <c r="X491" i="70" s="1"/>
  <c r="Z491" i="70" s="1"/>
  <c r="AB491" i="70" s="1"/>
  <c r="H711" i="72"/>
  <c r="J711" i="72" s="1"/>
  <c r="L711" i="72" s="1"/>
  <c r="N711" i="72" s="1"/>
  <c r="P711" i="72" s="1"/>
  <c r="R711" i="72" s="1"/>
  <c r="T711" i="72" s="1"/>
  <c r="V711" i="72" s="1"/>
  <c r="X711" i="72" s="1"/>
  <c r="Z711" i="72" s="1"/>
  <c r="AB711" i="72" s="1"/>
  <c r="AC711" i="72" s="1"/>
  <c r="H892" i="72"/>
  <c r="J892" i="72" s="1"/>
  <c r="L892" i="72" s="1"/>
  <c r="N892" i="72" s="1"/>
  <c r="P892" i="72" s="1"/>
  <c r="R892" i="72" s="1"/>
  <c r="T892" i="72" s="1"/>
  <c r="V892" i="72" s="1"/>
  <c r="X892" i="72" s="1"/>
  <c r="Z892" i="72" s="1"/>
  <c r="AB892" i="72" s="1"/>
  <c r="AC892" i="72" s="1"/>
  <c r="H20" i="80"/>
  <c r="J20" i="80" s="1"/>
  <c r="L20" i="80" s="1"/>
  <c r="N20" i="80" s="1"/>
  <c r="P20" i="80" s="1"/>
  <c r="R20" i="80" s="1"/>
  <c r="T20" i="80" s="1"/>
  <c r="V20" i="80" s="1"/>
  <c r="X20" i="80" s="1"/>
  <c r="Z20" i="80" s="1"/>
  <c r="AB20" i="80" s="1"/>
  <c r="H365" i="70"/>
  <c r="J365" i="70" s="1"/>
  <c r="L365" i="70" s="1"/>
  <c r="N365" i="70" s="1"/>
  <c r="P365" i="70" s="1"/>
  <c r="R365" i="70" s="1"/>
  <c r="T365" i="70" s="1"/>
  <c r="V365" i="70" s="1"/>
  <c r="X365" i="70" s="1"/>
  <c r="Z365" i="70" s="1"/>
  <c r="AB365" i="70" s="1"/>
  <c r="H435" i="70"/>
  <c r="J435" i="70" s="1"/>
  <c r="L435" i="70" s="1"/>
  <c r="N435" i="70" s="1"/>
  <c r="P435" i="70" s="1"/>
  <c r="R435" i="70" s="1"/>
  <c r="T435" i="70" s="1"/>
  <c r="V435" i="70" s="1"/>
  <c r="X435" i="70" s="1"/>
  <c r="Z435" i="70" s="1"/>
  <c r="AB435" i="70" s="1"/>
  <c r="H401" i="70"/>
  <c r="J401" i="70" s="1"/>
  <c r="L401" i="70" s="1"/>
  <c r="N401" i="70" s="1"/>
  <c r="P401" i="70" s="1"/>
  <c r="R401" i="70" s="1"/>
  <c r="T401" i="70" s="1"/>
  <c r="V401" i="70" s="1"/>
  <c r="X401" i="70" s="1"/>
  <c r="Z401" i="70" s="1"/>
  <c r="AB401" i="70" s="1"/>
  <c r="H668" i="70"/>
  <c r="J668" i="70" s="1"/>
  <c r="L668" i="70" s="1"/>
  <c r="N668" i="70" s="1"/>
  <c r="P668" i="70" s="1"/>
  <c r="R668" i="70" s="1"/>
  <c r="T668" i="70" s="1"/>
  <c r="V668" i="70" s="1"/>
  <c r="X668" i="70" s="1"/>
  <c r="Z668" i="70" s="1"/>
  <c r="AB668" i="70" s="1"/>
  <c r="H394" i="72"/>
  <c r="J394" i="72" s="1"/>
  <c r="L394" i="72" s="1"/>
  <c r="N394" i="72" s="1"/>
  <c r="P394" i="72" s="1"/>
  <c r="R394" i="72" s="1"/>
  <c r="T394" i="72" s="1"/>
  <c r="V394" i="72" s="1"/>
  <c r="X394" i="72" s="1"/>
  <c r="Z394" i="72" s="1"/>
  <c r="AB394" i="72" s="1"/>
  <c r="AC394" i="72" s="1"/>
  <c r="H55" i="70"/>
  <c r="J55" i="70" s="1"/>
  <c r="L55" i="70" s="1"/>
  <c r="N55" i="70" s="1"/>
  <c r="P55" i="70" s="1"/>
  <c r="R55" i="70" s="1"/>
  <c r="T55" i="70" s="1"/>
  <c r="V55" i="70" s="1"/>
  <c r="X55" i="70" s="1"/>
  <c r="Z55" i="70" s="1"/>
  <c r="AB55" i="70" s="1"/>
  <c r="H603" i="70"/>
  <c r="J603" i="70" s="1"/>
  <c r="L603" i="70" s="1"/>
  <c r="N603" i="70" s="1"/>
  <c r="P603" i="70" s="1"/>
  <c r="R603" i="70" s="1"/>
  <c r="T603" i="70" s="1"/>
  <c r="V603" i="70" s="1"/>
  <c r="X603" i="70" s="1"/>
  <c r="Z603" i="70" s="1"/>
  <c r="AB603" i="70" s="1"/>
  <c r="H548" i="70"/>
  <c r="J548" i="70" s="1"/>
  <c r="L548" i="70" s="1"/>
  <c r="N548" i="70" s="1"/>
  <c r="P548" i="70" s="1"/>
  <c r="R548" i="70" s="1"/>
  <c r="T548" i="70" s="1"/>
  <c r="V548" i="70" s="1"/>
  <c r="X548" i="70" s="1"/>
  <c r="Z548" i="70" s="1"/>
  <c r="AB548" i="70" s="1"/>
  <c r="H500" i="72"/>
  <c r="J500" i="72" s="1"/>
  <c r="L500" i="72" s="1"/>
  <c r="N500" i="72" s="1"/>
  <c r="P500" i="72" s="1"/>
  <c r="R500" i="72" s="1"/>
  <c r="T500" i="72" s="1"/>
  <c r="V500" i="72" s="1"/>
  <c r="X500" i="72" s="1"/>
  <c r="Z500" i="72" s="1"/>
  <c r="AB500" i="72" s="1"/>
  <c r="AC500" i="72" s="1"/>
  <c r="H17" i="72"/>
  <c r="J17" i="72" s="1"/>
  <c r="L17" i="72" s="1"/>
  <c r="N17" i="72" s="1"/>
  <c r="P17" i="72" s="1"/>
  <c r="R17" i="72" s="1"/>
  <c r="T17" i="72" s="1"/>
  <c r="V17" i="72" s="1"/>
  <c r="X17" i="72" s="1"/>
  <c r="Z17" i="72" s="1"/>
  <c r="AB17" i="72" s="1"/>
  <c r="AC17" i="72" s="1"/>
  <c r="H31" i="74"/>
  <c r="J31" i="74" s="1"/>
  <c r="L31" i="74" s="1"/>
  <c r="N31" i="74" s="1"/>
  <c r="P31" i="74" s="1"/>
  <c r="R31" i="74" s="1"/>
  <c r="T31" i="74" s="1"/>
  <c r="V31" i="74" s="1"/>
  <c r="X31" i="74" s="1"/>
  <c r="Z31" i="74" s="1"/>
  <c r="AB31" i="74" s="1"/>
  <c r="H166" i="74"/>
  <c r="J166" i="74" s="1"/>
  <c r="L166" i="74" s="1"/>
  <c r="N166" i="74" s="1"/>
  <c r="P166" i="74" s="1"/>
  <c r="R166" i="74" s="1"/>
  <c r="T166" i="74" s="1"/>
  <c r="V166" i="74" s="1"/>
  <c r="X166" i="74" s="1"/>
  <c r="Z166" i="74" s="1"/>
  <c r="AB166" i="74" s="1"/>
  <c r="H137" i="74"/>
  <c r="J137" i="74" s="1"/>
  <c r="L137" i="74" s="1"/>
  <c r="N137" i="74" s="1"/>
  <c r="P137" i="74" s="1"/>
  <c r="R137" i="74" s="1"/>
  <c r="T137" i="74" s="1"/>
  <c r="V137" i="74" s="1"/>
  <c r="X137" i="74" s="1"/>
  <c r="Z137" i="74" s="1"/>
  <c r="AB137" i="74" s="1"/>
  <c r="H128" i="80"/>
  <c r="J128" i="80" s="1"/>
  <c r="L128" i="80" s="1"/>
  <c r="N128" i="80" s="1"/>
  <c r="P128" i="80" s="1"/>
  <c r="R128" i="80" s="1"/>
  <c r="T128" i="80" s="1"/>
  <c r="V128" i="80" s="1"/>
  <c r="X128" i="80" s="1"/>
  <c r="Z128" i="80" s="1"/>
  <c r="AB128" i="80" s="1"/>
  <c r="H697" i="72"/>
  <c r="J697" i="72" s="1"/>
  <c r="L697" i="72" s="1"/>
  <c r="N697" i="72" s="1"/>
  <c r="P697" i="72" s="1"/>
  <c r="R697" i="72" s="1"/>
  <c r="T697" i="72" s="1"/>
  <c r="V697" i="72" s="1"/>
  <c r="X697" i="72" s="1"/>
  <c r="Z697" i="72" s="1"/>
  <c r="AB697" i="72" s="1"/>
  <c r="AC697" i="72" s="1"/>
  <c r="H116" i="72"/>
  <c r="J116" i="72" s="1"/>
  <c r="L116" i="72" s="1"/>
  <c r="N116" i="72" s="1"/>
  <c r="P116" i="72" s="1"/>
  <c r="R116" i="72" s="1"/>
  <c r="T116" i="72" s="1"/>
  <c r="V116" i="72" s="1"/>
  <c r="X116" i="72" s="1"/>
  <c r="Z116" i="72" s="1"/>
  <c r="AB116" i="72" s="1"/>
  <c r="AC116" i="72" s="1"/>
  <c r="H108" i="70"/>
  <c r="J108" i="70" s="1"/>
  <c r="L108" i="70" s="1"/>
  <c r="N108" i="70" s="1"/>
  <c r="P108" i="70" s="1"/>
  <c r="R108" i="70" s="1"/>
  <c r="T108" i="70" s="1"/>
  <c r="V108" i="70" s="1"/>
  <c r="X108" i="70" s="1"/>
  <c r="Z108" i="70" s="1"/>
  <c r="AB108" i="70" s="1"/>
  <c r="H473" i="72"/>
  <c r="J473" i="72" s="1"/>
  <c r="L473" i="72" s="1"/>
  <c r="N473" i="72" s="1"/>
  <c r="P473" i="72" s="1"/>
  <c r="R473" i="72" s="1"/>
  <c r="T473" i="72" s="1"/>
  <c r="V473" i="72" s="1"/>
  <c r="X473" i="72" s="1"/>
  <c r="Z473" i="72" s="1"/>
  <c r="AB473" i="72" s="1"/>
  <c r="AC473" i="72" s="1"/>
  <c r="H635" i="72"/>
  <c r="J635" i="72" s="1"/>
  <c r="L635" i="72" s="1"/>
  <c r="N635" i="72" s="1"/>
  <c r="P635" i="72" s="1"/>
  <c r="R635" i="72" s="1"/>
  <c r="T635" i="72" s="1"/>
  <c r="V635" i="72" s="1"/>
  <c r="X635" i="72" s="1"/>
  <c r="Z635" i="72" s="1"/>
  <c r="AB635" i="72" s="1"/>
  <c r="AC635" i="72" s="1"/>
  <c r="H38" i="80"/>
  <c r="J38" i="80" s="1"/>
  <c r="L38" i="80" s="1"/>
  <c r="N38" i="80" s="1"/>
  <c r="P38" i="80" s="1"/>
  <c r="R38" i="80" s="1"/>
  <c r="T38" i="80" s="1"/>
  <c r="V38" i="80" s="1"/>
  <c r="X38" i="80" s="1"/>
  <c r="Z38" i="80" s="1"/>
  <c r="AB38" i="80" s="1"/>
  <c r="H116" i="74"/>
  <c r="J116" i="74" s="1"/>
  <c r="L116" i="74" s="1"/>
  <c r="N116" i="74" s="1"/>
  <c r="P116" i="74" s="1"/>
  <c r="R116" i="74" s="1"/>
  <c r="T116" i="74" s="1"/>
  <c r="V116" i="74" s="1"/>
  <c r="X116" i="74" s="1"/>
  <c r="Z116" i="74" s="1"/>
  <c r="AB116" i="74" s="1"/>
  <c r="H204" i="84"/>
  <c r="J204" i="84" s="1"/>
  <c r="L204" i="84" s="1"/>
  <c r="N204" i="84" s="1"/>
  <c r="P204" i="84" s="1"/>
  <c r="R204" i="84" s="1"/>
  <c r="T204" i="84" s="1"/>
  <c r="V204" i="84" s="1"/>
  <c r="X204" i="84" s="1"/>
  <c r="Z204" i="84" s="1"/>
  <c r="AB204" i="84" s="1"/>
  <c r="H224" i="70"/>
  <c r="J224" i="70" s="1"/>
  <c r="L224" i="70" s="1"/>
  <c r="N224" i="70" s="1"/>
  <c r="P224" i="70" s="1"/>
  <c r="R224" i="70" s="1"/>
  <c r="T224" i="70" s="1"/>
  <c r="V224" i="70" s="1"/>
  <c r="X224" i="70" s="1"/>
  <c r="Z224" i="70" s="1"/>
  <c r="AB224" i="70" s="1"/>
  <c r="H884" i="72"/>
  <c r="J884" i="72" s="1"/>
  <c r="L884" i="72" s="1"/>
  <c r="N884" i="72" s="1"/>
  <c r="P884" i="72" s="1"/>
  <c r="R884" i="72" s="1"/>
  <c r="T884" i="72" s="1"/>
  <c r="V884" i="72" s="1"/>
  <c r="X884" i="72" s="1"/>
  <c r="Z884" i="72" s="1"/>
  <c r="AB884" i="72" s="1"/>
  <c r="AC884" i="72" s="1"/>
  <c r="H770" i="72"/>
  <c r="J770" i="72" s="1"/>
  <c r="L770" i="72" s="1"/>
  <c r="N770" i="72" s="1"/>
  <c r="P770" i="72" s="1"/>
  <c r="R770" i="72" s="1"/>
  <c r="T770" i="72" s="1"/>
  <c r="V770" i="72" s="1"/>
  <c r="X770" i="72" s="1"/>
  <c r="Z770" i="72" s="1"/>
  <c r="AB770" i="72" s="1"/>
  <c r="AC770" i="72" s="1"/>
  <c r="H25" i="72"/>
  <c r="J25" i="72" s="1"/>
  <c r="L25" i="72" s="1"/>
  <c r="N25" i="72" s="1"/>
  <c r="P25" i="72" s="1"/>
  <c r="R25" i="72" s="1"/>
  <c r="T25" i="72" s="1"/>
  <c r="V25" i="72" s="1"/>
  <c r="X25" i="72" s="1"/>
  <c r="Z25" i="72" s="1"/>
  <c r="AB25" i="72" s="1"/>
  <c r="AC25" i="72" s="1"/>
  <c r="H263" i="70"/>
  <c r="J263" i="70" s="1"/>
  <c r="L263" i="70" s="1"/>
  <c r="N263" i="70" s="1"/>
  <c r="P263" i="70" s="1"/>
  <c r="R263" i="70" s="1"/>
  <c r="T263" i="70" s="1"/>
  <c r="V263" i="70" s="1"/>
  <c r="X263" i="70" s="1"/>
  <c r="Z263" i="70" s="1"/>
  <c r="AB263" i="70" s="1"/>
  <c r="H354" i="72"/>
  <c r="J354" i="72" s="1"/>
  <c r="L354" i="72" s="1"/>
  <c r="N354" i="72" s="1"/>
  <c r="P354" i="72" s="1"/>
  <c r="R354" i="72" s="1"/>
  <c r="T354" i="72" s="1"/>
  <c r="V354" i="72" s="1"/>
  <c r="X354" i="72" s="1"/>
  <c r="Z354" i="72" s="1"/>
  <c r="AB354" i="72" s="1"/>
  <c r="AC354" i="72" s="1"/>
  <c r="H949" i="72"/>
  <c r="J949" i="72" s="1"/>
  <c r="L949" i="72" s="1"/>
  <c r="N949" i="72" s="1"/>
  <c r="P949" i="72" s="1"/>
  <c r="R949" i="72" s="1"/>
  <c r="T949" i="72" s="1"/>
  <c r="V949" i="72" s="1"/>
  <c r="X949" i="72" s="1"/>
  <c r="Z949" i="72" s="1"/>
  <c r="AB949" i="72" s="1"/>
  <c r="AC949" i="72" s="1"/>
  <c r="H363" i="70"/>
  <c r="J363" i="70" s="1"/>
  <c r="L363" i="70" s="1"/>
  <c r="N363" i="70" s="1"/>
  <c r="P363" i="70" s="1"/>
  <c r="R363" i="70" s="1"/>
  <c r="T363" i="70" s="1"/>
  <c r="V363" i="70" s="1"/>
  <c r="X363" i="70" s="1"/>
  <c r="Z363" i="70" s="1"/>
  <c r="AB363" i="70" s="1"/>
  <c r="H11" i="71"/>
  <c r="H627" i="72"/>
  <c r="J627" i="72" s="1"/>
  <c r="L627" i="72" s="1"/>
  <c r="N627" i="72" s="1"/>
  <c r="P627" i="72" s="1"/>
  <c r="R627" i="72" s="1"/>
  <c r="T627" i="72" s="1"/>
  <c r="V627" i="72" s="1"/>
  <c r="X627" i="72" s="1"/>
  <c r="Z627" i="72" s="1"/>
  <c r="AB627" i="72" s="1"/>
  <c r="AC627" i="72" s="1"/>
  <c r="H573" i="70"/>
  <c r="J573" i="70" s="1"/>
  <c r="L573" i="70" s="1"/>
  <c r="N573" i="70" s="1"/>
  <c r="P573" i="70" s="1"/>
  <c r="R573" i="70" s="1"/>
  <c r="T573" i="70" s="1"/>
  <c r="V573" i="70" s="1"/>
  <c r="X573" i="70" s="1"/>
  <c r="Z573" i="70" s="1"/>
  <c r="AB573" i="70" s="1"/>
  <c r="H108" i="72"/>
  <c r="J108" i="72" s="1"/>
  <c r="L108" i="72" s="1"/>
  <c r="N108" i="72" s="1"/>
  <c r="P108" i="72" s="1"/>
  <c r="R108" i="72" s="1"/>
  <c r="T108" i="72" s="1"/>
  <c r="V108" i="72" s="1"/>
  <c r="X108" i="72" s="1"/>
  <c r="Z108" i="72" s="1"/>
  <c r="AB108" i="72" s="1"/>
  <c r="AC108" i="72" s="1"/>
  <c r="H94" i="80"/>
  <c r="J94" i="80" s="1"/>
  <c r="L94" i="80" s="1"/>
  <c r="N94" i="80" s="1"/>
  <c r="P94" i="80" s="1"/>
  <c r="R94" i="80" s="1"/>
  <c r="T94" i="80" s="1"/>
  <c r="V94" i="80" s="1"/>
  <c r="X94" i="80" s="1"/>
  <c r="Z94" i="80" s="1"/>
  <c r="AB94" i="80" s="1"/>
  <c r="H548" i="72"/>
  <c r="J548" i="72" s="1"/>
  <c r="L548" i="72" s="1"/>
  <c r="N548" i="72" s="1"/>
  <c r="P548" i="72" s="1"/>
  <c r="R548" i="72" s="1"/>
  <c r="T548" i="72" s="1"/>
  <c r="V548" i="72" s="1"/>
  <c r="X548" i="72" s="1"/>
  <c r="Z548" i="72" s="1"/>
  <c r="AB548" i="72" s="1"/>
  <c r="AC548" i="72" s="1"/>
  <c r="H419" i="72"/>
  <c r="J419" i="72" s="1"/>
  <c r="L419" i="72" s="1"/>
  <c r="N419" i="72" s="1"/>
  <c r="P419" i="72" s="1"/>
  <c r="R419" i="72" s="1"/>
  <c r="T419" i="72" s="1"/>
  <c r="V419" i="72" s="1"/>
  <c r="X419" i="72" s="1"/>
  <c r="Z419" i="72" s="1"/>
  <c r="AB419" i="72" s="1"/>
  <c r="AC419" i="72" s="1"/>
  <c r="H738" i="70"/>
  <c r="J738" i="70" s="1"/>
  <c r="L738" i="70" s="1"/>
  <c r="N738" i="70" s="1"/>
  <c r="P738" i="70" s="1"/>
  <c r="R738" i="70" s="1"/>
  <c r="T738" i="70" s="1"/>
  <c r="V738" i="70" s="1"/>
  <c r="X738" i="70" s="1"/>
  <c r="Z738" i="70" s="1"/>
  <c r="AB738" i="70" s="1"/>
  <c r="H136" i="72"/>
  <c r="J136" i="72" s="1"/>
  <c r="L136" i="72" s="1"/>
  <c r="N136" i="72" s="1"/>
  <c r="P136" i="72" s="1"/>
  <c r="R136" i="72" s="1"/>
  <c r="T136" i="72" s="1"/>
  <c r="V136" i="72" s="1"/>
  <c r="X136" i="72" s="1"/>
  <c r="Z136" i="72" s="1"/>
  <c r="AB136" i="72" s="1"/>
  <c r="AC136" i="72" s="1"/>
  <c r="H639" i="70"/>
  <c r="J639" i="70" s="1"/>
  <c r="L639" i="70" s="1"/>
  <c r="N639" i="70" s="1"/>
  <c r="P639" i="70" s="1"/>
  <c r="R639" i="70" s="1"/>
  <c r="T639" i="70" s="1"/>
  <c r="V639" i="70" s="1"/>
  <c r="X639" i="70" s="1"/>
  <c r="Z639" i="70" s="1"/>
  <c r="AB639" i="70" s="1"/>
  <c r="H227" i="72"/>
  <c r="J227" i="72" s="1"/>
  <c r="L227" i="72" s="1"/>
  <c r="N227" i="72" s="1"/>
  <c r="P227" i="72" s="1"/>
  <c r="R227" i="72" s="1"/>
  <c r="T227" i="72" s="1"/>
  <c r="V227" i="72" s="1"/>
  <c r="X227" i="72" s="1"/>
  <c r="Z227" i="72" s="1"/>
  <c r="AB227" i="72" s="1"/>
  <c r="AC227" i="72" s="1"/>
  <c r="H718" i="70"/>
  <c r="J718" i="70" s="1"/>
  <c r="L718" i="70" s="1"/>
  <c r="N718" i="70" s="1"/>
  <c r="P718" i="70" s="1"/>
  <c r="R718" i="70" s="1"/>
  <c r="T718" i="70" s="1"/>
  <c r="V718" i="70" s="1"/>
  <c r="X718" i="70" s="1"/>
  <c r="Z718" i="70" s="1"/>
  <c r="AB718" i="70" s="1"/>
  <c r="H647" i="70"/>
  <c r="J647" i="70" s="1"/>
  <c r="L647" i="70" s="1"/>
  <c r="N647" i="70" s="1"/>
  <c r="P647" i="70" s="1"/>
  <c r="R647" i="70" s="1"/>
  <c r="T647" i="70" s="1"/>
  <c r="V647" i="70" s="1"/>
  <c r="X647" i="70" s="1"/>
  <c r="Z647" i="70" s="1"/>
  <c r="AB647" i="70" s="1"/>
  <c r="H455" i="72"/>
  <c r="J455" i="72" s="1"/>
  <c r="L455" i="72" s="1"/>
  <c r="N455" i="72" s="1"/>
  <c r="P455" i="72" s="1"/>
  <c r="R455" i="72" s="1"/>
  <c r="T455" i="72" s="1"/>
  <c r="V455" i="72" s="1"/>
  <c r="X455" i="72" s="1"/>
  <c r="Z455" i="72" s="1"/>
  <c r="AB455" i="72" s="1"/>
  <c r="AC455" i="72" s="1"/>
  <c r="H411" i="72"/>
  <c r="J411" i="72" s="1"/>
  <c r="L411" i="72" s="1"/>
  <c r="N411" i="72" s="1"/>
  <c r="P411" i="72" s="1"/>
  <c r="R411" i="72" s="1"/>
  <c r="T411" i="72" s="1"/>
  <c r="V411" i="72" s="1"/>
  <c r="X411" i="72" s="1"/>
  <c r="Z411" i="72" s="1"/>
  <c r="AB411" i="72" s="1"/>
  <c r="AC411" i="72" s="1"/>
  <c r="H72" i="80"/>
  <c r="J72" i="80" s="1"/>
  <c r="L72" i="80" s="1"/>
  <c r="N72" i="80" s="1"/>
  <c r="P72" i="80" s="1"/>
  <c r="R72" i="80" s="1"/>
  <c r="T72" i="80" s="1"/>
  <c r="V72" i="80" s="1"/>
  <c r="X72" i="80" s="1"/>
  <c r="Z72" i="80" s="1"/>
  <c r="AB72" i="80" s="1"/>
  <c r="H152" i="80"/>
  <c r="J152" i="80" s="1"/>
  <c r="L152" i="80" s="1"/>
  <c r="N152" i="80" s="1"/>
  <c r="P152" i="80" s="1"/>
  <c r="R152" i="80" s="1"/>
  <c r="T152" i="80" s="1"/>
  <c r="V152" i="80" s="1"/>
  <c r="X152" i="80" s="1"/>
  <c r="Z152" i="80" s="1"/>
  <c r="AB152" i="80" s="1"/>
  <c r="H816" i="72"/>
  <c r="J816" i="72" s="1"/>
  <c r="L816" i="72" s="1"/>
  <c r="N816" i="72" s="1"/>
  <c r="P816" i="72" s="1"/>
  <c r="R816" i="72" s="1"/>
  <c r="T816" i="72" s="1"/>
  <c r="V816" i="72" s="1"/>
  <c r="X816" i="72" s="1"/>
  <c r="Z816" i="72" s="1"/>
  <c r="AB816" i="72" s="1"/>
  <c r="AC816" i="72" s="1"/>
  <c r="H204" i="72"/>
  <c r="J204" i="72" s="1"/>
  <c r="L204" i="72" s="1"/>
  <c r="N204" i="72" s="1"/>
  <c r="P204" i="72" s="1"/>
  <c r="R204" i="72" s="1"/>
  <c r="T204" i="72" s="1"/>
  <c r="V204" i="72" s="1"/>
  <c r="X204" i="72" s="1"/>
  <c r="Z204" i="72" s="1"/>
  <c r="AB204" i="72" s="1"/>
  <c r="AC204" i="72" s="1"/>
  <c r="H822" i="72"/>
  <c r="J822" i="72" s="1"/>
  <c r="L822" i="72" s="1"/>
  <c r="N822" i="72" s="1"/>
  <c r="P822" i="72" s="1"/>
  <c r="R822" i="72" s="1"/>
  <c r="T822" i="72" s="1"/>
  <c r="V822" i="72" s="1"/>
  <c r="X822" i="72" s="1"/>
  <c r="Z822" i="72" s="1"/>
  <c r="AB822" i="72" s="1"/>
  <c r="AC822" i="72" s="1"/>
  <c r="R20" i="68"/>
  <c r="T20" i="68" s="1"/>
  <c r="V20" i="68" s="1"/>
  <c r="H224" i="72"/>
  <c r="J224" i="72" s="1"/>
  <c r="L224" i="72" s="1"/>
  <c r="N224" i="72" s="1"/>
  <c r="P224" i="72" s="1"/>
  <c r="R224" i="72" s="1"/>
  <c r="T224" i="72" s="1"/>
  <c r="V224" i="72" s="1"/>
  <c r="X224" i="72" s="1"/>
  <c r="Z224" i="72" s="1"/>
  <c r="AB224" i="72" s="1"/>
  <c r="AC224" i="72" s="1"/>
  <c r="H58" i="80"/>
  <c r="J58" i="80" s="1"/>
  <c r="L58" i="80" s="1"/>
  <c r="N58" i="80" s="1"/>
  <c r="P58" i="80" s="1"/>
  <c r="R58" i="80" s="1"/>
  <c r="T58" i="80" s="1"/>
  <c r="V58" i="80" s="1"/>
  <c r="X58" i="80" s="1"/>
  <c r="Z58" i="80" s="1"/>
  <c r="AB58" i="80" s="1"/>
  <c r="H722" i="70"/>
  <c r="J722" i="70" s="1"/>
  <c r="L722" i="70" s="1"/>
  <c r="N722" i="70" s="1"/>
  <c r="P722" i="70" s="1"/>
  <c r="R722" i="70" s="1"/>
  <c r="T722" i="70" s="1"/>
  <c r="V722" i="70" s="1"/>
  <c r="X722" i="70" s="1"/>
  <c r="Z722" i="70" s="1"/>
  <c r="AB722" i="70" s="1"/>
  <c r="H818" i="72"/>
  <c r="J818" i="72" s="1"/>
  <c r="L818" i="72" s="1"/>
  <c r="N818" i="72" s="1"/>
  <c r="P818" i="72" s="1"/>
  <c r="R818" i="72" s="1"/>
  <c r="T818" i="72" s="1"/>
  <c r="V818" i="72" s="1"/>
  <c r="X818" i="72" s="1"/>
  <c r="Z818" i="72" s="1"/>
  <c r="AB818" i="72" s="1"/>
  <c r="AC818" i="72" s="1"/>
  <c r="H94" i="74"/>
  <c r="J94" i="74" s="1"/>
  <c r="L94" i="74" s="1"/>
  <c r="N94" i="74" s="1"/>
  <c r="P94" i="74" s="1"/>
  <c r="R94" i="74" s="1"/>
  <c r="T94" i="74" s="1"/>
  <c r="V94" i="74" s="1"/>
  <c r="X94" i="74" s="1"/>
  <c r="Z94" i="74" s="1"/>
  <c r="AB94" i="74" s="1"/>
  <c r="H258" i="80"/>
  <c r="J258" i="80" s="1"/>
  <c r="L258" i="80" s="1"/>
  <c r="N258" i="80" s="1"/>
  <c r="P258" i="80" s="1"/>
  <c r="R258" i="80" s="1"/>
  <c r="T258" i="80" s="1"/>
  <c r="V258" i="80" s="1"/>
  <c r="X258" i="80" s="1"/>
  <c r="Z258" i="80" s="1"/>
  <c r="AB258" i="80" s="1"/>
  <c r="H794" i="72"/>
  <c r="J794" i="72" s="1"/>
  <c r="L794" i="72" s="1"/>
  <c r="N794" i="72" s="1"/>
  <c r="P794" i="72" s="1"/>
  <c r="R794" i="72" s="1"/>
  <c r="T794" i="72" s="1"/>
  <c r="V794" i="72" s="1"/>
  <c r="X794" i="72" s="1"/>
  <c r="Z794" i="72" s="1"/>
  <c r="AB794" i="72" s="1"/>
  <c r="AC794" i="72" s="1"/>
  <c r="H54" i="80"/>
  <c r="J54" i="80" s="1"/>
  <c r="L54" i="80" s="1"/>
  <c r="N54" i="80" s="1"/>
  <c r="P54" i="80" s="1"/>
  <c r="R54" i="80" s="1"/>
  <c r="T54" i="80" s="1"/>
  <c r="V54" i="80" s="1"/>
  <c r="X54" i="80" s="1"/>
  <c r="Z54" i="80" s="1"/>
  <c r="AB54" i="80" s="1"/>
  <c r="H319" i="70"/>
  <c r="J319" i="70" s="1"/>
  <c r="L319" i="70" s="1"/>
  <c r="N319" i="70" s="1"/>
  <c r="P319" i="70" s="1"/>
  <c r="R319" i="70" s="1"/>
  <c r="T319" i="70" s="1"/>
  <c r="V319" i="70" s="1"/>
  <c r="X319" i="70" s="1"/>
  <c r="Z319" i="70" s="1"/>
  <c r="AB319" i="70" s="1"/>
  <c r="H44" i="74"/>
  <c r="J44" i="74" s="1"/>
  <c r="L44" i="74" s="1"/>
  <c r="N44" i="74" s="1"/>
  <c r="P44" i="74" s="1"/>
  <c r="R44" i="74" s="1"/>
  <c r="T44" i="74" s="1"/>
  <c r="V44" i="74" s="1"/>
  <c r="X44" i="74" s="1"/>
  <c r="Z44" i="74" s="1"/>
  <c r="AB44" i="74" s="1"/>
  <c r="H192" i="84"/>
  <c r="J192" i="84" s="1"/>
  <c r="L192" i="84" s="1"/>
  <c r="N192" i="84" s="1"/>
  <c r="P192" i="84" s="1"/>
  <c r="R192" i="84" s="1"/>
  <c r="T192" i="84" s="1"/>
  <c r="V192" i="84" s="1"/>
  <c r="X192" i="84" s="1"/>
  <c r="Z192" i="84" s="1"/>
  <c r="AB192" i="84" s="1"/>
  <c r="H267" i="72"/>
  <c r="J267" i="72" s="1"/>
  <c r="L267" i="72" s="1"/>
  <c r="N267" i="72" s="1"/>
  <c r="P267" i="72" s="1"/>
  <c r="R267" i="72" s="1"/>
  <c r="T267" i="72" s="1"/>
  <c r="V267" i="72" s="1"/>
  <c r="X267" i="72" s="1"/>
  <c r="Z267" i="72" s="1"/>
  <c r="AB267" i="72" s="1"/>
  <c r="AC267" i="72" s="1"/>
  <c r="H392" i="72"/>
  <c r="J392" i="72" s="1"/>
  <c r="L392" i="72" s="1"/>
  <c r="N392" i="72" s="1"/>
  <c r="P392" i="72" s="1"/>
  <c r="R392" i="72" s="1"/>
  <c r="T392" i="72" s="1"/>
  <c r="V392" i="72" s="1"/>
  <c r="X392" i="72" s="1"/>
  <c r="Z392" i="72" s="1"/>
  <c r="AB392" i="72" s="1"/>
  <c r="AC392" i="72" s="1"/>
  <c r="H569" i="72"/>
  <c r="J569" i="72" s="1"/>
  <c r="L569" i="72" s="1"/>
  <c r="N569" i="72" s="1"/>
  <c r="P569" i="72" s="1"/>
  <c r="R569" i="72" s="1"/>
  <c r="T569" i="72" s="1"/>
  <c r="V569" i="72" s="1"/>
  <c r="X569" i="72" s="1"/>
  <c r="Z569" i="72" s="1"/>
  <c r="AB569" i="72" s="1"/>
  <c r="AC569" i="72" s="1"/>
  <c r="H316" i="72"/>
  <c r="J316" i="72" s="1"/>
  <c r="L316" i="72" s="1"/>
  <c r="N316" i="72" s="1"/>
  <c r="P316" i="72" s="1"/>
  <c r="R316" i="72" s="1"/>
  <c r="T316" i="72" s="1"/>
  <c r="V316" i="72" s="1"/>
  <c r="X316" i="72" s="1"/>
  <c r="Z316" i="72" s="1"/>
  <c r="AB316" i="72" s="1"/>
  <c r="AC316" i="72" s="1"/>
  <c r="H237" i="72"/>
  <c r="J237" i="72" s="1"/>
  <c r="L237" i="72" s="1"/>
  <c r="N237" i="72" s="1"/>
  <c r="P237" i="72" s="1"/>
  <c r="R237" i="72" s="1"/>
  <c r="T237" i="72" s="1"/>
  <c r="V237" i="72" s="1"/>
  <c r="X237" i="72" s="1"/>
  <c r="Z237" i="72" s="1"/>
  <c r="AB237" i="72" s="1"/>
  <c r="AC237" i="72" s="1"/>
  <c r="H959" i="72"/>
  <c r="J959" i="72" s="1"/>
  <c r="L959" i="72" s="1"/>
  <c r="N959" i="72" s="1"/>
  <c r="P959" i="72" s="1"/>
  <c r="R959" i="72" s="1"/>
  <c r="T959" i="72" s="1"/>
  <c r="V959" i="72" s="1"/>
  <c r="X959" i="72" s="1"/>
  <c r="Z959" i="72" s="1"/>
  <c r="AB959" i="72" s="1"/>
  <c r="AC959" i="72" s="1"/>
  <c r="H847" i="72"/>
  <c r="J847" i="72" s="1"/>
  <c r="L847" i="72" s="1"/>
  <c r="N847" i="72" s="1"/>
  <c r="P847" i="72" s="1"/>
  <c r="R847" i="72" s="1"/>
  <c r="T847" i="72" s="1"/>
  <c r="V847" i="72" s="1"/>
  <c r="X847" i="72" s="1"/>
  <c r="Z847" i="72" s="1"/>
  <c r="AB847" i="72" s="1"/>
  <c r="AC847" i="72" s="1"/>
  <c r="H78" i="70"/>
  <c r="J78" i="70" s="1"/>
  <c r="L78" i="70" s="1"/>
  <c r="N78" i="70" s="1"/>
  <c r="P78" i="70" s="1"/>
  <c r="R78" i="70" s="1"/>
  <c r="T78" i="70" s="1"/>
  <c r="V78" i="70" s="1"/>
  <c r="X78" i="70" s="1"/>
  <c r="Z78" i="70" s="1"/>
  <c r="AB78" i="70" s="1"/>
  <c r="H567" i="72"/>
  <c r="J567" i="72" s="1"/>
  <c r="L567" i="72" s="1"/>
  <c r="N567" i="72" s="1"/>
  <c r="P567" i="72" s="1"/>
  <c r="R567" i="72" s="1"/>
  <c r="T567" i="72" s="1"/>
  <c r="V567" i="72" s="1"/>
  <c r="X567" i="72" s="1"/>
  <c r="Z567" i="72" s="1"/>
  <c r="AB567" i="72" s="1"/>
  <c r="AC567" i="72" s="1"/>
  <c r="H1034" i="72"/>
  <c r="J1034" i="72" s="1"/>
  <c r="L1034" i="72" s="1"/>
  <c r="N1034" i="72" s="1"/>
  <c r="P1034" i="72" s="1"/>
  <c r="R1034" i="72" s="1"/>
  <c r="T1034" i="72" s="1"/>
  <c r="V1034" i="72" s="1"/>
  <c r="X1034" i="72" s="1"/>
  <c r="Z1034" i="72" s="1"/>
  <c r="AB1034" i="72" s="1"/>
  <c r="AC1034" i="72" s="1"/>
  <c r="H930" i="72"/>
  <c r="J930" i="72" s="1"/>
  <c r="L930" i="72" s="1"/>
  <c r="N930" i="72" s="1"/>
  <c r="P930" i="72" s="1"/>
  <c r="R930" i="72" s="1"/>
  <c r="T930" i="72" s="1"/>
  <c r="V930" i="72" s="1"/>
  <c r="X930" i="72" s="1"/>
  <c r="Z930" i="72" s="1"/>
  <c r="AB930" i="72" s="1"/>
  <c r="AC930" i="72" s="1"/>
  <c r="H200" i="72"/>
  <c r="J200" i="72" s="1"/>
  <c r="L200" i="72" s="1"/>
  <c r="N200" i="72" s="1"/>
  <c r="P200" i="72" s="1"/>
  <c r="R200" i="72" s="1"/>
  <c r="T200" i="72" s="1"/>
  <c r="V200" i="72" s="1"/>
  <c r="X200" i="72" s="1"/>
  <c r="Z200" i="72" s="1"/>
  <c r="AB200" i="72" s="1"/>
  <c r="AC200" i="72" s="1"/>
  <c r="H149" i="74"/>
  <c r="J149" i="74" s="1"/>
  <c r="L149" i="74" s="1"/>
  <c r="N149" i="74" s="1"/>
  <c r="P149" i="74" s="1"/>
  <c r="R149" i="74" s="1"/>
  <c r="T149" i="74" s="1"/>
  <c r="V149" i="74" s="1"/>
  <c r="X149" i="74" s="1"/>
  <c r="Z149" i="74" s="1"/>
  <c r="AB149" i="74" s="1"/>
  <c r="H505" i="70"/>
  <c r="J505" i="70" s="1"/>
  <c r="L505" i="70" s="1"/>
  <c r="N505" i="70" s="1"/>
  <c r="P505" i="70" s="1"/>
  <c r="R505" i="70" s="1"/>
  <c r="T505" i="70" s="1"/>
  <c r="V505" i="70" s="1"/>
  <c r="X505" i="70" s="1"/>
  <c r="Z505" i="70" s="1"/>
  <c r="AB505" i="70" s="1"/>
  <c r="H417" i="70"/>
  <c r="J417" i="70" s="1"/>
  <c r="L417" i="70" s="1"/>
  <c r="N417" i="70" s="1"/>
  <c r="P417" i="70" s="1"/>
  <c r="R417" i="70" s="1"/>
  <c r="T417" i="70" s="1"/>
  <c r="V417" i="70" s="1"/>
  <c r="X417" i="70" s="1"/>
  <c r="Z417" i="70" s="1"/>
  <c r="AB417" i="70" s="1"/>
  <c r="H210" i="72"/>
  <c r="J210" i="72" s="1"/>
  <c r="L210" i="72" s="1"/>
  <c r="N210" i="72" s="1"/>
  <c r="P210" i="72" s="1"/>
  <c r="R210" i="72" s="1"/>
  <c r="T210" i="72" s="1"/>
  <c r="V210" i="72" s="1"/>
  <c r="X210" i="72" s="1"/>
  <c r="Z210" i="72" s="1"/>
  <c r="AB210" i="72" s="1"/>
  <c r="AC210" i="72" s="1"/>
  <c r="H289" i="72"/>
  <c r="J289" i="72" s="1"/>
  <c r="L289" i="72" s="1"/>
  <c r="N289" i="72" s="1"/>
  <c r="P289" i="72" s="1"/>
  <c r="R289" i="72" s="1"/>
  <c r="T289" i="72" s="1"/>
  <c r="V289" i="72" s="1"/>
  <c r="X289" i="72" s="1"/>
  <c r="Z289" i="72" s="1"/>
  <c r="AB289" i="72" s="1"/>
  <c r="AC289" i="72" s="1"/>
  <c r="H581" i="72"/>
  <c r="J581" i="72" s="1"/>
  <c r="L581" i="72" s="1"/>
  <c r="N581" i="72" s="1"/>
  <c r="P581" i="72" s="1"/>
  <c r="R581" i="72" s="1"/>
  <c r="T581" i="72" s="1"/>
  <c r="V581" i="72" s="1"/>
  <c r="X581" i="72" s="1"/>
  <c r="Z581" i="72" s="1"/>
  <c r="AB581" i="72" s="1"/>
  <c r="AC581" i="72" s="1"/>
  <c r="H431" i="72"/>
  <c r="J431" i="72" s="1"/>
  <c r="L431" i="72" s="1"/>
  <c r="N431" i="72" s="1"/>
  <c r="P431" i="72" s="1"/>
  <c r="R431" i="72" s="1"/>
  <c r="T431" i="72" s="1"/>
  <c r="V431" i="72" s="1"/>
  <c r="X431" i="72" s="1"/>
  <c r="Z431" i="72" s="1"/>
  <c r="AB431" i="72" s="1"/>
  <c r="AC431" i="72" s="1"/>
  <c r="H208" i="70"/>
  <c r="J208" i="70" s="1"/>
  <c r="L208" i="70" s="1"/>
  <c r="N208" i="70" s="1"/>
  <c r="P208" i="70" s="1"/>
  <c r="R208" i="70" s="1"/>
  <c r="T208" i="70" s="1"/>
  <c r="V208" i="70" s="1"/>
  <c r="X208" i="70" s="1"/>
  <c r="Z208" i="70" s="1"/>
  <c r="AB208" i="70" s="1"/>
  <c r="H736" i="72"/>
  <c r="J736" i="72" s="1"/>
  <c r="L736" i="72" s="1"/>
  <c r="N736" i="72" s="1"/>
  <c r="P736" i="72" s="1"/>
  <c r="R736" i="72" s="1"/>
  <c r="T736" i="72" s="1"/>
  <c r="V736" i="72" s="1"/>
  <c r="X736" i="72" s="1"/>
  <c r="Z736" i="72" s="1"/>
  <c r="AB736" i="72" s="1"/>
  <c r="AC736" i="72" s="1"/>
  <c r="H90" i="80"/>
  <c r="J90" i="80" s="1"/>
  <c r="L90" i="80" s="1"/>
  <c r="N90" i="80" s="1"/>
  <c r="P90" i="80" s="1"/>
  <c r="R90" i="80" s="1"/>
  <c r="T90" i="80" s="1"/>
  <c r="V90" i="80" s="1"/>
  <c r="X90" i="80" s="1"/>
  <c r="Z90" i="80" s="1"/>
  <c r="AB90" i="80" s="1"/>
  <c r="H112" i="70"/>
  <c r="J112" i="70" s="1"/>
  <c r="L112" i="70" s="1"/>
  <c r="N112" i="70" s="1"/>
  <c r="P112" i="70" s="1"/>
  <c r="R112" i="70" s="1"/>
  <c r="T112" i="70" s="1"/>
  <c r="V112" i="70" s="1"/>
  <c r="X112" i="70" s="1"/>
  <c r="Z112" i="70" s="1"/>
  <c r="AB112" i="70" s="1"/>
  <c r="H314" i="72"/>
  <c r="J314" i="72" s="1"/>
  <c r="L314" i="72" s="1"/>
  <c r="N314" i="72" s="1"/>
  <c r="P314" i="72" s="1"/>
  <c r="R314" i="72" s="1"/>
  <c r="T314" i="72" s="1"/>
  <c r="V314" i="72" s="1"/>
  <c r="X314" i="72" s="1"/>
  <c r="Z314" i="72" s="1"/>
  <c r="AB314" i="72" s="1"/>
  <c r="AC314" i="72" s="1"/>
  <c r="H732" i="72"/>
  <c r="J732" i="72" s="1"/>
  <c r="L732" i="72" s="1"/>
  <c r="N732" i="72" s="1"/>
  <c r="P732" i="72" s="1"/>
  <c r="R732" i="72" s="1"/>
  <c r="T732" i="72" s="1"/>
  <c r="V732" i="72" s="1"/>
  <c r="X732" i="72" s="1"/>
  <c r="Z732" i="72" s="1"/>
  <c r="AB732" i="72" s="1"/>
  <c r="AC732" i="72" s="1"/>
  <c r="H77" i="74"/>
  <c r="J77" i="74" s="1"/>
  <c r="L77" i="74" s="1"/>
  <c r="N77" i="74" s="1"/>
  <c r="P77" i="74" s="1"/>
  <c r="R77" i="74" s="1"/>
  <c r="T77" i="74" s="1"/>
  <c r="V77" i="74" s="1"/>
  <c r="X77" i="74" s="1"/>
  <c r="Z77" i="74" s="1"/>
  <c r="AB77" i="74" s="1"/>
  <c r="H66" i="80"/>
  <c r="J66" i="80" s="1"/>
  <c r="L66" i="80" s="1"/>
  <c r="N66" i="80" s="1"/>
  <c r="P66" i="80" s="1"/>
  <c r="R66" i="80" s="1"/>
  <c r="T66" i="80" s="1"/>
  <c r="V66" i="80" s="1"/>
  <c r="X66" i="80" s="1"/>
  <c r="H941" i="72"/>
  <c r="J941" i="72" s="1"/>
  <c r="L941" i="72" s="1"/>
  <c r="N941" i="72" s="1"/>
  <c r="P941" i="72" s="1"/>
  <c r="R941" i="72" s="1"/>
  <c r="T941" i="72" s="1"/>
  <c r="V941" i="72" s="1"/>
  <c r="X941" i="72" s="1"/>
  <c r="Z941" i="72" s="1"/>
  <c r="AB941" i="72" s="1"/>
  <c r="AC941" i="72" s="1"/>
  <c r="H902" i="72"/>
  <c r="J902" i="72" s="1"/>
  <c r="L902" i="72" s="1"/>
  <c r="N902" i="72" s="1"/>
  <c r="P902" i="72" s="1"/>
  <c r="R902" i="72" s="1"/>
  <c r="T902" i="72" s="1"/>
  <c r="V902" i="72" s="1"/>
  <c r="X902" i="72" s="1"/>
  <c r="Z902" i="72" s="1"/>
  <c r="AB902" i="72" s="1"/>
  <c r="AC902" i="72" s="1"/>
  <c r="F11" i="74"/>
  <c r="H706" i="70"/>
  <c r="J706" i="70" s="1"/>
  <c r="L706" i="70" s="1"/>
  <c r="N706" i="70" s="1"/>
  <c r="P706" i="70" s="1"/>
  <c r="R706" i="70" s="1"/>
  <c r="T706" i="70" s="1"/>
  <c r="V706" i="70" s="1"/>
  <c r="X706" i="70" s="1"/>
  <c r="Z706" i="70" s="1"/>
  <c r="AB706" i="70" s="1"/>
  <c r="L16" i="67"/>
  <c r="H659" i="70"/>
  <c r="J659" i="70" s="1"/>
  <c r="L659" i="70" s="1"/>
  <c r="N659" i="70" s="1"/>
  <c r="P659" i="70" s="1"/>
  <c r="R659" i="70" s="1"/>
  <c r="T659" i="70" s="1"/>
  <c r="V659" i="70" s="1"/>
  <c r="X659" i="70" s="1"/>
  <c r="Z659" i="70" s="1"/>
  <c r="AB659" i="70" s="1"/>
  <c r="H140" i="84"/>
  <c r="J140" i="84" s="1"/>
  <c r="L140" i="84" s="1"/>
  <c r="N140" i="84" s="1"/>
  <c r="P140" i="84" s="1"/>
  <c r="R140" i="84" s="1"/>
  <c r="T140" i="84" s="1"/>
  <c r="V140" i="84" s="1"/>
  <c r="X140" i="84" s="1"/>
  <c r="Z140" i="84" s="1"/>
  <c r="AB140" i="84" s="1"/>
  <c r="H96" i="70"/>
  <c r="J96" i="70" s="1"/>
  <c r="L96" i="70" s="1"/>
  <c r="N96" i="70" s="1"/>
  <c r="P96" i="70" s="1"/>
  <c r="R96" i="70" s="1"/>
  <c r="T96" i="70" s="1"/>
  <c r="V96" i="70" s="1"/>
  <c r="X96" i="70" s="1"/>
  <c r="Z96" i="70" s="1"/>
  <c r="AB96" i="70" s="1"/>
  <c r="H625" i="72"/>
  <c r="J625" i="72" s="1"/>
  <c r="L625" i="72" s="1"/>
  <c r="N625" i="72" s="1"/>
  <c r="P625" i="72" s="1"/>
  <c r="R625" i="72" s="1"/>
  <c r="T625" i="72" s="1"/>
  <c r="V625" i="72" s="1"/>
  <c r="X625" i="72" s="1"/>
  <c r="Z625" i="72" s="1"/>
  <c r="AB625" i="72" s="1"/>
  <c r="AC625" i="72" s="1"/>
  <c r="L11" i="68"/>
  <c r="H1003" i="72"/>
  <c r="J1003" i="72" s="1"/>
  <c r="L1003" i="72" s="1"/>
  <c r="N1003" i="72" s="1"/>
  <c r="P1003" i="72" s="1"/>
  <c r="R1003" i="72" s="1"/>
  <c r="T1003" i="72" s="1"/>
  <c r="V1003" i="72" s="1"/>
  <c r="X1003" i="72" s="1"/>
  <c r="Z1003" i="72" s="1"/>
  <c r="AB1003" i="72" s="1"/>
  <c r="AC1003" i="72" s="1"/>
  <c r="H271" i="70"/>
  <c r="J271" i="70" s="1"/>
  <c r="L271" i="70" s="1"/>
  <c r="N271" i="70" s="1"/>
  <c r="P271" i="70" s="1"/>
  <c r="R271" i="70" s="1"/>
  <c r="T271" i="70" s="1"/>
  <c r="V271" i="70" s="1"/>
  <c r="X271" i="70" s="1"/>
  <c r="Z271" i="70" s="1"/>
  <c r="AB271" i="70" s="1"/>
  <c r="H625" i="70"/>
  <c r="J625" i="70" s="1"/>
  <c r="L625" i="70" s="1"/>
  <c r="N625" i="70" s="1"/>
  <c r="P625" i="70" s="1"/>
  <c r="R625" i="70" s="1"/>
  <c r="T625" i="70" s="1"/>
  <c r="V625" i="70" s="1"/>
  <c r="X625" i="70" s="1"/>
  <c r="Z625" i="70" s="1"/>
  <c r="AB625" i="70" s="1"/>
  <c r="H89" i="72"/>
  <c r="J89" i="72" s="1"/>
  <c r="L89" i="72" s="1"/>
  <c r="N89" i="72" s="1"/>
  <c r="P89" i="72" s="1"/>
  <c r="R89" i="72" s="1"/>
  <c r="T89" i="72" s="1"/>
  <c r="V89" i="72" s="1"/>
  <c r="X89" i="72" s="1"/>
  <c r="Z89" i="72" s="1"/>
  <c r="AB89" i="72" s="1"/>
  <c r="AC89" i="72" s="1"/>
  <c r="H198" i="70"/>
  <c r="J198" i="70" s="1"/>
  <c r="L198" i="70" s="1"/>
  <c r="N198" i="70" s="1"/>
  <c r="P198" i="70" s="1"/>
  <c r="R198" i="70" s="1"/>
  <c r="T198" i="70" s="1"/>
  <c r="V198" i="70" s="1"/>
  <c r="X198" i="70" s="1"/>
  <c r="Z198" i="70" s="1"/>
  <c r="AB198" i="70" s="1"/>
  <c r="H445" i="70"/>
  <c r="J445" i="70" s="1"/>
  <c r="L445" i="70" s="1"/>
  <c r="N445" i="70" s="1"/>
  <c r="P445" i="70" s="1"/>
  <c r="R445" i="70" s="1"/>
  <c r="T445" i="70" s="1"/>
  <c r="V445" i="70" s="1"/>
  <c r="X445" i="70" s="1"/>
  <c r="Z445" i="70" s="1"/>
  <c r="AB445" i="70" s="1"/>
  <c r="H408" i="72"/>
  <c r="J408" i="72" s="1"/>
  <c r="L408" i="72" s="1"/>
  <c r="N408" i="72" s="1"/>
  <c r="P408" i="72" s="1"/>
  <c r="R408" i="72" s="1"/>
  <c r="T408" i="72" s="1"/>
  <c r="V408" i="72" s="1"/>
  <c r="X408" i="72" s="1"/>
  <c r="Z408" i="72" s="1"/>
  <c r="AB408" i="72" s="1"/>
  <c r="AC408" i="72" s="1"/>
  <c r="H99" i="74"/>
  <c r="J99" i="74" s="1"/>
  <c r="L99" i="74" s="1"/>
  <c r="N99" i="74" s="1"/>
  <c r="P99" i="74" s="1"/>
  <c r="R99" i="74" s="1"/>
  <c r="T99" i="74" s="1"/>
  <c r="V99" i="74" s="1"/>
  <c r="X99" i="74" s="1"/>
  <c r="Z99" i="74" s="1"/>
  <c r="AB99" i="74" s="1"/>
  <c r="H571" i="72"/>
  <c r="J571" i="72" s="1"/>
  <c r="L571" i="72" s="1"/>
  <c r="N571" i="72" s="1"/>
  <c r="P571" i="72" s="1"/>
  <c r="R571" i="72" s="1"/>
  <c r="T571" i="72" s="1"/>
  <c r="V571" i="72" s="1"/>
  <c r="X571" i="72" s="1"/>
  <c r="Z571" i="72" s="1"/>
  <c r="AB571" i="72" s="1"/>
  <c r="AC571" i="72" s="1"/>
  <c r="H194" i="70"/>
  <c r="J194" i="70" s="1"/>
  <c r="L194" i="70" s="1"/>
  <c r="N194" i="70" s="1"/>
  <c r="P194" i="70" s="1"/>
  <c r="R194" i="70" s="1"/>
  <c r="T194" i="70" s="1"/>
  <c r="V194" i="70" s="1"/>
  <c r="X194" i="70" s="1"/>
  <c r="Z194" i="70" s="1"/>
  <c r="AB194" i="70" s="1"/>
  <c r="H701" i="72"/>
  <c r="J701" i="72" s="1"/>
  <c r="L701" i="72" s="1"/>
  <c r="N701" i="72" s="1"/>
  <c r="P701" i="72" s="1"/>
  <c r="R701" i="72" s="1"/>
  <c r="T701" i="72" s="1"/>
  <c r="V701" i="72" s="1"/>
  <c r="X701" i="72" s="1"/>
  <c r="Z701" i="72" s="1"/>
  <c r="AB701" i="72" s="1"/>
  <c r="AC701" i="72" s="1"/>
  <c r="H521" i="70"/>
  <c r="J521" i="70" s="1"/>
  <c r="L521" i="70" s="1"/>
  <c r="N521" i="70" s="1"/>
  <c r="P521" i="70" s="1"/>
  <c r="R521" i="70" s="1"/>
  <c r="T521" i="70" s="1"/>
  <c r="V521" i="70" s="1"/>
  <c r="X521" i="70" s="1"/>
  <c r="Z521" i="70" s="1"/>
  <c r="AB521" i="70" s="1"/>
  <c r="H510" i="72"/>
  <c r="J510" i="72" s="1"/>
  <c r="L510" i="72" s="1"/>
  <c r="N510" i="72" s="1"/>
  <c r="P510" i="72" s="1"/>
  <c r="R510" i="72" s="1"/>
  <c r="T510" i="72" s="1"/>
  <c r="V510" i="72" s="1"/>
  <c r="X510" i="72" s="1"/>
  <c r="Z510" i="72" s="1"/>
  <c r="AB510" i="72" s="1"/>
  <c r="AC510" i="72" s="1"/>
  <c r="H261" i="70"/>
  <c r="J261" i="70" s="1"/>
  <c r="L261" i="70" s="1"/>
  <c r="N261" i="70" s="1"/>
  <c r="P261" i="70" s="1"/>
  <c r="R261" i="70" s="1"/>
  <c r="T261" i="70" s="1"/>
  <c r="V261" i="70" s="1"/>
  <c r="X261" i="70" s="1"/>
  <c r="Z261" i="70" s="1"/>
  <c r="AB261" i="70" s="1"/>
  <c r="H14" i="80"/>
  <c r="J14" i="80" s="1"/>
  <c r="L14" i="80" s="1"/>
  <c r="N14" i="80" s="1"/>
  <c r="P14" i="80" s="1"/>
  <c r="R14" i="80" s="1"/>
  <c r="T14" i="80" s="1"/>
  <c r="V14" i="80" s="1"/>
  <c r="X14" i="80" s="1"/>
  <c r="Z14" i="80" s="1"/>
  <c r="AB14" i="80" s="1"/>
  <c r="H845" i="72"/>
  <c r="J845" i="72" s="1"/>
  <c r="L845" i="72" s="1"/>
  <c r="N845" i="72" s="1"/>
  <c r="P845" i="72" s="1"/>
  <c r="R845" i="72" s="1"/>
  <c r="T845" i="72" s="1"/>
  <c r="V845" i="72" s="1"/>
  <c r="X845" i="72" s="1"/>
  <c r="Z845" i="72" s="1"/>
  <c r="AB845" i="72" s="1"/>
  <c r="AC845" i="72" s="1"/>
  <c r="H48" i="80"/>
  <c r="J48" i="80" s="1"/>
  <c r="L48" i="80" s="1"/>
  <c r="N48" i="80" s="1"/>
  <c r="P48" i="80" s="1"/>
  <c r="R48" i="80" s="1"/>
  <c r="T48" i="80" s="1"/>
  <c r="V48" i="80" s="1"/>
  <c r="X48" i="80" s="1"/>
  <c r="Z48" i="80" s="1"/>
  <c r="AB48" i="80" s="1"/>
  <c r="H192" i="80"/>
  <c r="J192" i="80" s="1"/>
  <c r="L192" i="80" s="1"/>
  <c r="N192" i="80" s="1"/>
  <c r="P192" i="80" s="1"/>
  <c r="R192" i="80" s="1"/>
  <c r="T192" i="80" s="1"/>
  <c r="V192" i="80" s="1"/>
  <c r="X192" i="80" s="1"/>
  <c r="Z192" i="80" s="1"/>
  <c r="AB192" i="80" s="1"/>
  <c r="H839" i="72"/>
  <c r="J839" i="72" s="1"/>
  <c r="L839" i="72" s="1"/>
  <c r="N839" i="72" s="1"/>
  <c r="P839" i="72" s="1"/>
  <c r="R839" i="72" s="1"/>
  <c r="T839" i="72" s="1"/>
  <c r="V839" i="72" s="1"/>
  <c r="X839" i="72" s="1"/>
  <c r="Z839" i="72" s="1"/>
  <c r="AB839" i="72" s="1"/>
  <c r="AC839" i="72" s="1"/>
  <c r="H339" i="70"/>
  <c r="J339" i="70" s="1"/>
  <c r="L339" i="70" s="1"/>
  <c r="N339" i="70" s="1"/>
  <c r="P339" i="70" s="1"/>
  <c r="R339" i="70" s="1"/>
  <c r="T339" i="70" s="1"/>
  <c r="V339" i="70" s="1"/>
  <c r="X339" i="70" s="1"/>
  <c r="Z339" i="70" s="1"/>
  <c r="AB339" i="70" s="1"/>
  <c r="H1024" i="72"/>
  <c r="J1024" i="72" s="1"/>
  <c r="L1024" i="72" s="1"/>
  <c r="N1024" i="72" s="1"/>
  <c r="P1024" i="72" s="1"/>
  <c r="R1024" i="72" s="1"/>
  <c r="T1024" i="72" s="1"/>
  <c r="V1024" i="72" s="1"/>
  <c r="X1024" i="72" s="1"/>
  <c r="Z1024" i="72" s="1"/>
  <c r="AB1024" i="72" s="1"/>
  <c r="AC1024" i="72" s="1"/>
  <c r="H589" i="70"/>
  <c r="J589" i="70" s="1"/>
  <c r="L589" i="70" s="1"/>
  <c r="N589" i="70" s="1"/>
  <c r="P589" i="70" s="1"/>
  <c r="R589" i="70" s="1"/>
  <c r="T589" i="70" s="1"/>
  <c r="V589" i="70" s="1"/>
  <c r="X589" i="70" s="1"/>
  <c r="Z589" i="70" s="1"/>
  <c r="AB589" i="70" s="1"/>
  <c r="H134" i="70"/>
  <c r="J134" i="70" s="1"/>
  <c r="L134" i="70" s="1"/>
  <c r="N134" i="70" s="1"/>
  <c r="P134" i="70" s="1"/>
  <c r="R134" i="70" s="1"/>
  <c r="T134" i="70" s="1"/>
  <c r="V134" i="70" s="1"/>
  <c r="X134" i="70" s="1"/>
  <c r="Z134" i="70" s="1"/>
  <c r="AB134" i="70" s="1"/>
  <c r="H138" i="72"/>
  <c r="J138" i="72" s="1"/>
  <c r="L138" i="72" s="1"/>
  <c r="N138" i="72" s="1"/>
  <c r="P138" i="72" s="1"/>
  <c r="R138" i="72" s="1"/>
  <c r="T138" i="72" s="1"/>
  <c r="V138" i="72" s="1"/>
  <c r="X138" i="72" s="1"/>
  <c r="Z138" i="72" s="1"/>
  <c r="AB138" i="72" s="1"/>
  <c r="AC138" i="72" s="1"/>
  <c r="H100" i="70"/>
  <c r="J100" i="70" s="1"/>
  <c r="L100" i="70" s="1"/>
  <c r="N100" i="70" s="1"/>
  <c r="P100" i="70" s="1"/>
  <c r="R100" i="70" s="1"/>
  <c r="T100" i="70" s="1"/>
  <c r="V100" i="70" s="1"/>
  <c r="X100" i="70" s="1"/>
  <c r="Z100" i="70" s="1"/>
  <c r="AB100" i="70" s="1"/>
  <c r="H481" i="70"/>
  <c r="J481" i="70" s="1"/>
  <c r="L481" i="70" s="1"/>
  <c r="N481" i="70" s="1"/>
  <c r="P481" i="70" s="1"/>
  <c r="R481" i="70" s="1"/>
  <c r="T481" i="70" s="1"/>
  <c r="V481" i="70" s="1"/>
  <c r="X481" i="70" s="1"/>
  <c r="Z481" i="70" s="1"/>
  <c r="AB481" i="70" s="1"/>
  <c r="H58" i="74"/>
  <c r="J58" i="74" s="1"/>
  <c r="L58" i="74" s="1"/>
  <c r="N58" i="74" s="1"/>
  <c r="P58" i="74" s="1"/>
  <c r="R58" i="74" s="1"/>
  <c r="T58" i="74" s="1"/>
  <c r="V58" i="74" s="1"/>
  <c r="X58" i="74" s="1"/>
  <c r="Z58" i="74" s="1"/>
  <c r="AB58" i="74" s="1"/>
  <c r="H212" i="70"/>
  <c r="J212" i="70" s="1"/>
  <c r="L212" i="70" s="1"/>
  <c r="N212" i="70" s="1"/>
  <c r="P212" i="70" s="1"/>
  <c r="R212" i="70" s="1"/>
  <c r="T212" i="70" s="1"/>
  <c r="V212" i="70" s="1"/>
  <c r="X212" i="70" s="1"/>
  <c r="Z212" i="70" s="1"/>
  <c r="AB212" i="70" s="1"/>
  <c r="H60" i="80"/>
  <c r="J60" i="80" s="1"/>
  <c r="L60" i="80" s="1"/>
  <c r="N60" i="80" s="1"/>
  <c r="P60" i="80" s="1"/>
  <c r="R60" i="80" s="1"/>
  <c r="T60" i="80" s="1"/>
  <c r="V60" i="80" s="1"/>
  <c r="X60" i="80" s="1"/>
  <c r="Z60" i="80" s="1"/>
  <c r="AB60" i="80" s="1"/>
  <c r="H382" i="72"/>
  <c r="J382" i="72" s="1"/>
  <c r="L382" i="72" s="1"/>
  <c r="N382" i="72" s="1"/>
  <c r="P382" i="72" s="1"/>
  <c r="R382" i="72" s="1"/>
  <c r="T382" i="72" s="1"/>
  <c r="V382" i="72" s="1"/>
  <c r="X382" i="72" s="1"/>
  <c r="Z382" i="72" s="1"/>
  <c r="AB382" i="72" s="1"/>
  <c r="AC382" i="72" s="1"/>
  <c r="H467" i="70"/>
  <c r="J467" i="70" s="1"/>
  <c r="L467" i="70" s="1"/>
  <c r="N467" i="70" s="1"/>
  <c r="P467" i="70" s="1"/>
  <c r="R467" i="70" s="1"/>
  <c r="T467" i="70" s="1"/>
  <c r="V467" i="70" s="1"/>
  <c r="X467" i="70" s="1"/>
  <c r="Z467" i="70" s="1"/>
  <c r="AB467" i="70" s="1"/>
  <c r="H44" i="70"/>
  <c r="J44" i="70" s="1"/>
  <c r="L44" i="70" s="1"/>
  <c r="N44" i="70" s="1"/>
  <c r="P44" i="70" s="1"/>
  <c r="R44" i="70" s="1"/>
  <c r="T44" i="70" s="1"/>
  <c r="V44" i="70" s="1"/>
  <c r="X44" i="70" s="1"/>
  <c r="Z44" i="70" s="1"/>
  <c r="AB44" i="70" s="1"/>
  <c r="H15" i="74"/>
  <c r="J15" i="74" s="1"/>
  <c r="L15" i="74" s="1"/>
  <c r="N15" i="74" s="1"/>
  <c r="P15" i="74" s="1"/>
  <c r="R15" i="74" s="1"/>
  <c r="T15" i="74" s="1"/>
  <c r="V15" i="74" s="1"/>
  <c r="X15" i="74" s="1"/>
  <c r="Z15" i="74" s="1"/>
  <c r="AB15" i="74" s="1"/>
  <c r="H676" i="70"/>
  <c r="J676" i="70" s="1"/>
  <c r="L676" i="70" s="1"/>
  <c r="N676" i="70" s="1"/>
  <c r="P676" i="70" s="1"/>
  <c r="R676" i="70" s="1"/>
  <c r="T676" i="70" s="1"/>
  <c r="V676" i="70" s="1"/>
  <c r="X676" i="70" s="1"/>
  <c r="Z676" i="70" s="1"/>
  <c r="AB676" i="70" s="1"/>
  <c r="D171" i="74"/>
  <c r="H82" i="74"/>
  <c r="J82" i="74" s="1"/>
  <c r="L82" i="74" s="1"/>
  <c r="N82" i="74" s="1"/>
  <c r="P82" i="74" s="1"/>
  <c r="R82" i="74" s="1"/>
  <c r="T82" i="74" s="1"/>
  <c r="V82" i="74" s="1"/>
  <c r="X82" i="74" s="1"/>
  <c r="Z82" i="74" s="1"/>
  <c r="AB82" i="74" s="1"/>
  <c r="H1026" i="72"/>
  <c r="J1026" i="72" s="1"/>
  <c r="L1026" i="72" s="1"/>
  <c r="N1026" i="72" s="1"/>
  <c r="P1026" i="72" s="1"/>
  <c r="R1026" i="72" s="1"/>
  <c r="T1026" i="72" s="1"/>
  <c r="V1026" i="72" s="1"/>
  <c r="X1026" i="72" s="1"/>
  <c r="Z1026" i="72" s="1"/>
  <c r="AB1026" i="72" s="1"/>
  <c r="AC1026" i="72" s="1"/>
  <c r="H629" i="70"/>
  <c r="J629" i="70" s="1"/>
  <c r="L629" i="70" s="1"/>
  <c r="N629" i="70" s="1"/>
  <c r="P629" i="70" s="1"/>
  <c r="R629" i="70" s="1"/>
  <c r="T629" i="70" s="1"/>
  <c r="V629" i="70" s="1"/>
  <c r="X629" i="70" s="1"/>
  <c r="Z629" i="70" s="1"/>
  <c r="AB629" i="70" s="1"/>
  <c r="H41" i="74"/>
  <c r="J41" i="74" s="1"/>
  <c r="L41" i="74" s="1"/>
  <c r="N41" i="74" s="1"/>
  <c r="P41" i="74" s="1"/>
  <c r="R41" i="74" s="1"/>
  <c r="T41" i="74" s="1"/>
  <c r="V41" i="74" s="1"/>
  <c r="X41" i="74" s="1"/>
  <c r="Z41" i="74" s="1"/>
  <c r="AB41" i="74" s="1"/>
  <c r="H349" i="70"/>
  <c r="J349" i="70" s="1"/>
  <c r="L349" i="70" s="1"/>
  <c r="N349" i="70" s="1"/>
  <c r="P349" i="70" s="1"/>
  <c r="R349" i="70" s="1"/>
  <c r="T349" i="70" s="1"/>
  <c r="V349" i="70" s="1"/>
  <c r="X349" i="70" s="1"/>
  <c r="Z349" i="70" s="1"/>
  <c r="AB349" i="70" s="1"/>
  <c r="H492" i="72"/>
  <c r="J492" i="72" s="1"/>
  <c r="L492" i="72" s="1"/>
  <c r="N492" i="72" s="1"/>
  <c r="P492" i="72" s="1"/>
  <c r="R492" i="72" s="1"/>
  <c r="T492" i="72" s="1"/>
  <c r="V492" i="72" s="1"/>
  <c r="X492" i="72" s="1"/>
  <c r="Z492" i="72" s="1"/>
  <c r="AB492" i="72" s="1"/>
  <c r="AC492" i="72" s="1"/>
  <c r="H235" i="72"/>
  <c r="J235" i="72" s="1"/>
  <c r="L235" i="72" s="1"/>
  <c r="N235" i="72" s="1"/>
  <c r="P235" i="72" s="1"/>
  <c r="R235" i="72" s="1"/>
  <c r="T235" i="72" s="1"/>
  <c r="V235" i="72" s="1"/>
  <c r="X235" i="72" s="1"/>
  <c r="Z235" i="72" s="1"/>
  <c r="AB235" i="72" s="1"/>
  <c r="AC235" i="72" s="1"/>
  <c r="L11" i="84"/>
  <c r="H130" i="74"/>
  <c r="J130" i="74" s="1"/>
  <c r="L130" i="74" s="1"/>
  <c r="N130" i="74" s="1"/>
  <c r="P130" i="74" s="1"/>
  <c r="R130" i="74" s="1"/>
  <c r="T130" i="74" s="1"/>
  <c r="V130" i="74" s="1"/>
  <c r="X130" i="74" s="1"/>
  <c r="Z130" i="74" s="1"/>
  <c r="AB130" i="74" s="1"/>
  <c r="H550" i="72"/>
  <c r="J550" i="72" s="1"/>
  <c r="L550" i="72" s="1"/>
  <c r="N550" i="72" s="1"/>
  <c r="P550" i="72" s="1"/>
  <c r="R550" i="72" s="1"/>
  <c r="T550" i="72" s="1"/>
  <c r="V550" i="72" s="1"/>
  <c r="X550" i="72" s="1"/>
  <c r="Z550" i="72" s="1"/>
  <c r="AB550" i="72" s="1"/>
  <c r="AC550" i="72" s="1"/>
  <c r="H627" i="70"/>
  <c r="J627" i="70" s="1"/>
  <c r="L627" i="70" s="1"/>
  <c r="N627" i="70" s="1"/>
  <c r="P627" i="70" s="1"/>
  <c r="R627" i="70" s="1"/>
  <c r="T627" i="70" s="1"/>
  <c r="V627" i="70" s="1"/>
  <c r="X627" i="70" s="1"/>
  <c r="Z627" i="70" s="1"/>
  <c r="AB627" i="70" s="1"/>
  <c r="H91" i="72"/>
  <c r="J91" i="72" s="1"/>
  <c r="L91" i="72" s="1"/>
  <c r="N91" i="72" s="1"/>
  <c r="P91" i="72" s="1"/>
  <c r="R91" i="72" s="1"/>
  <c r="T91" i="72" s="1"/>
  <c r="V91" i="72" s="1"/>
  <c r="X91" i="72" s="1"/>
  <c r="Z91" i="72" s="1"/>
  <c r="AB91" i="72" s="1"/>
  <c r="AC91" i="72" s="1"/>
  <c r="H552" i="70"/>
  <c r="J552" i="70" s="1"/>
  <c r="L552" i="70" s="1"/>
  <c r="N552" i="70" s="1"/>
  <c r="P552" i="70" s="1"/>
  <c r="R552" i="70" s="1"/>
  <c r="T552" i="70" s="1"/>
  <c r="V552" i="70" s="1"/>
  <c r="X552" i="70" s="1"/>
  <c r="Z552" i="70" s="1"/>
  <c r="AB552" i="70" s="1"/>
  <c r="H603" i="72"/>
  <c r="J603" i="72" s="1"/>
  <c r="L603" i="72" s="1"/>
  <c r="N603" i="72" s="1"/>
  <c r="P603" i="72" s="1"/>
  <c r="R603" i="72" s="1"/>
  <c r="T603" i="72" s="1"/>
  <c r="V603" i="72" s="1"/>
  <c r="X603" i="72" s="1"/>
  <c r="Z603" i="72" s="1"/>
  <c r="AB603" i="72" s="1"/>
  <c r="AC603" i="72" s="1"/>
  <c r="H57" i="72"/>
  <c r="J57" i="72" s="1"/>
  <c r="L57" i="72" s="1"/>
  <c r="N57" i="72" s="1"/>
  <c r="P57" i="72" s="1"/>
  <c r="R57" i="72" s="1"/>
  <c r="T57" i="72" s="1"/>
  <c r="V57" i="72" s="1"/>
  <c r="X57" i="72" s="1"/>
  <c r="Z57" i="72" s="1"/>
  <c r="AB57" i="72" s="1"/>
  <c r="AC57" i="72" s="1"/>
  <c r="H144" i="70"/>
  <c r="J144" i="70" s="1"/>
  <c r="L144" i="70" s="1"/>
  <c r="N144" i="70" s="1"/>
  <c r="P144" i="70" s="1"/>
  <c r="R144" i="70" s="1"/>
  <c r="T144" i="70" s="1"/>
  <c r="V144" i="70" s="1"/>
  <c r="X144" i="70" s="1"/>
  <c r="Z144" i="70" s="1"/>
  <c r="AB144" i="70" s="1"/>
  <c r="H367" i="70"/>
  <c r="J367" i="70" s="1"/>
  <c r="L367" i="70" s="1"/>
  <c r="N367" i="70" s="1"/>
  <c r="P367" i="70" s="1"/>
  <c r="R367" i="70" s="1"/>
  <c r="T367" i="70" s="1"/>
  <c r="V367" i="70" s="1"/>
  <c r="X367" i="70" s="1"/>
  <c r="Z367" i="70" s="1"/>
  <c r="AB367" i="70" s="1"/>
  <c r="H65" i="74"/>
  <c r="J65" i="74" s="1"/>
  <c r="L65" i="74" s="1"/>
  <c r="N65" i="74" s="1"/>
  <c r="P65" i="74" s="1"/>
  <c r="R65" i="74" s="1"/>
  <c r="T65" i="74" s="1"/>
  <c r="V65" i="74" s="1"/>
  <c r="X65" i="74" s="1"/>
  <c r="Z65" i="74" s="1"/>
  <c r="AB65" i="74" s="1"/>
  <c r="H740" i="70"/>
  <c r="J740" i="70" s="1"/>
  <c r="L740" i="70" s="1"/>
  <c r="N740" i="70" s="1"/>
  <c r="P740" i="70" s="1"/>
  <c r="R740" i="70" s="1"/>
  <c r="T740" i="70" s="1"/>
  <c r="V740" i="70" s="1"/>
  <c r="X740" i="70" s="1"/>
  <c r="Z740" i="70" s="1"/>
  <c r="AB740" i="70" s="1"/>
  <c r="H172" i="72"/>
  <c r="J172" i="72" s="1"/>
  <c r="L172" i="72" s="1"/>
  <c r="N172" i="72" s="1"/>
  <c r="P172" i="72" s="1"/>
  <c r="R172" i="72" s="1"/>
  <c r="T172" i="72" s="1"/>
  <c r="V172" i="72" s="1"/>
  <c r="X172" i="72" s="1"/>
  <c r="Z172" i="72" s="1"/>
  <c r="AB172" i="72" s="1"/>
  <c r="AC172" i="72" s="1"/>
  <c r="H326" i="72"/>
  <c r="J326" i="72" s="1"/>
  <c r="L326" i="72" s="1"/>
  <c r="N326" i="72" s="1"/>
  <c r="P326" i="72" s="1"/>
  <c r="R326" i="72" s="1"/>
  <c r="T326" i="72" s="1"/>
  <c r="V326" i="72" s="1"/>
  <c r="X326" i="72" s="1"/>
  <c r="Z326" i="72" s="1"/>
  <c r="AB326" i="72" s="1"/>
  <c r="AC326" i="72" s="1"/>
  <c r="H485" i="72"/>
  <c r="J485" i="72" s="1"/>
  <c r="L485" i="72" s="1"/>
  <c r="N485" i="72" s="1"/>
  <c r="P485" i="72" s="1"/>
  <c r="R485" i="72" s="1"/>
  <c r="T485" i="72" s="1"/>
  <c r="V485" i="72" s="1"/>
  <c r="X485" i="72" s="1"/>
  <c r="Z485" i="72" s="1"/>
  <c r="AB485" i="72" s="1"/>
  <c r="AC485" i="72" s="1"/>
  <c r="H810" i="72"/>
  <c r="J810" i="72" s="1"/>
  <c r="L810" i="72" s="1"/>
  <c r="N810" i="72" s="1"/>
  <c r="P810" i="72" s="1"/>
  <c r="R810" i="72" s="1"/>
  <c r="T810" i="72" s="1"/>
  <c r="V810" i="72" s="1"/>
  <c r="X810" i="72" s="1"/>
  <c r="Z810" i="72" s="1"/>
  <c r="AB810" i="72" s="1"/>
  <c r="AC810" i="72" s="1"/>
  <c r="H112" i="80"/>
  <c r="J112" i="80" s="1"/>
  <c r="L112" i="80" s="1"/>
  <c r="N112" i="80" s="1"/>
  <c r="P112" i="80" s="1"/>
  <c r="R112" i="80" s="1"/>
  <c r="T112" i="80" s="1"/>
  <c r="V112" i="80" s="1"/>
  <c r="X112" i="80" s="1"/>
  <c r="Z112" i="80" s="1"/>
  <c r="AB112" i="80" s="1"/>
  <c r="H148" i="70"/>
  <c r="J148" i="70" s="1"/>
  <c r="L148" i="70" s="1"/>
  <c r="N148" i="70" s="1"/>
  <c r="P148" i="70" s="1"/>
  <c r="R148" i="70" s="1"/>
  <c r="T148" i="70" s="1"/>
  <c r="V148" i="70" s="1"/>
  <c r="X148" i="70" s="1"/>
  <c r="Z148" i="70" s="1"/>
  <c r="AB148" i="70" s="1"/>
  <c r="H230" i="80"/>
  <c r="J230" i="80" s="1"/>
  <c r="L230" i="80" s="1"/>
  <c r="N230" i="80" s="1"/>
  <c r="P230" i="80" s="1"/>
  <c r="R230" i="80" s="1"/>
  <c r="T230" i="80" s="1"/>
  <c r="V230" i="80" s="1"/>
  <c r="X230" i="80" s="1"/>
  <c r="Z230" i="80" s="1"/>
  <c r="AB230" i="80" s="1"/>
  <c r="H417" i="72"/>
  <c r="J417" i="72" s="1"/>
  <c r="L417" i="72" s="1"/>
  <c r="N417" i="72" s="1"/>
  <c r="P417" i="72" s="1"/>
  <c r="R417" i="72" s="1"/>
  <c r="T417" i="72" s="1"/>
  <c r="V417" i="72" s="1"/>
  <c r="X417" i="72" s="1"/>
  <c r="Z417" i="72" s="1"/>
  <c r="AB417" i="72" s="1"/>
  <c r="AC417" i="72" s="1"/>
  <c r="H111" i="74"/>
  <c r="J111" i="74" s="1"/>
  <c r="L111" i="74" s="1"/>
  <c r="N111" i="74" s="1"/>
  <c r="P111" i="74" s="1"/>
  <c r="R111" i="74" s="1"/>
  <c r="T111" i="74" s="1"/>
  <c r="V111" i="74" s="1"/>
  <c r="X111" i="74" s="1"/>
  <c r="Z111" i="74" s="1"/>
  <c r="AB111" i="74" s="1"/>
  <c r="H166" i="70"/>
  <c r="J166" i="70" s="1"/>
  <c r="L166" i="70" s="1"/>
  <c r="N166" i="70" s="1"/>
  <c r="P166" i="70" s="1"/>
  <c r="R166" i="70" s="1"/>
  <c r="T166" i="70" s="1"/>
  <c r="V166" i="70" s="1"/>
  <c r="X166" i="70" s="1"/>
  <c r="Z166" i="70" s="1"/>
  <c r="AB166" i="70" s="1"/>
  <c r="H652" i="72"/>
  <c r="J652" i="72" s="1"/>
  <c r="L652" i="72" s="1"/>
  <c r="N652" i="72" s="1"/>
  <c r="P652" i="72" s="1"/>
  <c r="R652" i="72" s="1"/>
  <c r="T652" i="72" s="1"/>
  <c r="V652" i="72" s="1"/>
  <c r="X652" i="72" s="1"/>
  <c r="Z652" i="72" s="1"/>
  <c r="AB652" i="72" s="1"/>
  <c r="AC652" i="72" s="1"/>
  <c r="H806" i="72"/>
  <c r="J806" i="72" s="1"/>
  <c r="L806" i="72" s="1"/>
  <c r="N806" i="72" s="1"/>
  <c r="P806" i="72" s="1"/>
  <c r="R806" i="72" s="1"/>
  <c r="T806" i="72" s="1"/>
  <c r="V806" i="72" s="1"/>
  <c r="X806" i="72" s="1"/>
  <c r="Z806" i="72" s="1"/>
  <c r="AB806" i="72" s="1"/>
  <c r="AC806" i="72" s="1"/>
  <c r="H172" i="80"/>
  <c r="J172" i="80" s="1"/>
  <c r="L172" i="80" s="1"/>
  <c r="N172" i="80" s="1"/>
  <c r="P172" i="80" s="1"/>
  <c r="R172" i="80" s="1"/>
  <c r="T172" i="80" s="1"/>
  <c r="V172" i="80" s="1"/>
  <c r="X172" i="80" s="1"/>
  <c r="Z172" i="80" s="1"/>
  <c r="AB172" i="80" s="1"/>
  <c r="H620" i="70"/>
  <c r="J620" i="70" s="1"/>
  <c r="L620" i="70" s="1"/>
  <c r="N620" i="70" s="1"/>
  <c r="P620" i="70" s="1"/>
  <c r="R620" i="70" s="1"/>
  <c r="T620" i="70" s="1"/>
  <c r="V620" i="70" s="1"/>
  <c r="X620" i="70" s="1"/>
  <c r="Z620" i="70" s="1"/>
  <c r="AB620" i="70" s="1"/>
  <c r="H120" i="74"/>
  <c r="J120" i="74" s="1"/>
  <c r="L120" i="74" s="1"/>
  <c r="N120" i="74" s="1"/>
  <c r="P120" i="74" s="1"/>
  <c r="R120" i="74" s="1"/>
  <c r="T120" i="74" s="1"/>
  <c r="V120" i="74" s="1"/>
  <c r="X120" i="74" s="1"/>
  <c r="Z120" i="74" s="1"/>
  <c r="AB120" i="74" s="1"/>
  <c r="H154" i="74"/>
  <c r="J154" i="74" s="1"/>
  <c r="L154" i="74" s="1"/>
  <c r="N154" i="74" s="1"/>
  <c r="P154" i="74" s="1"/>
  <c r="R154" i="74" s="1"/>
  <c r="T154" i="74" s="1"/>
  <c r="V154" i="74" s="1"/>
  <c r="X154" i="74" s="1"/>
  <c r="Z154" i="74" s="1"/>
  <c r="AB154" i="74" s="1"/>
  <c r="H631" i="72"/>
  <c r="J631" i="72" s="1"/>
  <c r="L631" i="72" s="1"/>
  <c r="N631" i="72" s="1"/>
  <c r="P631" i="72" s="1"/>
  <c r="R631" i="72" s="1"/>
  <c r="T631" i="72" s="1"/>
  <c r="V631" i="72" s="1"/>
  <c r="X631" i="72" s="1"/>
  <c r="Z631" i="72" s="1"/>
  <c r="AB631" i="72" s="1"/>
  <c r="AC631" i="72" s="1"/>
  <c r="H993" i="72"/>
  <c r="J993" i="72" s="1"/>
  <c r="L993" i="72" s="1"/>
  <c r="N993" i="72" s="1"/>
  <c r="P993" i="72" s="1"/>
  <c r="R993" i="72" s="1"/>
  <c r="T993" i="72" s="1"/>
  <c r="V993" i="72" s="1"/>
  <c r="X993" i="72" s="1"/>
  <c r="Z993" i="72" s="1"/>
  <c r="AB993" i="72" s="1"/>
  <c r="AC993" i="72" s="1"/>
  <c r="H47" i="68"/>
  <c r="J47" i="68" s="1"/>
  <c r="L47" i="68" s="1"/>
  <c r="N47" i="68" s="1"/>
  <c r="P47" i="68" s="1"/>
  <c r="R47" i="68" s="1"/>
  <c r="T47" i="68" s="1"/>
  <c r="V47" i="68" s="1"/>
  <c r="X47" i="68" s="1"/>
  <c r="Z47" i="68" s="1"/>
  <c r="AB47" i="68" s="1"/>
  <c r="H247" i="72"/>
  <c r="J247" i="72" s="1"/>
  <c r="L247" i="72" s="1"/>
  <c r="N247" i="72" s="1"/>
  <c r="P247" i="72" s="1"/>
  <c r="R247" i="72" s="1"/>
  <c r="T247" i="72" s="1"/>
  <c r="V247" i="72" s="1"/>
  <c r="X247" i="72" s="1"/>
  <c r="Z247" i="72" s="1"/>
  <c r="AB247" i="72" s="1"/>
  <c r="AC247" i="72" s="1"/>
  <c r="H328" i="72"/>
  <c r="J328" i="72" s="1"/>
  <c r="L328" i="72" s="1"/>
  <c r="N328" i="72" s="1"/>
  <c r="P328" i="72" s="1"/>
  <c r="R328" i="72" s="1"/>
  <c r="T328" i="72" s="1"/>
  <c r="V328" i="72" s="1"/>
  <c r="X328" i="72" s="1"/>
  <c r="Z328" i="72" s="1"/>
  <c r="AB328" i="72" s="1"/>
  <c r="AC328" i="72" s="1"/>
  <c r="H170" i="72"/>
  <c r="J170" i="72" s="1"/>
  <c r="L170" i="72" s="1"/>
  <c r="N170" i="72" s="1"/>
  <c r="P170" i="72" s="1"/>
  <c r="R170" i="72" s="1"/>
  <c r="T170" i="72" s="1"/>
  <c r="V170" i="72" s="1"/>
  <c r="X170" i="72" s="1"/>
  <c r="Z170" i="72" s="1"/>
  <c r="AB170" i="72" s="1"/>
  <c r="AC170" i="72" s="1"/>
  <c r="H569" i="70"/>
  <c r="J569" i="70" s="1"/>
  <c r="L569" i="70" s="1"/>
  <c r="N569" i="70" s="1"/>
  <c r="P569" i="70" s="1"/>
  <c r="R569" i="70" s="1"/>
  <c r="T569" i="70" s="1"/>
  <c r="V569" i="70" s="1"/>
  <c r="X569" i="70" s="1"/>
  <c r="Z569" i="70" s="1"/>
  <c r="AB569" i="70" s="1"/>
  <c r="H174" i="70"/>
  <c r="J174" i="70" s="1"/>
  <c r="L174" i="70" s="1"/>
  <c r="N174" i="70" s="1"/>
  <c r="P174" i="70" s="1"/>
  <c r="R174" i="70" s="1"/>
  <c r="T174" i="70" s="1"/>
  <c r="V174" i="70" s="1"/>
  <c r="X174" i="70" s="1"/>
  <c r="Z174" i="70" s="1"/>
  <c r="AB174" i="70" s="1"/>
  <c r="H120" i="72"/>
  <c r="J120" i="72" s="1"/>
  <c r="L120" i="72" s="1"/>
  <c r="N120" i="72" s="1"/>
  <c r="P120" i="72" s="1"/>
  <c r="R120" i="72" s="1"/>
  <c r="T120" i="72" s="1"/>
  <c r="V120" i="72" s="1"/>
  <c r="X120" i="72" s="1"/>
  <c r="Z120" i="72" s="1"/>
  <c r="AB120" i="72" s="1"/>
  <c r="AC120" i="72" s="1"/>
  <c r="H306" i="72"/>
  <c r="J306" i="72" s="1"/>
  <c r="L306" i="72" s="1"/>
  <c r="N306" i="72" s="1"/>
  <c r="P306" i="72" s="1"/>
  <c r="R306" i="72" s="1"/>
  <c r="T306" i="72" s="1"/>
  <c r="V306" i="72" s="1"/>
  <c r="X306" i="72" s="1"/>
  <c r="Z306" i="72" s="1"/>
  <c r="AB306" i="72" s="1"/>
  <c r="AC306" i="72" s="1"/>
  <c r="H477" i="70"/>
  <c r="J477" i="70" s="1"/>
  <c r="L477" i="70" s="1"/>
  <c r="N477" i="70" s="1"/>
  <c r="P477" i="70" s="1"/>
  <c r="R477" i="70" s="1"/>
  <c r="T477" i="70" s="1"/>
  <c r="V477" i="70" s="1"/>
  <c r="X477" i="70" s="1"/>
  <c r="Z477" i="70" s="1"/>
  <c r="AB477" i="70" s="1"/>
  <c r="H708" i="70"/>
  <c r="J708" i="70" s="1"/>
  <c r="L708" i="70" s="1"/>
  <c r="N708" i="70" s="1"/>
  <c r="P708" i="70" s="1"/>
  <c r="R708" i="70" s="1"/>
  <c r="T708" i="70" s="1"/>
  <c r="V708" i="70" s="1"/>
  <c r="X708" i="70" s="1"/>
  <c r="Z708" i="70" s="1"/>
  <c r="AB708" i="70" s="1"/>
  <c r="H381" i="70"/>
  <c r="J381" i="70" s="1"/>
  <c r="L381" i="70" s="1"/>
  <c r="N381" i="70" s="1"/>
  <c r="P381" i="70" s="1"/>
  <c r="R381" i="70" s="1"/>
  <c r="T381" i="70" s="1"/>
  <c r="V381" i="70" s="1"/>
  <c r="X381" i="70" s="1"/>
  <c r="Z381" i="70" s="1"/>
  <c r="AB381" i="70" s="1"/>
  <c r="H726" i="72"/>
  <c r="J726" i="72" s="1"/>
  <c r="L726" i="72" s="1"/>
  <c r="N726" i="72" s="1"/>
  <c r="P726" i="72" s="1"/>
  <c r="R726" i="72" s="1"/>
  <c r="T726" i="72" s="1"/>
  <c r="V726" i="72" s="1"/>
  <c r="X726" i="72" s="1"/>
  <c r="Z726" i="72" s="1"/>
  <c r="AB726" i="72" s="1"/>
  <c r="AC726" i="72" s="1"/>
  <c r="H81" i="72"/>
  <c r="J81" i="72" s="1"/>
  <c r="L81" i="72" s="1"/>
  <c r="N81" i="72" s="1"/>
  <c r="P81" i="72" s="1"/>
  <c r="R81" i="72" s="1"/>
  <c r="T81" i="72" s="1"/>
  <c r="V81" i="72" s="1"/>
  <c r="X81" i="72" s="1"/>
  <c r="Z81" i="72" s="1"/>
  <c r="AB81" i="72" s="1"/>
  <c r="AC81" i="72" s="1"/>
  <c r="H654" i="72"/>
  <c r="J654" i="72" s="1"/>
  <c r="L654" i="72" s="1"/>
  <c r="N654" i="72" s="1"/>
  <c r="P654" i="72" s="1"/>
  <c r="R654" i="72" s="1"/>
  <c r="T654" i="72" s="1"/>
  <c r="V654" i="72" s="1"/>
  <c r="X654" i="72" s="1"/>
  <c r="Z654" i="72" s="1"/>
  <c r="AB654" i="72" s="1"/>
  <c r="AC654" i="72" s="1"/>
  <c r="H50" i="70"/>
  <c r="J50" i="70" s="1"/>
  <c r="L50" i="70" s="1"/>
  <c r="N50" i="70" s="1"/>
  <c r="P50" i="70" s="1"/>
  <c r="R50" i="70" s="1"/>
  <c r="T50" i="70" s="1"/>
  <c r="V50" i="70" s="1"/>
  <c r="X50" i="70" s="1"/>
  <c r="Z50" i="70" s="1"/>
  <c r="AB50" i="70" s="1"/>
  <c r="X19" i="68"/>
  <c r="X182" i="68" s="1"/>
  <c r="H35" i="72"/>
  <c r="J35" i="72" s="1"/>
  <c r="L35" i="72" s="1"/>
  <c r="N35" i="72" s="1"/>
  <c r="P35" i="72" s="1"/>
  <c r="R35" i="72" s="1"/>
  <c r="T35" i="72" s="1"/>
  <c r="V35" i="72" s="1"/>
  <c r="X35" i="72" s="1"/>
  <c r="Z35" i="72" s="1"/>
  <c r="AB35" i="72" s="1"/>
  <c r="AC35" i="72" s="1"/>
  <c r="H746" i="72"/>
  <c r="J746" i="72" s="1"/>
  <c r="L746" i="72" s="1"/>
  <c r="N746" i="72" s="1"/>
  <c r="P746" i="72" s="1"/>
  <c r="R746" i="72" s="1"/>
  <c r="T746" i="72" s="1"/>
  <c r="V746" i="72" s="1"/>
  <c r="X746" i="72" s="1"/>
  <c r="Z746" i="72" s="1"/>
  <c r="AB746" i="72" s="1"/>
  <c r="AC746" i="72" s="1"/>
  <c r="H449" i="70"/>
  <c r="J449" i="70" s="1"/>
  <c r="L449" i="70" s="1"/>
  <c r="N449" i="70" s="1"/>
  <c r="P449" i="70" s="1"/>
  <c r="R449" i="70" s="1"/>
  <c r="T449" i="70" s="1"/>
  <c r="V449" i="70" s="1"/>
  <c r="X449" i="70" s="1"/>
  <c r="Z449" i="70" s="1"/>
  <c r="AB449" i="70" s="1"/>
  <c r="H1013" i="72"/>
  <c r="J1013" i="72" s="1"/>
  <c r="L1013" i="72" s="1"/>
  <c r="N1013" i="72" s="1"/>
  <c r="P1013" i="72" s="1"/>
  <c r="R1013" i="72" s="1"/>
  <c r="T1013" i="72" s="1"/>
  <c r="V1013" i="72" s="1"/>
  <c r="X1013" i="72" s="1"/>
  <c r="Z1013" i="72" s="1"/>
  <c r="AB1013" i="72" s="1"/>
  <c r="AC1013" i="72" s="1"/>
  <c r="H649" i="70"/>
  <c r="J649" i="70" s="1"/>
  <c r="L649" i="70" s="1"/>
  <c r="N649" i="70" s="1"/>
  <c r="P649" i="70" s="1"/>
  <c r="R649" i="70" s="1"/>
  <c r="T649" i="70" s="1"/>
  <c r="V649" i="70" s="1"/>
  <c r="X649" i="70" s="1"/>
  <c r="Z649" i="70" s="1"/>
  <c r="AB649" i="70" s="1"/>
  <c r="H353" i="70"/>
  <c r="J353" i="70" s="1"/>
  <c r="L353" i="70" s="1"/>
  <c r="N353" i="70" s="1"/>
  <c r="P353" i="70" s="1"/>
  <c r="R353" i="70" s="1"/>
  <c r="T353" i="70" s="1"/>
  <c r="V353" i="70" s="1"/>
  <c r="X353" i="70" s="1"/>
  <c r="Z353" i="70" s="1"/>
  <c r="AB353" i="70" s="1"/>
  <c r="F11" i="72"/>
  <c r="H39" i="72"/>
  <c r="J39" i="72" s="1"/>
  <c r="L39" i="72" s="1"/>
  <c r="N39" i="72" s="1"/>
  <c r="P39" i="72" s="1"/>
  <c r="R39" i="72" s="1"/>
  <c r="T39" i="72" s="1"/>
  <c r="V39" i="72" s="1"/>
  <c r="X39" i="72" s="1"/>
  <c r="Z39" i="72" s="1"/>
  <c r="AB39" i="72" s="1"/>
  <c r="AC39" i="72" s="1"/>
  <c r="H831" i="72"/>
  <c r="J831" i="72" s="1"/>
  <c r="L831" i="72" s="1"/>
  <c r="N831" i="72" s="1"/>
  <c r="P831" i="72" s="1"/>
  <c r="R831" i="72" s="1"/>
  <c r="T831" i="72" s="1"/>
  <c r="V831" i="72" s="1"/>
  <c r="X831" i="72" s="1"/>
  <c r="Z831" i="72" s="1"/>
  <c r="AB831" i="72" s="1"/>
  <c r="AC831" i="72" s="1"/>
  <c r="H540" i="72"/>
  <c r="J540" i="72" s="1"/>
  <c r="L540" i="72" s="1"/>
  <c r="N540" i="72" s="1"/>
  <c r="P540" i="72" s="1"/>
  <c r="R540" i="72" s="1"/>
  <c r="T540" i="72" s="1"/>
  <c r="V540" i="72" s="1"/>
  <c r="X540" i="72" s="1"/>
  <c r="Z540" i="72" s="1"/>
  <c r="AB540" i="72" s="1"/>
  <c r="AC540" i="72" s="1"/>
  <c r="H214" i="80"/>
  <c r="J214" i="80" s="1"/>
  <c r="L214" i="80" s="1"/>
  <c r="N214" i="80" s="1"/>
  <c r="P214" i="80" s="1"/>
  <c r="R214" i="80" s="1"/>
  <c r="T214" i="80" s="1"/>
  <c r="V214" i="80" s="1"/>
  <c r="X214" i="80" s="1"/>
  <c r="Z214" i="80" s="1"/>
  <c r="AB214" i="80" s="1"/>
  <c r="H644" i="72"/>
  <c r="J644" i="72" s="1"/>
  <c r="L644" i="72" s="1"/>
  <c r="N644" i="72" s="1"/>
  <c r="P644" i="72" s="1"/>
  <c r="R644" i="72" s="1"/>
  <c r="T644" i="72" s="1"/>
  <c r="V644" i="72" s="1"/>
  <c r="X644" i="72" s="1"/>
  <c r="Z644" i="72" s="1"/>
  <c r="AB644" i="72" s="1"/>
  <c r="AC644" i="72" s="1"/>
  <c r="H275" i="70"/>
  <c r="J275" i="70" s="1"/>
  <c r="L275" i="70" s="1"/>
  <c r="N275" i="70" s="1"/>
  <c r="P275" i="70" s="1"/>
  <c r="R275" i="70" s="1"/>
  <c r="T275" i="70" s="1"/>
  <c r="V275" i="70" s="1"/>
  <c r="X275" i="70" s="1"/>
  <c r="Z275" i="70" s="1"/>
  <c r="AB275" i="70" s="1"/>
  <c r="H538" i="70"/>
  <c r="J538" i="70" s="1"/>
  <c r="L538" i="70" s="1"/>
  <c r="N538" i="70" s="1"/>
  <c r="P538" i="70" s="1"/>
  <c r="R538" i="70" s="1"/>
  <c r="T538" i="70" s="1"/>
  <c r="V538" i="70" s="1"/>
  <c r="X538" i="70" s="1"/>
  <c r="Z538" i="70" s="1"/>
  <c r="AB538" i="70" s="1"/>
  <c r="H658" i="72"/>
  <c r="J658" i="72" s="1"/>
  <c r="L658" i="72" s="1"/>
  <c r="N658" i="72" s="1"/>
  <c r="P658" i="72" s="1"/>
  <c r="R658" i="72" s="1"/>
  <c r="T658" i="72" s="1"/>
  <c r="V658" i="72" s="1"/>
  <c r="X658" i="72" s="1"/>
  <c r="Z658" i="72" s="1"/>
  <c r="AB658" i="72" s="1"/>
  <c r="AC658" i="72" s="1"/>
  <c r="H12" i="80"/>
  <c r="H134" i="80"/>
  <c r="J134" i="80" s="1"/>
  <c r="L134" i="80" s="1"/>
  <c r="N134" i="80" s="1"/>
  <c r="P134" i="80" s="1"/>
  <c r="R134" i="80" s="1"/>
  <c r="T134" i="80" s="1"/>
  <c r="V134" i="80" s="1"/>
  <c r="X134" i="80" s="1"/>
  <c r="Z134" i="80" s="1"/>
  <c r="AB134" i="80" s="1"/>
  <c r="H98" i="70"/>
  <c r="J98" i="70" s="1"/>
  <c r="L98" i="70" s="1"/>
  <c r="N98" i="70" s="1"/>
  <c r="P98" i="70" s="1"/>
  <c r="R98" i="70" s="1"/>
  <c r="T98" i="70" s="1"/>
  <c r="V98" i="70" s="1"/>
  <c r="X98" i="70" s="1"/>
  <c r="Z98" i="70" s="1"/>
  <c r="AB98" i="70" s="1"/>
  <c r="H608" i="70"/>
  <c r="J608" i="70" s="1"/>
  <c r="L608" i="70" s="1"/>
  <c r="N608" i="70" s="1"/>
  <c r="P608" i="70" s="1"/>
  <c r="R608" i="70" s="1"/>
  <c r="T608" i="70" s="1"/>
  <c r="V608" i="70" s="1"/>
  <c r="X608" i="70" s="1"/>
  <c r="Z608" i="70" s="1"/>
  <c r="AB608" i="70" s="1"/>
  <c r="H212" i="72"/>
  <c r="J212" i="72" s="1"/>
  <c r="L212" i="72" s="1"/>
  <c r="N212" i="72" s="1"/>
  <c r="P212" i="72" s="1"/>
  <c r="R212" i="72" s="1"/>
  <c r="T212" i="72" s="1"/>
  <c r="V212" i="72" s="1"/>
  <c r="X212" i="72" s="1"/>
  <c r="Z212" i="72" s="1"/>
  <c r="AB212" i="72" s="1"/>
  <c r="AC212" i="72" s="1"/>
  <c r="H663" i="70"/>
  <c r="J663" i="70" s="1"/>
  <c r="L663" i="70" s="1"/>
  <c r="N663" i="70" s="1"/>
  <c r="P663" i="70" s="1"/>
  <c r="R663" i="70" s="1"/>
  <c r="T663" i="70" s="1"/>
  <c r="V663" i="70" s="1"/>
  <c r="X663" i="70" s="1"/>
  <c r="Z663" i="70" s="1"/>
  <c r="AB663" i="70" s="1"/>
  <c r="H399" i="70"/>
  <c r="J399" i="70" s="1"/>
  <c r="L399" i="70" s="1"/>
  <c r="N399" i="70" s="1"/>
  <c r="P399" i="70" s="1"/>
  <c r="R399" i="70" s="1"/>
  <c r="T399" i="70" s="1"/>
  <c r="V399" i="70" s="1"/>
  <c r="X399" i="70" s="1"/>
  <c r="Z399" i="70" s="1"/>
  <c r="AB399" i="70" s="1"/>
  <c r="H561" i="72"/>
  <c r="J561" i="72" s="1"/>
  <c r="L561" i="72" s="1"/>
  <c r="N561" i="72" s="1"/>
  <c r="P561" i="72" s="1"/>
  <c r="R561" i="72" s="1"/>
  <c r="T561" i="72" s="1"/>
  <c r="V561" i="72" s="1"/>
  <c r="X561" i="72" s="1"/>
  <c r="Z561" i="72" s="1"/>
  <c r="AB561" i="72" s="1"/>
  <c r="AC561" i="72" s="1"/>
  <c r="H244" i="80"/>
  <c r="J244" i="80" s="1"/>
  <c r="L244" i="80" s="1"/>
  <c r="N244" i="80" s="1"/>
  <c r="P244" i="80" s="1"/>
  <c r="R244" i="80" s="1"/>
  <c r="T244" i="80" s="1"/>
  <c r="V244" i="80" s="1"/>
  <c r="X244" i="80" s="1"/>
  <c r="Z244" i="80" s="1"/>
  <c r="AB244" i="80" s="1"/>
  <c r="H233" i="72"/>
  <c r="J233" i="72" s="1"/>
  <c r="L233" i="72" s="1"/>
  <c r="N233" i="72" s="1"/>
  <c r="P233" i="72" s="1"/>
  <c r="R233" i="72" s="1"/>
  <c r="T233" i="72" s="1"/>
  <c r="V233" i="72" s="1"/>
  <c r="X233" i="72" s="1"/>
  <c r="Z233" i="72" s="1"/>
  <c r="AB233" i="72" s="1"/>
  <c r="AC233" i="72" s="1"/>
  <c r="C16" i="40" l="1"/>
  <c r="C13" i="40"/>
  <c r="C31" i="40"/>
  <c r="P1111" i="72"/>
  <c r="R1111" i="72" s="1"/>
  <c r="T1111" i="72" s="1"/>
  <c r="V1111" i="72" s="1"/>
  <c r="X1111" i="72" s="1"/>
  <c r="Z1111" i="72" s="1"/>
  <c r="AB1111" i="72" s="1"/>
  <c r="AC1111" i="72" s="1"/>
  <c r="P1117" i="72"/>
  <c r="R1117" i="72" s="1"/>
  <c r="T1117" i="72" s="1"/>
  <c r="V1117" i="72" s="1"/>
  <c r="X1117" i="72" s="1"/>
  <c r="Z1117" i="72" s="1"/>
  <c r="AB1117" i="72" s="1"/>
  <c r="AC1117" i="72" s="1"/>
  <c r="P1055" i="72"/>
  <c r="R1055" i="72" s="1"/>
  <c r="T1055" i="72" s="1"/>
  <c r="V1055" i="72" s="1"/>
  <c r="X1055" i="72" s="1"/>
  <c r="Z1055" i="72" s="1"/>
  <c r="AB1055" i="72" s="1"/>
  <c r="AC1055" i="72" s="1"/>
  <c r="AD1055" i="72" s="1"/>
  <c r="P1105" i="72"/>
  <c r="R1105" i="72" s="1"/>
  <c r="T1105" i="72" s="1"/>
  <c r="V1105" i="72" s="1"/>
  <c r="X1105" i="72" s="1"/>
  <c r="Z1105" i="72" s="1"/>
  <c r="AB1105" i="72" s="1"/>
  <c r="AC1105" i="72" s="1"/>
  <c r="P1099" i="72"/>
  <c r="R1099" i="72" s="1"/>
  <c r="T1099" i="72" s="1"/>
  <c r="V1099" i="72" s="1"/>
  <c r="X1099" i="72" s="1"/>
  <c r="Z1099" i="72" s="1"/>
  <c r="AB1099" i="72" s="1"/>
  <c r="AC1099" i="72" s="1"/>
  <c r="P1109" i="72"/>
  <c r="R1109" i="72" s="1"/>
  <c r="T1109" i="72" s="1"/>
  <c r="V1109" i="72" s="1"/>
  <c r="X1109" i="72" s="1"/>
  <c r="Z1109" i="72" s="1"/>
  <c r="AB1109" i="72" s="1"/>
  <c r="AC1109" i="72" s="1"/>
  <c r="P1053" i="72"/>
  <c r="R1053" i="72" s="1"/>
  <c r="T1053" i="72" s="1"/>
  <c r="V1053" i="72" s="1"/>
  <c r="X1053" i="72" s="1"/>
  <c r="Z1053" i="72" s="1"/>
  <c r="AB1053" i="72" s="1"/>
  <c r="AC1053" i="72" s="1"/>
  <c r="AD1053" i="72" s="1"/>
  <c r="P1051" i="72"/>
  <c r="R1051" i="72" s="1"/>
  <c r="T1051" i="72" s="1"/>
  <c r="V1051" i="72" s="1"/>
  <c r="X1051" i="72" s="1"/>
  <c r="Z1051" i="72" s="1"/>
  <c r="AB1051" i="72" s="1"/>
  <c r="AC1051" i="72" s="1"/>
  <c r="AD1051" i="72" s="1"/>
  <c r="P1049" i="72"/>
  <c r="R1049" i="72" s="1"/>
  <c r="T1049" i="72" s="1"/>
  <c r="V1049" i="72" s="1"/>
  <c r="X1049" i="72" s="1"/>
  <c r="Z1049" i="72" s="1"/>
  <c r="AB1049" i="72" s="1"/>
  <c r="AC1049" i="72" s="1"/>
  <c r="AD1049" i="72" s="1"/>
  <c r="H922" i="72"/>
  <c r="J922" i="72" s="1"/>
  <c r="L922" i="72" s="1"/>
  <c r="N922" i="72" s="1"/>
  <c r="P922" i="72" s="1"/>
  <c r="R922" i="72" s="1"/>
  <c r="T922" i="72" s="1"/>
  <c r="V922" i="72" s="1"/>
  <c r="X922" i="72" s="1"/>
  <c r="Z922" i="72" s="1"/>
  <c r="AB922" i="72" s="1"/>
  <c r="AC922" i="72" s="1"/>
  <c r="H252" i="70"/>
  <c r="J252" i="70" s="1"/>
  <c r="L252" i="70" s="1"/>
  <c r="N252" i="70" s="1"/>
  <c r="P252" i="70" s="1"/>
  <c r="R252" i="70" s="1"/>
  <c r="T252" i="70" s="1"/>
  <c r="V252" i="70" s="1"/>
  <c r="X252" i="70" s="1"/>
  <c r="Z252" i="70" s="1"/>
  <c r="AB252" i="70" s="1"/>
  <c r="Z1118" i="72"/>
  <c r="Y1118" i="72" s="1"/>
  <c r="N1118" i="72"/>
  <c r="M1118" i="72" s="1"/>
  <c r="L1118" i="72"/>
  <c r="K1118" i="72" s="1"/>
  <c r="P1118" i="72"/>
  <c r="O1118" i="72" s="1"/>
  <c r="X1118" i="72"/>
  <c r="W1118" i="72" s="1"/>
  <c r="J1118" i="72"/>
  <c r="I1118" i="72" s="1"/>
  <c r="H1118" i="72"/>
  <c r="G1118" i="72" s="1"/>
  <c r="AB1118" i="72"/>
  <c r="AA1118" i="72" s="1"/>
  <c r="T1118" i="72"/>
  <c r="S1118" i="72" s="1"/>
  <c r="V1118" i="72"/>
  <c r="U1118" i="72" s="1"/>
  <c r="R1118" i="72"/>
  <c r="Q1118" i="72" s="1"/>
  <c r="F1119" i="72"/>
  <c r="E1119" i="72" s="1"/>
  <c r="H28" i="70"/>
  <c r="J28" i="70" s="1"/>
  <c r="L28" i="70" s="1"/>
  <c r="N28" i="70" s="1"/>
  <c r="P28" i="70" s="1"/>
  <c r="R28" i="70" s="1"/>
  <c r="T28" i="70" s="1"/>
  <c r="V28" i="70" s="1"/>
  <c r="X28" i="70" s="1"/>
  <c r="Z28" i="70" s="1"/>
  <c r="AB28" i="70" s="1"/>
  <c r="F1118" i="72"/>
  <c r="E1118" i="72" s="1"/>
  <c r="D1126" i="72"/>
  <c r="J234" i="84"/>
  <c r="L234" i="84" s="1"/>
  <c r="N234" i="84" s="1"/>
  <c r="P234" i="84" s="1"/>
  <c r="R234" i="84" s="1"/>
  <c r="T234" i="84" s="1"/>
  <c r="V234" i="84" s="1"/>
  <c r="X234" i="84" s="1"/>
  <c r="Z234" i="84" s="1"/>
  <c r="AB234" i="84" s="1"/>
  <c r="H65" i="84"/>
  <c r="J65" i="84" s="1"/>
  <c r="L65" i="84" s="1"/>
  <c r="N65" i="84" s="1"/>
  <c r="P65" i="84" s="1"/>
  <c r="R65" i="84" s="1"/>
  <c r="T65" i="84" s="1"/>
  <c r="V65" i="84" s="1"/>
  <c r="X65" i="84" s="1"/>
  <c r="Z65" i="84" s="1"/>
  <c r="AB65" i="84" s="1"/>
  <c r="H290" i="80"/>
  <c r="J290" i="80" s="1"/>
  <c r="L290" i="80" s="1"/>
  <c r="N290" i="80" s="1"/>
  <c r="P290" i="80" s="1"/>
  <c r="R290" i="80" s="1"/>
  <c r="T290" i="80" s="1"/>
  <c r="V290" i="80" s="1"/>
  <c r="X290" i="80" s="1"/>
  <c r="Z290" i="80" s="1"/>
  <c r="AB290" i="80" s="1"/>
  <c r="D297" i="80"/>
  <c r="O296" i="80" s="1"/>
  <c r="J16" i="40" s="1"/>
  <c r="V170" i="74"/>
  <c r="U170" i="74" s="1"/>
  <c r="M34" i="40" s="1"/>
  <c r="F296" i="80"/>
  <c r="H51" i="67"/>
  <c r="J51" i="67" s="1"/>
  <c r="L51" i="67" s="1"/>
  <c r="N51" i="67" s="1"/>
  <c r="P51" i="67" s="1"/>
  <c r="R51" i="67" s="1"/>
  <c r="T51" i="67" s="1"/>
  <c r="V51" i="67" s="1"/>
  <c r="X51" i="67" s="1"/>
  <c r="Z51" i="67" s="1"/>
  <c r="AB51" i="67" s="1"/>
  <c r="J243" i="70"/>
  <c r="L243" i="70" s="1"/>
  <c r="N243" i="70" s="1"/>
  <c r="P243" i="70" s="1"/>
  <c r="R243" i="70" s="1"/>
  <c r="T243" i="70" s="1"/>
  <c r="V243" i="70" s="1"/>
  <c r="X243" i="70" s="1"/>
  <c r="Z243" i="70" s="1"/>
  <c r="AB243" i="70" s="1"/>
  <c r="J144" i="84"/>
  <c r="K144" i="84" s="1"/>
  <c r="H266" i="84"/>
  <c r="J266" i="84" s="1"/>
  <c r="L266" i="84" s="1"/>
  <c r="N266" i="84" s="1"/>
  <c r="P266" i="84" s="1"/>
  <c r="R266" i="84" s="1"/>
  <c r="T266" i="84" s="1"/>
  <c r="V266" i="84" s="1"/>
  <c r="X266" i="84" s="1"/>
  <c r="Z266" i="84" s="1"/>
  <c r="AB266" i="84" s="1"/>
  <c r="Z170" i="74"/>
  <c r="Y170" i="74" s="1"/>
  <c r="O34" i="40" s="1"/>
  <c r="J75" i="67"/>
  <c r="H25" i="74"/>
  <c r="J25" i="74" s="1"/>
  <c r="L25" i="74" s="1"/>
  <c r="N25" i="74" s="1"/>
  <c r="P25" i="74" s="1"/>
  <c r="R25" i="74" s="1"/>
  <c r="T25" i="74" s="1"/>
  <c r="V25" i="74" s="1"/>
  <c r="X25" i="74" s="1"/>
  <c r="Z25" i="74" s="1"/>
  <c r="AB25" i="74" s="1"/>
  <c r="H23" i="74"/>
  <c r="J23" i="74" s="1"/>
  <c r="L23" i="74" s="1"/>
  <c r="N23" i="74" s="1"/>
  <c r="P23" i="74" s="1"/>
  <c r="R23" i="74" s="1"/>
  <c r="T23" i="74" s="1"/>
  <c r="V23" i="74" s="1"/>
  <c r="X23" i="74" s="1"/>
  <c r="Z23" i="74" s="1"/>
  <c r="AB23" i="74" s="1"/>
  <c r="H1018" i="72"/>
  <c r="J1018" i="72" s="1"/>
  <c r="L1018" i="72" s="1"/>
  <c r="N1018" i="72" s="1"/>
  <c r="P1018" i="72" s="1"/>
  <c r="R1018" i="72" s="1"/>
  <c r="T1018" i="72" s="1"/>
  <c r="V1018" i="72" s="1"/>
  <c r="X1018" i="72" s="1"/>
  <c r="Z1018" i="72" s="1"/>
  <c r="AB1018" i="72" s="1"/>
  <c r="AC1018" i="72" s="1"/>
  <c r="D27" i="67"/>
  <c r="P62" i="67"/>
  <c r="P75" i="67" s="1"/>
  <c r="AB62" i="67"/>
  <c r="AB75" i="67" s="1"/>
  <c r="V62" i="67"/>
  <c r="V75" i="67" s="1"/>
  <c r="X62" i="67"/>
  <c r="X75" i="67" s="1"/>
  <c r="H62" i="67"/>
  <c r="H75" i="67" s="1"/>
  <c r="F62" i="67"/>
  <c r="F63" i="67" s="1"/>
  <c r="R62" i="67"/>
  <c r="R75" i="67" s="1"/>
  <c r="Z62" i="67"/>
  <c r="Z75" i="67" s="1"/>
  <c r="T62" i="67"/>
  <c r="T75" i="67" s="1"/>
  <c r="L62" i="67"/>
  <c r="L75" i="67" s="1"/>
  <c r="N62" i="67"/>
  <c r="N75" i="67" s="1"/>
  <c r="H214" i="84"/>
  <c r="J214" i="84" s="1"/>
  <c r="L214" i="84" s="1"/>
  <c r="N214" i="84" s="1"/>
  <c r="P214" i="84" s="1"/>
  <c r="R214" i="84" s="1"/>
  <c r="T214" i="84" s="1"/>
  <c r="V214" i="84" s="1"/>
  <c r="X214" i="84" s="1"/>
  <c r="Z214" i="84" s="1"/>
  <c r="AB214" i="84" s="1"/>
  <c r="J16" i="70"/>
  <c r="N12" i="70"/>
  <c r="H108" i="84"/>
  <c r="J108" i="84" s="1"/>
  <c r="L108" i="84" s="1"/>
  <c r="N108" i="84" s="1"/>
  <c r="P108" i="84" s="1"/>
  <c r="R108" i="84" s="1"/>
  <c r="T108" i="84" s="1"/>
  <c r="V108" i="84" s="1"/>
  <c r="X108" i="84" s="1"/>
  <c r="Z108" i="84" s="1"/>
  <c r="AB108" i="84" s="1"/>
  <c r="H151" i="84"/>
  <c r="J151" i="84" s="1"/>
  <c r="L151" i="84" s="1"/>
  <c r="N151" i="84" s="1"/>
  <c r="P151" i="84" s="1"/>
  <c r="R151" i="84" s="1"/>
  <c r="T151" i="84" s="1"/>
  <c r="V151" i="84" s="1"/>
  <c r="X151" i="84" s="1"/>
  <c r="Z151" i="84" s="1"/>
  <c r="AB151" i="84" s="1"/>
  <c r="H21" i="71"/>
  <c r="J21" i="71" s="1"/>
  <c r="L21" i="71" s="1"/>
  <c r="N21" i="71" s="1"/>
  <c r="P21" i="71" s="1"/>
  <c r="R21" i="71" s="1"/>
  <c r="T21" i="71" s="1"/>
  <c r="V21" i="71" s="1"/>
  <c r="X21" i="71" s="1"/>
  <c r="Z21" i="71" s="1"/>
  <c r="AB21" i="71" s="1"/>
  <c r="H15" i="71"/>
  <c r="J15" i="71" s="1"/>
  <c r="L15" i="71" s="1"/>
  <c r="N15" i="71" s="1"/>
  <c r="P15" i="71" s="1"/>
  <c r="R15" i="71" s="1"/>
  <c r="T15" i="71" s="1"/>
  <c r="V15" i="71" s="1"/>
  <c r="X15" i="71" s="1"/>
  <c r="Z15" i="71" s="1"/>
  <c r="AB15" i="71" s="1"/>
  <c r="AA69" i="75"/>
  <c r="P31" i="40" s="1"/>
  <c r="T205" i="70"/>
  <c r="F205" i="70"/>
  <c r="X205" i="70"/>
  <c r="L205" i="70"/>
  <c r="J205" i="70"/>
  <c r="P205" i="70"/>
  <c r="V205" i="70"/>
  <c r="N205" i="70"/>
  <c r="R205" i="70"/>
  <c r="Z205" i="70"/>
  <c r="AB205" i="70"/>
  <c r="J259" i="70"/>
  <c r="L259" i="70" s="1"/>
  <c r="N259" i="70" s="1"/>
  <c r="P259" i="70" s="1"/>
  <c r="R259" i="70" s="1"/>
  <c r="T259" i="70" s="1"/>
  <c r="V259" i="70" s="1"/>
  <c r="X259" i="70" s="1"/>
  <c r="Z259" i="70" s="1"/>
  <c r="AB259" i="70" s="1"/>
  <c r="J254" i="70"/>
  <c r="L254" i="70" s="1"/>
  <c r="N254" i="70" s="1"/>
  <c r="P254" i="70" s="1"/>
  <c r="R254" i="70" s="1"/>
  <c r="T254" i="70" s="1"/>
  <c r="V254" i="70" s="1"/>
  <c r="X254" i="70" s="1"/>
  <c r="Z254" i="70" s="1"/>
  <c r="AB254" i="70" s="1"/>
  <c r="H241" i="84"/>
  <c r="J241" i="84" s="1"/>
  <c r="L241" i="84" s="1"/>
  <c r="N241" i="84" s="1"/>
  <c r="P241" i="84" s="1"/>
  <c r="R241" i="84" s="1"/>
  <c r="T241" i="84" s="1"/>
  <c r="V241" i="84" s="1"/>
  <c r="X241" i="84" s="1"/>
  <c r="Z241" i="84" s="1"/>
  <c r="AB241" i="84" s="1"/>
  <c r="H210" i="70"/>
  <c r="J210" i="70" s="1"/>
  <c r="L210" i="70" s="1"/>
  <c r="N210" i="70" s="1"/>
  <c r="P210" i="70" s="1"/>
  <c r="R210" i="70" s="1"/>
  <c r="T210" i="70" s="1"/>
  <c r="V210" i="70" s="1"/>
  <c r="X210" i="70" s="1"/>
  <c r="Z210" i="70" s="1"/>
  <c r="AB210" i="70" s="1"/>
  <c r="S69" i="75"/>
  <c r="L31" i="40" s="1"/>
  <c r="H204" i="70"/>
  <c r="J204" i="70" s="1"/>
  <c r="L204" i="70" s="1"/>
  <c r="N204" i="70" s="1"/>
  <c r="P204" i="70" s="1"/>
  <c r="R204" i="70" s="1"/>
  <c r="T204" i="70" s="1"/>
  <c r="V204" i="70" s="1"/>
  <c r="X204" i="70" s="1"/>
  <c r="Z204" i="70" s="1"/>
  <c r="AB204" i="70" s="1"/>
  <c r="H46" i="74"/>
  <c r="J46" i="74" s="1"/>
  <c r="L46" i="74" s="1"/>
  <c r="N46" i="74" s="1"/>
  <c r="P46" i="74" s="1"/>
  <c r="R46" i="74" s="1"/>
  <c r="T46" i="74" s="1"/>
  <c r="V46" i="74" s="1"/>
  <c r="X46" i="74" s="1"/>
  <c r="Z46" i="74" s="1"/>
  <c r="AB46" i="74" s="1"/>
  <c r="H69" i="72"/>
  <c r="J69" i="72" s="1"/>
  <c r="L69" i="72" s="1"/>
  <c r="N69" i="72" s="1"/>
  <c r="P69" i="72" s="1"/>
  <c r="R69" i="72" s="1"/>
  <c r="T69" i="72" s="1"/>
  <c r="V69" i="72" s="1"/>
  <c r="X69" i="72" s="1"/>
  <c r="Z69" i="72" s="1"/>
  <c r="AB69" i="72" s="1"/>
  <c r="AC69" i="72" s="1"/>
  <c r="H192" i="72"/>
  <c r="J192" i="72" s="1"/>
  <c r="L192" i="72" s="1"/>
  <c r="N192" i="72" s="1"/>
  <c r="P192" i="72" s="1"/>
  <c r="R192" i="72" s="1"/>
  <c r="T192" i="72" s="1"/>
  <c r="V192" i="72" s="1"/>
  <c r="X192" i="72" s="1"/>
  <c r="Z192" i="72" s="1"/>
  <c r="AB192" i="72" s="1"/>
  <c r="AC192" i="72" s="1"/>
  <c r="Y69" i="75"/>
  <c r="O31" i="40" s="1"/>
  <c r="H277" i="72"/>
  <c r="J277" i="72" s="1"/>
  <c r="L277" i="72" s="1"/>
  <c r="N277" i="72" s="1"/>
  <c r="P277" i="72" s="1"/>
  <c r="R277" i="72" s="1"/>
  <c r="T277" i="72" s="1"/>
  <c r="V277" i="72" s="1"/>
  <c r="X277" i="72" s="1"/>
  <c r="Z277" i="72" s="1"/>
  <c r="AB277" i="72" s="1"/>
  <c r="AC277" i="72" s="1"/>
  <c r="N170" i="74"/>
  <c r="M170" i="74" s="1"/>
  <c r="I34" i="40" s="1"/>
  <c r="J170" i="74"/>
  <c r="I170" i="74" s="1"/>
  <c r="G34" i="40" s="1"/>
  <c r="H11" i="75"/>
  <c r="J11" i="75" s="1"/>
  <c r="H170" i="74"/>
  <c r="G170" i="74" s="1"/>
  <c r="F34" i="40" s="1"/>
  <c r="H672" i="72"/>
  <c r="J672" i="72" s="1"/>
  <c r="L672" i="72" s="1"/>
  <c r="N672" i="72" s="1"/>
  <c r="P672" i="72" s="1"/>
  <c r="R672" i="72" s="1"/>
  <c r="T672" i="72" s="1"/>
  <c r="V672" i="72" s="1"/>
  <c r="X672" i="72" s="1"/>
  <c r="Z672" i="72" s="1"/>
  <c r="AB672" i="72" s="1"/>
  <c r="AC672" i="72" s="1"/>
  <c r="T170" i="74"/>
  <c r="S170" i="74" s="1"/>
  <c r="L34" i="40" s="1"/>
  <c r="AB170" i="74"/>
  <c r="AA170" i="74" s="1"/>
  <c r="P34" i="40" s="1"/>
  <c r="R170" i="74"/>
  <c r="Q170" i="74" s="1"/>
  <c r="K34" i="40" s="1"/>
  <c r="X170" i="74"/>
  <c r="W170" i="74" s="1"/>
  <c r="N34" i="40" s="1"/>
  <c r="L170" i="74"/>
  <c r="K170" i="74" s="1"/>
  <c r="H34" i="40" s="1"/>
  <c r="P170" i="74"/>
  <c r="O170" i="74" s="1"/>
  <c r="J34" i="40" s="1"/>
  <c r="H225" i="84"/>
  <c r="J225" i="84" s="1"/>
  <c r="L225" i="84" s="1"/>
  <c r="N225" i="84" s="1"/>
  <c r="P225" i="84" s="1"/>
  <c r="R225" i="84" s="1"/>
  <c r="T225" i="84" s="1"/>
  <c r="V225" i="84" s="1"/>
  <c r="X225" i="84" s="1"/>
  <c r="Z225" i="84" s="1"/>
  <c r="AB225" i="84" s="1"/>
  <c r="G69" i="75"/>
  <c r="F31" i="40" s="1"/>
  <c r="M69" i="75"/>
  <c r="I31" i="40" s="1"/>
  <c r="E69" i="75"/>
  <c r="E31" i="40" s="1"/>
  <c r="K69" i="75"/>
  <c r="H31" i="40" s="1"/>
  <c r="I69" i="75"/>
  <c r="G31" i="40" s="1"/>
  <c r="U69" i="75"/>
  <c r="M31" i="40" s="1"/>
  <c r="Q69" i="75"/>
  <c r="K31" i="40" s="1"/>
  <c r="O69" i="75"/>
  <c r="J31" i="40" s="1"/>
  <c r="W69" i="75"/>
  <c r="N31" i="40" s="1"/>
  <c r="H615" i="72"/>
  <c r="J615" i="72" s="1"/>
  <c r="L615" i="72" s="1"/>
  <c r="N615" i="72" s="1"/>
  <c r="P615" i="72" s="1"/>
  <c r="R615" i="72" s="1"/>
  <c r="T615" i="72" s="1"/>
  <c r="V615" i="72" s="1"/>
  <c r="X615" i="72" s="1"/>
  <c r="Z615" i="72" s="1"/>
  <c r="AB615" i="72" s="1"/>
  <c r="AC615" i="72" s="1"/>
  <c r="H465" i="72"/>
  <c r="J465" i="72" s="1"/>
  <c r="L465" i="72" s="1"/>
  <c r="N465" i="72" s="1"/>
  <c r="P465" i="72" s="1"/>
  <c r="R465" i="72" s="1"/>
  <c r="T465" i="72" s="1"/>
  <c r="V465" i="72" s="1"/>
  <c r="X465" i="72" s="1"/>
  <c r="Z465" i="72" s="1"/>
  <c r="AB465" i="72" s="1"/>
  <c r="AC465" i="72" s="1"/>
  <c r="E70" i="75"/>
  <c r="H985" i="72"/>
  <c r="J985" i="72" s="1"/>
  <c r="L985" i="72" s="1"/>
  <c r="N985" i="72" s="1"/>
  <c r="P985" i="72" s="1"/>
  <c r="R985" i="72" s="1"/>
  <c r="T985" i="72" s="1"/>
  <c r="V985" i="72" s="1"/>
  <c r="X985" i="72" s="1"/>
  <c r="Z985" i="72" s="1"/>
  <c r="AB985" i="72" s="1"/>
  <c r="AC985" i="72" s="1"/>
  <c r="J285" i="84"/>
  <c r="I285" i="84" s="1"/>
  <c r="G28" i="40" s="1"/>
  <c r="N285" i="84"/>
  <c r="M285" i="84" s="1"/>
  <c r="I28" i="40" s="1"/>
  <c r="J207" i="84"/>
  <c r="L207" i="84" s="1"/>
  <c r="N207" i="84" s="1"/>
  <c r="P207" i="84" s="1"/>
  <c r="R207" i="84" s="1"/>
  <c r="T207" i="84" s="1"/>
  <c r="V207" i="84" s="1"/>
  <c r="X207" i="84" s="1"/>
  <c r="Z207" i="84" s="1"/>
  <c r="AB207" i="84" s="1"/>
  <c r="H374" i="72"/>
  <c r="J374" i="72" s="1"/>
  <c r="L374" i="72" s="1"/>
  <c r="N374" i="72" s="1"/>
  <c r="P374" i="72" s="1"/>
  <c r="R374" i="72" s="1"/>
  <c r="T374" i="72" s="1"/>
  <c r="V374" i="72" s="1"/>
  <c r="X374" i="72" s="1"/>
  <c r="Z374" i="72" s="1"/>
  <c r="AB374" i="72" s="1"/>
  <c r="AC374" i="72" s="1"/>
  <c r="J170" i="84"/>
  <c r="L170" i="84" s="1"/>
  <c r="N170" i="84" s="1"/>
  <c r="P170" i="84" s="1"/>
  <c r="R170" i="84" s="1"/>
  <c r="T170" i="84" s="1"/>
  <c r="V170" i="84" s="1"/>
  <c r="X170" i="84" s="1"/>
  <c r="Z170" i="84" s="1"/>
  <c r="AB170" i="84" s="1"/>
  <c r="F170" i="74"/>
  <c r="E170" i="74" s="1"/>
  <c r="E34" i="40" s="1"/>
  <c r="H867" i="72"/>
  <c r="J867" i="72" s="1"/>
  <c r="L867" i="72" s="1"/>
  <c r="N867" i="72" s="1"/>
  <c r="P867" i="72" s="1"/>
  <c r="R867" i="72" s="1"/>
  <c r="T867" i="72" s="1"/>
  <c r="V867" i="72" s="1"/>
  <c r="X867" i="72" s="1"/>
  <c r="Z867" i="72" s="1"/>
  <c r="AB867" i="72" s="1"/>
  <c r="AC867" i="72" s="1"/>
  <c r="H532" i="72"/>
  <c r="J532" i="72" s="1"/>
  <c r="L532" i="72" s="1"/>
  <c r="N532" i="72" s="1"/>
  <c r="P532" i="72" s="1"/>
  <c r="R532" i="72" s="1"/>
  <c r="T532" i="72" s="1"/>
  <c r="V532" i="72" s="1"/>
  <c r="X532" i="72" s="1"/>
  <c r="Z532" i="72" s="1"/>
  <c r="AB532" i="72" s="1"/>
  <c r="AC532" i="72" s="1"/>
  <c r="V285" i="84"/>
  <c r="U285" i="84" s="1"/>
  <c r="M28" i="40" s="1"/>
  <c r="P285" i="84"/>
  <c r="O285" i="84" s="1"/>
  <c r="J28" i="40" s="1"/>
  <c r="Z285" i="84"/>
  <c r="Y285" i="84" s="1"/>
  <c r="O28" i="40" s="1"/>
  <c r="F286" i="84"/>
  <c r="E286" i="84" s="1"/>
  <c r="R285" i="84"/>
  <c r="Q285" i="84" s="1"/>
  <c r="K28" i="40" s="1"/>
  <c r="F171" i="74"/>
  <c r="E171" i="74" s="1"/>
  <c r="T285" i="84"/>
  <c r="S285" i="84" s="1"/>
  <c r="L28" i="40" s="1"/>
  <c r="L285" i="84"/>
  <c r="K285" i="84" s="1"/>
  <c r="H28" i="40" s="1"/>
  <c r="AB285" i="84"/>
  <c r="AA285" i="84" s="1"/>
  <c r="P28" i="40" s="1"/>
  <c r="H248" i="84"/>
  <c r="J248" i="84" s="1"/>
  <c r="L248" i="84" s="1"/>
  <c r="N248" i="84" s="1"/>
  <c r="P248" i="84" s="1"/>
  <c r="R248" i="84" s="1"/>
  <c r="T248" i="84" s="1"/>
  <c r="V248" i="84" s="1"/>
  <c r="X248" i="84" s="1"/>
  <c r="Z248" i="84" s="1"/>
  <c r="AB248" i="84" s="1"/>
  <c r="H13" i="74"/>
  <c r="J13" i="74" s="1"/>
  <c r="L13" i="74" s="1"/>
  <c r="N13" i="74" s="1"/>
  <c r="P13" i="74" s="1"/>
  <c r="R13" i="74" s="1"/>
  <c r="T13" i="74" s="1"/>
  <c r="V13" i="74" s="1"/>
  <c r="X13" i="74" s="1"/>
  <c r="Z13" i="74" s="1"/>
  <c r="AB13" i="74" s="1"/>
  <c r="F285" i="84"/>
  <c r="E285" i="84" s="1"/>
  <c r="E28" i="40" s="1"/>
  <c r="H257" i="84"/>
  <c r="J257" i="84" s="1"/>
  <c r="L257" i="84" s="1"/>
  <c r="N257" i="84" s="1"/>
  <c r="P257" i="84" s="1"/>
  <c r="R257" i="84" s="1"/>
  <c r="T257" i="84" s="1"/>
  <c r="V257" i="84" s="1"/>
  <c r="X257" i="84" s="1"/>
  <c r="Z257" i="84" s="1"/>
  <c r="AB257" i="84" s="1"/>
  <c r="H285" i="84"/>
  <c r="G285" i="84" s="1"/>
  <c r="F28" i="40" s="1"/>
  <c r="H670" i="70"/>
  <c r="J670" i="70" s="1"/>
  <c r="L670" i="70" s="1"/>
  <c r="N670" i="70" s="1"/>
  <c r="P670" i="70" s="1"/>
  <c r="R670" i="70" s="1"/>
  <c r="T670" i="70" s="1"/>
  <c r="V670" i="70" s="1"/>
  <c r="X670" i="70" s="1"/>
  <c r="Z670" i="70" s="1"/>
  <c r="AB670" i="70" s="1"/>
  <c r="L47" i="71"/>
  <c r="N47" i="71" s="1"/>
  <c r="P47" i="71" s="1"/>
  <c r="R47" i="71" s="1"/>
  <c r="T47" i="71" s="1"/>
  <c r="Z66" i="80"/>
  <c r="AB66" i="80" s="1"/>
  <c r="W182" i="68"/>
  <c r="N13" i="40" s="1"/>
  <c r="N15" i="40" s="1"/>
  <c r="Q182" i="68"/>
  <c r="K13" i="40" s="1"/>
  <c r="K15" i="40" s="1"/>
  <c r="O182" i="68"/>
  <c r="J13" i="40" s="1"/>
  <c r="J15" i="40" s="1"/>
  <c r="H29" i="68"/>
  <c r="H183" i="68" s="1"/>
  <c r="G183" i="68" s="1"/>
  <c r="U182" i="68"/>
  <c r="M13" i="40" s="1"/>
  <c r="M15" i="40" s="1"/>
  <c r="S182" i="68"/>
  <c r="L13" i="40" s="1"/>
  <c r="L15" i="40" s="1"/>
  <c r="AA182" i="68"/>
  <c r="P13" i="40" s="1"/>
  <c r="P15" i="40" s="1"/>
  <c r="E182" i="68"/>
  <c r="E13" i="40" s="1"/>
  <c r="J11" i="71"/>
  <c r="K182" i="68"/>
  <c r="H13" i="40" s="1"/>
  <c r="H15" i="40" s="1"/>
  <c r="Y182" i="68"/>
  <c r="O13" i="40" s="1"/>
  <c r="O15" i="40" s="1"/>
  <c r="M182" i="68"/>
  <c r="I13" i="40" s="1"/>
  <c r="I15" i="40" s="1"/>
  <c r="G182" i="68"/>
  <c r="F13" i="40" s="1"/>
  <c r="F15" i="40" s="1"/>
  <c r="E183" i="68"/>
  <c r="H11" i="74"/>
  <c r="J11" i="74" s="1"/>
  <c r="I182" i="68"/>
  <c r="G13" i="40" s="1"/>
  <c r="G15" i="40" s="1"/>
  <c r="H11" i="72"/>
  <c r="X20" i="68"/>
  <c r="Z20" i="68" s="1"/>
  <c r="AB20" i="68" s="1"/>
  <c r="C34" i="40"/>
  <c r="N11" i="84"/>
  <c r="J12" i="80"/>
  <c r="N36" i="70"/>
  <c r="N11" i="68"/>
  <c r="N16" i="67"/>
  <c r="F33" i="40" l="1"/>
  <c r="P33" i="40"/>
  <c r="O33" i="40"/>
  <c r="J33" i="40"/>
  <c r="K33" i="40"/>
  <c r="N33" i="40"/>
  <c r="M33" i="40"/>
  <c r="L33" i="40"/>
  <c r="G33" i="40"/>
  <c r="H33" i="40"/>
  <c r="I33" i="40"/>
  <c r="J18" i="40"/>
  <c r="C28" i="40"/>
  <c r="E30" i="40" s="1"/>
  <c r="C25" i="40"/>
  <c r="Q34" i="40"/>
  <c r="Q31" i="40"/>
  <c r="Q13" i="40"/>
  <c r="W296" i="80"/>
  <c r="N16" i="40" s="1"/>
  <c r="N18" i="40" s="1"/>
  <c r="H297" i="80"/>
  <c r="G297" i="80" s="1"/>
  <c r="G296" i="80"/>
  <c r="F16" i="40" s="1"/>
  <c r="F18" i="40" s="1"/>
  <c r="AA296" i="80"/>
  <c r="P16" i="40" s="1"/>
  <c r="P18" i="40" s="1"/>
  <c r="K296" i="80"/>
  <c r="H16" i="40" s="1"/>
  <c r="H18" i="40" s="1"/>
  <c r="M296" i="80"/>
  <c r="I16" i="40" s="1"/>
  <c r="I18" i="40" s="1"/>
  <c r="H1119" i="72"/>
  <c r="G1119" i="72" s="1"/>
  <c r="J11" i="72"/>
  <c r="U296" i="80"/>
  <c r="M16" i="40" s="1"/>
  <c r="M18" i="40" s="1"/>
  <c r="Q296" i="80"/>
  <c r="K16" i="40" s="1"/>
  <c r="K18" i="40" s="1"/>
  <c r="Y296" i="80"/>
  <c r="O16" i="40" s="1"/>
  <c r="O18" i="40" s="1"/>
  <c r="S296" i="80"/>
  <c r="L16" i="40" s="1"/>
  <c r="L18" i="40" s="1"/>
  <c r="I296" i="80"/>
  <c r="G16" i="40" s="1"/>
  <c r="G18" i="40" s="1"/>
  <c r="E297" i="80"/>
  <c r="E296" i="80"/>
  <c r="E16" i="40" s="1"/>
  <c r="L144" i="84"/>
  <c r="N144" i="84" s="1"/>
  <c r="P144" i="84" s="1"/>
  <c r="R144" i="84" s="1"/>
  <c r="H63" i="67"/>
  <c r="J63" i="67" s="1"/>
  <c r="L63" i="67" s="1"/>
  <c r="F75" i="67"/>
  <c r="F76" i="67"/>
  <c r="E15" i="40"/>
  <c r="Q15" i="40" s="1"/>
  <c r="R15" i="40" s="1"/>
  <c r="E33" i="40"/>
  <c r="D199" i="70"/>
  <c r="L16" i="70"/>
  <c r="P12" i="70"/>
  <c r="F206" i="70"/>
  <c r="H70" i="75"/>
  <c r="G70" i="75" s="1"/>
  <c r="E25" i="40"/>
  <c r="K25" i="40"/>
  <c r="F25" i="40"/>
  <c r="N25" i="40"/>
  <c r="H25" i="40"/>
  <c r="M25" i="40"/>
  <c r="O25" i="40"/>
  <c r="P25" i="40"/>
  <c r="I25" i="40"/>
  <c r="L25" i="40"/>
  <c r="J25" i="40"/>
  <c r="G25" i="40"/>
  <c r="J286" i="84"/>
  <c r="I286" i="84" s="1"/>
  <c r="H286" i="84"/>
  <c r="G286" i="84" s="1"/>
  <c r="V47" i="71"/>
  <c r="L11" i="71"/>
  <c r="N11" i="71" s="1"/>
  <c r="J29" i="68"/>
  <c r="L29" i="68" s="1"/>
  <c r="H36" i="40"/>
  <c r="H171" i="74"/>
  <c r="G171" i="74" s="1"/>
  <c r="P36" i="40"/>
  <c r="F36" i="40"/>
  <c r="O36" i="40"/>
  <c r="K36" i="40"/>
  <c r="M36" i="40"/>
  <c r="I36" i="40"/>
  <c r="N36" i="40"/>
  <c r="L36" i="40"/>
  <c r="L12" i="80"/>
  <c r="J297" i="80"/>
  <c r="I297" i="80" s="1"/>
  <c r="P11" i="84"/>
  <c r="J36" i="40"/>
  <c r="P36" i="70"/>
  <c r="P11" i="68"/>
  <c r="E36" i="40"/>
  <c r="L11" i="74"/>
  <c r="J171" i="74"/>
  <c r="I171" i="74" s="1"/>
  <c r="P16" i="67"/>
  <c r="L11" i="75"/>
  <c r="J70" i="75"/>
  <c r="I70" i="75" s="1"/>
  <c r="G36" i="40"/>
  <c r="Q33" i="40" l="1"/>
  <c r="R33" i="40" s="1"/>
  <c r="F27" i="40"/>
  <c r="N27" i="40"/>
  <c r="K27" i="40"/>
  <c r="F30" i="40"/>
  <c r="H27" i="40"/>
  <c r="M30" i="40"/>
  <c r="L30" i="40"/>
  <c r="G27" i="40"/>
  <c r="L27" i="40"/>
  <c r="I27" i="40"/>
  <c r="P27" i="40"/>
  <c r="J27" i="40"/>
  <c r="O27" i="40"/>
  <c r="M27" i="40"/>
  <c r="K30" i="40"/>
  <c r="J30" i="40"/>
  <c r="G30" i="40"/>
  <c r="H30" i="40"/>
  <c r="P30" i="40"/>
  <c r="I30" i="40"/>
  <c r="O30" i="40"/>
  <c r="Q36" i="40"/>
  <c r="R36" i="40" s="1"/>
  <c r="Q25" i="40"/>
  <c r="E18" i="40"/>
  <c r="Q18" i="40" s="1"/>
  <c r="R18" i="40" s="1"/>
  <c r="Q16" i="40"/>
  <c r="J1119" i="72"/>
  <c r="I1119" i="72" s="1"/>
  <c r="L11" i="72"/>
  <c r="Q144" i="84"/>
  <c r="L286" i="84"/>
  <c r="K286" i="84" s="1"/>
  <c r="N286" i="84"/>
  <c r="M286" i="84" s="1"/>
  <c r="M144" i="84"/>
  <c r="O144" i="84"/>
  <c r="D76" i="67"/>
  <c r="U75" i="67" s="1"/>
  <c r="M10" i="40" s="1"/>
  <c r="J76" i="67"/>
  <c r="H76" i="67"/>
  <c r="N63" i="67"/>
  <c r="L76" i="67"/>
  <c r="E27" i="40"/>
  <c r="N16" i="70"/>
  <c r="R12" i="70"/>
  <c r="H206" i="70"/>
  <c r="X47" i="71"/>
  <c r="S144" i="84"/>
  <c r="T144" i="84"/>
  <c r="J183" i="68"/>
  <c r="I183" i="68" s="1"/>
  <c r="N29" i="68"/>
  <c r="L183" i="68"/>
  <c r="K183" i="68" s="1"/>
  <c r="N11" i="75"/>
  <c r="L70" i="75"/>
  <c r="K70" i="75" s="1"/>
  <c r="R16" i="67"/>
  <c r="P11" i="71"/>
  <c r="N11" i="74"/>
  <c r="L171" i="74"/>
  <c r="K171" i="74" s="1"/>
  <c r="P286" i="84"/>
  <c r="O286" i="84" s="1"/>
  <c r="R11" i="84"/>
  <c r="N12" i="80"/>
  <c r="L297" i="80"/>
  <c r="K297" i="80" s="1"/>
  <c r="R36" i="70"/>
  <c r="R11" i="68"/>
  <c r="Q27" i="40" l="1"/>
  <c r="R27" i="40" s="1"/>
  <c r="C10" i="40"/>
  <c r="I12" i="40" s="1"/>
  <c r="L1119" i="72"/>
  <c r="K1119" i="72" s="1"/>
  <c r="N11" i="72"/>
  <c r="K76" i="67"/>
  <c r="E76" i="67"/>
  <c r="I76" i="67"/>
  <c r="E75" i="67"/>
  <c r="E10" i="40" s="1"/>
  <c r="G76" i="67"/>
  <c r="S75" i="67"/>
  <c r="L10" i="40" s="1"/>
  <c r="AA75" i="67"/>
  <c r="P10" i="40" s="1"/>
  <c r="K75" i="67"/>
  <c r="H10" i="40" s="1"/>
  <c r="W75" i="67"/>
  <c r="N10" i="40" s="1"/>
  <c r="Q75" i="67"/>
  <c r="K10" i="40" s="1"/>
  <c r="Y75" i="67"/>
  <c r="O10" i="40" s="1"/>
  <c r="I75" i="67"/>
  <c r="G10" i="40" s="1"/>
  <c r="M75" i="67"/>
  <c r="O75" i="67"/>
  <c r="J10" i="40" s="1"/>
  <c r="G75" i="67"/>
  <c r="F10" i="40" s="1"/>
  <c r="P63" i="67"/>
  <c r="N76" i="67"/>
  <c r="M76" i="67" s="1"/>
  <c r="D167" i="70"/>
  <c r="P16" i="70"/>
  <c r="T12" i="70"/>
  <c r="J206" i="70"/>
  <c r="Z47" i="71"/>
  <c r="U144" i="84"/>
  <c r="W144" i="84" s="1"/>
  <c r="Y144" i="84" s="1"/>
  <c r="AA144" i="84" s="1"/>
  <c r="V144" i="84"/>
  <c r="P29" i="68"/>
  <c r="N183" i="68"/>
  <c r="M183" i="68" s="1"/>
  <c r="T36" i="70"/>
  <c r="P11" i="74"/>
  <c r="N171" i="74"/>
  <c r="M171" i="74" s="1"/>
  <c r="R11" i="71"/>
  <c r="N70" i="75"/>
  <c r="M70" i="75" s="1"/>
  <c r="P11" i="75"/>
  <c r="T16" i="67"/>
  <c r="R286" i="84"/>
  <c r="Q286" i="84" s="1"/>
  <c r="T11" i="84"/>
  <c r="T11" i="68"/>
  <c r="P12" i="80"/>
  <c r="N297" i="80"/>
  <c r="M297" i="80" s="1"/>
  <c r="K12" i="40" l="1"/>
  <c r="N12" i="40"/>
  <c r="H12" i="40"/>
  <c r="P12" i="40"/>
  <c r="L12" i="40"/>
  <c r="F12" i="40"/>
  <c r="M12" i="40"/>
  <c r="E12" i="40"/>
  <c r="J12" i="40"/>
  <c r="G12" i="40"/>
  <c r="O12" i="40"/>
  <c r="N1119" i="72"/>
  <c r="M1119" i="72" s="1"/>
  <c r="P11" i="72"/>
  <c r="R11" i="72" s="1"/>
  <c r="R63" i="67"/>
  <c r="P76" i="67"/>
  <c r="O76" i="67" s="1"/>
  <c r="R16" i="70"/>
  <c r="V12" i="70"/>
  <c r="L206" i="70"/>
  <c r="AB47" i="71"/>
  <c r="R29" i="68"/>
  <c r="P183" i="68"/>
  <c r="O183" i="68" s="1"/>
  <c r="R12" i="80"/>
  <c r="P297" i="80"/>
  <c r="O297" i="80" s="1"/>
  <c r="V36" i="70"/>
  <c r="V16" i="67"/>
  <c r="T11" i="71"/>
  <c r="T286" i="84"/>
  <c r="S286" i="84" s="1"/>
  <c r="V11" i="84"/>
  <c r="R11" i="74"/>
  <c r="P171" i="74"/>
  <c r="O171" i="74" s="1"/>
  <c r="V11" i="68"/>
  <c r="P70" i="75"/>
  <c r="O70" i="75" s="1"/>
  <c r="R11" i="75"/>
  <c r="Q12" i="40" l="1"/>
  <c r="R12" i="40" s="1"/>
  <c r="P1119" i="72"/>
  <c r="O1119" i="72" s="1"/>
  <c r="R1119" i="72"/>
  <c r="Q1119" i="72" s="1"/>
  <c r="T63" i="67"/>
  <c r="R76" i="67"/>
  <c r="Q76" i="67" s="1"/>
  <c r="T16" i="70"/>
  <c r="X12" i="70"/>
  <c r="N206" i="70"/>
  <c r="T29" i="68"/>
  <c r="R183" i="68"/>
  <c r="Q183" i="68" s="1"/>
  <c r="T11" i="74"/>
  <c r="R171" i="74"/>
  <c r="Q171" i="74" s="1"/>
  <c r="T12" i="80"/>
  <c r="R297" i="80"/>
  <c r="Q297" i="80" s="1"/>
  <c r="V286" i="84"/>
  <c r="U286" i="84" s="1"/>
  <c r="X11" i="84"/>
  <c r="X36" i="70"/>
  <c r="R70" i="75"/>
  <c r="Q70" i="75" s="1"/>
  <c r="T11" i="75"/>
  <c r="T11" i="72"/>
  <c r="V11" i="71"/>
  <c r="X16" i="67"/>
  <c r="X11" i="68"/>
  <c r="T1119" i="72" l="1"/>
  <c r="S1119" i="72" s="1"/>
  <c r="V63" i="67"/>
  <c r="T76" i="67"/>
  <c r="S76" i="67" s="1"/>
  <c r="V16" i="70"/>
  <c r="Z12" i="70"/>
  <c r="P206" i="70"/>
  <c r="V29" i="68"/>
  <c r="T183" i="68"/>
  <c r="S183" i="68" s="1"/>
  <c r="X11" i="71"/>
  <c r="V11" i="72"/>
  <c r="Z36" i="70"/>
  <c r="T70" i="75"/>
  <c r="S70" i="75" s="1"/>
  <c r="V11" i="75"/>
  <c r="Z11" i="68"/>
  <c r="V11" i="74"/>
  <c r="T171" i="74"/>
  <c r="S171" i="74" s="1"/>
  <c r="Z16" i="67"/>
  <c r="Z11" i="84"/>
  <c r="V12" i="80"/>
  <c r="T297" i="80"/>
  <c r="S297" i="80" s="1"/>
  <c r="V1119" i="72" l="1"/>
  <c r="U1119" i="72" s="1"/>
  <c r="X63" i="67"/>
  <c r="V76" i="67"/>
  <c r="U76" i="67" s="1"/>
  <c r="X16" i="70"/>
  <c r="AB12" i="70"/>
  <c r="R206" i="70"/>
  <c r="X29" i="68"/>
  <c r="V183" i="68"/>
  <c r="U183" i="68" s="1"/>
  <c r="AB11" i="84"/>
  <c r="AB16" i="67"/>
  <c r="X11" i="74"/>
  <c r="V171" i="74"/>
  <c r="U171" i="74" s="1"/>
  <c r="AB11" i="68"/>
  <c r="V70" i="75"/>
  <c r="U70" i="75" s="1"/>
  <c r="X11" i="75"/>
  <c r="X11" i="72"/>
  <c r="AB36" i="70"/>
  <c r="X12" i="80"/>
  <c r="X297" i="80" s="1"/>
  <c r="V297" i="80"/>
  <c r="U297" i="80" s="1"/>
  <c r="Z11" i="71"/>
  <c r="X1119" i="72" l="1"/>
  <c r="W1119" i="72" s="1"/>
  <c r="Z63" i="67"/>
  <c r="X76" i="67"/>
  <c r="W76" i="67" s="1"/>
  <c r="Z16" i="70"/>
  <c r="T206" i="70"/>
  <c r="Z29" i="68"/>
  <c r="X183" i="68"/>
  <c r="W183" i="68" s="1"/>
  <c r="X70" i="75"/>
  <c r="W70" i="75" s="1"/>
  <c r="Z11" i="75"/>
  <c r="Z11" i="74"/>
  <c r="X171" i="74"/>
  <c r="W171" i="74" s="1"/>
  <c r="Z12" i="80"/>
  <c r="W297" i="80"/>
  <c r="Z11" i="72"/>
  <c r="AB11" i="71"/>
  <c r="Z1119" i="72" l="1"/>
  <c r="Y1119" i="72" s="1"/>
  <c r="AB63" i="67"/>
  <c r="AB76" i="67" s="1"/>
  <c r="AA76" i="67" s="1"/>
  <c r="E7" i="67" s="1"/>
  <c r="Z76" i="67"/>
  <c r="Y76" i="67" s="1"/>
  <c r="AB16" i="70"/>
  <c r="V206" i="70"/>
  <c r="AB29" i="68"/>
  <c r="AB183" i="68" s="1"/>
  <c r="Z183" i="68"/>
  <c r="Y183" i="68" s="1"/>
  <c r="AB11" i="72"/>
  <c r="AC11" i="72" s="1"/>
  <c r="AB12" i="80"/>
  <c r="AB297" i="80" s="1"/>
  <c r="AA297" i="80" s="1"/>
  <c r="E7" i="80" s="1"/>
  <c r="Z297" i="80"/>
  <c r="Y297" i="80" s="1"/>
  <c r="Z70" i="75"/>
  <c r="Y70" i="75" s="1"/>
  <c r="AB11" i="75"/>
  <c r="AB70" i="75" s="1"/>
  <c r="AA70" i="75" s="1"/>
  <c r="E7" i="75" s="1"/>
  <c r="AB11" i="74"/>
  <c r="AB171" i="74" s="1"/>
  <c r="AA171" i="74" s="1"/>
  <c r="E7" i="74" s="1"/>
  <c r="Z171" i="74"/>
  <c r="Y171" i="74" s="1"/>
  <c r="AA183" i="68" l="1"/>
  <c r="E7" i="68" s="1"/>
  <c r="AD187" i="68"/>
  <c r="AB1119" i="72"/>
  <c r="X206" i="70"/>
  <c r="AB1125" i="72" l="1"/>
  <c r="AC1125" i="72" s="1"/>
  <c r="AB1127" i="72"/>
  <c r="AC1127" i="72" s="1"/>
  <c r="AA1119" i="72"/>
  <c r="E7" i="72" s="1"/>
  <c r="Z206" i="70"/>
  <c r="AB206" i="70" l="1"/>
  <c r="X285" i="84" l="1"/>
  <c r="W285" i="84" s="1"/>
  <c r="X144" i="84"/>
  <c r="Z144" i="84" s="1"/>
  <c r="N28" i="40" l="1"/>
  <c r="Q28" i="40" s="1"/>
  <c r="X286" i="84"/>
  <c r="W286" i="84" s="1"/>
  <c r="AB144" i="84"/>
  <c r="AB286" i="84" s="1"/>
  <c r="Z286" i="84"/>
  <c r="Y286" i="84" s="1"/>
  <c r="AA286" i="84" l="1"/>
  <c r="E7" i="84" s="1"/>
  <c r="AB290" i="84"/>
  <c r="N30" i="40"/>
  <c r="Q30" i="40" s="1"/>
  <c r="D681" i="70"/>
  <c r="P681" i="70" l="1"/>
  <c r="T681" i="70"/>
  <c r="H681" i="70"/>
  <c r="Z681" i="70"/>
  <c r="V681" i="70"/>
  <c r="L681" i="70"/>
  <c r="J681" i="70"/>
  <c r="R681" i="70"/>
  <c r="X681" i="70"/>
  <c r="N681" i="70"/>
  <c r="AB681" i="70"/>
  <c r="F681" i="70"/>
  <c r="F682" i="70" l="1"/>
  <c r="H682" i="70" l="1"/>
  <c r="J682" i="70" l="1"/>
  <c r="L682" i="70" l="1"/>
  <c r="N682" i="70" s="1"/>
  <c r="P682" i="70" l="1"/>
  <c r="R682" i="70" l="1"/>
  <c r="T682" i="70" l="1"/>
  <c r="V682" i="70" l="1"/>
  <c r="X682" i="70" l="1"/>
  <c r="Z682" i="70" l="1"/>
  <c r="AB682" i="70" l="1"/>
  <c r="D687" i="70" l="1"/>
  <c r="P687" i="70" s="1"/>
  <c r="D683" i="70" l="1"/>
  <c r="P683" i="70" s="1"/>
  <c r="Z687" i="70"/>
  <c r="V687" i="70"/>
  <c r="D689" i="70"/>
  <c r="F687" i="70"/>
  <c r="F688" i="70" s="1"/>
  <c r="AB687" i="70"/>
  <c r="J687" i="70"/>
  <c r="N687" i="70"/>
  <c r="R687" i="70"/>
  <c r="L687" i="70"/>
  <c r="T687" i="70"/>
  <c r="H687" i="70"/>
  <c r="X687" i="70"/>
  <c r="D778" i="70" l="1"/>
  <c r="T683" i="70"/>
  <c r="R683" i="70"/>
  <c r="X683" i="70"/>
  <c r="L683" i="70"/>
  <c r="F683" i="70"/>
  <c r="F684" i="70" s="1"/>
  <c r="J683" i="70"/>
  <c r="N683" i="70"/>
  <c r="Z683" i="70"/>
  <c r="H683" i="70"/>
  <c r="H772" i="70" s="1"/>
  <c r="AB683" i="70"/>
  <c r="AB772" i="70" s="1"/>
  <c r="V683" i="70"/>
  <c r="D677" i="70"/>
  <c r="D777" i="70" s="1"/>
  <c r="H688" i="70"/>
  <c r="J688" i="70" s="1"/>
  <c r="L688" i="70" s="1"/>
  <c r="N688" i="70" s="1"/>
  <c r="P688" i="70" s="1"/>
  <c r="R688" i="70" s="1"/>
  <c r="T688" i="70" s="1"/>
  <c r="V688" i="70" s="1"/>
  <c r="X688" i="70" s="1"/>
  <c r="Z688" i="70" s="1"/>
  <c r="AB688" i="70" s="1"/>
  <c r="Z689" i="70"/>
  <c r="H689" i="70"/>
  <c r="V689" i="70"/>
  <c r="X689" i="70"/>
  <c r="AB689" i="70"/>
  <c r="P689" i="70"/>
  <c r="N689" i="70"/>
  <c r="R689" i="70"/>
  <c r="F689" i="70"/>
  <c r="F690" i="70" s="1"/>
  <c r="F772" i="70" s="1"/>
  <c r="L689" i="70"/>
  <c r="T689" i="70"/>
  <c r="J689" i="70"/>
  <c r="F773" i="70" l="1"/>
  <c r="F778" i="70" s="1"/>
  <c r="D773" i="70"/>
  <c r="H690" i="70"/>
  <c r="H773" i="70" s="1"/>
  <c r="H684" i="70"/>
  <c r="C19" i="40" l="1"/>
  <c r="E773" i="70"/>
  <c r="E776" i="70"/>
  <c r="E772" i="70"/>
  <c r="E19" i="40" s="1"/>
  <c r="G773" i="70"/>
  <c r="J690" i="70"/>
  <c r="H8" i="70"/>
  <c r="J684" i="70"/>
  <c r="E21" i="40" l="1"/>
  <c r="J772" i="70"/>
  <c r="I772" i="70" s="1"/>
  <c r="G19" i="40" s="1"/>
  <c r="G21" i="40" s="1"/>
  <c r="J773" i="70"/>
  <c r="I773" i="70" s="1"/>
  <c r="L690" i="70"/>
  <c r="G772" i="70"/>
  <c r="F19" i="40" s="1"/>
  <c r="F21" i="40" s="1"/>
  <c r="G778" i="70"/>
  <c r="H776" i="70"/>
  <c r="L684" i="70"/>
  <c r="J8" i="70"/>
  <c r="L772" i="70" l="1"/>
  <c r="K772" i="70" s="1"/>
  <c r="H19" i="40" s="1"/>
  <c r="L773" i="70"/>
  <c r="K773" i="70" s="1"/>
  <c r="N690" i="70"/>
  <c r="N684" i="70"/>
  <c r="H21" i="40" l="1"/>
  <c r="N772" i="70"/>
  <c r="M772" i="70" s="1"/>
  <c r="I19" i="40" s="1"/>
  <c r="N773" i="70"/>
  <c r="M773" i="70" s="1"/>
  <c r="P690" i="70"/>
  <c r="P684" i="70"/>
  <c r="I21" i="40" l="1"/>
  <c r="P772" i="70"/>
  <c r="O772" i="70" s="1"/>
  <c r="J19" i="40" s="1"/>
  <c r="P773" i="70"/>
  <c r="O773" i="70" s="1"/>
  <c r="R690" i="70"/>
  <c r="R684" i="70"/>
  <c r="J21" i="40" l="1"/>
  <c r="R772" i="70"/>
  <c r="Q772" i="70" s="1"/>
  <c r="K19" i="40" s="1"/>
  <c r="K21" i="40" s="1"/>
  <c r="R773" i="70"/>
  <c r="Q773" i="70" s="1"/>
  <c r="T690" i="70"/>
  <c r="T684" i="70"/>
  <c r="T772" i="70" l="1"/>
  <c r="S772" i="70" s="1"/>
  <c r="L19" i="40" s="1"/>
  <c r="L21" i="40" s="1"/>
  <c r="T773" i="70"/>
  <c r="S773" i="70" s="1"/>
  <c r="V690" i="70"/>
  <c r="V684" i="70"/>
  <c r="V772" i="70" l="1"/>
  <c r="U772" i="70" s="1"/>
  <c r="M19" i="40" s="1"/>
  <c r="M21" i="40" s="1"/>
  <c r="V773" i="70"/>
  <c r="U773" i="70" s="1"/>
  <c r="X690" i="70"/>
  <c r="X684" i="70"/>
  <c r="X772" i="70" l="1"/>
  <c r="W772" i="70" s="1"/>
  <c r="N19" i="40" s="1"/>
  <c r="N21" i="40" s="1"/>
  <c r="X773" i="70"/>
  <c r="W773" i="70" s="1"/>
  <c r="Z690" i="70"/>
  <c r="Z684" i="70"/>
  <c r="Z772" i="70" l="1"/>
  <c r="Y772" i="70" s="1"/>
  <c r="O19" i="40" s="1"/>
  <c r="O21" i="40" s="1"/>
  <c r="Z773" i="70"/>
  <c r="Y773" i="70" s="1"/>
  <c r="AB690" i="70"/>
  <c r="AB684" i="70"/>
  <c r="AB773" i="70" l="1"/>
  <c r="AD775" i="70" s="1"/>
  <c r="AA772" i="70"/>
  <c r="P19" i="40" s="1"/>
  <c r="Q19" i="40" s="1"/>
  <c r="AA773" i="70" l="1"/>
  <c r="P21" i="40"/>
  <c r="Q21" i="40" s="1"/>
  <c r="R21" i="40" s="1"/>
  <c r="D24" i="71" l="1"/>
  <c r="D9" i="71" l="1"/>
  <c r="X24" i="71"/>
  <c r="X53" i="71" s="1"/>
  <c r="T24" i="71"/>
  <c r="P24" i="71"/>
  <c r="P53" i="71" s="1"/>
  <c r="L24" i="71"/>
  <c r="L53" i="71" s="1"/>
  <c r="J24" i="71"/>
  <c r="J53" i="71" s="1"/>
  <c r="Z24" i="71"/>
  <c r="Z53" i="71" s="1"/>
  <c r="V24" i="71"/>
  <c r="V53" i="71" s="1"/>
  <c r="R24" i="71"/>
  <c r="R53" i="71" s="1"/>
  <c r="N24" i="71"/>
  <c r="N53" i="71" s="1"/>
  <c r="H24" i="71"/>
  <c r="H53" i="71" s="1"/>
  <c r="AB24" i="71"/>
  <c r="AB53" i="71" s="1"/>
  <c r="F24" i="71"/>
  <c r="F53" i="71" s="1"/>
  <c r="T53" i="71"/>
  <c r="D54" i="71" l="1"/>
  <c r="G53" i="71" s="1"/>
  <c r="F22" i="40" s="1"/>
  <c r="F25" i="71"/>
  <c r="F54" i="71" s="1"/>
  <c r="C22" i="40"/>
  <c r="E54" i="71" l="1"/>
  <c r="M53" i="71"/>
  <c r="I22" i="40" s="1"/>
  <c r="I24" i="40" s="1"/>
  <c r="I38" i="40" s="1"/>
  <c r="AA53" i="71"/>
  <c r="P22" i="40" s="1"/>
  <c r="P24" i="40" s="1"/>
  <c r="P38" i="40" s="1"/>
  <c r="S53" i="71"/>
  <c r="L22" i="40" s="1"/>
  <c r="L24" i="40" s="1"/>
  <c r="L38" i="40" s="1"/>
  <c r="Y53" i="71"/>
  <c r="O22" i="40" s="1"/>
  <c r="O24" i="40" s="1"/>
  <c r="O38" i="40" s="1"/>
  <c r="Q53" i="71"/>
  <c r="K22" i="40" s="1"/>
  <c r="K24" i="40" s="1"/>
  <c r="K38" i="40" s="1"/>
  <c r="W53" i="71"/>
  <c r="N22" i="40" s="1"/>
  <c r="N24" i="40" s="1"/>
  <c r="N38" i="40" s="1"/>
  <c r="I53" i="71"/>
  <c r="G22" i="40" s="1"/>
  <c r="G24" i="40" s="1"/>
  <c r="G38" i="40" s="1"/>
  <c r="O53" i="71"/>
  <c r="J22" i="40" s="1"/>
  <c r="J24" i="40" s="1"/>
  <c r="J38" i="40" s="1"/>
  <c r="E53" i="71"/>
  <c r="E22" i="40" s="1"/>
  <c r="E24" i="40" s="1"/>
  <c r="K53" i="71"/>
  <c r="H22" i="40" s="1"/>
  <c r="H24" i="40" s="1"/>
  <c r="H38" i="40" s="1"/>
  <c r="U53" i="71"/>
  <c r="M22" i="40" s="1"/>
  <c r="H25" i="71"/>
  <c r="H54" i="71" s="1"/>
  <c r="G54" i="71" s="1"/>
  <c r="C38" i="40"/>
  <c r="F24" i="40"/>
  <c r="F38" i="40" s="1"/>
  <c r="Q22" i="40" l="1"/>
  <c r="E38" i="40"/>
  <c r="E39" i="40" s="1"/>
  <c r="M24" i="40"/>
  <c r="M38" i="40" s="1"/>
  <c r="M39" i="40" s="1"/>
  <c r="U11" i="73" s="1"/>
  <c r="J25" i="71"/>
  <c r="J54" i="71" s="1"/>
  <c r="I54" i="71" s="1"/>
  <c r="K39" i="40"/>
  <c r="H39" i="40"/>
  <c r="F39" i="40"/>
  <c r="G11" i="73" s="1"/>
  <c r="L39" i="40"/>
  <c r="N39" i="40"/>
  <c r="W22" i="73" s="1"/>
  <c r="O39" i="40"/>
  <c r="Y20" i="73" s="1"/>
  <c r="J39" i="40"/>
  <c r="P39" i="40"/>
  <c r="I39" i="40"/>
  <c r="G39" i="40"/>
  <c r="Q24" i="40" l="1"/>
  <c r="R24" i="40" s="1"/>
  <c r="L25" i="71"/>
  <c r="L54" i="71" s="1"/>
  <c r="K54" i="71" s="1"/>
  <c r="Q11" i="73"/>
  <c r="R11" i="73" s="1"/>
  <c r="Q20" i="73"/>
  <c r="R20" i="73" s="1"/>
  <c r="Q22" i="73"/>
  <c r="R22" i="73" s="1"/>
  <c r="K41" i="40"/>
  <c r="Q26" i="73"/>
  <c r="R26" i="73" s="1"/>
  <c r="Q18" i="73"/>
  <c r="R18" i="73" s="1"/>
  <c r="Q24" i="73"/>
  <c r="R24" i="73" s="1"/>
  <c r="W11" i="73"/>
  <c r="X11" i="73" s="1"/>
  <c r="K18" i="73"/>
  <c r="L18" i="73" s="1"/>
  <c r="W24" i="73"/>
  <c r="X24" i="73" s="1"/>
  <c r="H13" i="73"/>
  <c r="G18" i="73"/>
  <c r="H18" i="73" s="1"/>
  <c r="G20" i="73"/>
  <c r="H20" i="73" s="1"/>
  <c r="G22" i="73"/>
  <c r="H22" i="73" s="1"/>
  <c r="G26" i="73"/>
  <c r="H26" i="73" s="1"/>
  <c r="F41" i="40"/>
  <c r="G24" i="73"/>
  <c r="H24" i="73" s="1"/>
  <c r="W18" i="73"/>
  <c r="X18" i="73" s="1"/>
  <c r="W20" i="73"/>
  <c r="X20" i="73" s="1"/>
  <c r="W26" i="73"/>
  <c r="X26" i="73" s="1"/>
  <c r="K11" i="73"/>
  <c r="L11" i="73" s="1"/>
  <c r="K20" i="73"/>
  <c r="L20" i="73" s="1"/>
  <c r="K26" i="73"/>
  <c r="L26" i="73" s="1"/>
  <c r="K22" i="73"/>
  <c r="L22" i="73" s="1"/>
  <c r="K24" i="73"/>
  <c r="L24" i="73" s="1"/>
  <c r="L13" i="73"/>
  <c r="H41" i="40"/>
  <c r="N41" i="40"/>
  <c r="S11" i="73"/>
  <c r="T11" i="73" s="1"/>
  <c r="X13" i="73"/>
  <c r="U26" i="73"/>
  <c r="V26" i="73" s="1"/>
  <c r="V13" i="73"/>
  <c r="S26" i="73"/>
  <c r="T26" i="73" s="1"/>
  <c r="Y18" i="73"/>
  <c r="Z18" i="73" s="1"/>
  <c r="Y11" i="73"/>
  <c r="Z11" i="73" s="1"/>
  <c r="O41" i="40"/>
  <c r="Y26" i="73"/>
  <c r="Z26" i="73" s="1"/>
  <c r="Y22" i="73"/>
  <c r="Z22" i="73" s="1"/>
  <c r="Z13" i="73"/>
  <c r="Y24" i="73"/>
  <c r="Z24" i="73" s="1"/>
  <c r="U20" i="73"/>
  <c r="V20" i="73" s="1"/>
  <c r="L41" i="40"/>
  <c r="S20" i="73"/>
  <c r="T20" i="73" s="1"/>
  <c r="U18" i="73"/>
  <c r="V18" i="73" s="1"/>
  <c r="U22" i="73"/>
  <c r="V22" i="73" s="1"/>
  <c r="S24" i="73"/>
  <c r="T24" i="73" s="1"/>
  <c r="S22" i="73"/>
  <c r="T22" i="73" s="1"/>
  <c r="M41" i="40"/>
  <c r="U24" i="73"/>
  <c r="V24" i="73" s="1"/>
  <c r="S18" i="73"/>
  <c r="T18" i="73" s="1"/>
  <c r="H11" i="73"/>
  <c r="E41" i="40"/>
  <c r="E11" i="73"/>
  <c r="E22" i="73"/>
  <c r="E18" i="73"/>
  <c r="E24" i="73"/>
  <c r="E26" i="73"/>
  <c r="E20" i="73"/>
  <c r="R13" i="73"/>
  <c r="Z20" i="73"/>
  <c r="M18" i="73"/>
  <c r="M11" i="73"/>
  <c r="M22" i="73"/>
  <c r="M26" i="73"/>
  <c r="M24" i="73"/>
  <c r="M20" i="73"/>
  <c r="I41" i="40"/>
  <c r="X22" i="73"/>
  <c r="V11" i="73"/>
  <c r="T13" i="73"/>
  <c r="I24" i="73"/>
  <c r="I11" i="73"/>
  <c r="I26" i="73"/>
  <c r="I22" i="73"/>
  <c r="I18" i="73"/>
  <c r="G41" i="40"/>
  <c r="I20" i="73"/>
  <c r="O26" i="73"/>
  <c r="O22" i="73"/>
  <c r="O24" i="73"/>
  <c r="O18" i="73"/>
  <c r="J41" i="40"/>
  <c r="O20" i="73"/>
  <c r="O11" i="73"/>
  <c r="AA11" i="73" l="1"/>
  <c r="AB11" i="73" s="1"/>
  <c r="AA26" i="73"/>
  <c r="AB26" i="73" s="1"/>
  <c r="AA24" i="73"/>
  <c r="AA22" i="73"/>
  <c r="AB22" i="73" s="1"/>
  <c r="AA20" i="73"/>
  <c r="AB20" i="73" s="1"/>
  <c r="AA18" i="73"/>
  <c r="AB18" i="73" s="1"/>
  <c r="P41" i="40"/>
  <c r="N25" i="71"/>
  <c r="P25" i="71" s="1"/>
  <c r="J24" i="73"/>
  <c r="E23" i="73"/>
  <c r="G23" i="73" s="1"/>
  <c r="I23" i="73" s="1"/>
  <c r="K23" i="73" s="1"/>
  <c r="M23" i="73" s="1"/>
  <c r="O23" i="73" s="1"/>
  <c r="Q23" i="73" s="1"/>
  <c r="S23" i="73" s="1"/>
  <c r="U23" i="73" s="1"/>
  <c r="W23" i="73" s="1"/>
  <c r="Y23" i="73" s="1"/>
  <c r="AA23" i="73" s="1"/>
  <c r="F22" i="73"/>
  <c r="F23" i="73" s="1"/>
  <c r="H23" i="73" s="1"/>
  <c r="N20" i="73"/>
  <c r="J22" i="73"/>
  <c r="N22" i="73"/>
  <c r="E21" i="73"/>
  <c r="G21" i="73" s="1"/>
  <c r="I21" i="73" s="1"/>
  <c r="K21" i="73" s="1"/>
  <c r="M21" i="73" s="1"/>
  <c r="O21" i="73" s="1"/>
  <c r="Q21" i="73" s="1"/>
  <c r="S21" i="73" s="1"/>
  <c r="U21" i="73" s="1"/>
  <c r="W21" i="73" s="1"/>
  <c r="Y21" i="73" s="1"/>
  <c r="AA21" i="73" s="1"/>
  <c r="F20" i="73"/>
  <c r="F21" i="73" s="1"/>
  <c r="H21" i="73" s="1"/>
  <c r="E12" i="73"/>
  <c r="F11" i="73"/>
  <c r="F12" i="73" s="1"/>
  <c r="H12" i="73" s="1"/>
  <c r="P18" i="73"/>
  <c r="P22" i="73"/>
  <c r="J20" i="73"/>
  <c r="J26" i="73"/>
  <c r="N11" i="73"/>
  <c r="AB13" i="73"/>
  <c r="N24" i="73"/>
  <c r="N18" i="73"/>
  <c r="E27" i="73"/>
  <c r="G27" i="73" s="1"/>
  <c r="I27" i="73" s="1"/>
  <c r="K27" i="73" s="1"/>
  <c r="M27" i="73" s="1"/>
  <c r="O27" i="73" s="1"/>
  <c r="Q27" i="73" s="1"/>
  <c r="S27" i="73" s="1"/>
  <c r="U27" i="73" s="1"/>
  <c r="W27" i="73" s="1"/>
  <c r="Y27" i="73" s="1"/>
  <c r="F26" i="73"/>
  <c r="F27" i="73" s="1"/>
  <c r="H27" i="73" s="1"/>
  <c r="P24" i="73"/>
  <c r="P13" i="73"/>
  <c r="J11" i="73"/>
  <c r="F24" i="73"/>
  <c r="F25" i="73" s="1"/>
  <c r="H25" i="73" s="1"/>
  <c r="E25" i="73"/>
  <c r="G25" i="73" s="1"/>
  <c r="I25" i="73" s="1"/>
  <c r="K25" i="73" s="1"/>
  <c r="M25" i="73" s="1"/>
  <c r="O25" i="73" s="1"/>
  <c r="Q25" i="73" s="1"/>
  <c r="S25" i="73" s="1"/>
  <c r="U25" i="73" s="1"/>
  <c r="W25" i="73" s="1"/>
  <c r="Y25" i="73" s="1"/>
  <c r="AA25" i="73" s="1"/>
  <c r="J18" i="73"/>
  <c r="P11" i="73"/>
  <c r="P26" i="73"/>
  <c r="N26" i="73"/>
  <c r="F18" i="73"/>
  <c r="F19" i="73" s="1"/>
  <c r="H19" i="73" s="1"/>
  <c r="E19" i="73"/>
  <c r="G19" i="73" s="1"/>
  <c r="I19" i="73" s="1"/>
  <c r="K19" i="73" s="1"/>
  <c r="M19" i="73" s="1"/>
  <c r="O19" i="73" s="1"/>
  <c r="Q19" i="73" s="1"/>
  <c r="S19" i="73" s="1"/>
  <c r="U19" i="73" s="1"/>
  <c r="W19" i="73" s="1"/>
  <c r="Y19" i="73" s="1"/>
  <c r="P20" i="73"/>
  <c r="J13" i="73"/>
  <c r="AB24" i="73"/>
  <c r="N13" i="73"/>
  <c r="E14" i="73"/>
  <c r="AC13" i="73"/>
  <c r="F13" i="73"/>
  <c r="F14" i="73" s="1"/>
  <c r="H14" i="73" s="1"/>
  <c r="AA19" i="73" l="1"/>
  <c r="AA27" i="73"/>
  <c r="AC11" i="73"/>
  <c r="Q41" i="40"/>
  <c r="N54" i="71"/>
  <c r="M54" i="71" s="1"/>
  <c r="P54" i="71"/>
  <c r="O54" i="71" s="1"/>
  <c r="R25" i="71"/>
  <c r="J23" i="73"/>
  <c r="L23" i="73" s="1"/>
  <c r="N23" i="73" s="1"/>
  <c r="P23" i="73" s="1"/>
  <c r="R23" i="73" s="1"/>
  <c r="T23" i="73" s="1"/>
  <c r="V23" i="73" s="1"/>
  <c r="X23" i="73" s="1"/>
  <c r="Z23" i="73" s="1"/>
  <c r="AB23" i="73" s="1"/>
  <c r="G14" i="73"/>
  <c r="I14" i="73" s="1"/>
  <c r="K14" i="73" s="1"/>
  <c r="M14" i="73" s="1"/>
  <c r="O14" i="73" s="1"/>
  <c r="Q14" i="73" s="1"/>
  <c r="S14" i="73" s="1"/>
  <c r="U14" i="73" s="1"/>
  <c r="W14" i="73" s="1"/>
  <c r="Y14" i="73" s="1"/>
  <c r="AA14" i="73" s="1"/>
  <c r="G12" i="73"/>
  <c r="I12" i="73" s="1"/>
  <c r="K12" i="73" s="1"/>
  <c r="M12" i="73" s="1"/>
  <c r="O12" i="73" s="1"/>
  <c r="Q12" i="73" s="1"/>
  <c r="S12" i="73" s="1"/>
  <c r="U12" i="73" s="1"/>
  <c r="W12" i="73" s="1"/>
  <c r="Y12" i="73" s="1"/>
  <c r="AA12" i="73" s="1"/>
  <c r="J25" i="73"/>
  <c r="L25" i="73" s="1"/>
  <c r="N25" i="73" s="1"/>
  <c r="P25" i="73" s="1"/>
  <c r="R25" i="73" s="1"/>
  <c r="T25" i="73" s="1"/>
  <c r="V25" i="73" s="1"/>
  <c r="X25" i="73" s="1"/>
  <c r="Z25" i="73" s="1"/>
  <c r="AB25" i="73" s="1"/>
  <c r="J14" i="73"/>
  <c r="L14" i="73" s="1"/>
  <c r="N14" i="73" s="1"/>
  <c r="P14" i="73" s="1"/>
  <c r="R14" i="73" s="1"/>
  <c r="T14" i="73" s="1"/>
  <c r="V14" i="73" s="1"/>
  <c r="X14" i="73" s="1"/>
  <c r="Z14" i="73" s="1"/>
  <c r="AB14" i="73" s="1"/>
  <c r="J27" i="73"/>
  <c r="L27" i="73" s="1"/>
  <c r="N27" i="73" s="1"/>
  <c r="P27" i="73" s="1"/>
  <c r="R27" i="73" s="1"/>
  <c r="T27" i="73" s="1"/>
  <c r="V27" i="73" s="1"/>
  <c r="X27" i="73" s="1"/>
  <c r="Z27" i="73" s="1"/>
  <c r="AB27" i="73" s="1"/>
  <c r="J12" i="73"/>
  <c r="L12" i="73" s="1"/>
  <c r="N12" i="73" s="1"/>
  <c r="P12" i="73" s="1"/>
  <c r="R12" i="73" s="1"/>
  <c r="T12" i="73" s="1"/>
  <c r="V12" i="73" s="1"/>
  <c r="X12" i="73" s="1"/>
  <c r="Z12" i="73" s="1"/>
  <c r="AB12" i="73" s="1"/>
  <c r="J21" i="73"/>
  <c r="L21" i="73" s="1"/>
  <c r="N21" i="73" s="1"/>
  <c r="P21" i="73" s="1"/>
  <c r="R21" i="73" s="1"/>
  <c r="T21" i="73" s="1"/>
  <c r="V21" i="73" s="1"/>
  <c r="X21" i="73" s="1"/>
  <c r="Z21" i="73" s="1"/>
  <c r="AB21" i="73" s="1"/>
  <c r="J19" i="73"/>
  <c r="L19" i="73" s="1"/>
  <c r="N19" i="73" s="1"/>
  <c r="P19" i="73" s="1"/>
  <c r="R19" i="73" s="1"/>
  <c r="T19" i="73" s="1"/>
  <c r="V19" i="73" s="1"/>
  <c r="X19" i="73" s="1"/>
  <c r="Z19" i="73" s="1"/>
  <c r="AB19" i="73" s="1"/>
  <c r="T25" i="71" l="1"/>
  <c r="R54" i="71"/>
  <c r="Q54" i="71" s="1"/>
  <c r="AC14" i="73"/>
  <c r="AC12" i="73"/>
  <c r="T54" i="71" l="1"/>
  <c r="S54" i="71" s="1"/>
  <c r="V25" i="71"/>
  <c r="V54" i="71" l="1"/>
  <c r="U54" i="71" s="1"/>
  <c r="X25" i="71"/>
  <c r="X54" i="71" l="1"/>
  <c r="W54" i="71" s="1"/>
  <c r="Z25" i="71"/>
  <c r="Z54" i="71" l="1"/>
  <c r="Y54" i="71" s="1"/>
  <c r="AB25" i="71"/>
  <c r="AB54" i="71" s="1"/>
  <c r="AA54" i="71" s="1"/>
  <c r="E7" i="71" s="1"/>
  <c r="C127" i="72" l="1"/>
  <c r="C119" i="72"/>
  <c r="C651" i="72"/>
  <c r="C870" i="72"/>
  <c r="C24" i="72"/>
  <c r="C889" i="72"/>
  <c r="C36" i="72"/>
  <c r="C491" i="72"/>
  <c r="C628" i="72"/>
  <c r="C535" i="72"/>
  <c r="C817" i="72"/>
  <c r="C620" i="72"/>
  <c r="C729" i="72"/>
  <c r="C20" i="72"/>
  <c r="C195" i="72"/>
  <c r="C821" i="72"/>
  <c r="C929" i="72"/>
  <c r="C940" i="72"/>
  <c r="C109" i="84"/>
  <c r="C688" i="72"/>
  <c r="C123" i="72"/>
  <c r="C509" i="72"/>
  <c r="C1033" i="72"/>
  <c r="C988" i="72"/>
  <c r="C1002" i="72"/>
  <c r="C891" i="72"/>
  <c r="C117" i="72"/>
  <c r="C203" i="72"/>
  <c r="C568" i="72"/>
  <c r="C28" i="72"/>
  <c r="C88" i="72"/>
  <c r="C560" i="72"/>
  <c r="C872" i="72"/>
  <c r="C74" i="72"/>
  <c r="C499" i="72"/>
  <c r="C133" i="72"/>
  <c r="C832" i="72"/>
  <c r="C207" i="72"/>
  <c r="C803" i="72"/>
  <c r="C574" i="72"/>
  <c r="C739" i="72"/>
  <c r="C76" i="72"/>
  <c r="C622" i="72"/>
  <c r="C946" i="72"/>
  <c r="C119" i="84"/>
  <c r="C696" i="72"/>
  <c r="C830" i="72"/>
  <c r="C131" i="72"/>
  <c r="C539" i="72"/>
  <c r="C653" i="72"/>
  <c r="C143" i="84"/>
  <c r="C1006" i="72"/>
  <c r="C994" i="72"/>
  <c r="C145" i="84"/>
  <c r="C1021" i="72"/>
  <c r="C899" i="72"/>
  <c r="C32" i="72"/>
  <c r="C137" i="72"/>
  <c r="C555" i="72"/>
  <c r="C718" i="72"/>
  <c r="C14" i="72"/>
  <c r="C82" i="72"/>
  <c r="C100" i="72"/>
  <c r="C725" i="72"/>
  <c r="C541" i="72"/>
  <c r="C647" i="72"/>
  <c r="C801" i="72"/>
  <c r="C149" i="72"/>
  <c r="C109" i="72"/>
  <c r="C104" i="72"/>
  <c r="C209" i="72"/>
  <c r="C632" i="72"/>
  <c r="C844" i="72"/>
  <c r="C954" i="72"/>
  <c r="C131" i="84"/>
  <c r="C80" i="72"/>
  <c r="C171" i="72"/>
  <c r="C545" i="72"/>
  <c r="C677" i="72"/>
  <c r="C811" i="72"/>
  <c r="C925" i="72"/>
  <c r="C133" i="84"/>
  <c r="C167" i="84"/>
  <c r="C944" i="72"/>
  <c r="C1029" i="72"/>
  <c r="C169" i="72"/>
  <c r="C731" i="72"/>
  <c r="C626" i="72"/>
  <c r="C807" i="72"/>
  <c r="C578" i="72"/>
  <c r="C733" i="72"/>
  <c r="C549" i="72"/>
  <c r="C562" i="72"/>
  <c r="C727" i="72"/>
  <c r="C493" i="72"/>
  <c r="C690" i="72"/>
  <c r="C201" i="72"/>
  <c r="C649" i="72"/>
  <c r="C834" i="72"/>
  <c r="C135" i="72"/>
  <c r="C996" i="72"/>
  <c r="C137" i="84"/>
  <c r="C86" i="72"/>
  <c r="C197" i="72"/>
  <c r="C931" i="72"/>
  <c r="C139" i="84"/>
  <c r="C199" i="84"/>
  <c r="C952" i="72"/>
  <c r="C93" i="84"/>
  <c r="C18" i="72"/>
  <c r="C576" i="72"/>
  <c r="C741" i="72"/>
  <c r="C84" i="72"/>
  <c r="C497" i="72"/>
  <c r="C643" i="72"/>
  <c r="C743" i="72"/>
  <c r="C113" i="72"/>
  <c r="C681" i="72"/>
  <c r="C840" i="72"/>
  <c r="C735" i="72"/>
  <c r="C895" i="72"/>
  <c r="C503" i="72"/>
  <c r="C700" i="72"/>
  <c r="C842" i="72"/>
  <c r="C675" i="72"/>
  <c r="C56" i="72"/>
  <c r="C874" i="72"/>
  <c r="C1012" i="72"/>
  <c r="C188" i="84"/>
  <c r="C630" i="72"/>
  <c r="C737" i="72"/>
  <c r="C94" i="72"/>
  <c r="C580" i="72"/>
  <c r="C838" i="72"/>
  <c r="C992" i="72"/>
  <c r="C942" i="72"/>
  <c r="C927" i="72"/>
  <c r="C103" i="84"/>
  <c r="C107" i="72"/>
  <c r="C602" i="72"/>
  <c r="C813" i="72"/>
  <c r="C129" i="72"/>
  <c r="C507" i="72"/>
  <c r="C825" i="72"/>
  <c r="C16" i="72"/>
  <c r="C634" i="72"/>
  <c r="C10" i="72"/>
  <c r="C570" i="72"/>
  <c r="C698" i="72"/>
  <c r="C90" i="72"/>
  <c r="C217" i="72"/>
  <c r="C795" i="72"/>
  <c r="C716" i="72"/>
  <c r="C495" i="72"/>
  <c r="C897" i="72"/>
  <c r="C78" i="72"/>
  <c r="C505" i="72"/>
  <c r="C692" i="72"/>
  <c r="C885" i="72"/>
  <c r="C1023" i="72"/>
  <c r="C186" i="84"/>
  <c r="C645" i="72"/>
  <c r="C745" i="72"/>
  <c r="C221" i="72"/>
  <c r="C624" i="72"/>
  <c r="C720" i="72"/>
  <c r="C846" i="72"/>
  <c r="C998" i="72"/>
  <c r="C948" i="72"/>
  <c r="C933" i="72"/>
  <c r="C883" i="72"/>
  <c r="C980" i="72"/>
  <c r="C990" i="72"/>
  <c r="C117" i="84"/>
  <c r="C30" i="72"/>
  <c r="C211" i="72"/>
  <c r="C679" i="72"/>
  <c r="C836" i="72"/>
  <c r="C815" i="72"/>
  <c r="C199" i="72"/>
  <c r="C714" i="72"/>
  <c r="C102" i="72"/>
  <c r="C543" i="72"/>
  <c r="C12" i="72"/>
  <c r="C1031" i="72"/>
  <c r="C901" i="72"/>
  <c r="C769" i="72"/>
  <c r="C876" i="72"/>
  <c r="C1014" i="72"/>
  <c r="C956" i="72"/>
  <c r="C1000" i="72"/>
  <c r="C950" i="72"/>
  <c r="C115" i="84"/>
  <c r="C201" i="84"/>
  <c r="C141" i="84"/>
  <c r="C22" i="72"/>
  <c r="C111" i="72"/>
  <c r="C223" i="72"/>
  <c r="C547" i="72"/>
  <c r="C694" i="72"/>
  <c r="C34" i="72"/>
  <c r="C655" i="72"/>
  <c r="C26" i="72"/>
  <c r="C205" i="72"/>
  <c r="C618" i="72"/>
  <c r="C657" i="72"/>
  <c r="C809" i="72"/>
  <c r="C38" i="72"/>
  <c r="C537" i="72"/>
  <c r="C187" i="72"/>
  <c r="C566" i="72"/>
  <c r="C95" i="84"/>
  <c r="C564" i="72"/>
  <c r="C805" i="72"/>
  <c r="C115" i="72"/>
  <c r="C501" i="72"/>
  <c r="C636" i="72"/>
  <c r="C887" i="72"/>
  <c r="C1025" i="72"/>
  <c r="C121" i="84"/>
  <c r="C958" i="72"/>
  <c r="C203" i="84"/>
  <c r="F1123" i="72"/>
  <c r="D10" i="73" l="1"/>
  <c r="D15" i="73"/>
  <c r="D9" i="73" l="1"/>
  <c r="N15" i="73"/>
  <c r="N37" i="73" s="1"/>
  <c r="L15" i="73"/>
  <c r="L37" i="73" s="1"/>
  <c r="J15" i="73"/>
  <c r="J37" i="73" s="1"/>
  <c r="H15" i="73"/>
  <c r="F15" i="73"/>
  <c r="AB15" i="73"/>
  <c r="AB37" i="73" s="1"/>
  <c r="Z15" i="73"/>
  <c r="Z37" i="73" s="1"/>
  <c r="X15" i="73"/>
  <c r="X37" i="73" s="1"/>
  <c r="V15" i="73"/>
  <c r="V37" i="73" s="1"/>
  <c r="T15" i="73"/>
  <c r="T37" i="73" s="1"/>
  <c r="R15" i="73"/>
  <c r="R37" i="73" s="1"/>
  <c r="P15" i="73"/>
  <c r="P37" i="73" s="1"/>
  <c r="H37" i="73" l="1"/>
  <c r="F16" i="73"/>
  <c r="F38" i="73" s="1"/>
  <c r="F37" i="73"/>
  <c r="D38" i="73" l="1"/>
  <c r="E38" i="73" s="1"/>
  <c r="H16" i="73"/>
  <c r="C41" i="40"/>
  <c r="S37" i="73" l="1"/>
  <c r="W37" i="73"/>
  <c r="U37" i="73"/>
  <c r="E37" i="73"/>
  <c r="I37" i="73"/>
  <c r="K37" i="73"/>
  <c r="Q37" i="73"/>
  <c r="O37" i="73"/>
  <c r="AA37" i="73"/>
  <c r="G37" i="73"/>
  <c r="Y37" i="73"/>
  <c r="M37" i="73"/>
  <c r="J16" i="73"/>
  <c r="H38" i="73"/>
  <c r="G38" i="73" s="1"/>
  <c r="H43" i="40"/>
  <c r="H45" i="40" s="1"/>
  <c r="O43" i="40"/>
  <c r="O45" i="40" s="1"/>
  <c r="F43" i="40"/>
  <c r="F45" i="40" s="1"/>
  <c r="G43" i="40"/>
  <c r="G45" i="40" s="1"/>
  <c r="L43" i="40"/>
  <c r="L45" i="40" s="1"/>
  <c r="P43" i="40"/>
  <c r="P45" i="40" s="1"/>
  <c r="J43" i="40"/>
  <c r="J45" i="40" s="1"/>
  <c r="I43" i="40"/>
  <c r="I45" i="40" s="1"/>
  <c r="C45" i="40"/>
  <c r="D41" i="40" s="1"/>
  <c r="E43" i="40"/>
  <c r="K43" i="40"/>
  <c r="K45" i="40" s="1"/>
  <c r="M43" i="40"/>
  <c r="M45" i="40" s="1"/>
  <c r="N43" i="40"/>
  <c r="N45" i="40" s="1"/>
  <c r="L16" i="73" l="1"/>
  <c r="J38" i="73"/>
  <c r="I38" i="73" s="1"/>
  <c r="E45" i="40"/>
  <c r="Q43" i="40"/>
  <c r="R43" i="40" s="1"/>
  <c r="I46" i="40"/>
  <c r="L46" i="40"/>
  <c r="P46" i="40"/>
  <c r="J46" i="40"/>
  <c r="G46" i="40"/>
  <c r="D16" i="40"/>
  <c r="D25" i="40"/>
  <c r="D19" i="40"/>
  <c r="D10" i="40"/>
  <c r="D13" i="40"/>
  <c r="D38" i="40"/>
  <c r="D22" i="40"/>
  <c r="D28" i="40"/>
  <c r="D31" i="40"/>
  <c r="D34" i="40"/>
  <c r="F46" i="40"/>
  <c r="N46" i="40"/>
  <c r="O46" i="40"/>
  <c r="M46" i="40"/>
  <c r="H46" i="40"/>
  <c r="K46" i="40"/>
  <c r="D45" i="40" l="1"/>
  <c r="N16" i="73"/>
  <c r="L38" i="73"/>
  <c r="K38" i="73" s="1"/>
  <c r="E47" i="40"/>
  <c r="E46" i="40"/>
  <c r="P16" i="73" l="1"/>
  <c r="N38" i="73"/>
  <c r="M38" i="73" s="1"/>
  <c r="E48" i="40"/>
  <c r="F47" i="40"/>
  <c r="R16" i="73" l="1"/>
  <c r="P38" i="73"/>
  <c r="O38" i="73" s="1"/>
  <c r="F48" i="40"/>
  <c r="G47" i="40"/>
  <c r="T16" i="73" l="1"/>
  <c r="R38" i="73"/>
  <c r="Q38" i="73" s="1"/>
  <c r="G48" i="40"/>
  <c r="H47" i="40"/>
  <c r="V16" i="73" l="1"/>
  <c r="T38" i="73"/>
  <c r="S38" i="73" s="1"/>
  <c r="H48" i="40"/>
  <c r="I47" i="40"/>
  <c r="X16" i="73" l="1"/>
  <c r="V38" i="73"/>
  <c r="U38" i="73" s="1"/>
  <c r="I48" i="40"/>
  <c r="J47" i="40"/>
  <c r="Z16" i="73" l="1"/>
  <c r="X38" i="73"/>
  <c r="W38" i="73" s="1"/>
  <c r="J48" i="40"/>
  <c r="K47" i="40"/>
  <c r="AB16" i="73" l="1"/>
  <c r="AB38" i="73" s="1"/>
  <c r="AA38" i="73" s="1"/>
  <c r="E7" i="73" s="1"/>
  <c r="Z38" i="73"/>
  <c r="Y38" i="73" s="1"/>
  <c r="K48" i="40"/>
  <c r="L47" i="40"/>
  <c r="L48" i="40" l="1"/>
  <c r="M47" i="40"/>
  <c r="M48" i="40" l="1"/>
  <c r="N47" i="40"/>
  <c r="N48" i="40" l="1"/>
  <c r="O47" i="40"/>
  <c r="O48" i="40" l="1"/>
  <c r="P47" i="40"/>
  <c r="P48" i="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tc={63F73A33-CB74-4445-851C-C2B91EF3890F}</author>
  </authors>
  <commentList>
    <comment ref="C57" authorId="0" shapeId="0" xr:uid="{63F73A33-CB74-4445-851C-C2B91EF389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Alterado para ORSE 000009Serviço
Remoção de telhamento com telhas cerâmicas - considerando valor SINAPI incompatível e genérico: 97647/SINAPI Remoção de telhas de fibrocimento metálica e cerâmica, de forma manual, sem reaproveitamento.</t>
      </text>
    </comment>
  </commentList>
</comments>
</file>

<file path=xl/sharedStrings.xml><?xml version="1.0" encoding="utf-8"?>
<sst xmlns="http://schemas.openxmlformats.org/spreadsheetml/2006/main" count="13427" uniqueCount="3979">
  <si>
    <t>PLANILHA DE REFERÊNCIA</t>
  </si>
  <si>
    <t>UNIVERSIDADE FEDERAL DE OURO PRETO - UFOP</t>
  </si>
  <si>
    <t xml:space="preserve">Materiais e mão de obra para execução dos serviços especificados </t>
  </si>
  <si>
    <t>RECUPERAÇÃO PARCIAL DE COBERTURA, ESQUADRIAS E INSTALAÇÕES ELÉTRICAS DA ESCOLA DE MINAS DA PRAÇA TIRADENTES</t>
  </si>
  <si>
    <t>ESCOLA DE MINAS</t>
  </si>
  <si>
    <t xml:space="preserve">TOTAL GERAL COM BDIs INCLUÍDOS </t>
  </si>
  <si>
    <t>BDI OBRA</t>
  </si>
  <si>
    <t>BDI EQUIPAMENTOS</t>
  </si>
  <si>
    <t>NOTAS:</t>
  </si>
  <si>
    <t>OS ITENS DA PLANILHA REFEREM-SE A SERVIÇOS CUJAS COMPOSIÇÕES DE CUSTO INCLUEM O FORNECIMENTO E EXECUÇÃO COMPLETA E TOTAL DOS MESMOS.</t>
  </si>
  <si>
    <t>É INDISPENSÁVEL ANÁLISE CRITERIOSA DOS CADERNOS DE ESPECIFICAÇÕES, ENCARGOS E  PROJETOS PARA QUE SE INCLUA NAS COMPOSIÇÕES DE PREÇOS DOS SERVIÇOS ESPECIFICADOS NA PLANILHA TODOS OS ELEMENTOS NECESSÁRIOS PARA COMPLETA EXECUÇÃO DENTRO DAS NORMAS DE ENGENHARIA, DE SEGURANÇA E GARANTIAS DAS LEIS VIGENTES.</t>
  </si>
  <si>
    <t>TODOS OS SERVIÇOS SECUNDÁRIOS E ACESSÓRIOS, EQUIPAMENTOS, FERRAMENTAS NÃO DISCRIMINADOS, CONSTANTES OU NÃO DOS ANEXOS E QUE SÃO NECESSÁRIOS PARA A EXECUÇÃO COMPLETA DOS SERVIÇOS, OBRAS E INSTALAÇÕES DEVERÃO ESTAR INCLUSOS NOS ITENS DA PLANILHA, DENTRO DE SUAS RESPECTIVAS COMPOSIÇÕES DE PREÇOS E NO VALOR APRESENTADO.</t>
  </si>
  <si>
    <t>TODAS AS COTAÇÕES E COMPOSIÇÕES DE PREÇOS SÃO DE RESPONSABILIDADE DA LICITANTE E INDEPENDENTES DA PLANILHA DE REFERÊNCIA DA UFOP.</t>
  </si>
  <si>
    <t>Responsável Técnico - Lucas Staciarini Martins - CREA/GO - 1017184429</t>
  </si>
  <si>
    <t>CRONOGRAMA FÍSICO-FINANCEIRO GERAL</t>
  </si>
  <si>
    <t>ITEM</t>
  </si>
  <si>
    <t>DESCRIÇÃO</t>
  </si>
  <si>
    <t>VALOR (COM BDI)</t>
  </si>
  <si>
    <t>%</t>
  </si>
  <si>
    <t>PRAZO DA OBRA: 360 DIAS</t>
  </si>
  <si>
    <t>30 DIAS</t>
  </si>
  <si>
    <t>60 DIAS</t>
  </si>
  <si>
    <t>90 DIAS</t>
  </si>
  <si>
    <t>120 DIAS</t>
  </si>
  <si>
    <t>150 DIAS</t>
  </si>
  <si>
    <t>180 DIAS</t>
  </si>
  <si>
    <t>210 DIAS</t>
  </si>
  <si>
    <t>240 DIAS</t>
  </si>
  <si>
    <t>270 DIAS</t>
  </si>
  <si>
    <t>300 DIAS</t>
  </si>
  <si>
    <t>330 DIAS</t>
  </si>
  <si>
    <t>360 DIAS</t>
  </si>
  <si>
    <t>SUBTOTAL</t>
  </si>
  <si>
    <t>TOTAL</t>
  </si>
  <si>
    <t>TOTAL ACUMULADO</t>
  </si>
  <si>
    <t>Item global</t>
  </si>
  <si>
    <t>ESPECIFICAÇÃO</t>
  </si>
  <si>
    <t>UNIT</t>
  </si>
  <si>
    <t>QUANT.</t>
  </si>
  <si>
    <t>PREÇO S/BDI</t>
  </si>
  <si>
    <t>PREÇO C/BDI</t>
  </si>
  <si>
    <t>PREÇO TOTAL</t>
  </si>
  <si>
    <t>BDI:</t>
  </si>
  <si>
    <t>01.00.000</t>
  </si>
  <si>
    <t>SERVIÇOS TÉCNICO-PROFISSIONAIS/PRELIMINARES</t>
  </si>
  <si>
    <t>CÓDIGOS</t>
  </si>
  <si>
    <t>FONTE</t>
  </si>
  <si>
    <t>TIPO ITEM</t>
  </si>
  <si>
    <t>1.1</t>
  </si>
  <si>
    <t>01.03.000</t>
  </si>
  <si>
    <t>ESTUDOS E PROJETOS</t>
  </si>
  <si>
    <t>1.1.1</t>
  </si>
  <si>
    <t>01.03.500</t>
  </si>
  <si>
    <t>Estudos e projetos</t>
  </si>
  <si>
    <t>1.1.1.1</t>
  </si>
  <si>
    <t>01.03.502.01</t>
  </si>
  <si>
    <t>MOBILIZAÇÃO E DESMOBILIZAÇÃO DE EQUIPAMENTO DE SONDAGEM A PERCUSSÃO COM ENSAIO DE PENETRAÇÃO PADRÃO (SPT) - (CUSTO FIXO)</t>
  </si>
  <si>
    <t>UN</t>
  </si>
  <si>
    <t>COMPOSIÇÃO</t>
  </si>
  <si>
    <t>1.1.1.2</t>
  </si>
  <si>
    <t>01.03.502.02</t>
  </si>
  <si>
    <t>SONDAGEM A PERCUSSÃO COM ENSAIO DE PENETRAÇÃO PADRÃO (SPT), DIÂMETRO 2.1/2", EXCLUSIVE MOBILIZAÇÃO E DESMOBILIZAÇÃO</t>
  </si>
  <si>
    <t>M</t>
  </si>
  <si>
    <t>1.1.1.3</t>
  </si>
  <si>
    <t>01.03.502.03</t>
  </si>
  <si>
    <t>CPU-101</t>
  </si>
  <si>
    <t>CPU</t>
  </si>
  <si>
    <t>1.1.1.4</t>
  </si>
  <si>
    <t>01.03.502.04</t>
  </si>
  <si>
    <t>CPU-102</t>
  </si>
  <si>
    <t>1.1.1.5</t>
  </si>
  <si>
    <t>01.03.502.05</t>
  </si>
  <si>
    <t>CPU-104</t>
  </si>
  <si>
    <t>1.1.1.6</t>
  </si>
  <si>
    <t>01.03.502.06</t>
  </si>
  <si>
    <t>CPU-103</t>
  </si>
  <si>
    <t>1.1.1.7</t>
  </si>
  <si>
    <t>01.03.502.07</t>
  </si>
  <si>
    <t>ART - ANOTAÇÃO DE RESPONSABILIDADE TÉCNICA - OBRA/SERVIÇO FAIXA 1 - ATÉ 15.000,00</t>
  </si>
  <si>
    <t>-</t>
  </si>
  <si>
    <t>1.1.1.8</t>
  </si>
  <si>
    <t>01.03.502.08</t>
  </si>
  <si>
    <t>ART - ANOTAÇÃO DE RESPONSABILIDADE TÉCNICA - OBRA/SERVIÇO FAIXA 2 - ACIMA DE 15.000,00</t>
  </si>
  <si>
    <t>1.2</t>
  </si>
  <si>
    <t>02.01.000</t>
  </si>
  <si>
    <t>CANTEIRO DE OBRAS - MOBILIZAÇÃO E DESMOBILIZAÇÃO</t>
  </si>
  <si>
    <t>1.2.1</t>
  </si>
  <si>
    <t>02.01.100</t>
  </si>
  <si>
    <t>Construções provisórias</t>
  </si>
  <si>
    <t>1.2.1.1</t>
  </si>
  <si>
    <t>01.01.100.01</t>
  </si>
  <si>
    <t>SINAPI</t>
  </si>
  <si>
    <t>1.2.1.2</t>
  </si>
  <si>
    <t>01.01.100.02</t>
  </si>
  <si>
    <t>1.2.1.3</t>
  </si>
  <si>
    <t>01.01.100.03</t>
  </si>
  <si>
    <t>1.2.1.4</t>
  </si>
  <si>
    <t>01.01.100.04</t>
  </si>
  <si>
    <t>1.2.1.5</t>
  </si>
  <si>
    <t>01.01.100.05</t>
  </si>
  <si>
    <t>1.2.1.6</t>
  </si>
  <si>
    <t>01.01.100.06</t>
  </si>
  <si>
    <t>1.2.1.7</t>
  </si>
  <si>
    <t>01.01.100.07</t>
  </si>
  <si>
    <t>1.2.2</t>
  </si>
  <si>
    <t>02.01.200</t>
  </si>
  <si>
    <t>Ligações provisórias</t>
  </si>
  <si>
    <t>1.2.2.1</t>
  </si>
  <si>
    <t>1.2.2.2</t>
  </si>
  <si>
    <t>1.2.2.3</t>
  </si>
  <si>
    <t>1.2.2.4</t>
  </si>
  <si>
    <t>CPU-100</t>
  </si>
  <si>
    <t>1.2.2.5</t>
  </si>
  <si>
    <t>1.2.2.6</t>
  </si>
  <si>
    <t>1.2.2.7</t>
  </si>
  <si>
    <t>1.2.2.8</t>
  </si>
  <si>
    <t>01.01.100.08</t>
  </si>
  <si>
    <t>1.2.2.9</t>
  </si>
  <si>
    <t>01.01.100.09</t>
  </si>
  <si>
    <t>1.2.2.10</t>
  </si>
  <si>
    <t>01.01.100.10</t>
  </si>
  <si>
    <t>CPU-105</t>
  </si>
  <si>
    <t>1.2.2.11</t>
  </si>
  <si>
    <t>01.01.100.11</t>
  </si>
  <si>
    <t>1.2.2.12</t>
  </si>
  <si>
    <t>1.2.2.13</t>
  </si>
  <si>
    <t>01.01.100.13</t>
  </si>
  <si>
    <t>CPU-148</t>
  </si>
  <si>
    <t>1.2.2.14</t>
  </si>
  <si>
    <t>01.01.100.14</t>
  </si>
  <si>
    <t>1.2.2.15</t>
  </si>
  <si>
    <t>01.01.100.15</t>
  </si>
  <si>
    <t>Decomposição de coeficientes de M.O.</t>
  </si>
  <si>
    <t>QUANT</t>
  </si>
  <si>
    <t>CONSOLIDAÇÃO DA MÃO DE OBRA</t>
  </si>
  <si>
    <t>ENGENHEIRO CIVIL DE OBRA PLENO COM ENCARGOS COMPLEMENTARES</t>
  </si>
  <si>
    <t xml:space="preserve"> ENGENHEIRO ELETRICISTA/MECÂNICO COM ENCARGOS COMPLEMENTARES</t>
  </si>
  <si>
    <t>SERVENTE COM ENCARGOS COMPLEMENTARES</t>
  </si>
  <si>
    <t>CARPINTEIRO DE FORMAS COM ENCARGOS COMPLEMENTARES</t>
  </si>
  <si>
    <t>AJUDANTE DE CARPINTEIRO COM ENCARGOS COMPLEMENTARES</t>
  </si>
  <si>
    <t>PINTOR COM ENCARGOS COMPLEMENTARES</t>
  </si>
  <si>
    <t>PEDREIRO COM ENCARGOS COMPLEMENTARES</t>
  </si>
  <si>
    <t>MONTADOR DE ESTRUTURAS METÁLICAS COM ENCARGOS COMPLEMENTARES</t>
  </si>
  <si>
    <t>ENCANADOR OU BOMBEIRO HIDRÁULICO COM ENCARGOS COMPLEMENTARES</t>
  </si>
  <si>
    <t>AUXILIAR DE ENCANADOR OU BOMBEIRO HIDRÁULICO COM ENCARGOS COMPLEMENTARES</t>
  </si>
  <si>
    <t>ELETRICISTA COM ENCARGOS COMPLEMENTARES</t>
  </si>
  <si>
    <t>AUXILIAR DE ELETRICISTA COM ENCARGOS COMPLEMENTARES</t>
  </si>
  <si>
    <t>OPERADOR DE BETONEIRA ESTACIONÁRIA/MISTURADOR COM ENCARGOS COMPLEMENTARES</t>
  </si>
  <si>
    <t>GUINDAUTO HIDRÁULICO, CAPACIDADE MÁXIMA DE CARGA 6200 KG, MOMENTO MÁXIMO DE CARGA 11,7 TM, ALCANCE MÁXIMO HORIZONTAL 9,70 M, INCLUSIVE CAMINHÃO TOCO PBT 16.000 KG, POTÊNCIA DE 189 CV - IMPOSTOS E SEGUROS. AF_08/2015</t>
  </si>
  <si>
    <t>GUINDAUTO HIDRÁULICO, CAPACIDADE MÁXIMA DE CARGA 6200 KG, MOMENTO MÁXIMO DE CARGA 11,7 TM, ALCANCE MÁXIMO HORIZONTAL 9,70 M, INCLUSIVE CAMINHÃO TOCO PBT 16.000 KG, POTÊNCIA DE 189 CV - JUROS. AF_06/2014</t>
  </si>
  <si>
    <t>GUINDAUTO HIDRÁULICO, CAPACIDADE MÁXIMA DE CARGA 6200 KG, MOMENTO MÁXIMO DE CARGA 11,7 TM, ALCANCE MÁXIMO HORIZONTAL 9,70 M, INCLUSIVE CAMINHÃO TOCO PBT 16.000 KG, POTÊNCIA DE 189 CV - DEPRECIAÇÃO. AF_06/2014</t>
  </si>
  <si>
    <t>MOTORISTA OPERADOR DE MUNCK COM ENCARGOS COMPLEMENTARES</t>
  </si>
  <si>
    <t>GUINDAUTO HIDRÁULICO, CAPACIDADE MÁXIMA DE CARGA 6200 KG, MOMENTO MÁXIMO DE CARGA 11,7 TM, ALCANCE MÁXIMO HORIZONTAL 9,70 M, INCLUSIVE CAMINHÃO TOCO PBT 16.000 KG, POTÊNCIA DE 189 CV - MATERIAIS NA OPERAÇÃO. AF_08/2015</t>
  </si>
  <si>
    <t>GUINDAUTO HIDRÁULICO, CAPACIDADE MÁXIMA DE CARGA 6200 KG, MOMENTO MÁXIMO DE CARGA 11,7 TM, ALCANCE MÁXIMO HORIZONTAL 9,70 M, INCLUSIVE CAMINHÃO TOCO PBT 16.000 KG, POTÊNCIA DE 189 CV - MANUTENÇÃO. AF_06/2014</t>
  </si>
  <si>
    <t>Nome da planilha base:</t>
  </si>
  <si>
    <t>CRONOGRAMA DETALHADO</t>
  </si>
  <si>
    <t>01.00-S. PRELIMINARES</t>
  </si>
  <si>
    <t>Meses</t>
  </si>
  <si>
    <t>PRAZO DO SERVIÇO: 12 MESES</t>
  </si>
  <si>
    <t>SUBSTOTAL</t>
  </si>
  <si>
    <t>03.00.000</t>
  </si>
  <si>
    <t>FUNDAÇÕES E ESTRUTURAS</t>
  </si>
  <si>
    <t>2.1</t>
  </si>
  <si>
    <t>03.04.000</t>
  </si>
  <si>
    <t>ESTRUTURAS DE MADEIRA - Bloco C (C1, C2, C3, C4, C6, C7, C8 e C9)</t>
  </si>
  <si>
    <t>2.1.1</t>
  </si>
  <si>
    <t>03.04.100</t>
  </si>
  <si>
    <t xml:space="preserve">Estrutura de Madeira Completa </t>
  </si>
  <si>
    <t>2.1.1.1</t>
  </si>
  <si>
    <t>03.02.100.01</t>
  </si>
  <si>
    <t>2.1.1.2</t>
  </si>
  <si>
    <t>03.02.100.02</t>
  </si>
  <si>
    <t>2.1.1.3</t>
  </si>
  <si>
    <t>03.02.100.03</t>
  </si>
  <si>
    <t>2.2</t>
  </si>
  <si>
    <t>ESTRUTURAS DE MADEIRA - Bloco C (C5 e C10)</t>
  </si>
  <si>
    <t>2.2.1</t>
  </si>
  <si>
    <t>2.2.1.1</t>
  </si>
  <si>
    <t>03.04.100.01</t>
  </si>
  <si>
    <t>2.2.1.2</t>
  </si>
  <si>
    <t>03.04.100.02</t>
  </si>
  <si>
    <t>2.2.1.3</t>
  </si>
  <si>
    <t>03.04.100.03</t>
  </si>
  <si>
    <t>2.2.1.4</t>
  </si>
  <si>
    <t>03.04.100.04</t>
  </si>
  <si>
    <t>2.3</t>
  </si>
  <si>
    <t>ESTRUTURAS DE MADEIRA - Bloco D (D1 a D8)</t>
  </si>
  <si>
    <t>2.3.1</t>
  </si>
  <si>
    <t>2.3.1.1</t>
  </si>
  <si>
    <t>CPU-12</t>
  </si>
  <si>
    <t>2.3.1.2</t>
  </si>
  <si>
    <t>CPU-16</t>
  </si>
  <si>
    <t>2.3.1.3</t>
  </si>
  <si>
    <t>CPU-13</t>
  </si>
  <si>
    <t>2.3.1.4</t>
  </si>
  <si>
    <t>2.4</t>
  </si>
  <si>
    <t>ESTRUTURAS DE MADEIRA - Bloco E (E1 a E10)</t>
  </si>
  <si>
    <t>2.4.1</t>
  </si>
  <si>
    <t>2.4.1.1</t>
  </si>
  <si>
    <t>2.5</t>
  </si>
  <si>
    <t>ESTRUTURAS DE MADEIRA - Bloco E (E11 a E13)</t>
  </si>
  <si>
    <t>2.5.1</t>
  </si>
  <si>
    <t>2.5.1.1</t>
  </si>
  <si>
    <t>2.6</t>
  </si>
  <si>
    <t>ESTRUTURAS DE MADEIRA - Bloco F (F1)</t>
  </si>
  <si>
    <t>2.6.1</t>
  </si>
  <si>
    <t>2.6.1.1</t>
  </si>
  <si>
    <t>2.7</t>
  </si>
  <si>
    <t xml:space="preserve">ESTRUTURAS DE MADEIRA - Bloco F (F2 a F4) </t>
  </si>
  <si>
    <t>2.7.1</t>
  </si>
  <si>
    <t>2.7.1.1</t>
  </si>
  <si>
    <t>2.7.1.2</t>
  </si>
  <si>
    <t>2.7.1.3</t>
  </si>
  <si>
    <t>CPU-36</t>
  </si>
  <si>
    <t>2.7.1.4</t>
  </si>
  <si>
    <t>2.8</t>
  </si>
  <si>
    <t>ESTRUTURAS DE MADEIRA - Bloco F (F5, F6 e F17)</t>
  </si>
  <si>
    <t>2.8.1</t>
  </si>
  <si>
    <t>2.8.1.1</t>
  </si>
  <si>
    <t>2.8.1.2</t>
  </si>
  <si>
    <t>2.8.1.3</t>
  </si>
  <si>
    <t>2.8.1.4</t>
  </si>
  <si>
    <t>2.8.1.5</t>
  </si>
  <si>
    <t>03.04.100.05</t>
  </si>
  <si>
    <t>2.9</t>
  </si>
  <si>
    <t xml:space="preserve">ESTRUTURAS DE MADEIRA - Bloco  F (F7 a F10 e F13 a F16) </t>
  </si>
  <si>
    <t>2.9.1</t>
  </si>
  <si>
    <t>2.9.1.1</t>
  </si>
  <si>
    <t>2.10</t>
  </si>
  <si>
    <t>ESTRUTURAS DE MADEIRA - Bloco   G (G1 e G2)</t>
  </si>
  <si>
    <t>2.10.1</t>
  </si>
  <si>
    <t>2.10.1.1</t>
  </si>
  <si>
    <t>2.10.1.2</t>
  </si>
  <si>
    <t>2.10.1.3</t>
  </si>
  <si>
    <t>2.11</t>
  </si>
  <si>
    <t>ESTRUTURAS DE MADEIRA - Bloco G (G3 a G5)</t>
  </si>
  <si>
    <t>2.11.1</t>
  </si>
  <si>
    <t>2.11.1.1</t>
  </si>
  <si>
    <t>2.12</t>
  </si>
  <si>
    <t>ESTRUTURAS DE MADEIRA - Bloco  H (H1 e H2)</t>
  </si>
  <si>
    <t>2.12.1</t>
  </si>
  <si>
    <t>2.12.1.1</t>
  </si>
  <si>
    <t>2.12.1.2</t>
  </si>
  <si>
    <t>2.12.1.3</t>
  </si>
  <si>
    <t>2.13</t>
  </si>
  <si>
    <t>ESTRUTURAS DE MADEIRA - Bloco  I (I1 e I2)</t>
  </si>
  <si>
    <t>2.13.1</t>
  </si>
  <si>
    <t>2.13.1.1</t>
  </si>
  <si>
    <t>2.13.1.2</t>
  </si>
  <si>
    <t>2.13.1.3</t>
  </si>
  <si>
    <t>2.14</t>
  </si>
  <si>
    <t xml:space="preserve">ESTRUTURAS DE MADEIRA - Bloco  I (I3 e I4) </t>
  </si>
  <si>
    <t>2.14.1</t>
  </si>
  <si>
    <t>2.14.1.1</t>
  </si>
  <si>
    <t>2.15</t>
  </si>
  <si>
    <t xml:space="preserve">ESTRUTURAS DE MADEIRA - Bloco J (J1 a J4) </t>
  </si>
  <si>
    <t>2.15.1</t>
  </si>
  <si>
    <t>2.15.1.1</t>
  </si>
  <si>
    <t>2.16</t>
  </si>
  <si>
    <t>ESTRUTURAS DE MADEIRA - Bloco J (J5 e J6)</t>
  </si>
  <si>
    <t>2.16.1</t>
  </si>
  <si>
    <t>2.16.1.1</t>
  </si>
  <si>
    <t>2.16.1.2</t>
  </si>
  <si>
    <t>2.16.1.3</t>
  </si>
  <si>
    <t>2.17</t>
  </si>
  <si>
    <t>ESTRUTURAS DE MADEIRA - Bloco K (K1 a K3)</t>
  </si>
  <si>
    <t>2.17.1</t>
  </si>
  <si>
    <t>2.17.1.1</t>
  </si>
  <si>
    <t>2.18</t>
  </si>
  <si>
    <t>ESTRUTURAS DE MADEIRA - Bloco K (K4 a K8)</t>
  </si>
  <si>
    <t>2.18.1</t>
  </si>
  <si>
    <t>2.18.1.1</t>
  </si>
  <si>
    <t>2.19</t>
  </si>
  <si>
    <t>ESTRUTURAS DE MADEIRA - BlocoL (L1 a L6)</t>
  </si>
  <si>
    <t>2.19.1</t>
  </si>
  <si>
    <t>2.19.1.1</t>
  </si>
  <si>
    <t>2.20</t>
  </si>
  <si>
    <t>ESTRUTURAS DE MADEIRA - Bloco  L (L7 a L10)</t>
  </si>
  <si>
    <t>2.20.1</t>
  </si>
  <si>
    <t>2.20.1.1</t>
  </si>
  <si>
    <t>2.20.1.2</t>
  </si>
  <si>
    <t>2.20.1.3</t>
  </si>
  <si>
    <t>2.20.1.4</t>
  </si>
  <si>
    <t>2.21</t>
  </si>
  <si>
    <t>ESTRUTURAS DE MADEIRA - Bloco M (M1 e M2)</t>
  </si>
  <si>
    <t>2.21.1</t>
  </si>
  <si>
    <t>2.21.1.1</t>
  </si>
  <si>
    <t>2.21.1.2</t>
  </si>
  <si>
    <t>2.21.1.3</t>
  </si>
  <si>
    <t>2.22</t>
  </si>
  <si>
    <t>ESTRUTURAS DE MADEIRA - Bloco N (N1 a N11)</t>
  </si>
  <si>
    <t>2.22.1</t>
  </si>
  <si>
    <t>2.22.1.1</t>
  </si>
  <si>
    <t>2.23</t>
  </si>
  <si>
    <t>ESTRUTURAS DE MADEIRA - Bloco O (O2 a O4)</t>
  </si>
  <si>
    <t>2.23.1</t>
  </si>
  <si>
    <t>2.23.1.1</t>
  </si>
  <si>
    <t>2.24</t>
  </si>
  <si>
    <t>ESTRUTURAS DE MADEIRA - Bloco O (O5 e O6)</t>
  </si>
  <si>
    <t>2.24.1</t>
  </si>
  <si>
    <t>2.24.1.1</t>
  </si>
  <si>
    <t>2.24.1.2</t>
  </si>
  <si>
    <t>2.24.1.3</t>
  </si>
  <si>
    <t>2.24.1.4</t>
  </si>
  <si>
    <t>2.24.1.5</t>
  </si>
  <si>
    <t>2.25</t>
  </si>
  <si>
    <t>ESTRUTURAS DE MADEIRA - Bloco O (O7 a O10)</t>
  </si>
  <si>
    <t>2.25.1</t>
  </si>
  <si>
    <t>2.25.1.1</t>
  </si>
  <si>
    <t>2.25.1.2</t>
  </si>
  <si>
    <t>TELHADISTA COM ENCARGOS COMPLEMENTARES</t>
  </si>
  <si>
    <t>GUINCHO ELÉTRICO DE COLUNA, CAPACIDADE 400 KG, COM MOTO FREIO, MOTOR TRIFÁSICO DE 1,25 CV - JUROS. AF_03/2016</t>
  </si>
  <si>
    <t>GUINCHO ELÉTRICO DE COLUNA, CAPACIDADE 400 KG, COM MOTO FREIO, MOTOR TRIFÁSICO DE 1,25 CV - DEPRECIAÇÃO. AF_03/2016</t>
  </si>
  <si>
    <t>OPERADOR DE GUINCHO COM ENCARGOS COMPLEMENTARES</t>
  </si>
  <si>
    <t>GUINCHO ELÉTRICO DE COLUNA, CAPACIDADE 400 KG, COM MOTO FREIO, MOTOR TRIFÁSICO DE 1,25 CV - MATERIAIS NA OPERAÇÃO. AF_03/2016</t>
  </si>
  <si>
    <t>GUINCHO ELÉTRICO DE COLUNA, CAPACIDADE 400 KG, COM MOTO FREIO, MOTOR TRIFÁSICO DE 1,25 CV - MANUTENÇÃO. AF_03/2016</t>
  </si>
  <si>
    <t>03.01-FUND E ESTRUTURAS</t>
  </si>
  <si>
    <t>2.25.1.3</t>
  </si>
  <si>
    <t>2.25.1.4</t>
  </si>
  <si>
    <t>04.00.000</t>
  </si>
  <si>
    <t>ARQUITETURA E ELEMENTOS DE URBANISMO</t>
  </si>
  <si>
    <t>3.1</t>
  </si>
  <si>
    <t>04.01.000</t>
  </si>
  <si>
    <t>ARQUITETURA - BLOCO A</t>
  </si>
  <si>
    <t>3.1.1</t>
  </si>
  <si>
    <t>04.01.200</t>
  </si>
  <si>
    <t>Esquadrias</t>
  </si>
  <si>
    <t>3.1.1.1</t>
  </si>
  <si>
    <t>04.01.200.01</t>
  </si>
  <si>
    <t>RESTAURAÇÃO DE JANELAS DE MADEIRA MACIÇA - NÍVEL REGULAR DE DETERIORAÇÃO</t>
  </si>
  <si>
    <t>M2</t>
  </si>
  <si>
    <t>CPU-01</t>
  </si>
  <si>
    <t>3.1.1.2</t>
  </si>
  <si>
    <t>04.01.200.02</t>
  </si>
  <si>
    <t>RESTAURAÇÃO DE JANELAS DE MADEIRA MACIÇA - NÍVEL INTERMEDIÁRIO DE DETERIORAÇÃO</t>
  </si>
  <si>
    <t>CPU-02</t>
  </si>
  <si>
    <t>3.1.1.3</t>
  </si>
  <si>
    <t>04.01.200.03</t>
  </si>
  <si>
    <t>RESTAURAÇÃO DE JANELAS DE MADEIRA MACIÇA - NÍVEL RUIM/PÉSSIMO DE DETERIORAÇÃO</t>
  </si>
  <si>
    <t>CPU-03</t>
  </si>
  <si>
    <t>3.1.1.4</t>
  </si>
  <si>
    <t>04.01.200.04</t>
  </si>
  <si>
    <t>RESTAURAÇÃO DE PORTAS DE MADEIRA MACIÇA - NÍVEL REGULAR DE DETERIORAÇÃO</t>
  </si>
  <si>
    <t>CPU-80</t>
  </si>
  <si>
    <t>3.1.1.5</t>
  </si>
  <si>
    <t>04.01.200.05</t>
  </si>
  <si>
    <t>RESTAURAÇÃO DE PORTAS DE MADEIRA MACIÇA - NÍVEL INTERMEDIÁRIO DE DETERIORAÇÃO</t>
  </si>
  <si>
    <t>CPU-81</t>
  </si>
  <si>
    <t>3.1.1.6</t>
  </si>
  <si>
    <t>04.01.200.06</t>
  </si>
  <si>
    <t>RESTAURAÇÃO DE PORTAS DE MADEIRA MACIÇA - NÍVEL RUIM/PÉSSIMO DE DETERIORAÇÃO</t>
  </si>
  <si>
    <t>CPU-82</t>
  </si>
  <si>
    <t>3.2</t>
  </si>
  <si>
    <t>ARQUITETURA - BLOCO B</t>
  </si>
  <si>
    <t>3.2.1</t>
  </si>
  <si>
    <t>3.2.1.1</t>
  </si>
  <si>
    <t>3.2.1.2</t>
  </si>
  <si>
    <t>3.2.1.3</t>
  </si>
  <si>
    <t>3.2.1.4</t>
  </si>
  <si>
    <t>3.3</t>
  </si>
  <si>
    <t>ARQUITETURA - BLOCO C</t>
  </si>
  <si>
    <t>3.3.1</t>
  </si>
  <si>
    <t>3.3.1.1</t>
  </si>
  <si>
    <t>3.3.1.2</t>
  </si>
  <si>
    <t>3.3.1.3</t>
  </si>
  <si>
    <t>3.3.1.4</t>
  </si>
  <si>
    <t>3.3.1.5</t>
  </si>
  <si>
    <t>3.4</t>
  </si>
  <si>
    <t>ARQUITETURA - BLOCO D</t>
  </si>
  <si>
    <t>3.4.1</t>
  </si>
  <si>
    <t>3.4.1.1</t>
  </si>
  <si>
    <t>3.4.1.2</t>
  </si>
  <si>
    <t>3.4.1.3</t>
  </si>
  <si>
    <t>3.4.1.4</t>
  </si>
  <si>
    <t>3.5</t>
  </si>
  <si>
    <t>ARQUITETURA - BLOCO E</t>
  </si>
  <si>
    <t>3.5.1</t>
  </si>
  <si>
    <t>3.5.1.1</t>
  </si>
  <si>
    <t>3.5.1.2</t>
  </si>
  <si>
    <t>3.5.1.3</t>
  </si>
  <si>
    <t>3.5.1.4</t>
  </si>
  <si>
    <t>3.5.1.5</t>
  </si>
  <si>
    <t>3.6</t>
  </si>
  <si>
    <t>ARQUITETURA - BLOCO F</t>
  </si>
  <si>
    <t>3.6.1</t>
  </si>
  <si>
    <t>3.6.1.1</t>
  </si>
  <si>
    <t>3.6.1.2</t>
  </si>
  <si>
    <t>3.6.1.3</t>
  </si>
  <si>
    <t>3.6.1.4</t>
  </si>
  <si>
    <t>3.7</t>
  </si>
  <si>
    <t>ARQUITETURA - BLOCO G</t>
  </si>
  <si>
    <t>3.7.1</t>
  </si>
  <si>
    <t>3.7.1.1</t>
  </si>
  <si>
    <t>3.7.1.2</t>
  </si>
  <si>
    <t>3.7.1.3</t>
  </si>
  <si>
    <t>3.7.1.4</t>
  </si>
  <si>
    <t>3.7.1.5</t>
  </si>
  <si>
    <t>3.7.1.6</t>
  </si>
  <si>
    <t>3.8</t>
  </si>
  <si>
    <t>ARQUITETURA - BLOCO H</t>
  </si>
  <si>
    <t>3.8.1</t>
  </si>
  <si>
    <t>3.8.1.1</t>
  </si>
  <si>
    <t>3.8.1.2</t>
  </si>
  <si>
    <t>3.8.1.3</t>
  </si>
  <si>
    <t>3.8.1.4</t>
  </si>
  <si>
    <t>3.8.1.5</t>
  </si>
  <si>
    <t>3.9</t>
  </si>
  <si>
    <t>ARQUITETURA - BLOCO I</t>
  </si>
  <si>
    <t>3.9.1</t>
  </si>
  <si>
    <t>3.9.1.1</t>
  </si>
  <si>
    <t>3.9.1.2</t>
  </si>
  <si>
    <t>3.9.1.3</t>
  </si>
  <si>
    <t>3.9.1.4</t>
  </si>
  <si>
    <t>3.9.1.5</t>
  </si>
  <si>
    <t>3.10</t>
  </si>
  <si>
    <t>ARQUITETURA - BLOCO J</t>
  </si>
  <si>
    <t>3.10.1</t>
  </si>
  <si>
    <t>3.10.1.1</t>
  </si>
  <si>
    <t>3.10.1.2</t>
  </si>
  <si>
    <t>3.10.1.3</t>
  </si>
  <si>
    <t>3.10.1.4</t>
  </si>
  <si>
    <t>3.10.1.5</t>
  </si>
  <si>
    <t>3.11</t>
  </si>
  <si>
    <t>ARQUITETURA - BLOCO K</t>
  </si>
  <si>
    <t>3.11.1</t>
  </si>
  <si>
    <t>3.11.1.1</t>
  </si>
  <si>
    <t>3.11.1.2</t>
  </si>
  <si>
    <t>3.11.1.3</t>
  </si>
  <si>
    <t>3.11.1.4</t>
  </si>
  <si>
    <t>3.12</t>
  </si>
  <si>
    <t>ARQUITETURA - BLOCO L</t>
  </si>
  <si>
    <t>3.12.1</t>
  </si>
  <si>
    <t>3.12.1.1</t>
  </si>
  <si>
    <t>3.12.1.2</t>
  </si>
  <si>
    <t>3.12.1.3</t>
  </si>
  <si>
    <t>3.13</t>
  </si>
  <si>
    <t>ARQUITETURA - BLOCO M</t>
  </si>
  <si>
    <t>3.13.1</t>
  </si>
  <si>
    <t>3.13.1.1</t>
  </si>
  <si>
    <t>3.13.1.2</t>
  </si>
  <si>
    <t>3.13.1.3</t>
  </si>
  <si>
    <t>3.14</t>
  </si>
  <si>
    <t>ARQUITETURA - BLOCO N</t>
  </si>
  <si>
    <t>3.14.1</t>
  </si>
  <si>
    <t>3.14.1.1</t>
  </si>
  <si>
    <t>3.14.1.2</t>
  </si>
  <si>
    <t>3.14.1.3</t>
  </si>
  <si>
    <t>3.15</t>
  </si>
  <si>
    <t>ARQUITETURA - BLOCO O</t>
  </si>
  <si>
    <t>3.15.1</t>
  </si>
  <si>
    <t>3.15.1.1</t>
  </si>
  <si>
    <t>3.15.1.2</t>
  </si>
  <si>
    <t>3.15.1.3</t>
  </si>
  <si>
    <t>3.15.1.4</t>
  </si>
  <si>
    <t>3.15.1.5</t>
  </si>
  <si>
    <t>3.15.1.6</t>
  </si>
  <si>
    <t>CARPINTEIRO DE ESQUADRIAS COM ENCARGOS COMPLEMENTARES</t>
  </si>
  <si>
    <t>VIDRACEIRO COM ENCARGOS COMPLEMENTARES</t>
  </si>
  <si>
    <t>04.01.2-ESQUADRIAS</t>
  </si>
  <si>
    <t>Data: 06/10/2025</t>
  </si>
  <si>
    <t>4.1</t>
  </si>
  <si>
    <t>ARQUITETURA - Bloco A</t>
  </si>
  <si>
    <t>04.01.550</t>
  </si>
  <si>
    <t>Revestimentos de forro</t>
  </si>
  <si>
    <t>04.01.400.01</t>
  </si>
  <si>
    <t>04.01.400.02</t>
  </si>
  <si>
    <t>04.01.400.03</t>
  </si>
  <si>
    <t>CPU-07</t>
  </si>
  <si>
    <t>04.01.400.04</t>
  </si>
  <si>
    <t>CPU-142</t>
  </si>
  <si>
    <t>04.01.400.05</t>
  </si>
  <si>
    <t>4.2</t>
  </si>
  <si>
    <t>ARQUITETURA - Bloco B</t>
  </si>
  <si>
    <t>4.3</t>
  </si>
  <si>
    <t>ARQUITETURA - Bloco C (C1, C2, C3, C4, C6, C7, C8 e C9)</t>
  </si>
  <si>
    <t>04.01.400</t>
  </si>
  <si>
    <t>Cobertura e fechamento lateral</t>
  </si>
  <si>
    <t>CPU-05</t>
  </si>
  <si>
    <t>CPU-06</t>
  </si>
  <si>
    <t>04.01.400.06</t>
  </si>
  <si>
    <t>04.01.400.07</t>
  </si>
  <si>
    <t>CPU-08</t>
  </si>
  <si>
    <t>04.01.400.08</t>
  </si>
  <si>
    <t>04.01.400.09</t>
  </si>
  <si>
    <t>4.3.2</t>
  </si>
  <si>
    <t>04.01.700</t>
  </si>
  <si>
    <t>Acabamentos e Arremates</t>
  </si>
  <si>
    <t>4.3.2.1</t>
  </si>
  <si>
    <t>04.01.700.01</t>
  </si>
  <si>
    <t>CPU-21</t>
  </si>
  <si>
    <t>4.4</t>
  </si>
  <si>
    <t>ARQUITETURA - Bloco C (C5 e C10)</t>
  </si>
  <si>
    <t>04.01.100</t>
  </si>
  <si>
    <t>Paredes</t>
  </si>
  <si>
    <t>04.01.100.01</t>
  </si>
  <si>
    <t>04.01.100.02</t>
  </si>
  <si>
    <t>04.01.100.03</t>
  </si>
  <si>
    <t>04.01.100.04</t>
  </si>
  <si>
    <t>04.01.100.05</t>
  </si>
  <si>
    <t>04.01.100.06</t>
  </si>
  <si>
    <t>4.4.2</t>
  </si>
  <si>
    <t>4.4.2.1</t>
  </si>
  <si>
    <t>4.4.2.2</t>
  </si>
  <si>
    <t>4.4.2.3</t>
  </si>
  <si>
    <t>4.4.2.4</t>
  </si>
  <si>
    <t>CPU-134</t>
  </si>
  <si>
    <t>4.4.2.5</t>
  </si>
  <si>
    <t>4.4.3</t>
  </si>
  <si>
    <t>4.4.3.1</t>
  </si>
  <si>
    <t>04.01.550.01</t>
  </si>
  <si>
    <t>4.4.3.2</t>
  </si>
  <si>
    <t>04.01.550.02</t>
  </si>
  <si>
    <t>4.4.3.3</t>
  </si>
  <si>
    <t>04.01.550.03</t>
  </si>
  <si>
    <t>4.4.3.4</t>
  </si>
  <si>
    <t>04.01.550.04</t>
  </si>
  <si>
    <t>4.4.3.5</t>
  </si>
  <si>
    <t>04.01.550.05</t>
  </si>
  <si>
    <t>4.4.4</t>
  </si>
  <si>
    <t>4.4.4.1</t>
  </si>
  <si>
    <t>4.4.4.2</t>
  </si>
  <si>
    <t>04.01.700.02</t>
  </si>
  <si>
    <t>CPU-14</t>
  </si>
  <si>
    <t>4.4.4.3</t>
  </si>
  <si>
    <t>04.01.700.03</t>
  </si>
  <si>
    <t>CPU-23</t>
  </si>
  <si>
    <t>4.4.4.4</t>
  </si>
  <si>
    <t>04.01.700.04</t>
  </si>
  <si>
    <t>4.5</t>
  </si>
  <si>
    <t>ARQUITETURA - Bloco D (D1 a D8)</t>
  </si>
  <si>
    <t>4.5.2</t>
  </si>
  <si>
    <t>4.5.2.1</t>
  </si>
  <si>
    <t>4.5.2.2</t>
  </si>
  <si>
    <t>4.5.2.3</t>
  </si>
  <si>
    <t>4.5.2.5</t>
  </si>
  <si>
    <t>4.5.3</t>
  </si>
  <si>
    <t>4.5.3.1</t>
  </si>
  <si>
    <t>4.5.3.2</t>
  </si>
  <si>
    <t>4.5.3.3</t>
  </si>
  <si>
    <t>CPU-22</t>
  </si>
  <si>
    <t>4.5.3.4</t>
  </si>
  <si>
    <t>4.6</t>
  </si>
  <si>
    <t>ARQUITETURA - Bloco E (E1 a E10)</t>
  </si>
  <si>
    <t>4.6.2</t>
  </si>
  <si>
    <t>4.6.2.1</t>
  </si>
  <si>
    <t>4.6.2.2</t>
  </si>
  <si>
    <t>4.6.2.3</t>
  </si>
  <si>
    <t>4.6.2.4</t>
  </si>
  <si>
    <t>4.6.3</t>
  </si>
  <si>
    <t>4.6.3.1</t>
  </si>
  <si>
    <t>CPU-20</t>
  </si>
  <si>
    <t>4.6.3.2</t>
  </si>
  <si>
    <t>4.7</t>
  </si>
  <si>
    <t>ARQUITETURA - Bloco  E (E11 a E13)</t>
  </si>
  <si>
    <t>4.7.2</t>
  </si>
  <si>
    <t>4.7.2.1</t>
  </si>
  <si>
    <t>4.7.2.2</t>
  </si>
  <si>
    <t>4.7.2.3</t>
  </si>
  <si>
    <t>4.7.2.5</t>
  </si>
  <si>
    <t>4.7.3</t>
  </si>
  <si>
    <t>4.7.3.1</t>
  </si>
  <si>
    <t>4.7.3.2</t>
  </si>
  <si>
    <t>CPU-34</t>
  </si>
  <si>
    <t>4.7.3.3</t>
  </si>
  <si>
    <t>4.8</t>
  </si>
  <si>
    <t>ARQUITETURA - Bloco F (F1)</t>
  </si>
  <si>
    <t>4.8.2</t>
  </si>
  <si>
    <t>4.8.2.1</t>
  </si>
  <si>
    <t>4.8.2.2</t>
  </si>
  <si>
    <t>4.8.3</t>
  </si>
  <si>
    <t>4.8.3.1</t>
  </si>
  <si>
    <t>4.9</t>
  </si>
  <si>
    <t>ARQUITETURA - Bloco F (F2 a F4)</t>
  </si>
  <si>
    <t>CPU-35</t>
  </si>
  <si>
    <t>4.9.2</t>
  </si>
  <si>
    <t>4.9.2.2</t>
  </si>
  <si>
    <t>4.10</t>
  </si>
  <si>
    <t>ARQUITETURA - Bloco F (F5, F6, F11 e F17)</t>
  </si>
  <si>
    <t>4.10.2</t>
  </si>
  <si>
    <t>4.10.2.1</t>
  </si>
  <si>
    <t>4.10.2.2</t>
  </si>
  <si>
    <t>4.10.2.3</t>
  </si>
  <si>
    <t>4.10.2.4</t>
  </si>
  <si>
    <t>4.10.2.5</t>
  </si>
  <si>
    <t>4.10.3</t>
  </si>
  <si>
    <t>4.10.3.1</t>
  </si>
  <si>
    <t>4.10.3.2</t>
  </si>
  <si>
    <t>CPU-37</t>
  </si>
  <si>
    <t>4.10.3.3</t>
  </si>
  <si>
    <t>CPU-38</t>
  </si>
  <si>
    <t>4.11</t>
  </si>
  <si>
    <t>ARQUITETURA - Bloco F (F7 a F10 e F13 a F16)</t>
  </si>
  <si>
    <t>4.11.2</t>
  </si>
  <si>
    <t>4.11.2.1</t>
  </si>
  <si>
    <t>4.11.2.2</t>
  </si>
  <si>
    <t>4.11.2.3</t>
  </si>
  <si>
    <t>4.11.2.5</t>
  </si>
  <si>
    <t>4.12</t>
  </si>
  <si>
    <t>4.12.2</t>
  </si>
  <si>
    <t>4.12.2.1</t>
  </si>
  <si>
    <t>4.13</t>
  </si>
  <si>
    <t>ARQUITETURA - Bloco G (G1 e G2)</t>
  </si>
  <si>
    <t>4.13.2</t>
  </si>
  <si>
    <t>4.13.2.1</t>
  </si>
  <si>
    <t>4.13.2.2</t>
  </si>
  <si>
    <t>4.13.2.3</t>
  </si>
  <si>
    <t>4.13.2.4</t>
  </si>
  <si>
    <t>4.13.2.5</t>
  </si>
  <si>
    <t>4.13.2.6</t>
  </si>
  <si>
    <t>04.01.550.06</t>
  </si>
  <si>
    <t>4.13.3</t>
  </si>
  <si>
    <t>4.13.3.1</t>
  </si>
  <si>
    <t>4.13.3.2</t>
  </si>
  <si>
    <t>4.14</t>
  </si>
  <si>
    <t xml:space="preserve">ARQUITETURA - Bloco G (G3 a G5) </t>
  </si>
  <si>
    <t>4.14.2</t>
  </si>
  <si>
    <t>4.14.2.1</t>
  </si>
  <si>
    <t>4.14.2.2</t>
  </si>
  <si>
    <t>4.14.3</t>
  </si>
  <si>
    <t>4.14.3.1</t>
  </si>
  <si>
    <t>4.14.3.2</t>
  </si>
  <si>
    <t>4.15</t>
  </si>
  <si>
    <t>ARQUITETURA - Bloco H (H1 e H2)</t>
  </si>
  <si>
    <t>4.15.2</t>
  </si>
  <si>
    <t>4.15.2.1</t>
  </si>
  <si>
    <t>4.15.2.2</t>
  </si>
  <si>
    <t>4.15.2.3</t>
  </si>
  <si>
    <t>4.15.2.4</t>
  </si>
  <si>
    <t>4.15.2.5</t>
  </si>
  <si>
    <t>4.15.2.6</t>
  </si>
  <si>
    <t>4.15.3</t>
  </si>
  <si>
    <t>4.15.3.1</t>
  </si>
  <si>
    <t>4.15.3.2</t>
  </si>
  <si>
    <t>4.16</t>
  </si>
  <si>
    <t>ARQUITETURA - Bloco I (I1 e I2)</t>
  </si>
  <si>
    <t>4.16.2</t>
  </si>
  <si>
    <t>4.16.2.1</t>
  </si>
  <si>
    <t>4.16.2.2</t>
  </si>
  <si>
    <t>4.16.2.3</t>
  </si>
  <si>
    <t>4.16.2.4</t>
  </si>
  <si>
    <t>4.16.2.5</t>
  </si>
  <si>
    <t>4.16.2.6</t>
  </si>
  <si>
    <t>4.16.3</t>
  </si>
  <si>
    <t>4.16.3.1</t>
  </si>
  <si>
    <t>4.17</t>
  </si>
  <si>
    <t>ARQUITETURA - Bloco  I (I3 e I4)</t>
  </si>
  <si>
    <t>4.17.2</t>
  </si>
  <si>
    <t>4.17.2.1</t>
  </si>
  <si>
    <t>4.17.2.2</t>
  </si>
  <si>
    <t>4.17.2.3</t>
  </si>
  <si>
    <t>4.17.2.4</t>
  </si>
  <si>
    <t>4.17.2.6</t>
  </si>
  <si>
    <t>4.17.3</t>
  </si>
  <si>
    <t>4.17.3.1</t>
  </si>
  <si>
    <t>4.18</t>
  </si>
  <si>
    <t>ARQUITETURA - Bloco J (J1 a J4)</t>
  </si>
  <si>
    <t>4.18.2</t>
  </si>
  <si>
    <t>4.18.2.1</t>
  </si>
  <si>
    <t>4.18.2.2</t>
  </si>
  <si>
    <t>4.18.3</t>
  </si>
  <si>
    <t>4.18.3.1</t>
  </si>
  <si>
    <t>4.19</t>
  </si>
  <si>
    <t>ARQUITETURA - Bloco J (J5 e J6)</t>
  </si>
  <si>
    <t>4.19.2</t>
  </si>
  <si>
    <t>4.19.2.1</t>
  </si>
  <si>
    <t>4.19.2.2</t>
  </si>
  <si>
    <t>4.19.2.3</t>
  </si>
  <si>
    <t>4.19.2.4</t>
  </si>
  <si>
    <t>4.19.2.5</t>
  </si>
  <si>
    <t>4.19.3</t>
  </si>
  <si>
    <t>4.19.3.1</t>
  </si>
  <si>
    <t>4.20</t>
  </si>
  <si>
    <t xml:space="preserve">ARQUITETURA - Bloco J (J7 e J8) </t>
  </si>
  <si>
    <t>4.20.2</t>
  </si>
  <si>
    <t>4.20.2.1</t>
  </si>
  <si>
    <t>4.20.2.2</t>
  </si>
  <si>
    <t>4.21</t>
  </si>
  <si>
    <t xml:space="preserve">ARQUITETURA - Bloco K (K1 a K3) </t>
  </si>
  <si>
    <t>4.21.2</t>
  </si>
  <si>
    <t>4.21.2.1</t>
  </si>
  <si>
    <t>4.21.2.2</t>
  </si>
  <si>
    <t>4.22</t>
  </si>
  <si>
    <t>ARQUITETURA - Bloco K (K4 a K8)</t>
  </si>
  <si>
    <t>4.22.2</t>
  </si>
  <si>
    <t>4.22.2.1</t>
  </si>
  <si>
    <t>4.22.2.2</t>
  </si>
  <si>
    <t>4.22.2.3</t>
  </si>
  <si>
    <t>4.22.2.4</t>
  </si>
  <si>
    <t>4.22.3</t>
  </si>
  <si>
    <t>4.22.3.1</t>
  </si>
  <si>
    <t>4.23</t>
  </si>
  <si>
    <t>ARQUITETURA - Bloco L (L1 a L6)</t>
  </si>
  <si>
    <t>4.23.2</t>
  </si>
  <si>
    <t>4.23.2.1</t>
  </si>
  <si>
    <t>4.24</t>
  </si>
  <si>
    <t>ARQUITETURA - Bloco L (L7 a L10)</t>
  </si>
  <si>
    <t>4.24.2</t>
  </si>
  <si>
    <t>4.24.2.1</t>
  </si>
  <si>
    <t>4.24.2.2</t>
  </si>
  <si>
    <t>4.24.2.3</t>
  </si>
  <si>
    <t>4.25</t>
  </si>
  <si>
    <t>ARQUITETURA - Bloco M (M1 e M2)</t>
  </si>
  <si>
    <t>4.25.2</t>
  </si>
  <si>
    <t>4.25.2.1</t>
  </si>
  <si>
    <t>4.25.2.2</t>
  </si>
  <si>
    <t>4.25.3</t>
  </si>
  <si>
    <t>4.25.3.1</t>
  </si>
  <si>
    <t>4.25.3.2</t>
  </si>
  <si>
    <t>4.26</t>
  </si>
  <si>
    <t>ARQUITETURA - Bloco  N (N1 a N11)</t>
  </si>
  <si>
    <t>4.26.2</t>
  </si>
  <si>
    <t>4.26.2.1</t>
  </si>
  <si>
    <t>4.26.2.2</t>
  </si>
  <si>
    <t>4.27</t>
  </si>
  <si>
    <t>ARQUITETURA - Bloco O (O2 a O4)</t>
  </si>
  <si>
    <t>4.28</t>
  </si>
  <si>
    <t>ARQUITETURA - Bloco O (O5 e O6)</t>
  </si>
  <si>
    <t>CPU-135</t>
  </si>
  <si>
    <t>4.28.2</t>
  </si>
  <si>
    <t>4.28.2.1</t>
  </si>
  <si>
    <t>4.28.2.2</t>
  </si>
  <si>
    <t>4.28.2.3</t>
  </si>
  <si>
    <t>4.28.2.4</t>
  </si>
  <si>
    <t>4.28.2.5</t>
  </si>
  <si>
    <t>4.28.3</t>
  </si>
  <si>
    <t>4.28.3.1</t>
  </si>
  <si>
    <t>4.28.3.2</t>
  </si>
  <si>
    <t>4.29</t>
  </si>
  <si>
    <t>ARQUITETURA - Bloco O (O7 a O10)</t>
  </si>
  <si>
    <t>4.29.2</t>
  </si>
  <si>
    <t>4.29.2.1</t>
  </si>
  <si>
    <t>4.29.2.2</t>
  </si>
  <si>
    <t>4.29.2.3</t>
  </si>
  <si>
    <t>4.29.2.4</t>
  </si>
  <si>
    <t>4.29.3</t>
  </si>
  <si>
    <t>4.29.3.1</t>
  </si>
  <si>
    <t>4.29.3.2</t>
  </si>
  <si>
    <t>4.29.3.3</t>
  </si>
  <si>
    <t>CPU-39</t>
  </si>
  <si>
    <t>4.30</t>
  </si>
  <si>
    <t>ARQUITETURA - Bloco O (O13) E Laje de cobertura</t>
  </si>
  <si>
    <t>4.31</t>
  </si>
  <si>
    <t xml:space="preserve">ARQUITETURA - Recomposições de alvenaria </t>
  </si>
  <si>
    <t>SERRALHEIRO COM ENCARGOS COMPLEMENTARES</t>
  </si>
  <si>
    <t>AUXILIAR DE SERRALHEIRO COM ENCARGOS COMPLEMENTARES</t>
  </si>
  <si>
    <t>IMPERMEABILIZADOR COM ENCARGOS COMPLEMENTARES</t>
  </si>
  <si>
    <t>AJUDANTE ESPECIALIZADO COM ENCARGOS COMPLEMENTARES</t>
  </si>
  <si>
    <t>APARELHO PARA CORTE E SOLDA OXI-ACETILENO SOBRE RODAS, INCLUSIVE CILINDROS E MAÇARICOS - JUROS. AF_05/2023</t>
  </si>
  <si>
    <t>APARELHO PARA CORTE E SOLDA OXI-ACETILENO SOBRE RODAS, INCLUSIVE CILINDROS E MAÇARICOS - DEPRECIAÇÃO. AF_05/2023</t>
  </si>
  <si>
    <t>APARELHO PARA CORTE E SOLDA OXI-ACETILENO SOBRE RODAS, INCLUSIVE CILINDROS E MAÇARICOS - MATERIAIS NA OPERAÇÃO. AF_05/2023</t>
  </si>
  <si>
    <t>APARELHO PARA CORTE E SOLDA OXI-ACETILENO SOBRE RODAS, INCLUSIVE CILINDROS E MAÇARICOS - MANUTENÇÃO. AF_05/2023</t>
  </si>
  <si>
    <t>04.01.4-COBERTURAS</t>
  </si>
  <si>
    <t>05.00.000</t>
  </si>
  <si>
    <t>INSTALAÇÕES HIDRÁULICAS E SANITÁRIAS</t>
  </si>
  <si>
    <t>5.1</t>
  </si>
  <si>
    <t>05.03.000</t>
  </si>
  <si>
    <t>DRENAGEM DE ÁGUAS PLUVIAIS</t>
  </si>
  <si>
    <t>5.1.0.1</t>
  </si>
  <si>
    <t>05.03.100.01</t>
  </si>
  <si>
    <t>CPU-55</t>
  </si>
  <si>
    <t>5.1.0.2</t>
  </si>
  <si>
    <t>05.03.100.02</t>
  </si>
  <si>
    <t>CPU-56</t>
  </si>
  <si>
    <t>5.1.0.3</t>
  </si>
  <si>
    <t>05.03.100.03</t>
  </si>
  <si>
    <t>CPU-57</t>
  </si>
  <si>
    <t>5.1.0.4</t>
  </si>
  <si>
    <t>05.03.100.04</t>
  </si>
  <si>
    <t>CPU-66</t>
  </si>
  <si>
    <t>5.1.0.5</t>
  </si>
  <si>
    <t>05.03.100.05</t>
  </si>
  <si>
    <t>CPU-67</t>
  </si>
  <si>
    <t>5.1.0.6</t>
  </si>
  <si>
    <t>05.03.100.06</t>
  </si>
  <si>
    <t>CPU-68</t>
  </si>
  <si>
    <t>5.1.0.7</t>
  </si>
  <si>
    <t>05.03.100.07</t>
  </si>
  <si>
    <t>CPU-69</t>
  </si>
  <si>
    <t>5.1.0.8</t>
  </si>
  <si>
    <t>05.03.100.08</t>
  </si>
  <si>
    <t>CPU-24</t>
  </si>
  <si>
    <t>5.1.0.9</t>
  </si>
  <si>
    <t>05.03.100.09</t>
  </si>
  <si>
    <t>CPU-17</t>
  </si>
  <si>
    <t>5.1.0.10</t>
  </si>
  <si>
    <t>05.03.100.10</t>
  </si>
  <si>
    <t>CPU-25</t>
  </si>
  <si>
    <t>5.1.0.11</t>
  </si>
  <si>
    <t>05.03.100.11</t>
  </si>
  <si>
    <t>CPU-54</t>
  </si>
  <si>
    <t>5.1.0.12</t>
  </si>
  <si>
    <t>5.1.0.13</t>
  </si>
  <si>
    <t>05.03.100.13</t>
  </si>
  <si>
    <t>CPU-60</t>
  </si>
  <si>
    <t>5.1.0.14</t>
  </si>
  <si>
    <t>05.03.100.14</t>
  </si>
  <si>
    <t>5.1.0.15</t>
  </si>
  <si>
    <t>05.03.100.15</t>
  </si>
  <si>
    <t>5.1.0.16</t>
  </si>
  <si>
    <t>05.03.100.16</t>
  </si>
  <si>
    <t>5.1.0.17</t>
  </si>
  <si>
    <t>05.03.100.17</t>
  </si>
  <si>
    <t>5.1.0.18</t>
  </si>
  <si>
    <t>05.03.100.18</t>
  </si>
  <si>
    <t>5.1.0.19</t>
  </si>
  <si>
    <t>05.03.100.19</t>
  </si>
  <si>
    <t>CPU-131</t>
  </si>
  <si>
    <t>5.1.0.20</t>
  </si>
  <si>
    <t>05.03.100.20</t>
  </si>
  <si>
    <t>CPU-132</t>
  </si>
  <si>
    <t>5.1.0.21</t>
  </si>
  <si>
    <t>CPU-133</t>
  </si>
  <si>
    <t>ASSENTADOR DE TUBOS COM ENCARGOS COMPLEMENTARES</t>
  </si>
  <si>
    <t>ARMADOR COM ENCARGOS COMPLEMENTARES</t>
  </si>
  <si>
    <t>AJUDANTE DE ARMADOR COM ENCARGOS COMPLEMENTARES</t>
  </si>
  <si>
    <t>05.03-DRENAGEM</t>
  </si>
  <si>
    <t>06.00.000</t>
  </si>
  <si>
    <t>INSTALAÇÕES ELÉTRICAS E LUMINOTÉCNICAS</t>
  </si>
  <si>
    <t>6.1</t>
  </si>
  <si>
    <t>06.01.000</t>
  </si>
  <si>
    <t>BLOCO A</t>
  </si>
  <si>
    <t>06.01.100.01</t>
  </si>
  <si>
    <t>CPU-127</t>
  </si>
  <si>
    <t>06.01.100.02</t>
  </si>
  <si>
    <t>CPU-128</t>
  </si>
  <si>
    <t>06.01.100.03</t>
  </si>
  <si>
    <t>CPU-129</t>
  </si>
  <si>
    <t>06.01.100.04</t>
  </si>
  <si>
    <t>CPU-26</t>
  </si>
  <si>
    <t>06.01.100.05</t>
  </si>
  <si>
    <t>CPU-41</t>
  </si>
  <si>
    <t>06.01.100.06</t>
  </si>
  <si>
    <t>CPU-200</t>
  </si>
  <si>
    <t>06.01.100.07</t>
  </si>
  <si>
    <t>CPU-201</t>
  </si>
  <si>
    <t>06.01.100.08</t>
  </si>
  <si>
    <t>CPU-202</t>
  </si>
  <si>
    <t>06.01.100.09</t>
  </si>
  <si>
    <t>CPU-203</t>
  </si>
  <si>
    <t>06.01.100.10</t>
  </si>
  <si>
    <t>CPU-204</t>
  </si>
  <si>
    <t>06.01.100.11</t>
  </si>
  <si>
    <t>CPU-205</t>
  </si>
  <si>
    <t>06.01.100.12</t>
  </si>
  <si>
    <t>CPU-206</t>
  </si>
  <si>
    <t>06.01.100.13</t>
  </si>
  <si>
    <t>CPU-208</t>
  </si>
  <si>
    <t>06.01.100.14</t>
  </si>
  <si>
    <t>CPU-209</t>
  </si>
  <si>
    <t>06.01.100.15</t>
  </si>
  <si>
    <t>06.01.100.16</t>
  </si>
  <si>
    <t>06.01.100.17</t>
  </si>
  <si>
    <t>06.01.100.18</t>
  </si>
  <si>
    <t>06.01.100.19</t>
  </si>
  <si>
    <t>06.01.100.20</t>
  </si>
  <si>
    <t>06.01.100.21</t>
  </si>
  <si>
    <t>06.01.100.22</t>
  </si>
  <si>
    <t>06.01.100.23</t>
  </si>
  <si>
    <t>CPU-31</t>
  </si>
  <si>
    <t>06.01.100.24</t>
  </si>
  <si>
    <t>06.01.100.25</t>
  </si>
  <si>
    <t>06.01.100.26</t>
  </si>
  <si>
    <t>06.01.100.27</t>
  </si>
  <si>
    <t>06.01.100.28</t>
  </si>
  <si>
    <t>06.01.100.29</t>
  </si>
  <si>
    <t>CPU-70</t>
  </si>
  <si>
    <t>06.01.100.30</t>
  </si>
  <si>
    <t>06.01.100.31</t>
  </si>
  <si>
    <t>06.01.100.32</t>
  </si>
  <si>
    <t>06.01.100.33</t>
  </si>
  <si>
    <t>06.01.100.34</t>
  </si>
  <si>
    <t>CPU-27</t>
  </si>
  <si>
    <t>06.01.100.35</t>
  </si>
  <si>
    <t>CPU-72</t>
  </si>
  <si>
    <t>06.01.100.36</t>
  </si>
  <si>
    <t>06.01.100.37</t>
  </si>
  <si>
    <t>06.01.100.38</t>
  </si>
  <si>
    <t>06.01.100.39</t>
  </si>
  <si>
    <t>06.01.100.40</t>
  </si>
  <si>
    <t>06.01.100.41</t>
  </si>
  <si>
    <t>06.01.100.42</t>
  </si>
  <si>
    <t>CPU-33</t>
  </si>
  <si>
    <t>06.01.100.43</t>
  </si>
  <si>
    <t>06.01.100.44</t>
  </si>
  <si>
    <t>CPU-63</t>
  </si>
  <si>
    <t>06.01.100.45</t>
  </si>
  <si>
    <t>06.01.100.46</t>
  </si>
  <si>
    <t>06.01.100.47</t>
  </si>
  <si>
    <t>CPU-28</t>
  </si>
  <si>
    <t>06.01.100.48</t>
  </si>
  <si>
    <t>CPU-108</t>
  </si>
  <si>
    <t>6.2</t>
  </si>
  <si>
    <t>06.02.000</t>
  </si>
  <si>
    <t>BLOCO BCD</t>
  </si>
  <si>
    <t>06.02.100.01</t>
  </si>
  <si>
    <t>06.02.100.02</t>
  </si>
  <si>
    <t>06.02.100.03</t>
  </si>
  <si>
    <t>06.02.100.04</t>
  </si>
  <si>
    <t>06.02.100.05</t>
  </si>
  <si>
    <t>CPU-30</t>
  </si>
  <si>
    <t>06.02.100.06</t>
  </si>
  <si>
    <t>06.02.100.07</t>
  </si>
  <si>
    <t>06.02.100.08</t>
  </si>
  <si>
    <t>06.02.100.09</t>
  </si>
  <si>
    <t>06.02.100.10</t>
  </si>
  <si>
    <t>06.02.100.11</t>
  </si>
  <si>
    <t>CPU-207</t>
  </si>
  <si>
    <t>06.02.100.12</t>
  </si>
  <si>
    <t>06.02.100.13</t>
  </si>
  <si>
    <t>06.02.100.14</t>
  </si>
  <si>
    <t>06.02.100.15</t>
  </si>
  <si>
    <t>06.02.100.16</t>
  </si>
  <si>
    <t>06.02.100.17</t>
  </si>
  <si>
    <t>06.02.100.18</t>
  </si>
  <si>
    <t>CPU-109</t>
  </si>
  <si>
    <t>06.02.100.19</t>
  </si>
  <si>
    <t>06.02.100.20</t>
  </si>
  <si>
    <t>06.02.100.21</t>
  </si>
  <si>
    <t>06.02.100.22</t>
  </si>
  <si>
    <t>06.02.100.23</t>
  </si>
  <si>
    <t>06.02.100.24</t>
  </si>
  <si>
    <t>06.02.100.25</t>
  </si>
  <si>
    <t>06.02.100.26</t>
  </si>
  <si>
    <t>06.02.100.27</t>
  </si>
  <si>
    <t>06.02.100.28</t>
  </si>
  <si>
    <t>CPU-61</t>
  </si>
  <si>
    <t>06.02.100.29</t>
  </si>
  <si>
    <t>CPU-62</t>
  </si>
  <si>
    <t>06.02.100.30</t>
  </si>
  <si>
    <t>06.02.100.31</t>
  </si>
  <si>
    <t>06.02.100.32</t>
  </si>
  <si>
    <t>06.02.100.33</t>
  </si>
  <si>
    <t>06.02.100.34</t>
  </si>
  <si>
    <t>06.02.100.35</t>
  </si>
  <si>
    <t>06.02.100.36</t>
  </si>
  <si>
    <t>06.02.100.37</t>
  </si>
  <si>
    <t>06.02.100.38</t>
  </si>
  <si>
    <t>06.02.100.39</t>
  </si>
  <si>
    <t>06.02.100.40</t>
  </si>
  <si>
    <t>06.02.100.41</t>
  </si>
  <si>
    <t>06.02.100.42</t>
  </si>
  <si>
    <t>06.02.100.43</t>
  </si>
  <si>
    <t>06.02.100.44</t>
  </si>
  <si>
    <t>06.02.100.45</t>
  </si>
  <si>
    <t>06.02.100.46</t>
  </si>
  <si>
    <t>06.02.100.47</t>
  </si>
  <si>
    <t>06.02.100.48</t>
  </si>
  <si>
    <t>06.02.100.49</t>
  </si>
  <si>
    <t>06.02.100.50</t>
  </si>
  <si>
    <t>CPU-43</t>
  </si>
  <si>
    <t>06.02.100.51</t>
  </si>
  <si>
    <t>06.02.100.52</t>
  </si>
  <si>
    <t>06.02.100.53</t>
  </si>
  <si>
    <t>06.02.100.54</t>
  </si>
  <si>
    <t>CPU-110</t>
  </si>
  <si>
    <t>6.3</t>
  </si>
  <si>
    <t>06.03.000</t>
  </si>
  <si>
    <t>BLOCO E</t>
  </si>
  <si>
    <t>06.03.100.01</t>
  </si>
  <si>
    <t>06.03.100.02</t>
  </si>
  <si>
    <t>06.03.100.03</t>
  </si>
  <si>
    <t>06.03.100.04</t>
  </si>
  <si>
    <t>06.03.100.05</t>
  </si>
  <si>
    <t>06.03.100.06</t>
  </si>
  <si>
    <t>06.03.100.07</t>
  </si>
  <si>
    <t>06.03.100.08</t>
  </si>
  <si>
    <t>06.03.100.09</t>
  </si>
  <si>
    <t>06.03.100.10</t>
  </si>
  <si>
    <t>06.03.100.11</t>
  </si>
  <si>
    <t>06.03.100.12</t>
  </si>
  <si>
    <t>06.03.100.13</t>
  </si>
  <si>
    <t>06.03.100.14</t>
  </si>
  <si>
    <t>06.03.100.15</t>
  </si>
  <si>
    <t>06.03.100.16</t>
  </si>
  <si>
    <t>06.03.100.17</t>
  </si>
  <si>
    <t>06.03.100.18</t>
  </si>
  <si>
    <t>06.03.100.19</t>
  </si>
  <si>
    <t>06.03.100.20</t>
  </si>
  <si>
    <t>06.03.100.21</t>
  </si>
  <si>
    <t>06.03.100.22</t>
  </si>
  <si>
    <t>06.03.100.23</t>
  </si>
  <si>
    <t>06.03.100.24</t>
  </si>
  <si>
    <t>06.03.100.25</t>
  </si>
  <si>
    <t>06.03.100.26</t>
  </si>
  <si>
    <t>06.03.100.27</t>
  </si>
  <si>
    <t>06.03.100.28</t>
  </si>
  <si>
    <t>06.03.100.29</t>
  </si>
  <si>
    <t>06.03.100.30</t>
  </si>
  <si>
    <t>06.03.100.31</t>
  </si>
  <si>
    <t>06.03.100.32</t>
  </si>
  <si>
    <t>06.03.100.33</t>
  </si>
  <si>
    <t>06.03.100.34</t>
  </si>
  <si>
    <t>06.03.100.35</t>
  </si>
  <si>
    <t>06.03.100.36</t>
  </si>
  <si>
    <t>06.03.100.37</t>
  </si>
  <si>
    <t>06.03.100.38</t>
  </si>
  <si>
    <t>06.03.100.39</t>
  </si>
  <si>
    <t>6.4</t>
  </si>
  <si>
    <t>06.04.000</t>
  </si>
  <si>
    <t>BLOCO F</t>
  </si>
  <si>
    <t>06.04.100.01</t>
  </si>
  <si>
    <t>06.04.100.02</t>
  </si>
  <si>
    <t>06.04.100.03</t>
  </si>
  <si>
    <t>06.04.100.04</t>
  </si>
  <si>
    <t>06.04.100.05</t>
  </si>
  <si>
    <t>06.04.100.06</t>
  </si>
  <si>
    <t>06.04.100.07</t>
  </si>
  <si>
    <t>06.04.100.08</t>
  </si>
  <si>
    <t>06.04.100.09</t>
  </si>
  <si>
    <t>06.04.100.10</t>
  </si>
  <si>
    <t>06.04.100.11</t>
  </si>
  <si>
    <t>06.04.100.12</t>
  </si>
  <si>
    <t>06.04.100.13</t>
  </si>
  <si>
    <t>06.04.100.14</t>
  </si>
  <si>
    <t>06.04.100.15</t>
  </si>
  <si>
    <t>06.04.100.16</t>
  </si>
  <si>
    <t>06.04.100.17</t>
  </si>
  <si>
    <t>06.04.100.18</t>
  </si>
  <si>
    <t>06.04.100.19</t>
  </si>
  <si>
    <t>06.04.100.20</t>
  </si>
  <si>
    <t>06.04.100.21</t>
  </si>
  <si>
    <t>06.04.100.22</t>
  </si>
  <si>
    <t>06.04.100.23</t>
  </si>
  <si>
    <t>06.04.100.24</t>
  </si>
  <si>
    <t>06.04.100.25</t>
  </si>
  <si>
    <t>06.04.100.26</t>
  </si>
  <si>
    <t>06.04.100.27</t>
  </si>
  <si>
    <t>06.04.100.28</t>
  </si>
  <si>
    <t>06.04.100.29</t>
  </si>
  <si>
    <t>06.04.100.30</t>
  </si>
  <si>
    <t>06.04.100.31</t>
  </si>
  <si>
    <t>06.04.100.32</t>
  </si>
  <si>
    <t>06.04.100.33</t>
  </si>
  <si>
    <t>06.04.100.34</t>
  </si>
  <si>
    <t>06.04.100.35</t>
  </si>
  <si>
    <t>06.04.100.36</t>
  </si>
  <si>
    <t>06.04.100.37</t>
  </si>
  <si>
    <t>06.04.100.38</t>
  </si>
  <si>
    <t>06.04.100.39</t>
  </si>
  <si>
    <t>06.04.100.40</t>
  </si>
  <si>
    <t>06.04.100.41</t>
  </si>
  <si>
    <t>06.04.100.42</t>
  </si>
  <si>
    <t>06.04.100.43</t>
  </si>
  <si>
    <t>06.04.100.44</t>
  </si>
  <si>
    <t>06.04.100.45</t>
  </si>
  <si>
    <t>06.04.100.46</t>
  </si>
  <si>
    <t>CPU-111</t>
  </si>
  <si>
    <t>06.04.100.47</t>
  </si>
  <si>
    <t>06.04.100.48</t>
  </si>
  <si>
    <t>06.04.100.49</t>
  </si>
  <si>
    <t>06.04.100.50</t>
  </si>
  <si>
    <t>06.04.100.51</t>
  </si>
  <si>
    <t>6.5</t>
  </si>
  <si>
    <t>06.05.000</t>
  </si>
  <si>
    <t>BLOCO G</t>
  </si>
  <si>
    <t>06.05.100.01</t>
  </si>
  <si>
    <t>06.05.100.02</t>
  </si>
  <si>
    <t>06.05.100.03</t>
  </si>
  <si>
    <t>06.05.100.04</t>
  </si>
  <si>
    <t>06.05.100.05</t>
  </si>
  <si>
    <t>06.05.100.06</t>
  </si>
  <si>
    <t>06.05.100.07</t>
  </si>
  <si>
    <t>06.05.100.08</t>
  </si>
  <si>
    <t>06.05.100.09</t>
  </si>
  <si>
    <t>06.05.100.10</t>
  </si>
  <si>
    <t>06.05.100.11</t>
  </si>
  <si>
    <t>06.05.100.12</t>
  </si>
  <si>
    <t>06.05.100.13</t>
  </si>
  <si>
    <t>06.05.100.14</t>
  </si>
  <si>
    <t>06.05.100.15</t>
  </si>
  <si>
    <t>06.05.100.16</t>
  </si>
  <si>
    <t>06.05.100.17</t>
  </si>
  <si>
    <t>06.05.100.18</t>
  </si>
  <si>
    <t>06.05.100.19</t>
  </si>
  <si>
    <t>06.05.100.20</t>
  </si>
  <si>
    <t>06.05.100.21</t>
  </si>
  <si>
    <t>06.05.100.22</t>
  </si>
  <si>
    <t>06.05.100.23</t>
  </si>
  <si>
    <t>06.05.100.24</t>
  </si>
  <si>
    <t>06.05.100.25</t>
  </si>
  <si>
    <t>06.05.100.26</t>
  </si>
  <si>
    <t>06.05.100.27</t>
  </si>
  <si>
    <t>06.05.100.28</t>
  </si>
  <si>
    <t>06.05.100.29</t>
  </si>
  <si>
    <t>06.05.100.30</t>
  </si>
  <si>
    <t>06.05.100.31</t>
  </si>
  <si>
    <t>06.05.100.32</t>
  </si>
  <si>
    <t>06.05.100.33</t>
  </si>
  <si>
    <t>06.05.100.34</t>
  </si>
  <si>
    <t>06.05.100.35</t>
  </si>
  <si>
    <t>06.05.100.36</t>
  </si>
  <si>
    <t>CPU-112</t>
  </si>
  <si>
    <t>06.05.100.37</t>
  </si>
  <si>
    <t>06.05.100.38</t>
  </si>
  <si>
    <t>6.6</t>
  </si>
  <si>
    <t>06.06.000</t>
  </si>
  <si>
    <t>BLOCO H</t>
  </si>
  <si>
    <t>06.06.100.01</t>
  </si>
  <si>
    <t>06.06.100.02</t>
  </si>
  <si>
    <t>06.06.100.03</t>
  </si>
  <si>
    <t>06.06.100.04</t>
  </si>
  <si>
    <t>06.06.100.05</t>
  </si>
  <si>
    <t>06.06.100.06</t>
  </si>
  <si>
    <t>06.06.100.07</t>
  </si>
  <si>
    <t>06.06.100.08</t>
  </si>
  <si>
    <t>06.06.100.09</t>
  </si>
  <si>
    <t>06.06.100.10</t>
  </si>
  <si>
    <t>06.06.100.11</t>
  </si>
  <si>
    <t>06.06.100.12</t>
  </si>
  <si>
    <t>06.06.100.13</t>
  </si>
  <si>
    <t>06.06.100.14</t>
  </si>
  <si>
    <t>06.06.100.15</t>
  </si>
  <si>
    <t>06.06.100.16</t>
  </si>
  <si>
    <t>06.06.100.17</t>
  </si>
  <si>
    <t>06.06.100.18</t>
  </si>
  <si>
    <t>06.06.100.19</t>
  </si>
  <si>
    <t>06.06.100.20</t>
  </si>
  <si>
    <t>06.06.100.21</t>
  </si>
  <si>
    <t>06.06.100.22</t>
  </si>
  <si>
    <t>06.06.100.23</t>
  </si>
  <si>
    <t>06.06.100.24</t>
  </si>
  <si>
    <t>06.06.100.25</t>
  </si>
  <si>
    <t>06.06.100.26</t>
  </si>
  <si>
    <t>06.06.100.27</t>
  </si>
  <si>
    <t>06.06.100.28</t>
  </si>
  <si>
    <t>06.06.100.29</t>
  </si>
  <si>
    <t>06.06.100.30</t>
  </si>
  <si>
    <t>06.06.100.31</t>
  </si>
  <si>
    <t>06.06.100.32</t>
  </si>
  <si>
    <t>CPU-113</t>
  </si>
  <si>
    <t>06.06.100.33</t>
  </si>
  <si>
    <t>CPU-42</t>
  </si>
  <si>
    <t>6.7</t>
  </si>
  <si>
    <t>06.07.000</t>
  </si>
  <si>
    <t>BLOCO I</t>
  </si>
  <si>
    <t>06.07.100.01</t>
  </si>
  <si>
    <t>06.07.100.02</t>
  </si>
  <si>
    <t>06.07.100.03</t>
  </si>
  <si>
    <t>06.07.100.04</t>
  </si>
  <si>
    <t>06.07.100.05</t>
  </si>
  <si>
    <t>06.07.100.06</t>
  </si>
  <si>
    <t>06.07.100.07</t>
  </si>
  <si>
    <t>06.07.100.08</t>
  </si>
  <si>
    <t>06.07.100.09</t>
  </si>
  <si>
    <t>06.07.100.10</t>
  </si>
  <si>
    <t>06.07.100.11</t>
  </si>
  <si>
    <t>06.07.100.12</t>
  </si>
  <si>
    <t>06.07.100.13</t>
  </si>
  <si>
    <t>06.07.100.14</t>
  </si>
  <si>
    <t>06.07.100.15</t>
  </si>
  <si>
    <t>06.07.100.16</t>
  </si>
  <si>
    <t>06.07.100.17</t>
  </si>
  <si>
    <t>06.07.100.18</t>
  </si>
  <si>
    <t>06.07.100.19</t>
  </si>
  <si>
    <t>06.07.100.20</t>
  </si>
  <si>
    <t>06.07.100.21</t>
  </si>
  <si>
    <t>06.07.100.22</t>
  </si>
  <si>
    <t>06.07.100.23</t>
  </si>
  <si>
    <t>06.07.100.24</t>
  </si>
  <si>
    <t>06.07.100.25</t>
  </si>
  <si>
    <t>06.07.100.26</t>
  </si>
  <si>
    <t>06.07.100.27</t>
  </si>
  <si>
    <t>06.07.100.28</t>
  </si>
  <si>
    <t>06.07.100.29</t>
  </si>
  <si>
    <t>06.07.100.30</t>
  </si>
  <si>
    <t>06.07.100.31</t>
  </si>
  <si>
    <t>06.07.100.32</t>
  </si>
  <si>
    <t>06.07.100.33</t>
  </si>
  <si>
    <t>06.07.100.34</t>
  </si>
  <si>
    <t>06.07.100.35</t>
  </si>
  <si>
    <t>06.07.100.36</t>
  </si>
  <si>
    <t>06.07.100.37</t>
  </si>
  <si>
    <t>06.07.100.38</t>
  </si>
  <si>
    <t>06.07.100.39</t>
  </si>
  <si>
    <t>06.07.100.40</t>
  </si>
  <si>
    <t>6.8</t>
  </si>
  <si>
    <t>06.08.000</t>
  </si>
  <si>
    <t>BLOCO J</t>
  </si>
  <si>
    <t>06.08.100.01</t>
  </si>
  <si>
    <t>06.08.100.02</t>
  </si>
  <si>
    <t>06.08.100.03</t>
  </si>
  <si>
    <t>06.08.100.04</t>
  </si>
  <si>
    <t>06.08.100.05</t>
  </si>
  <si>
    <t>06.08.100.06</t>
  </si>
  <si>
    <t>06.08.100.07</t>
  </si>
  <si>
    <t>06.08.100.08</t>
  </si>
  <si>
    <t>06.08.100.09</t>
  </si>
  <si>
    <t>06.08.100.10</t>
  </si>
  <si>
    <t>06.08.100.11</t>
  </si>
  <si>
    <t>06.08.100.12</t>
  </si>
  <si>
    <t>06.08.100.13</t>
  </si>
  <si>
    <t>06.08.100.14</t>
  </si>
  <si>
    <t>06.08.100.15</t>
  </si>
  <si>
    <t>06.08.100.16</t>
  </si>
  <si>
    <t>06.08.100.17</t>
  </si>
  <si>
    <t>06.08.100.18</t>
  </si>
  <si>
    <t>06.08.100.19</t>
  </si>
  <si>
    <t>06.08.100.20</t>
  </si>
  <si>
    <t>06.08.100.21</t>
  </si>
  <si>
    <t>6.9</t>
  </si>
  <si>
    <t>06.09.000</t>
  </si>
  <si>
    <t>BLOCO K</t>
  </si>
  <si>
    <t>06.09.100.01</t>
  </si>
  <si>
    <t>06.09.100.02</t>
  </si>
  <si>
    <t>06.09.100.03</t>
  </si>
  <si>
    <t>06.09.100.04</t>
  </si>
  <si>
    <t>06.09.100.05</t>
  </si>
  <si>
    <t>06.09.100.06</t>
  </si>
  <si>
    <t>06.09.100.07</t>
  </si>
  <si>
    <t>06.09.100.08</t>
  </si>
  <si>
    <t>06.09.100.09</t>
  </si>
  <si>
    <t>06.09.100.10</t>
  </si>
  <si>
    <t>06.09.100.11</t>
  </si>
  <si>
    <t>06.09.100.12</t>
  </si>
  <si>
    <t>06.09.100.13</t>
  </si>
  <si>
    <t>06.09.100.14</t>
  </si>
  <si>
    <t>06.09.100.15</t>
  </si>
  <si>
    <t>06.09.100.16</t>
  </si>
  <si>
    <t>06.09.100.17</t>
  </si>
  <si>
    <t>06.09.100.18</t>
  </si>
  <si>
    <t>6.10</t>
  </si>
  <si>
    <t>06.10.000</t>
  </si>
  <si>
    <t>BLOCO L</t>
  </si>
  <si>
    <t>06.10.100.01</t>
  </si>
  <si>
    <t>06.10.100.02</t>
  </si>
  <si>
    <t>06.10.100.03</t>
  </si>
  <si>
    <t>06.10.100.04</t>
  </si>
  <si>
    <t>06.10.100.05</t>
  </si>
  <si>
    <t>06.10.100.06</t>
  </si>
  <si>
    <t>06.10.100.07</t>
  </si>
  <si>
    <t>06.10.100.08</t>
  </si>
  <si>
    <t>06.10.100.09</t>
  </si>
  <si>
    <t>06.10.100.10</t>
  </si>
  <si>
    <t>06.10.100.11</t>
  </si>
  <si>
    <t>06.10.100.12</t>
  </si>
  <si>
    <t>06.10.100.13</t>
  </si>
  <si>
    <t>06.10.100.14</t>
  </si>
  <si>
    <t>06.10.100.15</t>
  </si>
  <si>
    <t>06.10.100.16</t>
  </si>
  <si>
    <t>06.10.100.17</t>
  </si>
  <si>
    <t>06.10.100.18</t>
  </si>
  <si>
    <t>06.10.100.19</t>
  </si>
  <si>
    <t>06.10.100.20</t>
  </si>
  <si>
    <t>06.10.100.21</t>
  </si>
  <si>
    <t>06.10.100.22</t>
  </si>
  <si>
    <t>CPU-32</t>
  </si>
  <si>
    <t>06.10.100.23</t>
  </si>
  <si>
    <t>06.10.100.24</t>
  </si>
  <si>
    <t>06.10.100.25</t>
  </si>
  <si>
    <t>06.10.100.26</t>
  </si>
  <si>
    <t>06.10.100.27</t>
  </si>
  <si>
    <t>06.10.100.28</t>
  </si>
  <si>
    <t>06.10.100.29</t>
  </si>
  <si>
    <t>06.10.100.30</t>
  </si>
  <si>
    <t>06.10.100.31</t>
  </si>
  <si>
    <t>06.10.100.32</t>
  </si>
  <si>
    <t>06.10.100.33</t>
  </si>
  <si>
    <t>06.10.100.34</t>
  </si>
  <si>
    <t>06.10.100.35</t>
  </si>
  <si>
    <t>06.10.100.36</t>
  </si>
  <si>
    <t>06.10.100.37</t>
  </si>
  <si>
    <t>06.10.100.38</t>
  </si>
  <si>
    <t>06.10.100.39</t>
  </si>
  <si>
    <t>06.10.100.40</t>
  </si>
  <si>
    <t>06.10.100.41</t>
  </si>
  <si>
    <t>06.10.100.42</t>
  </si>
  <si>
    <t>06.10.100.43</t>
  </si>
  <si>
    <t>06.10.100.44</t>
  </si>
  <si>
    <t>06.10.100.45</t>
  </si>
  <si>
    <t>06.10.100.46</t>
  </si>
  <si>
    <t>06.10.100.47</t>
  </si>
  <si>
    <t>6.11</t>
  </si>
  <si>
    <t>06.11.000</t>
  </si>
  <si>
    <t>BLOCO M</t>
  </si>
  <si>
    <t>06.11.100.01</t>
  </si>
  <si>
    <t>06.11.100.02</t>
  </si>
  <si>
    <t>06.11.100.03</t>
  </si>
  <si>
    <t>06.11.100.04</t>
  </si>
  <si>
    <t>06.11.100.05</t>
  </si>
  <si>
    <t>06.11.100.06</t>
  </si>
  <si>
    <t>06.11.100.07</t>
  </si>
  <si>
    <t>06.11.100.08</t>
  </si>
  <si>
    <t>06.11.100.09</t>
  </si>
  <si>
    <t>06.11.100.10</t>
  </si>
  <si>
    <t>06.11.100.11</t>
  </si>
  <si>
    <t>06.11.100.12</t>
  </si>
  <si>
    <t>06.11.100.13</t>
  </si>
  <si>
    <t>06.11.100.14</t>
  </si>
  <si>
    <t>06.11.100.15</t>
  </si>
  <si>
    <t>06.11.100.16</t>
  </si>
  <si>
    <t>06.11.100.17</t>
  </si>
  <si>
    <t>06.11.100.18</t>
  </si>
  <si>
    <t>06.11.100.19</t>
  </si>
  <si>
    <t>06.11.100.20</t>
  </si>
  <si>
    <t>06.11.100.21</t>
  </si>
  <si>
    <t>06.11.100.22</t>
  </si>
  <si>
    <t>06.11.100.23</t>
  </si>
  <si>
    <t>06.11.100.24</t>
  </si>
  <si>
    <t>06.11.100.25</t>
  </si>
  <si>
    <t>6.12</t>
  </si>
  <si>
    <t>06.12.000</t>
  </si>
  <si>
    <t>BLOCO N</t>
  </si>
  <si>
    <t>06.12.100.01</t>
  </si>
  <si>
    <t>06.12.100.02</t>
  </si>
  <si>
    <t>06.12.100.03</t>
  </si>
  <si>
    <t>06.12.100.04</t>
  </si>
  <si>
    <t>06.12.100.05</t>
  </si>
  <si>
    <t>06.12.100.06</t>
  </si>
  <si>
    <t>06.12.100.07</t>
  </si>
  <si>
    <t>06.12.100.08</t>
  </si>
  <si>
    <t>06.12.100.09</t>
  </si>
  <si>
    <t>06.12.100.10</t>
  </si>
  <si>
    <t>06.12.100.11</t>
  </si>
  <si>
    <t>06.12.100.12</t>
  </si>
  <si>
    <t>06.12.100.13</t>
  </si>
  <si>
    <t>06.12.100.14</t>
  </si>
  <si>
    <t>06.12.100.15</t>
  </si>
  <si>
    <t>06.12.100.16</t>
  </si>
  <si>
    <t>06.12.100.17</t>
  </si>
  <si>
    <t>06.12.100.18</t>
  </si>
  <si>
    <t>06.12.100.19</t>
  </si>
  <si>
    <t>06.12.100.20</t>
  </si>
  <si>
    <t>06.12.100.21</t>
  </si>
  <si>
    <t>06.12.100.22</t>
  </si>
  <si>
    <t>06.12.100.23</t>
  </si>
  <si>
    <t>06.12.100.24</t>
  </si>
  <si>
    <t>06.12.100.25</t>
  </si>
  <si>
    <t>06.12.100.26</t>
  </si>
  <si>
    <t>6.13</t>
  </si>
  <si>
    <t>06.13.000</t>
  </si>
  <si>
    <t>BLOCO O</t>
  </si>
  <si>
    <t>06.13.100.01</t>
  </si>
  <si>
    <t>06.13.100.02</t>
  </si>
  <si>
    <t>06.13.100.03</t>
  </si>
  <si>
    <t>06.13.100.04</t>
  </si>
  <si>
    <t>06.13.100.05</t>
  </si>
  <si>
    <t>06.13.100.06</t>
  </si>
  <si>
    <t>06.13.100.07</t>
  </si>
  <si>
    <t>06.13.100.08</t>
  </si>
  <si>
    <t>06.13.100.09</t>
  </si>
  <si>
    <t>06.13.100.10</t>
  </si>
  <si>
    <t>06.13.100.11</t>
  </si>
  <si>
    <t>06.13.100.12</t>
  </si>
  <si>
    <t>06.13.100.13</t>
  </si>
  <si>
    <t>06.13.100.14</t>
  </si>
  <si>
    <t>06.13.100.15</t>
  </si>
  <si>
    <t>06.13.100.16</t>
  </si>
  <si>
    <t>06.13.100.17</t>
  </si>
  <si>
    <t>06.13.100.18</t>
  </si>
  <si>
    <t>06.13.100.19</t>
  </si>
  <si>
    <t>06.13.100.20</t>
  </si>
  <si>
    <t>06.13.100.21</t>
  </si>
  <si>
    <t>06.13.100.22</t>
  </si>
  <si>
    <t>06.13.100.23</t>
  </si>
  <si>
    <t>06.13.100.24</t>
  </si>
  <si>
    <t>06.13.100.25</t>
  </si>
  <si>
    <t>06.13.100.26</t>
  </si>
  <si>
    <t>06.13.100.27</t>
  </si>
  <si>
    <t>06.13.100.28</t>
  </si>
  <si>
    <t>06.13.100.29</t>
  </si>
  <si>
    <t>06.13.100.30</t>
  </si>
  <si>
    <t>06.13.100.31</t>
  </si>
  <si>
    <t>06.13.100.32</t>
  </si>
  <si>
    <t>06.13.100.33</t>
  </si>
  <si>
    <t>06.13.100.34</t>
  </si>
  <si>
    <t>06.13.100.35</t>
  </si>
  <si>
    <t>06.13.100.36</t>
  </si>
  <si>
    <t>06.13.100.37</t>
  </si>
  <si>
    <t>6.14</t>
  </si>
  <si>
    <t>06.14.000</t>
  </si>
  <si>
    <t>ILUMINAÇÃO EXTERNA</t>
  </si>
  <si>
    <t>06.14.100.01</t>
  </si>
  <si>
    <t>06.14.100.02</t>
  </si>
  <si>
    <t>06.14.100.03</t>
  </si>
  <si>
    <t>06.14.100.04</t>
  </si>
  <si>
    <t>06.14.100.05</t>
  </si>
  <si>
    <t>06.14.100.06</t>
  </si>
  <si>
    <t>06.14.100.07</t>
  </si>
  <si>
    <t>06.14.100.08</t>
  </si>
  <si>
    <t>06.14.100.09</t>
  </si>
  <si>
    <t>06.14.100.10</t>
  </si>
  <si>
    <t>06.14.100.11</t>
  </si>
  <si>
    <t>06.14.100.12</t>
  </si>
  <si>
    <t>06.14.100.13</t>
  </si>
  <si>
    <t>06.14.100.14</t>
  </si>
  <si>
    <t>06.01-ELETRICO E LUMINOTECNICO</t>
  </si>
  <si>
    <t>SUBESTAÇÃO E DISTRIBUIÇÃO</t>
  </si>
  <si>
    <t>7.1</t>
  </si>
  <si>
    <t>SUBESTAÇÃO</t>
  </si>
  <si>
    <t>CPU-114</t>
  </si>
  <si>
    <t>CPU-115</t>
  </si>
  <si>
    <t>CPU-59</t>
  </si>
  <si>
    <t>CPU-116</t>
  </si>
  <si>
    <t>CPU-118</t>
  </si>
  <si>
    <t>CPU-94</t>
  </si>
  <si>
    <t>CPU-106</t>
  </si>
  <si>
    <t>CPU-107</t>
  </si>
  <si>
    <t>CPU-130</t>
  </si>
  <si>
    <t>7.2</t>
  </si>
  <si>
    <t>IMPLANTAÇÃO</t>
  </si>
  <si>
    <t>CPU-210</t>
  </si>
  <si>
    <t>CPU-211</t>
  </si>
  <si>
    <t>CPU-213</t>
  </si>
  <si>
    <t>CPU-215</t>
  </si>
  <si>
    <t>CPU-216</t>
  </si>
  <si>
    <t>CPU-217</t>
  </si>
  <si>
    <t>CPU-218</t>
  </si>
  <si>
    <t>CPU-120</t>
  </si>
  <si>
    <t>CPU-121</t>
  </si>
  <si>
    <t>CPU-122</t>
  </si>
  <si>
    <t>CPU-123</t>
  </si>
  <si>
    <t>CPU-124</t>
  </si>
  <si>
    <t>CPU-219</t>
  </si>
  <si>
    <t>CPU-220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</si>
  <si>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</si>
  <si>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</si>
  <si>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</si>
  <si>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</si>
  <si>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</si>
  <si>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</si>
  <si>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</si>
  <si>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</si>
  <si>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</si>
  <si>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</si>
  <si>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</si>
  <si>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</si>
  <si>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</si>
  <si>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06.15.000</t>
  </si>
  <si>
    <t>06.15.100.01</t>
  </si>
  <si>
    <t>06.15.100.02</t>
  </si>
  <si>
    <t>06.15.100.03</t>
  </si>
  <si>
    <t>06.15.100.04</t>
  </si>
  <si>
    <t>06.15.100.05</t>
  </si>
  <si>
    <t>06.15.100.06</t>
  </si>
  <si>
    <t>ELETROTÉCNICO COM ENCARGOS COMPLEMENTARES</t>
  </si>
  <si>
    <t>06.01-SUBESTAÇÃO E DISTRIBUIÇÃO</t>
  </si>
  <si>
    <t>SPDA</t>
  </si>
  <si>
    <t>8.1</t>
  </si>
  <si>
    <t>06.01.500</t>
  </si>
  <si>
    <t>Aterramento e Proteção Contra Descargas Atmosféricas - Captação</t>
  </si>
  <si>
    <t>8.1.0.1</t>
  </si>
  <si>
    <t>06.01.500.01</t>
  </si>
  <si>
    <t>CPU-83</t>
  </si>
  <si>
    <t>8.1.0.2</t>
  </si>
  <si>
    <t>06.01.500.02</t>
  </si>
  <si>
    <t>CPU-84</t>
  </si>
  <si>
    <t>8.1.0.3</t>
  </si>
  <si>
    <t>06.01.500.03</t>
  </si>
  <si>
    <t>CPU-90</t>
  </si>
  <si>
    <t>8.1.0.4</t>
  </si>
  <si>
    <t>06.01.500.04</t>
  </si>
  <si>
    <t>CPU-145</t>
  </si>
  <si>
    <t>8.1.0.5</t>
  </si>
  <si>
    <t>06.01.500.05</t>
  </si>
  <si>
    <t>8.1.0.6</t>
  </si>
  <si>
    <t>06.01.500.06</t>
  </si>
  <si>
    <t>CPU-85</t>
  </si>
  <si>
    <t>8.1.0.7</t>
  </si>
  <si>
    <t>06.01.500.07</t>
  </si>
  <si>
    <t>CPU-86</t>
  </si>
  <si>
    <t>8.1.0.8</t>
  </si>
  <si>
    <t>06.01.500.08</t>
  </si>
  <si>
    <t>CPU-87</t>
  </si>
  <si>
    <t>8.1.0.9</t>
  </si>
  <si>
    <t>06.01.500.09</t>
  </si>
  <si>
    <t>CPU-88</t>
  </si>
  <si>
    <t>8.1.0.10</t>
  </si>
  <si>
    <t>06.01.500.10</t>
  </si>
  <si>
    <t>CPU-89</t>
  </si>
  <si>
    <t>8.1.0.11</t>
  </si>
  <si>
    <t>06.01.500.11</t>
  </si>
  <si>
    <t>CPU-143</t>
  </si>
  <si>
    <t>8.1.0.12</t>
  </si>
  <si>
    <t>06.01.500.12</t>
  </si>
  <si>
    <t>CPU-144</t>
  </si>
  <si>
    <t>8.1.0.13</t>
  </si>
  <si>
    <t>06.01.500.13</t>
  </si>
  <si>
    <t>CPU-91</t>
  </si>
  <si>
    <t>8.1.0.14</t>
  </si>
  <si>
    <t>06.01.500.14</t>
  </si>
  <si>
    <t>CPU-92</t>
  </si>
  <si>
    <t>8.2</t>
  </si>
  <si>
    <t>Aterramento e Proteção Contra Descargas Atmosféricas - Descidas</t>
  </si>
  <si>
    <t>8.2.0.1</t>
  </si>
  <si>
    <t>CPU-97</t>
  </si>
  <si>
    <t>8.2.0.2</t>
  </si>
  <si>
    <t>CPU-99</t>
  </si>
  <si>
    <t>8.2.0.3</t>
  </si>
  <si>
    <t>CPU-147</t>
  </si>
  <si>
    <t>8.2.0.4</t>
  </si>
  <si>
    <t>CPU-98</t>
  </si>
  <si>
    <t>8.2.0.5</t>
  </si>
  <si>
    <t>8.2.0.6</t>
  </si>
  <si>
    <t>8.3</t>
  </si>
  <si>
    <t>Aterramento e Proteção Contra Descargas Atmosféricas - Aterramento</t>
  </si>
  <si>
    <t>8.3.0.1</t>
  </si>
  <si>
    <t>CPU-93</t>
  </si>
  <si>
    <t>8.3.0.2</t>
  </si>
  <si>
    <t>8.3.0.3</t>
  </si>
  <si>
    <t>8.3.0.4</t>
  </si>
  <si>
    <t>CPU-95</t>
  </si>
  <si>
    <t>8.3.0.5</t>
  </si>
  <si>
    <t>CPU-96</t>
  </si>
  <si>
    <t>8.3.0.6</t>
  </si>
  <si>
    <t>8.3.0.7</t>
  </si>
  <si>
    <t>8.3.0.8</t>
  </si>
  <si>
    <t>06.01-SPDA</t>
  </si>
  <si>
    <t>CABEAMENTO ESTRUTURADO</t>
  </si>
  <si>
    <t>9.1</t>
  </si>
  <si>
    <t>9.1.0.1</t>
  </si>
  <si>
    <t>07.01.100.01</t>
  </si>
  <si>
    <t>CPU-74</t>
  </si>
  <si>
    <t>9.1.0.2</t>
  </si>
  <si>
    <t>07.01.100.02</t>
  </si>
  <si>
    <t>9.1.0.3</t>
  </si>
  <si>
    <t>07.01.100.03</t>
  </si>
  <si>
    <t>CPU-136</t>
  </si>
  <si>
    <t>9.1.0.4</t>
  </si>
  <si>
    <t>07.01.100.04</t>
  </si>
  <si>
    <t>9.1.0.5</t>
  </si>
  <si>
    <t>07.01.100.05</t>
  </si>
  <si>
    <t>9.1.0.6</t>
  </si>
  <si>
    <t>07.01.100.06</t>
  </si>
  <si>
    <t>CPU-137</t>
  </si>
  <si>
    <t>9.1.0.7</t>
  </si>
  <si>
    <t>07.01.100.07</t>
  </si>
  <si>
    <t>CPU-138</t>
  </si>
  <si>
    <t>9.1.0.8</t>
  </si>
  <si>
    <t>07.01.100.08</t>
  </si>
  <si>
    <t>CPU-139</t>
  </si>
  <si>
    <t>9.1.0.9</t>
  </si>
  <si>
    <t>07.01.100.09</t>
  </si>
  <si>
    <t>CPU-140</t>
  </si>
  <si>
    <t>9.1.0.10</t>
  </si>
  <si>
    <t>07.01.100.10</t>
  </si>
  <si>
    <t>9.1.0.11</t>
  </si>
  <si>
    <t>07.01.100.11</t>
  </si>
  <si>
    <t>CPU-46</t>
  </si>
  <si>
    <t>9.1.0.12</t>
  </si>
  <si>
    <t>07.01.100.12</t>
  </si>
  <si>
    <t>CPU-47</t>
  </si>
  <si>
    <t>9.1.0.13</t>
  </si>
  <si>
    <t>07.01.100.13</t>
  </si>
  <si>
    <t>CPU-141</t>
  </si>
  <si>
    <t>9.1.0.14</t>
  </si>
  <si>
    <t>07.01.100.14</t>
  </si>
  <si>
    <t>9.1.0.15</t>
  </si>
  <si>
    <t>07.01.100.15</t>
  </si>
  <si>
    <t>9.1.0.16</t>
  </si>
  <si>
    <t>07.01.100.16</t>
  </si>
  <si>
    <t>9.2</t>
  </si>
  <si>
    <t>07.02.000</t>
  </si>
  <si>
    <t>BLOCOS BCD</t>
  </si>
  <si>
    <t>9.2.0.1</t>
  </si>
  <si>
    <t>07.02.100.01</t>
  </si>
  <si>
    <t>9.2.0.2</t>
  </si>
  <si>
    <t>07.02.100.02</t>
  </si>
  <si>
    <t>9.2.0.3</t>
  </si>
  <si>
    <t>07.02.100.03</t>
  </si>
  <si>
    <t>9.2.0.4</t>
  </si>
  <si>
    <t>07.02.100.04</t>
  </si>
  <si>
    <t>9.2.0.5</t>
  </si>
  <si>
    <t>07.02.100.05</t>
  </si>
  <si>
    <t>9.2.0.6</t>
  </si>
  <si>
    <t>07.02.100.06</t>
  </si>
  <si>
    <t>9.2.0.7</t>
  </si>
  <si>
    <t>07.02.100.07</t>
  </si>
  <si>
    <t>9.2.0.8</t>
  </si>
  <si>
    <t>07.02.100.08</t>
  </si>
  <si>
    <t>9.2.0.9</t>
  </si>
  <si>
    <t>07.02.100.09</t>
  </si>
  <si>
    <t>9.2.0.10</t>
  </si>
  <si>
    <t>07.02.100.10</t>
  </si>
  <si>
    <t>9.3</t>
  </si>
  <si>
    <t>07.03.000</t>
  </si>
  <si>
    <t>9.3.0.1</t>
  </si>
  <si>
    <t>07.03.100.01</t>
  </si>
  <si>
    <t>9.3.0.2</t>
  </si>
  <si>
    <t>07.03.100.02</t>
  </si>
  <si>
    <t>9.3.0.3</t>
  </si>
  <si>
    <t>07.03.100.03</t>
  </si>
  <si>
    <t>9.3.0.4</t>
  </si>
  <si>
    <t>07.03.100.04</t>
  </si>
  <si>
    <t>9.3.0.5</t>
  </si>
  <si>
    <t>07.03.100.05</t>
  </si>
  <si>
    <t>9.3.0.6</t>
  </si>
  <si>
    <t>07.03.100.06</t>
  </si>
  <si>
    <t>9.3.0.7</t>
  </si>
  <si>
    <t>07.03.100.07</t>
  </si>
  <si>
    <t>9.3.0.8</t>
  </si>
  <si>
    <t>07.03.100.08</t>
  </si>
  <si>
    <t>9.4</t>
  </si>
  <si>
    <t>07.04.000</t>
  </si>
  <si>
    <t>BLOCO FG</t>
  </si>
  <si>
    <t>9.4.0.1</t>
  </si>
  <si>
    <t>07.04.100.01</t>
  </si>
  <si>
    <t>9.4.0.2</t>
  </si>
  <si>
    <t>07.04.100.02</t>
  </si>
  <si>
    <t>9.4.0.3</t>
  </si>
  <si>
    <t>07.04.100.03</t>
  </si>
  <si>
    <t>9.4.0.4</t>
  </si>
  <si>
    <t>07.04.100.04</t>
  </si>
  <si>
    <t>9.4.0.5</t>
  </si>
  <si>
    <t>07.04.100.05</t>
  </si>
  <si>
    <t>9.4.0.6</t>
  </si>
  <si>
    <t>07.04.100.06</t>
  </si>
  <si>
    <t>9.4.0.7</t>
  </si>
  <si>
    <t>07.04.100.07</t>
  </si>
  <si>
    <t>9.4.0.8</t>
  </si>
  <si>
    <t>07.04.100.08</t>
  </si>
  <si>
    <t>9.5</t>
  </si>
  <si>
    <t>07.05.000</t>
  </si>
  <si>
    <t>9.5.0.1</t>
  </si>
  <si>
    <t>07.05.100.01</t>
  </si>
  <si>
    <t>9.5.0.2</t>
  </si>
  <si>
    <t>07.05.100.02</t>
  </si>
  <si>
    <t>9.5.0.3</t>
  </si>
  <si>
    <t>07.05.100.03</t>
  </si>
  <si>
    <t>9.5.0.4</t>
  </si>
  <si>
    <t>07.05.100.04</t>
  </si>
  <si>
    <t>9.5.0.5</t>
  </si>
  <si>
    <t>07.05.100.05</t>
  </si>
  <si>
    <t>9.5.0.6</t>
  </si>
  <si>
    <t>07.05.100.06</t>
  </si>
  <si>
    <t>9.5.0.7</t>
  </si>
  <si>
    <t>07.05.100.07</t>
  </si>
  <si>
    <t>9.5.0.8</t>
  </si>
  <si>
    <t>07.05.100.08</t>
  </si>
  <si>
    <t>9.6</t>
  </si>
  <si>
    <t>07.06.000</t>
  </si>
  <si>
    <t>BLOCO IKMN</t>
  </si>
  <si>
    <t>9.6.0.1</t>
  </si>
  <si>
    <t>07.06.100.01</t>
  </si>
  <si>
    <t>9.6.0.2</t>
  </si>
  <si>
    <t>07.06.100.02</t>
  </si>
  <si>
    <t>9.6.0.3</t>
  </si>
  <si>
    <t>07.06.100.03</t>
  </si>
  <si>
    <t>9.6.0.4</t>
  </si>
  <si>
    <t>07.06.100.04</t>
  </si>
  <si>
    <t>9.6.0.5</t>
  </si>
  <si>
    <t>07.06.100.05</t>
  </si>
  <si>
    <t>9.6.0.6</t>
  </si>
  <si>
    <t>07.06.100.06</t>
  </si>
  <si>
    <t>9.6.0.7</t>
  </si>
  <si>
    <t>07.06.100.07</t>
  </si>
  <si>
    <t>9.6.0.8</t>
  </si>
  <si>
    <t>07.06.100.08</t>
  </si>
  <si>
    <t>9.6.0.9</t>
  </si>
  <si>
    <t>07.06.100.09</t>
  </si>
  <si>
    <t>9.6.0.10</t>
  </si>
  <si>
    <t>07.06.100.10</t>
  </si>
  <si>
    <t>9.7</t>
  </si>
  <si>
    <t>07.07.000</t>
  </si>
  <si>
    <t>BLOCO JL</t>
  </si>
  <si>
    <t>9.7.0.1</t>
  </si>
  <si>
    <t>07.07.100.01</t>
  </si>
  <si>
    <t>9.7.0.2</t>
  </si>
  <si>
    <t>07.07.100.02</t>
  </si>
  <si>
    <t>9.7.0.3</t>
  </si>
  <si>
    <t>07.07.100.03</t>
  </si>
  <si>
    <t>9.7.0.4</t>
  </si>
  <si>
    <t>07.07.100.04</t>
  </si>
  <si>
    <t>9.7.0.5</t>
  </si>
  <si>
    <t>07.07.100.05</t>
  </si>
  <si>
    <t>9.7.0.6</t>
  </si>
  <si>
    <t>07.07.100.06</t>
  </si>
  <si>
    <t>9.7.0.7</t>
  </si>
  <si>
    <t>07.07.100.07</t>
  </si>
  <si>
    <t>9.7.0.8</t>
  </si>
  <si>
    <t>07.07.100.08</t>
  </si>
  <si>
    <t>9.8</t>
  </si>
  <si>
    <t>07.08.000</t>
  </si>
  <si>
    <t>9.8.0.1</t>
  </si>
  <si>
    <t>07.08.100.01</t>
  </si>
  <si>
    <t>9.8.0.2</t>
  </si>
  <si>
    <t>07.08.100.02</t>
  </si>
  <si>
    <t>9.8.0.3</t>
  </si>
  <si>
    <t>07.08.100.03</t>
  </si>
  <si>
    <t>9.8.0.4</t>
  </si>
  <si>
    <t>07.08.100.04</t>
  </si>
  <si>
    <t>9.8.0.5</t>
  </si>
  <si>
    <t>07.08.100.05</t>
  </si>
  <si>
    <t>9.8.0.6</t>
  </si>
  <si>
    <t>07.08.100.06</t>
  </si>
  <si>
    <t>9.8.0.7</t>
  </si>
  <si>
    <t>07.08.100.07</t>
  </si>
  <si>
    <t>9.8.0.8</t>
  </si>
  <si>
    <t>07.08.100.08</t>
  </si>
  <si>
    <t>MECÂNICO DE REFRIGERAÇÃO COM ENCARGOS COMPLEMENTARES</t>
  </si>
  <si>
    <t>06.09-CABEAMENTO ESTRUTURADO</t>
  </si>
  <si>
    <t>10.00.000</t>
  </si>
  <si>
    <t>SERVIÇOS AUXILIARES E ADMINISTRATIVOS</t>
  </si>
  <si>
    <t>10.1</t>
  </si>
  <si>
    <t>10.01.000</t>
  </si>
  <si>
    <t>PESSOAL</t>
  </si>
  <si>
    <t>10.1.2</t>
  </si>
  <si>
    <t>10.01.200</t>
  </si>
  <si>
    <t>ADMINISTRAÇÃO</t>
  </si>
  <si>
    <t>10.1.2.1</t>
  </si>
  <si>
    <t>10.01.200.01</t>
  </si>
  <si>
    <t>10.1.2.2</t>
  </si>
  <si>
    <t>10.01.200.02</t>
  </si>
  <si>
    <t>MES</t>
  </si>
  <si>
    <t>10.2</t>
  </si>
  <si>
    <t>10.03.000</t>
  </si>
  <si>
    <t>MÁQUINAS E EQUIPAMENTOS</t>
  </si>
  <si>
    <t>10.2.1</t>
  </si>
  <si>
    <t>10.03.700</t>
  </si>
  <si>
    <t>OUTROS</t>
  </si>
  <si>
    <t>10.2.1.1</t>
  </si>
  <si>
    <t>10.03.700.01</t>
  </si>
  <si>
    <t>INSUMO</t>
  </si>
  <si>
    <t>10.2.1.2</t>
  </si>
  <si>
    <t>10.03.700.02</t>
  </si>
  <si>
    <t>10.2.1.3</t>
  </si>
  <si>
    <t>10.03.700.03</t>
  </si>
  <si>
    <t>10.2.1.4</t>
  </si>
  <si>
    <t>10.03.700.04</t>
  </si>
  <si>
    <t>10.2.1.5</t>
  </si>
  <si>
    <t>10.03.700.05</t>
  </si>
  <si>
    <t>10.3</t>
  </si>
  <si>
    <t>10.04.000</t>
  </si>
  <si>
    <t>TRANSPORTES</t>
  </si>
  <si>
    <t>10.3.1</t>
  </si>
  <si>
    <t>10.04.400</t>
  </si>
  <si>
    <t>FRETES ESPECIAIS</t>
  </si>
  <si>
    <t>10.3.1.1</t>
  </si>
  <si>
    <t>10.04.400.01</t>
  </si>
  <si>
    <t>10.00-S. AUX. E ADM</t>
  </si>
  <si>
    <t>H</t>
  </si>
  <si>
    <t>COMPOSIÇÕES PRÓPRIAS DE CUSTOS UNITÁRIOS</t>
  </si>
  <si>
    <t>TIPO</t>
  </si>
  <si>
    <t>UNID</t>
  </si>
  <si>
    <t>UNITÁRIO</t>
  </si>
  <si>
    <t>PARCIAL</t>
  </si>
  <si>
    <t>TOTAL CPU</t>
  </si>
  <si>
    <t>TOTAL MATERIAL</t>
  </si>
  <si>
    <t>TOTAL MÃO DE OBRA /SERVIÇO</t>
  </si>
  <si>
    <t>Observações:</t>
  </si>
  <si>
    <t>CPU-04</t>
  </si>
  <si>
    <t xml:space="preserve">                  </t>
  </si>
  <si>
    <t>RETIRADA DE ENTULHO DE OBRA EM CAÇAMBA DE AÇO COM ATÉ 5M3 DE CAPACIDADE, INCLUSIVE CARREGAMENTO, TRANSPORTE E DESCARGA</t>
  </si>
  <si>
    <t>MERCADO</t>
  </si>
  <si>
    <t>COT-01</t>
  </si>
  <si>
    <t>Coeficiente de mão de obra retirado da composição SINAPI 99647 (x2 considerando a remoção COM reaproveitamento); Coeficiente de pintura e mão de obra de pintor retirado da composição SINAPI 102234</t>
  </si>
  <si>
    <t>REVISÃO DA TRAMA DE MADEIRA DO TELHADO</t>
  </si>
  <si>
    <t>Coeficientes retirados da composição SINAPI 92539, considerando a substituição de 15% da trama por área de telhado revisada</t>
  </si>
  <si>
    <t>FORRO EM MADEIRA, INCLUSIVE ESTRUTURA BIDIRECIONAL DE FIXAÇÃO</t>
  </si>
  <si>
    <t>Coeficientes retirados da composição SINAPI 104756</t>
  </si>
  <si>
    <t>CPU-10</t>
  </si>
  <si>
    <t>RECOLOCAÇÃO DE CUMEEIRAS E ESPIGÕES PARA TELHAS CERÂMICAS - INCLUSIVE SUBSTITUIÇÃO PARCIAL</t>
  </si>
  <si>
    <t>Coeficiente de mão de obra retirado da composição SINAPI 92221; Considerado 15% do coeficiente do material para possíveis perdas e/ou substituições</t>
  </si>
  <si>
    <t>CPU-11</t>
  </si>
  <si>
    <t>ESCORAMENTO DE ESTRUTURA COM A UTILIZAÇÃO DE ESCORAS METÁLICAS - FORNECIMENTO, INSTALAÇÃO E RETIRADA</t>
  </si>
  <si>
    <t>Coeficiente de insumos retirado da composição SINAPI 92476 (x2 considerando que o escoramento deverá ser duplo de acordo com o projeto); Coeficiente de mão de obra extraído da composição SICRO-MG 2106232</t>
  </si>
  <si>
    <t>ESCORAMENTO DE ESTRUTURA COM A UTILIZAÇÃO DE TORRES METÁLICAS - FORNECIMENTO, INSTALAÇÃO E RETIRADA</t>
  </si>
  <si>
    <t>UNXMES</t>
  </si>
  <si>
    <t>COT-56</t>
  </si>
  <si>
    <t>SUBSTITUIÇÃO DE ELEMENTOS ESTRUTURAIS DE TESOURAS EM MADEIRA</t>
  </si>
  <si>
    <t>Coeficiente de insumos retirado da composição SINAPI 100357 (dividido por 3 considerando a fabricação e instalação de elementos por metro)</t>
  </si>
  <si>
    <t>CALHA EM CHAPA DE ALUMÍNIO, DESENVOLVIMENTO DE 80CM (20X25CM), 1,5MM DE ESPESSURA, INCLUSO TRANSPORTE VERTICAL</t>
  </si>
  <si>
    <t>Coeficiente retirado da composição SINAPI 94229 (multiplicado por 0,8, considerando o desenvolvimento de 50cm para a calha) e composição SICRO-MG 4815804</t>
  </si>
  <si>
    <t>CPU-15</t>
  </si>
  <si>
    <t>CARGA, DESCARGA E TRANSPORTE DE TORRE DE CARGA LTT - INCLUSO MONTAGEM E DESMONTAGEM</t>
  </si>
  <si>
    <t>COT-58</t>
  </si>
  <si>
    <t>Coeficiente de mão de obra considerando 1h para montagem ou desmontagem de 1 torre de carga</t>
  </si>
  <si>
    <t>ACESSÓRIOS DE APOIO PARA INSTALAÇÃO DE TORRE DE CARGA METÁLICA</t>
  </si>
  <si>
    <t>CONDUTOR VERTICAL EM ALUMÍNIO PARA ÁGUA PLUVIAL, 4" - FORNECIMENTO E FIXAÇÃO</t>
  </si>
  <si>
    <t>Coeficiente retirado da composição SINAPI 94229 e composição SICRO-MG 4815804</t>
  </si>
  <si>
    <t>CPU-19</t>
  </si>
  <si>
    <t>REMOÇÃO DE TRAMA DE MADEIRA PARA FORRO, DE FORMA MANUAL, COM REAPROVEITAMENTO</t>
  </si>
  <si>
    <t>Coeficiente de mão de obra retirado da composição SINAPI 97642; (x2 considerando a remoção com reaproveitamento)</t>
  </si>
  <si>
    <t xml:space="preserve">RUFO EM CHAPA DE ALUMÍNIO #24, LARGURA DE 60 CM, INCLUSO TRANSPORTE VERTICAL </t>
  </si>
  <si>
    <t>Coeficiente de insumos e mão de obra retirado da composição SINAPI 100327 e SICRO-MG 4815804</t>
  </si>
  <si>
    <t xml:space="preserve">RUFO EM CHAPA DE ALUMÍNIO #1.5MM, LARGURA DE 30 CM, INCLUSO TRANSPORTE VERTICAL </t>
  </si>
  <si>
    <t>CALHA EM CHAPA DE ALUMÍNIO, RETANGULAR (20X10CM), 1,5MM DE ESPESSURA, INCLUSO TRANSPORTE VERTICAL</t>
  </si>
  <si>
    <t>Coeficiente retirado da composição SINAPI 94229 (multiplicado por 0,55, considerando o desenvolvimento de 55cm para a calha) e composição SICRO-MG 4815804</t>
  </si>
  <si>
    <t>CALHA EM CHAPA DE ALUMÍNIO, SEMICIRCULAR, DESENVOLVIMENTO DE 33CM (20X10CM), 2MM DE ESPESSURA, INCLUSO TRANSPORTE VERTICAL</t>
  </si>
  <si>
    <t>Coeficiente retirado da composição SINAPI 94229 (multiplicado por 0,33, considerando o desenvolvimento de 33cm para a calha) e composição SICRO-MG 4815804</t>
  </si>
  <si>
    <t>CONDUTOR VERTICAL EM ALUMÍNIO PARA ÁGUA PLUVIAL, 3" - FORNECIMENTO E FIXAÇÃO</t>
  </si>
  <si>
    <t>Coeficiente retirado da composição SINAPI 94229 (multiplicado por 0,75, considerando o diâmetro de 75mm para o condutor vertical) e composição SICRO-MG 4815804</t>
  </si>
  <si>
    <t>CONDUTOR VERTICAL EM ALUMÍNIO PARA ÁGUA PLUVIAL, 6" - FORNECIMENTO E FIXAÇÃO</t>
  </si>
  <si>
    <t>Coeficiente retirado da composição SINAPI 94229 (multiplicado por 1,5, considerando o diâmetro de 150mm para o condutor vertical) e composição SICRO-MG 4815804</t>
  </si>
  <si>
    <t>QUADRO DE DISTRIBUIÇÃO COM BARRAMENTO TRIFÁSICO, DE SOBREPOR, EM CHAPA DE AÇO GALVANIZADO, PARA 36 DISJUNTORES DIN</t>
  </si>
  <si>
    <t>Coeficiente de mão de obra retirado da composição SINAPI 101878</t>
  </si>
  <si>
    <t>CONDULETE DE ALUMINIO, TIPO X, PARA ELETRODUTO DE AÇO GALVANIZADO DN 25MM (1"), APARENTE, INCLUSO SUPORTE, SEM TAMPA - FORNECIMENTO E INSTALAÇÃO</t>
  </si>
  <si>
    <t>Coeficiente de mão de obra retirado da composição SINAPI 95801</t>
  </si>
  <si>
    <t>LUMINÁRIA TIPO PLAFON, CIRCULAR, 30 cm, DE SOBREPOR, LED 24 W, 2000LM - FORNECIMENTO E INSTALAÇÃO</t>
  </si>
  <si>
    <t>COTAÇÃO</t>
  </si>
  <si>
    <t>Coeficiente de mão de obra retirado da composição SINAPI 100910</t>
  </si>
  <si>
    <t>QUADRO DE DISTRIBUIÇÃO COM BARRAMENTO TRIFÁSICO, DE SOBREPOR, EM CHAPA DE AÇO GALVANIZADO, 54 MÓDULOS</t>
  </si>
  <si>
    <t>COT-54</t>
  </si>
  <si>
    <t>COT-55</t>
  </si>
  <si>
    <t>DISJUNTOR TRIPOLAR TIPO DIN, CORRENTE NOMINAL DE 63A - FORNECIMENTO E INSTALAÇÃO</t>
  </si>
  <si>
    <t>Coeficiente de mão de obra retirado da composição SINAPI 93673</t>
  </si>
  <si>
    <t>DISJUNTOR TRIPOLAR TIPO DIN, CORRENTE NOMINAL DE 125A - FORNECIMENTO E INSTALAÇÃO</t>
  </si>
  <si>
    <t>TOMADA INDUSTRIAL/MOTOR DE SOBREPOR 3P+T - FORNECIMENTO E INSTALAÇÃO</t>
  </si>
  <si>
    <t>Coeficiente de mão de obra retirado da composição SINAPI 91990</t>
  </si>
  <si>
    <t>CALHA EM CHAPA DE ALUMÍNIO, RETANGULAR (25X25CM), 1,5MM DE ESPESSURA, INCLUSO TRANSPORTE VERTICAL</t>
  </si>
  <si>
    <t>REVISÃO DE SUBCOBERTURA COM MANTA PLÁSTICA REVESTIDA POR PELÍCULA DE ALUMÍNO</t>
  </si>
  <si>
    <t>Coeficientes retirados da composição SINAPI 94226 e considerando que 15% da manta de subcobertura deverá ser substituída.</t>
  </si>
  <si>
    <t>REFORÇO METÁLICO EM TESOURA COM CHAPA DE AÇO E BARRA ROSCADA</t>
  </si>
  <si>
    <t>M1245</t>
  </si>
  <si>
    <t>Coeficientes retirados da composição SINAPI 92602</t>
  </si>
  <si>
    <t>CALHA EM CHAPA DE ALUMÍNIO, RETANGULAR (15X15CM), 1,5MM DE ESPESSURA, INCLUSO TRANSPORTE VERTICAL</t>
  </si>
  <si>
    <t>Coeficiente retirado da composição SINAPI 94229 (multiplicado por 0,56, considerando o desenvolvimento de 56cm para a calha) e composição SICRO-MG 4815804</t>
  </si>
  <si>
    <t>CALHA EM CHAPA DE ALUMÍNIO, SEMICIRCULAR, 15X10CM, 2MM DE ESPESSURA, INCLUSO TRANSPORTE VERTICAL</t>
  </si>
  <si>
    <t>Coeficiente retirado da composição SINAPI 94229 (multiplicado por 0,65, considerando o desenvolvimento de 65cm para a calha) e composição SICRO-MG 4815804</t>
  </si>
  <si>
    <t>CPU-40</t>
  </si>
  <si>
    <t>QUADRO DE DISTRIBUIÇÃO COM BARRAMENTO TRIFÁSICO, DE SOBREPOR, EM CHAPA DE AÇO GALVANIZADO, 72 MÓDULOS</t>
  </si>
  <si>
    <t>PERFILADO PERFURADO SIMPLES 38X38CM, INCLUSIVE CURVAS E FIXAÇÃO- FORNECIMENTO E INSTALAÇÃO</t>
  </si>
  <si>
    <t>LUMINÁRIA COMERCIAL ALETADA ALTO RENDIMENTO 60CM, DE SOBREPOR, COM 2 LÂMPADAS LED 9W - FORNECIMENTO E INSTALAÇÃO</t>
  </si>
  <si>
    <t>CPU-45</t>
  </si>
  <si>
    <t>MINI RACK 8U DE PAREDE - FORNECIMENTO E INSTALAÇÃO</t>
  </si>
  <si>
    <t>Coeficiente de mão de obra retirado da composição SINAPI 98305</t>
  </si>
  <si>
    <t>SWITCH 24 PORTAS - FORNECIMENTO E INSTALAÇÃO</t>
  </si>
  <si>
    <t>SWITCH 48 PORTAS - FORNECIMENTO E INSTALAÇÃO</t>
  </si>
  <si>
    <t>COT-07</t>
  </si>
  <si>
    <t>Coeficientes retirados da composição SINAPI 97274</t>
  </si>
  <si>
    <t>CPU-49</t>
  </si>
  <si>
    <t>COT-09</t>
  </si>
  <si>
    <t>CALHA EM ALVENARIA 30 X 25 COM GRELHA DE FERRO FUNDIDO 30X100</t>
  </si>
  <si>
    <t>Coeficientes retirados da composição SINAPI 103007</t>
  </si>
  <si>
    <t>INSTALAÇÃO DE TUBOS DE PVC, SÉRIE R, ÁGUA PLUVIAL, DN75MM ENTERRADO EM VALA ESCAVADA, INCLUSIVE CONEXÕES, CORTES E RECOMPOSIÇÕES.</t>
  </si>
  <si>
    <t>Coeficientes retirados da composição SINAPI 91789 (07-2023)</t>
  </si>
  <si>
    <t>INSTALAÇÃO DE TUBOS DE PVC, SÉRIE R, ÁGUA PLUVIAL, DN100MM ENTERRADO EM VALA ESCAVADA, INCLUSIVE CONEXÕES, CORTES E RECOMPOSIÇÕES.</t>
  </si>
  <si>
    <t>Coeficientes retirados da composição SINAPI 91790 (07-2023)</t>
  </si>
  <si>
    <t>INSTALAÇÃO DE TUBOS DE PVC, SÉRIE R, ÁGUA PLUVIAL, DN150MM ENTERRADO EM VALA ESCAVADA, INCLUSIVE CONEXÕES, CORTES E RECOMPOSIÇÕES.</t>
  </si>
  <si>
    <t>Coeficientes retirados da composição SINAPI 91791 (07-2023)</t>
  </si>
  <si>
    <t>CPU-58</t>
  </si>
  <si>
    <t xml:space="preserve">CAIXA ENTERRADA HIDRÁULICA RETANGULAR, EM ALVENARIA COM BLOCOS DE CONCRETO, DIMENSÕES INTERNAS: 0,7X0,7X0,7 M PARA REDE DE DRENAGEM. </t>
  </si>
  <si>
    <t xml:space="preserve">UN </t>
  </si>
  <si>
    <t>Coeficientes retirados da composição SINAPI 99260</t>
  </si>
  <si>
    <t xml:space="preserve">CAIXA ENTERRADA HIDRÁULICA RETANGULAR, EM ALVENARIA COM BLOCOS DE CONCRETO, DIMENSÕES INTERNAS: 0,9X0,6X0,9 M PARA REDE DE DRENAGEM. </t>
  </si>
  <si>
    <t>CAIXA DE PASSAGEM  METÁLICA 30X30 COM TAMPA INSTALADA EM REDE DE DISTRIBUIÇÃO DE ELETRODUTOS</t>
  </si>
  <si>
    <t>Coeficientes retirados da composição SINAPI 100557</t>
  </si>
  <si>
    <t>CAIXA DE PASSAGEM ELÉTRICA 30X30 EM CONCRETO PRE MOLDADO, EMBUTIDA NO PISO, TAMPA FIXA EM FERRO FUNDIDO</t>
  </si>
  <si>
    <t>Coeficientes retirados da composição SINAPI 97895</t>
  </si>
  <si>
    <t>SUPORTE METÁLICO PARA ELETROCALHA SUSPENSA, COM PINTURA EM ESMALTE, DUAS DEMÃO - FABRICADO NA OBRA</t>
  </si>
  <si>
    <t>CPU-64</t>
  </si>
  <si>
    <t>LUMINÁRIA LED 3X9W PENDENTE</t>
  </si>
  <si>
    <t>CPU-65</t>
  </si>
  <si>
    <t>LUMINÁRIA TIPO CALHA, DE SOBREPOR SUSPENSA, COM 4 LÂMPADAS LED 18W - FORNECIMENTO E INSTALAÇÃO</t>
  </si>
  <si>
    <t>INSTALAÇÃO DE TUBOS DE PVC,  PARA ÁGUA PLUVIAL, DN200MM ENTERRADO EM VALA ESCAVADA, INCLUSIVE CONEXÕES, CORTES E RECOMPOSIÇÕES.</t>
  </si>
  <si>
    <t>INSTALAÇÃO DE TUBOS DE PVC, SÉRIE R, ÁGUA PLUVIAL, DN75MM, FIXADO COM ABRAÇADEIRA METÁLICA, INCLUSIVE CONEXÕES, CORTES E RECOMPOSIÇÕES.</t>
  </si>
  <si>
    <t>INSTALAÇÃO DE TUBOS DE PVC, SÉRIE R, ÁGUA PLUVIAL, DN100MM, FIXADO COM ABRAÇADEIRA METÁLICA, INCLUSIVE CONEXÕES, CORTES E RECOMPOSIÇÕES.</t>
  </si>
  <si>
    <t>INSTALAÇÃO DE TUBOS DE PVC, SÉRIE R, ÁGUA PLUVIAL, DN150MM, FIXADO COM ABRAÇADEIRA METÁLICA, INCLUSIVE CONEXÕES, CORTES E RECOMPOSIÇÕES.</t>
  </si>
  <si>
    <t>ELETRODUTO RIGIDO, EM AÇO GALVANIZADO, TIPO PESADO, ESPESSURA DA PAREDE =&gt; 1,5MM, DN = 1", FORNECIMENTO E INSTALAÇÃO</t>
  </si>
  <si>
    <t>UM</t>
  </si>
  <si>
    <t>CAIXA DE PISO EM ALUMÍNIO 4X2", FORNECIMENTO E INSTALAÇÃO</t>
  </si>
  <si>
    <t>COT-17</t>
  </si>
  <si>
    <t>Coeficientes retirados da composição SINAPI 106088 (08-2025)</t>
  </si>
  <si>
    <t>CPU-73</t>
  </si>
  <si>
    <t>ELETRODUTO RIGIDO, EM AÇO GALVANIZADO, TIPO PESADO, ESPESSURA DA PAREDE =&gt; 1,5MM, DN = 3/4", FORNECIMENTO E INSTALAÇÃO</t>
  </si>
  <si>
    <t>ELETROCALHA PERFURADA 100X50, INCLUSIVE EMENDA, FIXAÇÕES E CURVAS, FORNECIMENTO E INSTALAÇÃO</t>
  </si>
  <si>
    <t>ELETROCALHA PERFURADA 150X50mm, INCLUSIVE EMENDA, FIXAÇÕES E CURVAS FORNECIMENTO E INSTALAÇÃO</t>
  </si>
  <si>
    <t>CABO DE ALUMINIO NU, 70mm, 2/0 AWG, FIXADA COM  PRESILHA SOBRE TELHADO/PLATIBANDA - FORNECIMENTO E INSTALAÇÃO</t>
  </si>
  <si>
    <t>COT-27</t>
  </si>
  <si>
    <t>COT-28</t>
  </si>
  <si>
    <t>COT-30</t>
  </si>
  <si>
    <t>COT-29</t>
  </si>
  <si>
    <t>Coeficientes retirados da composição SINAPI 104745(08-2025)</t>
  </si>
  <si>
    <t>MINICAPITOR, TERMINAL AÉREO, HASTE AÇO GALV. 30 CM - FORNECIMENTO E INSTALAÇÃO</t>
  </si>
  <si>
    <t>Coeficientes retirados da composição SINAPI 104746(08-2025)</t>
  </si>
  <si>
    <t>MASTRO SIMPLES, GALVANIZADO A FOGO, 2", 5 METROS - FORNECIMENTO E INSTALAÇÃO</t>
  </si>
  <si>
    <t>Coeficientes retirados da composição SINAPI 96988(08-2025)</t>
  </si>
  <si>
    <t>MASTRO SIMPLES, GALVANIZADO A FOGO, 2", 6 METROS - FORNECIMENTO E INSTALAÇÃO</t>
  </si>
  <si>
    <t>MASTRO TELESCÓPICO, GALVANIZADO A FOGO, 2", 7 METROS - FORNECIMENTO E INSTALAÇÃO</t>
  </si>
  <si>
    <t>CONJUNTO DE ESTAIAMENTO, PARA MASTROS ATÉ 7 METROS</t>
  </si>
  <si>
    <t>COT-31</t>
  </si>
  <si>
    <t>BASE METÁLICA PARA MASTRO SPDA 2" - FORNECIMENTO E INSTALAÇÃO</t>
  </si>
  <si>
    <t>Coeficientes retirados da composição SINAPI 96987(08-2025)</t>
  </si>
  <si>
    <t>SUPORTE GUIA SIMPLES COM SPLIT BOLT PARA FIXAÇÃO DA CORDOALHA  - FORNECIMENTO E INSTALAÇÃO</t>
  </si>
  <si>
    <t>FIXADOR UNIVERSAL PARA CABOS ATÉ 70MM  - FORNECIMENTO E INSTALAÇÃO</t>
  </si>
  <si>
    <t>PLACA DE SINALIZAÇÃO EM PVC - FORNECIMENTO E INSTALAÇÃO</t>
  </si>
  <si>
    <t>DEMOLIÇÃO, ESCAVAÇÃO E RECOMPOSIÇÃO MANUAL DE VALA PARA ATERRAMENTO, INCLUSIVE LASTRO DE BRITA, REATERRO E COMPACTAÇÃO E RECOMPOSIÇÃO DE PISO DE PEDRA, DIMENSÕES (LxA) 0,30x0,70 m</t>
  </si>
  <si>
    <t>CAIXA DE INSPEÇÃO DE ATERRAMENTO/SPDA, 30 CM DE DIÂMETRO EM PVC, COM TAMPA EM FERRO FUNDIDO - FORNECIMENTO E INSTALAÇÃO</t>
  </si>
  <si>
    <t>Coeficientes retirados da composição SINAPI 98111 (07-2023)</t>
  </si>
  <si>
    <t>TELA SOLDADA Q283 CA-60 120 X 240 CM, APLICADA NOS CONDUTORES DE DESCIDA, SOBRE LASTRO DE CONCRETO - INCLUSIVE RECOMPOSIÇÃO DE PISO</t>
  </si>
  <si>
    <t>SOLDA EXOTÉRMICA PARA SPDA - FORNECIMENTO E INSTALAÇÃO</t>
  </si>
  <si>
    <t>CABO DE ALUMINIO NU, 70mm, 2/0 AWG, FIXADO EM ALVENRIA COM FIXADOR UNIVERSAL - FORNECIMENTO E INSTALAÇÃO</t>
  </si>
  <si>
    <t>CAIXA DE INSPEÇÃO DE SPDA SUSPENSA COM CONEXTOR METÁLICO PARA MEDIÇÃO - FORNECIMENTO E INSTALAÇÃO</t>
  </si>
  <si>
    <t>Coeficientes retirados da composição SINAPI 100556(08-2025)</t>
  </si>
  <si>
    <t>CONDUTOR ISOLADO DE COBRE 50 mm², TENSÃO DE IMPULSO 100kV, CONFORME REQUISITOS NBR 5419/2015, 3,5 METROS - FORNECIMENTO E INSTALAÇÃO</t>
  </si>
  <si>
    <t>COT-34</t>
  </si>
  <si>
    <t>DEMOLIÇÃO, ESCAVAÇÃO E RECOMPOSIÇÃO MANUAL DE VALA, INCLUSIVE REATERRO, COMPACTAÇÃO E RECOMPOSIÇÃO DE PISO INTERNO OU EXTERNO, DIMENSÕES (LxA) 0,25x0,40 m</t>
  </si>
  <si>
    <t>PROJETO EXECUTIVO DE FUNDAÇÕES</t>
  </si>
  <si>
    <t>Ref preço: TABELA DE HONORÁRIO DE PROJETOS / CONSULTORIAS CEHOP 2025</t>
  </si>
  <si>
    <t>PROJETO EXECUTIVO DE ESTRUTURA DE CONCRETO ARMADO</t>
  </si>
  <si>
    <t>APROVAÇÃO DE PROJETO DE SUBESTAÇÃO 500 kVa - CEMIG</t>
  </si>
  <si>
    <t>APROVAÇÃO DE PROJETO DE ENERGIA PROVISÓRIA 112,5 kVa- CEMIG</t>
  </si>
  <si>
    <t>MONTAGEM DE PAINEL ELÉTRICO PROVISÓRIO PARA ALIMENTAÇÃO DO COMPLEXO</t>
  </si>
  <si>
    <t>COT-35</t>
  </si>
  <si>
    <t>DEMOLIÇÃO, ESCAVAÇÃO E RECOMPOSIÇÃO MANUAL DE VALA, INCLUSIVE REATERRO, COMPACTAÇÃO E RECOMPOSIÇÃO DE PISO DE PEDRA, DIMENSÕES (LxA) 0,25x0,40 m</t>
  </si>
  <si>
    <t xml:space="preserve"> DUTO CORRUGADO EM PEAD (POLIETILENO DE ALTA DENSIDADE) , PARA PROTEÇÃO DE CABOS SUBTERRÂNEOS DN 150 MM (6")</t>
  </si>
  <si>
    <t>TRANSFORMADOR PEDESTAL 500KVA, 60 HZ, CLASSE 15KV, EM ÓLEO MINERAL, HOMOLOGADO CEMIG - FORNECIMENTO E INSTALAÇÃO</t>
  </si>
  <si>
    <t>COT-36</t>
  </si>
  <si>
    <t>Coeficientes retirados da composição SINAPI 103654 (08-2025)</t>
  </si>
  <si>
    <t>CABINE PRIMÁRIA BLINDADA, CLASSE 15KV - HOMOLOGADA CEMIG - FORNECIMENTO E INSTALAÇÃO</t>
  </si>
  <si>
    <t>COT-37</t>
  </si>
  <si>
    <t>LUMINÁRIA TIPO PLAFON, CIRCULAR, 22 cm, DE SOBREPOR, LED 18 W, 1500LM - FORNECIMENTO E INSTALAÇÃO</t>
  </si>
  <si>
    <t>DISJUNTOR MONOPOLAR TIPO DIN, CORRENTE NOMINAL DE 63A - FORNECIMENTO E INSTALAÇÃO</t>
  </si>
  <si>
    <t>REFLETOR LED, PARA PAREDE, 100W IP65, 7500LM - FORNECIMENTO E INSTALAÇÃO</t>
  </si>
  <si>
    <t>LUMINÁRIA COMERCIAL ALETADA ALTO RENDIMENTO 60CM, DE SOBREPOR, COM 4 LÂMPADAS LED 9W - FORNECIMENTO E INSTALAÇÃO</t>
  </si>
  <si>
    <t>ARANDELA EXTERNA, TIPO PRATO 30CM, BRAÇO CURVO, E27, COM LÂMPADA LED E27 30W - FORNECIMENTO E INSTALAÇÃO</t>
  </si>
  <si>
    <t>COT-41</t>
  </si>
  <si>
    <t>COT-42</t>
  </si>
  <si>
    <t>SPOT LED DIRECIONÁVEL, 20/22W - PRETO INSTALADO EM PERFILADO - FORNECIMENTO E INSTALAÇÃO</t>
  </si>
  <si>
    <t>PORTA CORTA-FOGO 180X210X4CM, INCLUSIVE PINTURA EM ESMALTE SINTÉTICO - FORNECIMENTO E INSTALAÇÃO</t>
  </si>
  <si>
    <t>Coeficiente de mão de obra retirado da composição SINAPI 90838</t>
  </si>
  <si>
    <t>JANELA VENEZIANA EM AÇO CARBONO, FABRICADA EM OBRA, COM TELA METÁLICA PARA VENTILAÇÃO DE SUBESTAÇÃO - FABRICAÇÃO E INSTALAÇÃO</t>
  </si>
  <si>
    <t>TAMPÃO PESADO TIPO ZC CEMIG - FORNECIMENTO E INSTALAÇÃO</t>
  </si>
  <si>
    <t>CABO ALUMÍNIO XLPE 50MM² 15KV, INSTALADO EM RAMAL DE ENTRADA PARA SUBESTAÇÃO</t>
  </si>
  <si>
    <t>Coeficiente de mão de obra retirado da composição SINAPI 92988</t>
  </si>
  <si>
    <t>CPU-119</t>
  </si>
  <si>
    <t>HASTE DE ATERRAMENTO EM AÇO GALVANIZADO TIPO CANTONEIRA 25X25MM COM 2,40 M DE PROFUNDIDADE - FORNECIMENTO E INSTALAÇÃO</t>
  </si>
  <si>
    <t xml:space="preserve">CABO DE COBRE FLEXÍVEL ISOLADO, 25 MM², 0,6/1,0 KV, PARA CIRCUITOS TERMINAIS - FORNECIMENTO E INSTALAÇÃO. </t>
  </si>
  <si>
    <t>Coeficiente de mão de obra retirado da composição SINAPI 91935</t>
  </si>
  <si>
    <t>CABO DE COBRE FLEXÍVEL ISOLADO, 35 MM², 0,6/1,0 KV, PARA CIRCUITOS TERMINAIS - FORNECIMENTO E INSTALAÇÃO.</t>
  </si>
  <si>
    <t>CABO DE COBRE FLEXÍVEL ISOLADO, 70 MM², 0,6/1,0 KV, PARA CIRCUITOS TERMINAIS - FORNECIMENTO E INSTALAÇÃO.</t>
  </si>
  <si>
    <t>CABO DE COBRE FLEXÍVEL ISOLADO, 95 MM², 0,6/1,0 KV, PARA CIRCUITOS TERMINAIS - FORNECIMENTO E INSTALAÇÃO.</t>
  </si>
  <si>
    <t>CABO DE COBRE FLEXÍVEL ISOLADO, 120 MM², 0,6/1,0 KV, PARA CIRCUITOS TERMINAIS - FORNECIMENTO E INSTALAÇÃO.</t>
  </si>
  <si>
    <t>ELETRODUTO RIGIDO, EM AÇO GALVANIZADO, TIPO PESADO, ESPESSURA DA PAREDE =&gt; 2,0MM, DN = 1 1/2", FORNECIMENTO E INSTALAÇÃO</t>
  </si>
  <si>
    <t>REMOÇÃO DE INSTALAÇÕES ELÉTRICAS (INTERRUPTORES/TOMADAS), INCLUSIVE RECOMPOSIÇÃO COM ARGAMASSA E ACABAMENTO EM MASSA LÁTEX</t>
  </si>
  <si>
    <t>Coeficientes retirados da composição SINAPI 97660</t>
  </si>
  <si>
    <t>REMOÇÃO DE INSTALAÇÕES ELÉTRICAS (QUADROS), INCLUSIVE RECOMPOSIÇÃO COM ARGAMASSA E ACABAMENTO EM MASSA LÁTEX</t>
  </si>
  <si>
    <t>Coeficientes retirados da composição SINAPI 97660. Coeficiente de mão de obra multiplicado por 8 devido à dimensão do quadro em relação à caixa de tomada</t>
  </si>
  <si>
    <t>REMOÇÃO DE INSTALAÇÕES ELÉTRICAS (CABOS/ELETRODUTOS), INCLUSIVE RECOMPOSIÇÃO COM ARGAMASSA E ACABAMENTO EM MASSA LÁTEX</t>
  </si>
  <si>
    <t>Coeficientes extraídos com base no projeto elétrico do bloco K (área = 131,22 m², 480,53m de cabo 2,5mm² e 117,89m de eletroduto 1" | 3,66m/m² de cabo e 0,90m de eletroduto e SINAPI 104407</t>
  </si>
  <si>
    <t>GRADE DE PROTEÇÃO, PADRÃO CEMIG - FORNECIMENTO E INSTALAÇÃO</t>
  </si>
  <si>
    <t>Composição criada conforme padrão da CEMIG para grade de proteção e SINAPI 94806</t>
  </si>
  <si>
    <t>TRECHO INCLINADO PARA LIGAÇÃO ENTRE SAÍDA DE CALHA E CONDUTOR VERTICAL EM PVC, SÉRIE R, DN75MM</t>
  </si>
  <si>
    <t>Insumos e composições utilizadas com base no SINAPI 89799</t>
  </si>
  <si>
    <t>TRECHO INCLINADO PARA LIGAÇÃO ENTRE SAÍDA DE CALHA E CONDUTOR VERTICAL EM PVC, SÉRIE R, DN100MM</t>
  </si>
  <si>
    <t>TRECHO INCLINADO PARA LIGAÇÃO ENTRE SAÍDA DE CALHA E CONDUTOR VERTICAL EM PVC, SÉRIE R, DN150MM</t>
  </si>
  <si>
    <t>TELHAMENTO COM TELHA CERÂMICA CAPA-CANAL, TIPO COLONIAL, COM ATÉ 2 ÁGUAS, INCLUSO TRANSPORTE VERTICAL, AMARRAÇÃO DE TELHAS TIPO CAPA E APLICAÇÃO DE RESINA ACRÍLICA</t>
  </si>
  <si>
    <t>Coeficientes retirados da composição SINAPI 102234 e 94201</t>
  </si>
  <si>
    <t>REMOÇÃO DE PLATAFORMA METÁLICA</t>
  </si>
  <si>
    <t>Insumos e composições utilizadas com base no SINAPI 104802 e 97567</t>
  </si>
  <si>
    <t>DUTO CORRUGADO PEAD, 3" ENTERRADO EM VALA ESCAVADA, INCLUSIVE CORTES E RECOMPOSIÇÕES DE PISO DE PEDRA</t>
  </si>
  <si>
    <t>CABO DE FIBRA ÓPTICA, SM 6FO, INTERNO/EXTERNO, INSTALADO EM REDE INSTITUCIONAL</t>
  </si>
  <si>
    <t>COT-60</t>
  </si>
  <si>
    <t>Coeficientes retirados da composição SINAPI 98297 (08-2023)</t>
  </si>
  <si>
    <t>TOMADA DUPLA RJ-45 CAT 6, INSTALADA EM CONDULETE 4X2 3/4", INCLUSO CONDULETE, TAMPA E MÓDULOS RJ45 CAT6, FORNECIMENTO E INSTALAÇÃO</t>
  </si>
  <si>
    <t>SUPORTE DE FIXACAO PARA ESPELHO / PLACA 4" X 2", PARA 3 MODULOS, PARA INSTALACAO DE TOMADAS E INTERRUPTORES (SOMENTE SUPORTE)</t>
  </si>
  <si>
    <t>Coeficientes retirados das composições SINAPI    (08-2023)</t>
  </si>
  <si>
    <t>RACK DE PAREDE FECHADO DE 12 U EM CHAPA DE AÇO, 19", *570*MM, INCLUSIVE PROTETOR ELETRÔNICO COM 8 TOMADAS 10A - FORNECIMENTO E INSTALAÇÃO.</t>
  </si>
  <si>
    <t>COT-62</t>
  </si>
  <si>
    <t>COT-64</t>
  </si>
  <si>
    <t>Coeficientes retirados das composições SINAPI  106084  (08-2023)</t>
  </si>
  <si>
    <t>RACK DE PISO FECHADO DE 20U EM CHAPA DE AÇO, 19", *670*MM INCLUSIVE PROTETOR ELETRÔNICO COM 8 TOMADAS 10A - FORNECIMENTO E INSTALAÇÃO.</t>
  </si>
  <si>
    <t>Coeficientes retirados das composições SINAPI    106087(08-2023)</t>
  </si>
  <si>
    <t>SWITCH 48 PORTAS SFP+ GERENCIÁVEL PoE  - FORNECIMENTO E INSTALAÇÃO</t>
  </si>
  <si>
    <t>COT-65</t>
  </si>
  <si>
    <t>RODA FORRO EM MADEIRA  - CEDRINHO, PARAJU, MASSARANDUBRA, ANGELIN OU EQUIVALENTE DA REGIÃO - FORNECIMENTO E INSTALAÇÃO</t>
  </si>
  <si>
    <t>Coeficiente de mão de obra retirado da composição SINAPI 96122</t>
  </si>
  <si>
    <t>ABRAÇADEIRA TIPO PORTA BANDEIRA 2" REFORÇADA PARA MASTRO - FORNECIMENTO E INSTALAÇÃO</t>
  </si>
  <si>
    <t>Coeficientes retirados da composição SINAPI 104748</t>
  </si>
  <si>
    <t>SUPORTE GUIA REFORÇADA COM SPLIT BOLT PARA FIXAÇÃO DA CORDOALHA  - FORNECIMENTO E INSTALAÇÃO</t>
  </si>
  <si>
    <t>Coeficientes retirados da composição SINAPI 93570 (08-2025)</t>
  </si>
  <si>
    <t xml:space="preserve">BARRA CHATA DE ALUMÍNIO 7/8" X 1/8" INSTALADA COM BUCHA E PARAFUSO EM ALVENARIA, INCLUSIVE EMENDAS, PARA MALHA SPDA - FORNECIMENTO E INSTALAÇÃO </t>
  </si>
  <si>
    <t>ASSENTAMENTOI DE POSTE DE CONCRETO COM COPRIMENTO DE 11M, CARGA NOMINAL DE 600DAN, ENGASTAMENTO BASE CONCRETADA CIN 1M DE CONCRETO E 0,7 DE SOLO, INCLUSO FORNECIMENTO DO POSTE 11M EM DUPLO T 600DAN.</t>
  </si>
  <si>
    <t>Coeficientes retirados da composição SINAPI 100612 (08-2025)</t>
  </si>
  <si>
    <t>DISJUNTOR DR BIPOLAR 10A - FORNECIMENTO E INSTALAÇÃO</t>
  </si>
  <si>
    <t>COT-200</t>
  </si>
  <si>
    <t>Coeficientes retirados da composição SINAPI 106030</t>
  </si>
  <si>
    <t>DISJUNTOR DR BIPOLAR 16A - FORNECIMENTO E INSTALAÇÃO</t>
  </si>
  <si>
    <t>COT-201</t>
  </si>
  <si>
    <t>DISJUNTOR DR TETRAPOLAR 16A - FORNECIMENTO E INSTALAÇÃO</t>
  </si>
  <si>
    <t>COT-202</t>
  </si>
  <si>
    <t>DISJUNTOR DR TETRAPOLAR 20A - FORNECIMENTO E INSTALAÇÃO</t>
  </si>
  <si>
    <t>COT-203</t>
  </si>
  <si>
    <t>DISJUNTOR DR TETRAPOLAR 25A - FORNECIMENTO E INSTALAÇÃO</t>
  </si>
  <si>
    <t>DISJUNTOR DR TETRAPOLAR 32A - FORNECIMENTO E INSTALAÇÃO</t>
  </si>
  <si>
    <t>COT-204</t>
  </si>
  <si>
    <t>DISJUNTOR DR TETRAPOLAR 40A - FORNECIMENTO E INSTALAÇÃO</t>
  </si>
  <si>
    <t>DISJUNTOR DR TETRAPOLAR 63A - FORNECIMENTO E INSTALAÇÃO</t>
  </si>
  <si>
    <t>DISJUNTOR DR TETRAPOLAR 80A - FORNECIMENTO E INSTALAÇÃO</t>
  </si>
  <si>
    <t>DISPOSITIVO DPS 45KA-275V - FORNECIMENTO E INSTALAÇÃO</t>
  </si>
  <si>
    <t>Coeficientes retirados da composição SINAPI 106028</t>
  </si>
  <si>
    <t>DISJUNTOR TERMOMAGNÉTICO TRIPOLAR, CORRENTE NOMINAL DE 70A - FORNECIMENTO E INSTALAÇÃO.</t>
  </si>
  <si>
    <t>74.10.28</t>
  </si>
  <si>
    <t>DISJUNTOR TERMOMAGNÉTICO TRIPOLAR, CORRENTE NOMINAL DE 100A - FORNECIMENTO E INSTALAÇÃO.</t>
  </si>
  <si>
    <t>74.10.29</t>
  </si>
  <si>
    <t>DISJUNTOR TERMOMAGNÉTICO TRIPOLAR, CORRENTE NOMINAL DE 275A - FORNECIMENTO E INSTALAÇÃO.</t>
  </si>
  <si>
    <t>COT-206</t>
  </si>
  <si>
    <t>CAIXA ENTERRADA ELÉTRICA RETANGULAR, EM CONCRETO PRÉ-MOLDADO, FUNDO COM BRITA, DIMENSÕES INTERNAS: 0,8X0,8X0,5 M.</t>
  </si>
  <si>
    <t>Coeficientes retirados da composição SINAPI 97884</t>
  </si>
  <si>
    <t>CAIXA ENTERRADA ELÉTRICA RETANGULAR, EM CONCRETO PRÉ-MOLDADO, FUNDO COM BRITA, DIMENSÕES INTERNAS: 0,5X0,5X0,5 M.</t>
  </si>
  <si>
    <t>CAIXA DE PASSAGEM DE SOBREPOR, EM AÇO GALVANIZADO, 10X10X10CM - FORNECIMENTO E INSTALAÇÃO</t>
  </si>
  <si>
    <t>Coeficientes retirados da composição SINAPI 106083</t>
  </si>
  <si>
    <t>CAIXA DE PASSAGEM DE SOBREPOR, EM AÇO GALVANIZADO, 20X20X10CM - FORNECIMENTO E INSTALAÇÃO</t>
  </si>
  <si>
    <t>CABO DE COBRE FLEXÍVEL ISOLADO, 185 MM², 0,6/1,0 KV, PARA CIRCUITOS TERMINAIS - FORNECIMENTO E INSTALAÇÃO.</t>
  </si>
  <si>
    <t>CABO DE COBRE, FLEXIVEL, CLASSE 4 OU 5, ISOLACAO EM PVC/A, ANTICHAMA BWF-B, COBERTURA PVC-ST1, ANTICHAMA BWF-B, 1 CONDUTOR, 0,6/1 KV, SECAO NOMINAL 185 MM2</t>
  </si>
  <si>
    <t>FITA ISOLANTE ADESIVA ANTICHAMA, USO ATE 750 V, EM ROLO DE 19 MM X 5 M</t>
  </si>
  <si>
    <t>CABO DE COBRE FLEXÍVEL ISOLADO, 240 MM², 0,6/1,0 KV, PARA CIRCUITOS TERMINAIS - FORNECIMENTO E INSTALAÇÃO.</t>
  </si>
  <si>
    <t>CABO DE COBRE, FLEXIVEL, CLASSE 4 OU 5, ISOLACAO EM PVC/A, ANTICHAMA BWF-B, COBERTURA PVC-ST1, ANTICHAMA BWF-B, 1 CONDUTOR, 0,6/1 KV, SECAO NOMINAL 240 MM2</t>
  </si>
  <si>
    <t>LUMINÁRIA COMERCIAL ALETADA 60 CM, PARA 2 LÂMPADAS 18/20W , SOBREPOR, CORPO METÁLICO COM PINTURA ELETROESTÁTICA</t>
  </si>
  <si>
    <t>SWITCH 24 PORTAS RJ45 4SFP+ PoE Gerenciável</t>
  </si>
  <si>
    <t>MINI RACK 8U DE PAREDE</t>
  </si>
  <si>
    <t>SWITCH 48 PORTAS RJ45 4SFP+ PoE Gerenciável</t>
  </si>
  <si>
    <t>CURVA HORIZONTAL 90 GRAUS PARA PERFILADO, 38X38MM, EM AÇO GALVANIZADO</t>
  </si>
  <si>
    <t xml:space="preserve">CAIXA DE PASSAGEM ALUMÍNIO 1", 4x2" PARA PISO </t>
  </si>
  <si>
    <t>PARAFUSO FRANCÊS 5/16 x 8"</t>
  </si>
  <si>
    <t>UND</t>
  </si>
  <si>
    <t>PRESILHA DE ALUMÍNIO 70mm</t>
  </si>
  <si>
    <t>PORCA SEXTAVADA 5/16" INOX</t>
  </si>
  <si>
    <t>ARRUELA LISA 5/16" AÇO ZINCADA</t>
  </si>
  <si>
    <t>CONJNTO DE ESTAIAMENTO PARA MASTROS 2" 8M</t>
  </si>
  <si>
    <t>ABRAÇADEIRA TIPO PORTA BANDEIRA 2" - PARA MASTRO SPDA</t>
  </si>
  <si>
    <t>PO EXOTERMICO IGNICAO, INCLUI PALITO - NUMERO 150</t>
  </si>
  <si>
    <t>CONDUTOR ISOLADO DE COBRE 50 mm², TENSÃO DE IMPULSO 100kV, CONFORME REQUISITOS NBR 5419/2015, 3,5 METROS</t>
  </si>
  <si>
    <t>Painel com estrutura modular aparafusada com base soleira, ambientes externos IP54 170x800x660mm</t>
  </si>
  <si>
    <t>TRANSFORMADOR A SECO 500KVA</t>
  </si>
  <si>
    <t>CABINE PRIMÁRIA BLINDADA, CLASSE 15KV - HOMOLOGADA CEMIG</t>
  </si>
  <si>
    <t>LUMINÁRIA TIPO PLAFON, CIRCULAR, 22 cm, DE SOBREPOR, LED 18 W, 1500lm</t>
  </si>
  <si>
    <t>REFLETOR LED, PARA PAREDE, 100W IP65, 7500LM</t>
  </si>
  <si>
    <t>ARANDELA EXTERNA TIPO PRATO, 30 CM</t>
  </si>
  <si>
    <t>LÂMPADA LED 30W BASE E27</t>
  </si>
  <si>
    <t>SPOT DIRECIONÁVEL LED 20W</t>
  </si>
  <si>
    <t>TAMPÃO TIPO ZC CEMIG</t>
  </si>
  <si>
    <t>CABO ALUMÍNIO XLPE 50MM² 15KV</t>
  </si>
  <si>
    <t>PAINEL ELÉTRICO 50X50X25CM</t>
  </si>
  <si>
    <t>BARRAMENTO TRIFÁSICO TIPO PENTE, 18 MÓDULOS, 120A</t>
  </si>
  <si>
    <t>LOCAÇÃO DE TORRE METÁLICA INCLUSO ACESSÓRIOS COMO SAPATAS E FORCADOS</t>
  </si>
  <si>
    <t>DESCARGA - TORRE METÁLICA (CAMINHÃO TOCO)</t>
  </si>
  <si>
    <t>COT-59</t>
  </si>
  <si>
    <t>LOCAÇÃO DE CAÇAMBA METÁLICA PARA RETIRADA DE ENTULHO, INCLUSIVE TRANSPORTE E DESCARGA</t>
  </si>
  <si>
    <t>CABO DE FIBRA OPTCA SM 3P</t>
  </si>
  <si>
    <t>Módulo RJ 45 CAT 6</t>
  </si>
  <si>
    <t>RACK DE TELECOM 12U DE PAREDE 19", INCLUSO RÉGUA COM 8 TOMADAS 2P+T - FORNECIMENTO E INSTALAÇÃO</t>
  </si>
  <si>
    <t>RACK DE TELECOM 20U DE PISO 19"</t>
  </si>
  <si>
    <t>Protetor Eletrônico 8 Tomadas - Filtro de Linha Para Rack</t>
  </si>
  <si>
    <t>SWITCH 48 PORTAS SFP+ PoE Gerenciável</t>
  </si>
  <si>
    <t xml:space="preserve">ABRAÇADEIRA EM AÇO GALVANIZADO 2" PARA ATERRAMENTO DE MASTRO SPDA COM SPLIT BOLTS </t>
  </si>
  <si>
    <t>SUPOTE GUIA REFORÇADA EM AÇO GALVANIZADO 5/16" COM ISOLADOR EM POLIPROPILENO</t>
  </si>
  <si>
    <t>DISJUNTOR DIFERENCIAL RESIDUAL 30/MA, 2P10A</t>
  </si>
  <si>
    <t>DISJUNTOR DIFERENCIAL RESIDUAL 30/MA, 2P16A</t>
  </si>
  <si>
    <t>DISJUNTOR DIFERENCIAL RESIDUAL 30/MA, 4P16A</t>
  </si>
  <si>
    <t>DISJUNTOR DIFERENCIAL RESIDUAL 30/MA, 4P20A</t>
  </si>
  <si>
    <t>DISJUNTOR DIFERENCIAL RESIDUAL 30/MA, 4P32A</t>
  </si>
  <si>
    <t>DISJUNTOR TERMOMAGNÉTICO TRIPOLAR, CORRENTE NOMINAL DE 275A</t>
  </si>
  <si>
    <t xml:space="preserve"> </t>
  </si>
  <si>
    <t>Dobramento de chapas de alumínio com espessura de 1,5 mm e comprimento de dobra de até 500 mm</t>
  </si>
  <si>
    <t>BARRA EM AÇO SAE 1010/1020 ROSCADA - D = 9,5 MM (3/8")</t>
  </si>
  <si>
    <t>DISJUNTOR TERMOMAGNÉTICO TIPO NEMA, TRIPOLAR 70A, TENSÃO MÁXIMA DE 240V</t>
  </si>
  <si>
    <t>DISJUNTOR TERMOMAGNÉTICO TIPO NEMA, TRIPOLAR 100A, TENSÃO MÁXIMA DE 240V</t>
  </si>
  <si>
    <t>MÊS</t>
  </si>
  <si>
    <t>ED-51019</t>
  </si>
  <si>
    <t>BARRA CHATA DE ALUMÍNIO 7/8" X 1/8" X 3M</t>
  </si>
  <si>
    <t>DEMONSTRATIVO DE COMPOSIÇÃO DO BDI - CONSTRUÇÃO</t>
  </si>
  <si>
    <t>INCIDÊNCIA (%)</t>
  </si>
  <si>
    <t>01</t>
  </si>
  <si>
    <t>DESPESAS INDIRETAS</t>
  </si>
  <si>
    <t>01.01</t>
  </si>
  <si>
    <t>ADMINISTRAÇÃO CENTRAL (AC)</t>
  </si>
  <si>
    <t>01.02</t>
  </si>
  <si>
    <t>SEGUROS (S)</t>
  </si>
  <si>
    <t>01.03</t>
  </si>
  <si>
    <t>GARANTIAS (G)</t>
  </si>
  <si>
    <t>01.04</t>
  </si>
  <si>
    <t xml:space="preserve">RISCOS (R) </t>
  </si>
  <si>
    <t>01.05</t>
  </si>
  <si>
    <t>DESPESAS FINANCEIRAS (DF)</t>
  </si>
  <si>
    <t>02</t>
  </si>
  <si>
    <t>REMUNERAÇÃO</t>
  </si>
  <si>
    <t>02.01</t>
  </si>
  <si>
    <t>LUCRO (L)</t>
  </si>
  <si>
    <t>03</t>
  </si>
  <si>
    <t>TRIBUTOS (I)</t>
  </si>
  <si>
    <t>03.01</t>
  </si>
  <si>
    <t>ISS</t>
  </si>
  <si>
    <t>03.02</t>
  </si>
  <si>
    <t>PIS</t>
  </si>
  <si>
    <t>03.03</t>
  </si>
  <si>
    <t>COFINS</t>
  </si>
  <si>
    <t>03.04</t>
  </si>
  <si>
    <t>Contribuição previdenciária (CPRB)</t>
  </si>
  <si>
    <t>04</t>
  </si>
  <si>
    <t>BDI (BONIFICAÇÃO E DESPESAS INDIRETAS) OU LDI (LUCRO E DESPESAS INDIRETAS)</t>
  </si>
  <si>
    <r>
      <rPr>
        <sz val="16"/>
        <color rgb="FF000000"/>
        <rFont val="Calibri"/>
        <family val="2"/>
      </rPr>
      <t xml:space="preserve">BDI = </t>
    </r>
    <r>
      <rPr>
        <u/>
        <sz val="16"/>
        <color rgb="FF000000"/>
        <rFont val="Calibri"/>
        <family val="2"/>
      </rPr>
      <t xml:space="preserve">(1 + (AC + S + R + G)) (1 + DF) (1 + L) </t>
    </r>
    <r>
      <rPr>
        <sz val="16"/>
        <color rgb="FF000000"/>
        <rFont val="Calibri"/>
        <family val="2"/>
      </rPr>
      <t> -1</t>
    </r>
  </si>
  <si>
    <t>(1 - I)</t>
  </si>
  <si>
    <t>Responsável Técnico: Eng. Civil Lucas Staciarini Martins</t>
  </si>
  <si>
    <t>CREA/GO Nº 1017184429</t>
  </si>
  <si>
    <t>Fonte: Decreto 19.224/2015</t>
  </si>
  <si>
    <t>CPU-221</t>
  </si>
  <si>
    <t>TOMADA BAIXA DE EMBUTIR (1 MÓDULO), 2P+T 10 A, INCLUINDO SUPORTE E PLACA EM ALUMÍNIO - FORNECIMENTO E INSTALAÇÃO.</t>
  </si>
  <si>
    <t>MATED-17888</t>
  </si>
  <si>
    <t>TAMPA PARA CONDULETE (MATERIAL: ALUMÍNIO|TIPO: TOMADA|QUANTIDADE DE POSTOS: 1|CONDULETES: 1"[25MM]|PARAFUSOS: INCLUSOS)</t>
  </si>
  <si>
    <t>MATED-17886</t>
  </si>
  <si>
    <t>TAMPA PARA CONDULETE (MATERIAL: ALUMÍNIO|TIPO: INTERRUPTOR|QUANTIDADE DE POSTOS: 1|CONDULETES: 1"[25MM]|PARAFUSOS: INCLUSOS)</t>
  </si>
  <si>
    <t>CPU-222</t>
  </si>
  <si>
    <t>TOMADA MÉDIA DE EMBUTIR (1 MÓDULO), 2P+T 10 A, INCLUINDO SUPORTE E PLACA EM ALUMÍNIO - FORNECIMENTO E INSTALAÇÃO.</t>
  </si>
  <si>
    <t>CPU-223</t>
  </si>
  <si>
    <t>TOMADA ALTA DE EMBUTIR (1 MÓDULO), 2P+T 10 A, INCLUINDO SUPORTE E PLACA EM ALUMÍNIO - FORNECIMENTO E INSTALAÇÃO.</t>
  </si>
  <si>
    <t>CPU-224</t>
  </si>
  <si>
    <t>INTERRUPTOR SIMPLES (1 MÓDULO), 10A/250V, INCLUINDO SUPORTE E PLACA EM ALUMÍNIO- FORNECIMENTO E INSTALAÇÃO.</t>
  </si>
  <si>
    <t>CPU-225</t>
  </si>
  <si>
    <t>CPU-226</t>
  </si>
  <si>
    <t>INTERRUPTOR SIMPLES (2 MÓDULOS), 10A/250V, INCLUINDO SUPORTE E PLACA EM ALUMÍNIO - FORNECIMENTO E INSTALAÇÃO.</t>
  </si>
  <si>
    <t>INTERRUPTOR SIMPLES (3 MÓDULOS), 10A/250V, INCLUINDO SUPORTE E PLACA EM ALUMÍNIO - FORNECIMENTO E INSTALAÇÃO.</t>
  </si>
  <si>
    <t>Coeficiente de mão de obra retirado da composição SINAPI 91967 e 91946</t>
  </si>
  <si>
    <t>Coeficiente de mão de obra retirado da composição SINAPI 91959 e 91946</t>
  </si>
  <si>
    <t>Coeficiente de mão de obra retirado da composição SINAPI 91952 e 91946</t>
  </si>
  <si>
    <t>Coeficiente de mão de obra retirado da composição SINAPI 91992 e 91946</t>
  </si>
  <si>
    <t>Coeficiente de mão de obra retirado da composição SINAPI 91996 e 91946</t>
  </si>
  <si>
    <t>Coeficiente de mão de obra retirado da composição SINAPI 92000 e 91946</t>
  </si>
  <si>
    <t>CPU-227</t>
  </si>
  <si>
    <t>QUADRO DE DISTRIBUIÇÃO COM BARRAMENTO TRIFÁSICO, DE SOBREPOR, EM CHAPA DE AÇO GALVANIZADO, PARA 48 DISJUNTORES DIN</t>
  </si>
  <si>
    <t>CPU-228</t>
  </si>
  <si>
    <t>QUADRO DE DISTRIBUIÇÃO COM BARRAMENTO TRIFÁSICO, DE SOBREPOR, EM CHAPA DE AÇO GALVANIZADO, PARA 24 DISJUNTORES DIN</t>
  </si>
  <si>
    <t>DISJUNTOR DIFERENCIAL RESIDUAL 30/MA, 2P32A</t>
  </si>
  <si>
    <t>COT-208</t>
  </si>
  <si>
    <t>CPU-229</t>
  </si>
  <si>
    <t>DISJUNTOR DR BIPOLAR 32A - FORNECIMENTO E INSTALAÇÃO</t>
  </si>
  <si>
    <t>06.02.100.55</t>
  </si>
  <si>
    <t>06.02.100.56</t>
  </si>
  <si>
    <t>06.02.100.57</t>
  </si>
  <si>
    <t>06.04.100.52</t>
  </si>
  <si>
    <t>06.05.100.39</t>
  </si>
  <si>
    <t>06.05.100.40</t>
  </si>
  <si>
    <t>06.06.100.34</t>
  </si>
  <si>
    <t>06.07.100.41</t>
  </si>
  <si>
    <t>06.08.100.22</t>
  </si>
  <si>
    <t>06.10.100.48</t>
  </si>
  <si>
    <t>06.10.100.49</t>
  </si>
  <si>
    <t>06.10.100.50</t>
  </si>
  <si>
    <t>06.10.100.51</t>
  </si>
  <si>
    <t>06.10.100.52</t>
  </si>
  <si>
    <t>06.11.100.26</t>
  </si>
  <si>
    <t>06.12.100.27</t>
  </si>
  <si>
    <t>06.12.100.28</t>
  </si>
  <si>
    <t>06.13.100.38</t>
  </si>
  <si>
    <t>06.14.100.15</t>
  </si>
  <si>
    <t>Coeficiente de mão de obra retirado da composição SINAPI 91955 e 91946</t>
  </si>
  <si>
    <t>CPU-230</t>
  </si>
  <si>
    <t>INTERRUPTOR PARALELO (1 MÓDULO), 10A/250V, INCLUINDO SUPORTE E PLACA EM ALUMÍNIO - FORNECIMENTO E INSTALAÇÃO.</t>
  </si>
  <si>
    <t>06.02.100.58</t>
  </si>
  <si>
    <t>06.02.100.59</t>
  </si>
  <si>
    <t>CPU-149</t>
  </si>
  <si>
    <t>Foi considerado 2m²/m² de tratamento superficial, uma vez que a intervenção deverá ser realizada em ambos os lados da esquadria.</t>
  </si>
  <si>
    <t>CPU-150</t>
  </si>
  <si>
    <t>TRATAMENTO SUPERFICIAL EM ESQUADRIAS, INCLUSO LIXAMENTO, APLICAÇÃO DE PINTURA E LIMPEZA - NÍVEL BOM DE DETERIORAÇÃO</t>
  </si>
  <si>
    <t>TRATAMENTO SUPERFICIAL EM ESQUADRIAS, INCLUSO LIXAMENTO, APLICAÇÃO DE MASSA ACRÍLICA, PINTURA E LIMPEZA - NÍVEL REGULAR DE DETERIORAÇÃO</t>
  </si>
  <si>
    <t>Para aplicação de massa acrílica, foi considerado 15% da área total de pintura. Os coeficientes foram multiplicados por 2, considerando que a intervenção será realizada em ambos os lados da esquadria.</t>
  </si>
  <si>
    <t>CPU-151</t>
  </si>
  <si>
    <t>TRATAMENTO SUPERFICIAL EM ESQUADRIAS, INCLUSO LIXAMENTO, APLICAÇÃO DE MASSA ACRÍLICA, PINTURA E LIMPEZA - NÍVEL INTERMEDIÁRIO DE DETERIORAÇÃO</t>
  </si>
  <si>
    <t>CPU-152</t>
  </si>
  <si>
    <t>TRATAMENTO SUPERFICIAL EM ESQUADRIAS, INCLUSO LIXAMENTO, APLICAÇÃO DE MASSA ACRÍLICA, PINTURA E LIMPEZA - NÍVEL RUIM/PÉSSIMO DE DETERIORAÇÃO</t>
  </si>
  <si>
    <t>Para aplicação de massa acrílica, foi considerado 30% da área total de pintura. Os coeficientes foram multiplicados por 2, considerando que a intervenção será realizada em ambos os lados da esquadria.</t>
  </si>
  <si>
    <t>Para aplicação de massa acrílica, foi considerado 45% da área total de pintura. Os coeficientes foram multiplicados por 2, considerando que a intervenção será realizada em ambos os lados da esquadria.</t>
  </si>
  <si>
    <t>LIMPEZA SUPERFICIAL DE ESQUADRIAS EM MADEIRA</t>
  </si>
  <si>
    <t>CPU-153</t>
  </si>
  <si>
    <t>Coeficientes de mão de obra retirados da composição SINAPI 99821</t>
  </si>
  <si>
    <t>Coeficiente de mão de obra retirado da composição SINAPI 100665.</t>
  </si>
  <si>
    <t>Baseada na composição SINAPI 100665; Considerando que 20% de vidros e ferragens estão comprometidas, sendo necessário a restauração ou substituição da peça.</t>
  </si>
  <si>
    <t>Baseada na composição SINAPI 100665; Considerando que 70% de vidros e ferragens estão comprometidas, sendo necessário a restauração ou substituição da peça.</t>
  </si>
  <si>
    <t>Considerada restauração de elementos isolados de ferragens.</t>
  </si>
  <si>
    <t xml:space="preserve">Baseada na composição SINAPI 90825 considerando que 20% dos elementos terão que ser substituidos. </t>
  </si>
  <si>
    <t>Baseada na composição SINAPI 90825 considerando que 70% dos elementos terão que ser substituidos.</t>
  </si>
  <si>
    <t>04.01.200.07</t>
  </si>
  <si>
    <t>04.01.200.08</t>
  </si>
  <si>
    <t>04.01.200.09</t>
  </si>
  <si>
    <t>04.01.200.10</t>
  </si>
  <si>
    <t>04.01.200.11</t>
  </si>
  <si>
    <t>3.1.1.7</t>
  </si>
  <si>
    <t>3.1.1.8</t>
  </si>
  <si>
    <t>3.1.1.9</t>
  </si>
  <si>
    <t>3.1.1.10</t>
  </si>
  <si>
    <t>3.1.1.11</t>
  </si>
  <si>
    <t>3.2.1.5</t>
  </si>
  <si>
    <t>3.2.1.6</t>
  </si>
  <si>
    <t>3.2.1.7</t>
  </si>
  <si>
    <t>3.2.1.8</t>
  </si>
  <si>
    <t>3.3.1.6</t>
  </si>
  <si>
    <t>3.3.1.7</t>
  </si>
  <si>
    <t>3.4.1.5</t>
  </si>
  <si>
    <t>3.4.1.6</t>
  </si>
  <si>
    <t>3.4.1.7</t>
  </si>
  <si>
    <t>3.4.1.8</t>
  </si>
  <si>
    <t>3.5.1.6</t>
  </si>
  <si>
    <t>3.5.1.7</t>
  </si>
  <si>
    <t>3.5.1.8</t>
  </si>
  <si>
    <t>3.5.1.9</t>
  </si>
  <si>
    <t>3.6.1.5</t>
  </si>
  <si>
    <t>3.6.1.6</t>
  </si>
  <si>
    <t>3.6.1.7</t>
  </si>
  <si>
    <t>3.7.1.7</t>
  </si>
  <si>
    <t>3.7.1.8</t>
  </si>
  <si>
    <t>3.7.1.9</t>
  </si>
  <si>
    <t>3.7.1.10</t>
  </si>
  <si>
    <t>3.8.1.6</t>
  </si>
  <si>
    <t>3.8.1.7</t>
  </si>
  <si>
    <t>3.8.1.8</t>
  </si>
  <si>
    <t>3.8.1.9</t>
  </si>
  <si>
    <t>3.9.1.6</t>
  </si>
  <si>
    <t>3.9.1.7</t>
  </si>
  <si>
    <t>3.9.1.8</t>
  </si>
  <si>
    <t>3.9.1.9</t>
  </si>
  <si>
    <t>3.11.1.5</t>
  </si>
  <si>
    <t>3.11.1.6</t>
  </si>
  <si>
    <t>3.11.1.7</t>
  </si>
  <si>
    <t>3.13.1.4</t>
  </si>
  <si>
    <t>3.13.1.5</t>
  </si>
  <si>
    <t>3.13.1.6</t>
  </si>
  <si>
    <t>3.14.1.4</t>
  </si>
  <si>
    <t>3.14.1.5</t>
  </si>
  <si>
    <t>3.14.1.6</t>
  </si>
  <si>
    <t>3.14.1.7</t>
  </si>
  <si>
    <t>3.10.1.6</t>
  </si>
  <si>
    <t>3.10.1.7</t>
  </si>
  <si>
    <t>3.10.1.8</t>
  </si>
  <si>
    <t>3.10.1.9</t>
  </si>
  <si>
    <t>3.15.1.7</t>
  </si>
  <si>
    <t>3.15.1.8</t>
  </si>
  <si>
    <t>3.15.1.9</t>
  </si>
  <si>
    <t>3.15.1.10</t>
  </si>
  <si>
    <t>3.15.1.11</t>
  </si>
  <si>
    <t>3.12.1.4</t>
  </si>
  <si>
    <t>3.12.1.5</t>
  </si>
  <si>
    <t>3.12.1.6</t>
  </si>
  <si>
    <t>CPU-154</t>
  </si>
  <si>
    <t>Coeficientes de mão de obra retirados da composição SINAPI 101918</t>
  </si>
  <si>
    <t>TUBO DE AÇO GALVANIZADO COM COSTURA, CLASSE MÉDIA, DN 150 (6"), CONEXÃO ROSQUEADA, INSTALADO EM PRUMADAS - FORNECIMENTO E INSTALAÇÃO.</t>
  </si>
  <si>
    <t>TUBO EM FOFO, JE, PONTA / BOLSA, CLASSE K 9, D= 200MM</t>
  </si>
  <si>
    <t>CPU-155</t>
  </si>
  <si>
    <t>TUBO DE AÇO GALVANIZADO COM COSTURA, CLASSE MÉDIA, DN 200 (8"), CONEXÃO ROSQUEADA, INSTALADO EM PRUMADAS - FORNECIMENTO E INSTALAÇÃO.</t>
  </si>
  <si>
    <t>CHAPA/BOBINA LISA EM ALUMINIO, LIGA 1.200 - H14, QUALQUER ESPESSURA, QUALQUER LARGURA</t>
  </si>
  <si>
    <t>KG</t>
  </si>
  <si>
    <t>4.26.2.3</t>
  </si>
  <si>
    <t>CALHA EM CHAPA DE ALUMÍNIO, DESENVOLVIMENTO DE 100CM, 1,5MM DE ESPESSURA, INCLUSO TRANSPORTE VERTICAL</t>
  </si>
  <si>
    <t>CALHA EM CHAPA DE ALUMÍNIO, DESENVOLVIMENTO DE 65CM, 1,5MM DE ESPESSURA, INCLUSO TRANSPORTE VERTICAL</t>
  </si>
  <si>
    <t>05.03.100.21</t>
  </si>
  <si>
    <t>3.15.1.12</t>
  </si>
  <si>
    <t>3.15.1.13</t>
  </si>
  <si>
    <t>6.1.1.1</t>
  </si>
  <si>
    <t>6.1.1.2</t>
  </si>
  <si>
    <t>6.1.1.3</t>
  </si>
  <si>
    <t>6.1.1.4</t>
  </si>
  <si>
    <t>6.1.1.5</t>
  </si>
  <si>
    <t>6.1.1.6</t>
  </si>
  <si>
    <t>6.1.1.7</t>
  </si>
  <si>
    <t>6.1.1.8</t>
  </si>
  <si>
    <t>6.1.1.9</t>
  </si>
  <si>
    <t>6.1.1.10</t>
  </si>
  <si>
    <t>6.1.1.11</t>
  </si>
  <si>
    <t>6.1.1.12</t>
  </si>
  <si>
    <t>6.1.1.13</t>
  </si>
  <si>
    <t>6.1.1.14</t>
  </si>
  <si>
    <t>6.1.1.15</t>
  </si>
  <si>
    <t>6.1.1.16</t>
  </si>
  <si>
    <t>6.1.1.17</t>
  </si>
  <si>
    <t>6.1.1.18</t>
  </si>
  <si>
    <t>6.1.1.19</t>
  </si>
  <si>
    <t>6.1.1.20</t>
  </si>
  <si>
    <t>6.1.1.21</t>
  </si>
  <si>
    <t>6.1.1.22</t>
  </si>
  <si>
    <t>6.1.1.23</t>
  </si>
  <si>
    <t>6.1.1.24</t>
  </si>
  <si>
    <t>6.1.1.25</t>
  </si>
  <si>
    <t>6.1.1.26</t>
  </si>
  <si>
    <t>6.1.1.27</t>
  </si>
  <si>
    <t>6.1.1.28</t>
  </si>
  <si>
    <t>6.1.1.29</t>
  </si>
  <si>
    <t>6.1.1.30</t>
  </si>
  <si>
    <t>6.1.1.31</t>
  </si>
  <si>
    <t>6.1.1.32</t>
  </si>
  <si>
    <t>6.1.1.33</t>
  </si>
  <si>
    <t>6.1.1.34</t>
  </si>
  <si>
    <t>6.1.1.35</t>
  </si>
  <si>
    <t>6.1.1.36</t>
  </si>
  <si>
    <t>6.1.1.37</t>
  </si>
  <si>
    <t>6.1.1.38</t>
  </si>
  <si>
    <t>6.1.1.39</t>
  </si>
  <si>
    <t>6.1.1.40</t>
  </si>
  <si>
    <t>6.1.1.41</t>
  </si>
  <si>
    <t>6.1.1.42</t>
  </si>
  <si>
    <t>6.1.1.43</t>
  </si>
  <si>
    <t>6.1.1.44</t>
  </si>
  <si>
    <t>6.1.1.45</t>
  </si>
  <si>
    <t>6.1.1.46</t>
  </si>
  <si>
    <t>6.1.1.47</t>
  </si>
  <si>
    <t>6.1.1.48</t>
  </si>
  <si>
    <t>6.2.1.1</t>
  </si>
  <si>
    <t>6.2.1.2</t>
  </si>
  <si>
    <t>6.2.1.3</t>
  </si>
  <si>
    <t>6.2.1.4</t>
  </si>
  <si>
    <t>6.2.1.5</t>
  </si>
  <si>
    <t>6.2.1.6</t>
  </si>
  <si>
    <t>6.2.1.7</t>
  </si>
  <si>
    <t>6.2.1.8</t>
  </si>
  <si>
    <t>6.2.1.9</t>
  </si>
  <si>
    <t>6.2.1.10</t>
  </si>
  <si>
    <t>6.2.1.11</t>
  </si>
  <si>
    <t>6.2.1.12</t>
  </si>
  <si>
    <t>6.2.1.13</t>
  </si>
  <si>
    <t>6.2.1.14</t>
  </si>
  <si>
    <t>6.2.1.15</t>
  </si>
  <si>
    <t>6.2.1.16</t>
  </si>
  <si>
    <t>6.2.1.17</t>
  </si>
  <si>
    <t>6.2.1.18</t>
  </si>
  <si>
    <t>6.2.1.19</t>
  </si>
  <si>
    <t>6.2.1.20</t>
  </si>
  <si>
    <t>6.2.1.21</t>
  </si>
  <si>
    <t>6.2.1.22</t>
  </si>
  <si>
    <t>6.2.1.23</t>
  </si>
  <si>
    <t>6.2.1.24</t>
  </si>
  <si>
    <t>6.2.1.25</t>
  </si>
  <si>
    <t>6.2.1.26</t>
  </si>
  <si>
    <t>6.2.1.27</t>
  </si>
  <si>
    <t>6.2.1.28</t>
  </si>
  <si>
    <t>6.2.1.29</t>
  </si>
  <si>
    <t>6.2.1.30</t>
  </si>
  <si>
    <t>6.2.1.31</t>
  </si>
  <si>
    <t>6.2.1.32</t>
  </si>
  <si>
    <t>6.2.1.33</t>
  </si>
  <si>
    <t>6.2.1.34</t>
  </si>
  <si>
    <t>6.2.1.35</t>
  </si>
  <si>
    <t>6.2.1.36</t>
  </si>
  <si>
    <t>6.2.1.37</t>
  </si>
  <si>
    <t>6.2.1.38</t>
  </si>
  <si>
    <t>6.2.1.39</t>
  </si>
  <si>
    <t>6.2.1.40</t>
  </si>
  <si>
    <t>6.2.1.41</t>
  </si>
  <si>
    <t>6.2.1.42</t>
  </si>
  <si>
    <t>6.2.1.43</t>
  </si>
  <si>
    <t>6.2.1.44</t>
  </si>
  <si>
    <t>6.2.1.45</t>
  </si>
  <si>
    <t>6.2.1.46</t>
  </si>
  <si>
    <t>6.2.1.47</t>
  </si>
  <si>
    <t>6.2.1.48</t>
  </si>
  <si>
    <t>6.2.1.49</t>
  </si>
  <si>
    <t>6.2.1.50</t>
  </si>
  <si>
    <t>6.2.1.51</t>
  </si>
  <si>
    <t>6.2.1.52</t>
  </si>
  <si>
    <t>6.2.1.53</t>
  </si>
  <si>
    <t>6.2.1.54</t>
  </si>
  <si>
    <t>6.2.1.55</t>
  </si>
  <si>
    <t>6.2.1.56</t>
  </si>
  <si>
    <t>6.2.1.57</t>
  </si>
  <si>
    <t>6.2.1.58</t>
  </si>
  <si>
    <t>6.2.1.59</t>
  </si>
  <si>
    <t>6.3.1.1</t>
  </si>
  <si>
    <t>6.3.1.2</t>
  </si>
  <si>
    <t>6.3.1.3</t>
  </si>
  <si>
    <t>6.3.1.4</t>
  </si>
  <si>
    <t>6.3.1.5</t>
  </si>
  <si>
    <t>6.3.1.6</t>
  </si>
  <si>
    <t>6.3.1.7</t>
  </si>
  <si>
    <t>6.3.1.8</t>
  </si>
  <si>
    <t>6.3.1.9</t>
  </si>
  <si>
    <t>6.3.1.10</t>
  </si>
  <si>
    <t>6.3.1.11</t>
  </si>
  <si>
    <t>6.3.1.12</t>
  </si>
  <si>
    <t>6.3.1.13</t>
  </si>
  <si>
    <t>6.3.1.14</t>
  </si>
  <si>
    <t>6.3.1.15</t>
  </si>
  <si>
    <t>6.3.1.16</t>
  </si>
  <si>
    <t>6.3.1.17</t>
  </si>
  <si>
    <t>6.3.1.18</t>
  </si>
  <si>
    <t>6.3.1.19</t>
  </si>
  <si>
    <t>6.3.1.20</t>
  </si>
  <si>
    <t>6.3.1.21</t>
  </si>
  <si>
    <t>6.3.1.22</t>
  </si>
  <si>
    <t>6.3.1.23</t>
  </si>
  <si>
    <t>6.3.1.24</t>
  </si>
  <si>
    <t>6.3.1.25</t>
  </si>
  <si>
    <t>6.3.1.26</t>
  </si>
  <si>
    <t>6.3.1.27</t>
  </si>
  <si>
    <t>6.3.1.28</t>
  </si>
  <si>
    <t>6.3.1.29</t>
  </si>
  <si>
    <t>6.3.1.30</t>
  </si>
  <si>
    <t>6.3.1.31</t>
  </si>
  <si>
    <t>6.3.1.32</t>
  </si>
  <si>
    <t>6.3.1.33</t>
  </si>
  <si>
    <t>6.3.1.34</t>
  </si>
  <si>
    <t>6.3.1.35</t>
  </si>
  <si>
    <t>6.3.1.36</t>
  </si>
  <si>
    <t>6.3.1.37</t>
  </si>
  <si>
    <t>6.3.1.38</t>
  </si>
  <si>
    <t>6.3.1.39</t>
  </si>
  <si>
    <t>6.4.1.1</t>
  </si>
  <si>
    <t>6.4.1.2</t>
  </si>
  <si>
    <t>6.4.1.3</t>
  </si>
  <si>
    <t>6.4.1.4</t>
  </si>
  <si>
    <t>6.4.1.5</t>
  </si>
  <si>
    <t>6.4.1.6</t>
  </si>
  <si>
    <t>6.4.1.7</t>
  </si>
  <si>
    <t>6.4.1.8</t>
  </si>
  <si>
    <t>6.4.1.9</t>
  </si>
  <si>
    <t>6.4.1.10</t>
  </si>
  <si>
    <t>6.4.1.11</t>
  </si>
  <si>
    <t>6.4.1.12</t>
  </si>
  <si>
    <t>6.4.1.13</t>
  </si>
  <si>
    <t>6.4.1.14</t>
  </si>
  <si>
    <t>6.4.1.15</t>
  </si>
  <si>
    <t>6.4.1.16</t>
  </si>
  <si>
    <t>6.4.1.17</t>
  </si>
  <si>
    <t>6.4.1.18</t>
  </si>
  <si>
    <t>6.4.1.19</t>
  </si>
  <si>
    <t>6.4.1.20</t>
  </si>
  <si>
    <t>6.4.1.21</t>
  </si>
  <si>
    <t>6.4.1.22</t>
  </si>
  <si>
    <t>6.4.1.23</t>
  </si>
  <si>
    <t>6.4.1.24</t>
  </si>
  <si>
    <t>6.4.1.25</t>
  </si>
  <si>
    <t>6.4.1.26</t>
  </si>
  <si>
    <t>6.4.1.27</t>
  </si>
  <si>
    <t>6.4.1.28</t>
  </si>
  <si>
    <t>6.4.1.29</t>
  </si>
  <si>
    <t>6.4.1.30</t>
  </si>
  <si>
    <t>6.4.1.31</t>
  </si>
  <si>
    <t>6.4.1.32</t>
  </si>
  <si>
    <t>6.4.1.33</t>
  </si>
  <si>
    <t>6.4.1.34</t>
  </si>
  <si>
    <t>6.4.1.35</t>
  </si>
  <si>
    <t>6.4.1.36</t>
  </si>
  <si>
    <t>6.4.1.37</t>
  </si>
  <si>
    <t>6.4.1.38</t>
  </si>
  <si>
    <t>6.4.1.39</t>
  </si>
  <si>
    <t>6.4.1.40</t>
  </si>
  <si>
    <t>6.4.1.41</t>
  </si>
  <si>
    <t>6.4.1.42</t>
  </si>
  <si>
    <t>6.4.1.43</t>
  </si>
  <si>
    <t>6.4.1.44</t>
  </si>
  <si>
    <t>6.4.1.45</t>
  </si>
  <si>
    <t>6.4.1.46</t>
  </si>
  <si>
    <t>6.4.1.47</t>
  </si>
  <si>
    <t>6.4.1.48</t>
  </si>
  <si>
    <t>6.4.1.49</t>
  </si>
  <si>
    <t>6.4.1.50</t>
  </si>
  <si>
    <t>6.4.1.51</t>
  </si>
  <si>
    <t>6.4.1.52</t>
  </si>
  <si>
    <t>6.5.1.1</t>
  </si>
  <si>
    <t>6.5.1.2</t>
  </si>
  <si>
    <t>6.5.1.3</t>
  </si>
  <si>
    <t>6.5.1.4</t>
  </si>
  <si>
    <t>6.5.1.5</t>
  </si>
  <si>
    <t>6.5.1.6</t>
  </si>
  <si>
    <t>6.5.1.7</t>
  </si>
  <si>
    <t>6.5.1.8</t>
  </si>
  <si>
    <t>6.5.1.9</t>
  </si>
  <si>
    <t>6.5.1.10</t>
  </si>
  <si>
    <t>6.5.1.11</t>
  </si>
  <si>
    <t>6.5.1.12</t>
  </si>
  <si>
    <t>6.5.1.13</t>
  </si>
  <si>
    <t>6.5.1.14</t>
  </si>
  <si>
    <t>6.5.1.15</t>
  </si>
  <si>
    <t>6.5.1.16</t>
  </si>
  <si>
    <t>6.5.1.17</t>
  </si>
  <si>
    <t>6.5.1.18</t>
  </si>
  <si>
    <t>6.5.1.19</t>
  </si>
  <si>
    <t>6.5.1.20</t>
  </si>
  <si>
    <t>6.5.1.21</t>
  </si>
  <si>
    <t>6.5.1.22</t>
  </si>
  <si>
    <t>6.5.1.23</t>
  </si>
  <si>
    <t>6.5.1.24</t>
  </si>
  <si>
    <t>6.5.1.25</t>
  </si>
  <si>
    <t>6.5.1.26</t>
  </si>
  <si>
    <t>6.5.1.27</t>
  </si>
  <si>
    <t>6.5.1.28</t>
  </si>
  <si>
    <t>6.5.1.29</t>
  </si>
  <si>
    <t>6.5.1.30</t>
  </si>
  <si>
    <t>6.5.1.31</t>
  </si>
  <si>
    <t>6.5.1.32</t>
  </si>
  <si>
    <t>6.5.1.33</t>
  </si>
  <si>
    <t>6.5.1.34</t>
  </si>
  <si>
    <t>6.5.1.35</t>
  </si>
  <si>
    <t>6.5.1.36</t>
  </si>
  <si>
    <t>6.5.1.37</t>
  </si>
  <si>
    <t>6.5.1.38</t>
  </si>
  <si>
    <t>6.5.1.39</t>
  </si>
  <si>
    <t>6.5.1.40</t>
  </si>
  <si>
    <t>6.6.1.1</t>
  </si>
  <si>
    <t>6.6.1.2</t>
  </si>
  <si>
    <t>6.6.1.3</t>
  </si>
  <si>
    <t>6.6.1.4</t>
  </si>
  <si>
    <t>6.6.1.5</t>
  </si>
  <si>
    <t>6.6.1.6</t>
  </si>
  <si>
    <t>6.6.1.7</t>
  </si>
  <si>
    <t>6.6.1.8</t>
  </si>
  <si>
    <t>6.6.1.9</t>
  </si>
  <si>
    <t>6.6.1.10</t>
  </si>
  <si>
    <t>6.6.1.11</t>
  </si>
  <si>
    <t>6.6.1.12</t>
  </si>
  <si>
    <t>6.6.1.13</t>
  </si>
  <si>
    <t>6.6.1.14</t>
  </si>
  <si>
    <t>6.6.1.15</t>
  </si>
  <si>
    <t>6.6.1.16</t>
  </si>
  <si>
    <t>6.6.1.17</t>
  </si>
  <si>
    <t>6.6.1.18</t>
  </si>
  <si>
    <t>6.6.1.19</t>
  </si>
  <si>
    <t>6.6.1.20</t>
  </si>
  <si>
    <t>6.6.1.21</t>
  </si>
  <si>
    <t>6.6.1.22</t>
  </si>
  <si>
    <t>6.6.1.23</t>
  </si>
  <si>
    <t>6.6.1.24</t>
  </si>
  <si>
    <t>6.6.1.25</t>
  </si>
  <si>
    <t>6.6.1.26</t>
  </si>
  <si>
    <t>6.6.1.27</t>
  </si>
  <si>
    <t>6.6.1.28</t>
  </si>
  <si>
    <t>6.6.1.29</t>
  </si>
  <si>
    <t>6.6.1.30</t>
  </si>
  <si>
    <t>6.6.1.31</t>
  </si>
  <si>
    <t>6.6.1.32</t>
  </si>
  <si>
    <t>6.6.1.33</t>
  </si>
  <si>
    <t>6.6.1.34</t>
  </si>
  <si>
    <t>6.7.1.1</t>
  </si>
  <si>
    <t>6.7.1.2</t>
  </si>
  <si>
    <t>6.7.1.3</t>
  </si>
  <si>
    <t>6.7.1.4</t>
  </si>
  <si>
    <t>6.7.1.5</t>
  </si>
  <si>
    <t>6.7.1.6</t>
  </si>
  <si>
    <t>6.7.1.7</t>
  </si>
  <si>
    <t>6.7.1.8</t>
  </si>
  <si>
    <t>6.7.1.9</t>
  </si>
  <si>
    <t>6.7.1.10</t>
  </si>
  <si>
    <t>6.7.1.11</t>
  </si>
  <si>
    <t>6.7.1.12</t>
  </si>
  <si>
    <t>6.7.1.13</t>
  </si>
  <si>
    <t>6.7.1.14</t>
  </si>
  <si>
    <t>6.7.1.15</t>
  </si>
  <si>
    <t>6.7.1.16</t>
  </si>
  <si>
    <t>6.7.1.17</t>
  </si>
  <si>
    <t>6.7.1.18</t>
  </si>
  <si>
    <t>6.7.1.19</t>
  </si>
  <si>
    <t>6.7.1.20</t>
  </si>
  <si>
    <t>6.7.1.21</t>
  </si>
  <si>
    <t>6.7.1.22</t>
  </si>
  <si>
    <t>6.7.1.23</t>
  </si>
  <si>
    <t>6.7.1.24</t>
  </si>
  <si>
    <t>6.7.1.25</t>
  </si>
  <si>
    <t>6.7.1.26</t>
  </si>
  <si>
    <t>6.7.1.27</t>
  </si>
  <si>
    <t>6.7.1.28</t>
  </si>
  <si>
    <t>6.7.1.29</t>
  </si>
  <si>
    <t>6.7.1.30</t>
  </si>
  <si>
    <t>6.7.1.31</t>
  </si>
  <si>
    <t>6.7.1.32</t>
  </si>
  <si>
    <t>6.7.1.33</t>
  </si>
  <si>
    <t>6.7.1.34</t>
  </si>
  <si>
    <t>6.7.1.35</t>
  </si>
  <si>
    <t>6.7.1.36</t>
  </si>
  <si>
    <t>6.7.1.37</t>
  </si>
  <si>
    <t>6.7.1.38</t>
  </si>
  <si>
    <t>6.7.1.39</t>
  </si>
  <si>
    <t>6.7.1.40</t>
  </si>
  <si>
    <t>6.7.1.41</t>
  </si>
  <si>
    <t>6.8.1.1</t>
  </si>
  <si>
    <t>6.8.1.2</t>
  </si>
  <si>
    <t>6.8.1.3</t>
  </si>
  <si>
    <t>6.8.1.4</t>
  </si>
  <si>
    <t>6.8.1.5</t>
  </si>
  <si>
    <t>6.8.1.6</t>
  </si>
  <si>
    <t>6.8.1.7</t>
  </si>
  <si>
    <t>6.8.1.8</t>
  </si>
  <si>
    <t>6.8.1.9</t>
  </si>
  <si>
    <t>6.8.1.10</t>
  </si>
  <si>
    <t>6.8.1.11</t>
  </si>
  <si>
    <t>6.8.1.12</t>
  </si>
  <si>
    <t>6.8.1.13</t>
  </si>
  <si>
    <t>6.8.1.14</t>
  </si>
  <si>
    <t>6.8.1.15</t>
  </si>
  <si>
    <t>6.8.1.16</t>
  </si>
  <si>
    <t>6.8.1.17</t>
  </si>
  <si>
    <t>6.8.1.18</t>
  </si>
  <si>
    <t>6.8.1.19</t>
  </si>
  <si>
    <t>6.8.1.20</t>
  </si>
  <si>
    <t>6.8.1.21</t>
  </si>
  <si>
    <t>6.8.1.22</t>
  </si>
  <si>
    <t>6.9.1.1</t>
  </si>
  <si>
    <t>6.9.1.2</t>
  </si>
  <si>
    <t>6.9.1.3</t>
  </si>
  <si>
    <t>6.9.1.4</t>
  </si>
  <si>
    <t>6.9.1.5</t>
  </si>
  <si>
    <t>6.9.1.6</t>
  </si>
  <si>
    <t>6.9.1.7</t>
  </si>
  <si>
    <t>6.9.1.8</t>
  </si>
  <si>
    <t>6.9.1.9</t>
  </si>
  <si>
    <t>6.9.1.10</t>
  </si>
  <si>
    <t>6.9.1.11</t>
  </si>
  <si>
    <t>6.9.1.12</t>
  </si>
  <si>
    <t>6.9.1.13</t>
  </si>
  <si>
    <t>6.9.1.14</t>
  </si>
  <si>
    <t>6.9.1.15</t>
  </si>
  <si>
    <t>6.9.1.16</t>
  </si>
  <si>
    <t>6.9.1.17</t>
  </si>
  <si>
    <t>6.9.1.18</t>
  </si>
  <si>
    <t>6.10.1.1</t>
  </si>
  <si>
    <t>6.10.1.2</t>
  </si>
  <si>
    <t>6.10.1.3</t>
  </si>
  <si>
    <t>6.10.1.4</t>
  </si>
  <si>
    <t>6.10.1.5</t>
  </si>
  <si>
    <t>6.10.1.6</t>
  </si>
  <si>
    <t>6.10.1.7</t>
  </si>
  <si>
    <t>6.10.1.8</t>
  </si>
  <si>
    <t>6.10.1.9</t>
  </si>
  <si>
    <t>6.10.1.10</t>
  </si>
  <si>
    <t>6.10.1.11</t>
  </si>
  <si>
    <t>6.10.1.12</t>
  </si>
  <si>
    <t>6.10.1.13</t>
  </si>
  <si>
    <t>6.10.1.14</t>
  </si>
  <si>
    <t>6.10.1.15</t>
  </si>
  <si>
    <t>6.10.1.16</t>
  </si>
  <si>
    <t>6.10.1.17</t>
  </si>
  <si>
    <t>6.10.1.18</t>
  </si>
  <si>
    <t>6.10.1.19</t>
  </si>
  <si>
    <t>6.10.1.20</t>
  </si>
  <si>
    <t>6.10.1.21</t>
  </si>
  <si>
    <t>6.10.1.22</t>
  </si>
  <si>
    <t>6.10.1.23</t>
  </si>
  <si>
    <t>6.10.1.24</t>
  </si>
  <si>
    <t>6.10.1.25</t>
  </si>
  <si>
    <t>6.10.1.26</t>
  </si>
  <si>
    <t>6.10.1.27</t>
  </si>
  <si>
    <t>6.10.1.28</t>
  </si>
  <si>
    <t>6.10.1.29</t>
  </si>
  <si>
    <t>6.10.1.30</t>
  </si>
  <si>
    <t>6.10.1.31</t>
  </si>
  <si>
    <t>6.10.1.32</t>
  </si>
  <si>
    <t>6.10.1.33</t>
  </si>
  <si>
    <t>6.10.1.34</t>
  </si>
  <si>
    <t>6.10.1.35</t>
  </si>
  <si>
    <t>6.10.1.36</t>
  </si>
  <si>
    <t>6.10.1.37</t>
  </si>
  <si>
    <t>6.10.1.38</t>
  </si>
  <si>
    <t>6.10.1.39</t>
  </si>
  <si>
    <t>6.10.1.40</t>
  </si>
  <si>
    <t>6.10.1.41</t>
  </si>
  <si>
    <t>6.10.1.42</t>
  </si>
  <si>
    <t>6.10.1.43</t>
  </si>
  <si>
    <t>6.10.1.44</t>
  </si>
  <si>
    <t>6.10.1.45</t>
  </si>
  <si>
    <t>6.10.1.46</t>
  </si>
  <si>
    <t>6.10.1.47</t>
  </si>
  <si>
    <t>6.10.1.48</t>
  </si>
  <si>
    <t>6.10.1.49</t>
  </si>
  <si>
    <t>6.10.1.50</t>
  </si>
  <si>
    <t>6.10.1.51</t>
  </si>
  <si>
    <t>6.10.1.52</t>
  </si>
  <si>
    <t>6.11.1.1</t>
  </si>
  <si>
    <t>6.11.1.2</t>
  </si>
  <si>
    <t>6.11.1.3</t>
  </si>
  <si>
    <t>6.11.1.4</t>
  </si>
  <si>
    <t>6.11.1.5</t>
  </si>
  <si>
    <t>6.11.1.6</t>
  </si>
  <si>
    <t>6.11.1.7</t>
  </si>
  <si>
    <t>6.11.1.8</t>
  </si>
  <si>
    <t>6.11.1.9</t>
  </si>
  <si>
    <t>6.11.1.10</t>
  </si>
  <si>
    <t>6.11.1.11</t>
  </si>
  <si>
    <t>6.11.1.12</t>
  </si>
  <si>
    <t>6.11.1.13</t>
  </si>
  <si>
    <t>6.11.1.14</t>
  </si>
  <si>
    <t>6.11.1.15</t>
  </si>
  <si>
    <t>6.11.1.16</t>
  </si>
  <si>
    <t>6.11.1.17</t>
  </si>
  <si>
    <t>6.11.1.18</t>
  </si>
  <si>
    <t>6.11.1.19</t>
  </si>
  <si>
    <t>6.11.1.20</t>
  </si>
  <si>
    <t>6.11.1.21</t>
  </si>
  <si>
    <t>6.11.1.22</t>
  </si>
  <si>
    <t>6.11.1.23</t>
  </si>
  <si>
    <t>6.11.1.24</t>
  </si>
  <si>
    <t>6.11.1.25</t>
  </si>
  <si>
    <t>6.11.1.26</t>
  </si>
  <si>
    <t>6.12.1.1</t>
  </si>
  <si>
    <t>6.12.1.2</t>
  </si>
  <si>
    <t>6.12.1.3</t>
  </si>
  <si>
    <t>6.12.1.4</t>
  </si>
  <si>
    <t>6.12.1.5</t>
  </si>
  <si>
    <t>6.12.1.6</t>
  </si>
  <si>
    <t>6.12.1.7</t>
  </si>
  <si>
    <t>6.12.1.8</t>
  </si>
  <si>
    <t>6.12.1.9</t>
  </si>
  <si>
    <t>6.12.1.10</t>
  </si>
  <si>
    <t>6.12.1.11</t>
  </si>
  <si>
    <t>6.12.1.12</t>
  </si>
  <si>
    <t>6.12.1.13</t>
  </si>
  <si>
    <t>6.12.1.14</t>
  </si>
  <si>
    <t>6.12.1.15</t>
  </si>
  <si>
    <t>6.12.1.16</t>
  </si>
  <si>
    <t>6.12.1.17</t>
  </si>
  <si>
    <t>6.12.1.18</t>
  </si>
  <si>
    <t>6.12.1.19</t>
  </si>
  <si>
    <t>6.12.1.20</t>
  </si>
  <si>
    <t>6.12.1.21</t>
  </si>
  <si>
    <t>6.12.1.22</t>
  </si>
  <si>
    <t>6.12.1.23</t>
  </si>
  <si>
    <t>6.12.1.24</t>
  </si>
  <si>
    <t>6.12.1.25</t>
  </si>
  <si>
    <t>6.12.1.26</t>
  </si>
  <si>
    <t>6.12.1.27</t>
  </si>
  <si>
    <t>6.12.1.28</t>
  </si>
  <si>
    <t>6.13.1.1</t>
  </si>
  <si>
    <t>6.13.1.2</t>
  </si>
  <si>
    <t>6.13.1.3</t>
  </si>
  <si>
    <t>6.13.1.4</t>
  </si>
  <si>
    <t>6.13.1.5</t>
  </si>
  <si>
    <t>6.13.1.6</t>
  </si>
  <si>
    <t>6.13.1.7</t>
  </si>
  <si>
    <t>6.13.1.8</t>
  </si>
  <si>
    <t>6.13.1.9</t>
  </si>
  <si>
    <t>6.13.1.10</t>
  </si>
  <si>
    <t>6.13.1.11</t>
  </si>
  <si>
    <t>6.13.1.12</t>
  </si>
  <si>
    <t>6.13.1.13</t>
  </si>
  <si>
    <t>6.13.1.14</t>
  </si>
  <si>
    <t>6.13.1.15</t>
  </si>
  <si>
    <t>6.13.1.16</t>
  </si>
  <si>
    <t>6.13.1.17</t>
  </si>
  <si>
    <t>6.13.1.18</t>
  </si>
  <si>
    <t>6.13.1.19</t>
  </si>
  <si>
    <t>6.13.1.20</t>
  </si>
  <si>
    <t>6.13.1.21</t>
  </si>
  <si>
    <t>6.13.1.22</t>
  </si>
  <si>
    <t>6.13.1.23</t>
  </si>
  <si>
    <t>6.13.1.24</t>
  </si>
  <si>
    <t>6.13.1.25</t>
  </si>
  <si>
    <t>6.13.1.26</t>
  </si>
  <si>
    <t>6.13.1.27</t>
  </si>
  <si>
    <t>6.13.1.28</t>
  </si>
  <si>
    <t>6.13.1.29</t>
  </si>
  <si>
    <t>6.13.1.30</t>
  </si>
  <si>
    <t>6.13.1.31</t>
  </si>
  <si>
    <t>6.13.1.32</t>
  </si>
  <si>
    <t>6.13.1.33</t>
  </si>
  <si>
    <t>6.13.1.34</t>
  </si>
  <si>
    <t>6.13.1.35</t>
  </si>
  <si>
    <t>6.13.1.36</t>
  </si>
  <si>
    <t>6.13.1.37</t>
  </si>
  <si>
    <t>6.13.1.38</t>
  </si>
  <si>
    <t>6.14.1.1</t>
  </si>
  <si>
    <t>6.14.1.2</t>
  </si>
  <si>
    <t>6.14.1.3</t>
  </si>
  <si>
    <t>6.14.1.4</t>
  </si>
  <si>
    <t>6.14.1.5</t>
  </si>
  <si>
    <t>6.14.1.6</t>
  </si>
  <si>
    <t>6.14.1.7</t>
  </si>
  <si>
    <t>6.14.1.8</t>
  </si>
  <si>
    <t>6.14.1.9</t>
  </si>
  <si>
    <t>6.14.1.10</t>
  </si>
  <si>
    <t>6.14.1.11</t>
  </si>
  <si>
    <t>6.14.1.12</t>
  </si>
  <si>
    <t>6.14.1.13</t>
  </si>
  <si>
    <t>6.14.1.14</t>
  </si>
  <si>
    <t>6.14.1.15</t>
  </si>
  <si>
    <t>6.14.1.16</t>
  </si>
  <si>
    <t>6.14.1.17</t>
  </si>
  <si>
    <t>4.1.2</t>
  </si>
  <si>
    <t>4.1.2.1</t>
  </si>
  <si>
    <t>4.1.2.2</t>
  </si>
  <si>
    <t>4.1.2.3</t>
  </si>
  <si>
    <t>4.1.2.4</t>
  </si>
  <si>
    <t>4.1.2.5</t>
  </si>
  <si>
    <t>4.2.2</t>
  </si>
  <si>
    <t>4.2.2.1</t>
  </si>
  <si>
    <t>4.2.2.2</t>
  </si>
  <si>
    <t>4.2.2.3</t>
  </si>
  <si>
    <t>4.2.2.4</t>
  </si>
  <si>
    <t>4.2.2.5</t>
  </si>
  <si>
    <t>4.3.2.2</t>
  </si>
  <si>
    <t>4.3.2.3</t>
  </si>
  <si>
    <t>4.3.2.4</t>
  </si>
  <si>
    <t>4.3.2.5</t>
  </si>
  <si>
    <t>4.3.2.6</t>
  </si>
  <si>
    <t>4.3.2.8</t>
  </si>
  <si>
    <t>4.3.2.9</t>
  </si>
  <si>
    <t>4.3.2.12</t>
  </si>
  <si>
    <t>4.3.3</t>
  </si>
  <si>
    <t>4.3.3.1</t>
  </si>
  <si>
    <t>4.4.2.6</t>
  </si>
  <si>
    <t>4.4.4.5</t>
  </si>
  <si>
    <t>4.4.5</t>
  </si>
  <si>
    <t>4.4.5.1</t>
  </si>
  <si>
    <t>4.4.5.2</t>
  </si>
  <si>
    <t>4.4.5.3</t>
  </si>
  <si>
    <t>4.4.5.4</t>
  </si>
  <si>
    <t>4.5.2.6</t>
  </si>
  <si>
    <t>4.5.2.7</t>
  </si>
  <si>
    <t>4.5.3.5</t>
  </si>
  <si>
    <t>4.5.4</t>
  </si>
  <si>
    <t>4.5.4.1</t>
  </si>
  <si>
    <t>4.5.4.2</t>
  </si>
  <si>
    <t>4.5.4.3</t>
  </si>
  <si>
    <t>4.5.4.4</t>
  </si>
  <si>
    <t>4.6.2.6</t>
  </si>
  <si>
    <t>4.6.2.7</t>
  </si>
  <si>
    <t>4.6.2.8</t>
  </si>
  <si>
    <t>4.6.3.3</t>
  </si>
  <si>
    <t>4.6.3.4</t>
  </si>
  <si>
    <t>4.6.3.5</t>
  </si>
  <si>
    <t>4.6.4</t>
  </si>
  <si>
    <t>4.6.4.1</t>
  </si>
  <si>
    <t>4.6.4.2</t>
  </si>
  <si>
    <t>4.7.2.6</t>
  </si>
  <si>
    <t>4.7.2.7</t>
  </si>
  <si>
    <t>4.7.3.4</t>
  </si>
  <si>
    <t>4.7.3.5</t>
  </si>
  <si>
    <t>4.7.4</t>
  </si>
  <si>
    <t>4.7.4.1</t>
  </si>
  <si>
    <t>4.7.4.2</t>
  </si>
  <si>
    <t>4.7.4.3</t>
  </si>
  <si>
    <t>4.8.2.3</t>
  </si>
  <si>
    <t>4.8.2.4</t>
  </si>
  <si>
    <t>4.8.2.6</t>
  </si>
  <si>
    <t>4.8.2.7</t>
  </si>
  <si>
    <t>4.8.3.2</t>
  </si>
  <si>
    <t>4.8.4</t>
  </si>
  <si>
    <t>4.8.4.1</t>
  </si>
  <si>
    <t>4.9.2.3</t>
  </si>
  <si>
    <t>4.9.3</t>
  </si>
  <si>
    <t>4.9.3.1</t>
  </si>
  <si>
    <t>4.9.3.2</t>
  </si>
  <si>
    <t>4.10.2.6</t>
  </si>
  <si>
    <t>4.10.3.4</t>
  </si>
  <si>
    <t>4.10.3.5</t>
  </si>
  <si>
    <t>4.10.4</t>
  </si>
  <si>
    <t>4.10.4.1</t>
  </si>
  <si>
    <t>4.10.4.2</t>
  </si>
  <si>
    <t>4.10.4.3</t>
  </si>
  <si>
    <t>4.11.2.6</t>
  </si>
  <si>
    <t>4.11.2.7</t>
  </si>
  <si>
    <t>4.11.3</t>
  </si>
  <si>
    <t>4.11.3.1</t>
  </si>
  <si>
    <t>4.11.3.2</t>
  </si>
  <si>
    <t>4.11.3.3</t>
  </si>
  <si>
    <t>4.11.3.4</t>
  </si>
  <si>
    <t>4.11.3.5</t>
  </si>
  <si>
    <t>4.12.2.2</t>
  </si>
  <si>
    <t>4.12.2.3</t>
  </si>
  <si>
    <t>4.12.2.4</t>
  </si>
  <si>
    <t>4.12.2.5</t>
  </si>
  <si>
    <t>4.12.2.6</t>
  </si>
  <si>
    <t>4.12.3</t>
  </si>
  <si>
    <t>4.12.3.1</t>
  </si>
  <si>
    <t>4.13.2.7</t>
  </si>
  <si>
    <t>4.13.3.3</t>
  </si>
  <si>
    <t>4.13.3.4</t>
  </si>
  <si>
    <t>4.13.3.5</t>
  </si>
  <si>
    <t>4.13.3.6</t>
  </si>
  <si>
    <t>4.13.4</t>
  </si>
  <si>
    <t>4.13.4.1</t>
  </si>
  <si>
    <t>4.13.4.2</t>
  </si>
  <si>
    <t>4.14.2.3</t>
  </si>
  <si>
    <t>4.14.2.4</t>
  </si>
  <si>
    <t>4.14.2.6</t>
  </si>
  <si>
    <t>4.14.2.7</t>
  </si>
  <si>
    <t>4.14.2.8</t>
  </si>
  <si>
    <t>4.14.4</t>
  </si>
  <si>
    <t>4.14.4.1</t>
  </si>
  <si>
    <t>4.14.4.2</t>
  </si>
  <si>
    <t>4.14.4.3</t>
  </si>
  <si>
    <t>4.15.2.7</t>
  </si>
  <si>
    <t>4.15.3.3</t>
  </si>
  <si>
    <t>4.15.3.4</t>
  </si>
  <si>
    <t>4.15.3.5</t>
  </si>
  <si>
    <t>4.15.3.6</t>
  </si>
  <si>
    <t>4.15.4</t>
  </si>
  <si>
    <t>4.15.4.1</t>
  </si>
  <si>
    <t>4.15.4.2</t>
  </si>
  <si>
    <t>4.16.2.7</t>
  </si>
  <si>
    <t>4.16.2.8</t>
  </si>
  <si>
    <t>4.16.3.2</t>
  </si>
  <si>
    <t>4.16.3.3</t>
  </si>
  <si>
    <t>4.16.3.4</t>
  </si>
  <si>
    <t>4.16.3.5</t>
  </si>
  <si>
    <t>4.16.3.6</t>
  </si>
  <si>
    <t>4.16.4</t>
  </si>
  <si>
    <t>4.16.4.1</t>
  </si>
  <si>
    <t>4.17.2.7</t>
  </si>
  <si>
    <t>4.17.2.8</t>
  </si>
  <si>
    <t>4.17.3.2</t>
  </si>
  <si>
    <t>4.17.3.3</t>
  </si>
  <si>
    <t>4.17.3.4</t>
  </si>
  <si>
    <t>4.17.3.5</t>
  </si>
  <si>
    <t>4.17.3.6</t>
  </si>
  <si>
    <t>4.17.4</t>
  </si>
  <si>
    <t>4.17.4.1</t>
  </si>
  <si>
    <t>4.18.2.3</t>
  </si>
  <si>
    <t>4.18.2.4</t>
  </si>
  <si>
    <t>4.18.2.6</t>
  </si>
  <si>
    <t>4.18.2.7</t>
  </si>
  <si>
    <t>4.18.2.8</t>
  </si>
  <si>
    <t>4.18.3.2</t>
  </si>
  <si>
    <t>4.18.4</t>
  </si>
  <si>
    <t>4.18.4.1</t>
  </si>
  <si>
    <t>4.19.2.6</t>
  </si>
  <si>
    <t>4.19.2.7</t>
  </si>
  <si>
    <t>4.19.3.2</t>
  </si>
  <si>
    <t>4.19.3.3</t>
  </si>
  <si>
    <t>4.19.3.4</t>
  </si>
  <si>
    <t>4.19.3.5</t>
  </si>
  <si>
    <t>4.19.4</t>
  </si>
  <si>
    <t>4.19.4.1</t>
  </si>
  <si>
    <t>4.20.2.4</t>
  </si>
  <si>
    <t>4.20.2.5</t>
  </si>
  <si>
    <t>4.20.2.6</t>
  </si>
  <si>
    <t>4.20.3</t>
  </si>
  <si>
    <t>4.20.3.1</t>
  </si>
  <si>
    <t>4.20.3.2</t>
  </si>
  <si>
    <t>4.21.2.3</t>
  </si>
  <si>
    <t>4.21.2.4</t>
  </si>
  <si>
    <t>4.21.2.6</t>
  </si>
  <si>
    <t>4.21.2.7</t>
  </si>
  <si>
    <t>4.21.2.8</t>
  </si>
  <si>
    <t>4.21.3</t>
  </si>
  <si>
    <t>4.21.3.1</t>
  </si>
  <si>
    <t>4.21.3.2</t>
  </si>
  <si>
    <t>4.22.2.6</t>
  </si>
  <si>
    <t>4.22.2.7</t>
  </si>
  <si>
    <t>4.22.2.8</t>
  </si>
  <si>
    <t>4.22.3.2</t>
  </si>
  <si>
    <t>4.22.3.3</t>
  </si>
  <si>
    <t>4.22.3.4</t>
  </si>
  <si>
    <t>4.22.3.5</t>
  </si>
  <si>
    <t>4.22.4</t>
  </si>
  <si>
    <t>4.22.4.1</t>
  </si>
  <si>
    <t>4.23.2.2</t>
  </si>
  <si>
    <t>4.23.2.3</t>
  </si>
  <si>
    <t>4.23.2.4</t>
  </si>
  <si>
    <t>4.23.2.6</t>
  </si>
  <si>
    <t>4.23.2.7</t>
  </si>
  <si>
    <t>4.23.2.8</t>
  </si>
  <si>
    <t>4.23.3</t>
  </si>
  <si>
    <t>4.23.3.1</t>
  </si>
  <si>
    <t>4.24.2.4</t>
  </si>
  <si>
    <t>4.24.2.5</t>
  </si>
  <si>
    <t>4.24.2.6</t>
  </si>
  <si>
    <t>4.24.3</t>
  </si>
  <si>
    <t>4.24.3.1</t>
  </si>
  <si>
    <t>4.24.3.2</t>
  </si>
  <si>
    <t>4.24.3.3</t>
  </si>
  <si>
    <t>4.25.2.4</t>
  </si>
  <si>
    <t>4.25.2.5</t>
  </si>
  <si>
    <t>4.25.4</t>
  </si>
  <si>
    <t>4.25.4.1</t>
  </si>
  <si>
    <t>4.25.4.2</t>
  </si>
  <si>
    <t>4.26.2.4</t>
  </si>
  <si>
    <t>4.26.2.6</t>
  </si>
  <si>
    <t>4.26.2.7</t>
  </si>
  <si>
    <t>4.26.2.8</t>
  </si>
  <si>
    <t>4.26.3</t>
  </si>
  <si>
    <t>4.26.3.1</t>
  </si>
  <si>
    <t>4.26.3.2</t>
  </si>
  <si>
    <t>4.26.3.3</t>
  </si>
  <si>
    <t>4.27.2</t>
  </si>
  <si>
    <t>4.27.2.2</t>
  </si>
  <si>
    <t>4.28.2.6</t>
  </si>
  <si>
    <t>4.28.2.7</t>
  </si>
  <si>
    <t>4.28.3.3</t>
  </si>
  <si>
    <t>4.28.3.4</t>
  </si>
  <si>
    <t>4.28.3.5</t>
  </si>
  <si>
    <t>4.28.4</t>
  </si>
  <si>
    <t>4.28.4.1</t>
  </si>
  <si>
    <t>4.28.4.2</t>
  </si>
  <si>
    <t>4.29.2.6</t>
  </si>
  <si>
    <t>4.29.2.7</t>
  </si>
  <si>
    <t>4.29.2.8</t>
  </si>
  <si>
    <t>4.29.3.4</t>
  </si>
  <si>
    <t>4.29.3.5</t>
  </si>
  <si>
    <t>4.29.4</t>
  </si>
  <si>
    <t>4.29.4.1</t>
  </si>
  <si>
    <t>4.29.4.2</t>
  </si>
  <si>
    <t>4.29.4.3</t>
  </si>
  <si>
    <t>4.30.2</t>
  </si>
  <si>
    <t>4.30.2.1</t>
  </si>
  <si>
    <t>4.30.2.2</t>
  </si>
  <si>
    <t>4.30.2.3</t>
  </si>
  <si>
    <t>4.30.2.4</t>
  </si>
  <si>
    <t>4.30.2.5</t>
  </si>
  <si>
    <t>4.30.2.6</t>
  </si>
  <si>
    <t>4.31.2</t>
  </si>
  <si>
    <t>4.31.2.1</t>
  </si>
  <si>
    <t>4.31.2.2</t>
  </si>
  <si>
    <t>4.31.2.3</t>
  </si>
  <si>
    <t>4.31.2.4</t>
  </si>
  <si>
    <t>4.31.2.5</t>
  </si>
  <si>
    <t>7.1.1.1</t>
  </si>
  <si>
    <t>7.1.1.2</t>
  </si>
  <si>
    <t>7.1.1.3</t>
  </si>
  <si>
    <t>7.1.1.4</t>
  </si>
  <si>
    <t>7.1.1.5</t>
  </si>
  <si>
    <t>7.1.1.6</t>
  </si>
  <si>
    <t>7.1.1.7</t>
  </si>
  <si>
    <t>7.1.1.8</t>
  </si>
  <si>
    <t>7.1.1.9</t>
  </si>
  <si>
    <t>7.1.1.10</t>
  </si>
  <si>
    <t>7.1.1.11</t>
  </si>
  <si>
    <t>7.1.1.12</t>
  </si>
  <si>
    <t>7.1.1.13</t>
  </si>
  <si>
    <t>7.1.1.14</t>
  </si>
  <si>
    <t>7.1.1.15</t>
  </si>
  <si>
    <t>7.1.1.16</t>
  </si>
  <si>
    <t>7.1.1.17</t>
  </si>
  <si>
    <t>7.1.1.18</t>
  </si>
  <si>
    <t>7.1.1.19</t>
  </si>
  <si>
    <t>7.1.1.20</t>
  </si>
  <si>
    <t>7.1.1.21</t>
  </si>
  <si>
    <t>7.1.1.22</t>
  </si>
  <si>
    <t>7.1.1.23</t>
  </si>
  <si>
    <t>7.1.1.24</t>
  </si>
  <si>
    <t>7.1.1.25</t>
  </si>
  <si>
    <t>7.1.1.26</t>
  </si>
  <si>
    <t>7.1.1.27</t>
  </si>
  <si>
    <t>7.1.1.28</t>
  </si>
  <si>
    <t>7.1.1.29</t>
  </si>
  <si>
    <t>7.1.1.30</t>
  </si>
  <si>
    <t>7.1.1.31</t>
  </si>
  <si>
    <t>7.2.1.1</t>
  </si>
  <si>
    <t>7.2.1.2</t>
  </si>
  <si>
    <t>7.2.1.3</t>
  </si>
  <si>
    <t>7.2.1.4</t>
  </si>
  <si>
    <t>7.2.1.5</t>
  </si>
  <si>
    <t>7.2.1.6</t>
  </si>
  <si>
    <t>7.2.1.7</t>
  </si>
  <si>
    <t>7.2.1.8</t>
  </si>
  <si>
    <t>7.2.1.9</t>
  </si>
  <si>
    <t>7.2.1.10</t>
  </si>
  <si>
    <t>7.2.1.11</t>
  </si>
  <si>
    <t>7.2.1.12</t>
  </si>
  <si>
    <t>7.2.1.13</t>
  </si>
  <si>
    <t>7.2.1.14</t>
  </si>
  <si>
    <t>7.2.1.15</t>
  </si>
  <si>
    <t>7.2.1.16</t>
  </si>
  <si>
    <t>7.2.1.17</t>
  </si>
  <si>
    <t>7.2.1.18</t>
  </si>
  <si>
    <t>7.2.1.19</t>
  </si>
  <si>
    <t>7.2.1.20</t>
  </si>
  <si>
    <t>7.2.1.21</t>
  </si>
  <si>
    <t>7.2.1.22</t>
  </si>
  <si>
    <t>7.2.1.23</t>
  </si>
  <si>
    <t>7.2.1.24</t>
  </si>
  <si>
    <t>7.2.1.25</t>
  </si>
  <si>
    <t>7.2.1.26</t>
  </si>
  <si>
    <t>7.2.1.27</t>
  </si>
  <si>
    <t>7.2.1.28</t>
  </si>
  <si>
    <t>7.2.1.29</t>
  </si>
  <si>
    <t>7.2.1.30</t>
  </si>
  <si>
    <t>7.3.1.1</t>
  </si>
  <si>
    <t>7.3.1.2</t>
  </si>
  <si>
    <t>7.3.1.3</t>
  </si>
  <si>
    <t>7.3.1.4</t>
  </si>
  <si>
    <t>7.3.1.5</t>
  </si>
  <si>
    <t>7.3.1.6</t>
  </si>
  <si>
    <t>7.3.1.7</t>
  </si>
  <si>
    <t>7.4.1.1</t>
  </si>
  <si>
    <t>7.4.1.2</t>
  </si>
  <si>
    <t>7.4.1.3</t>
  </si>
  <si>
    <t>7.4.1.4</t>
  </si>
  <si>
    <t>7.4.1.5</t>
  </si>
  <si>
    <t>7.4.1.6</t>
  </si>
  <si>
    <t>7.4.1.7</t>
  </si>
  <si>
    <t>7.5.1.1</t>
  </si>
  <si>
    <t>7.5.1.2</t>
  </si>
  <si>
    <t>7.5.1.3</t>
  </si>
  <si>
    <t>7.5.1.4</t>
  </si>
  <si>
    <t>7.5.1.5</t>
  </si>
  <si>
    <t>7.6.1.1</t>
  </si>
  <si>
    <t>7.6.1.2</t>
  </si>
  <si>
    <t>7.6.1.3</t>
  </si>
  <si>
    <t>7.6.1.4</t>
  </si>
  <si>
    <t>7.6.1.5</t>
  </si>
  <si>
    <t>7.6.1.6</t>
  </si>
  <si>
    <t>7.6.1.7</t>
  </si>
  <si>
    <t>7.7.1.1</t>
  </si>
  <si>
    <t>7.7.1.2</t>
  </si>
  <si>
    <t>7.7.1.3</t>
  </si>
  <si>
    <t>7.8.1.1</t>
  </si>
  <si>
    <t>7.8.1.2</t>
  </si>
  <si>
    <t>7.8.1.3</t>
  </si>
  <si>
    <t>7.8.1.4</t>
  </si>
  <si>
    <t>7.8.1.5</t>
  </si>
  <si>
    <t>7.9.1.1</t>
  </si>
  <si>
    <t>7.9.1.2</t>
  </si>
  <si>
    <t>7.9.1.3</t>
  </si>
  <si>
    <t>7.9.1.4</t>
  </si>
  <si>
    <t>7.10.1.1</t>
  </si>
  <si>
    <t>7.10.1.2</t>
  </si>
  <si>
    <t>7.10.1.3</t>
  </si>
  <si>
    <t>7.11.1.1</t>
  </si>
  <si>
    <t>7.11.1.2</t>
  </si>
  <si>
    <t>7.11.1.3</t>
  </si>
  <si>
    <t>7.12.1.1</t>
  </si>
  <si>
    <t>7.12.1.2</t>
  </si>
  <si>
    <t>7.12.1.3</t>
  </si>
  <si>
    <t>7.12.1.4</t>
  </si>
  <si>
    <t>7.13.1.1</t>
  </si>
  <si>
    <t>7.13.1.2</t>
  </si>
  <si>
    <t>7.13.1.3</t>
  </si>
  <si>
    <t>7.13.1.4</t>
  </si>
  <si>
    <t>7.14.1.1</t>
  </si>
  <si>
    <t>7.14.1.2</t>
  </si>
  <si>
    <t>7.14.1.3</t>
  </si>
  <si>
    <t>7.15.1.1</t>
  </si>
  <si>
    <t>7.15.1.2</t>
  </si>
  <si>
    <t>7.15.1.3</t>
  </si>
  <si>
    <t>7.15.1.4</t>
  </si>
  <si>
    <t>7.15.1.5</t>
  </si>
  <si>
    <t>7.15.1.6</t>
  </si>
  <si>
    <t>7.15.1.7</t>
  </si>
  <si>
    <t>7.15.1.8</t>
  </si>
  <si>
    <t>L</t>
  </si>
  <si>
    <t>M3</t>
  </si>
  <si>
    <t>ARRUELA EM ACO GALVANIZADO, DIAMETRO EXTERNO = 35MM, ESPESSURA = 3MM, DIAMETRO DO FURO= 18MM</t>
  </si>
  <si>
    <t>ARRUELA EM ALUMINIO, COM ROSCA, DE 3/8", PARA ELETRODUTO</t>
  </si>
  <si>
    <t>PAR</t>
  </si>
  <si>
    <t>BASE PARA MASTRO DE PARA-RAIOS DIAMETRO NOMINAL 2"</t>
  </si>
  <si>
    <t>BATENTE / PORTAL / ADUELA / MARCO EM MADEIRA MACICA COM REBAIXO, E = *3* CM, L = *14* CM, PARA PORTAS DE GIRO DE *60 CM A 120* CM X *210* CM, CEDRINHO / ANGELIM COMERCIAL / TAURI / CURUPIXA / PEROBA / CUMARU OU EQUIVALENTE DA REGIAO (NAO INCLUI ALIZARES)</t>
  </si>
  <si>
    <t>JG</t>
  </si>
  <si>
    <t>BLOCO DE VEDACAO DE CONCRETO, 9 X 19 X 39 CM (CLASSE C - NBR 6136)</t>
  </si>
  <si>
    <t>BORBOLETA PARA JANELA TIPO GUILHOTINA, EM ZAMAC CROMADO</t>
  </si>
  <si>
    <t>BUCHA DE NYLON SEM ABA S10, COM PARAFUSO DE 6,10 X 65 MM EM ACO ZINCADO COM ROSCA SOBERBA, CABECA CHATA E FENDA PHILLIPS</t>
  </si>
  <si>
    <t>BUCHA DE NYLON SEM ABA S6, COM PARAFUSO DE 4,20 X 40 MM EM ACO ZINCADO COM ROSCA SOBERBA, CABECA CHATA E FENDA PHILLIPS</t>
  </si>
  <si>
    <t>BUCHA DE NYLON SEM ABA S8, COM PARAFUSO DE 4,80 X 50 MM EM ACO ZINCADO COM ROSCA SOBERBA, CABECA CHATA E FENDA PHILLIPS</t>
  </si>
  <si>
    <t>CABO DE ALUMINIO NU SEM ALMA DE ACO, BITOLA 2/0 AWG</t>
  </si>
  <si>
    <t>CABO DE COBRE NU 35 MM2 MEIO-DURO</t>
  </si>
  <si>
    <t>CABO DE COBRE, FLEXIVEL, CLASSE 4 OU 5, ISOLACAO EM PVC/A, ANTICHAMA BWF-B, COBERTURA PVC-ST1, ANTICHAMA BWF-B, 1 CONDUTOR, 0,6/1 KV, SECAO NOMINAL 120 MM2</t>
  </si>
  <si>
    <t>CABO DE COBRE, FLEXIVEL, CLASSE 4 OU 5, ISOLACAO EM PVC/A, ANTICHAMA BWF-B, COBERTURA PVC-ST1, ANTICHAMA BWF-B, 1 CONDUTOR, 0,6/1 KV, SECAO NOMINAL 25 MM2</t>
  </si>
  <si>
    <t>CABO DE COBRE, FLEXIVEL, CLASSE 4 OU 5, ISOLACAO EM PVC/A, ANTICHAMA BWF-B, COBERTURA PVC-ST1, ANTICHAMA BWF-B, 1 CONDUTOR, 0,6/1 KV, SECAO NOMINAL 35 MM2</t>
  </si>
  <si>
    <t>CABO DE COBRE, FLEXIVEL, CLASSE 4 OU 5, ISOLACAO EM PVC/A, ANTICHAMA BWF-B, COBERTURA PVC-ST1, ANTICHAMA BWF-B, 1 CONDUTOR, 0,6/1 KV, SECAO NOMINAL 70 MM2</t>
  </si>
  <si>
    <t>CABO DE COBRE, FLEXIVEL, CLASSE 4 OU 5, ISOLACAO EM PVC/A, ANTICHAMA BWF-B, COBERTURA PVC-ST1, ANTICHAMA BWF-B, 1 CONDUTOR, 0,6/1 KV, SECAO NOMINAL 95 MM2</t>
  </si>
  <si>
    <t>CABO MULTIPOLAR DE COBRE, FLEXIVEL, CLASSE 4 OU 5, ISOLACAO EM HEPR, COBERTURA EM PVC-ST2, ANTICHAMA BWF-B, 0,6/1 KV, 3 CONDUTORES DE 1,5 MM2</t>
  </si>
  <si>
    <t>CAIBRO APARELHADO *6 X 8* CM, EM MACARANDUBA/MASSARANDUBA, ANGELIM OU EQUIVALENTE DA REGIAO</t>
  </si>
  <si>
    <t>CAIBRO NAO APARELHADO *5 X 6* CM, EM MACARANDUBA/MASSARANDUBA, ANGELIM OU EQUIVALENTE DA REGIAO - BRUTA</t>
  </si>
  <si>
    <t>CAIBRO NAO APARELHADO, *6 X 8* CM, EM MACARANDUBA/MASSARANDUBA, ANGELIM OU EQUIVALENTE DA REGIAO - BRUTA</t>
  </si>
  <si>
    <t>CAIXA DE CONCRETO ARMADO PRE-MOLDADO, COM FUNDO E SEM TAMPA, DIMENSOES DE 0,30 X 0,30 X 0,30 M</t>
  </si>
  <si>
    <t>CAIXA DE CONCRETO ARMADO PRE-MOLDADO, COM FUNDO E SEM TAMPA, DIMENSOES DE 0,60 X 0,60 X 0,50 M</t>
  </si>
  <si>
    <t>CAIXA DE CONCRETO ARMADO PRE-MOLDADO, SEM FUNDO, QUADRADA, DIMENSOES DE 0,80 X 0,80 X 0,50 M</t>
  </si>
  <si>
    <t>CAIXA DE INSPECAO PARA ATERRAMENTO OU OUTRO USO, EM PVC, DN = 300 X *300* MM (INCLUIDA TAMPA EM FERRO FUNDIDO SEM ESCOTILHA)</t>
  </si>
  <si>
    <t>CAIXA DE PASSAGEM ELETRICA DE PAREDE, DE SOBREPOR, EM TERMOPLASTICO / PVC, COM TAMPA APARAFUSADA, DIMENSOES 200 X 200 X *100* MM</t>
  </si>
  <si>
    <t>CAIXA DE PASSAGEM METALICA DE SOBREPOR COM TAMPA PARAFUSADA, DIMENSOES 20 X 20 X 10 CM</t>
  </si>
  <si>
    <t>CAIXA DE PASSAGEM METALICA DE SOBREPOR COM TAMPA PARAFUSADA, DIMENSOES 30 X 30 X 10 CM</t>
  </si>
  <si>
    <t>CAIXA DE PASSAGEM METALICA, DE SOBREPOR, COM TAMPA APARAFUSADA, DIMENSOES 15 X 15 X *10* CM</t>
  </si>
  <si>
    <t>CANTONEIRA (ABAS IGUAIS) EM ACO CARBONO, 25,4 MM X 3,17 MM (L X E), 1,27KG/M</t>
  </si>
  <si>
    <t>CANTONEIRA (ABAS IGUAIS) EM ACO CARBONO, 38,1 MM X 3,17 MM (L X E), 3,48 KG/M</t>
  </si>
  <si>
    <t>CANTONEIRA EM ALUMINIO, ABAS IGUAIS, LARGURA DE 38,10 MM (1 1/2"), ESPESSURA DE 4,76 MM (3/16") E PESO LINEAR DE APROXIMADAMENTE 0,915 KG/M</t>
  </si>
  <si>
    <t>CHAPA DE ACO CARBONO LAMINADO A QUENTE, QUALIDADE ESTRUTURAL, BITOLA 3/16", E =4,75 MM (37,29 KG/M2)</t>
  </si>
  <si>
    <t>CHAPA DE ACO FINA A QUENTE BITOLA MSG 14, E = 2,00 MM (16,0 KG/M2)</t>
  </si>
  <si>
    <t>CHAPA DE ACO FINA A QUENTE BITOLA MSG 16, E = 1,50 MM (12,00 KG/M2)</t>
  </si>
  <si>
    <t>CHAPA/PAINEL DE MADEIRA COMPENSADA PLASTIFICADA (MADEIRITE PLASTIFICADO) PARA FORMA DE CONCRETO, DE 2200 X 1100 MM, E = 10 MM</t>
  </si>
  <si>
    <t>COLA BRANCA BASE PVA</t>
  </si>
  <si>
    <t>CONDULETE DE ALUMINIO TIPO X, PARA ELETRODUTO ROSCAVEL DE 3/4", COM TAMPA CEGA</t>
  </si>
  <si>
    <t>CONDULETE EM PVC, TIPO "X", SEM TAMPA, DE 1"</t>
  </si>
  <si>
    <t>CONECTOR METALICO TIPO PARAFUSO FENDIDO (SPLIT BOLT), COM SEPARADOR DE CABOS BIMETALICOS, PARA CABOS ATE 70 MM2</t>
  </si>
  <si>
    <t>CONECTOR METALICO TIPO PARAFUSO FENDIDO (SPLIT BOLT), PARA CABOS ATE 70 MM2</t>
  </si>
  <si>
    <t>CJ</t>
  </si>
  <si>
    <t>CONJUNTO ARRUELAS DE VEDACAO 5/16" PARA TELHA FIBROCIMENTO (UMA ARRUELA METALICA E UMA ARRUELA PVC - CONICAS)</t>
  </si>
  <si>
    <t>CUMEEIRA PARA TELHA CERAMICA, COMPRIMENTO DE *41* CM, RENDIMENTO DE *3* TELHAS/M</t>
  </si>
  <si>
    <t>CURVA PVC, BB, JE, 90 GRAUS, DN 200 MM, PARA TUBO CORRUGADO E/OU LISO, REDE COLETORA ESGOTO</t>
  </si>
  <si>
    <t>DESMOLDANTE PROTETOR PARA FORMAS DE MADEIRA, DE BASE OLEOSA EMULSIONADA EM AGUA</t>
  </si>
  <si>
    <t>DETERGENTE NEUTRO USO GERAL, CONCENTRADO</t>
  </si>
  <si>
    <t>DISJUNTOR TERMOMAGNETICO PARA TRILHO DIN (IEC), MONOPOLAR, 63 A</t>
  </si>
  <si>
    <t>DISJUNTOR TERMOMAGNETICO PARA TRILHO DIN (IEC), TRIPOLAR, 63 A</t>
  </si>
  <si>
    <t>DISJUNTOR TERMOMAGNETICO TRIPOLAR 125 A / 425 V / ICC - 25 KA</t>
  </si>
  <si>
    <t>DISPOSITIVO DPS CLASSE II, 1 POLO, TENSAO MAXIMA DE 175 V, CORRENTE MAXIMA DE *45* KA (TIPO AC)</t>
  </si>
  <si>
    <t>DISPOSITIVO DR, 4 POLOS, SENSIBILIDADE DE 30 MA, CORRENTE DE 25 A, TIPO AC</t>
  </si>
  <si>
    <t>DISPOSITIVO DR, 4 POLOS, SENSIBILIDADE DE 30 MA, CORRENTE DE 40 A, TIPO AC</t>
  </si>
  <si>
    <t>DISPOSITIVO DR, 4 POLOS, SENSIBILIDADE DE 30 MA, CORRENTE DE 63 A, TIPO AC</t>
  </si>
  <si>
    <t>DISPOSITIVO DR, 4 POLOS, SENSIBILIDADE DE 30 MA, CORRENTE DE 80 A, TIPO AC</t>
  </si>
  <si>
    <t>ELETRODO REVESTIDO AWS - E6013, DIAMETRO IGUAL A 2,50 MM</t>
  </si>
  <si>
    <t>ELETRODO REVESTIDO AWS - E7018, DIAMETRO IGUAL A 4,00 MM</t>
  </si>
  <si>
    <t>ELETRODUTO EM ACO GALVANIZADO ELETROLITICO, LEVE, DIAMETRO 3/4", PAREDE DE 0,90 MM</t>
  </si>
  <si>
    <t>ELETRODUTO/DUTO PEAD FLEXIVEL PAREDE SIMPLES, CORRUGACAO HELICOIDAL, COR PRETA, SEM ROSCA, DE 3", CRC 680 N, PARA CABEAMENTO SUBTERRANEO (NBR 15715)</t>
  </si>
  <si>
    <t>ESPUMA EXPANSIVA DE POLIURETANO, APLICACAO MANUAL - 500 ML</t>
  </si>
  <si>
    <t>ESTRIBO COM PARAFUSO EM CHAPA DE FERRO FUNDIDO DE 2" X 3/16" X 35 CM, SECAO "U", PARA MADEIRAMENTO DE TELHADO</t>
  </si>
  <si>
    <t>FERROLHO COM FECHO CHATO E PORTA CADEADO, EM ACO GALVANIZADO / ZINCADO, DE SOBREPOR, COM COMPRIMENTO DE 5", CHAPA COM ESPESSURA MINIMA DE 0,90 MM E LARGURA MINIMA DE 3,20 CM (FECHO SIMPLES)</t>
  </si>
  <si>
    <t>CENTO</t>
  </si>
  <si>
    <t>FITA ADESIVA ALUMINIZADA, PARA INSTALACAO DE MANTAS DE SUBCOBERTURA, L = *5* CM</t>
  </si>
  <si>
    <t>FORRO DE MADEIRA CUMARU/IPE CHAMPANHE OU EQUIVALENTE DA REGIAO, ENCAIXE MACHO/FEMEA COM FRISO, *10 X 1* CM (SEM COLOCACAO)</t>
  </si>
  <si>
    <t>GANCHO CHATO EM ACO GALVANIZADO, L = 110 MM, RECOBRIMENTO = 100MM, SECAO 1/8 X 1/2" (3 MM X 12 MM), PARA FIXAR TELHA DE FIBROCIMENTO ONDULADA</t>
  </si>
  <si>
    <t>GUARNICAO / ALIZAR / VISTA LISA EM MADEIRA MACICA, PARA PORTA, E = *1* CM, L = *5* CM, CEDRINHO / ANGELIM COMERCIAL / TAURI/ CURUPIXA / PEROBA / CUMARU OU EQUIVALENTE DA REGIAO</t>
  </si>
  <si>
    <t>HASTE DE ATERRAMENTO EM ACO GALVANIZADO TIPO CANTONEIRA COM 2,00 M DE COMPRIMENTO, 25 X 25 MM E CHAPA DE 3/16"</t>
  </si>
  <si>
    <t>JANELA EM MADEIRA CEDRINHO/ ANGELIM COMERCIAL/ CURUPIXA/ CUMARU OU EQUIVALENTE DA REGIAO, CAIXA DO BATENTE/MARCO *10* CM, 2 FOLHAS DE ABRIR TIPO VENEZIANA E 2 FOLHAS GUILHOTINA PARA VIDRO, COM GUARNICAO/ALIZAR, COM FERRAGENS (SEM VIDRO E SEM ACABAMENTO)</t>
  </si>
  <si>
    <t>JOELHO, PVC SERIE R, 45 GRAUS, DN 100 MM, PARA ESGOTO PREDIAL</t>
  </si>
  <si>
    <t>JOELHO, PVC SERIE R, 45 GRAUS, DN 150 MM, PARA ESGOTO PREDIAL</t>
  </si>
  <si>
    <t>JOELHO, PVC SERIE R, 45 GRAUS, DN 75 MM, PARA ESGOTO PREDIAL</t>
  </si>
  <si>
    <t>LAMPADA LED 10 W BIVOLT BRANCA, FORMATO TRADICIONAL (BASE E27)</t>
  </si>
  <si>
    <t>LAMPADA LED TUBULAR BIVOLT 18/20 W, BASE G13</t>
  </si>
  <si>
    <t>LAMPADA LED TUBULAR BIVOLT 9/10 W, BASE G13</t>
  </si>
  <si>
    <t>LIMPA VIDROS COM PULVERIZADOR</t>
  </si>
  <si>
    <t>LIXA D'AGUA EM FOLHA, COR PRETA, GRAO 100</t>
  </si>
  <si>
    <t>LOCACAO DE ANDAIME METALICO TIPO FACHADEIRO, PECAS COM APROXIMADAMENTE 1,20 M DE LARGURA E 2,0 M DE ALTURA, INCLUINDO DIAGONAIS EM X, BARRAS DE LIGACAO, SAPATAS E DEMAIS ITENS NECESSARIOS A MONTAGEM (NAO INCLUI INSTALACAO)</t>
  </si>
  <si>
    <t>M2XMES</t>
  </si>
  <si>
    <t>LOCACAO DE CONTAINER 2,30 X 4,30 M, ALT. 2,50 M, PARA SANITARIO, COM 3 BACIAS, 4 CHUVEIROS, 1 LAVATORIO E 1 MICTORIO (NAO INCLUI MOBILIZACAO/DESMOBILIZACAO)</t>
  </si>
  <si>
    <t>LOCACAO DE CRUZETA, SIMPLES, PARA ESCORA METALICA, COMPRIMENTO ENTRE 50 A 60 CM, PARA ESCORA DE 1,80 A 3,20 METROS E TUBO EXTERNO ATE 48 MM DE DIAMETRO</t>
  </si>
  <si>
    <t>LOCACAO DE ESCORA METALICA TELESCOPICA, COM ALTURA REGULAVEL DE *1,80* A *3,20* M, COM CAPACIDADE DE CARGA DE NO MINIMO 1000 KGF (10 KN), INCLUSO TRIPE E FORCADO</t>
  </si>
  <si>
    <t>LONA PLASTICA EXTRA FORTE PRETA, E = 200 MICRA</t>
  </si>
  <si>
    <t>LUMINARIA DE SOBREPOR EM CHAPA DE ACO COM ALETAS PLASTICAS, PARA 2 LAMPADAS, BASE E27, POTENCIA MAXIMA 40/60 W (NAO INCLUI LAMPADAS)</t>
  </si>
  <si>
    <t>LUMINARIA DE TETO PLAFON/PLAFONIER EM PLASTICO COM BASE E27, POTENCIA MAXIMA 60 W (NAO INCLUI LAMPADA)</t>
  </si>
  <si>
    <t>LUVA DE CORRER COM TRAVAS DEFOFO, PVC, JE, DN 200 MM</t>
  </si>
  <si>
    <t>MANTA ALUMINIZADA NAS DUAS FACES, PARA SUBCOBERTURA, E = *2* MM</t>
  </si>
  <si>
    <t>MASSA PLASTICA PARA MARMORE/GRANITO</t>
  </si>
  <si>
    <t>MASTRO SIMPLES GALVANIZADO DIAMETRO NOMINAL 2"</t>
  </si>
  <si>
    <t>MASTRO TELESCOPICO GALVANIZADO 7 METROS (6 M X DN= 2" + 1 M X DN= 1 1/2")</t>
  </si>
  <si>
    <t>MEIA CANA DE MADEIRA CEDRINHO OU EQUIVALENTE DA REGIAO, ACABAMENTO PARA FORRO PAULISTA, *2,5 X 2,5* CM</t>
  </si>
  <si>
    <t>MINICAPTOR, EM ACO GALVANIZADO A FOGO, FIXACAO HORIZONTAL DE 1 FUROS, SEM BANDEIRA, H=300 MM X DN=10 MM</t>
  </si>
  <si>
    <t>PARAFUSO DE ACO ZINCADO, SEXTAVADO, COM ROSCA INTEIRA, DIAMETRO 5/16", COMPRIMENTO 3/4", COM PORCA E ARRUELA LISA LEVE</t>
  </si>
  <si>
    <t>PARAFUSO ROSCA SOBERBA ZINCADO CABECA CHATA FENDA SIMPLES 5,5 X 50 MM (2")</t>
  </si>
  <si>
    <t>MIL</t>
  </si>
  <si>
    <t>PATCH CORD (CABO DE REDE), CATEGORIA 6 (CAT 6) UTP, 23 AWG, 4 PARES, EXTENSAO DE 1,50 M</t>
  </si>
  <si>
    <t>PERFIL DE ALUMINIO ANODIZADO</t>
  </si>
  <si>
    <t>PINO DE ACO COM ARRUELA CONICA, DIAMETRO ARRUELA = *23* MM E COMP HASTE = *27* MM (ACAO INDIRETA)</t>
  </si>
  <si>
    <t>PLACA DE SINALIZACAO DE SEGURANCA CONTRA INCENDIO, FOTOLUMINESCENTE, RETANGULAR, *13 X 26* CM, EM PVC *2* MM ANTI-CHAMAS (SIMBOLOS, CORES E PICTOGRAMAS CONFORME NBR 16820)</t>
  </si>
  <si>
    <t>PONTALETE *7,5 X 7,5* CM EM PINUS, MISTA OU EQUIVALENTE DA REGIAO - BRUTA</t>
  </si>
  <si>
    <t>PORCA ZINCADA, QUADRADA, DIAMETRO 3/8"</t>
  </si>
  <si>
    <t>PORCA ZINCADA, SEXTAVADA, DIAMETRO 1/4"</t>
  </si>
  <si>
    <t>PORTA CORTA-FOGO SIMPLES PARA SAIDA DE EMERGENCIA, 1 FOLHA DE ABRIR, 5 CM, ACABAMENTO NATURAL / SEM PINTURA, COM FECHADURA TIPO TRINCO, DOBRADICAS E BATENTE, VAO LUZ DE 90 X 210 CM, CLASSE P-90 (NBR 11742)</t>
  </si>
  <si>
    <t>POSTE DE CONCRETO ARMADO DE SECAO DUPLO T, EXTENSAO DE 11,00 M, RESISTENCIA DE 600 DAN, TIPO B</t>
  </si>
  <si>
    <t>PREGO DE ACO POLIDO COM CABECA 10 X 11 (1 X 17)</t>
  </si>
  <si>
    <t>PREGO DE ACO POLIDO COM CABECA 12 X 12</t>
  </si>
  <si>
    <t>PREGO DE ACO POLIDO COM CABECA 17 X 27 (2 1/2 X 11)</t>
  </si>
  <si>
    <t>PREGO DE ACO POLIDO COM CABECA 18 X 27 (2 1/2 X 10)</t>
  </si>
  <si>
    <t>PREGO DE ACO POLIDO COM CABECA 19 X 36 (3 1/4 X 9)</t>
  </si>
  <si>
    <t>PREGO DE ACO POLIDO COM CABECA 22 X 48 (4 1/4 X 5)</t>
  </si>
  <si>
    <t>PREGO DE ACO POLIDO SEM CABECA 15 X 15 (1 1/4 X 13)</t>
  </si>
  <si>
    <t>PUXADOR TIPO ALCA, EM ZAMAC CROMADO, COM COMPRIMENTO DE APROX 150 MM, COM ROSETA PARA PORTAS DE MADEIRAS, INCLUINDO PARAFUSOS</t>
  </si>
  <si>
    <t>QUADRO DE DISTRIBUICAO COM BARRAMENTO TRIFASICO, DE SOBREPOR, EM CHAPA DE ACO GALVANIZADO, PARA 28 DISJUNTORES DIN, 100 A</t>
  </si>
  <si>
    <t>QUADRO DE DISTRIBUICAO COM BARRAMENTO TRIFASICO, DE SOBREPOR, EM CHAPA DE ACO GALVANIZADO, PARA 36 DISJUNTORES DIN, 100 A</t>
  </si>
  <si>
    <t>QUADRO DE DISTRIBUICAO COM BARRAMENTO TRIFASICO, DE SOBREPOR, EM CHAPA DE ACO GALVANIZADO, PARA 48 DISJUNTORES DIN, 100 A</t>
  </si>
  <si>
    <t>REBITE DE REPUXO EM ALUMINIO VAZADO, DIAMETRO 3,2 X 8 MM DE COMPRIMENTO (1KG = 1025 UNIDADES)</t>
  </si>
  <si>
    <t>RIPA APARELHADA *1,5 X 5* CM, EM MACARANDUBA/MASSARANDUBA, ANGELIM OU EQUIVALENTE DA REGIAO</t>
  </si>
  <si>
    <t>SARRAFO *2,5 X 7,5* CM EM PINUS, MISTA OU EQUIVALENTE DA REGIAO - BRUTA</t>
  </si>
  <si>
    <t>SARRAFO APARELHADO *2 X 10* CM, EM MACARANDUBA/MASSARANDUBA, ANGELIM OU EQUIVALENTE DA REGIAO</t>
  </si>
  <si>
    <t>SELANTE ELASTICO MONOCOMPONENTE A BASE DE POLIURETANO (PU) PARA JUNTAS DIVERSAS</t>
  </si>
  <si>
    <t>310ML</t>
  </si>
  <si>
    <t>SILICONE ACETICO USO GERAL INCOLOR 280 G</t>
  </si>
  <si>
    <t>SUPORTE GUIA SIMPLES COM ROLDANA EM POLIPROPILENO PARA CHUMBAR, H = 20 CM</t>
  </si>
  <si>
    <t>TABUA APARELHADA *2,5 X 25* CM, EM MACARANDUBA/MASSARANDUBA, ANGELIM OU EQUIVALENTE DA REGIAO</t>
  </si>
  <si>
    <t>TABUA NAO APARELHADA *2,5 X 20* CM, EM MACARANDUBA/MASSARANDUBA, ANGELIM OU EQUIVALENTE DA REGIAO - BRUTA</t>
  </si>
  <si>
    <t>TAMPA PARA CONDULETE, EM PVC, PARA 2 MODULOS RJ</t>
  </si>
  <si>
    <t>TAMPAO FOFO SIMPLES COM BASE / REQUADRO, CLASSE A15 CARGA MAX. 1,5 T, 300 X 300 MM (COM INSCRICAO EM RELEVO DO TIPO DE REDE)</t>
  </si>
  <si>
    <t>TELA DE ACO SOLDADA GALVANIZADA/ZINCADA PARA ALVENARIA, FIO D = *1,24 MM, MALHA 25 X 25 MM</t>
  </si>
  <si>
    <t>TELA DE ACO SOLDADA NERVURADA, CA-60, Q-283 (4,48 KG/M2), DIAMETRO DO FIO = 6,0 MM, LARGURA = 2,45 X 6,00 M DE COMPRIMENTO, ESPACAMENTO DA MALHA = 10 X 10 CM</t>
  </si>
  <si>
    <t>TELA DE ARAME ONDULADA, FIO *2,77* MM (12 BWG), MALHA 5 X 5 CM, H = 2 M</t>
  </si>
  <si>
    <t>TELHA DE BARRO / CERAMICA, NAO ESMALTADA, TIPO COLONIAL, CANAL, PLAN, PAULISTA, COMPRIMENTO DE *44 A 50* CM, RENDIMENTO DE COBERTURA DE *26* TELHAS/M2</t>
  </si>
  <si>
    <t>TERMINAL A COMPRESSAO EM COBRE ESTANHADO PARA CABO 10 MM2, 1 FURO E 1 COMPRESSAO, PARA PARAFUSO DE FIXACAO M6</t>
  </si>
  <si>
    <t>TERMINAL A COMPRESSAO EM COBRE ESTANHADO PARA CABO 16 MM2, 1 FURO E 1 COMPRESSAO, PARA PARAFUSO DE FIXACAO M6</t>
  </si>
  <si>
    <t>TERMINAL METALICO A PRESSAO PARA 1 CABO DE 70 MM2, COM 1 FURO DE FIXACAO</t>
  </si>
  <si>
    <t>TIJOLO CERAMICO MACICO COMUM DE *5 X 10 X 20* CM (L X A X C)</t>
  </si>
  <si>
    <t>TINTA/RESINA ACRILICA PREMIUM PARA CERAMICA, PEDRAS E OUTROS</t>
  </si>
  <si>
    <t>TOMADA INDUSTRIAL DE EMBUTIR 3P+T 30 A, 440 V, COM TRAVA, COM PLACA</t>
  </si>
  <si>
    <t>TUBO ACO GALVANIZADO COM COSTURA, CLASSE MEDIA, DN 6", E = 4,85* MM, PESO 19,68* KG/M (NBR 5580)</t>
  </si>
  <si>
    <t>TUBO PVC, SERIE R, DN 100 MM, PARA ESGOTO OU AGUAS PLUVIAIS PREDIAL (NBR 5688)</t>
  </si>
  <si>
    <t>TUBO PVC, SERIE R, DN 150 MM, PARA ESGOTO OU AGUAS PLUVIAIS PREDIAL (NBR 5688)</t>
  </si>
  <si>
    <t>TUBO PVC, SERIE R, DN 75 MM, PARA ESGOTO OU AGUAS PLUVIAIS PREDIAL (NBR 5688)</t>
  </si>
  <si>
    <t>VIDRO LISO INCOLOR 2 A 3 MM - SEM COLOCACAO</t>
  </si>
  <si>
    <t>VIGA NAO APARELHADA *6 X 12* CM, EM MACARANDUBA/MASSARANDUBA, ANGELIM OU EQUIVALENTE DA REGIAO - BRUTA</t>
  </si>
  <si>
    <t>ALVENARIA DE VEDAÇÃO DE BLOCOS CERÂMICOS FURADOS NA HORIZONTAL DE 14X19X39 CM (ESPESSURA 14 CM) E ARGAMASSA DE ASSENTAMENTO COM PREPARO EM BETONEIRA. AF_12/2021</t>
  </si>
  <si>
    <t>ARGAMASSA INDUSTRIALIZADA MULTIUSO PARA REVESTIMENTOS E ASSENTAMENTO DA ALVENARIA, PREPARO MANUAL. AF_08/2019</t>
  </si>
  <si>
    <t>ARGAMASSA TRAÇO 1:2:9 (EM VOLUME DE CIMENTO, CAL E AREIA MÉDIA ÚMIDA) PARA EMBOÇO/MASSA ÚNICA/ASSENTAMENTO DE ALVENARIA DE VEDAÇÃO, PREPARO MECÂNICO COM MISTURADOR DE EIXO HORIZONTAL DE 300 KG. AF_08/2019</t>
  </si>
  <si>
    <t>ARGAMASSA TRAÇO 1:3 (EM VOLUME DE CIMENTO E AREIA MÉDIA ÚMIDA), PREPARO MANUAL. AF_08/2019</t>
  </si>
  <si>
    <t>ARGAMASSA TRAÇO 1:3 (EM VOLUME DE CIMENTO E AREIA MÉDIA ÚMIDA), PREPARO MECÂNICO COM BETONEIRA 400 L. AF_08/2019</t>
  </si>
  <si>
    <t>ARGAMASSA TRAÇO 1:4 (EM VOLUME DE CIMENTO E AREIA GROSSA ÚMIDA) PARA CHAPISCO CONVENCIONAL, PREPARO MECÂNICO COM BETONEIRA 400 L. AF_08/2019</t>
  </si>
  <si>
    <t>ARMAÇÃO DE LAJE DE ESTRUTURA CONVENCIONAL DE CONCRETO ARMADO UTILIZANDO AÇO CA-50 DE 6,3 MM - MONTAGEM. AF_06/2022</t>
  </si>
  <si>
    <t>ARMAÇÃO DE PILAR OU VIGA DE ESTRUTURA CONVENCIONAL DE CONCRETO ARMADO UTILIZANDO AÇO CA-50 DE 10,0 MM - MONTAGEM. AF_06/2022</t>
  </si>
  <si>
    <t>TUBO DE PVC PARA REDE COLETORA DE ESGOTO DE PAREDE MACIÇA, DN 200 MM, JUNTA ELÁSTICA - FORNECIMENTO E ASSENTAMENTO. AF_01/2021</t>
  </si>
  <si>
    <t>REATERRO MANUAL DE VALAS, COM COMPACTADOR DE SOLOS DE PERCUSSÃO. AF_08/2023</t>
  </si>
  <si>
    <t>REATERRO MANUAL DE VALAS, COM PLACA VIBRATÓRIA. AF_08/2023</t>
  </si>
  <si>
    <t>CAIXA DE INSPEÇÃO PARA ATERRAMENTO, CIRCULAR, EM POLIETILENO, DIÂMETRO INTERNO = 0,3 M. AF_12/2020</t>
  </si>
  <si>
    <t>GRELHA DE FERRO FUNDIDO SIMPLES COM REQUADRO, 300 X 1000 MM, ASSENTADA COM ARGAMASSA 1 : 3 CIMENTO: AREIA - FORNECIMENTO E INSTALAÇÃO. AF_05/2025</t>
  </si>
  <si>
    <t>CHAPISCO APLICADO EM ALVENARIA (SEM PRESENÇA DE VÃOS) E ESTRUTURAS DE CONCRETO DE FACHADA, COM COLHER DE PEDREIRO. ARGAMASSA TRAÇO 1:3 COM PREPARO EM BETONEIRA 400L. AF_10/2022</t>
  </si>
  <si>
    <t>CONCRETAGEM DE PILARES, FCK = 25 MPA, COM USO DE BALDES - LANÇAMENTO, ADENSAMENTO E ACABAMENTO. AF_02/2022</t>
  </si>
  <si>
    <t>CONCRETAGEM DE VIGAS E LAJES, FCK=25 MPA, PARA QUALQUER TIPO DE LAJE COM BALDES EM EDIFICAÇÃO TÉRREA - LANÇAMENTO, ADENSAMENTO E ACABAMENTO. AF_02/2022</t>
  </si>
  <si>
    <t>CONTRAPISO EM ARGAMASSA TRAÇO 1:4 (CIMENTO E AREIA), PREPARO MANUAL, APLICADO EM ÁREAS MOLHADAS SOBRE LAJE, ADERIDO, ACABAMENTO NÃO REFORÇADO, ESPESSURA 3CM. AF_07/2021</t>
  </si>
  <si>
    <t>APARELHO PARA CORTE E SOLDA OXI-ACETILENO SOBRE RODAS, INCLUSIVE CILINDROS E MAÇARICOS - CHI DIURNO. AF_05/2023</t>
  </si>
  <si>
    <t>CHI</t>
  </si>
  <si>
    <t>APARELHO PARA CORTE E SOLDA OXI-ACETILENO SOBRE RODAS, INCLUSIVE CILINDROS E MAÇARICOS - CHP DIURNO. AF_05/2023</t>
  </si>
  <si>
    <t>CHP</t>
  </si>
  <si>
    <t>GUINCHO ELÉTRICO DE COLUNA, CAPACIDADE 400 KG, COM MOTO FREIO, MOTOR TRIFÁSICO DE 1,25 CV - CHI DIURNO. AF_03/2016</t>
  </si>
  <si>
    <t>GUINCHO ELÉTRICO DE COLUNA, CAPACIDADE 400 KG, COM MOTO FREIO, MOTOR TRIFÁSICO DE 1,25 CV - CHP DIURNO. AF_03/2016</t>
  </si>
  <si>
    <t>GUINDAUTO HIDRÁULICO, CAPACIDADE MÁXIMA DE CARGA 6200 KG, MOMENTO MÁXIMO DE CARGA 11,7 TM, ALCANCE MÁXIMO HORIZONTAL 9,70 M, INCLUSIVE CAMINHÃO TOCO PBT 16.000 KG, POTÊNCIA DE 189 CV - CHI DIURNO. AF_06/2014</t>
  </si>
  <si>
    <t>GUINDAUTO HIDRÁULICO, CAPACIDADE MÁXIMA DE CARGA 6200 KG, MOMENTO MÁXIMO DE CARGA 11,7 TM, ALCANCE MÁXIMO HORIZONTAL 9,70 M, INCLUSIVE CAMINHÃO TOCO PBT 16.000 KG, POTÊNCIA DE 189 CV - CHP DIURNO. AF_06/2014</t>
  </si>
  <si>
    <t>DEMOLIÇÃO DE ALVENARIA DE TIJOLO MACIÇO, DE FORMA MANUAL, SEM REAPROVEITAMENTO. AF_09/2023</t>
  </si>
  <si>
    <t>DEMOLIÇÃO DE ALVENARIA PARA QUALQUER TIPO DE BLOCO, DE FORMA MECANIZADA, SEM REAPROVEITAMENTO. AF_09/2023</t>
  </si>
  <si>
    <t>DEMOLIÇÃO DE LAJES, EM CONCRETO ARMADO, DE FORMA MECANIZADA COM MARTELETE, SEM REAPROVEITAMENTO. AF_09/2023</t>
  </si>
  <si>
    <t>DEMOLIÇÃO DE PISO DE CONCRETO SIMPLES, DE FORMA MECANIZADA COM MARTELETE, SEM REAPROVEITAMENTO. AF_09/2023</t>
  </si>
  <si>
    <t>REMOÇÃO CALHAS E RUFOS, DE FORMA MANUAL, SEM REAPROVEITAMENTO. AF_09/2023</t>
  </si>
  <si>
    <t>REMOÇÃO DE CABOS ELÉTRICOS, COM SEÇÃO DE ATÉ 2,5 MM², DE FORMA MANUAL, SEM REAPROVEITAMENTO. AF_09/2023</t>
  </si>
  <si>
    <t>REMOÇÃO DE FORROS DE DRYWALL, PVC E FIBROMINERAL, DE FORMA MANUAL, SEM REAPROVEITAMENTO. AF_09/2023</t>
  </si>
  <si>
    <t>REMOÇÃO DE TAPUME/ CHAPAS METÁLICAS E DE MADEIRA, DE FORMA MANUAL, SEM REAPROVEITAMENTO. AF_09/2023</t>
  </si>
  <si>
    <t>REMOÇÃO DE TELHAS DE FIBROCIMENTO METÁLICA E CERÂMICA, DE FORMA MANUAL, SEM REAPROVEITAMENTO. AF_09/2023</t>
  </si>
  <si>
    <t>REMOÇÃO DE TESOURAS DE MADEIRA, COM VÃO MENOR QUE 8M, DE FORMA MANUAL, SEM REAPROVEITAMENTO. AF_09/2023</t>
  </si>
  <si>
    <t>REMOÇÃO DE TRAMA DE MADEIRA PARA COBERTURA, DE FORMA MANUAL, SEM REAPROVEITAMENTO. AF_09/2023</t>
  </si>
  <si>
    <t>REMOÇÃO DE TRAMA METÁLICA OU DE MADEIRA PARA FORRO, DE FORMA MANUAL, SEM REAPROVEITAMENTO. AF_09/2023</t>
  </si>
  <si>
    <t>COLOCAÇÃO DE TELA EM ANDAIME FACHADEIRO. AF_03/2024</t>
  </si>
  <si>
    <t>MONTAGEM E DESMONTAGEM DE ANDAIME MODULAR FACHADEIRO, COM PISO METÁLICO, PARA EDIFÍCIOS COM MULTIPLOS PAVIMENTOS (EXCLUSIVE ANDAIME E LIMPEZA). AF_03/2024</t>
  </si>
  <si>
    <t>ESCAVAÇÃO MANUAL DE VALA. AF_09/2024</t>
  </si>
  <si>
    <t>PREPARO DE FUNDO DE VALA COM LARGURA MENOR QUE 1,5 M (ACERTO DO SOLO NATURAL), EM LOCAL COM NÍVEL BAIXO DE INTERFERÊNCIA. AF_01/2026</t>
  </si>
  <si>
    <t>PREPARO DE FUNDO DE VALA COM LARGURA MENOR QUE 1,5 M, COM CAMADA DE AREIA, LANÇAMENTO MANUAL. AF_01/2026</t>
  </si>
  <si>
    <t>PREPARO DE FUNDO DE VALA COM LARGURA MENOR QUE 1,5 M, COM CAMADA DE BRITA, LANÇAMENTO MANUAL. AF_01/2026</t>
  </si>
  <si>
    <t>FECHADURA DE EMBUTIR COM CILINDRO, EXTERNA, COMPLETA, ACABAMENTO PADRÃO MÉDIO, INCLUSO EXECUÇÃO DE FURO - FORNECIMENTO E INSTALAÇÃO. AF_10/2025</t>
  </si>
  <si>
    <t>PORTA CORTA-FOGO 90X210X5CM - FORNECIMENTO E INSTALAÇÃO. AF_10/2025</t>
  </si>
  <si>
    <t>PORTA DE MADEIRA, MACIÇA (PESADA OU SUPERPESADA), 90X210CM, ESPESSURA DE 4,0CM, INCLUSO DOBRADIÇAS - FORNECIMENTO E INSTALAÇÃO. AF_10/2025</t>
  </si>
  <si>
    <t>ESTACA BROCA DE CONCRETO, DIÂMETRO DE 25CM, ESCAVAÇÃO MANUAL COM TRADO CONCHA, COM ARMADURA DE ARRANQUE. AF_05/2020</t>
  </si>
  <si>
    <t>FABRICAÇÃO E INSTALAÇÃO DE MEIA TESOURA DE MADEIRA NÃO APARELHADA, COM VÃO DE 3 M, PARA TELHA CERÂMICA OU DE CONCRETO, INCLUSO IÇAMENTO. AF_10/2025</t>
  </si>
  <si>
    <t>FABRICAÇÃO E INSTALAÇÃO DE MEIA TESOURA DE MADEIRA NÃO APARELHADA, COM VÃO DE 4 M, PARA TELHA CERÂMICA OU DE CONCRETO, INCLUSO IÇAMENTO. AF_10/2025</t>
  </si>
  <si>
    <t>FABRICAÇÃO E INSTALAÇÃO DE MEIA TESOURA DE MADEIRA NÃO APARELHADA, COM VÃO DE 6 M, PARA TELHA CERÂMICA OU DE CONCRETO, INCLUSO IÇAMENTO. AF_10/2025</t>
  </si>
  <si>
    <t>FABRICAÇÃO E INSTALAÇÃO DE TESOURA INTEIRA EM MADEIRA NÃO APARELHADA, VÃO DE 3 M, PARA TELHA CERÂMICA OU DE CONCRETO, INCLUSO IÇAMENTO. AF_10/2025</t>
  </si>
  <si>
    <t>FABRICAÇÃO E INSTALAÇÃO DE TESOURA INTEIRA EM MADEIRA NÃO APARELHADA, VÃO DE 5 M, PARA TELHA CERÂMICA OU DE CONCRETO, INCLUSO IÇAMENTO. AF_10/2025</t>
  </si>
  <si>
    <t>FABRICAÇÃO E INSTALAÇÃO DE TESOURA INTEIRA EM MADEIRA NÃO APARELHADA, VÃO DE 6 M, PARA TELHA CERÂMICA OU DE CONCRETO, INCLUSO IÇAMENTO. AF_10/2025</t>
  </si>
  <si>
    <t>FABRICAÇÃO E INSTALAÇÃO DE TESOURA INTEIRA EM MADEIRA NÃO APARELHADA, VÃO DE 7 M, PARA TELHA CERÂMICA OU DE CONCRETO, INCLUSO IÇAMENTO. AF_10/2025</t>
  </si>
  <si>
    <t>FABRICAÇÃO E INSTALAÇÃO DE TESOURA INTEIRA EM MADEIRA NÃO APARELHADA, VÃO DE 9 M, PARA TELHA CERÂMICA OU DE CONCRETO, INCLUSO IÇAMENTO. AF_10/2025</t>
  </si>
  <si>
    <t>RETIRADA E RECOLOCAÇÃO DE RIPA DE MADEIRA EM TELHADOS DE ATÉ 2 ÁGUAS COM TELHA CERÂMICA CAPA-CANAL, INCLUSO TRANSPORTE VERTICAL. AF_10/2025</t>
  </si>
  <si>
    <t>TRAMA DE MADEIRA COMPOSTA POR RIPAS, CAIBROS E TERÇAS PARA TELHADOS DE ATÉ 2 ÁGUAS PARA TELHA CERÂMICA OU DE CONCRETO, INCLUSO TRANSPORTE VERTICAL. AF_10/2025</t>
  </si>
  <si>
    <t>TRAMA DE MADEIRA COMPOSTA POR RIPAS, CAIBROS E TERÇAS PARA TELHADOS DE MAIS QUE 2 ÁGUAS PARA TELHA CERÂMICA OU DE CONCRETO, INCLUSO TRANSPORTE VERTICAL. AF_10/2025</t>
  </si>
  <si>
    <t>PEÇA RETANGULAR PRÉ-MOLDADA, VOLUME DE CONCRETO DE 30 A 100 LITROS, TAXA DE AÇO APROXIMADA DE 30KG/M³. AF_03/2024</t>
  </si>
  <si>
    <t>PILAR DE MADEIRA SERRADA, MAÇARANDUBA OU EQUIVALENTE DA REGIÃO, NÃO APARELHADO, FIXADO COM VERGALHÃO, SEÇÃO QUADRADA 20 X 20 CM, APOIO ARTICULADO, COMPRIMENTO DE 3 M. AF_03/2024</t>
  </si>
  <si>
    <t>VIGA DE MADEIRA SERRADA, MAÇARANDUBA OU EQUIVALENTE DA REGIÃO, NÃO APARELHADA, SEÇÃO RETANGULAR 6 X 20 CM. AF_03/2024</t>
  </si>
  <si>
    <t>ARMAÇÃO DE BLOCO UTILIZANDO AÇO CA-50 DE 6,3 MM - MONTAGEM. AF_01/2024</t>
  </si>
  <si>
    <t>ARMAÇÃO DE SAPATA ISOLADA, VIGA BALDRAME E SAPATA CORRIDA UTILIZANDO AÇO CA-50 DE 8 MM - MONTAGEM. AF_01/2024</t>
  </si>
  <si>
    <t>CONCRETAGEM DE BLOCO DE COROAMENTO OU VIGA BALDRAME, FCK 30 MPA, COM USO DE JERICA - LANÇAMENTO, ADENSAMENTO E ACABAMENTO. AF_01/2024</t>
  </si>
  <si>
    <t>ESCAVAÇÃO MANUAL PARA BLOCO DE COROAMENTO OU SAPATA (INCLUINDO ESCAVAÇÃO PARA COLOCAÇÃO DE FÔRMAS). AF_01/2024</t>
  </si>
  <si>
    <t>FABRICAÇÃO, MONTAGEM E DESMONTAGEM DE FÔRMA PARA VIGA BALDRAME, EM MADEIRA SERRADA, E=25 MM, 4 UTILIZAÇÕES. AF_01/2024</t>
  </si>
  <si>
    <t>ARMAÇÃO DE CINTA DE ALVENARIA ESTRUTURAL; DIÂMETRO DE 10,0 MM. AF_09/2021</t>
  </si>
  <si>
    <t>GRAUTEAMENTO DE CINTA SUPERIOR OU DE VERGA EM ALVENARIA ESTRUTURAL. AF_09/2021</t>
  </si>
  <si>
    <t>LUMINÁRIA TIPO PLAFON CIRCULAR, DE SOBREPOR, COM LED DE 12/13 W - FORNECIMENTO E INSTALAÇÃO. AF_09/2024</t>
  </si>
  <si>
    <t>IMPERMEABILIZAÇÃO DE SUPERFÍCIE COM MANTA ASFÁLTICA, DUAS CAMADAS, INCLUSIVE APLICAÇÃO DE PRIMER ASFÁLTICO, E=3MM E E=4MM. AF_09/2023</t>
  </si>
  <si>
    <t>PROTEÇÃO MECÂNICA DE SUPERFICIE HORIZONTAL COM ARGAMASSA DE CIMENTO E AREIA, TRAÇO 1:3, E=3CM. AF_09/2023</t>
  </si>
  <si>
    <t>CABO DE COBRE FLEXÍVEL ISOLADO, 10 MM², ANTI-CHAMA 0,6/1,0 KV, PARA CIRCUITOS TERMINAIS - FORNECIMENTO E INSTALAÇÃO. AF_03/2023</t>
  </si>
  <si>
    <t>CABO DE COBRE FLEXÍVEL ISOLADO, 10 MM², ANTI-CHAMA 450/750 V, PARA CIRCUITOS TERMINAIS - FORNECIMENTO E INSTALAÇÃO. AF_03/2023</t>
  </si>
  <si>
    <t>CABO DE COBRE FLEXÍVEL ISOLADO, 16 MM², ANTI-CHAMA 0,6/1,0 KV, PARA CIRCUITOS TERMINAIS - FORNECIMENTO E INSTALAÇÃO. AF_03/2023</t>
  </si>
  <si>
    <t>CABO DE COBRE FLEXÍVEL ISOLADO, 16 MM², ANTI-CHAMA 450/750 V, PARA CIRCUITOS TERMINAIS - FORNECIMENTO E INSTALAÇÃO. AF_03/2023</t>
  </si>
  <si>
    <t>CABO DE COBRE FLEXÍVEL ISOLADO, 2,5 MM², ANTI-CHAMA 0,6/1,0 KV, PARA CIRCUITOS TERMINAIS - FORNECIMENTO E INSTALAÇÃO. AF_03/2023</t>
  </si>
  <si>
    <t>CABO DE COBRE FLEXÍVEL ISOLADO, 2,5 MM², ANTI-CHAMA 450/750 V, PARA CIRCUITOS TERMINAIS - FORNECIMENTO E INSTALAÇÃO. AF_03/2023</t>
  </si>
  <si>
    <t>CABO DE COBRE FLEXÍVEL ISOLADO, 4 MM², ANTI-CHAMA 0,6/1,0 KV, PARA CIRCUITOS TERMINAIS - FORNECIMENTO E INSTALAÇÃO. AF_03/2023</t>
  </si>
  <si>
    <t>CABO DE COBRE FLEXÍVEL ISOLADO, 4 MM², ANTI-CHAMA 450/750 V, PARA CIRCUITOS TERMINAIS - FORNECIMENTO E INSTALAÇÃO. AF_03/2023</t>
  </si>
  <si>
    <t>CABO DE COBRE FLEXÍVEL ISOLADO, 6 MM², ANTI-CHAMA 0,6/1,0 KV, PARA CIRCUITOS TERMINAIS - FORNECIMENTO E INSTALAÇÃO. AF_03/2023</t>
  </si>
  <si>
    <t>CABO DE COBRE FLEXÍVEL ISOLADO, 6 MM², ANTI-CHAMA 450/750 V, PARA CIRCUITOS TERMINAIS - FORNECIMENTO E INSTALAÇÃO. AF_03/2023</t>
  </si>
  <si>
    <t>ELETRODUTO RÍGIDO ROSCÁVEL, PVC, DN 40 MM (1 1/4"), PARA CIRCUITOS TERMINAIS, INSTALADO EM PAREDE - FORNECIMENTO E INSTALAÇÃO. AF_03/2023</t>
  </si>
  <si>
    <t>INTERRUPTOR PARALELO (1 MÓDULO), 10A/250V, INCLUINDO SUPORTE E PLACA - FORNECIMENTO E INSTALAÇÃO. AF_03/2023</t>
  </si>
  <si>
    <t>INTERRUPTOR PARALELO (1 MÓDULO), 10A/250V, SEM SUPORTE E SEM PLACA - FORNECIMENTO E INSTALAÇÃO. AF_03/2023</t>
  </si>
  <si>
    <t>INTERRUPTOR SIMPLES (1 MÓDULO), 10A/250V, INCLUINDO SUPORTE E PLACA - FORNECIMENTO E INSTALAÇÃO. AF_03/2023</t>
  </si>
  <si>
    <t>INTERRUPTOR SIMPLES (1 MÓDULO), 10A/250V, SEM SUPORTE E SEM PLACA - FORNECIMENTO E INSTALAÇÃO. AF_03/2023</t>
  </si>
  <si>
    <t>INTERRUPTOR SIMPLES (2 MÓDULOS), 10A/250V, SEM SUPORTE E SEM PLACA - FORNECIMENTO E INSTALAÇÃO. AF_03/2023</t>
  </si>
  <si>
    <t>INTERRUPTOR SIMPLES (3 MÓDULOS), 10A/250V, INCLUINDO SUPORTE E PLACA - FORNECIMENTO E INSTALAÇÃO. AF_03/2023</t>
  </si>
  <si>
    <t>INTERRUPTOR SIMPLES (3 MÓDULOS), 10A/250V, SEM SUPORTE E SEM PLACA - FORNECIMENTO E INSTALAÇÃO. AF_03/2023</t>
  </si>
  <si>
    <t>SUPORTE PARAFUSADO COM PLACA DE ENCAIXE 4" X 2" MÉDIO (1,30 M DO PISO) PARA PONTO ELÉTRICO - FORNECIMENTO E INSTALAÇÃO. AF_03/2023</t>
  </si>
  <si>
    <t>TOMADA ALTA DE EMBUTIR (1 MÓDULO), 2P+T 10 A, INCLUINDO SUPORTE E PLACA - FORNECIMENTO E INSTALAÇÃO. AF_03/2023</t>
  </si>
  <si>
    <t>TOMADA ALTA DE EMBUTIR (1 MÓDULO), 2P+T 10 A, SEM SUPORTE E SEM PLACA - FORNECIMENTO E INSTALAÇÃO. AF_03/2023</t>
  </si>
  <si>
    <t>TOMADA BAIXA DE EMBUTIR (1 MÓDULO), 2P+T 10 A, INCLUINDO SUPORTE E PLACA - FORNECIMENTO E INSTALAÇÃO. AF_03/2023</t>
  </si>
  <si>
    <t>TOMADA BAIXA DE EMBUTIR (1 MÓDULO), 2P+T 10 A, SEM SUPORTE E SEM PLACA - FORNECIMENTO E INSTALAÇÃO. AF_03/2023</t>
  </si>
  <si>
    <t>TOMADA MÉDIA DE EMBUTIR (1 MÓDULO), 2P+T 10 A, INCLUINDO SUPORTE E PLACA - FORNECIMENTO E INSTALAÇÃO. AF_03/2023</t>
  </si>
  <si>
    <t>TOMADA MÉDIA DE EMBUTIR (1 MÓDULO), 2P+T 10 A, SEM SUPORTE E SEM PLACA - FORNECIMENTO E INSTALAÇÃO. AF_03/2023</t>
  </si>
  <si>
    <t>CONDULETE DE ALUMÍNIO, TIPO X, PARA ELETRODUTO DE AÇO GALVANIZADO DN 25 MM (1''), APARENTE - FORNECIMENTO E INSTALAÇÃO. AF_01/2026</t>
  </si>
  <si>
    <t>DISJUNTOR BIPOLAR DR 63A - FORNECIMENTO E INSTALAÇÃO. AF_07/2025</t>
  </si>
  <si>
    <t>DISJUNTOR BIPOLAR TIPO DIN, CORRENTE NOMINAL DE 10A - FORNECIMENTO E INSTALAÇÃO. AF_07/2025</t>
  </si>
  <si>
    <t>DISJUNTOR BIPOLAR TIPO DIN, CORRENTE NOMINAL DE 16A - FORNECIMENTO E INSTALAÇÃO. AF_07/2025</t>
  </si>
  <si>
    <t>DISJUNTOR BIPOLAR TIPO DIN, CORRENTE NOMINAL DE 20A - FORNECIMENTO E INSTALAÇÃO. AF_07/2025</t>
  </si>
  <si>
    <t>DISJUNTOR BIPOLAR TIPO DIN, CORRENTE NOMINAL DE 25A - FORNECIMENTO E INSTALAÇÃO. AF_07/2025</t>
  </si>
  <si>
    <t>DISJUNTOR BIPOLAR TIPO DIN, CORRENTE NOMINAL DE 32A - FORNECIMENTO E INSTALAÇÃO. AF_07/2025</t>
  </si>
  <si>
    <t>DISJUNTOR BIPOLAR TIPO DIN, CORRENTE NOMINAL DE 40A - FORNECIMENTO E INSTALAÇÃO. AF_07/2025</t>
  </si>
  <si>
    <t>DISJUNTOR BIPOLAR TIPO DIN, CORRENTE NOMINAL DE 50A - FORNECIMENTO E INSTALAÇÃO. AF_07/2025</t>
  </si>
  <si>
    <t>DISJUNTOR BIPOLAR TIPO DR, CORRENTE NOMINAL DE 25A - FORNECIMENTO E INSTALAÇÃO. AF_07/2025</t>
  </si>
  <si>
    <t>DISJUNTOR MONOPOLAR TIPO DIN, CORRENTE NOMINAL DE 10A - FORNECIMENTO E INSTALAÇÃO. AF_07/2025</t>
  </si>
  <si>
    <t>DISJUNTOR MONOPOLAR TIPO DIN, CORRENTE NOMINAL DE 16A - FORNECIMENTO E INSTALAÇÃO. AF_07/2025</t>
  </si>
  <si>
    <t>DISJUNTOR MONOPOLAR TIPO DIN, CORRENTE NOMINAL DE 20A - FORNECIMENTO E INSTALAÇÃO. AF_07/2025</t>
  </si>
  <si>
    <t>DISJUNTOR MONOPOLAR TIPO DIN, CORRENTE NOMINAL DE 25A - FORNECIMENTO E INSTALAÇÃO. AF_07/2025</t>
  </si>
  <si>
    <t>DISJUNTOR MONOPOLAR TIPO DIN, CORRENTE NOMINAL DE 32A - FORNECIMENTO E INSTALAÇÃO. AF_07/2025</t>
  </si>
  <si>
    <t>DISJUNTOR TERMOMAGNÉTICO TRIPOLAR, CORRENTE NOMINAL DE 125A - FORNECIMENTO E INSTALAÇÃO. AF_07/2025</t>
  </si>
  <si>
    <t>DISJUNTOR TERMOMAGNÉTICO TRIPOLAR, CORRENTE NOMINAL DE 200A - FORNECIMENTO E INSTALAÇÃO. AF_07/2025</t>
  </si>
  <si>
    <t>DISJUNTOR TRIPOLAR TIPO DIN, CORRENTE NOMINAL DE 10A - FORNECIMENTO E INSTALAÇÃO. AF_07/2025</t>
  </si>
  <si>
    <t>DISJUNTOR TRIPOLAR TIPO DIN, CORRENTE NOMINAL DE 16A - FORNECIMENTO E INSTALAÇÃO. AF_07/2025</t>
  </si>
  <si>
    <t>DISJUNTOR TRIPOLAR TIPO DIN, CORRENTE NOMINAL DE 20A - FORNECIMENTO E INSTALAÇÃO. AF_07/2025</t>
  </si>
  <si>
    <t>DISJUNTOR TRIPOLAR TIPO DIN, CORRENTE NOMINAL DE 25A - FORNECIMENTO E INSTALAÇÃO. AF_07/2025</t>
  </si>
  <si>
    <t>DISJUNTOR TRIPOLAR TIPO DIN, CORRENTE NOMINAL DE 32A - FORNECIMENTO E INSTALAÇÃO. AF_07/2025</t>
  </si>
  <si>
    <t>DISJUNTOR TRIPOLAR TIPO DIN, CORRENTE NOMINAL DE 40A - FORNECIMENTO E INSTALAÇÃO. AF_07/2025</t>
  </si>
  <si>
    <t>DISJUNTOR TRIPOLAR TIPO DIN, CORRENTE NOMINAL DE 50A - FORNECIMENTO E INSTALAÇÃO. AF_07/2025</t>
  </si>
  <si>
    <t>CABO DE COBRE FLEXÍVEL ISOLADO, 25 MM², 0,6/1,0 KV, PARA REDE AÉREA DE DISTRIBUIÇÃO DE ENERGIA ELÉTRICA DE BAIXA TENSÃO - FORNECIMENTO E INSTALAÇÃO. AF_12/2025</t>
  </si>
  <si>
    <t>CABO DE COBRE FLEXÍVEL ISOLADO, 35 MM², 0,6/1,0 KV, PARA REDE AÉREA DE DISTRIBUIÇÃO DE ENERGIA ELÉTRICA DE BAIXA TENSÃO - FORNECIMENTO E INSTALAÇÃO. AF_12/2025</t>
  </si>
  <si>
    <t>CABO DE COBRE FLEXÍVEL ISOLADO, 50 MM², 0,6/1,0 KV, PARA REDE AÉREA DE DISTRIBUIÇÃO DE ENERGIA ELÉTRICA DE BAIXA TENSÃO - FORNECIMENTO E INSTALAÇÃO. AF_12/2025</t>
  </si>
  <si>
    <t>CABO DE COBRE FLEXÍVEL ISOLADO, 70 MM², 0,6/1,0 KV, PARA REDE AÉREA DE DISTRIBUIÇÃO DE ENERGIA ELÉTRICA DE BAIXA TENSÃO - FORNECIMENTO E INSTALAÇÃO. AF_12/2025</t>
  </si>
  <si>
    <t>JOELHO 90 GRAUS, PVC, SERIE NORMAL, ESGOTO PREDIAL, DN 100 MM, JUNTA ELÁSTICA, FORNECIDO E INSTALADO EM SUBCOLETOR AÉREO DE ESGOTO SANITÁRIO. AF_08/2022</t>
  </si>
  <si>
    <t>TUBO PVC, SERIE NORMAL, ESGOTO PREDIAL, DN 100 MM, FORNECIDO E INSTALADO EM PRUMADA DE ESGOTO SANITÁRIO OU VENTILAÇÃO. AF_08/2022</t>
  </si>
  <si>
    <t>JOELHO 90 GRAUS, PVC, SOLDÁVEL, DN 25MM, INSTALADO EM RAMAL DE DISTRIBUIÇÃO DE ÁGUA - FORNECIMENTO E INSTALAÇÃO. AF_06/2022</t>
  </si>
  <si>
    <t>TE, PVC, SOLDÁVEL, DN 25MM, INSTALADO EM RAMAL DE DISTRIBUIÇÃO DE ÁGUA - FORNECIMENTO E INSTALAÇÃO. AF_06/2022</t>
  </si>
  <si>
    <t>TUBO, PVC, SOLDÁVEL, DE 25MM, INSTALADO EM RAMAL DE DISTRIBUIÇÃO DE ÁGUA - FORNECIMENTO E INSTALAÇÃO. AF_06/2022</t>
  </si>
  <si>
    <t>JOELHO 45 GRAUS, PVC, SERIE R, ÁGUA PLUVIAL, DN 100 MM, JUNTA ELÁSTICA, FORNECIDO E INSTALADO EM CONDUTORES VERTICAIS DE ÁGUAS PLUVIAIS. AF_06/2022</t>
  </si>
  <si>
    <t>JOELHO 45 GRAUS, PVC, SERIE R, ÁGUA PLUVIAL, DN 150 MM, JUNTA ELÁSTICA, FORNECIDO E INSTALADO EM CONDUTORES VERTICAIS DE ÁGUAS PLUVIAIS. AF_06/2022</t>
  </si>
  <si>
    <t>JOELHO 45 GRAUS, PVC, SERIE R, ÁGUA PLUVIAL, DN 75 MM, JUNTA ELÁSTICA, FORNECIDO E INSTALADO EM CONDUTORES VERTICAIS DE ÁGUAS PLUVIAIS. AF_06/2022</t>
  </si>
  <si>
    <t>JOELHO 45 GRAUS, PVC, SERIE R, ÁGUA PLUVIAL, DN 75 MM, JUNTA ELÁSTICA, FORNECIDO E INSTALADO EM RAMAL DE ENCAMINHAMENTO. AF_06/2022</t>
  </si>
  <si>
    <t>JOELHO 90 GRAUS, PVC, SERIE R, ÁGUA PLUVIAL, DN 100 MM, JUNTA ELÁSTICA, FORNECIDO E INSTALADO EM CONDUTORES VERTICAIS DE ÁGUAS PLUVIAIS. AF_06/2022</t>
  </si>
  <si>
    <t>JOELHO 90 GRAUS, PVC, SERIE R, ÁGUA PLUVIAL, DN 100 MM, JUNTA ELÁSTICA, FORNECIDO E INSTALADO EM RAMAL DE ENCAMINHAMENTO. AF_06/2022</t>
  </si>
  <si>
    <t>JOELHO 90 GRAUS, PVC, SERIE R, ÁGUA PLUVIAL, DN 150 MM, JUNTA ELÁSTICA, FORNECIDO E INSTALADO EM CONDUTORES VERTICAIS DE ÁGUAS PLUVIAIS. AF_06/2022</t>
  </si>
  <si>
    <t>JOELHO 90 GRAUS, PVC, SERIE R, ÁGUA PLUVIAL, DN 75 MM, JUNTA ELÁSTICA, FORNECIDO E INSTALADO EM CONDUTORES VERTICAIS DE ÁGUAS PLUVIAIS. AF_06/2022</t>
  </si>
  <si>
    <t>JOELHO 90 GRAUS, PVC, SERIE R, ÁGUA PLUVIAL, DN 75 MM, JUNTA ELÁSTICA, FORNECIDO E INSTALADO EM RAMAL DE ENCAMINHAMENTO. AF_06/2022</t>
  </si>
  <si>
    <t>JUNÇÃO SIMPLES, PVC, SERIE R, ÁGUA PLUVIAL, DN 100 X 100 MM, JUNTA ELÁSTICA, FORNECIDO E INSTALADO EM CONDUTORES VERTICAIS DE ÁGUAS PLUVIAIS. AF_06/2022</t>
  </si>
  <si>
    <t>JUNÇÃO SIMPLES, PVC, SERIE R, ÁGUA PLUVIAL, DN 100 X 75 MM, JUNTA ELÁSTICA, FORNECIDO E INSTALADO EM CONDUTORES VERTICAIS DE ÁGUAS PLUVIAIS. AF_06/2022</t>
  </si>
  <si>
    <t>JUNÇÃO SIMPLES, PVC, SERIE R, ÁGUA PLUVIAL, DN 150 X 100 MM, JUNTA ELÁSTICA, FORNECIDO E INSTALADO EM CONDUTORES VERTICAIS DE ÁGUAS PLUVIAIS. AF_06/2022</t>
  </si>
  <si>
    <t>JUNÇÃO SIMPLES, PVC, SERIE R, ÁGUA PLUVIAL, DN 75 X 75 MM, JUNTA ELÁSTICA, FORNECIDO E INSTALADO EM CONDUTORES VERTICAIS DE ÁGUAS PLUVIAIS. AF_06/2022</t>
  </si>
  <si>
    <t>LUVA SIMPLES, PVC, SERIE R, ÁGUA PLUVIAL, DN 100 MM, JUNTA ELÁSTICA, FORNECIDO E INSTALADO EM CONDUTORES VERTICAIS DE ÁGUAS PLUVIAIS. AF_06/2022</t>
  </si>
  <si>
    <t>LUVA SIMPLES, PVC, SERIE R, ÁGUA PLUVIAL, DN 100 MM, JUNTA ELÁSTICA, FORNECIDO E INSTALADO EM RAMAL DE ENCAMINHAMENTO. AF_06/2022</t>
  </si>
  <si>
    <t>LUVA SIMPLES, PVC, SERIE R, ÁGUA PLUVIAL, DN 150 MM, JUNTA ELÁSTICA, FORNECIDO E INSTALADO EM CONDUTORES VERTICAIS DE ÁGUAS PLUVIAIS. AF_06/2022</t>
  </si>
  <si>
    <t>LUVA SIMPLES, PVC, SERIE R, ÁGUA PLUVIAL, DN 75 MM, JUNTA ELÁSTICA, FORNECIDO E INSTALADO EM CONDUTORES VERTICAIS DE ÁGUAS PLUVIAIS. AF_06/2022</t>
  </si>
  <si>
    <t>LUVA SIMPLES, PVC, SERIE R, ÁGUA PLUVIAL, DN 75 MM, JUNTA ELÁSTICA, FORNECIDO E INSTALADO EM RAMAL DE ENCAMINHAMENTO. AF_06/2022</t>
  </si>
  <si>
    <t>REDUÇÃO EXCÊNTRICA, PVC, SERIE R, ÁGUA PLUVIAL, DN 100 X 75 MM, JUNTA ELÁSTICA, FORNECIDO E INSTALADO EM CONDUTORES VERTICAIS DE ÁGUAS PLUVIAIS. AF_06/2022</t>
  </si>
  <si>
    <t>REDUÇÃO EXCÊNTRICA, PVC, SERIE R, ÁGUA PLUVIAL, DN 100 X 75 MM, JUNTA ELÁSTICA, FORNECIDO E INSTALADO EM RAMAL DE ENCAMINHAMENTO. AF_06/2022</t>
  </si>
  <si>
    <t>REDUÇÃO EXCÊNTRICA, PVC, SERIE R, ÁGUA PLUVIAL, DN 150 X 100 MM, JUNTA ELÁSTICA, FORNECIDO E INSTALADO EM CONDUTORES VERTICAIS DE ÁGUAS PLUVIAIS. AF_06/2022</t>
  </si>
  <si>
    <t>TUBO PVC, SÉRIE R, ÁGUA PLUVIAL, DN 100 MM, FORNECIDO E INSTALADO EM CONDUTORES VERTICAIS DE ÁGUAS PLUVIAIS. AF_06/2022</t>
  </si>
  <si>
    <t>TUBO PVC, SÉRIE R, ÁGUA PLUVIAL, DN 100 MM, FORNECIDO E INSTALADO EM RAMAL DE ENCAMINHAMENTO. AF_06/2022</t>
  </si>
  <si>
    <t>TUBO PVC, SÉRIE R, ÁGUA PLUVIAL, DN 150 MM, FORNECIDO E INSTALADO EM CONDUTORES VERTICAIS DE ÁGUAS PLUVIAIS. AF_06/2022</t>
  </si>
  <si>
    <t>TUBO PVC, SÉRIE R, ÁGUA PLUVIAL, DN 75 MM, FORNECIDO E INSTALADO EM CONDUTORES VERTICAIS DE ÁGUAS PLUVIAIS. AF_06/2022</t>
  </si>
  <si>
    <t>TUBO PVC, SÉRIE R, ÁGUA PLUVIAL, DN 75 MM, FORNECIDO E INSTALADO EM RAMAL DE ENCAMINHAMENTO. AF_06/2022</t>
  </si>
  <si>
    <t>TÊ DE INSPEÇÃO, PVC, SERIE R, ÁGUA PLUVIAL, DN 100 MM, JUNTA ELÁSTICA, FORNECIDO E INSTALADO EM CONDUTORES VERTICAIS DE ÁGUAS PLUVIAIS. AF_06/2022</t>
  </si>
  <si>
    <t>TÊ DE INSPEÇÃO, PVC, SERIE R, ÁGUA PLUVIAL, DN 100 MM, JUNTA ELÁSTICA, FORNECIDO E INSTALADO EM RAMAL DE ENCAMINHAMENTO. AF_06/2022</t>
  </si>
  <si>
    <t>TÊ, PVC, SERIE R, ÁGUA PLUVIAL, DN 75 X 75 MM, JUNTA ELÁSTICA, FORNECIDO E INSTALADO EM CONDUTORES VERTICAIS DE ÁGUAS PLUVIAIS. AF_06/2022</t>
  </si>
  <si>
    <t>TUBO DE AÇO GALVANIZADO COM COSTURA, CLASSE MÉDIA, DN 100 (4"), CONEXÃO ROSQUEADA, INSTALADO EM PRUMADAS - FORNECIMENTO E INSTALAÇÃO. AF_01/2026</t>
  </si>
  <si>
    <t>TUBO DE AÇO GALVANIZADO COM COSTURA, CLASSE MÉDIA, DN 80 (3"), CONEXÃO ROSQUEADA, INSTALADO EM PRUMADAS - FORNECIMENTO E INSTALAÇÃO. AF_01/2026</t>
  </si>
  <si>
    <t>AR CONDICIONADO SPLIT INVERTER, HI-WALL (PAREDE), 9000 BTU/H, CICLO FRIO - FORNECIMENTO E INSTALAÇÃO. AF_11/2021_PE</t>
  </si>
  <si>
    <t>EXECUÇÃO DOS APOIOS PARA CONTÊINER OU MÓDULO HABITÁVEL. AF_03/2024</t>
  </si>
  <si>
    <t>INSTALAÇÃO E DESINSTALAÇÃO MECANIZADA DE CONTÊINER OU MÓDULO HABITÁVEL DE USOS DIVERSOS. AF_03/2024</t>
  </si>
  <si>
    <t>TAPUME COM TELHA METÁLICA. AF_03/2024</t>
  </si>
  <si>
    <t>LASTRO COM MATERIAL GRANULAR (PEDRA BRITADA N.1 E PEDRA BRITADA N.2), APLICADO EM PISOS OU LAJES SOBRE SOLO, ESPESSURA DE *10 CM*. AF_01/2024</t>
  </si>
  <si>
    <t>LASTRO DE CONCRETO MAGRO, APLICADO EM PISOS, LAJES SOBRE SOLO OU RADIERS, ESPESSURA DE 5 CM. AF_01/2024</t>
  </si>
  <si>
    <t>LIMPEZA DE PISO CERÂMICO/ PORCELANATO/ MÁRMORE/ GRANITO UTILIZANDO DETERGENTE NEUTRO E ESCOVAÇÃO MANUAL. AF_10/2025_PS</t>
  </si>
  <si>
    <t>AJUDANTE DE ESTRUTURA METÁLICA COM ENCARGOS COMPLEMENTARES</t>
  </si>
  <si>
    <t>RELÉ FOTOELÉTRICO PARA COMANDO DE ILUMINAÇÃO EXTERNA 1000 W - FORNECIMENTO E INSTALAÇÃO. AF_02/2025</t>
  </si>
  <si>
    <t>EMBOÇO OU MASSA ÚNICA EM ARGAMASSA TRAÇO 1:2:8, PREPARO MANUAL, APLICADA MANUALMENTE EM PANOS CEGOS DE FACHADA (SEM PRESENÇA DE VÃOS), ESPESSURA MAIOR OU IGUAL A 50 MM. AF_08/2022</t>
  </si>
  <si>
    <t>EMBOÇO OU MASSA ÚNICA EM ARGAMASSA TRAÇO 1:2:8, PREPARO MANUAL, APLICADA MANUALMENTE EM PANOS DE FACHADA COM PRESENÇA DE VÃOS, ESPESSURA DE 25 MM. AF_08/2022</t>
  </si>
  <si>
    <t>EMBOÇO OU MASSA ÚNICA EM ARGAMASSA TRAÇO 1:2:8, PREPARO MECÂNICA COM BETONEIRA 400 L, APLICADA MANUALMENTE EM PANOS DE FACHADA SEM PRESENÇA DE VÃOS, ESPESSURA DE 25 MM, ACESSO POR ANDAIME. AF_08/2022</t>
  </si>
  <si>
    <t>EMASSAMENTO COM MASSA LÁTEX, APLICAÇÃO EM PAREDE, DUAS DEMÃOS, LIXAMENTO MANUAL. AF_04/2023</t>
  </si>
  <si>
    <t>EMASSAMENTO COM MASSA LÁTEX, APLICAÇÃO EM PAREDE, UMA DEMÃO, LIXAMENTO MANUAL. AF_04/2023</t>
  </si>
  <si>
    <t>FUNDO SELADOR ACRÍLICO, APLICAÇÃO MANUAL EM PAREDE, UMA DEMÃO. AF_04/2023</t>
  </si>
  <si>
    <t>PINTURA LÁTEX ACRÍLICA STANDARD, APLICAÇÃO MANUAL EM PAREDES, DUAS DEMÃOS. AF_04/2023</t>
  </si>
  <si>
    <t>TEXTURA ACRÍLICA, APLICAÇÃO MANUAL EM PAREDE, UMA DEMÃO. AF_04/2023</t>
  </si>
  <si>
    <t>TEXTURA ACRÍLICA, APLICAÇÃO MANUAL EM TETO, UMA DEMÃO. AF_04/2023</t>
  </si>
  <si>
    <t>APLICAÇÃO MASSA ACRÍLICA PARA MADEIRA, PARA PINTURA COM TINTA DE ACABAMENTO (PIGMENTADA). AF_01/2021</t>
  </si>
  <si>
    <t>LIXAMENTO DE MADEIRA PARA APLICAÇÃO DE FUNDO OU PINTURA. AF_01/2021</t>
  </si>
  <si>
    <t>LIXAMENTO DE MASSA PARA MADEIRA. AF_01/2021</t>
  </si>
  <si>
    <t>PINTURA FUNDO NIVELADOR ALQUÍDICO BRANCO EM MADEIRA. AF_01/2021</t>
  </si>
  <si>
    <t>PINTURA IMUNIZANTE PARA MADEIRA, 1 DEMÃO. AF_01/2021</t>
  </si>
  <si>
    <t>PINTURA IMUNIZANTE PARA MADEIRA, 2 DEMÃOS. AF_01/2021</t>
  </si>
  <si>
    <t>PINTURA TINTA DE ACABAMENTO (PIGMENTADA) A ÓLEO EM MADEIRA, 2 DEMÃOS. AF_01/2021</t>
  </si>
  <si>
    <t>PINTURA TINTA DE ACABAMENTO (PIGMENTADA) ESMALTE SINTÉTICO ACETINADO EM MADEIRA, 2 DEMÃOS. AF_01/2021</t>
  </si>
  <si>
    <t>PINTURA VERNIZ (INCOLOR) ALQUÍDICO EM MADEIRA, USO INTERNO E EXTERNO, 3 DEMÃOS. AF_01/2021</t>
  </si>
  <si>
    <t>LIXAMENTO MANUAL EM SUPERFÍCIES METÁLICAS EM OBRA. AF_01/2020</t>
  </si>
  <si>
    <t>PINTURA COM TINTA ACRÍLICA DE ACABAMENTO PULVERIZADA SOBRE SUPERFÍCIES METÁLICAS (EXCETO PERFIL) EXECUTADO EM OBRA (POR DEMÃO). AF_01/2020_PE</t>
  </si>
  <si>
    <t>PINTURA COM TINTA ALQUÍDICA DE ACABAMENTO (ESMALTE SINTÉTICO ACETINADO) APLICADA A ROLO OU PINCEL SOBRE SUPERFÍCIES METÁLICAS (EXCETO PERFIL) EXECUTADO EM OBRA (02 DEMÃOS). AF_01/2020</t>
  </si>
  <si>
    <t>PINTURA COM TINTA ALQUÍDICA DE ACABAMENTO (ESMALTE SINTÉTICO FOSCO) APLICADA A ROLO OU PINCEL SOBRE SUPERFÍCIES METÁLICAS (EXCETO PERFIL) EXECUTADO EM OBRA (02 DEMÃOS). AF_01/2020</t>
  </si>
  <si>
    <t>PISO EM PEDRA SÃO TOMÉ ASSENTADO SOBRE ARGAMASSA 1:3 (CIMENTO E AREIA). AF_02/2026</t>
  </si>
  <si>
    <t>CONCRETO FCK = 20MPA, TRAÇO 1:2,7:3 (EM MASSA SECA DE CIMENTO/ AREIA MÉDIA/ BRITA 1) - PREPARO MECÂNICO COM BETONEIRA 600 L. AF_05/2021</t>
  </si>
  <si>
    <t>CONCRETO MAGRO PARA LASTRO, TRAÇO 1:4,5:4,5 (EM MASSA SECA DE CIMENTO/ AREIA MÉDIA/ BRITA 1) - PREPARO MECÂNICO COM BETONEIRA 400 L. AF_05/2021</t>
  </si>
  <si>
    <t>CHUMBAMENTO PONTUAL EM PASSAGEM DE TUBO COM DIÂMETRO MAIOR QUE 75 MM E MENORES OU IGUAIS A 150 MM. AF_09/2023</t>
  </si>
  <si>
    <t>CHUMBAMENTO PONTUAL EM PASSAGEM DE TUBO COM DIÂMETROS ENTRE 40 MM E 75 MM. AF_09/2023</t>
  </si>
  <si>
    <t>FIXAÇÃO DE ELETRODUTOS, DIÂMETROS MENORES OU IGUAIS A 40 MM, COM ABRAÇADEIRA METÁLICA RÍGIDA TIPO D COM PARAFUSO DE FIXAÇÃO 1 1/4", FIXADA DIRETAMENTE NA LAJE OU PAREDE. AF_09/2023</t>
  </si>
  <si>
    <t>FIXAÇÃO DE TUBOS HORIZONTAIS DE PVC ÁGUA, PVC ESGOTO, PVC ÁGUA PLUVIAL, CPVC, PPR, COBRE OU AÇO, DIÂMETROS MAIORES QUE 75 MM E MENORES OU IGUAIS A 100 MM, COM ABRAÇADEIRA METÁLICA FLEXÍVEL 18 MM, FIXADA DIRETAMENTE NA LAJE. AF_09/2023</t>
  </si>
  <si>
    <t>FIXAÇÃO DE TUBOS HORIZONTAIS DE PVC ÁGUA, PVC ESGOTO, PVC ÁGUA PLUVIAL, CPVC, PPR, COBRE OU AÇO, DIÂMETROS MAIORES QUE 75 MM E MENORES OU IGUAIS A 100 MM, COM ABRAÇADEIRA METÁLICA RÍGIDA TIPO U PERFIL 4", FIXADA EM PERFILADO EM LAJE. AF_09/2023_PS</t>
  </si>
  <si>
    <t>FIXAÇÃO DE TUBOS HORIZONTAIS DE PVC ÁGUA/PVC ESGOTO/PVC PLUVIAL/CPVC/PPR/COBRE OU AÇO, DIÂMETROS MAIORES QUE 40 MM E MENORES OU IGUAIS A 75 MM, COM ABRAÇADEIRA TIPO D COM PARAFUSO DE FIXAÇÃO 2 1/2", FIXADA DIRETAMENTE NA LAJE OU PAREDE. AF_09/2023</t>
  </si>
  <si>
    <t>FIXAÇÃO DE TUBOS VERTICAIS DE PVC ÁGUA, PVC ESGOTO, PVC ÁGUA PLUVIAL, CPVC, PPR, COBRE OU AÇO, DIÂMETROS MAIORES QUE 75 MM E MENORES OU IGUAIS A 100 MM, COM ABRAÇADEIRA METÁLICA RÍGIDA TIPO U PERFIL 4", FIXADA EM PERFILADO EM PAREDE. AF_09/2023_PS</t>
  </si>
  <si>
    <t>FURO MANUAL EM ALVENARIA, PARA INSTALAÇÕES ELÉTRICAS, DIÂMETROS MENORES OU IGUAIS A 40 MM. AF_09/2023</t>
  </si>
  <si>
    <t>FURO MANUAL EM ALVENARIA, PARA INSTALAÇÕES HIDRÁULICAS, DIÂMETROS MAIORES QUE 40 MM E MENORES OU IGUAIS A 75 MM. AF_09/2023</t>
  </si>
  <si>
    <t>FURO MANUAL EM ALVENARIA, PARA INSTALAÇÕES HIDRÁULICAS, DIÂMETROS MAIORES QUE 75 MM E MENORES OU IGUAIS A 100 MM. AF_09/2023</t>
  </si>
  <si>
    <t>PASSANTE TIPO TUBO COM DIÂMETRO DE 100 MM, FIXADO EM LAJE, PARA PASSAGEM DE TUBULAÇÕES COM NO MÁXIMO 75 MM DE DIÂMETRO. AF_09/2023</t>
  </si>
  <si>
    <t>PASSANTE TIPO TUBO COM DIÂMETRO DE 75 MM, FIXADO EM LAJE, PARA PASSAGEM DE TUBULAÇÕES COM NO MÁXIMO 50 MM DE DIÂMETRO. AF_09/2023</t>
  </si>
  <si>
    <t>CABO DE COBRE FLEXÍVEL ISOLADO, 25 MM², ANTI-CHAMA 0,6/1,0 KV, PARA REDE ENTERRADA DE DISTRIBUIÇÃO DE ENERGIA ELÉTRICA - FORNECIMENTO E INSTALAÇÃO. AF_12/2021</t>
  </si>
  <si>
    <t>CABO DE COBRE FLEXÍVEL ISOLADO, 35 MM², ANTI-CHAMA 0,6/1,0 KV, PARA REDE ENTERRADA DE DISTRIBUIÇÃO DE ENERGIA ELÉTRICA - FORNECIMENTO E INSTALAÇÃO. AF_12/2021</t>
  </si>
  <si>
    <t>CABO DE COBRE FLEXÍVEL ISOLADO, 50 MM², ANTI-CHAMA 0,6/1,0 KV, PARA REDE ENTERRADA DE DISTRIBUIÇÃO DE ENERGIA ELÉTRICA - FORNECIMENTO E INSTALAÇÃO. AF_12/2021</t>
  </si>
  <si>
    <t>CABO DE COBRE FLEXÍVEL ISOLADO, 70 MM², ANTI-CHAMA 0,6/1,0 KV, PARA REDE ENTERRADA DE DISTRIBUIÇÃO DE ENERGIA ELÉTRICA - FORNECIMENTO E INSTALAÇÃO. AF_12/2021</t>
  </si>
  <si>
    <t>CURVA 90 GRAUS PARA ELETRODUTO, PVC, ROSCÁVEL, DN 60 MM (2"), PARA REDE ENTERRADA DE DISTRIBUIÇÃO DE ENERGIA ELÉTRICA - FORNECIMENTO E INSTALAÇÃO. AF_12/2021</t>
  </si>
  <si>
    <t>ELETRODUTO FLEXÍVEL CORRUGADO, PEAD, DN 50 (1 1/2"), PARA REDE ENTERRADA DE DISTRIBUIÇÃO DE ENERGIA ELÉTRICA - FORNECIMENTO E INSTALAÇÃO. AF_12/2021</t>
  </si>
  <si>
    <t>ELETRODUTO RÍGIDO ROSCÁVEL, PVC, DN 60 MM (2"), PARA REDE ENTERRADA DE DISTRIBUIÇÃO DE ENERGIA ELÉTRICA - FORNECIMENTO E INSTALAÇÃO. AF_12/2021</t>
  </si>
  <si>
    <t>CABO ELETRÔNICO CATEGORIA 6, INSTALADO EM EDIFICAÇÃO INSTITUCIONAL - FORNECIMENTO E INSTALAÇÃO. AF_08/2025</t>
  </si>
  <si>
    <t>PATCH PANEL 24 PORTAS, CATEGORIA 6 - FORNECIMENTO E INSTALAÇÃO. AF_08/2025</t>
  </si>
  <si>
    <t>RACK FECHADO 44U PARA SERVIDOR - FORNECIMENTO E INSTALAÇÃO. AF_08/2025</t>
  </si>
  <si>
    <t>FORNECIMENTO E INSTALAÇÃO DE PLACA DE OBRA COM CHAPA GALVANIZADA E ESTRUTURA DE MADEIRA. AF_03/2022_PS</t>
  </si>
  <si>
    <t>CAPTOR TIPO FRANKLIN PARA SPDA - FORNECIMENTO E INSTALAÇÃO. AF_08/2023</t>
  </si>
  <si>
    <t>CONECTOR GRAMPO METÁLICO TIPO OLHAL, PARA SPDA, PARA HASTE DE ATERRAMENTO DE 5/8'' E CABOS DE 10 A 50 MM2 - FORNECIMENTO E INSTALAÇÃO. AF_08/2023</t>
  </si>
  <si>
    <t>CORDOALHA DE COBRE NU 50 MM², ENTERRADA - FORNECIMENTO E INSTALAÇÃO. AF_08/2023</t>
  </si>
  <si>
    <t>CORDOALHA DE COBRE NU 70 MM², ENTERRADA - FORNECIMENTO E INSTALAÇÃO. AF_08/2023</t>
  </si>
  <si>
    <t>SUPORTE ISOLADOR PARA FIXAÇÃO DA CORDOALHA DE COBRE EM ALVENARIA OU CONCRETO - FORNECIMENTO E INSTALAÇÃO. AF_08/2023</t>
  </si>
  <si>
    <t>CUMEEIRA E ESPIGÃO PARA TELHA CERÂMICA EMBOÇADA COM ARGAMASSA TRAÇO 1:2:9 (CIMENTO, CAL E AREIA), PARA TELHADOS COM MAIS DE 2 ÁGUAS, INCLUSO TRANSPORTE VERTICAL. AF_07/2019</t>
  </si>
  <si>
    <t>SUBCOBERTURA COM MANTA PLÁSTICA REVESTIDA POR PELÍCULA DE ALUMÍNO, INCLUSO TRANSPORTE VERTICAL. AF_07/2019</t>
  </si>
  <si>
    <t>TXKM</t>
  </si>
  <si>
    <t>M2XKM</t>
  </si>
  <si>
    <t>KGXKM</t>
  </si>
  <si>
    <t>TRANSPORTE HORIZONTAL COM CARRINHO DE MÃO, DE SACOS DE 50 KG (UNIDADE: KGXKM). AF_07/2019</t>
  </si>
  <si>
    <t>MXKM</t>
  </si>
  <si>
    <t>TRANSPORTE HORIZONTAL MANUAL, DE TELHA DE FIBROCIMENTO OU TELHA ESTRUTURAL DE FIBROCIMENTO, CANALETE 90 OU KALHETÃO (UNIDADE: M2XKM). AF_07/2019</t>
  </si>
  <si>
    <t>TRANSPORTE HORIZONTAL MANUAL, DE VIGAS DE MADEIRA COM SEÇÃO TRANSVERSAL DE 5 X 12 CM (UNIDADE: MXKM). AF_07/2019</t>
  </si>
  <si>
    <t>TRANSPORTE COM CAMINHÃO CARROCERIA 9T, EM VIA URBANA PAVIMENTADA, ADICIONAL PARA DMT EXCEDENTE A 30 KM (UNIDADE: TXKM). AF_02/2026</t>
  </si>
  <si>
    <t>TRANSPORTE COM CAMINHÃO CARROCERIA COM GUINDAUTO (MUNCK), MOMENTO MÁXIMO DE CARGA 11,7 TM, EM VIA URBANA EM LEITO NATURAL (UNIDADE: TXKM). AF_02/2026</t>
  </si>
  <si>
    <t>INSTALAÇÃO DE VIDRO LISO INCOLOR, E = 3 MM, EM ESQUADRIA DE MADEIRA, FIXADO COM BAGUETE. AF_11/2025</t>
  </si>
  <si>
    <t>REMOÇÃO DE VIDRO LISO COMUM DE ESQUADRIA COM BAGUETE DE ALUMÍNIO OU PVC. AF_11/2025</t>
  </si>
  <si>
    <t>REMOÇÃO DE VIDRO LISO COMUM DE ESQUADRIA COM BAGUETE DE MADEIRA. AF_11/2025</t>
  </si>
  <si>
    <t>REGISTRO DE ESFERA, PVC, SOLDÁVEL, COM VOLANTE, DN 25 MM - FORNECIMENTO E INSTALAÇÃO. AF_08/2021</t>
  </si>
  <si>
    <t>SERVENTE DE OBRAS</t>
  </si>
  <si>
    <t>74.08.52</t>
  </si>
  <si>
    <t>ELETRODUTO DE AÇO GALVANIZADO PESADO, DIÂMETRO DE 100MM (4"), INSTALAÇÃO APARENTE OU SOBRE FORRO COM ABRAÇADEIRA METÁLICA DE CUNHA, TIPO "D", INCLUSIVE ACESSÓRIOS PARA FIXAÇÃO E CONEXÕES</t>
  </si>
  <si>
    <t>ED-49327</t>
  </si>
  <si>
    <t>ELETRODUTO DE AÇO GALVANIZADO PESADO, DIÂMETRO DE 25MM (1"), INSTALAÇÃO APARENTE OU SOBRE FORRO COM ABRAÇADEIRA METÁLICA DE CUNHA, TIPO "D", INCLUSIVE ACESSÓRIOS PARA FIXAÇÃO E CONEXÕES</t>
  </si>
  <si>
    <t>ED-49451</t>
  </si>
  <si>
    <t>PERFILADO PERFURADO (38X38)MM EM CHAPA DE AÇO GALVANIZADO #18, COM TRATAMENTO PRÉ-ZINCADO, INCLUSIVE FIXAÇÃO SUPERIOR, CONEXÕES E ACESSÓRIOS, EXCLUSIVE TAMPA DE ENCAIXE</t>
  </si>
  <si>
    <t>ELETROCALHA PERFURADA (100X50)MM EM CHAPA DE AÇO GALVANIZADO, ESP. 1,25MM (MSG 18), COM TRATAMENTO PRÉ-ZINCADO, INCLUSIVE TAMPA DE ENCAIXE, FIXAÇÃO SUPERIOR, CONEXÕES E ACESSÓRIOS</t>
  </si>
  <si>
    <t>ED-19521</t>
  </si>
  <si>
    <t>ELETROCALHA PERFURADA (150X50)MM EM CHAPA DE AÇO GALVANIZADO, ESP. 1,25MM (MSG 18), COM TRATAMENTO PRÉ-ZINCADO, INCLUSIVE TAMPA DE ENCAIXE, FIXAÇÃO SUPERIOR, CONEXÕES E ACESSÓRIOS</t>
  </si>
  <si>
    <t>ELETROCALHA PERFURADA (300X50)MM EM CHAPA DE AÇO GALVANIZADO, ESP. 1,25MM (MSG 18), COM TRATAMENTO PRÉ-ZINCADO, INCLUSIVE TAMPA DE ENCAIXE, FIXAÇÃO SUPERIOR, CONEXÕES E ACESSÓRIOS</t>
  </si>
  <si>
    <t>ED-27090</t>
  </si>
  <si>
    <t>LUMINÁRIA COMERCIAL COM ALETAS DE SOBREPOR COMPLETA, PARA DUAS (2) LÂMPADAS TUBULARES LED 2X18W-ØT8, TEMPERATURA DA COR 6500K, FORNECIMENTO E INSTALAÇÃO, INCLUSIVE BASE E LÂMPADA</t>
  </si>
  <si>
    <t>ED-27092</t>
  </si>
  <si>
    <t>ED-26665</t>
  </si>
  <si>
    <t>DISJUNTOR TRIPOLAR TIPO CAIXA MOLDADA, CORRENTE NOMINAL DE 225A, FORNECIMENTO E INSTALAÇÃO, INCLUSIVE TERMINAL DE COMPRESSÃO</t>
  </si>
  <si>
    <t>DISJUNTOR TRIPOLAR TIPO CAIXA MOLDADA, CORRENTE NOMINAL DE 300A, FORNECIMENTO E INSTALAÇÃO, INCLUSIVE TERMINAL DE COMPRESSÃO</t>
  </si>
  <si>
    <t>ED-51134</t>
  </si>
  <si>
    <t>TRANSPORTE DE MATERIAL DE QUALQUER NATUREZA COM CARRINHO DE MÃO, COM DISTÂNCIAS MAIORES QUE 50M E MENORES OU IGUAIS A 100M, INCLUSIVE CARGA/DESGARGA</t>
  </si>
  <si>
    <t>ED-29230</t>
  </si>
  <si>
    <t>TRANSPORTE DE MATERIAL DE QUALQUER NATUREZA EM CAMINHÃO, DISTÂNCIA MAIOR QUE 1KM E MENOR OU IGUAL A 2KM, DENTRO DO PERÍMETRO URBANO, EXCLUSIVE CARGA, INCLUSIVE DESCARGA</t>
  </si>
  <si>
    <t>TRANSPORTE DE MATERIAL DEMOLIDO EM CAÇAMBA, EXCLUSIVE CARGA MANUAL OU MECÂNICA</t>
  </si>
  <si>
    <t>APROVAÇÃO DE PROJETO DE ENERGIA PROVISÓRIA 115,5 kVa- CEMIG</t>
  </si>
  <si>
    <t>SUPORTE PARA TRANSFORMADOR EM POSTE DE CONCRETO DUPLO T - FORNECIMENTO E INSTALAÇÃO. AF_15/2020</t>
  </si>
  <si>
    <t>TRANSFORMADOR DE DISTRIBUIÇÃO, 115,5 KVA, TRIFÁSICO, 60 HZ, CLASSE 15 KV, IMERSO EM ÓLEO MINERAL, INSTALAÇÃO EM POSTE (NÃO INCLUSO SUPORTE) - FORNECIMENTO E INSTALAÇÃO. AF_15/2020</t>
  </si>
  <si>
    <t>CABO DE COBRE FLEXÍVEL ISOLADO, 240 MM², ANTI-CHAMA 0,6/1,0 KV, PARA REDE ENTERRADA DE DISTRIBUIÇÃO DE ENERGIA ELÉTRICA - FORNECIMENTO E INSTALAÇÃO. AF_15/2021</t>
  </si>
  <si>
    <t>4.3.2.15</t>
  </si>
  <si>
    <t>ALVENARIA DE VEDAÇÃO DE BLOCOS CERÂMICOS FURADOS NA HORIZONTAL DE 11,5X14X24 CM (ESPESSURA 11,5 CM) E ARGAMASSA DE ASSENTAMENTO COM PREPARO EM BETONEIRA. AF_15/2021</t>
  </si>
  <si>
    <t>ARQUITETURA - Bloco F (F15)</t>
  </si>
  <si>
    <t>M0366</t>
  </si>
  <si>
    <t>Cantoneira em aço ASTM A36 galvanizado</t>
  </si>
  <si>
    <t>M1432</t>
  </si>
  <si>
    <t>Tampão de ferro fundido articulado para águas pluviais - DN 600 classe 400</t>
  </si>
  <si>
    <t>03.04.100.06</t>
  </si>
  <si>
    <t>03.04.100.07</t>
  </si>
  <si>
    <t>CPU-231</t>
  </si>
  <si>
    <t>CPU-232</t>
  </si>
  <si>
    <t>RESTAURAÇÃO DE JANELAS METÁLICAS - NÍVEL REGULAR DE DETERIORAÇÃO</t>
  </si>
  <si>
    <t>LIMPEZA SUPERFICIAL DE ESQUADRIAS</t>
  </si>
  <si>
    <t>RESTAURAÇÃO DE JANELAS METÁLICAS - NÍVEL INTERMEDIÁRIO DE DETERIORAÇÃO</t>
  </si>
  <si>
    <t>04.01.200.12</t>
  </si>
  <si>
    <t>04.01.400.12</t>
  </si>
  <si>
    <t>Serviços auxiliares</t>
  </si>
  <si>
    <t>COBERTURA PROVISÓRIA PARA TELHADOS, COM LONA EXTRA FORTE 200 MICRAS E ESTRUTURADO EM MADEIRITE PLASTIFICADO 10MM, REUTILIZAÇÃO DE 8 VEZES DOS MADEIRITES</t>
  </si>
  <si>
    <t>CPU-233</t>
  </si>
  <si>
    <t xml:space="preserve">CAIXA ENTERRADA HIDRÁULICA RETANGULAR, EM ALVENARIA COM BLOCOS DE CONCRETO, DIMENSÕES INTERNAS: 0,6X0,6X0,6 M PARA REDE DE DRENAGEM. </t>
  </si>
  <si>
    <t>LUMINÁRIA COMERCIAL COM ALETAS DE SOBREPOR COMPLETA, PARA QUATRO (4) LÂMPADAS TUBULARES
LED 4X18W-ØT8, TEMPERATURA DA COR 6500K, FORNECIMENTO E INSTALAÇÃO, INCLUSIVE BASE E LÂMPADA</t>
  </si>
  <si>
    <t>SICOR-MG</t>
  </si>
  <si>
    <t>6.15.0.1</t>
  </si>
  <si>
    <t>6.15.0.2</t>
  </si>
  <si>
    <t>6.15.0.3</t>
  </si>
  <si>
    <t>6.15.0.4</t>
  </si>
  <si>
    <t>6.15.0.5</t>
  </si>
  <si>
    <t>6.15.0.6</t>
  </si>
  <si>
    <t>6.15.0.7</t>
  </si>
  <si>
    <t>06.15.100.07</t>
  </si>
  <si>
    <t>6.15.0.8</t>
  </si>
  <si>
    <t>06.15.100.08</t>
  </si>
  <si>
    <t>6.15.0.9</t>
  </si>
  <si>
    <t>06.15.100.09</t>
  </si>
  <si>
    <t>6.15.0.10</t>
  </si>
  <si>
    <t>06.15.100.10</t>
  </si>
  <si>
    <t>6.15.0.11</t>
  </si>
  <si>
    <t>06.15.100.11</t>
  </si>
  <si>
    <t>6.15.0.12</t>
  </si>
  <si>
    <t>06.15.100.12</t>
  </si>
  <si>
    <t>6.15.0.13</t>
  </si>
  <si>
    <t>06.15.100.13</t>
  </si>
  <si>
    <t>6.15.0.14</t>
  </si>
  <si>
    <t>06.15.100.14</t>
  </si>
  <si>
    <t>6.15.0.15</t>
  </si>
  <si>
    <t>06.15.100.15</t>
  </si>
  <si>
    <t>6.15.0.16</t>
  </si>
  <si>
    <t>06.15.100.16</t>
  </si>
  <si>
    <t>6.15.0.17</t>
  </si>
  <si>
    <t>06.15.100.17</t>
  </si>
  <si>
    <t>6.15.0.18</t>
  </si>
  <si>
    <t>06.15.100.18</t>
  </si>
  <si>
    <t>6.15.0.19</t>
  </si>
  <si>
    <t>06.15.100.19</t>
  </si>
  <si>
    <t>6.15.0.20</t>
  </si>
  <si>
    <t>06.15.100.20</t>
  </si>
  <si>
    <t>6.15.0.21</t>
  </si>
  <si>
    <t>06.15.100.21</t>
  </si>
  <si>
    <t>6.15.0.22</t>
  </si>
  <si>
    <t>06.15.100.22</t>
  </si>
  <si>
    <t>6.15.0.23</t>
  </si>
  <si>
    <t>06.15.100.23</t>
  </si>
  <si>
    <t>6.15.0.24</t>
  </si>
  <si>
    <t>06.15.100.24</t>
  </si>
  <si>
    <t>6.15.0.25</t>
  </si>
  <si>
    <t>06.15.100.25</t>
  </si>
  <si>
    <t>6.15.0.26</t>
  </si>
  <si>
    <t>06.15.100.26</t>
  </si>
  <si>
    <t>6.15.0.27</t>
  </si>
  <si>
    <t>06.15.100.27</t>
  </si>
  <si>
    <t>6.15.0.28</t>
  </si>
  <si>
    <t>06.15.100.28</t>
  </si>
  <si>
    <t>6.15.0.29</t>
  </si>
  <si>
    <t>06.15.100.29</t>
  </si>
  <si>
    <t>6.15.0.30</t>
  </si>
  <si>
    <t>06.15.100.30</t>
  </si>
  <si>
    <t>6.15.0.31</t>
  </si>
  <si>
    <t>06.15.100.31</t>
  </si>
  <si>
    <t>6.15.0.32</t>
  </si>
  <si>
    <t>06.15.100.32</t>
  </si>
  <si>
    <t>6.15.0.33</t>
  </si>
  <si>
    <t>06.15.100.33</t>
  </si>
  <si>
    <t>6.15.0.34</t>
  </si>
  <si>
    <t>06.15.100.34</t>
  </si>
  <si>
    <t>CPU-234</t>
  </si>
  <si>
    <t>6.15.0.35</t>
  </si>
  <si>
    <t>06.15.100.35</t>
  </si>
  <si>
    <t>LABORATÓRIO - BLOCO E</t>
  </si>
  <si>
    <t>6.5.0.4</t>
  </si>
  <si>
    <t>6.5.0.5</t>
  </si>
  <si>
    <t>6.5.0.6</t>
  </si>
  <si>
    <t>6.5.0.7</t>
  </si>
  <si>
    <t>6.5.0.8</t>
  </si>
  <si>
    <t>6.5.0.9</t>
  </si>
  <si>
    <t>6.5.0.10</t>
  </si>
  <si>
    <t>6.5.0.11</t>
  </si>
  <si>
    <t>6.5.0.12</t>
  </si>
  <si>
    <t>6.5.0.13</t>
  </si>
  <si>
    <t>6.5.0.14</t>
  </si>
  <si>
    <t>6.5.0.15</t>
  </si>
  <si>
    <t>6.5.0.16</t>
  </si>
  <si>
    <t>6.5.0.17</t>
  </si>
  <si>
    <t>6.5.0.18</t>
  </si>
  <si>
    <t>6.5.0.19</t>
  </si>
  <si>
    <t>6.5.0.20</t>
  </si>
  <si>
    <t>6.5.0.21</t>
  </si>
  <si>
    <t>6.5.0.22</t>
  </si>
  <si>
    <t>6.5.0.23</t>
  </si>
  <si>
    <t>6.5.0.24</t>
  </si>
  <si>
    <t>6.5.0.25</t>
  </si>
  <si>
    <t>6.5.0.26</t>
  </si>
  <si>
    <t>6.5.0.27</t>
  </si>
  <si>
    <t>6.5.0.28</t>
  </si>
  <si>
    <t>6.5.0.29</t>
  </si>
  <si>
    <t>6.5.0.30</t>
  </si>
  <si>
    <t>6.5.0.31</t>
  </si>
  <si>
    <t>6.5.0.32</t>
  </si>
  <si>
    <t>6.5.0.33</t>
  </si>
  <si>
    <t>6.5.0.34</t>
  </si>
  <si>
    <t>6.5.0.35</t>
  </si>
  <si>
    <t>6.5.0.36</t>
  </si>
  <si>
    <t>6.5.0.37</t>
  </si>
  <si>
    <t>6.5.0.38</t>
  </si>
  <si>
    <t>6.5.0.39</t>
  </si>
  <si>
    <t>6.5.0.40</t>
  </si>
  <si>
    <t>6.6.0.1</t>
  </si>
  <si>
    <t>6.6.0.2</t>
  </si>
  <si>
    <t>6.6.0.3</t>
  </si>
  <si>
    <t>6.6.0.4</t>
  </si>
  <si>
    <t>6.6.0.5</t>
  </si>
  <si>
    <t>6.6.0.6</t>
  </si>
  <si>
    <t>6.6.0.7</t>
  </si>
  <si>
    <t>6.6.0.8</t>
  </si>
  <si>
    <t>6.6.0.9</t>
  </si>
  <si>
    <t>6.6.0.10</t>
  </si>
  <si>
    <t>6.6.0.11</t>
  </si>
  <si>
    <t>6.6.0.12</t>
  </si>
  <si>
    <t>6.6.0.13</t>
  </si>
  <si>
    <t>6.6.0.14</t>
  </si>
  <si>
    <t>6.6.0.15</t>
  </si>
  <si>
    <t>6.6.0.16</t>
  </si>
  <si>
    <t>6.6.0.17</t>
  </si>
  <si>
    <t>6.6.0.18</t>
  </si>
  <si>
    <t>6.6.0.19</t>
  </si>
  <si>
    <t>6.6.0.20</t>
  </si>
  <si>
    <t>6.6.0.21</t>
  </si>
  <si>
    <t>6.6.0.22</t>
  </si>
  <si>
    <t>6.6.0.23</t>
  </si>
  <si>
    <t>6.6.0.24</t>
  </si>
  <si>
    <t>6.6.0.25</t>
  </si>
  <si>
    <t>6.6.0.26</t>
  </si>
  <si>
    <t>6.6.0.27</t>
  </si>
  <si>
    <t>6.6.0.28</t>
  </si>
  <si>
    <t>6.6.0.29</t>
  </si>
  <si>
    <t>6.6.0.30</t>
  </si>
  <si>
    <t>6.6.0.31</t>
  </si>
  <si>
    <t>6.6.0.32</t>
  </si>
  <si>
    <t>6.6.0.33</t>
  </si>
  <si>
    <t>6.6.0.34</t>
  </si>
  <si>
    <t>6.7.0.1</t>
  </si>
  <si>
    <t>6.7.0.2</t>
  </si>
  <si>
    <t>6.7.0.3</t>
  </si>
  <si>
    <t>6.7.0.4</t>
  </si>
  <si>
    <t>6.7.0.5</t>
  </si>
  <si>
    <t>6.7.0.6</t>
  </si>
  <si>
    <t>6.7.0.7</t>
  </si>
  <si>
    <t>6.7.0.8</t>
  </si>
  <si>
    <t>6.7.0.9</t>
  </si>
  <si>
    <t>6.7.0.10</t>
  </si>
  <si>
    <t>6.7.0.11</t>
  </si>
  <si>
    <t>6.7.0.12</t>
  </si>
  <si>
    <t>6.7.0.13</t>
  </si>
  <si>
    <t>6.7.0.14</t>
  </si>
  <si>
    <t>6.7.0.15</t>
  </si>
  <si>
    <t>6.7.0.16</t>
  </si>
  <si>
    <t>6.7.0.17</t>
  </si>
  <si>
    <t>6.7.0.18</t>
  </si>
  <si>
    <t>6.7.0.19</t>
  </si>
  <si>
    <t>6.7.0.20</t>
  </si>
  <si>
    <t>6.7.0.21</t>
  </si>
  <si>
    <t>6.7.0.22</t>
  </si>
  <si>
    <t>6.7.0.23</t>
  </si>
  <si>
    <t>6.7.0.24</t>
  </si>
  <si>
    <t>6.7.0.25</t>
  </si>
  <si>
    <t>6.7.0.26</t>
  </si>
  <si>
    <t>6.7.0.27</t>
  </si>
  <si>
    <t>6.7.0.28</t>
  </si>
  <si>
    <t>6.7.0.29</t>
  </si>
  <si>
    <t>6.7.0.30</t>
  </si>
  <si>
    <t>6.7.0.31</t>
  </si>
  <si>
    <t>6.7.0.32</t>
  </si>
  <si>
    <t>6.7.0.33</t>
  </si>
  <si>
    <t>6.7.0.34</t>
  </si>
  <si>
    <t>6.7.0.35</t>
  </si>
  <si>
    <t>6.7.0.36</t>
  </si>
  <si>
    <t>6.7.0.37</t>
  </si>
  <si>
    <t>6.7.0.38</t>
  </si>
  <si>
    <t>6.7.0.39</t>
  </si>
  <si>
    <t>6.7.0.40</t>
  </si>
  <si>
    <t>6.7.0.41</t>
  </si>
  <si>
    <t>6.8.0.1</t>
  </si>
  <si>
    <t>6.8.0.2</t>
  </si>
  <si>
    <t>6.8.0.3</t>
  </si>
  <si>
    <t>6.8.0.4</t>
  </si>
  <si>
    <t>6.8.0.5</t>
  </si>
  <si>
    <t>6.8.0.6</t>
  </si>
  <si>
    <t>6.8.0.7</t>
  </si>
  <si>
    <t>6.8.0.8</t>
  </si>
  <si>
    <t>6.8.0.9</t>
  </si>
  <si>
    <t>6.8.0.10</t>
  </si>
  <si>
    <t>6.8.0.11</t>
  </si>
  <si>
    <t>6.8.0.12</t>
  </si>
  <si>
    <t>6.8.0.13</t>
  </si>
  <si>
    <t>6.8.0.14</t>
  </si>
  <si>
    <t>6.8.0.15</t>
  </si>
  <si>
    <t>6.8.0.16</t>
  </si>
  <si>
    <t>6.8.0.17</t>
  </si>
  <si>
    <t>6.8.0.18</t>
  </si>
  <si>
    <t>6.8.0.19</t>
  </si>
  <si>
    <t>6.8.0.20</t>
  </si>
  <si>
    <t>6.8.0.21</t>
  </si>
  <si>
    <t>6.8.0.22</t>
  </si>
  <si>
    <t>6.9.0.1</t>
  </si>
  <si>
    <t>6.9.0.2</t>
  </si>
  <si>
    <t>6.9.0.3</t>
  </si>
  <si>
    <t>6.9.0.4</t>
  </si>
  <si>
    <t>6.9.0.5</t>
  </si>
  <si>
    <t>6.9.0.6</t>
  </si>
  <si>
    <t>6.9.0.7</t>
  </si>
  <si>
    <t>6.9.0.8</t>
  </si>
  <si>
    <t>6.9.0.9</t>
  </si>
  <si>
    <t>6.9.0.10</t>
  </si>
  <si>
    <t>6.9.0.11</t>
  </si>
  <si>
    <t>6.9.0.12</t>
  </si>
  <si>
    <t>6.9.0.13</t>
  </si>
  <si>
    <t>6.9.0.14</t>
  </si>
  <si>
    <t>6.9.0.15</t>
  </si>
  <si>
    <t>6.9.0.16</t>
  </si>
  <si>
    <t>6.9.0.17</t>
  </si>
  <si>
    <t>6.9.0.18</t>
  </si>
  <si>
    <t>6.10.0.1</t>
  </si>
  <si>
    <t>6.10.0.2</t>
  </si>
  <si>
    <t>6.10.0.3</t>
  </si>
  <si>
    <t>6.10.0.4</t>
  </si>
  <si>
    <t>6.10.0.5</t>
  </si>
  <si>
    <t>6.10.0.6</t>
  </si>
  <si>
    <t>6.10.0.7</t>
  </si>
  <si>
    <t>6.10.0.8</t>
  </si>
  <si>
    <t>6.10.0.9</t>
  </si>
  <si>
    <t>6.10.0.10</t>
  </si>
  <si>
    <t>6.10.0.11</t>
  </si>
  <si>
    <t>6.10.0.12</t>
  </si>
  <si>
    <t>6.10.0.13</t>
  </si>
  <si>
    <t>6.10.0.14</t>
  </si>
  <si>
    <t>6.10.0.15</t>
  </si>
  <si>
    <t>6.10.0.16</t>
  </si>
  <si>
    <t>6.10.0.17</t>
  </si>
  <si>
    <t>6.10.0.18</t>
  </si>
  <si>
    <t>6.10.0.19</t>
  </si>
  <si>
    <t>6.10.0.20</t>
  </si>
  <si>
    <t>6.10.0.21</t>
  </si>
  <si>
    <t>6.10.0.22</t>
  </si>
  <si>
    <t>6.10.0.23</t>
  </si>
  <si>
    <t>6.10.0.24</t>
  </si>
  <si>
    <t>6.10.0.25</t>
  </si>
  <si>
    <t>6.10.0.26</t>
  </si>
  <si>
    <t>6.10.0.27</t>
  </si>
  <si>
    <t>6.10.0.28</t>
  </si>
  <si>
    <t>6.10.0.29</t>
  </si>
  <si>
    <t>6.10.0.30</t>
  </si>
  <si>
    <t>6.10.0.31</t>
  </si>
  <si>
    <t>6.10.0.32</t>
  </si>
  <si>
    <t>6.10.0.33</t>
  </si>
  <si>
    <t>6.10.0.34</t>
  </si>
  <si>
    <t>6.10.0.35</t>
  </si>
  <si>
    <t>6.10.0.36</t>
  </si>
  <si>
    <t>6.10.0.37</t>
  </si>
  <si>
    <t>6.10.0.38</t>
  </si>
  <si>
    <t>6.10.0.39</t>
  </si>
  <si>
    <t>6.10.0.40</t>
  </si>
  <si>
    <t>6.10.0.41</t>
  </si>
  <si>
    <t>6.10.0.42</t>
  </si>
  <si>
    <t>6.10.0.43</t>
  </si>
  <si>
    <t>6.10.0.44</t>
  </si>
  <si>
    <t>6.10.0.45</t>
  </si>
  <si>
    <t>6.10.0.46</t>
  </si>
  <si>
    <t>6.10.0.47</t>
  </si>
  <si>
    <t>6.10.0.48</t>
  </si>
  <si>
    <t>6.10.0.49</t>
  </si>
  <si>
    <t>6.10.0.50</t>
  </si>
  <si>
    <t>6.10.0.51</t>
  </si>
  <si>
    <t>6.10.0.52</t>
  </si>
  <si>
    <t>6.11.0.1</t>
  </si>
  <si>
    <t>6.11.0.2</t>
  </si>
  <si>
    <t>6.11.0.3</t>
  </si>
  <si>
    <t>6.11.0.4</t>
  </si>
  <si>
    <t>6.11.0.5</t>
  </si>
  <si>
    <t>6.11.0.6</t>
  </si>
  <si>
    <t>6.11.0.7</t>
  </si>
  <si>
    <t>6.11.0.8</t>
  </si>
  <si>
    <t>6.11.0.9</t>
  </si>
  <si>
    <t>6.11.0.10</t>
  </si>
  <si>
    <t>6.11.0.11</t>
  </si>
  <si>
    <t>6.11.0.12</t>
  </si>
  <si>
    <t>6.11.0.13</t>
  </si>
  <si>
    <t>6.11.0.14</t>
  </si>
  <si>
    <t>6.11.0.15</t>
  </si>
  <si>
    <t>6.11.0.16</t>
  </si>
  <si>
    <t>6.11.0.17</t>
  </si>
  <si>
    <t>6.11.0.18</t>
  </si>
  <si>
    <t>6.11.0.19</t>
  </si>
  <si>
    <t>6.11.0.20</t>
  </si>
  <si>
    <t>6.11.0.21</t>
  </si>
  <si>
    <t>6.11.0.22</t>
  </si>
  <si>
    <t>6.11.0.23</t>
  </si>
  <si>
    <t>6.11.0.24</t>
  </si>
  <si>
    <t>6.11.0.25</t>
  </si>
  <si>
    <t>6.11.0.26</t>
  </si>
  <si>
    <t>6.12.0.1</t>
  </si>
  <si>
    <t>6.12.0.2</t>
  </si>
  <si>
    <t>6.12.0.3</t>
  </si>
  <si>
    <t>6.12.0.4</t>
  </si>
  <si>
    <t>6.12.0.5</t>
  </si>
  <si>
    <t>6.12.0.6</t>
  </si>
  <si>
    <t>6.12.0.7</t>
  </si>
  <si>
    <t>6.12.0.8</t>
  </si>
  <si>
    <t>6.12.0.9</t>
  </si>
  <si>
    <t>6.12.0.10</t>
  </si>
  <si>
    <t>6.12.0.11</t>
  </si>
  <si>
    <t>6.12.0.12</t>
  </si>
  <si>
    <t>6.12.0.13</t>
  </si>
  <si>
    <t>6.12.0.14</t>
  </si>
  <si>
    <t>6.12.0.15</t>
  </si>
  <si>
    <t>6.12.0.16</t>
  </si>
  <si>
    <t>6.12.0.17</t>
  </si>
  <si>
    <t>6.12.0.18</t>
  </si>
  <si>
    <t>6.12.0.19</t>
  </si>
  <si>
    <t>6.12.0.20</t>
  </si>
  <si>
    <t>6.12.0.21</t>
  </si>
  <si>
    <t>6.12.0.22</t>
  </si>
  <si>
    <t>6.12.0.23</t>
  </si>
  <si>
    <t>6.12.0.24</t>
  </si>
  <si>
    <t>6.12.0.25</t>
  </si>
  <si>
    <t>6.12.0.26</t>
  </si>
  <si>
    <t>6.12.0.27</t>
  </si>
  <si>
    <t>6.12.0.28</t>
  </si>
  <si>
    <t>6.13.0.1</t>
  </si>
  <si>
    <t>6.13.0.2</t>
  </si>
  <si>
    <t>6.13.0.3</t>
  </si>
  <si>
    <t>6.13.0.4</t>
  </si>
  <si>
    <t>6.13.0.5</t>
  </si>
  <si>
    <t>6.13.0.6</t>
  </si>
  <si>
    <t>6.13.0.7</t>
  </si>
  <si>
    <t>6.13.0.8</t>
  </si>
  <si>
    <t>6.13.0.9</t>
  </si>
  <si>
    <t>6.13.0.10</t>
  </si>
  <si>
    <t>6.13.0.11</t>
  </si>
  <si>
    <t>6.13.0.12</t>
  </si>
  <si>
    <t>6.13.0.13</t>
  </si>
  <si>
    <t>6.13.0.14</t>
  </si>
  <si>
    <t>6.13.0.15</t>
  </si>
  <si>
    <t>6.13.0.16</t>
  </si>
  <si>
    <t>6.13.0.17</t>
  </si>
  <si>
    <t>6.13.0.18</t>
  </si>
  <si>
    <t>6.13.0.19</t>
  </si>
  <si>
    <t>6.13.0.20</t>
  </si>
  <si>
    <t>6.13.0.21</t>
  </si>
  <si>
    <t>6.13.0.22</t>
  </si>
  <si>
    <t>6.13.0.23</t>
  </si>
  <si>
    <t>6.13.0.24</t>
  </si>
  <si>
    <t>6.13.0.25</t>
  </si>
  <si>
    <t>6.13.0.26</t>
  </si>
  <si>
    <t>6.13.0.27</t>
  </si>
  <si>
    <t>6.13.0.28</t>
  </si>
  <si>
    <t>6.13.0.29</t>
  </si>
  <si>
    <t>6.13.0.30</t>
  </si>
  <si>
    <t>6.13.0.31</t>
  </si>
  <si>
    <t>6.13.0.32</t>
  </si>
  <si>
    <t>6.13.0.33</t>
  </si>
  <si>
    <t>6.13.0.34</t>
  </si>
  <si>
    <t>6.13.0.35</t>
  </si>
  <si>
    <t>6.13.0.36</t>
  </si>
  <si>
    <t>6.13.0.37</t>
  </si>
  <si>
    <t>6.13.0.38</t>
  </si>
  <si>
    <t>6.14.0.1</t>
  </si>
  <si>
    <t>6.14.0.2</t>
  </si>
  <si>
    <t>6.14.0.3</t>
  </si>
  <si>
    <t>6.14.0.4</t>
  </si>
  <si>
    <t>6.14.0.5</t>
  </si>
  <si>
    <t>6.14.0.6</t>
  </si>
  <si>
    <t>6.14.0.7</t>
  </si>
  <si>
    <t>6.14.0.8</t>
  </si>
  <si>
    <t>6.14.0.9</t>
  </si>
  <si>
    <t>6.14.0.10</t>
  </si>
  <si>
    <t>6.14.0.11</t>
  </si>
  <si>
    <t>6.14.0.12</t>
  </si>
  <si>
    <t>6.14.0.13</t>
  </si>
  <si>
    <t>6.14.0.14</t>
  </si>
  <si>
    <t>6.14.0.15</t>
  </si>
  <si>
    <t>Extintor de pó químico ABC, capacidade 6 kg, alcance médio do jato 5m , tempo de descarga 12s, NBR9443, 9444, 10721</t>
  </si>
  <si>
    <t>JANELA VENEZIANA EM AÇO CARBONO 1,25 X 0,80m, FABRICADA EM OBRA, COM TELA METÁLICA PARA VENTILAÇÃO DE SUBESTAÇÃO - FABRICAÇÃO E INSTALAÇÃO</t>
  </si>
  <si>
    <t>CABO COBRE XLPE 25MM² 15KV, INSTALADO EM RAMAL DE ENTRADA PARA SUBESTAÇÃO</t>
  </si>
  <si>
    <t>CABINE/CUBÚCULO PRIMÁRIA BLINDADA, CLASSE 15KV - HOMOLOGADA CEMIG - FORNECIMENTO E INSTALAÇÃO</t>
  </si>
  <si>
    <t>HASTE DE ATERRAMENTO EM CANTONEIRA  25x25x5mm, COMPRIMENTO 2,4 M, COM CONECTOR PARA CABO 50MM²</t>
  </si>
  <si>
    <t>CPU-235</t>
  </si>
  <si>
    <t>Cabo de cobre isolado HEPR (XLPE), flexível, 6,0mm², 1kv / 90º C</t>
  </si>
  <si>
    <t>Cabo de cobre isolado HEPR (XLPE), rigido, 10mm², 1kv / 90º C</t>
  </si>
  <si>
    <t>Cabo de cobre isolado HEPR (XLPE), rigido, 16mm², 1kv / 90º C</t>
  </si>
  <si>
    <t>Cabo de cobre isolado HEPR (XLPE), rigido, 35mm², 1kv / 90º C</t>
  </si>
  <si>
    <t>Cabo de cobre isolado HEPR (XLPE), rigido, 70mm², 1kv / 90º C</t>
  </si>
  <si>
    <t>CARGA MANUAL DE MATERIAL DE QUALQUER NATUREZA SOBRE CAMINHÃO, EXCLUSIVE  TRANSPORTE</t>
  </si>
  <si>
    <t>10.04.400.02</t>
  </si>
  <si>
    <t>10.04.400.03</t>
  </si>
  <si>
    <t>Considerando que 30% de vidros e ferragens estão comprometidas, sendo necessário a restauração ou substituição da peça.</t>
  </si>
  <si>
    <t>LUMINÁRIA MISTA, TIPO PRATO, POTÊNCIA DE 160W - FORNECIMENTO E INSTALAÇÃO</t>
  </si>
  <si>
    <t>Considerando coeficientes de mão de obra das composições ED-49379 e ED-49400 (DER-MG)</t>
  </si>
  <si>
    <t>1</t>
  </si>
  <si>
    <t>Considerando coeficientes de mão de obra das composições 03290/ORSE</t>
  </si>
  <si>
    <t>CPU-300</t>
  </si>
  <si>
    <t>Anilha para identificação - (0 a 9) e (a a c) com 10 unidades</t>
  </si>
  <si>
    <t>COT-04</t>
  </si>
  <si>
    <t>LUMINÁRIA TIPO PLAFON, CIRCULAR, 30 cm, DE SOBREPOR, LED 24 W, 2000lm</t>
  </si>
  <si>
    <t>Luminária aletada alto rendimento Embutir, com aletas, de alumínio anodizadocom 99,99% de pureza, com quatro lâmpadas de Led de 9,9w (60cm) inclusas, corpo em chapa de aço c/ pintura eletrostát. cor branca, modelo LAR ECO 4x9,9w G-Light ou similar</t>
  </si>
  <si>
    <t>='06.01-ELETRICO E LUMINOTECNICO'!C561</t>
  </si>
  <si>
    <t>REMOÇÃO DE TELHAS CERÂMICAS SEM REAPROVEITAMENTO, INCLUSIVE TRANSPORTE VERTICAL</t>
  </si>
  <si>
    <t>MUFLA DE PORCELANA EXTERNA</t>
  </si>
  <si>
    <t>TELHAMENTO COM TELHA CERÂMICA CAPA-CANAL, TIPO COLONIAL, COM MAIS DE 2 ÁGUAS, INCLUSO TRANSPORTE VERTICAL, INCLUSIVE APLICAÇÃO DE RESINA</t>
  </si>
  <si>
    <t>TELHAMENTO COM TELHA CERÂMICA CAPA-CANAL, TIPO COLONIAL, COM MAIS DE 2 ÁGUAS, INCLUSO TRANSPORTE VERTICAL</t>
  </si>
  <si>
    <t>Coeficientes retirados da composição SINAPI 102234 e 94440</t>
  </si>
  <si>
    <t>DATA: 13/05/2026</t>
  </si>
  <si>
    <t>CPU-301</t>
  </si>
  <si>
    <t>ENGENHEIRO CIVIL/ARQUITETO DE OBRA PLENO COM ENCARGOS COMPLEMENTARES</t>
  </si>
  <si>
    <t>ATIVIDADES DE RELOCAÇÃO/PROTEÇÃO DE EQUIPAMENTOS DO MUSEU CONFORME ORIENTAÇÕES DA INSTITUIÇÃO. PREVÊ-SE ACOMPANHAMENTO DE PROFISSIONAL HABILITADO PARA SUPERVISÃO DAS AÇÕES ALÉM DE SEIS TRABALHADORES, PERÍODO INTEGRAL, TRABALHANDO DURANTE 20 DIAS ÚTEIS (INÍCIO E FIM DAS ATIVIDADES)</t>
  </si>
  <si>
    <t>CPU-302</t>
  </si>
  <si>
    <t>UNIDXMÊS</t>
  </si>
  <si>
    <t>LONA PLÁSTICA</t>
  </si>
  <si>
    <t>M²</t>
  </si>
  <si>
    <t>MOBILIZAÇÃO E DESMOBILIZAÇÃO DE OBRAS</t>
  </si>
  <si>
    <t>10.01.200.03</t>
  </si>
  <si>
    <t>CPU-303</t>
  </si>
  <si>
    <t>ED-50394</t>
  </si>
  <si>
    <t>MOBILIZAÇÃO E DESMOBILIZAÇÃO DE OBRA EM CENTRO URBANO  OU REGIÃO LIMÍTROFE COM VALOR ACIMA DE 3.000.000,00</t>
  </si>
  <si>
    <t>ALVENARIA DE VEDAÇÃO DE BLOCOS CERÂMICOS MACIÇOS DE 5X10X20CM (ESPESSURA 10CM) E ARGAMASSA DE ASSENTAMENTO COM PREPARO EM BETONEIRA. AF_05/2020 - RECOMPOSIÇÕES RESULTANTES DAS INTERVENÇÕES EM COBERTURAS</t>
  </si>
  <si>
    <t>CHAPISCO APLICADO EM ALVENARIA (SEM PRESENÇA DE VÃOS) E ESTRUTURAS DE CONCRETO DE FACHADA, COM COLHER DE PEDREIRO. ARGAMASSA TRAÇO 1:3 COM PREPARO MANUAL. AF_10/2022 - RECOMPOSIÇÕES RESULTANTES DAS INTERVENÇÕES EM COBERTURAS</t>
  </si>
  <si>
    <t>EMBOÇO OU MASSA ÚNICA EM ARGAMASSA TRAÇO 1:2:8, PREPARO MANUAL, APLICADA MANUALMENTE EM PANOS DE FACHADA SEM PRESENÇA DE VÃOS, ESPESSURA DE 35 MM, ACESSO POR ANDAIME. AF_08/2022 - RECOMPOSIÇÕES RESULTANTES DAS INTERVENÇÕES EM COBERTURAS</t>
  </si>
  <si>
    <t>EMASSAMENTO COM MASSA ACRÍLICA, APLICAÇÃO EM PAREDE, DUAS DEMÃOS, LIXAMENTO MANUAL. AF_04/2023 - RECOMPOSIÇÕES RESULTANTES DAS INTERVENÇÕES EM COBERTURAS</t>
  </si>
  <si>
    <t>PINTURA ACRÍLICA, APLICAÇÃO MANUAL EM PAREDES, DUAS DEMÃOS. AF_04/2023 - RECOMPOSIÇÕES RESULTANTES DAS INTERVENÇÕES EM COBERTURAS</t>
  </si>
  <si>
    <t>M³</t>
  </si>
  <si>
    <t>M³XKM</t>
  </si>
  <si>
    <t>ED-33731</t>
  </si>
  <si>
    <t>PEÇA DE MADEIRA APARELHADA (TIPO: CAIBRO| MEDIDAS: 5X6CM) - FORNECIMENTO, EXCLUSIVE  SERVIÇO DE MONTAGEM/INSTALAÇÃO</t>
  </si>
  <si>
    <t>ED-33732</t>
  </si>
  <si>
    <t>PEÇA DE MADEIRA APARELHADA (TIPO: VIGA/TERÇA|MEDIDAS: 6X12CM) - FORNECIMENTO, EXCLUSIVE SERVIÇO DE MONTAGEM/INSTALAÇÃO</t>
  </si>
  <si>
    <t>ED-33730</t>
  </si>
  <si>
    <t>PEÇA DE MADEIRA APARELHADA (TIPO: RIPA|MEDIDAS: 4X1,5CM) - FORNECIMENTO, EXCLUSIVE SERVIÇO DE MONTAGEM/INSTALAÇÃO</t>
  </si>
  <si>
    <t>ENGENHEIRO ELETRICISTA COM ENCARGOS COMPLEMENTARES, JORNADA DE QUATRO HORAS POR OITO MESES</t>
  </si>
  <si>
    <t>TÉCNICO EM SEGURANÇA DO TRABALHO COM ENCARGOS COMPLEMENTARES, JORNADA DE QUATRO HORAS POR DOZE MESES</t>
  </si>
  <si>
    <t>ARQUEÓLOGO, JORNADA INTEGRAL DE TRABALHO</t>
  </si>
  <si>
    <t>ADMINISTRAÇÃO INTEGRAL DA OBRA, SENDO ENGENHEIRO CIVIL E TÉCNICO EM SEGURANÇA EM PERÍODO INTEGRAL; ENGENHEIRO ELETRICISTA ACOMPANHANDO ATIVIDADES ESPECÍFICAS E ARQUEÓLOGO PLENO PARA ACOMPANHAMENTO DE ATIVIDADES PERTINENTES E ELABORAÇÃO DE DOCUMENTAÇÃO NECESSÁRIA PARA VIABILIZAR INTERVENÇÃO</t>
  </si>
  <si>
    <t>CANTONEIRA EM AÇO ASTM A36 GALVANIZADO</t>
  </si>
  <si>
    <t>INSUMOS</t>
  </si>
  <si>
    <t>IMPERMEABILIZAÇÃO DE SUPERFÍCIE COM ARGAMASSA POLIMÉRICA / MEMBRANA ACRÍLICA, 4 DEMÃOS, REFORÇADA COM VÉU DE POLIÉSTER (MAV). AF_09/2023</t>
  </si>
  <si>
    <t>ABRAÇADEIRA EM AÇO GALVANIZADO 2" PARA ATERRAMENTO DE MASTRO SPDA COM SPLIT BOLTS  - FORNECIMENTO E INSTALAÇÃO</t>
  </si>
  <si>
    <t>ASSENTAMENTO DE POSTE DE CONCRETO COM COPRIMENTO DE 11M, CARGA NOMINAL DE 600DAN, ENGASTAMENTO BASE CONCRETADA CIN 1M DE CONCRETO E 0,7 DE SOLO, INCLUSO FORNECIMENTO DO POSTE 11M EM DUPLO T 600DAN.</t>
  </si>
  <si>
    <t>ARQUITETURA E ELEMENTOS DE URBANISMO - ESQUADRIAS</t>
  </si>
  <si>
    <t>ARQUITETURA E ELEMENTOS DE URBANISMO - COBERTURAS</t>
  </si>
  <si>
    <t>INSTALAÇÕES HIDRÁULICAS E SANITÁRIAS - DRENAGEM</t>
  </si>
  <si>
    <t>PLANILHA DE FORMAÇÃO DE PREÇOS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</si>
</sst>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-&quot;R$&quot;\ * #,##0.00_-;\-&quot;R$&quot;\ * #,##0.00_-;_-&quot;R$&quot;\ * &quot;-&quot;??_-;_-@_-"/>
    <numFmt numFmtId="164" formatCode="&quot;R$&quot;\ #,##0.00"/>
    <numFmt numFmtId="165" formatCode="0.0%"/>
    <numFmt numFmtId="166" formatCode="&quot;R$&quot;#,##0.00"/>
    <numFmt numFmtId="167" formatCode="_(* #,##0.00_);_(* \(#,##0.00\);_(* \-??_);_(@_)"/>
    <numFmt numFmtId="168" formatCode="&quot;R$ &quot;#,##0.00"/>
    <numFmt numFmtId="169" formatCode="_(&quot;R$&quot;* #,##0.00_);_(&quot;R$&quot;* \(#,##0.00\);_(&quot;R$&quot;* \-??_);_(@_)"/>
    <numFmt numFmtId="170" formatCode="0.000"/>
    <numFmt numFmtId="171" formatCode="_(&quot;R$ &quot;* #,##0.00_);_(&quot;R$ &quot;* \(#,##0.00\);_(&quot;R$ &quot;* &quot;-&quot;??_);_(@_)"/>
    <numFmt numFmtId="172" formatCode="_(* #,##0.00_);_(* \(#,##0.00\);_(* &quot;-&quot;??_);_(@_)"/>
    <numFmt numFmtId="173" formatCode="&quot;R$ &quot;#,##0.00_);\(&quot;R$ &quot;#,##0.00\)"/>
    <numFmt numFmtId="174" formatCode="_([$R$ -416]* #,##0.00_);_([$R$ -416]* \(#,##0.00\);_([$R$ -416]* &quot;-&quot;??_);_(@_)"/>
    <numFmt numFmtId="175" formatCode="0.0000"/>
    <numFmt numFmtId="176" formatCode="##.#"/>
    <numFmt numFmtId="177" formatCode="_-&quot;R$&quot;\ * #,##0.0000_-;\-&quot;R$&quot;\ * #,##0.0000_-;_-&quot;R$&quot;\ * &quot;-&quot;????_-;_-@_-"/>
  </numFmts>
  <fonts count="49">
    <font>
      <sz val="10"/>
      <color rgb="FF00000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rgb="FF000000"/>
      <name val="Calibri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color theme="1"/>
      <name val="Calibri"/>
      <family val="2"/>
    </font>
    <font>
      <u/>
      <sz val="16"/>
      <color rgb="FF000000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0"/>
      <color rgb="FF000000"/>
      <name val="Arial"/>
      <family val="2"/>
    </font>
    <font>
      <b/>
      <i/>
      <sz val="8"/>
      <color rgb="FF000000"/>
      <name val="Arial"/>
      <family val="2"/>
    </font>
    <font>
      <sz val="8"/>
      <color theme="0"/>
      <name val="Arial"/>
      <family val="2"/>
    </font>
    <font>
      <b/>
      <sz val="10"/>
      <color rgb="FFFF0000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b/>
      <i/>
      <sz val="10"/>
      <color theme="1"/>
      <name val="Arial"/>
      <family val="2"/>
    </font>
    <font>
      <b/>
      <i/>
      <sz val="8"/>
      <color theme="1"/>
      <name val="Arial"/>
      <family val="2"/>
    </font>
    <font>
      <i/>
      <sz val="12"/>
      <color theme="1"/>
      <name val="Arial"/>
      <family val="2"/>
    </font>
    <font>
      <b/>
      <sz val="8"/>
      <color theme="1"/>
      <name val="Arial"/>
      <family val="2"/>
      <charset val="134"/>
    </font>
    <font>
      <sz val="8"/>
      <color rgb="FF000000"/>
      <name val="Arial"/>
      <family val="2"/>
      <charset val="134"/>
    </font>
    <font>
      <sz val="8"/>
      <color theme="1"/>
      <name val="Arial"/>
      <family val="2"/>
      <charset val="134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i/>
      <sz val="8"/>
      <color rgb="FFFFFF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Calibri"/>
      <family val="2"/>
    </font>
    <font>
      <sz val="8"/>
      <color rgb="FF0070C0"/>
      <name val="Calibri"/>
      <family val="2"/>
    </font>
    <font>
      <sz val="10"/>
      <color rgb="FF0070C0"/>
      <name val="Arial"/>
      <family val="2"/>
    </font>
    <font>
      <u/>
      <sz val="11"/>
      <color theme="10"/>
      <name val="Calibri"/>
      <family val="2"/>
    </font>
    <font>
      <b/>
      <sz val="11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99CCFF"/>
        <bgColor rgb="FF99CCFF"/>
      </patternFill>
    </fill>
    <fill>
      <patternFill patternType="solid">
        <fgColor rgb="FFFFFF99"/>
        <bgColor rgb="FFFFFF99"/>
      </patternFill>
    </fill>
    <fill>
      <patternFill patternType="solid">
        <fgColor rgb="FF969696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6492C1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F2DCDB"/>
        <bgColor rgb="FF000000"/>
      </patternFill>
    </fill>
  </fills>
  <borders count="178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</borders>
  <cellStyleXfs count="14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4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0" fillId="0" borderId="0"/>
    <xf numFmtId="0" fontId="20" fillId="0" borderId="0"/>
    <xf numFmtId="0" fontId="3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</cellStyleXfs>
  <cellXfs count="1092">
    <xf numFmtId="0" fontId="0" fillId="0" borderId="0" xfId="0"/>
    <xf numFmtId="10" fontId="7" fillId="0" borderId="0" xfId="0" applyNumberFormat="1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wrapText="1"/>
    </xf>
    <xf numFmtId="49" fontId="7" fillId="4" borderId="18" xfId="0" applyNumberFormat="1" applyFont="1" applyFill="1" applyBorder="1" applyAlignment="1">
      <alignment vertical="center"/>
    </xf>
    <xf numFmtId="0" fontId="7" fillId="4" borderId="19" xfId="0" applyFont="1" applyFill="1" applyBorder="1" applyAlignment="1">
      <alignment vertical="center" wrapText="1"/>
    </xf>
    <xf numFmtId="10" fontId="7" fillId="4" borderId="14" xfId="0" applyNumberFormat="1" applyFont="1" applyFill="1" applyBorder="1" applyAlignment="1">
      <alignment horizontal="center" vertical="center"/>
    </xf>
    <xf numFmtId="49" fontId="7" fillId="0" borderId="20" xfId="0" applyNumberFormat="1" applyFont="1" applyBorder="1" applyAlignment="1">
      <alignment vertical="center"/>
    </xf>
    <xf numFmtId="0" fontId="7" fillId="0" borderId="21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49" fontId="7" fillId="0" borderId="24" xfId="0" applyNumberFormat="1" applyFont="1" applyBorder="1" applyAlignment="1">
      <alignment vertical="center"/>
    </xf>
    <xf numFmtId="0" fontId="7" fillId="0" borderId="25" xfId="0" applyFont="1" applyBorder="1" applyAlignment="1">
      <alignment vertical="center" wrapText="1"/>
    </xf>
    <xf numFmtId="49" fontId="7" fillId="0" borderId="3" xfId="0" applyNumberFormat="1" applyFont="1" applyBorder="1" applyAlignment="1">
      <alignment vertical="center"/>
    </xf>
    <xf numFmtId="0" fontId="7" fillId="0" borderId="0" xfId="0" applyFont="1" applyAlignment="1">
      <alignment vertical="center" wrapText="1"/>
    </xf>
    <xf numFmtId="10" fontId="7" fillId="0" borderId="13" xfId="0" applyNumberFormat="1" applyFont="1" applyBorder="1" applyAlignment="1">
      <alignment horizontal="center" vertical="center"/>
    </xf>
    <xf numFmtId="10" fontId="7" fillId="0" borderId="26" xfId="0" applyNumberFormat="1" applyFont="1" applyBorder="1" applyAlignment="1">
      <alignment horizontal="center" vertical="center"/>
    </xf>
    <xf numFmtId="10" fontId="7" fillId="0" borderId="15" xfId="0" applyNumberFormat="1" applyFont="1" applyBorder="1" applyAlignment="1">
      <alignment horizontal="center" vertical="center"/>
    </xf>
    <xf numFmtId="10" fontId="7" fillId="0" borderId="16" xfId="0" applyNumberFormat="1" applyFont="1" applyBorder="1" applyAlignment="1">
      <alignment horizontal="center" vertical="center"/>
    </xf>
    <xf numFmtId="0" fontId="7" fillId="0" borderId="27" xfId="0" applyFont="1" applyBorder="1" applyAlignment="1">
      <alignment vertical="center" wrapText="1"/>
    </xf>
    <xf numFmtId="49" fontId="6" fillId="5" borderId="28" xfId="0" applyNumberFormat="1" applyFont="1" applyFill="1" applyBorder="1" applyAlignment="1">
      <alignment vertical="center"/>
    </xf>
    <xf numFmtId="0" fontId="6" fillId="5" borderId="29" xfId="0" applyFont="1" applyFill="1" applyBorder="1" applyAlignment="1">
      <alignment vertical="center" wrapText="1"/>
    </xf>
    <xf numFmtId="10" fontId="6" fillId="5" borderId="30" xfId="0" applyNumberFormat="1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/>
    <xf numFmtId="10" fontId="7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0" fontId="7" fillId="0" borderId="23" xfId="0" applyNumberFormat="1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left"/>
    </xf>
    <xf numFmtId="0" fontId="6" fillId="0" borderId="0" xfId="0" applyFont="1"/>
    <xf numFmtId="10" fontId="11" fillId="0" borderId="27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4" fontId="14" fillId="2" borderId="4" xfId="0" applyNumberFormat="1" applyFont="1" applyFill="1" applyBorder="1" applyAlignment="1">
      <alignment horizontal="center" vertical="center"/>
    </xf>
    <xf numFmtId="168" fontId="14" fillId="2" borderId="4" xfId="0" applyNumberFormat="1" applyFont="1" applyFill="1" applyBorder="1" applyAlignment="1">
      <alignment horizontal="center" vertical="center" wrapText="1"/>
    </xf>
    <xf numFmtId="168" fontId="14" fillId="2" borderId="2" xfId="0" applyNumberFormat="1" applyFont="1" applyFill="1" applyBorder="1" applyAlignment="1">
      <alignment horizontal="center" vertical="center" wrapText="1"/>
    </xf>
    <xf numFmtId="0" fontId="14" fillId="8" borderId="21" xfId="0" applyFont="1" applyFill="1" applyBorder="1" applyAlignment="1">
      <alignment horizontal="left" vertical="center" wrapText="1"/>
    </xf>
    <xf numFmtId="0" fontId="16" fillId="0" borderId="21" xfId="0" applyFont="1" applyBorder="1" applyAlignment="1">
      <alignment horizontal="left" vertical="center" wrapText="1"/>
    </xf>
    <xf numFmtId="172" fontId="13" fillId="0" borderId="2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18" fillId="0" borderId="0" xfId="0" applyFont="1"/>
    <xf numFmtId="168" fontId="18" fillId="0" borderId="0" xfId="0" applyNumberFormat="1" applyFont="1"/>
    <xf numFmtId="0" fontId="18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vertical="center"/>
    </xf>
    <xf numFmtId="165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4" fillId="0" borderId="21" xfId="0" applyNumberFormat="1" applyFont="1" applyBorder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168" fontId="10" fillId="0" borderId="0" xfId="0" applyNumberFormat="1" applyFont="1" applyAlignment="1">
      <alignment horizontal="center" vertical="center" wrapText="1"/>
    </xf>
    <xf numFmtId="168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4" fontId="4" fillId="0" borderId="0" xfId="0" applyNumberFormat="1" applyFont="1" applyAlignment="1">
      <alignment vertical="center" wrapText="1"/>
    </xf>
    <xf numFmtId="4" fontId="4" fillId="0" borderId="0" xfId="0" applyNumberFormat="1" applyFont="1" applyAlignment="1">
      <alignment horizontal="right" vertical="center" wrapText="1"/>
    </xf>
    <xf numFmtId="174" fontId="4" fillId="0" borderId="0" xfId="0" applyNumberFormat="1" applyFont="1" applyAlignment="1">
      <alignment horizontal="left" vertical="center" wrapText="1"/>
    </xf>
    <xf numFmtId="0" fontId="4" fillId="0" borderId="32" xfId="0" applyFont="1" applyBorder="1" applyAlignment="1">
      <alignment horizontal="center" vertical="center"/>
    </xf>
    <xf numFmtId="0" fontId="10" fillId="0" borderId="3" xfId="0" applyFont="1" applyBorder="1"/>
    <xf numFmtId="171" fontId="10" fillId="0" borderId="0" xfId="0" applyNumberFormat="1" applyFont="1"/>
    <xf numFmtId="9" fontId="1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49" fontId="7" fillId="0" borderId="36" xfId="0" applyNumberFormat="1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4" fontId="4" fillId="0" borderId="33" xfId="0" applyNumberFormat="1" applyFont="1" applyBorder="1" applyAlignment="1">
      <alignment horizontal="left" vertical="center" wrapText="1"/>
    </xf>
    <xf numFmtId="0" fontId="16" fillId="0" borderId="2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2" borderId="49" xfId="0" applyFont="1" applyFill="1" applyBorder="1" applyAlignment="1">
      <alignment horizontal="center" vertical="center"/>
    </xf>
    <xf numFmtId="4" fontId="14" fillId="2" borderId="50" xfId="0" applyNumberFormat="1" applyFont="1" applyFill="1" applyBorder="1" applyAlignment="1">
      <alignment horizontal="center" vertical="center"/>
    </xf>
    <xf numFmtId="0" fontId="14" fillId="6" borderId="54" xfId="0" applyFont="1" applyFill="1" applyBorder="1" applyAlignment="1">
      <alignment horizontal="center" vertical="center" wrapText="1"/>
    </xf>
    <xf numFmtId="0" fontId="14" fillId="6" borderId="55" xfId="0" applyFont="1" applyFill="1" applyBorder="1" applyAlignment="1">
      <alignment horizontal="center" vertical="center" wrapText="1"/>
    </xf>
    <xf numFmtId="0" fontId="14" fillId="8" borderId="56" xfId="0" applyFont="1" applyFill="1" applyBorder="1" applyAlignment="1">
      <alignment horizontal="center" vertical="center" wrapText="1"/>
    </xf>
    <xf numFmtId="49" fontId="15" fillId="7" borderId="57" xfId="0" applyNumberFormat="1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4" fillId="7" borderId="57" xfId="0" applyFont="1" applyFill="1" applyBorder="1" applyAlignment="1">
      <alignment horizontal="center"/>
    </xf>
    <xf numFmtId="0" fontId="14" fillId="7" borderId="57" xfId="0" applyFont="1" applyFill="1" applyBorder="1" applyAlignment="1">
      <alignment horizontal="center" vertical="center" wrapText="1"/>
    </xf>
    <xf numFmtId="0" fontId="17" fillId="7" borderId="57" xfId="0" applyFont="1" applyFill="1" applyBorder="1" applyAlignment="1">
      <alignment horizontal="center" vertical="center" wrapText="1"/>
    </xf>
    <xf numFmtId="0" fontId="13" fillId="7" borderId="57" xfId="0" applyFont="1" applyFill="1" applyBorder="1" applyAlignment="1">
      <alignment horizontal="center" vertical="center" wrapText="1"/>
    </xf>
    <xf numFmtId="0" fontId="14" fillId="7" borderId="59" xfId="0" applyFont="1" applyFill="1" applyBorder="1" applyAlignment="1">
      <alignment horizontal="center" vertical="center" wrapText="1"/>
    </xf>
    <xf numFmtId="0" fontId="14" fillId="7" borderId="60" xfId="0" applyFont="1" applyFill="1" applyBorder="1" applyAlignment="1">
      <alignment horizontal="center" vertical="center" wrapText="1"/>
    </xf>
    <xf numFmtId="168" fontId="14" fillId="2" borderId="1" xfId="0" applyNumberFormat="1" applyFont="1" applyFill="1" applyBorder="1" applyAlignment="1">
      <alignment horizontal="center" vertical="center" wrapText="1"/>
    </xf>
    <xf numFmtId="168" fontId="14" fillId="2" borderId="47" xfId="0" applyNumberFormat="1" applyFont="1" applyFill="1" applyBorder="1" applyAlignment="1">
      <alignment horizontal="center" vertical="center" wrapText="1"/>
    </xf>
    <xf numFmtId="10" fontId="13" fillId="9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0" borderId="0" xfId="0" applyFont="1" applyAlignment="1">
      <alignment wrapText="1"/>
    </xf>
    <xf numFmtId="44" fontId="6" fillId="0" borderId="0" xfId="1" applyFont="1" applyBorder="1" applyAlignment="1">
      <alignment horizontal="center" vertical="center" wrapText="1"/>
    </xf>
    <xf numFmtId="167" fontId="7" fillId="0" borderId="0" xfId="0" applyNumberFormat="1" applyFont="1"/>
    <xf numFmtId="44" fontId="0" fillId="0" borderId="0" xfId="0" applyNumberFormat="1" applyAlignment="1">
      <alignment horizontal="center"/>
    </xf>
    <xf numFmtId="2" fontId="13" fillId="0" borderId="21" xfId="0" applyNumberFormat="1" applyFont="1" applyBorder="1" applyAlignment="1">
      <alignment horizontal="center" vertical="center"/>
    </xf>
    <xf numFmtId="2" fontId="13" fillId="0" borderId="38" xfId="0" applyNumberFormat="1" applyFont="1" applyBorder="1" applyAlignment="1">
      <alignment horizontal="center" vertical="center"/>
    </xf>
    <xf numFmtId="0" fontId="5" fillId="0" borderId="0" xfId="0" applyFont="1"/>
    <xf numFmtId="0" fontId="4" fillId="0" borderId="0" xfId="0" applyFont="1" applyAlignment="1">
      <alignment horizontal="left" vertical="center" wrapText="1"/>
    </xf>
    <xf numFmtId="14" fontId="6" fillId="0" borderId="6" xfId="0" applyNumberFormat="1" applyFont="1" applyBorder="1" applyAlignment="1">
      <alignment vertical="center"/>
    </xf>
    <xf numFmtId="44" fontId="0" fillId="0" borderId="0" xfId="0" applyNumberFormat="1"/>
    <xf numFmtId="2" fontId="13" fillId="0" borderId="22" xfId="0" applyNumberFormat="1" applyFont="1" applyBorder="1" applyAlignment="1">
      <alignment horizontal="center" vertical="center"/>
    </xf>
    <xf numFmtId="2" fontId="13" fillId="0" borderId="72" xfId="0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 wrapText="1"/>
    </xf>
    <xf numFmtId="2" fontId="13" fillId="0" borderId="33" xfId="0" applyNumberFormat="1" applyFont="1" applyBorder="1" applyAlignment="1">
      <alignment horizontal="center" vertical="center"/>
    </xf>
    <xf numFmtId="172" fontId="18" fillId="0" borderId="0" xfId="0" applyNumberFormat="1" applyFont="1"/>
    <xf numFmtId="0" fontId="14" fillId="8" borderId="17" xfId="0" applyFont="1" applyFill="1" applyBorder="1" applyAlignment="1">
      <alignment horizontal="left" vertical="center" wrapText="1"/>
    </xf>
    <xf numFmtId="172" fontId="13" fillId="0" borderId="33" xfId="0" applyNumberFormat="1" applyFont="1" applyBorder="1" applyAlignment="1">
      <alignment horizontal="center" vertical="center"/>
    </xf>
    <xf numFmtId="168" fontId="14" fillId="8" borderId="68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3" borderId="47" xfId="0" applyFont="1" applyFill="1" applyBorder="1" applyAlignment="1">
      <alignment horizontal="center" vertical="center"/>
    </xf>
    <xf numFmtId="0" fontId="6" fillId="3" borderId="71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49" fontId="6" fillId="0" borderId="31" xfId="0" applyNumberFormat="1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7" xfId="0" applyFont="1" applyBorder="1" applyAlignment="1">
      <alignment vertical="center"/>
    </xf>
    <xf numFmtId="172" fontId="13" fillId="0" borderId="22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 wrapText="1"/>
    </xf>
    <xf numFmtId="4" fontId="4" fillId="0" borderId="50" xfId="0" applyNumberFormat="1" applyFont="1" applyBorder="1" applyAlignment="1">
      <alignment horizontal="left" vertical="center" wrapText="1"/>
    </xf>
    <xf numFmtId="44" fontId="4" fillId="0" borderId="79" xfId="1" applyFont="1" applyBorder="1" applyAlignment="1">
      <alignment vertical="center" wrapText="1"/>
    </xf>
    <xf numFmtId="0" fontId="4" fillId="0" borderId="80" xfId="0" applyFont="1" applyBorder="1" applyAlignment="1">
      <alignment horizontal="center" vertical="center" wrapText="1"/>
    </xf>
    <xf numFmtId="44" fontId="4" fillId="0" borderId="81" xfId="1" applyFont="1" applyBorder="1" applyAlignment="1">
      <alignment vertical="center" wrapText="1"/>
    </xf>
    <xf numFmtId="0" fontId="4" fillId="0" borderId="56" xfId="0" applyFont="1" applyBorder="1" applyAlignment="1">
      <alignment horizontal="center" vertical="center" wrapText="1"/>
    </xf>
    <xf numFmtId="44" fontId="4" fillId="0" borderId="82" xfId="1" applyFont="1" applyBorder="1" applyAlignment="1">
      <alignment vertical="center" wrapText="1"/>
    </xf>
    <xf numFmtId="0" fontId="4" fillId="0" borderId="44" xfId="0" applyFont="1" applyBorder="1" applyAlignment="1">
      <alignment horizontal="center" vertical="center" wrapText="1"/>
    </xf>
    <xf numFmtId="3" fontId="4" fillId="3" borderId="45" xfId="0" applyNumberFormat="1" applyFont="1" applyFill="1" applyBorder="1" applyAlignment="1">
      <alignment horizontal="left" vertical="center" wrapText="1"/>
    </xf>
    <xf numFmtId="164" fontId="4" fillId="0" borderId="83" xfId="0" applyNumberFormat="1" applyFont="1" applyBorder="1" applyAlignment="1">
      <alignment vertical="center" wrapText="1"/>
    </xf>
    <xf numFmtId="44" fontId="4" fillId="0" borderId="82" xfId="1" applyFont="1" applyBorder="1" applyAlignment="1">
      <alignment horizontal="left" vertical="center" wrapText="1"/>
    </xf>
    <xf numFmtId="0" fontId="20" fillId="0" borderId="0" xfId="0" applyFont="1"/>
    <xf numFmtId="0" fontId="14" fillId="16" borderId="56" xfId="0" applyFont="1" applyFill="1" applyBorder="1" applyAlignment="1">
      <alignment horizontal="center" vertical="center" wrapText="1"/>
    </xf>
    <xf numFmtId="0" fontId="28" fillId="16" borderId="74" xfId="0" applyFont="1" applyFill="1" applyBorder="1" applyAlignment="1">
      <alignment vertical="center" wrapText="1"/>
    </xf>
    <xf numFmtId="0" fontId="14" fillId="7" borderId="38" xfId="0" applyFont="1" applyFill="1" applyBorder="1" applyAlignment="1">
      <alignment horizontal="center" vertical="center" wrapText="1"/>
    </xf>
    <xf numFmtId="168" fontId="14" fillId="8" borderId="75" xfId="0" applyNumberFormat="1" applyFont="1" applyFill="1" applyBorder="1" applyAlignment="1">
      <alignment horizontal="center" vertical="center"/>
    </xf>
    <xf numFmtId="4" fontId="4" fillId="0" borderId="80" xfId="0" applyNumberFormat="1" applyFont="1" applyBorder="1" applyAlignment="1">
      <alignment horizontal="center" vertical="center" wrapText="1"/>
    </xf>
    <xf numFmtId="3" fontId="4" fillId="0" borderId="21" xfId="0" applyNumberFormat="1" applyFont="1" applyBorder="1" applyAlignment="1">
      <alignment horizontal="left" vertical="center"/>
    </xf>
    <xf numFmtId="0" fontId="27" fillId="0" borderId="31" xfId="0" applyFont="1" applyBorder="1" applyAlignment="1">
      <alignment horizontal="center" vertical="center" wrapText="1"/>
    </xf>
    <xf numFmtId="0" fontId="0" fillId="16" borderId="0" xfId="0" applyFill="1" applyAlignment="1">
      <alignment horizontal="center" wrapText="1"/>
    </xf>
    <xf numFmtId="0" fontId="16" fillId="0" borderId="0" xfId="0" applyFont="1" applyAlignment="1">
      <alignment horizontal="center" vertical="center"/>
    </xf>
    <xf numFmtId="0" fontId="20" fillId="16" borderId="0" xfId="0" applyFont="1" applyFill="1" applyAlignment="1">
      <alignment horizontal="left" wrapText="1"/>
    </xf>
    <xf numFmtId="10" fontId="11" fillId="0" borderId="39" xfId="0" applyNumberFormat="1" applyFont="1" applyBorder="1" applyAlignment="1">
      <alignment horizontal="center" vertical="center" wrapText="1"/>
    </xf>
    <xf numFmtId="10" fontId="11" fillId="0" borderId="40" xfId="0" applyNumberFormat="1" applyFont="1" applyBorder="1" applyAlignment="1">
      <alignment horizontal="center" vertical="center" wrapText="1"/>
    </xf>
    <xf numFmtId="10" fontId="11" fillId="0" borderId="99" xfId="0" applyNumberFormat="1" applyFont="1" applyBorder="1" applyAlignment="1">
      <alignment horizontal="center" vertical="center" wrapText="1"/>
    </xf>
    <xf numFmtId="0" fontId="7" fillId="0" borderId="101" xfId="0" applyFont="1" applyBorder="1" applyAlignment="1">
      <alignment vertical="center"/>
    </xf>
    <xf numFmtId="0" fontId="7" fillId="6" borderId="102" xfId="0" applyFont="1" applyFill="1" applyBorder="1" applyAlignment="1">
      <alignment vertical="center"/>
    </xf>
    <xf numFmtId="0" fontId="6" fillId="6" borderId="103" xfId="0" applyFont="1" applyFill="1" applyBorder="1" applyAlignment="1">
      <alignment vertical="center"/>
    </xf>
    <xf numFmtId="169" fontId="7" fillId="6" borderId="103" xfId="0" applyNumberFormat="1" applyFont="1" applyFill="1" applyBorder="1" applyAlignment="1">
      <alignment horizontal="center" vertical="center"/>
    </xf>
    <xf numFmtId="10" fontId="7" fillId="6" borderId="103" xfId="0" applyNumberFormat="1" applyFont="1" applyFill="1" applyBorder="1" applyAlignment="1">
      <alignment horizontal="center" vertical="center"/>
    </xf>
    <xf numFmtId="0" fontId="7" fillId="6" borderId="104" xfId="0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9" fontId="6" fillId="5" borderId="6" xfId="2" applyFont="1" applyFill="1" applyBorder="1" applyAlignment="1">
      <alignment horizontal="center" vertical="center"/>
    </xf>
    <xf numFmtId="9" fontId="16" fillId="0" borderId="0" xfId="2" applyFont="1" applyAlignment="1">
      <alignment horizontal="center" vertical="center"/>
    </xf>
    <xf numFmtId="9" fontId="7" fillId="6" borderId="103" xfId="2" applyFont="1" applyFill="1" applyBorder="1" applyAlignment="1">
      <alignment horizontal="center" vertical="center"/>
    </xf>
    <xf numFmtId="167" fontId="7" fillId="17" borderId="12" xfId="0" applyNumberFormat="1" applyFont="1" applyFill="1" applyBorder="1" applyAlignment="1">
      <alignment horizontal="center" vertical="center"/>
    </xf>
    <xf numFmtId="0" fontId="7" fillId="0" borderId="100" xfId="0" applyFont="1" applyBorder="1" applyAlignment="1">
      <alignment vertical="center"/>
    </xf>
    <xf numFmtId="44" fontId="16" fillId="0" borderId="0" xfId="1" applyFont="1" applyAlignment="1">
      <alignment horizontal="center" vertical="center"/>
    </xf>
    <xf numFmtId="44" fontId="7" fillId="0" borderId="27" xfId="1" applyFont="1" applyBorder="1" applyAlignment="1">
      <alignment vertical="center"/>
    </xf>
    <xf numFmtId="44" fontId="7" fillId="6" borderId="103" xfId="1" applyFont="1" applyFill="1" applyBorder="1" applyAlignment="1">
      <alignment horizontal="center" vertical="center"/>
    </xf>
    <xf numFmtId="44" fontId="16" fillId="14" borderId="54" xfId="1" applyFont="1" applyFill="1" applyBorder="1" applyAlignment="1">
      <alignment horizontal="center" vertical="center"/>
    </xf>
    <xf numFmtId="44" fontId="29" fillId="18" borderId="59" xfId="1" applyFont="1" applyFill="1" applyBorder="1" applyAlignment="1">
      <alignment horizontal="center" vertical="center"/>
    </xf>
    <xf numFmtId="10" fontId="14" fillId="0" borderId="85" xfId="0" applyNumberFormat="1" applyFont="1" applyBorder="1" applyAlignment="1">
      <alignment horizontal="center" vertical="center" wrapText="1"/>
    </xf>
    <xf numFmtId="44" fontId="6" fillId="0" borderId="86" xfId="1" applyFont="1" applyBorder="1" applyAlignment="1">
      <alignment horizontal="center" vertical="center" wrapText="1"/>
    </xf>
    <xf numFmtId="9" fontId="7" fillId="0" borderId="27" xfId="2" applyFont="1" applyBorder="1" applyAlignment="1">
      <alignment vertical="center"/>
    </xf>
    <xf numFmtId="44" fontId="16" fillId="20" borderId="54" xfId="1" applyFont="1" applyFill="1" applyBorder="1" applyAlignment="1">
      <alignment horizontal="center" vertical="center"/>
    </xf>
    <xf numFmtId="165" fontId="16" fillId="21" borderId="96" xfId="0" applyNumberFormat="1" applyFont="1" applyFill="1" applyBorder="1" applyAlignment="1">
      <alignment horizontal="center" vertical="center"/>
    </xf>
    <xf numFmtId="44" fontId="16" fillId="21" borderId="59" xfId="1" applyFont="1" applyFill="1" applyBorder="1" applyAlignment="1">
      <alignment horizontal="center" vertical="center"/>
    </xf>
    <xf numFmtId="165" fontId="16" fillId="21" borderId="59" xfId="2" applyNumberFormat="1" applyFont="1" applyFill="1" applyBorder="1" applyAlignment="1">
      <alignment horizontal="center" vertical="center"/>
    </xf>
    <xf numFmtId="44" fontId="16" fillId="21" borderId="59" xfId="0" applyNumberFormat="1" applyFont="1" applyFill="1" applyBorder="1" applyAlignment="1">
      <alignment horizontal="center" vertical="center"/>
    </xf>
    <xf numFmtId="44" fontId="6" fillId="5" borderId="6" xfId="0" applyNumberFormat="1" applyFont="1" applyFill="1" applyBorder="1" applyAlignment="1">
      <alignment horizontal="center" vertical="center"/>
    </xf>
    <xf numFmtId="44" fontId="16" fillId="20" borderId="54" xfId="0" applyNumberFormat="1" applyFont="1" applyFill="1" applyBorder="1" applyAlignment="1">
      <alignment horizontal="center" vertical="center"/>
    </xf>
    <xf numFmtId="44" fontId="16" fillId="0" borderId="0" xfId="0" applyNumberFormat="1" applyFont="1" applyAlignment="1">
      <alignment horizontal="center" vertical="center"/>
    </xf>
    <xf numFmtId="44" fontId="6" fillId="5" borderId="92" xfId="0" applyNumberFormat="1" applyFont="1" applyFill="1" applyBorder="1" applyAlignment="1">
      <alignment horizontal="center" vertical="center"/>
    </xf>
    <xf numFmtId="165" fontId="0" fillId="0" borderId="0" xfId="0" applyNumberFormat="1"/>
    <xf numFmtId="165" fontId="7" fillId="22" borderId="9" xfId="0" applyNumberFormat="1" applyFont="1" applyFill="1" applyBorder="1" applyAlignment="1">
      <alignment horizontal="center" vertical="center"/>
    </xf>
    <xf numFmtId="166" fontId="7" fillId="0" borderId="11" xfId="0" applyNumberFormat="1" applyFont="1" applyBorder="1" applyAlignment="1">
      <alignment horizontal="center" vertical="center"/>
    </xf>
    <xf numFmtId="10" fontId="16" fillId="14" borderId="95" xfId="2" applyNumberFormat="1" applyFont="1" applyFill="1" applyBorder="1" applyAlignment="1">
      <alignment horizontal="center" vertical="center"/>
    </xf>
    <xf numFmtId="10" fontId="29" fillId="18" borderId="96" xfId="2" applyNumberFormat="1" applyFont="1" applyFill="1" applyBorder="1" applyAlignment="1">
      <alignment horizontal="center" vertical="center"/>
    </xf>
    <xf numFmtId="165" fontId="32" fillId="19" borderId="95" xfId="0" applyNumberFormat="1" applyFont="1" applyFill="1" applyBorder="1" applyAlignment="1">
      <alignment horizontal="center" vertical="center"/>
    </xf>
    <xf numFmtId="165" fontId="32" fillId="19" borderId="54" xfId="2" applyNumberFormat="1" applyFont="1" applyFill="1" applyBorder="1" applyAlignment="1">
      <alignment horizontal="center" vertical="center"/>
    </xf>
    <xf numFmtId="0" fontId="16" fillId="15" borderId="0" xfId="0" applyFont="1" applyFill="1" applyAlignment="1">
      <alignment horizontal="center" vertical="center"/>
    </xf>
    <xf numFmtId="44" fontId="16" fillId="15" borderId="0" xfId="1" applyFont="1" applyFill="1" applyAlignment="1">
      <alignment horizontal="center" vertical="center"/>
    </xf>
    <xf numFmtId="9" fontId="16" fillId="15" borderId="0" xfId="2" applyFont="1" applyFill="1" applyAlignment="1">
      <alignment horizontal="center" vertical="center"/>
    </xf>
    <xf numFmtId="44" fontId="16" fillId="15" borderId="0" xfId="0" applyNumberFormat="1" applyFont="1" applyFill="1" applyAlignment="1">
      <alignment horizontal="center" vertical="center"/>
    </xf>
    <xf numFmtId="172" fontId="13" fillId="0" borderId="73" xfId="0" applyNumberFormat="1" applyFont="1" applyBorder="1" applyAlignment="1">
      <alignment horizontal="center" vertical="center"/>
    </xf>
    <xf numFmtId="0" fontId="7" fillId="0" borderId="115" xfId="0" applyFont="1" applyBorder="1" applyAlignment="1">
      <alignment vertical="center"/>
    </xf>
    <xf numFmtId="14" fontId="6" fillId="0" borderId="89" xfId="0" applyNumberFormat="1" applyFont="1" applyBorder="1" applyAlignment="1">
      <alignment vertical="center"/>
    </xf>
    <xf numFmtId="0" fontId="7" fillId="0" borderId="89" xfId="0" applyFont="1" applyBorder="1" applyAlignment="1">
      <alignment horizontal="center" vertical="center"/>
    </xf>
    <xf numFmtId="0" fontId="7" fillId="0" borderId="89" xfId="0" applyFont="1" applyBorder="1" applyAlignment="1">
      <alignment vertical="center"/>
    </xf>
    <xf numFmtId="0" fontId="7" fillId="0" borderId="40" xfId="0" applyFont="1" applyBorder="1" applyAlignment="1">
      <alignment vertical="center"/>
    </xf>
    <xf numFmtId="0" fontId="0" fillId="0" borderId="41" xfId="0" applyBorder="1"/>
    <xf numFmtId="0" fontId="7" fillId="6" borderId="103" xfId="0" applyFont="1" applyFill="1" applyBorder="1" applyAlignment="1">
      <alignment horizontal="center" vertical="center"/>
    </xf>
    <xf numFmtId="44" fontId="16" fillId="14" borderId="111" xfId="1" applyFont="1" applyFill="1" applyBorder="1" applyAlignment="1">
      <alignment horizontal="center" vertical="center"/>
    </xf>
    <xf numFmtId="44" fontId="29" fillId="18" borderId="60" xfId="1" applyFont="1" applyFill="1" applyBorder="1" applyAlignment="1">
      <alignment horizontal="center" vertical="center"/>
    </xf>
    <xf numFmtId="0" fontId="14" fillId="7" borderId="57" xfId="0" applyFont="1" applyFill="1" applyBorder="1" applyAlignment="1">
      <alignment horizontal="center" vertical="center"/>
    </xf>
    <xf numFmtId="0" fontId="17" fillId="7" borderId="59" xfId="0" applyFont="1" applyFill="1" applyBorder="1" applyAlignment="1">
      <alignment horizontal="center" vertical="center" wrapText="1"/>
    </xf>
    <xf numFmtId="0" fontId="17" fillId="7" borderId="6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vertical="center"/>
    </xf>
    <xf numFmtId="176" fontId="27" fillId="0" borderId="0" xfId="0" quotePrefix="1" applyNumberFormat="1" applyFont="1" applyAlignment="1">
      <alignment horizontal="right" vertical="center"/>
    </xf>
    <xf numFmtId="176" fontId="0" fillId="0" borderId="0" xfId="0" quotePrefix="1" applyNumberFormat="1" applyAlignment="1">
      <alignment horizontal="center" vertical="center"/>
    </xf>
    <xf numFmtId="0" fontId="27" fillId="0" borderId="0" xfId="0" quotePrefix="1" applyFont="1" applyAlignment="1">
      <alignment horizontal="right" vertic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quotePrefix="1"/>
    <xf numFmtId="9" fontId="6" fillId="5" borderId="6" xfId="5" applyFont="1" applyFill="1" applyBorder="1" applyAlignment="1">
      <alignment horizontal="center" vertical="center"/>
    </xf>
    <xf numFmtId="44" fontId="16" fillId="20" borderId="54" xfId="4" applyFont="1" applyFill="1" applyBorder="1" applyAlignment="1">
      <alignment horizontal="center" vertical="center"/>
    </xf>
    <xf numFmtId="165" fontId="32" fillId="19" borderId="54" xfId="5" applyNumberFormat="1" applyFont="1" applyFill="1" applyBorder="1" applyAlignment="1">
      <alignment horizontal="center" vertical="center"/>
    </xf>
    <xf numFmtId="44" fontId="16" fillId="21" borderId="59" xfId="4" applyFont="1" applyFill="1" applyBorder="1" applyAlignment="1">
      <alignment horizontal="center" vertical="center"/>
    </xf>
    <xf numFmtId="165" fontId="16" fillId="21" borderId="59" xfId="5" applyNumberFormat="1" applyFont="1" applyFill="1" applyBorder="1" applyAlignment="1">
      <alignment horizontal="center" vertical="center"/>
    </xf>
    <xf numFmtId="44" fontId="16" fillId="0" borderId="0" xfId="4" applyFont="1" applyAlignment="1">
      <alignment horizontal="center" vertical="center"/>
    </xf>
    <xf numFmtId="9" fontId="16" fillId="0" borderId="0" xfId="5" applyFont="1" applyAlignment="1">
      <alignment horizontal="center" vertical="center"/>
    </xf>
    <xf numFmtId="10" fontId="16" fillId="14" borderId="95" xfId="5" applyNumberFormat="1" applyFont="1" applyFill="1" applyBorder="1" applyAlignment="1">
      <alignment horizontal="center" vertical="center"/>
    </xf>
    <xf numFmtId="44" fontId="16" fillId="14" borderId="54" xfId="4" applyFont="1" applyFill="1" applyBorder="1" applyAlignment="1">
      <alignment horizontal="center" vertical="center"/>
    </xf>
    <xf numFmtId="44" fontId="6" fillId="0" borderId="86" xfId="4" applyFont="1" applyBorder="1" applyAlignment="1">
      <alignment horizontal="center" vertical="center" wrapText="1"/>
    </xf>
    <xf numFmtId="10" fontId="29" fillId="18" borderId="96" xfId="5" applyNumberFormat="1" applyFont="1" applyFill="1" applyBorder="1" applyAlignment="1">
      <alignment horizontal="center" vertical="center"/>
    </xf>
    <xf numFmtId="44" fontId="29" fillId="18" borderId="59" xfId="4" applyFont="1" applyFill="1" applyBorder="1" applyAlignment="1">
      <alignment horizontal="center" vertical="center"/>
    </xf>
    <xf numFmtId="44" fontId="7" fillId="0" borderId="27" xfId="4" applyFont="1" applyBorder="1" applyAlignment="1">
      <alignment vertical="center"/>
    </xf>
    <xf numFmtId="9" fontId="7" fillId="0" borderId="27" xfId="5" applyFont="1" applyBorder="1" applyAlignment="1">
      <alignment vertical="center"/>
    </xf>
    <xf numFmtId="44" fontId="7" fillId="6" borderId="103" xfId="4" applyFont="1" applyFill="1" applyBorder="1" applyAlignment="1">
      <alignment horizontal="center" vertical="center"/>
    </xf>
    <xf numFmtId="9" fontId="7" fillId="6" borderId="103" xfId="5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3" fillId="0" borderId="0" xfId="7" applyFont="1" applyAlignment="1">
      <alignment vertical="center"/>
    </xf>
    <xf numFmtId="0" fontId="20" fillId="0" borderId="0" xfId="7"/>
    <xf numFmtId="0" fontId="14" fillId="2" borderId="1" xfId="7" applyFont="1" applyFill="1" applyBorder="1" applyAlignment="1">
      <alignment horizontal="center" vertical="center" wrapText="1"/>
    </xf>
    <xf numFmtId="0" fontId="14" fillId="2" borderId="4" xfId="7" applyFont="1" applyFill="1" applyBorder="1" applyAlignment="1">
      <alignment horizontal="center" vertical="center" wrapText="1"/>
    </xf>
    <xf numFmtId="0" fontId="14" fillId="2" borderId="2" xfId="7" applyFont="1" applyFill="1" applyBorder="1" applyAlignment="1">
      <alignment horizontal="center" vertical="center" wrapText="1"/>
    </xf>
    <xf numFmtId="4" fontId="14" fillId="2" borderId="4" xfId="7" applyNumberFormat="1" applyFont="1" applyFill="1" applyBorder="1" applyAlignment="1">
      <alignment horizontal="center" vertical="center"/>
    </xf>
    <xf numFmtId="168" fontId="14" fillId="2" borderId="4" xfId="7" applyNumberFormat="1" applyFont="1" applyFill="1" applyBorder="1" applyAlignment="1">
      <alignment horizontal="center" vertical="center" wrapText="1"/>
    </xf>
    <xf numFmtId="168" fontId="14" fillId="2" borderId="2" xfId="7" applyNumberFormat="1" applyFont="1" applyFill="1" applyBorder="1" applyAlignment="1">
      <alignment horizontal="center" vertical="center" wrapText="1"/>
    </xf>
    <xf numFmtId="168" fontId="14" fillId="2" borderId="1" xfId="7" applyNumberFormat="1" applyFont="1" applyFill="1" applyBorder="1" applyAlignment="1">
      <alignment horizontal="center" vertical="center" wrapText="1"/>
    </xf>
    <xf numFmtId="168" fontId="14" fillId="2" borderId="47" xfId="7" applyNumberFormat="1" applyFont="1" applyFill="1" applyBorder="1" applyAlignment="1">
      <alignment horizontal="center" vertical="center" wrapText="1"/>
    </xf>
    <xf numFmtId="10" fontId="13" fillId="9" borderId="48" xfId="7" applyNumberFormat="1" applyFont="1" applyFill="1" applyBorder="1" applyAlignment="1">
      <alignment horizontal="center" vertical="center" wrapText="1"/>
    </xf>
    <xf numFmtId="0" fontId="13" fillId="0" borderId="0" xfId="7" applyFont="1" applyAlignment="1">
      <alignment horizontal="center" vertical="center" wrapText="1"/>
    </xf>
    <xf numFmtId="0" fontId="14" fillId="8" borderId="56" xfId="7" applyFont="1" applyFill="1" applyBorder="1" applyAlignment="1">
      <alignment horizontal="center" vertical="center" wrapText="1"/>
    </xf>
    <xf numFmtId="0" fontId="14" fillId="8" borderId="17" xfId="7" applyFont="1" applyFill="1" applyBorder="1" applyAlignment="1">
      <alignment horizontal="left" vertical="center" wrapText="1"/>
    </xf>
    <xf numFmtId="168" fontId="14" fillId="8" borderId="68" xfId="7" applyNumberFormat="1" applyFont="1" applyFill="1" applyBorder="1" applyAlignment="1">
      <alignment horizontal="center" vertical="center"/>
    </xf>
    <xf numFmtId="49" fontId="15" fillId="7" borderId="57" xfId="7" applyNumberFormat="1" applyFont="1" applyFill="1" applyBorder="1" applyAlignment="1">
      <alignment horizontal="center" vertical="center" wrapText="1"/>
    </xf>
    <xf numFmtId="0" fontId="18" fillId="0" borderId="0" xfId="7" applyFont="1" applyAlignment="1">
      <alignment horizontal="center" vertical="center"/>
    </xf>
    <xf numFmtId="0" fontId="18" fillId="0" borderId="0" xfId="7" applyFont="1"/>
    <xf numFmtId="164" fontId="13" fillId="0" borderId="0" xfId="7" applyNumberFormat="1" applyFont="1" applyAlignment="1">
      <alignment horizontal="center" vertical="center" wrapText="1"/>
    </xf>
    <xf numFmtId="0" fontId="13" fillId="0" borderId="56" xfId="7" applyFont="1" applyBorder="1" applyAlignment="1">
      <alignment horizontal="center" vertical="center" wrapText="1"/>
    </xf>
    <xf numFmtId="0" fontId="16" fillId="0" borderId="21" xfId="7" applyFont="1" applyBorder="1" applyAlignment="1">
      <alignment horizontal="left" vertical="center" wrapText="1"/>
    </xf>
    <xf numFmtId="0" fontId="16" fillId="0" borderId="33" xfId="7" applyFont="1" applyBorder="1" applyAlignment="1">
      <alignment horizontal="center" vertical="center" wrapText="1"/>
    </xf>
    <xf numFmtId="2" fontId="13" fillId="0" borderId="33" xfId="7" applyNumberFormat="1" applyFont="1" applyBorder="1" applyAlignment="1">
      <alignment horizontal="center" vertical="center"/>
    </xf>
    <xf numFmtId="0" fontId="14" fillId="7" borderId="57" xfId="7" applyFont="1" applyFill="1" applyBorder="1" applyAlignment="1">
      <alignment horizontal="center" vertical="center" wrapText="1"/>
    </xf>
    <xf numFmtId="0" fontId="16" fillId="0" borderId="21" xfId="7" applyFont="1" applyBorder="1" applyAlignment="1">
      <alignment horizontal="center" vertical="center" wrapText="1"/>
    </xf>
    <xf numFmtId="2" fontId="13" fillId="0" borderId="21" xfId="7" applyNumberFormat="1" applyFont="1" applyBorder="1" applyAlignment="1">
      <alignment horizontal="center" vertical="center"/>
    </xf>
    <xf numFmtId="0" fontId="14" fillId="8" borderId="21" xfId="7" applyFont="1" applyFill="1" applyBorder="1" applyAlignment="1">
      <alignment horizontal="left" vertical="center" wrapText="1"/>
    </xf>
    <xf numFmtId="0" fontId="13" fillId="7" borderId="57" xfId="7" applyFont="1" applyFill="1" applyBorder="1" applyAlignment="1">
      <alignment horizontal="center" vertical="center" wrapText="1"/>
    </xf>
    <xf numFmtId="2" fontId="13" fillId="0" borderId="38" xfId="7" applyNumberFormat="1" applyFont="1" applyBorder="1" applyAlignment="1">
      <alignment horizontal="center" vertical="center"/>
    </xf>
    <xf numFmtId="0" fontId="20" fillId="0" borderId="0" xfId="7" applyAlignment="1">
      <alignment horizontal="center" vertical="center"/>
    </xf>
    <xf numFmtId="0" fontId="14" fillId="7" borderId="59" xfId="7" applyFont="1" applyFill="1" applyBorder="1" applyAlignment="1">
      <alignment horizontal="center" vertical="center" wrapText="1"/>
    </xf>
    <xf numFmtId="0" fontId="14" fillId="7" borderId="60" xfId="7" applyFont="1" applyFill="1" applyBorder="1" applyAlignment="1">
      <alignment horizontal="center" vertical="center" wrapText="1"/>
    </xf>
    <xf numFmtId="0" fontId="18" fillId="0" borderId="0" xfId="7" applyFont="1" applyAlignment="1">
      <alignment horizontal="center"/>
    </xf>
    <xf numFmtId="0" fontId="20" fillId="0" borderId="0" xfId="7" applyAlignment="1">
      <alignment horizontal="center"/>
    </xf>
    <xf numFmtId="168" fontId="13" fillId="0" borderId="0" xfId="7" applyNumberFormat="1" applyFont="1" applyAlignment="1">
      <alignment vertical="center"/>
    </xf>
    <xf numFmtId="0" fontId="14" fillId="2" borderId="69" xfId="7" applyFont="1" applyFill="1" applyBorder="1" applyAlignment="1">
      <alignment horizontal="center" vertical="center"/>
    </xf>
    <xf numFmtId="4" fontId="14" fillId="2" borderId="62" xfId="7" applyNumberFormat="1" applyFont="1" applyFill="1" applyBorder="1" applyAlignment="1">
      <alignment horizontal="center" vertical="center"/>
    </xf>
    <xf numFmtId="0" fontId="14" fillId="6" borderId="78" xfId="7" applyFont="1" applyFill="1" applyBorder="1" applyAlignment="1">
      <alignment horizontal="center" vertical="center" wrapText="1"/>
    </xf>
    <xf numFmtId="0" fontId="14" fillId="6" borderId="116" xfId="7" applyFont="1" applyFill="1" applyBorder="1" applyAlignment="1">
      <alignment horizontal="center" vertical="center" wrapText="1"/>
    </xf>
    <xf numFmtId="0" fontId="14" fillId="6" borderId="41" xfId="7" applyFont="1" applyFill="1" applyBorder="1" applyAlignment="1">
      <alignment horizontal="center" vertical="center" wrapText="1"/>
    </xf>
    <xf numFmtId="49" fontId="15" fillId="7" borderId="54" xfId="7" applyNumberFormat="1" applyFont="1" applyFill="1" applyBorder="1" applyAlignment="1">
      <alignment horizontal="center" vertical="center" wrapText="1"/>
    </xf>
    <xf numFmtId="49" fontId="15" fillId="7" borderId="111" xfId="7" applyNumberFormat="1" applyFont="1" applyFill="1" applyBorder="1" applyAlignment="1">
      <alignment horizontal="center" vertical="center" wrapText="1"/>
    </xf>
    <xf numFmtId="0" fontId="27" fillId="0" borderId="31" xfId="7" applyFont="1" applyBorder="1" applyAlignment="1">
      <alignment horizontal="center" vertical="center" wrapText="1"/>
    </xf>
    <xf numFmtId="0" fontId="20" fillId="16" borderId="0" xfId="7" applyFill="1" applyAlignment="1">
      <alignment horizontal="left" wrapText="1"/>
    </xf>
    <xf numFmtId="0" fontId="20" fillId="16" borderId="0" xfId="7" applyFill="1" applyAlignment="1">
      <alignment horizontal="center" wrapText="1"/>
    </xf>
    <xf numFmtId="44" fontId="6" fillId="5" borderId="6" xfId="7" applyNumberFormat="1" applyFont="1" applyFill="1" applyBorder="1" applyAlignment="1">
      <alignment horizontal="center" vertical="center"/>
    </xf>
    <xf numFmtId="44" fontId="6" fillId="5" borderId="92" xfId="7" applyNumberFormat="1" applyFont="1" applyFill="1" applyBorder="1" applyAlignment="1">
      <alignment horizontal="center" vertical="center"/>
    </xf>
    <xf numFmtId="0" fontId="36" fillId="8" borderId="56" xfId="7" applyFont="1" applyFill="1" applyBorder="1" applyAlignment="1">
      <alignment horizontal="center" vertical="center" wrapText="1"/>
    </xf>
    <xf numFmtId="0" fontId="36" fillId="8" borderId="17" xfId="7" applyFont="1" applyFill="1" applyBorder="1" applyAlignment="1">
      <alignment horizontal="left" vertical="center" wrapText="1"/>
    </xf>
    <xf numFmtId="168" fontId="36" fillId="8" borderId="68" xfId="7" applyNumberFormat="1" applyFont="1" applyFill="1" applyBorder="1" applyAlignment="1">
      <alignment horizontal="center" vertical="center"/>
    </xf>
    <xf numFmtId="0" fontId="37" fillId="15" borderId="0" xfId="7" applyFont="1" applyFill="1" applyAlignment="1">
      <alignment horizontal="center" vertical="center"/>
    </xf>
    <xf numFmtId="44" fontId="37" fillId="15" borderId="0" xfId="4" applyFont="1" applyFill="1" applyAlignment="1">
      <alignment horizontal="center" vertical="center"/>
    </xf>
    <xf numFmtId="9" fontId="37" fillId="15" borderId="0" xfId="5" applyFont="1" applyFill="1" applyAlignment="1">
      <alignment horizontal="center" vertical="center"/>
    </xf>
    <xf numFmtId="44" fontId="37" fillId="15" borderId="0" xfId="7" applyNumberFormat="1" applyFont="1" applyFill="1" applyAlignment="1">
      <alignment horizontal="center" vertical="center"/>
    </xf>
    <xf numFmtId="165" fontId="32" fillId="19" borderId="95" xfId="7" applyNumberFormat="1" applyFont="1" applyFill="1" applyBorder="1" applyAlignment="1">
      <alignment horizontal="center" vertical="center"/>
    </xf>
    <xf numFmtId="44" fontId="37" fillId="20" borderId="54" xfId="4" applyFont="1" applyFill="1" applyBorder="1" applyAlignment="1">
      <alignment horizontal="center" vertical="center"/>
    </xf>
    <xf numFmtId="44" fontId="37" fillId="20" borderId="54" xfId="7" applyNumberFormat="1" applyFont="1" applyFill="1" applyBorder="1" applyAlignment="1">
      <alignment horizontal="center" vertical="center"/>
    </xf>
    <xf numFmtId="165" fontId="37" fillId="21" borderId="96" xfId="7" applyNumberFormat="1" applyFont="1" applyFill="1" applyBorder="1" applyAlignment="1">
      <alignment horizontal="center" vertical="center"/>
    </xf>
    <xf numFmtId="44" fontId="37" fillId="21" borderId="59" xfId="4" applyFont="1" applyFill="1" applyBorder="1" applyAlignment="1">
      <alignment horizontal="center" vertical="center"/>
    </xf>
    <xf numFmtId="165" fontId="37" fillId="21" borderId="59" xfId="5" applyNumberFormat="1" applyFont="1" applyFill="1" applyBorder="1" applyAlignment="1">
      <alignment horizontal="center" vertical="center"/>
    </xf>
    <xf numFmtId="44" fontId="37" fillId="21" borderId="59" xfId="7" applyNumberFormat="1" applyFont="1" applyFill="1" applyBorder="1" applyAlignment="1">
      <alignment horizontal="center" vertical="center"/>
    </xf>
    <xf numFmtId="44" fontId="16" fillId="20" borderId="54" xfId="7" applyNumberFormat="1" applyFont="1" applyFill="1" applyBorder="1" applyAlignment="1">
      <alignment horizontal="center" vertical="center"/>
    </xf>
    <xf numFmtId="165" fontId="16" fillId="21" borderId="96" xfId="7" applyNumberFormat="1" applyFont="1" applyFill="1" applyBorder="1" applyAlignment="1">
      <alignment horizontal="center" vertical="center"/>
    </xf>
    <xf numFmtId="44" fontId="16" fillId="21" borderId="59" xfId="7" applyNumberFormat="1" applyFont="1" applyFill="1" applyBorder="1" applyAlignment="1">
      <alignment horizontal="center" vertical="center"/>
    </xf>
    <xf numFmtId="0" fontId="16" fillId="15" borderId="0" xfId="7" applyFont="1" applyFill="1" applyAlignment="1">
      <alignment horizontal="center" vertical="center"/>
    </xf>
    <xf numFmtId="44" fontId="16" fillId="15" borderId="0" xfId="4" applyFont="1" applyFill="1" applyAlignment="1">
      <alignment horizontal="center" vertical="center"/>
    </xf>
    <xf numFmtId="9" fontId="16" fillId="15" borderId="0" xfId="5" applyFont="1" applyFill="1" applyAlignment="1">
      <alignment horizontal="center" vertical="center"/>
    </xf>
    <xf numFmtId="44" fontId="16" fillId="15" borderId="0" xfId="7" applyNumberFormat="1" applyFont="1" applyFill="1" applyAlignment="1">
      <alignment horizontal="center" vertical="center"/>
    </xf>
    <xf numFmtId="0" fontId="16" fillId="0" borderId="0" xfId="7" applyFont="1" applyAlignment="1">
      <alignment horizontal="center" vertical="center"/>
    </xf>
    <xf numFmtId="44" fontId="16" fillId="0" borderId="0" xfId="7" applyNumberFormat="1" applyFont="1" applyAlignment="1">
      <alignment horizontal="center" vertical="center"/>
    </xf>
    <xf numFmtId="10" fontId="11" fillId="0" borderId="39" xfId="7" applyNumberFormat="1" applyFont="1" applyBorder="1" applyAlignment="1">
      <alignment horizontal="center" vertical="center" wrapText="1"/>
    </xf>
    <xf numFmtId="10" fontId="11" fillId="0" borderId="40" xfId="7" applyNumberFormat="1" applyFont="1" applyBorder="1" applyAlignment="1">
      <alignment horizontal="center" vertical="center" wrapText="1"/>
    </xf>
    <xf numFmtId="10" fontId="14" fillId="0" borderId="85" xfId="7" applyNumberFormat="1" applyFont="1" applyBorder="1" applyAlignment="1">
      <alignment horizontal="center" vertical="center" wrapText="1"/>
    </xf>
    <xf numFmtId="10" fontId="11" fillId="0" borderId="99" xfId="7" applyNumberFormat="1" applyFont="1" applyBorder="1" applyAlignment="1">
      <alignment horizontal="center" vertical="center" wrapText="1"/>
    </xf>
    <xf numFmtId="10" fontId="11" fillId="0" borderId="27" xfId="7" applyNumberFormat="1" applyFont="1" applyBorder="1" applyAlignment="1">
      <alignment horizontal="center" vertical="center" wrapText="1"/>
    </xf>
    <xf numFmtId="0" fontId="7" fillId="0" borderId="101" xfId="7" applyFont="1" applyBorder="1" applyAlignment="1">
      <alignment vertical="center"/>
    </xf>
    <xf numFmtId="14" fontId="6" fillId="0" borderId="6" xfId="7" applyNumberFormat="1" applyFont="1" applyBorder="1" applyAlignment="1">
      <alignment vertical="center"/>
    </xf>
    <xf numFmtId="0" fontId="7" fillId="0" borderId="27" xfId="7" applyFont="1" applyBorder="1" applyAlignment="1">
      <alignment horizontal="center" vertical="center"/>
    </xf>
    <xf numFmtId="0" fontId="7" fillId="0" borderId="27" xfId="7" applyFont="1" applyBorder="1" applyAlignment="1">
      <alignment vertical="center"/>
    </xf>
    <xf numFmtId="0" fontId="7" fillId="0" borderId="100" xfId="7" applyFont="1" applyBorder="1" applyAlignment="1">
      <alignment vertical="center"/>
    </xf>
    <xf numFmtId="0" fontId="7" fillId="6" borderId="102" xfId="7" applyFont="1" applyFill="1" applyBorder="1" applyAlignment="1">
      <alignment vertical="center"/>
    </xf>
    <xf numFmtId="0" fontId="6" fillId="6" borderId="103" xfId="7" applyFont="1" applyFill="1" applyBorder="1" applyAlignment="1">
      <alignment vertical="center"/>
    </xf>
    <xf numFmtId="169" fontId="7" fillId="6" borderId="103" xfId="7" applyNumberFormat="1" applyFont="1" applyFill="1" applyBorder="1" applyAlignment="1">
      <alignment horizontal="center" vertical="center"/>
    </xf>
    <xf numFmtId="10" fontId="7" fillId="6" borderId="103" xfId="7" applyNumberFormat="1" applyFont="1" applyFill="1" applyBorder="1" applyAlignment="1">
      <alignment horizontal="center" vertical="center"/>
    </xf>
    <xf numFmtId="0" fontId="7" fillId="6" borderId="104" xfId="7" applyFont="1" applyFill="1" applyBorder="1" applyAlignment="1">
      <alignment horizontal="center" vertical="center"/>
    </xf>
    <xf numFmtId="165" fontId="7" fillId="22" borderId="53" xfId="0" applyNumberFormat="1" applyFont="1" applyFill="1" applyBorder="1" applyAlignment="1">
      <alignment horizontal="center" vertical="center"/>
    </xf>
    <xf numFmtId="165" fontId="7" fillId="22" borderId="55" xfId="0" applyNumberFormat="1" applyFont="1" applyFill="1" applyBorder="1" applyAlignment="1">
      <alignment horizontal="center" vertical="center"/>
    </xf>
    <xf numFmtId="166" fontId="7" fillId="0" borderId="117" xfId="0" applyNumberFormat="1" applyFont="1" applyBorder="1" applyAlignment="1">
      <alignment horizontal="center" vertical="center"/>
    </xf>
    <xf numFmtId="167" fontId="7" fillId="17" borderId="119" xfId="0" applyNumberFormat="1" applyFont="1" applyFill="1" applyBorder="1" applyAlignment="1">
      <alignment horizontal="center" vertical="center"/>
    </xf>
    <xf numFmtId="165" fontId="7" fillId="22" borderId="121" xfId="0" applyNumberFormat="1" applyFont="1" applyFill="1" applyBorder="1" applyAlignment="1">
      <alignment horizontal="center" vertical="center"/>
    </xf>
    <xf numFmtId="167" fontId="7" fillId="17" borderId="122" xfId="0" applyNumberFormat="1" applyFont="1" applyFill="1" applyBorder="1" applyAlignment="1">
      <alignment horizontal="center" vertical="center"/>
    </xf>
    <xf numFmtId="167" fontId="7" fillId="17" borderId="123" xfId="0" applyNumberFormat="1" applyFont="1" applyFill="1" applyBorder="1" applyAlignment="1">
      <alignment horizontal="center" vertical="center"/>
    </xf>
    <xf numFmtId="0" fontId="27" fillId="0" borderId="0" xfId="7" applyFont="1" applyAlignment="1">
      <alignment horizontal="right" vertical="center"/>
    </xf>
    <xf numFmtId="0" fontId="27" fillId="0" borderId="0" xfId="7" quotePrefix="1" applyFont="1" applyAlignment="1">
      <alignment horizontal="right" vertical="center"/>
    </xf>
    <xf numFmtId="0" fontId="20" fillId="0" borderId="0" xfId="7" quotePrefix="1"/>
    <xf numFmtId="0" fontId="14" fillId="8" borderId="56" xfId="0" applyFont="1" applyFill="1" applyBorder="1" applyAlignment="1">
      <alignment horizontal="left" vertical="center" wrapText="1"/>
    </xf>
    <xf numFmtId="44" fontId="14" fillId="8" borderId="56" xfId="1" applyFont="1" applyFill="1" applyBorder="1" applyAlignment="1">
      <alignment horizontal="left" vertical="center" wrapText="1"/>
    </xf>
    <xf numFmtId="168" fontId="13" fillId="0" borderId="0" xfId="0" applyNumberFormat="1" applyFont="1" applyAlignment="1">
      <alignment horizontal="center" vertical="center"/>
    </xf>
    <xf numFmtId="10" fontId="7" fillId="22" borderId="9" xfId="0" applyNumberFormat="1" applyFont="1" applyFill="1" applyBorder="1" applyAlignment="1">
      <alignment horizontal="center" vertical="center"/>
    </xf>
    <xf numFmtId="167" fontId="33" fillId="25" borderId="95" xfId="0" applyNumberFormat="1" applyFont="1" applyFill="1" applyBorder="1" applyAlignment="1">
      <alignment horizontal="center" vertical="center"/>
    </xf>
    <xf numFmtId="10" fontId="34" fillId="25" borderId="96" xfId="2" applyNumberFormat="1" applyFont="1" applyFill="1" applyBorder="1" applyAlignment="1">
      <alignment horizontal="center" vertical="center"/>
    </xf>
    <xf numFmtId="167" fontId="33" fillId="25" borderId="54" xfId="0" applyNumberFormat="1" applyFont="1" applyFill="1" applyBorder="1" applyAlignment="1">
      <alignment horizontal="center" vertical="center"/>
    </xf>
    <xf numFmtId="167" fontId="33" fillId="25" borderId="111" xfId="0" applyNumberFormat="1" applyFont="1" applyFill="1" applyBorder="1" applyAlignment="1">
      <alignment horizontal="center" vertical="center"/>
    </xf>
    <xf numFmtId="10" fontId="34" fillId="25" borderId="59" xfId="2" applyNumberFormat="1" applyFont="1" applyFill="1" applyBorder="1" applyAlignment="1">
      <alignment horizontal="center" vertical="center"/>
    </xf>
    <xf numFmtId="10" fontId="34" fillId="25" borderId="60" xfId="2" applyNumberFormat="1" applyFont="1" applyFill="1" applyBorder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4" fillId="16" borderId="56" xfId="0" applyFont="1" applyFill="1" applyBorder="1" applyAlignment="1">
      <alignment horizontal="left" vertical="center" wrapText="1"/>
    </xf>
    <xf numFmtId="0" fontId="0" fillId="0" borderId="124" xfId="0" applyBorder="1" applyAlignment="1">
      <alignment horizontal="center"/>
    </xf>
    <xf numFmtId="164" fontId="28" fillId="16" borderId="124" xfId="1" applyNumberFormat="1" applyFont="1" applyFill="1" applyBorder="1" applyAlignment="1">
      <alignment horizontal="right" vertical="center" wrapText="1"/>
    </xf>
    <xf numFmtId="164" fontId="28" fillId="16" borderId="124" xfId="4" applyNumberFormat="1" applyFont="1" applyFill="1" applyBorder="1" applyAlignment="1">
      <alignment horizontal="right" vertical="center" wrapText="1"/>
    </xf>
    <xf numFmtId="0" fontId="5" fillId="0" borderId="0" xfId="7" applyFont="1"/>
    <xf numFmtId="44" fontId="13" fillId="0" borderId="21" xfId="4" applyFont="1" applyFill="1" applyBorder="1" applyAlignment="1">
      <alignment horizontal="center" vertical="center" wrapText="1"/>
    </xf>
    <xf numFmtId="0" fontId="14" fillId="26" borderId="57" xfId="7" applyFont="1" applyFill="1" applyBorder="1" applyAlignment="1">
      <alignment horizontal="center" vertical="center" wrapText="1"/>
    </xf>
    <xf numFmtId="0" fontId="43" fillId="7" borderId="57" xfId="7" applyFont="1" applyFill="1" applyBorder="1" applyAlignment="1">
      <alignment horizontal="center" vertical="center" wrapText="1"/>
    </xf>
    <xf numFmtId="0" fontId="44" fillId="0" borderId="0" xfId="7" applyFont="1" applyAlignment="1">
      <alignment horizontal="center" vertical="center"/>
    </xf>
    <xf numFmtId="0" fontId="44" fillId="0" borderId="0" xfId="7" applyFont="1"/>
    <xf numFmtId="2" fontId="22" fillId="0" borderId="38" xfId="7" applyNumberFormat="1" applyFont="1" applyBorder="1" applyAlignment="1">
      <alignment horizontal="center" vertical="center"/>
    </xf>
    <xf numFmtId="2" fontId="13" fillId="0" borderId="35" xfId="7" applyNumberFormat="1" applyFont="1" applyBorder="1" applyAlignment="1">
      <alignment horizontal="center" vertical="center"/>
    </xf>
    <xf numFmtId="0" fontId="13" fillId="0" borderId="126" xfId="0" applyFont="1" applyBorder="1" applyAlignment="1">
      <alignment horizontal="center" vertical="center" wrapText="1"/>
    </xf>
    <xf numFmtId="2" fontId="13" fillId="0" borderId="37" xfId="7" applyNumberFormat="1" applyFont="1" applyBorder="1" applyAlignment="1">
      <alignment horizontal="center" vertical="center"/>
    </xf>
    <xf numFmtId="0" fontId="45" fillId="0" borderId="0" xfId="0" applyFont="1"/>
    <xf numFmtId="0" fontId="46" fillId="0" borderId="0" xfId="0" applyFont="1"/>
    <xf numFmtId="2" fontId="22" fillId="0" borderId="21" xfId="0" applyNumberFormat="1" applyFont="1" applyBorder="1" applyAlignment="1">
      <alignment horizontal="center" vertical="center"/>
    </xf>
    <xf numFmtId="0" fontId="43" fillId="7" borderId="57" xfId="0" applyFont="1" applyFill="1" applyBorder="1" applyAlignment="1">
      <alignment horizontal="center" vertical="center" wrapText="1"/>
    </xf>
    <xf numFmtId="44" fontId="7" fillId="0" borderId="33" xfId="1" applyFont="1" applyFill="1" applyBorder="1" applyAlignment="1">
      <alignment horizontal="center" vertical="center"/>
    </xf>
    <xf numFmtId="164" fontId="28" fillId="16" borderId="124" xfId="1" applyNumberFormat="1" applyFont="1" applyFill="1" applyBorder="1" applyAlignment="1">
      <alignment horizontal="center" vertical="center" wrapText="1"/>
    </xf>
    <xf numFmtId="44" fontId="16" fillId="0" borderId="21" xfId="1" applyFont="1" applyBorder="1" applyAlignment="1">
      <alignment horizontal="center" vertical="center" wrapText="1"/>
    </xf>
    <xf numFmtId="0" fontId="0" fillId="0" borderId="42" xfId="0" applyBorder="1"/>
    <xf numFmtId="0" fontId="0" fillId="0" borderId="43" xfId="0" applyBorder="1"/>
    <xf numFmtId="0" fontId="6" fillId="12" borderId="128" xfId="0" applyFont="1" applyFill="1" applyBorder="1" applyAlignment="1">
      <alignment horizontal="center" vertical="center"/>
    </xf>
    <xf numFmtId="0" fontId="6" fillId="12" borderId="128" xfId="0" applyFont="1" applyFill="1" applyBorder="1" applyAlignment="1">
      <alignment vertical="center" wrapText="1"/>
    </xf>
    <xf numFmtId="0" fontId="6" fillId="13" borderId="128" xfId="0" applyFont="1" applyFill="1" applyBorder="1" applyAlignment="1">
      <alignment horizontal="center" vertical="center"/>
    </xf>
    <xf numFmtId="44" fontId="6" fillId="13" borderId="128" xfId="1" applyFont="1" applyFill="1" applyBorder="1" applyAlignment="1">
      <alignment vertical="center"/>
    </xf>
    <xf numFmtId="167" fontId="6" fillId="13" borderId="128" xfId="0" applyNumberFormat="1" applyFont="1" applyFill="1" applyBorder="1" applyAlignment="1">
      <alignment horizontal="center" vertical="center"/>
    </xf>
    <xf numFmtId="44" fontId="6" fillId="13" borderId="128" xfId="1" applyFont="1" applyFill="1" applyBorder="1" applyAlignment="1">
      <alignment horizontal="center" vertical="center"/>
    </xf>
    <xf numFmtId="49" fontId="6" fillId="12" borderId="128" xfId="0" applyNumberFormat="1" applyFont="1" applyFill="1" applyBorder="1" applyAlignment="1">
      <alignment horizontal="center" vertical="center"/>
    </xf>
    <xf numFmtId="49" fontId="6" fillId="12" borderId="128" xfId="0" applyNumberFormat="1" applyFont="1" applyFill="1" applyBorder="1" applyAlignment="1">
      <alignment vertical="center" wrapText="1"/>
    </xf>
    <xf numFmtId="44" fontId="6" fillId="13" borderId="128" xfId="4" applyFont="1" applyFill="1" applyBorder="1" applyAlignment="1">
      <alignment vertical="center"/>
    </xf>
    <xf numFmtId="44" fontId="6" fillId="13" borderId="128" xfId="4" applyFont="1" applyFill="1" applyBorder="1" applyAlignment="1">
      <alignment horizontal="center" vertical="center"/>
    </xf>
    <xf numFmtId="49" fontId="16" fillId="0" borderId="21" xfId="0" applyNumberFormat="1" applyFont="1" applyBorder="1" applyAlignment="1">
      <alignment horizontal="left" vertical="center" wrapText="1"/>
    </xf>
    <xf numFmtId="49" fontId="16" fillId="0" borderId="21" xfId="0" applyNumberFormat="1" applyFont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center" vertical="center" wrapText="1"/>
    </xf>
    <xf numFmtId="49" fontId="16" fillId="0" borderId="34" xfId="0" applyNumberFormat="1" applyFont="1" applyBorder="1" applyAlignment="1">
      <alignment horizontal="center" vertical="center" wrapText="1"/>
    </xf>
    <xf numFmtId="49" fontId="16" fillId="0" borderId="33" xfId="0" applyNumberFormat="1" applyFont="1" applyBorder="1" applyAlignment="1">
      <alignment horizontal="center" vertical="center" wrapText="1"/>
    </xf>
    <xf numFmtId="49" fontId="16" fillId="0" borderId="21" xfId="0" applyNumberFormat="1" applyFont="1" applyBorder="1" applyAlignment="1">
      <alignment vertical="top" wrapText="1"/>
    </xf>
    <xf numFmtId="49" fontId="22" fillId="0" borderId="21" xfId="0" applyNumberFormat="1" applyFont="1" applyBorder="1" applyAlignment="1">
      <alignment vertical="top" wrapText="1"/>
    </xf>
    <xf numFmtId="49" fontId="22" fillId="0" borderId="33" xfId="0" applyNumberFormat="1" applyFont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left" vertical="top" wrapText="1"/>
    </xf>
    <xf numFmtId="49" fontId="16" fillId="0" borderId="37" xfId="0" applyNumberFormat="1" applyFont="1" applyBorder="1" applyAlignment="1">
      <alignment horizontal="center" vertical="center" wrapText="1"/>
    </xf>
    <xf numFmtId="49" fontId="16" fillId="0" borderId="21" xfId="7" applyNumberFormat="1" applyFont="1" applyBorder="1" applyAlignment="1">
      <alignment horizontal="left" vertical="center" wrapText="1"/>
    </xf>
    <xf numFmtId="49" fontId="16" fillId="0" borderId="21" xfId="7" applyNumberFormat="1" applyFont="1" applyBorder="1" applyAlignment="1">
      <alignment horizontal="center" vertical="center" wrapText="1"/>
    </xf>
    <xf numFmtId="49" fontId="16" fillId="0" borderId="33" xfId="7" applyNumberFormat="1" applyFont="1" applyBorder="1" applyAlignment="1">
      <alignment horizontal="center" vertical="center" wrapText="1"/>
    </xf>
    <xf numFmtId="49" fontId="16" fillId="0" borderId="22" xfId="0" applyNumberFormat="1" applyFont="1" applyBorder="1" applyAlignment="1">
      <alignment horizontal="left" vertical="center" wrapText="1"/>
    </xf>
    <xf numFmtId="0" fontId="13" fillId="0" borderId="126" xfId="7" applyFont="1" applyBorder="1" applyAlignment="1">
      <alignment horizontal="center" vertical="center" wrapText="1"/>
    </xf>
    <xf numFmtId="49" fontId="16" fillId="0" borderId="22" xfId="7" applyNumberFormat="1" applyFont="1" applyBorder="1" applyAlignment="1">
      <alignment horizontal="left" vertical="center" wrapText="1"/>
    </xf>
    <xf numFmtId="49" fontId="16" fillId="0" borderId="22" xfId="7" applyNumberFormat="1" applyFont="1" applyBorder="1" applyAlignment="1">
      <alignment horizontal="center" vertical="center" wrapText="1"/>
    </xf>
    <xf numFmtId="0" fontId="16" fillId="0" borderId="22" xfId="0" applyFont="1" applyBorder="1" applyAlignment="1">
      <alignment horizontal="left" vertical="center" wrapText="1"/>
    </xf>
    <xf numFmtId="0" fontId="16" fillId="0" borderId="37" xfId="0" applyFont="1" applyBorder="1" applyAlignment="1">
      <alignment horizontal="center" vertical="center" wrapText="1"/>
    </xf>
    <xf numFmtId="164" fontId="18" fillId="0" borderId="0" xfId="0" applyNumberFormat="1" applyFont="1" applyAlignment="1">
      <alignment horizontal="center"/>
    </xf>
    <xf numFmtId="44" fontId="18" fillId="0" borderId="0" xfId="0" applyNumberFormat="1" applyFont="1" applyAlignment="1">
      <alignment horizontal="center"/>
    </xf>
    <xf numFmtId="164" fontId="14" fillId="8" borderId="68" xfId="0" applyNumberFormat="1" applyFont="1" applyFill="1" applyBorder="1" applyAlignment="1">
      <alignment horizontal="center" vertical="center"/>
    </xf>
    <xf numFmtId="164" fontId="29" fillId="18" borderId="59" xfId="1" applyNumberFormat="1" applyFont="1" applyFill="1" applyBorder="1" applyAlignment="1">
      <alignment horizontal="center" vertical="center"/>
    </xf>
    <xf numFmtId="164" fontId="16" fillId="14" borderId="54" xfId="1" applyNumberFormat="1" applyFont="1" applyFill="1" applyBorder="1" applyAlignment="1">
      <alignment horizontal="center" vertical="center"/>
    </xf>
    <xf numFmtId="164" fontId="16" fillId="20" borderId="54" xfId="1" applyNumberFormat="1" applyFont="1" applyFill="1" applyBorder="1" applyAlignment="1">
      <alignment horizontal="center" vertical="center"/>
    </xf>
    <xf numFmtId="164" fontId="16" fillId="21" borderId="59" xfId="1" applyNumberFormat="1" applyFont="1" applyFill="1" applyBorder="1" applyAlignment="1">
      <alignment horizontal="center" vertical="center"/>
    </xf>
    <xf numFmtId="164" fontId="16" fillId="0" borderId="0" xfId="1" applyNumberFormat="1" applyFont="1" applyAlignment="1">
      <alignment horizontal="center" vertical="center"/>
    </xf>
    <xf numFmtId="164" fontId="7" fillId="0" borderId="27" xfId="1" applyNumberFormat="1" applyFont="1" applyBorder="1" applyAlignment="1">
      <alignment vertical="center"/>
    </xf>
    <xf numFmtId="164" fontId="7" fillId="6" borderId="103" xfId="1" applyNumberFormat="1" applyFont="1" applyFill="1" applyBorder="1" applyAlignment="1">
      <alignment horizontal="center" vertical="center"/>
    </xf>
    <xf numFmtId="164" fontId="16" fillId="20" borderId="54" xfId="0" applyNumberFormat="1" applyFont="1" applyFill="1" applyBorder="1" applyAlignment="1">
      <alignment horizontal="center" vertical="center"/>
    </xf>
    <xf numFmtId="164" fontId="16" fillId="21" borderId="59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7" fillId="0" borderId="27" xfId="0" applyNumberFormat="1" applyFont="1" applyBorder="1" applyAlignment="1">
      <alignment vertical="center"/>
    </xf>
    <xf numFmtId="164" fontId="7" fillId="6" borderId="103" xfId="0" applyNumberFormat="1" applyFont="1" applyFill="1" applyBorder="1" applyAlignment="1">
      <alignment horizontal="center" vertical="center"/>
    </xf>
    <xf numFmtId="164" fontId="6" fillId="5" borderId="6" xfId="0" applyNumberFormat="1" applyFont="1" applyFill="1" applyBorder="1" applyAlignment="1">
      <alignment horizontal="center" vertical="center"/>
    </xf>
    <xf numFmtId="164" fontId="6" fillId="0" borderId="86" xfId="1" applyNumberFormat="1" applyFont="1" applyBorder="1" applyAlignment="1">
      <alignment horizontal="center" vertical="center" wrapText="1"/>
    </xf>
    <xf numFmtId="164" fontId="14" fillId="16" borderId="56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14" fillId="0" borderId="85" xfId="0" applyNumberFormat="1" applyFont="1" applyBorder="1" applyAlignment="1">
      <alignment horizontal="center" vertical="center" wrapText="1"/>
    </xf>
    <xf numFmtId="164" fontId="7" fillId="0" borderId="27" xfId="0" applyNumberFormat="1" applyFont="1" applyBorder="1" applyAlignment="1">
      <alignment horizontal="center" vertical="center"/>
    </xf>
    <xf numFmtId="164" fontId="6" fillId="5" borderId="92" xfId="0" applyNumberFormat="1" applyFont="1" applyFill="1" applyBorder="1" applyAlignment="1">
      <alignment horizontal="center" vertical="center"/>
    </xf>
    <xf numFmtId="164" fontId="7" fillId="0" borderId="100" xfId="0" applyNumberFormat="1" applyFont="1" applyBorder="1" applyAlignment="1">
      <alignment vertical="center"/>
    </xf>
    <xf numFmtId="164" fontId="7" fillId="6" borderId="104" xfId="0" applyNumberFormat="1" applyFont="1" applyFill="1" applyBorder="1" applyAlignment="1">
      <alignment horizontal="center" vertical="center"/>
    </xf>
    <xf numFmtId="0" fontId="20" fillId="16" borderId="0" xfId="0" applyFont="1" applyFill="1" applyAlignment="1">
      <alignment horizontal="center" wrapText="1"/>
    </xf>
    <xf numFmtId="164" fontId="0" fillId="0" borderId="0" xfId="0" applyNumberFormat="1"/>
    <xf numFmtId="10" fontId="0" fillId="0" borderId="0" xfId="0" applyNumberFormat="1"/>
    <xf numFmtId="0" fontId="7" fillId="0" borderId="39" xfId="0" applyFont="1" applyBorder="1" applyAlignment="1">
      <alignment vertical="center"/>
    </xf>
    <xf numFmtId="169" fontId="7" fillId="0" borderId="40" xfId="0" applyNumberFormat="1" applyFont="1" applyBorder="1" applyAlignment="1">
      <alignment horizontal="center" vertical="center"/>
    </xf>
    <xf numFmtId="10" fontId="7" fillId="0" borderId="40" xfId="0" applyNumberFormat="1" applyFont="1" applyBorder="1" applyAlignment="1">
      <alignment horizontal="center" vertical="center"/>
    </xf>
    <xf numFmtId="0" fontId="7" fillId="0" borderId="42" xfId="0" applyFont="1" applyBorder="1" applyAlignment="1">
      <alignment vertical="center"/>
    </xf>
    <xf numFmtId="0" fontId="7" fillId="0" borderId="0" xfId="0" applyFont="1" applyAlignment="1">
      <alignment vertical="center"/>
    </xf>
    <xf numFmtId="169" fontId="7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 wrapText="1"/>
    </xf>
    <xf numFmtId="167" fontId="33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vertical="center"/>
    </xf>
    <xf numFmtId="10" fontId="8" fillId="0" borderId="43" xfId="0" applyNumberFormat="1" applyFont="1" applyBorder="1" applyAlignment="1">
      <alignment vertical="center"/>
    </xf>
    <xf numFmtId="10" fontId="11" fillId="0" borderId="42" xfId="0" applyNumberFormat="1" applyFont="1" applyBorder="1" applyAlignment="1">
      <alignment horizontal="center" vertical="center" wrapText="1"/>
    </xf>
    <xf numFmtId="10" fontId="11" fillId="0" borderId="0" xfId="0" applyNumberFormat="1" applyFont="1" applyAlignment="1">
      <alignment horizontal="center" vertical="center" wrapText="1"/>
    </xf>
    <xf numFmtId="10" fontId="8" fillId="0" borderId="0" xfId="0" applyNumberFormat="1" applyFont="1" applyAlignment="1">
      <alignment vertical="center" wrapText="1"/>
    </xf>
    <xf numFmtId="10" fontId="35" fillId="0" borderId="0" xfId="0" applyNumberFormat="1" applyFont="1" applyAlignment="1">
      <alignment horizontal="center" vertical="center" wrapText="1"/>
    </xf>
    <xf numFmtId="10" fontId="11" fillId="0" borderId="44" xfId="0" applyNumberFormat="1" applyFont="1" applyBorder="1" applyAlignment="1">
      <alignment horizontal="center" vertical="center" wrapText="1"/>
    </xf>
    <xf numFmtId="10" fontId="11" fillId="0" borderId="45" xfId="0" applyNumberFormat="1" applyFont="1" applyBorder="1" applyAlignment="1">
      <alignment horizontal="center" vertical="center" wrapText="1"/>
    </xf>
    <xf numFmtId="10" fontId="8" fillId="0" borderId="45" xfId="0" applyNumberFormat="1" applyFont="1" applyBorder="1" applyAlignment="1">
      <alignment horizontal="center" vertical="center" wrapText="1"/>
    </xf>
    <xf numFmtId="10" fontId="8" fillId="0" borderId="45" xfId="0" applyNumberFormat="1" applyFont="1" applyBorder="1" applyAlignment="1">
      <alignment vertical="center" wrapText="1"/>
    </xf>
    <xf numFmtId="0" fontId="0" fillId="0" borderId="46" xfId="0" applyBorder="1"/>
    <xf numFmtId="0" fontId="6" fillId="3" borderId="42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0" fontId="6" fillId="3" borderId="0" xfId="0" applyNumberFormat="1" applyFont="1" applyFill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49" fontId="6" fillId="0" borderId="43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5" fontId="7" fillId="24" borderId="0" xfId="0" applyNumberFormat="1" applyFont="1" applyFill="1" applyAlignment="1">
      <alignment horizontal="center" vertical="center"/>
    </xf>
    <xf numFmtId="165" fontId="7" fillId="24" borderId="43" xfId="0" applyNumberFormat="1" applyFont="1" applyFill="1" applyBorder="1" applyAlignment="1">
      <alignment horizontal="center" vertical="center"/>
    </xf>
    <xf numFmtId="167" fontId="7" fillId="24" borderId="0" xfId="0" applyNumberFormat="1" applyFont="1" applyFill="1" applyAlignment="1">
      <alignment horizontal="center" vertical="center"/>
    </xf>
    <xf numFmtId="167" fontId="7" fillId="24" borderId="43" xfId="0" applyNumberFormat="1" applyFont="1" applyFill="1" applyBorder="1" applyAlignment="1">
      <alignment horizontal="center" vertical="center"/>
    </xf>
    <xf numFmtId="164" fontId="28" fillId="16" borderId="61" xfId="1" applyNumberFormat="1" applyFont="1" applyFill="1" applyBorder="1" applyAlignment="1">
      <alignment vertical="center" wrapText="1"/>
    </xf>
    <xf numFmtId="0" fontId="14" fillId="6" borderId="78" xfId="0" applyFont="1" applyFill="1" applyBorder="1" applyAlignment="1">
      <alignment horizontal="center" vertical="center" wrapText="1"/>
    </xf>
    <xf numFmtId="0" fontId="14" fillId="6" borderId="116" xfId="0" applyFont="1" applyFill="1" applyBorder="1" applyAlignment="1">
      <alignment horizontal="center" vertical="center" wrapText="1"/>
    </xf>
    <xf numFmtId="0" fontId="14" fillId="6" borderId="41" xfId="0" applyFont="1" applyFill="1" applyBorder="1" applyAlignment="1">
      <alignment horizontal="center" vertical="center" wrapText="1"/>
    </xf>
    <xf numFmtId="49" fontId="15" fillId="7" borderId="132" xfId="0" applyNumberFormat="1" applyFont="1" applyFill="1" applyBorder="1" applyAlignment="1">
      <alignment horizontal="center" vertical="center" wrapText="1"/>
    </xf>
    <xf numFmtId="49" fontId="15" fillId="7" borderId="54" xfId="0" applyNumberFormat="1" applyFont="1" applyFill="1" applyBorder="1" applyAlignment="1">
      <alignment horizontal="center" vertical="center" wrapText="1"/>
    </xf>
    <xf numFmtId="49" fontId="15" fillId="7" borderId="111" xfId="0" applyNumberFormat="1" applyFont="1" applyFill="1" applyBorder="1" applyAlignment="1">
      <alignment horizontal="center" vertical="center" wrapText="1"/>
    </xf>
    <xf numFmtId="0" fontId="14" fillId="7" borderId="133" xfId="0" applyFont="1" applyFill="1" applyBorder="1" applyAlignment="1">
      <alignment horizontal="center" vertical="center" wrapText="1"/>
    </xf>
    <xf numFmtId="0" fontId="14" fillId="7" borderId="128" xfId="0" applyFont="1" applyFill="1" applyBorder="1" applyAlignment="1">
      <alignment horizontal="center" vertical="center" wrapText="1"/>
    </xf>
    <xf numFmtId="0" fontId="17" fillId="7" borderId="133" xfId="0" applyFont="1" applyFill="1" applyBorder="1" applyAlignment="1">
      <alignment horizontal="center" vertical="center" wrapText="1"/>
    </xf>
    <xf numFmtId="49" fontId="15" fillId="7" borderId="133" xfId="0" applyNumberFormat="1" applyFont="1" applyFill="1" applyBorder="1" applyAlignment="1">
      <alignment horizontal="center" vertical="center" wrapText="1"/>
    </xf>
    <xf numFmtId="49" fontId="15" fillId="7" borderId="128" xfId="0" applyNumberFormat="1" applyFont="1" applyFill="1" applyBorder="1" applyAlignment="1">
      <alignment horizontal="center" vertical="center" wrapText="1"/>
    </xf>
    <xf numFmtId="0" fontId="14" fillId="7" borderId="133" xfId="0" applyFont="1" applyFill="1" applyBorder="1" applyAlignment="1">
      <alignment horizontal="center"/>
    </xf>
    <xf numFmtId="0" fontId="14" fillId="7" borderId="128" xfId="0" applyFont="1" applyFill="1" applyBorder="1" applyAlignment="1">
      <alignment horizontal="center"/>
    </xf>
    <xf numFmtId="0" fontId="17" fillId="7" borderId="128" xfId="0" applyFont="1" applyFill="1" applyBorder="1" applyAlignment="1">
      <alignment horizontal="center" vertical="center" wrapText="1"/>
    </xf>
    <xf numFmtId="0" fontId="14" fillId="7" borderId="133" xfId="0" applyFont="1" applyFill="1" applyBorder="1" applyAlignment="1">
      <alignment horizontal="center" vertical="center"/>
    </xf>
    <xf numFmtId="0" fontId="14" fillId="7" borderId="128" xfId="0" applyFont="1" applyFill="1" applyBorder="1" applyAlignment="1">
      <alignment horizontal="center" vertical="center"/>
    </xf>
    <xf numFmtId="0" fontId="14" fillId="7" borderId="134" xfId="0" applyFont="1" applyFill="1" applyBorder="1" applyAlignment="1">
      <alignment horizontal="center" vertical="center"/>
    </xf>
    <xf numFmtId="0" fontId="14" fillId="7" borderId="59" xfId="0" applyFont="1" applyFill="1" applyBorder="1" applyAlignment="1">
      <alignment horizontal="center" vertical="center"/>
    </xf>
    <xf numFmtId="0" fontId="14" fillId="7" borderId="60" xfId="0" applyFont="1" applyFill="1" applyBorder="1" applyAlignment="1">
      <alignment horizontal="center" vertical="center"/>
    </xf>
    <xf numFmtId="44" fontId="13" fillId="0" borderId="21" xfId="1" applyFont="1" applyFill="1" applyBorder="1" applyAlignment="1">
      <alignment horizontal="center" vertical="center" wrapText="1"/>
    </xf>
    <xf numFmtId="44" fontId="13" fillId="0" borderId="17" xfId="1" applyFont="1" applyFill="1" applyBorder="1" applyAlignment="1">
      <alignment horizontal="center" vertical="center"/>
    </xf>
    <xf numFmtId="44" fontId="13" fillId="0" borderId="74" xfId="1" applyFont="1" applyFill="1" applyBorder="1" applyAlignment="1">
      <alignment horizontal="center" vertical="center"/>
    </xf>
    <xf numFmtId="44" fontId="13" fillId="0" borderId="33" xfId="4" applyFont="1" applyFill="1" applyBorder="1" applyAlignment="1">
      <alignment horizontal="center" vertical="center" wrapText="1"/>
    </xf>
    <xf numFmtId="44" fontId="13" fillId="0" borderId="22" xfId="4" applyFont="1" applyFill="1" applyBorder="1" applyAlignment="1">
      <alignment horizontal="center" vertical="center" wrapText="1"/>
    </xf>
    <xf numFmtId="44" fontId="13" fillId="0" borderId="22" xfId="1" applyFont="1" applyFill="1" applyBorder="1" applyAlignment="1">
      <alignment horizontal="center" vertical="center" wrapText="1"/>
    </xf>
    <xf numFmtId="0" fontId="14" fillId="27" borderId="56" xfId="0" applyFont="1" applyFill="1" applyBorder="1" applyAlignment="1">
      <alignment horizontal="center" vertical="center" wrapText="1"/>
    </xf>
    <xf numFmtId="0" fontId="14" fillId="27" borderId="21" xfId="0" applyFont="1" applyFill="1" applyBorder="1" applyAlignment="1">
      <alignment horizontal="left" vertical="center" wrapText="1"/>
    </xf>
    <xf numFmtId="0" fontId="0" fillId="15" borderId="61" xfId="0" applyFill="1" applyBorder="1" applyAlignment="1">
      <alignment horizontal="center" vertical="center"/>
    </xf>
    <xf numFmtId="0" fontId="5" fillId="15" borderId="67" xfId="0" applyFont="1" applyFill="1" applyBorder="1"/>
    <xf numFmtId="168" fontId="14" fillId="15" borderId="67" xfId="0" applyNumberFormat="1" applyFont="1" applyFill="1" applyBorder="1" applyAlignment="1">
      <alignment vertical="center"/>
    </xf>
    <xf numFmtId="44" fontId="13" fillId="0" borderId="33" xfId="1" applyFont="1" applyFill="1" applyBorder="1" applyAlignment="1">
      <alignment horizontal="center" vertical="center" wrapText="1"/>
    </xf>
    <xf numFmtId="44" fontId="22" fillId="0" borderId="33" xfId="1" applyFont="1" applyFill="1" applyBorder="1" applyAlignment="1">
      <alignment horizontal="center" vertical="center" wrapText="1"/>
    </xf>
    <xf numFmtId="44" fontId="13" fillId="0" borderId="37" xfId="1" applyFont="1" applyFill="1" applyBorder="1" applyAlignment="1">
      <alignment horizontal="center" vertical="center" wrapText="1"/>
    </xf>
    <xf numFmtId="0" fontId="14" fillId="27" borderId="17" xfId="0" applyFont="1" applyFill="1" applyBorder="1" applyAlignment="1">
      <alignment horizontal="left" vertical="center" wrapText="1"/>
    </xf>
    <xf numFmtId="0" fontId="5" fillId="15" borderId="67" xfId="0" applyFont="1" applyFill="1" applyBorder="1" applyAlignment="1">
      <alignment horizontal="center"/>
    </xf>
    <xf numFmtId="44" fontId="22" fillId="0" borderId="21" xfId="4" applyFont="1" applyFill="1" applyBorder="1" applyAlignment="1">
      <alignment horizontal="center" vertical="center" wrapText="1"/>
    </xf>
    <xf numFmtId="0" fontId="13" fillId="0" borderId="80" xfId="7" applyFont="1" applyBorder="1" applyAlignment="1">
      <alignment horizontal="center" vertical="center" wrapText="1"/>
    </xf>
    <xf numFmtId="49" fontId="16" fillId="0" borderId="33" xfId="7" applyNumberFormat="1" applyFont="1" applyBorder="1" applyAlignment="1">
      <alignment horizontal="left" vertical="center" wrapText="1"/>
    </xf>
    <xf numFmtId="0" fontId="16" fillId="0" borderId="33" xfId="7" applyFont="1" applyBorder="1" applyAlignment="1">
      <alignment horizontal="left" vertical="center" wrapText="1"/>
    </xf>
    <xf numFmtId="0" fontId="20" fillId="15" borderId="135" xfId="7" applyFill="1" applyBorder="1" applyAlignment="1">
      <alignment horizontal="center" vertical="center"/>
    </xf>
    <xf numFmtId="2" fontId="5" fillId="15" borderId="71" xfId="7" applyNumberFormat="1" applyFont="1" applyFill="1" applyBorder="1" applyAlignment="1">
      <alignment horizontal="center"/>
    </xf>
    <xf numFmtId="0" fontId="5" fillId="15" borderId="71" xfId="7" applyFont="1" applyFill="1" applyBorder="1"/>
    <xf numFmtId="0" fontId="14" fillId="27" borderId="64" xfId="7" applyFont="1" applyFill="1" applyBorder="1" applyAlignment="1">
      <alignment horizontal="center" vertical="center" wrapText="1"/>
    </xf>
    <xf numFmtId="0" fontId="14" fillId="27" borderId="65" xfId="7" applyFont="1" applyFill="1" applyBorder="1" applyAlignment="1">
      <alignment horizontal="left" vertical="center" wrapText="1"/>
    </xf>
    <xf numFmtId="0" fontId="14" fillId="27" borderId="136" xfId="7" applyFont="1" applyFill="1" applyBorder="1" applyAlignment="1">
      <alignment horizontal="left" vertical="center" wrapText="1"/>
    </xf>
    <xf numFmtId="0" fontId="14" fillId="2" borderId="69" xfId="0" applyFont="1" applyFill="1" applyBorder="1" applyAlignment="1">
      <alignment horizontal="center" vertical="center"/>
    </xf>
    <xf numFmtId="4" fontId="14" fillId="2" borderId="62" xfId="0" applyNumberFormat="1" applyFont="1" applyFill="1" applyBorder="1" applyAlignment="1">
      <alignment horizontal="center" vertical="center"/>
    </xf>
    <xf numFmtId="0" fontId="13" fillId="0" borderId="80" xfId="0" applyFont="1" applyBorder="1" applyAlignment="1">
      <alignment horizontal="center" vertical="center" wrapText="1"/>
    </xf>
    <xf numFmtId="49" fontId="16" fillId="0" borderId="33" xfId="0" applyNumberFormat="1" applyFont="1" applyBorder="1" applyAlignment="1">
      <alignment horizontal="left" vertical="center" wrapText="1"/>
    </xf>
    <xf numFmtId="0" fontId="16" fillId="0" borderId="33" xfId="0" applyFont="1" applyBorder="1" applyAlignment="1">
      <alignment horizontal="left" vertical="center" wrapText="1"/>
    </xf>
    <xf numFmtId="0" fontId="14" fillId="27" borderId="64" xfId="0" applyFont="1" applyFill="1" applyBorder="1" applyAlignment="1">
      <alignment horizontal="center" vertical="center" wrapText="1"/>
    </xf>
    <xf numFmtId="0" fontId="14" fillId="27" borderId="136" xfId="0" applyFont="1" applyFill="1" applyBorder="1" applyAlignment="1">
      <alignment horizontal="left" vertical="center" wrapText="1"/>
    </xf>
    <xf numFmtId="0" fontId="0" fillId="15" borderId="135" xfId="0" applyFill="1" applyBorder="1" applyAlignment="1">
      <alignment horizontal="center" vertical="center"/>
    </xf>
    <xf numFmtId="0" fontId="5" fillId="15" borderId="71" xfId="0" applyFont="1" applyFill="1" applyBorder="1" applyAlignment="1">
      <alignment horizontal="center"/>
    </xf>
    <xf numFmtId="0" fontId="14" fillId="27" borderId="65" xfId="0" applyFont="1" applyFill="1" applyBorder="1" applyAlignment="1">
      <alignment horizontal="left" vertical="center" wrapText="1"/>
    </xf>
    <xf numFmtId="2" fontId="5" fillId="15" borderId="71" xfId="0" applyNumberFormat="1" applyFont="1" applyFill="1" applyBorder="1" applyAlignment="1">
      <alignment horizontal="center"/>
    </xf>
    <xf numFmtId="0" fontId="5" fillId="15" borderId="71" xfId="0" applyFont="1" applyFill="1" applyBorder="1"/>
    <xf numFmtId="168" fontId="14" fillId="15" borderId="71" xfId="0" applyNumberFormat="1" applyFont="1" applyFill="1" applyBorder="1" applyAlignment="1">
      <alignment vertical="center"/>
    </xf>
    <xf numFmtId="0" fontId="16" fillId="0" borderId="22" xfId="0" applyFont="1" applyBorder="1" applyAlignment="1">
      <alignment horizontal="center" vertical="center" wrapText="1"/>
    </xf>
    <xf numFmtId="0" fontId="14" fillId="16" borderId="80" xfId="0" applyFont="1" applyFill="1" applyBorder="1" applyAlignment="1">
      <alignment horizontal="center" vertical="center" wrapText="1"/>
    </xf>
    <xf numFmtId="10" fontId="14" fillId="0" borderId="39" xfId="0" applyNumberFormat="1" applyFont="1" applyBorder="1" applyAlignment="1">
      <alignment horizontal="center" vertical="center" wrapText="1"/>
    </xf>
    <xf numFmtId="44" fontId="6" fillId="0" borderId="44" xfId="1" applyFont="1" applyBorder="1" applyAlignment="1">
      <alignment horizontal="center" vertical="center" wrapText="1"/>
    </xf>
    <xf numFmtId="10" fontId="16" fillId="14" borderId="54" xfId="2" applyNumberFormat="1" applyFont="1" applyFill="1" applyBorder="1" applyAlignment="1">
      <alignment horizontal="center" vertical="center"/>
    </xf>
    <xf numFmtId="10" fontId="29" fillId="18" borderId="59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167" fontId="33" fillId="25" borderId="138" xfId="0" applyNumberFormat="1" applyFont="1" applyFill="1" applyBorder="1" applyAlignment="1">
      <alignment horizontal="center" vertical="center"/>
    </xf>
    <xf numFmtId="167" fontId="33" fillId="25" borderId="137" xfId="0" applyNumberFormat="1" applyFont="1" applyFill="1" applyBorder="1" applyAlignment="1">
      <alignment horizontal="center" vertical="center"/>
    </xf>
    <xf numFmtId="167" fontId="33" fillId="25" borderId="139" xfId="0" applyNumberFormat="1" applyFont="1" applyFill="1" applyBorder="1" applyAlignment="1">
      <alignment horizontal="center" vertical="center"/>
    </xf>
    <xf numFmtId="168" fontId="14" fillId="15" borderId="67" xfId="0" applyNumberFormat="1" applyFont="1" applyFill="1" applyBorder="1" applyAlignment="1">
      <alignment horizontal="center" vertical="center"/>
    </xf>
    <xf numFmtId="44" fontId="13" fillId="0" borderId="140" xfId="1" applyFont="1" applyFill="1" applyBorder="1" applyAlignment="1">
      <alignment horizontal="center" vertical="center"/>
    </xf>
    <xf numFmtId="0" fontId="10" fillId="26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49" fontId="16" fillId="0" borderId="37" xfId="7" applyNumberFormat="1" applyFont="1" applyBorder="1" applyAlignment="1">
      <alignment horizontal="center" vertical="center" wrapText="1"/>
    </xf>
    <xf numFmtId="44" fontId="13" fillId="0" borderId="37" xfId="4" applyFont="1" applyFill="1" applyBorder="1" applyAlignment="1">
      <alignment horizontal="center" vertical="center" wrapText="1"/>
    </xf>
    <xf numFmtId="168" fontId="14" fillId="2" borderId="39" xfId="0" applyNumberFormat="1" applyFont="1" applyFill="1" applyBorder="1" applyAlignment="1">
      <alignment horizontal="center" vertical="center" wrapText="1"/>
    </xf>
    <xf numFmtId="10" fontId="13" fillId="9" borderId="41" xfId="0" applyNumberFormat="1" applyFont="1" applyFill="1" applyBorder="1" applyAlignment="1">
      <alignment horizontal="center" vertical="center" wrapText="1"/>
    </xf>
    <xf numFmtId="0" fontId="27" fillId="0" borderId="39" xfId="0" applyFont="1" applyBorder="1" applyAlignment="1">
      <alignment horizontal="right" vertical="center"/>
    </xf>
    <xf numFmtId="0" fontId="27" fillId="0" borderId="42" xfId="0" applyFont="1" applyBorder="1" applyAlignment="1">
      <alignment horizontal="right" vertical="center"/>
    </xf>
    <xf numFmtId="164" fontId="28" fillId="16" borderId="128" xfId="1" applyNumberFormat="1" applyFont="1" applyFill="1" applyBorder="1" applyAlignment="1">
      <alignment vertical="center" wrapText="1"/>
    </xf>
    <xf numFmtId="164" fontId="28" fillId="16" borderId="128" xfId="1" applyNumberFormat="1" applyFont="1" applyFill="1" applyBorder="1" applyAlignment="1">
      <alignment horizontal="center" vertical="center" wrapText="1"/>
    </xf>
    <xf numFmtId="0" fontId="27" fillId="0" borderId="44" xfId="0" applyFont="1" applyBorder="1" applyAlignment="1">
      <alignment horizontal="right" vertical="center"/>
    </xf>
    <xf numFmtId="0" fontId="7" fillId="6" borderId="44" xfId="0" applyFont="1" applyFill="1" applyBorder="1" applyAlignment="1">
      <alignment vertical="center"/>
    </xf>
    <xf numFmtId="0" fontId="6" fillId="6" borderId="45" xfId="0" applyFont="1" applyFill="1" applyBorder="1" applyAlignment="1">
      <alignment vertical="center"/>
    </xf>
    <xf numFmtId="169" fontId="7" fillId="6" borderId="45" xfId="0" applyNumberFormat="1" applyFont="1" applyFill="1" applyBorder="1" applyAlignment="1">
      <alignment horizontal="center" vertical="center"/>
    </xf>
    <xf numFmtId="10" fontId="7" fillId="6" borderId="45" xfId="0" applyNumberFormat="1" applyFont="1" applyFill="1" applyBorder="1" applyAlignment="1">
      <alignment horizontal="center" vertical="center"/>
    </xf>
    <xf numFmtId="44" fontId="7" fillId="6" borderId="45" xfId="1" applyFont="1" applyFill="1" applyBorder="1" applyAlignment="1">
      <alignment horizontal="center" vertical="center"/>
    </xf>
    <xf numFmtId="9" fontId="7" fillId="6" borderId="45" xfId="2" applyFont="1" applyFill="1" applyBorder="1" applyAlignment="1">
      <alignment horizontal="center" vertical="center"/>
    </xf>
    <xf numFmtId="0" fontId="7" fillId="6" borderId="46" xfId="0" applyFont="1" applyFill="1" applyBorder="1" applyAlignment="1">
      <alignment horizontal="center" vertical="center"/>
    </xf>
    <xf numFmtId="0" fontId="27" fillId="0" borderId="91" xfId="0" applyFont="1" applyBorder="1" applyAlignment="1">
      <alignment horizontal="center" vertical="center" wrapText="1"/>
    </xf>
    <xf numFmtId="0" fontId="20" fillId="16" borderId="42" xfId="0" applyFont="1" applyFill="1" applyBorder="1" applyAlignment="1">
      <alignment horizontal="left" wrapText="1"/>
    </xf>
    <xf numFmtId="0" fontId="0" fillId="16" borderId="42" xfId="0" applyFill="1" applyBorder="1" applyAlignment="1">
      <alignment horizontal="center" wrapText="1"/>
    </xf>
    <xf numFmtId="44" fontId="16" fillId="15" borderId="0" xfId="1" applyFont="1" applyFill="1" applyBorder="1" applyAlignment="1">
      <alignment horizontal="center" vertical="center"/>
    </xf>
    <xf numFmtId="9" fontId="16" fillId="15" borderId="0" xfId="2" applyFont="1" applyFill="1" applyBorder="1" applyAlignment="1">
      <alignment horizontal="center" vertical="center"/>
    </xf>
    <xf numFmtId="44" fontId="16" fillId="15" borderId="43" xfId="0" applyNumberFormat="1" applyFont="1" applyFill="1" applyBorder="1" applyAlignment="1">
      <alignment horizontal="center" vertical="center"/>
    </xf>
    <xf numFmtId="44" fontId="16" fillId="20" borderId="111" xfId="0" applyNumberFormat="1" applyFont="1" applyFill="1" applyBorder="1" applyAlignment="1">
      <alignment horizontal="center" vertical="center"/>
    </xf>
    <xf numFmtId="44" fontId="16" fillId="21" borderId="60" xfId="0" applyNumberFormat="1" applyFont="1" applyFill="1" applyBorder="1" applyAlignment="1">
      <alignment horizontal="center" vertical="center"/>
    </xf>
    <xf numFmtId="44" fontId="16" fillId="0" borderId="0" xfId="1" applyFont="1" applyBorder="1" applyAlignment="1">
      <alignment horizontal="center" vertical="center"/>
    </xf>
    <xf numFmtId="9" fontId="16" fillId="0" borderId="0" xfId="2" applyFont="1" applyBorder="1" applyAlignment="1">
      <alignment horizontal="center" vertical="center"/>
    </xf>
    <xf numFmtId="44" fontId="16" fillId="0" borderId="43" xfId="0" applyNumberFormat="1" applyFont="1" applyBorder="1" applyAlignment="1">
      <alignment horizontal="center" vertical="center"/>
    </xf>
    <xf numFmtId="0" fontId="0" fillId="0" borderId="44" xfId="0" applyBorder="1"/>
    <xf numFmtId="0" fontId="7" fillId="0" borderId="102" xfId="0" applyFont="1" applyBorder="1" applyAlignment="1">
      <alignment vertical="center"/>
    </xf>
    <xf numFmtId="14" fontId="6" fillId="0" borderId="103" xfId="0" applyNumberFormat="1" applyFont="1" applyBorder="1" applyAlignment="1">
      <alignment vertical="center"/>
    </xf>
    <xf numFmtId="0" fontId="7" fillId="0" borderId="45" xfId="0" applyFont="1" applyBorder="1" applyAlignment="1">
      <alignment horizontal="center" vertical="center"/>
    </xf>
    <xf numFmtId="0" fontId="7" fillId="0" borderId="45" xfId="0" applyFont="1" applyBorder="1" applyAlignment="1">
      <alignment vertical="center"/>
    </xf>
    <xf numFmtId="44" fontId="7" fillId="0" borderId="45" xfId="1" applyFont="1" applyBorder="1" applyAlignment="1">
      <alignment vertical="center"/>
    </xf>
    <xf numFmtId="9" fontId="7" fillId="0" borderId="45" xfId="2" applyFont="1" applyBorder="1" applyAlignment="1">
      <alignment vertical="center"/>
    </xf>
    <xf numFmtId="0" fontId="7" fillId="0" borderId="46" xfId="0" applyFont="1" applyBorder="1" applyAlignment="1">
      <alignment vertical="center"/>
    </xf>
    <xf numFmtId="168" fontId="14" fillId="15" borderId="71" xfId="0" applyNumberFormat="1" applyFont="1" applyFill="1" applyBorder="1" applyAlignment="1">
      <alignment horizontal="center" vertical="center"/>
    </xf>
    <xf numFmtId="0" fontId="13" fillId="7" borderId="133" xfId="0" applyFont="1" applyFill="1" applyBorder="1" applyAlignment="1">
      <alignment horizontal="center" vertical="center" wrapText="1"/>
    </xf>
    <xf numFmtId="0" fontId="13" fillId="7" borderId="128" xfId="0" applyFont="1" applyFill="1" applyBorder="1" applyAlignment="1">
      <alignment horizontal="center" vertical="center" wrapText="1"/>
    </xf>
    <xf numFmtId="0" fontId="14" fillId="7" borderId="134" xfId="0" applyFont="1" applyFill="1" applyBorder="1" applyAlignment="1">
      <alignment horizontal="center" vertical="center" wrapText="1"/>
    </xf>
    <xf numFmtId="0" fontId="14" fillId="6" borderId="47" xfId="0" applyFont="1" applyFill="1" applyBorder="1" applyAlignment="1">
      <alignment horizontal="center" vertical="center" wrapText="1"/>
    </xf>
    <xf numFmtId="0" fontId="14" fillId="6" borderId="143" xfId="0" applyFont="1" applyFill="1" applyBorder="1" applyAlignment="1">
      <alignment horizontal="center" vertical="center" wrapText="1"/>
    </xf>
    <xf numFmtId="0" fontId="14" fillId="6" borderId="48" xfId="0" applyFont="1" applyFill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/>
    </xf>
    <xf numFmtId="164" fontId="0" fillId="15" borderId="135" xfId="0" applyNumberFormat="1" applyFill="1" applyBorder="1" applyAlignment="1">
      <alignment horizontal="center" vertical="center"/>
    </xf>
    <xf numFmtId="164" fontId="5" fillId="15" borderId="71" xfId="0" applyNumberFormat="1" applyFont="1" applyFill="1" applyBorder="1"/>
    <xf numFmtId="164" fontId="14" fillId="15" borderId="71" xfId="0" applyNumberFormat="1" applyFont="1" applyFill="1" applyBorder="1" applyAlignment="1">
      <alignment vertical="center"/>
    </xf>
    <xf numFmtId="44" fontId="13" fillId="0" borderId="34" xfId="1" applyFont="1" applyFill="1" applyBorder="1" applyAlignment="1">
      <alignment horizontal="center" vertical="center"/>
    </xf>
    <xf numFmtId="0" fontId="13" fillId="7" borderId="132" xfId="0" applyFont="1" applyFill="1" applyBorder="1" applyAlignment="1">
      <alignment horizontal="center" vertical="center" wrapText="1"/>
    </xf>
    <xf numFmtId="0" fontId="13" fillId="7" borderId="54" xfId="0" applyFont="1" applyFill="1" applyBorder="1" applyAlignment="1">
      <alignment horizontal="center" vertical="center" wrapText="1"/>
    </xf>
    <xf numFmtId="0" fontId="13" fillId="7" borderId="111" xfId="0" applyFont="1" applyFill="1" applyBorder="1" applyAlignment="1">
      <alignment horizontal="center" vertical="center" wrapText="1"/>
    </xf>
    <xf numFmtId="4" fontId="14" fillId="2" borderId="62" xfId="0" applyNumberFormat="1" applyFont="1" applyFill="1" applyBorder="1" applyAlignment="1">
      <alignment horizontal="center" vertical="center" wrapText="1"/>
    </xf>
    <xf numFmtId="0" fontId="43" fillId="7" borderId="133" xfId="0" applyFont="1" applyFill="1" applyBorder="1" applyAlignment="1">
      <alignment horizontal="center" vertical="center" wrapText="1"/>
    </xf>
    <xf numFmtId="0" fontId="43" fillId="7" borderId="128" xfId="0" applyFont="1" applyFill="1" applyBorder="1" applyAlignment="1">
      <alignment horizontal="center" vertical="center" wrapText="1"/>
    </xf>
    <xf numFmtId="168" fontId="14" fillId="15" borderId="71" xfId="7" applyNumberFormat="1" applyFont="1" applyFill="1" applyBorder="1" applyAlignment="1">
      <alignment horizontal="center" vertical="center"/>
    </xf>
    <xf numFmtId="44" fontId="13" fillId="0" borderId="74" xfId="4" applyFont="1" applyFill="1" applyBorder="1" applyAlignment="1">
      <alignment horizontal="center" vertical="center"/>
    </xf>
    <xf numFmtId="44" fontId="13" fillId="0" borderId="17" xfId="4" applyFont="1" applyFill="1" applyBorder="1" applyAlignment="1">
      <alignment horizontal="center" vertical="center"/>
    </xf>
    <xf numFmtId="44" fontId="13" fillId="0" borderId="34" xfId="4" applyFont="1" applyFill="1" applyBorder="1" applyAlignment="1">
      <alignment horizontal="center" vertical="center"/>
    </xf>
    <xf numFmtId="44" fontId="22" fillId="0" borderId="17" xfId="4" applyFont="1" applyFill="1" applyBorder="1" applyAlignment="1">
      <alignment horizontal="center" vertical="center"/>
    </xf>
    <xf numFmtId="49" fontId="15" fillId="7" borderId="132" xfId="7" applyNumberFormat="1" applyFont="1" applyFill="1" applyBorder="1" applyAlignment="1">
      <alignment horizontal="center" vertical="center" wrapText="1"/>
    </xf>
    <xf numFmtId="0" fontId="14" fillId="7" borderId="133" xfId="7" applyFont="1" applyFill="1" applyBorder="1" applyAlignment="1">
      <alignment horizontal="center" vertical="center" wrapText="1"/>
    </xf>
    <xf numFmtId="0" fontId="14" fillId="7" borderId="128" xfId="7" applyFont="1" applyFill="1" applyBorder="1" applyAlignment="1">
      <alignment horizontal="center" vertical="center" wrapText="1"/>
    </xf>
    <xf numFmtId="0" fontId="14" fillId="26" borderId="133" xfId="7" applyFont="1" applyFill="1" applyBorder="1" applyAlignment="1">
      <alignment horizontal="center" vertical="center" wrapText="1"/>
    </xf>
    <xf numFmtId="0" fontId="14" fillId="26" borderId="128" xfId="7" applyFont="1" applyFill="1" applyBorder="1" applyAlignment="1">
      <alignment horizontal="center" vertical="center" wrapText="1"/>
    </xf>
    <xf numFmtId="0" fontId="13" fillId="7" borderId="133" xfId="7" applyFont="1" applyFill="1" applyBorder="1" applyAlignment="1">
      <alignment horizontal="center" vertical="center" wrapText="1"/>
    </xf>
    <xf numFmtId="0" fontId="13" fillId="7" borderId="128" xfId="7" applyFont="1" applyFill="1" applyBorder="1" applyAlignment="1">
      <alignment horizontal="center" vertical="center" wrapText="1"/>
    </xf>
    <xf numFmtId="0" fontId="43" fillId="7" borderId="128" xfId="7" applyFont="1" applyFill="1" applyBorder="1" applyAlignment="1">
      <alignment horizontal="center" vertical="center" wrapText="1"/>
    </xf>
    <xf numFmtId="0" fontId="14" fillId="7" borderId="134" xfId="7" applyFont="1" applyFill="1" applyBorder="1" applyAlignment="1">
      <alignment horizontal="center" vertical="center" wrapText="1"/>
    </xf>
    <xf numFmtId="49" fontId="15" fillId="7" borderId="133" xfId="7" applyNumberFormat="1" applyFont="1" applyFill="1" applyBorder="1" applyAlignment="1">
      <alignment horizontal="center" vertical="center" wrapText="1"/>
    </xf>
    <xf numFmtId="49" fontId="15" fillId="7" borderId="128" xfId="7" applyNumberFormat="1" applyFont="1" applyFill="1" applyBorder="1" applyAlignment="1">
      <alignment horizontal="center" vertical="center" wrapText="1"/>
    </xf>
    <xf numFmtId="0" fontId="17" fillId="7" borderId="134" xfId="0" applyFont="1" applyFill="1" applyBorder="1" applyAlignment="1">
      <alignment horizontal="center" vertical="center" wrapText="1"/>
    </xf>
    <xf numFmtId="2" fontId="13" fillId="0" borderId="128" xfId="0" applyNumberFormat="1" applyFont="1" applyBorder="1" applyAlignment="1">
      <alignment horizontal="center" vertical="center"/>
    </xf>
    <xf numFmtId="44" fontId="16" fillId="0" borderId="21" xfId="4" applyFont="1" applyBorder="1" applyAlignment="1">
      <alignment horizontal="left" vertical="center" wrapText="1"/>
    </xf>
    <xf numFmtId="0" fontId="13" fillId="7" borderId="95" xfId="0" applyFont="1" applyFill="1" applyBorder="1" applyAlignment="1">
      <alignment horizontal="center" vertical="center" wrapText="1"/>
    </xf>
    <xf numFmtId="0" fontId="14" fillId="7" borderId="129" xfId="0" applyFont="1" applyFill="1" applyBorder="1" applyAlignment="1">
      <alignment horizontal="center" vertical="center" wrapText="1"/>
    </xf>
    <xf numFmtId="0" fontId="17" fillId="7" borderId="129" xfId="0" applyFont="1" applyFill="1" applyBorder="1" applyAlignment="1">
      <alignment horizontal="center" vertical="center" wrapText="1"/>
    </xf>
    <xf numFmtId="0" fontId="13" fillId="7" borderId="129" xfId="0" applyFont="1" applyFill="1" applyBorder="1" applyAlignment="1">
      <alignment horizontal="center" vertical="center" wrapText="1"/>
    </xf>
    <xf numFmtId="0" fontId="14" fillId="7" borderId="96" xfId="0" applyFont="1" applyFill="1" applyBorder="1" applyAlignment="1">
      <alignment horizontal="center" vertical="center" wrapText="1"/>
    </xf>
    <xf numFmtId="0" fontId="14" fillId="7" borderId="17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22" fillId="0" borderId="21" xfId="7" applyFont="1" applyBorder="1" applyAlignment="1">
      <alignment horizontal="left" vertical="center" wrapText="1"/>
    </xf>
    <xf numFmtId="0" fontId="22" fillId="0" borderId="21" xfId="7" applyFont="1" applyBorder="1" applyAlignment="1">
      <alignment horizontal="center" vertical="center" wrapText="1"/>
    </xf>
    <xf numFmtId="0" fontId="16" fillId="0" borderId="58" xfId="7" applyFont="1" applyBorder="1" applyAlignment="1">
      <alignment horizontal="left" vertical="center" wrapText="1"/>
    </xf>
    <xf numFmtId="0" fontId="16" fillId="0" borderId="58" xfId="7" applyFont="1" applyBorder="1" applyAlignment="1">
      <alignment horizontal="center" vertical="center" wrapText="1"/>
    </xf>
    <xf numFmtId="2" fontId="13" fillId="0" borderId="145" xfId="7" applyNumberFormat="1" applyFont="1" applyBorder="1" applyAlignment="1">
      <alignment horizontal="center" vertical="center"/>
    </xf>
    <xf numFmtId="0" fontId="14" fillId="7" borderId="38" xfId="7" applyFont="1" applyFill="1" applyBorder="1" applyAlignment="1">
      <alignment horizontal="center" vertical="center" wrapText="1"/>
    </xf>
    <xf numFmtId="0" fontId="16" fillId="0" borderId="84" xfId="7" applyFont="1" applyBorder="1" applyAlignment="1">
      <alignment horizontal="left" vertical="center" wrapText="1"/>
    </xf>
    <xf numFmtId="0" fontId="20" fillId="0" borderId="128" xfId="7" applyBorder="1"/>
    <xf numFmtId="0" fontId="14" fillId="27" borderId="69" xfId="7" applyFont="1" applyFill="1" applyBorder="1" applyAlignment="1">
      <alignment horizontal="center" vertical="center" wrapText="1"/>
    </xf>
    <xf numFmtId="0" fontId="14" fillId="27" borderId="78" xfId="7" applyFont="1" applyFill="1" applyBorder="1" applyAlignment="1">
      <alignment horizontal="left" vertical="center" wrapText="1"/>
    </xf>
    <xf numFmtId="0" fontId="20" fillId="15" borderId="146" xfId="7" applyFill="1" applyBorder="1" applyAlignment="1">
      <alignment horizontal="center" vertical="center"/>
    </xf>
    <xf numFmtId="0" fontId="5" fillId="15" borderId="40" xfId="7" applyFont="1" applyFill="1" applyBorder="1"/>
    <xf numFmtId="168" fontId="14" fillId="15" borderId="40" xfId="7" applyNumberFormat="1" applyFont="1" applyFill="1" applyBorder="1" applyAlignment="1">
      <alignment horizontal="center" vertical="center"/>
    </xf>
    <xf numFmtId="0" fontId="16" fillId="0" borderId="128" xfId="7" applyFont="1" applyBorder="1" applyAlignment="1">
      <alignment horizontal="left" vertical="center" wrapText="1"/>
    </xf>
    <xf numFmtId="0" fontId="16" fillId="0" borderId="128" xfId="7" applyFont="1" applyBorder="1" applyAlignment="1">
      <alignment horizontal="center" vertical="center" wrapText="1"/>
    </xf>
    <xf numFmtId="2" fontId="13" fillId="0" borderId="128" xfId="7" applyNumberFormat="1" applyFont="1" applyBorder="1" applyAlignment="1">
      <alignment horizontal="center" vertical="center"/>
    </xf>
    <xf numFmtId="44" fontId="13" fillId="0" borderId="128" xfId="4" applyFont="1" applyFill="1" applyBorder="1" applyAlignment="1">
      <alignment horizontal="center" vertical="center" wrapText="1"/>
    </xf>
    <xf numFmtId="49" fontId="16" fillId="0" borderId="128" xfId="7" applyNumberFormat="1" applyFont="1" applyBorder="1" applyAlignment="1">
      <alignment horizontal="left" vertical="center" wrapText="1"/>
    </xf>
    <xf numFmtId="49" fontId="16" fillId="0" borderId="128" xfId="7" applyNumberFormat="1" applyFont="1" applyBorder="1" applyAlignment="1">
      <alignment horizontal="center" vertical="center" wrapText="1"/>
    </xf>
    <xf numFmtId="0" fontId="13" fillId="0" borderId="95" xfId="7" applyFont="1" applyBorder="1" applyAlignment="1">
      <alignment horizontal="center" vertical="center" wrapText="1"/>
    </xf>
    <xf numFmtId="0" fontId="16" fillId="0" borderId="54" xfId="7" applyFont="1" applyBorder="1" applyAlignment="1">
      <alignment horizontal="left" vertical="center" wrapText="1"/>
    </xf>
    <xf numFmtId="0" fontId="16" fillId="0" borderId="54" xfId="7" applyFont="1" applyBorder="1" applyAlignment="1">
      <alignment horizontal="center" vertical="center" wrapText="1"/>
    </xf>
    <xf numFmtId="2" fontId="13" fillId="0" borderId="54" xfId="7" applyNumberFormat="1" applyFont="1" applyBorder="1" applyAlignment="1">
      <alignment horizontal="center" vertical="center"/>
    </xf>
    <xf numFmtId="44" fontId="13" fillId="0" borderId="54" xfId="4" applyFont="1" applyFill="1" applyBorder="1" applyAlignment="1">
      <alignment horizontal="center" vertical="center" wrapText="1"/>
    </xf>
    <xf numFmtId="44" fontId="13" fillId="0" borderId="111" xfId="4" applyFont="1" applyFill="1" applyBorder="1" applyAlignment="1">
      <alignment horizontal="center" vertical="center"/>
    </xf>
    <xf numFmtId="0" fontId="13" fillId="0" borderId="129" xfId="7" applyFont="1" applyBorder="1" applyAlignment="1">
      <alignment horizontal="center" vertical="center" wrapText="1"/>
    </xf>
    <xf numFmtId="44" fontId="13" fillId="0" borderId="57" xfId="4" applyFont="1" applyFill="1" applyBorder="1" applyAlignment="1">
      <alignment horizontal="center" vertical="center"/>
    </xf>
    <xf numFmtId="0" fontId="14" fillId="16" borderId="147" xfId="0" applyFont="1" applyFill="1" applyBorder="1" applyAlignment="1">
      <alignment horizontal="center" vertical="center" wrapText="1"/>
    </xf>
    <xf numFmtId="0" fontId="28" fillId="16" borderId="140" xfId="0" applyFont="1" applyFill="1" applyBorder="1" applyAlignment="1">
      <alignment vertical="center" wrapText="1"/>
    </xf>
    <xf numFmtId="44" fontId="16" fillId="0" borderId="21" xfId="1" applyFont="1" applyFill="1" applyBorder="1" applyAlignment="1">
      <alignment horizontal="center" vertical="center" wrapText="1"/>
    </xf>
    <xf numFmtId="44" fontId="16" fillId="0" borderId="22" xfId="1" applyFont="1" applyFill="1" applyBorder="1" applyAlignment="1">
      <alignment horizontal="center" vertical="center" wrapText="1"/>
    </xf>
    <xf numFmtId="44" fontId="16" fillId="0" borderId="33" xfId="1" applyFont="1" applyFill="1" applyBorder="1" applyAlignment="1">
      <alignment horizontal="center" vertical="center" wrapText="1"/>
    </xf>
    <xf numFmtId="0" fontId="16" fillId="0" borderId="22" xfId="7" applyFont="1" applyBorder="1" applyAlignment="1">
      <alignment horizontal="left" vertical="center" wrapText="1"/>
    </xf>
    <xf numFmtId="0" fontId="16" fillId="0" borderId="22" xfId="7" applyFont="1" applyBorder="1" applyAlignment="1">
      <alignment horizontal="center" vertical="center" wrapText="1"/>
    </xf>
    <xf numFmtId="44" fontId="16" fillId="0" borderId="54" xfId="1" applyFont="1" applyFill="1" applyBorder="1" applyAlignment="1">
      <alignment horizontal="center" vertical="center" wrapText="1"/>
    </xf>
    <xf numFmtId="44" fontId="16" fillId="0" borderId="128" xfId="1" applyFont="1" applyFill="1" applyBorder="1" applyAlignment="1">
      <alignment horizontal="center" vertical="center" wrapText="1"/>
    </xf>
    <xf numFmtId="44" fontId="16" fillId="0" borderId="21" xfId="4" applyFont="1" applyFill="1" applyBorder="1" applyAlignment="1">
      <alignment horizontal="left" vertical="center" wrapText="1"/>
    </xf>
    <xf numFmtId="0" fontId="13" fillId="0" borderId="128" xfId="0" applyFont="1" applyBorder="1" applyAlignment="1">
      <alignment horizontal="center" vertical="center" wrapText="1"/>
    </xf>
    <xf numFmtId="0" fontId="16" fillId="0" borderId="128" xfId="0" applyFont="1" applyBorder="1" applyAlignment="1">
      <alignment horizontal="center" vertical="center" wrapText="1"/>
    </xf>
    <xf numFmtId="172" fontId="13" fillId="0" borderId="128" xfId="0" applyNumberFormat="1" applyFont="1" applyBorder="1" applyAlignment="1">
      <alignment horizontal="center" vertical="center"/>
    </xf>
    <xf numFmtId="44" fontId="13" fillId="0" borderId="128" xfId="1" applyFont="1" applyFill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16" fillId="0" borderId="72" xfId="0" applyFont="1" applyBorder="1" applyAlignment="1">
      <alignment horizontal="center" vertical="center" wrapText="1"/>
    </xf>
    <xf numFmtId="172" fontId="13" fillId="0" borderId="72" xfId="0" applyNumberFormat="1" applyFont="1" applyBorder="1" applyAlignment="1">
      <alignment horizontal="center" vertical="center"/>
    </xf>
    <xf numFmtId="44" fontId="13" fillId="0" borderId="72" xfId="1" applyFont="1" applyFill="1" applyBorder="1" applyAlignment="1">
      <alignment horizontal="center" vertical="center" wrapText="1"/>
    </xf>
    <xf numFmtId="44" fontId="13" fillId="0" borderId="61" xfId="1" applyFont="1" applyFill="1" applyBorder="1" applyAlignment="1">
      <alignment horizontal="center" vertical="center"/>
    </xf>
    <xf numFmtId="44" fontId="13" fillId="0" borderId="148" xfId="1" applyFont="1" applyFill="1" applyBorder="1" applyAlignment="1">
      <alignment horizontal="center" vertical="center"/>
    </xf>
    <xf numFmtId="0" fontId="14" fillId="6" borderId="39" xfId="0" applyFont="1" applyFill="1" applyBorder="1" applyAlignment="1">
      <alignment horizontal="center" vertical="center" wrapText="1"/>
    </xf>
    <xf numFmtId="44" fontId="16" fillId="0" borderId="72" xfId="1" applyFont="1" applyFill="1" applyBorder="1" applyAlignment="1">
      <alignment horizontal="center" vertical="center" wrapText="1"/>
    </xf>
    <xf numFmtId="172" fontId="13" fillId="0" borderId="37" xfId="0" applyNumberFormat="1" applyFont="1" applyBorder="1" applyAlignment="1">
      <alignment horizontal="center" vertical="center"/>
    </xf>
    <xf numFmtId="49" fontId="16" fillId="0" borderId="21" xfId="0" applyNumberFormat="1" applyFont="1" applyBorder="1" applyAlignment="1">
      <alignment horizontal="justify" vertical="center" wrapText="1"/>
    </xf>
    <xf numFmtId="49" fontId="16" fillId="0" borderId="22" xfId="0" applyNumberFormat="1" applyFont="1" applyBorder="1" applyAlignment="1">
      <alignment horizontal="justify" vertical="center" wrapText="1"/>
    </xf>
    <xf numFmtId="0" fontId="14" fillId="6" borderId="39" xfId="7" applyFont="1" applyFill="1" applyBorder="1" applyAlignment="1">
      <alignment horizontal="center" vertical="center" wrapText="1"/>
    </xf>
    <xf numFmtId="0" fontId="43" fillId="7" borderId="133" xfId="7" applyFont="1" applyFill="1" applyBorder="1" applyAlignment="1">
      <alignment horizontal="center" vertical="center" wrapText="1"/>
    </xf>
    <xf numFmtId="0" fontId="14" fillId="8" borderId="64" xfId="0" applyFont="1" applyFill="1" applyBorder="1" applyAlignment="1">
      <alignment horizontal="center" vertical="center" wrapText="1"/>
    </xf>
    <xf numFmtId="0" fontId="14" fillId="8" borderId="65" xfId="0" applyFont="1" applyFill="1" applyBorder="1" applyAlignment="1">
      <alignment horizontal="left" vertical="center" wrapText="1"/>
    </xf>
    <xf numFmtId="168" fontId="14" fillId="8" borderId="150" xfId="0" applyNumberFormat="1" applyFont="1" applyFill="1" applyBorder="1" applyAlignment="1">
      <alignment horizontal="center" vertical="center"/>
    </xf>
    <xf numFmtId="0" fontId="16" fillId="15" borderId="71" xfId="0" applyFont="1" applyFill="1" applyBorder="1" applyAlignment="1">
      <alignment horizontal="center" vertical="center"/>
    </xf>
    <xf numFmtId="44" fontId="16" fillId="15" borderId="71" xfId="1" applyFont="1" applyFill="1" applyBorder="1" applyAlignment="1">
      <alignment horizontal="center" vertical="center"/>
    </xf>
    <xf numFmtId="9" fontId="16" fillId="15" borderId="71" xfId="2" applyFont="1" applyFill="1" applyBorder="1" applyAlignment="1">
      <alignment horizontal="center" vertical="center"/>
    </xf>
    <xf numFmtId="44" fontId="16" fillId="15" borderId="71" xfId="0" applyNumberFormat="1" applyFont="1" applyFill="1" applyBorder="1" applyAlignment="1">
      <alignment horizontal="center" vertical="center"/>
    </xf>
    <xf numFmtId="44" fontId="16" fillId="15" borderId="48" xfId="0" applyNumberFormat="1" applyFont="1" applyFill="1" applyBorder="1" applyAlignment="1">
      <alignment horizontal="center" vertical="center"/>
    </xf>
    <xf numFmtId="164" fontId="28" fillId="16" borderId="137" xfId="1" applyNumberFormat="1" applyFont="1" applyFill="1" applyBorder="1" applyAlignment="1">
      <alignment vertical="center" wrapText="1"/>
    </xf>
    <xf numFmtId="164" fontId="28" fillId="16" borderId="76" xfId="1" applyNumberFormat="1" applyFont="1" applyFill="1" applyBorder="1" applyAlignment="1">
      <alignment vertical="center" wrapText="1"/>
    </xf>
    <xf numFmtId="164" fontId="10" fillId="0" borderId="0" xfId="0" applyNumberFormat="1" applyFont="1" applyAlignment="1">
      <alignment horizontal="center" vertical="center"/>
    </xf>
    <xf numFmtId="167" fontId="0" fillId="0" borderId="0" xfId="0" applyNumberFormat="1"/>
    <xf numFmtId="44" fontId="10" fillId="0" borderId="0" xfId="0" applyNumberFormat="1" applyFont="1"/>
    <xf numFmtId="0" fontId="14" fillId="27" borderId="69" xfId="0" applyFont="1" applyFill="1" applyBorder="1" applyAlignment="1">
      <alignment horizontal="center" vertical="center" wrapText="1"/>
    </xf>
    <xf numFmtId="0" fontId="14" fillId="27" borderId="62" xfId="0" applyFont="1" applyFill="1" applyBorder="1" applyAlignment="1">
      <alignment horizontal="left" vertical="center" wrapText="1"/>
    </xf>
    <xf numFmtId="0" fontId="0" fillId="15" borderId="146" xfId="0" applyFill="1" applyBorder="1" applyAlignment="1">
      <alignment horizontal="center" vertical="center"/>
    </xf>
    <xf numFmtId="0" fontId="5" fillId="15" borderId="40" xfId="0" applyFont="1" applyFill="1" applyBorder="1"/>
    <xf numFmtId="168" fontId="14" fillId="15" borderId="40" xfId="0" applyNumberFormat="1" applyFont="1" applyFill="1" applyBorder="1" applyAlignment="1">
      <alignment vertical="center"/>
    </xf>
    <xf numFmtId="168" fontId="14" fillId="15" borderId="48" xfId="0" applyNumberFormat="1" applyFont="1" applyFill="1" applyBorder="1" applyAlignment="1">
      <alignment horizontal="center" vertical="center"/>
    </xf>
    <xf numFmtId="168" fontId="14" fillId="15" borderId="41" xfId="0" applyNumberFormat="1" applyFont="1" applyFill="1" applyBorder="1" applyAlignment="1">
      <alignment horizontal="center" vertical="center"/>
    </xf>
    <xf numFmtId="0" fontId="28" fillId="16" borderId="67" xfId="0" applyFont="1" applyFill="1" applyBorder="1" applyAlignment="1">
      <alignment vertical="center" wrapText="1"/>
    </xf>
    <xf numFmtId="164" fontId="28" fillId="16" borderId="67" xfId="4" applyNumberFormat="1" applyFont="1" applyFill="1" applyBorder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6" fillId="0" borderId="21" xfId="0" applyFont="1" applyBorder="1" applyAlignment="1">
      <alignment horizontal="justify" vertical="center" wrapText="1"/>
    </xf>
    <xf numFmtId="0" fontId="16" fillId="0" borderId="22" xfId="0" applyFont="1" applyBorder="1" applyAlignment="1">
      <alignment horizontal="justify" vertical="center" wrapText="1"/>
    </xf>
    <xf numFmtId="0" fontId="16" fillId="0" borderId="128" xfId="0" applyFont="1" applyBorder="1" applyAlignment="1">
      <alignment horizontal="justify" vertical="center" wrapText="1"/>
    </xf>
    <xf numFmtId="0" fontId="16" fillId="0" borderId="72" xfId="0" applyFont="1" applyBorder="1" applyAlignment="1">
      <alignment horizontal="justify" vertical="center" wrapText="1"/>
    </xf>
    <xf numFmtId="0" fontId="20" fillId="0" borderId="128" xfId="6" applyFont="1" applyBorder="1" applyAlignment="1" applyProtection="1">
      <alignment horizontal="center" vertical="center" wrapText="1"/>
      <protection locked="0"/>
    </xf>
    <xf numFmtId="0" fontId="0" fillId="0" borderId="128" xfId="0" applyBorder="1" applyAlignment="1">
      <alignment horizontal="center" vertical="center"/>
    </xf>
    <xf numFmtId="0" fontId="7" fillId="0" borderId="128" xfId="0" applyFont="1" applyBorder="1" applyAlignment="1">
      <alignment horizontal="center" vertical="center"/>
    </xf>
    <xf numFmtId="49" fontId="7" fillId="0" borderId="128" xfId="0" applyNumberFormat="1" applyFont="1" applyBorder="1" applyAlignment="1">
      <alignment vertical="center" wrapText="1"/>
    </xf>
    <xf numFmtId="49" fontId="7" fillId="0" borderId="128" xfId="0" applyNumberFormat="1" applyFont="1" applyBorder="1" applyAlignment="1">
      <alignment horizontal="center" vertical="center"/>
    </xf>
    <xf numFmtId="170" fontId="7" fillId="0" borderId="128" xfId="0" applyNumberFormat="1" applyFont="1" applyBorder="1" applyAlignment="1">
      <alignment horizontal="center" vertical="center"/>
    </xf>
    <xf numFmtId="44" fontId="7" fillId="0" borderId="128" xfId="1" applyFont="1" applyBorder="1" applyAlignment="1">
      <alignment horizontal="center" vertical="center"/>
    </xf>
    <xf numFmtId="167" fontId="7" fillId="0" borderId="128" xfId="0" applyNumberFormat="1" applyFont="1" applyBorder="1" applyAlignment="1">
      <alignment horizontal="center" vertical="center"/>
    </xf>
    <xf numFmtId="0" fontId="7" fillId="10" borderId="128" xfId="0" applyFont="1" applyFill="1" applyBorder="1" applyAlignment="1">
      <alignment horizontal="center" vertical="center"/>
    </xf>
    <xf numFmtId="0" fontId="6" fillId="10" borderId="128" xfId="0" applyFont="1" applyFill="1" applyBorder="1" applyAlignment="1">
      <alignment horizontal="right" vertical="center" wrapText="1"/>
    </xf>
    <xf numFmtId="0" fontId="7" fillId="11" borderId="128" xfId="0" applyFont="1" applyFill="1" applyBorder="1" applyAlignment="1">
      <alignment horizontal="center" vertical="center"/>
    </xf>
    <xf numFmtId="170" fontId="7" fillId="10" borderId="128" xfId="0" applyNumberFormat="1" applyFont="1" applyFill="1" applyBorder="1" applyAlignment="1">
      <alignment horizontal="center" vertical="center"/>
    </xf>
    <xf numFmtId="44" fontId="7" fillId="10" borderId="128" xfId="1" applyFont="1" applyFill="1" applyBorder="1" applyAlignment="1">
      <alignment vertical="center"/>
    </xf>
    <xf numFmtId="44" fontId="6" fillId="10" borderId="128" xfId="1" applyFont="1" applyFill="1" applyBorder="1" applyAlignment="1">
      <alignment vertical="center"/>
    </xf>
    <xf numFmtId="44" fontId="6" fillId="10" borderId="128" xfId="1" applyFont="1" applyFill="1" applyBorder="1" applyAlignment="1">
      <alignment horizontal="center" vertical="center"/>
    </xf>
    <xf numFmtId="167" fontId="7" fillId="10" borderId="128" xfId="0" applyNumberFormat="1" applyFont="1" applyFill="1" applyBorder="1" applyAlignment="1">
      <alignment horizontal="center" vertical="center"/>
    </xf>
    <xf numFmtId="0" fontId="6" fillId="10" borderId="128" xfId="0" applyFont="1" applyFill="1" applyBorder="1" applyAlignment="1">
      <alignment horizontal="center" vertical="center"/>
    </xf>
    <xf numFmtId="0" fontId="6" fillId="11" borderId="128" xfId="0" applyFont="1" applyFill="1" applyBorder="1" applyAlignment="1">
      <alignment horizontal="center" vertical="center"/>
    </xf>
    <xf numFmtId="167" fontId="6" fillId="10" borderId="128" xfId="0" applyNumberFormat="1" applyFont="1" applyFill="1" applyBorder="1" applyAlignment="1">
      <alignment horizontal="center" vertical="center"/>
    </xf>
    <xf numFmtId="0" fontId="7" fillId="0" borderId="128" xfId="0" applyFont="1" applyBorder="1" applyAlignment="1">
      <alignment horizontal="left" vertical="center"/>
    </xf>
    <xf numFmtId="0" fontId="7" fillId="0" borderId="128" xfId="0" applyFont="1" applyBorder="1" applyAlignment="1">
      <alignment vertical="center" wrapText="1"/>
    </xf>
    <xf numFmtId="0" fontId="7" fillId="3" borderId="128" xfId="0" applyFont="1" applyFill="1" applyBorder="1" applyAlignment="1">
      <alignment horizontal="center" vertical="center"/>
    </xf>
    <xf numFmtId="44" fontId="7" fillId="0" borderId="128" xfId="1" applyFont="1" applyBorder="1" applyAlignment="1">
      <alignment vertical="center"/>
    </xf>
    <xf numFmtId="0" fontId="0" fillId="0" borderId="128" xfId="0" applyBorder="1"/>
    <xf numFmtId="0" fontId="0" fillId="0" borderId="128" xfId="0" applyBorder="1" applyAlignment="1">
      <alignment wrapText="1"/>
    </xf>
    <xf numFmtId="49" fontId="7" fillId="0" borderId="128" xfId="0" applyNumberFormat="1" applyFont="1" applyBorder="1" applyAlignment="1">
      <alignment horizontal="justify" vertical="center" wrapText="1"/>
    </xf>
    <xf numFmtId="0" fontId="6" fillId="10" borderId="128" xfId="0" applyFont="1" applyFill="1" applyBorder="1" applyAlignment="1">
      <alignment horizontal="justify" vertical="center" wrapText="1"/>
    </xf>
    <xf numFmtId="0" fontId="7" fillId="0" borderId="128" xfId="0" applyFont="1" applyBorder="1" applyAlignment="1">
      <alignment horizontal="left" vertical="center" wrapText="1"/>
    </xf>
    <xf numFmtId="49" fontId="7" fillId="11" borderId="128" xfId="0" applyNumberFormat="1" applyFont="1" applyFill="1" applyBorder="1" applyAlignment="1">
      <alignment horizontal="center" vertical="center"/>
    </xf>
    <xf numFmtId="175" fontId="7" fillId="0" borderId="128" xfId="0" applyNumberFormat="1" applyFont="1" applyBorder="1" applyAlignment="1">
      <alignment horizontal="center" vertical="center"/>
    </xf>
    <xf numFmtId="0" fontId="20" fillId="0" borderId="128" xfId="0" applyFont="1" applyBorder="1" applyAlignment="1">
      <alignment horizontal="center" vertical="center"/>
    </xf>
    <xf numFmtId="0" fontId="20" fillId="0" borderId="128" xfId="0" applyFont="1" applyBorder="1" applyAlignment="1">
      <alignment vertical="center" wrapText="1"/>
    </xf>
    <xf numFmtId="0" fontId="20" fillId="0" borderId="128" xfId="0" applyFont="1" applyBorder="1" applyAlignment="1">
      <alignment horizontal="center" vertical="center" wrapText="1"/>
    </xf>
    <xf numFmtId="44" fontId="6" fillId="0" borderId="128" xfId="1" applyFont="1" applyFill="1" applyBorder="1" applyAlignment="1">
      <alignment horizontal="center" vertical="center"/>
    </xf>
    <xf numFmtId="0" fontId="27" fillId="30" borderId="128" xfId="0" applyFont="1" applyFill="1" applyBorder="1" applyAlignment="1">
      <alignment horizontal="right" vertical="center" wrapText="1"/>
    </xf>
    <xf numFmtId="0" fontId="20" fillId="30" borderId="128" xfId="0" applyFont="1" applyFill="1" applyBorder="1" applyAlignment="1">
      <alignment horizontal="center" vertical="center"/>
    </xf>
    <xf numFmtId="44" fontId="7" fillId="0" borderId="128" xfId="4" applyFont="1" applyBorder="1" applyAlignment="1">
      <alignment horizontal="center" vertical="center"/>
    </xf>
    <xf numFmtId="49" fontId="7" fillId="0" borderId="128" xfId="0" applyNumberFormat="1" applyFont="1" applyBorder="1" applyAlignment="1">
      <alignment horizontal="center" vertical="center" wrapText="1"/>
    </xf>
    <xf numFmtId="170" fontId="0" fillId="0" borderId="128" xfId="0" applyNumberFormat="1" applyBorder="1" applyAlignment="1">
      <alignment horizontal="center" vertical="center"/>
    </xf>
    <xf numFmtId="44" fontId="7" fillId="0" borderId="128" xfId="1" applyFont="1" applyFill="1" applyBorder="1" applyAlignment="1">
      <alignment horizontal="center" vertical="center"/>
    </xf>
    <xf numFmtId="44" fontId="7" fillId="10" borderId="128" xfId="4" applyFont="1" applyFill="1" applyBorder="1" applyAlignment="1">
      <alignment vertical="center"/>
    </xf>
    <xf numFmtId="44" fontId="6" fillId="10" borderId="128" xfId="4" applyFont="1" applyFill="1" applyBorder="1" applyAlignment="1">
      <alignment vertical="center"/>
    </xf>
    <xf numFmtId="44" fontId="6" fillId="10" borderId="128" xfId="4" applyFont="1" applyFill="1" applyBorder="1" applyAlignment="1">
      <alignment horizontal="center" vertical="center"/>
    </xf>
    <xf numFmtId="44" fontId="7" fillId="0" borderId="128" xfId="0" applyNumberFormat="1" applyFont="1" applyBorder="1" applyAlignment="1">
      <alignment horizontal="center" vertical="center" wrapText="1"/>
    </xf>
    <xf numFmtId="49" fontId="7" fillId="0" borderId="128" xfId="0" applyNumberFormat="1" applyFont="1" applyBorder="1" applyAlignment="1">
      <alignment vertical="top" wrapText="1"/>
    </xf>
    <xf numFmtId="164" fontId="0" fillId="0" borderId="128" xfId="0" applyNumberFormat="1" applyBorder="1" applyAlignment="1">
      <alignment horizontal="center" vertical="center"/>
    </xf>
    <xf numFmtId="0" fontId="6" fillId="9" borderId="155" xfId="0" applyFont="1" applyFill="1" applyBorder="1" applyAlignment="1">
      <alignment horizontal="center" vertical="center"/>
    </xf>
    <xf numFmtId="0" fontId="6" fillId="9" borderId="143" xfId="0" applyFont="1" applyFill="1" applyBorder="1" applyAlignment="1">
      <alignment horizontal="center" vertical="center"/>
    </xf>
    <xf numFmtId="0" fontId="6" fillId="9" borderId="143" xfId="0" applyFont="1" applyFill="1" applyBorder="1" applyAlignment="1">
      <alignment horizontal="center" vertical="center" wrapText="1"/>
    </xf>
    <xf numFmtId="4" fontId="6" fillId="9" borderId="143" xfId="0" applyNumberFormat="1" applyFont="1" applyFill="1" applyBorder="1" applyAlignment="1">
      <alignment horizontal="center" vertical="center"/>
    </xf>
    <xf numFmtId="4" fontId="6" fillId="9" borderId="156" xfId="0" applyNumberFormat="1" applyFont="1" applyFill="1" applyBorder="1" applyAlignment="1">
      <alignment horizontal="center" vertical="center"/>
    </xf>
    <xf numFmtId="0" fontId="13" fillId="0" borderId="151" xfId="7" applyFont="1" applyBorder="1" applyAlignment="1">
      <alignment horizontal="center" vertical="center" wrapText="1"/>
    </xf>
    <xf numFmtId="49" fontId="16" fillId="0" borderId="72" xfId="7" applyNumberFormat="1" applyFont="1" applyBorder="1" applyAlignment="1">
      <alignment horizontal="left" vertical="center" wrapText="1"/>
    </xf>
    <xf numFmtId="49" fontId="16" fillId="0" borderId="72" xfId="7" applyNumberFormat="1" applyFont="1" applyBorder="1" applyAlignment="1">
      <alignment horizontal="center" vertical="center" wrapText="1"/>
    </xf>
    <xf numFmtId="2" fontId="13" fillId="0" borderId="72" xfId="7" applyNumberFormat="1" applyFont="1" applyBorder="1" applyAlignment="1">
      <alignment horizontal="center" vertical="center"/>
    </xf>
    <xf numFmtId="44" fontId="7" fillId="0" borderId="37" xfId="1" applyFont="1" applyFill="1" applyBorder="1" applyAlignment="1">
      <alignment horizontal="center" vertical="center"/>
    </xf>
    <xf numFmtId="44" fontId="13" fillId="0" borderId="72" xfId="4" applyFont="1" applyFill="1" applyBorder="1" applyAlignment="1">
      <alignment horizontal="center" vertical="center" wrapText="1"/>
    </xf>
    <xf numFmtId="44" fontId="13" fillId="0" borderId="152" xfId="4" applyFont="1" applyFill="1" applyBorder="1" applyAlignment="1">
      <alignment horizontal="center" vertical="center"/>
    </xf>
    <xf numFmtId="0" fontId="27" fillId="0" borderId="47" xfId="7" quotePrefix="1" applyFont="1" applyBorder="1" applyAlignment="1">
      <alignment horizontal="right" vertical="center"/>
    </xf>
    <xf numFmtId="168" fontId="14" fillId="15" borderId="48" xfId="7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left" vertical="center"/>
    </xf>
    <xf numFmtId="10" fontId="10" fillId="0" borderId="0" xfId="2" applyNumberFormat="1" applyFont="1" applyAlignment="1">
      <alignment horizontal="center" vertical="center"/>
    </xf>
    <xf numFmtId="44" fontId="18" fillId="0" borderId="0" xfId="7" applyNumberFormat="1" applyFont="1"/>
    <xf numFmtId="168" fontId="14" fillId="2" borderId="71" xfId="0" applyNumberFormat="1" applyFont="1" applyFill="1" applyBorder="1" applyAlignment="1">
      <alignment horizontal="center" vertical="center" wrapText="1"/>
    </xf>
    <xf numFmtId="0" fontId="14" fillId="6" borderId="52" xfId="0" applyFont="1" applyFill="1" applyBorder="1" applyAlignment="1">
      <alignment horizontal="center" vertical="center" wrapText="1"/>
    </xf>
    <xf numFmtId="0" fontId="13" fillId="7" borderId="38" xfId="0" applyFont="1" applyFill="1" applyBorder="1" applyAlignment="1">
      <alignment horizontal="center" vertical="center" wrapText="1"/>
    </xf>
    <xf numFmtId="0" fontId="14" fillId="7" borderId="145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168" fontId="14" fillId="2" borderId="158" xfId="0" applyNumberFormat="1" applyFont="1" applyFill="1" applyBorder="1" applyAlignment="1">
      <alignment horizontal="center" vertical="center" wrapText="1"/>
    </xf>
    <xf numFmtId="0" fontId="14" fillId="16" borderId="113" xfId="0" applyFont="1" applyFill="1" applyBorder="1" applyAlignment="1">
      <alignment horizontal="center" vertical="center" wrapText="1"/>
    </xf>
    <xf numFmtId="164" fontId="28" fillId="16" borderId="159" xfId="4" applyNumberFormat="1" applyFont="1" applyFill="1" applyBorder="1" applyAlignment="1">
      <alignment vertical="center" wrapText="1"/>
    </xf>
    <xf numFmtId="44" fontId="13" fillId="0" borderId="81" xfId="4" applyFont="1" applyFill="1" applyBorder="1" applyAlignment="1">
      <alignment horizontal="center" vertical="center"/>
    </xf>
    <xf numFmtId="44" fontId="13" fillId="0" borderId="82" xfId="4" applyFont="1" applyFill="1" applyBorder="1" applyAlignment="1">
      <alignment horizontal="center" vertical="center"/>
    </xf>
    <xf numFmtId="44" fontId="13" fillId="0" borderId="160" xfId="4" applyFont="1" applyFill="1" applyBorder="1" applyAlignment="1">
      <alignment horizontal="center" vertical="center"/>
    </xf>
    <xf numFmtId="44" fontId="13" fillId="0" borderId="161" xfId="4" applyFont="1" applyFill="1" applyBorder="1" applyAlignment="1">
      <alignment horizontal="center" vertical="center"/>
    </xf>
    <xf numFmtId="44" fontId="13" fillId="0" borderId="82" xfId="13" applyFont="1" applyBorder="1" applyAlignment="1">
      <alignment horizontal="center" vertical="center"/>
    </xf>
    <xf numFmtId="0" fontId="13" fillId="0" borderId="162" xfId="0" applyFont="1" applyBorder="1" applyAlignment="1">
      <alignment horizontal="center" vertical="center" wrapText="1"/>
    </xf>
    <xf numFmtId="0" fontId="16" fillId="0" borderId="58" xfId="0" applyFont="1" applyBorder="1" applyAlignment="1">
      <alignment horizontal="left" vertical="center" wrapText="1"/>
    </xf>
    <xf numFmtId="0" fontId="16" fillId="0" borderId="58" xfId="0" applyFont="1" applyBorder="1" applyAlignment="1">
      <alignment horizontal="center" vertical="center" wrapText="1"/>
    </xf>
    <xf numFmtId="2" fontId="13" fillId="0" borderId="63" xfId="7" applyNumberFormat="1" applyFont="1" applyBorder="1" applyAlignment="1">
      <alignment horizontal="center" vertical="center"/>
    </xf>
    <xf numFmtId="44" fontId="16" fillId="0" borderId="58" xfId="1" applyFont="1" applyFill="1" applyBorder="1" applyAlignment="1">
      <alignment horizontal="center" vertical="center" wrapText="1"/>
    </xf>
    <xf numFmtId="44" fontId="13" fillId="0" borderId="58" xfId="4" applyFont="1" applyFill="1" applyBorder="1" applyAlignment="1">
      <alignment horizontal="center" vertical="center" wrapText="1"/>
    </xf>
    <xf numFmtId="44" fontId="13" fillId="0" borderId="83" xfId="4" applyFont="1" applyFill="1" applyBorder="1" applyAlignment="1">
      <alignment horizontal="center" vertical="center"/>
    </xf>
    <xf numFmtId="44" fontId="6" fillId="0" borderId="128" xfId="4" applyFont="1" applyFill="1" applyBorder="1" applyAlignment="1">
      <alignment vertical="center"/>
    </xf>
    <xf numFmtId="0" fontId="14" fillId="7" borderId="154" xfId="0" applyFont="1" applyFill="1" applyBorder="1" applyAlignment="1">
      <alignment horizontal="center" vertical="center" wrapText="1"/>
    </xf>
    <xf numFmtId="0" fontId="14" fillId="16" borderId="72" xfId="0" applyFont="1" applyFill="1" applyBorder="1" applyAlignment="1">
      <alignment horizontal="center" vertical="center" wrapText="1"/>
    </xf>
    <xf numFmtId="0" fontId="28" fillId="16" borderId="72" xfId="0" applyFont="1" applyFill="1" applyBorder="1" applyAlignment="1">
      <alignment vertical="center" wrapText="1"/>
    </xf>
    <xf numFmtId="0" fontId="27" fillId="0" borderId="155" xfId="0" applyFont="1" applyBorder="1" applyAlignment="1">
      <alignment horizontal="right" vertical="center"/>
    </xf>
    <xf numFmtId="0" fontId="13" fillId="0" borderId="143" xfId="0" applyFont="1" applyBorder="1" applyAlignment="1">
      <alignment horizontal="center" vertical="center" wrapText="1"/>
    </xf>
    <xf numFmtId="0" fontId="16" fillId="0" borderId="143" xfId="0" applyFont="1" applyBorder="1" applyAlignment="1">
      <alignment horizontal="left" vertical="center" wrapText="1"/>
    </xf>
    <xf numFmtId="49" fontId="16" fillId="0" borderId="143" xfId="0" applyNumberFormat="1" applyFont="1" applyBorder="1" applyAlignment="1">
      <alignment horizontal="center" vertical="center" wrapText="1"/>
    </xf>
    <xf numFmtId="2" fontId="13" fillId="0" borderId="143" xfId="0" applyNumberFormat="1" applyFont="1" applyBorder="1" applyAlignment="1">
      <alignment horizontal="center" vertical="center"/>
    </xf>
    <xf numFmtId="44" fontId="16" fillId="0" borderId="143" xfId="1" applyFont="1" applyFill="1" applyBorder="1" applyAlignment="1">
      <alignment horizontal="center" vertical="center" wrapText="1"/>
    </xf>
    <xf numFmtId="44" fontId="13" fillId="0" borderId="143" xfId="1" applyFont="1" applyFill="1" applyBorder="1" applyAlignment="1">
      <alignment horizontal="center" vertical="center" wrapText="1"/>
    </xf>
    <xf numFmtId="44" fontId="13" fillId="0" borderId="156" xfId="1" applyFont="1" applyFill="1" applyBorder="1" applyAlignment="1">
      <alignment horizontal="center" vertical="center"/>
    </xf>
    <xf numFmtId="0" fontId="13" fillId="0" borderId="49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justify" vertical="center" wrapText="1"/>
    </xf>
    <xf numFmtId="0" fontId="16" fillId="0" borderId="50" xfId="0" applyFont="1" applyBorder="1" applyAlignment="1">
      <alignment horizontal="center" vertical="center" wrapText="1"/>
    </xf>
    <xf numFmtId="172" fontId="13" fillId="0" borderId="50" xfId="0" applyNumberFormat="1" applyFont="1" applyBorder="1" applyAlignment="1">
      <alignment horizontal="center" vertical="center"/>
    </xf>
    <xf numFmtId="44" fontId="16" fillId="0" borderId="50" xfId="1" applyFont="1" applyFill="1" applyBorder="1" applyAlignment="1">
      <alignment horizontal="center" vertical="center" wrapText="1"/>
    </xf>
    <xf numFmtId="44" fontId="13" fillId="0" borderId="50" xfId="1" applyFont="1" applyFill="1" applyBorder="1" applyAlignment="1">
      <alignment horizontal="center" vertical="center" wrapText="1"/>
    </xf>
    <xf numFmtId="44" fontId="13" fillId="0" borderId="79" xfId="1" applyFont="1" applyFill="1" applyBorder="1" applyAlignment="1">
      <alignment horizontal="center" vertical="center"/>
    </xf>
    <xf numFmtId="44" fontId="13" fillId="0" borderId="81" xfId="1" applyFont="1" applyFill="1" applyBorder="1" applyAlignment="1">
      <alignment horizontal="center" vertical="center"/>
    </xf>
    <xf numFmtId="44" fontId="13" fillId="0" borderId="160" xfId="1" applyFont="1" applyFill="1" applyBorder="1" applyAlignment="1">
      <alignment horizontal="center" vertical="center"/>
    </xf>
    <xf numFmtId="0" fontId="14" fillId="16" borderId="126" xfId="0" applyFont="1" applyFill="1" applyBorder="1" applyAlignment="1">
      <alignment horizontal="center" vertical="center" wrapText="1"/>
    </xf>
    <xf numFmtId="0" fontId="14" fillId="27" borderId="173" xfId="0" applyFont="1" applyFill="1" applyBorder="1" applyAlignment="1">
      <alignment horizontal="center" vertical="center" wrapText="1"/>
    </xf>
    <xf numFmtId="0" fontId="14" fillId="27" borderId="141" xfId="0" applyFont="1" applyFill="1" applyBorder="1" applyAlignment="1">
      <alignment horizontal="left" vertical="center" wrapText="1"/>
    </xf>
    <xf numFmtId="0" fontId="0" fillId="15" borderId="174" xfId="0" applyFill="1" applyBorder="1" applyAlignment="1">
      <alignment horizontal="center" vertical="center"/>
    </xf>
    <xf numFmtId="0" fontId="5" fillId="15" borderId="45" xfId="0" applyFont="1" applyFill="1" applyBorder="1" applyAlignment="1">
      <alignment horizontal="center"/>
    </xf>
    <xf numFmtId="0" fontId="5" fillId="15" borderId="45" xfId="0" applyFont="1" applyFill="1" applyBorder="1"/>
    <xf numFmtId="168" fontId="14" fillId="15" borderId="45" xfId="0" applyNumberFormat="1" applyFont="1" applyFill="1" applyBorder="1" applyAlignment="1">
      <alignment horizontal="center" vertical="center"/>
    </xf>
    <xf numFmtId="0" fontId="16" fillId="0" borderId="141" xfId="0" applyFont="1" applyBorder="1" applyAlignment="1">
      <alignment horizontal="left" vertical="center" wrapText="1"/>
    </xf>
    <xf numFmtId="0" fontId="16" fillId="0" borderId="63" xfId="0" applyFont="1" applyBorder="1" applyAlignment="1">
      <alignment horizontal="center" vertical="center" wrapText="1"/>
    </xf>
    <xf numFmtId="172" fontId="13" fillId="0" borderId="63" xfId="0" applyNumberFormat="1" applyFont="1" applyBorder="1" applyAlignment="1">
      <alignment horizontal="center" vertical="center"/>
    </xf>
    <xf numFmtId="44" fontId="13" fillId="0" borderId="63" xfId="1" applyFont="1" applyFill="1" applyBorder="1" applyAlignment="1">
      <alignment horizontal="center" vertical="center" wrapText="1"/>
    </xf>
    <xf numFmtId="44" fontId="13" fillId="0" borderId="175" xfId="1" applyFont="1" applyFill="1" applyBorder="1" applyAlignment="1">
      <alignment horizontal="center" vertical="center"/>
    </xf>
    <xf numFmtId="0" fontId="7" fillId="0" borderId="61" xfId="0" applyFont="1" applyBorder="1" applyAlignment="1">
      <alignment vertical="center" wrapText="1"/>
    </xf>
    <xf numFmtId="0" fontId="7" fillId="0" borderId="67" xfId="0" applyFont="1" applyBorder="1" applyAlignment="1">
      <alignment vertical="center" wrapText="1"/>
    </xf>
    <xf numFmtId="0" fontId="7" fillId="0" borderId="68" xfId="0" applyFont="1" applyBorder="1" applyAlignment="1">
      <alignment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128" xfId="0" applyFont="1" applyBorder="1" applyAlignment="1">
      <alignment horizontal="center" vertical="center" wrapText="1"/>
    </xf>
    <xf numFmtId="0" fontId="7" fillId="10" borderId="128" xfId="0" applyFont="1" applyFill="1" applyBorder="1" applyAlignment="1">
      <alignment vertical="center"/>
    </xf>
    <xf numFmtId="0" fontId="6" fillId="10" borderId="128" xfId="0" applyFont="1" applyFill="1" applyBorder="1" applyAlignment="1">
      <alignment vertical="center" wrapText="1"/>
    </xf>
    <xf numFmtId="167" fontId="7" fillId="10" borderId="128" xfId="0" applyNumberFormat="1" applyFont="1" applyFill="1" applyBorder="1" applyAlignment="1">
      <alignment vertical="center"/>
    </xf>
    <xf numFmtId="0" fontId="7" fillId="0" borderId="128" xfId="0" applyFont="1" applyBorder="1" applyAlignment="1">
      <alignment vertical="center"/>
    </xf>
    <xf numFmtId="44" fontId="7" fillId="0" borderId="128" xfId="1" applyFont="1" applyFill="1" applyBorder="1" applyAlignment="1">
      <alignment vertical="center"/>
    </xf>
    <xf numFmtId="44" fontId="7" fillId="0" borderId="128" xfId="4" applyFont="1" applyBorder="1" applyAlignment="1">
      <alignment vertical="center"/>
    </xf>
    <xf numFmtId="167" fontId="7" fillId="0" borderId="128" xfId="0" applyNumberFormat="1" applyFont="1" applyBorder="1" applyAlignment="1">
      <alignment vertical="center"/>
    </xf>
    <xf numFmtId="0" fontId="6" fillId="10" borderId="128" xfId="0" applyFont="1" applyFill="1" applyBorder="1" applyAlignment="1">
      <alignment vertical="center"/>
    </xf>
    <xf numFmtId="167" fontId="6" fillId="10" borderId="128" xfId="0" applyNumberFormat="1" applyFont="1" applyFill="1" applyBorder="1" applyAlignment="1">
      <alignment vertical="center"/>
    </xf>
    <xf numFmtId="0" fontId="6" fillId="12" borderId="128" xfId="0" applyFont="1" applyFill="1" applyBorder="1" applyAlignment="1">
      <alignment vertical="center"/>
    </xf>
    <xf numFmtId="167" fontId="6" fillId="13" borderId="128" xfId="0" applyNumberFormat="1" applyFont="1" applyFill="1" applyBorder="1" applyAlignment="1">
      <alignment vertical="center"/>
    </xf>
    <xf numFmtId="0" fontId="16" fillId="0" borderId="128" xfId="0" applyFont="1" applyBorder="1" applyAlignment="1">
      <alignment vertical="center" wrapText="1"/>
    </xf>
    <xf numFmtId="0" fontId="20" fillId="0" borderId="128" xfId="0" applyFont="1" applyBorder="1"/>
    <xf numFmtId="177" fontId="7" fillId="0" borderId="128" xfId="1" applyNumberFormat="1" applyFont="1" applyBorder="1" applyAlignment="1">
      <alignment vertical="center"/>
    </xf>
    <xf numFmtId="174" fontId="4" fillId="2" borderId="176" xfId="0" applyNumberFormat="1" applyFont="1" applyFill="1" applyBorder="1" applyAlignment="1">
      <alignment horizontal="left" vertical="center" wrapText="1"/>
    </xf>
    <xf numFmtId="10" fontId="4" fillId="0" borderId="177" xfId="0" applyNumberFormat="1" applyFont="1" applyBorder="1" applyAlignment="1">
      <alignment horizontal="center" vertical="center" wrapText="1"/>
    </xf>
    <xf numFmtId="164" fontId="4" fillId="2" borderId="177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Border="1" applyAlignment="1">
      <alignment horizontal="left" vertical="center" wrapText="1"/>
    </xf>
    <xf numFmtId="4" fontId="4" fillId="0" borderId="6" xfId="0" applyNumberFormat="1" applyFont="1" applyBorder="1" applyAlignment="1">
      <alignment horizontal="left" vertical="center" wrapText="1"/>
    </xf>
    <xf numFmtId="4" fontId="4" fillId="0" borderId="13" xfId="0" applyNumberFormat="1" applyFont="1" applyBorder="1" applyAlignment="1">
      <alignment horizontal="left" vertical="center" wrapText="1"/>
    </xf>
    <xf numFmtId="49" fontId="12" fillId="0" borderId="5" xfId="0" applyNumberFormat="1" applyFont="1" applyBorder="1" applyAlignment="1">
      <alignment horizontal="justify" vertical="center" wrapText="1"/>
    </xf>
    <xf numFmtId="49" fontId="12" fillId="0" borderId="13" xfId="0" applyNumberFormat="1" applyFont="1" applyBorder="1" applyAlignment="1">
      <alignment horizontal="justify" vertical="center" wrapText="1"/>
    </xf>
    <xf numFmtId="4" fontId="4" fillId="0" borderId="47" xfId="0" applyNumberFormat="1" applyFont="1" applyBorder="1" applyAlignment="1">
      <alignment horizontal="left" vertical="center" wrapText="1"/>
    </xf>
    <xf numFmtId="4" fontId="4" fillId="0" borderId="48" xfId="0" applyNumberFormat="1" applyFont="1" applyBorder="1" applyAlignment="1">
      <alignment horizontal="left" vertical="center" wrapText="1"/>
    </xf>
    <xf numFmtId="0" fontId="4" fillId="8" borderId="42" xfId="0" applyFont="1" applyFill="1" applyBorder="1" applyAlignment="1">
      <alignment horizontal="left"/>
    </xf>
    <xf numFmtId="0" fontId="4" fillId="8" borderId="0" xfId="0" applyFont="1" applyFill="1" applyAlignment="1">
      <alignment horizontal="left"/>
    </xf>
    <xf numFmtId="0" fontId="4" fillId="8" borderId="43" xfId="0" applyFont="1" applyFill="1" applyBorder="1" applyAlignment="1">
      <alignment horizontal="left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4" fillId="0" borderId="5" xfId="0" applyFont="1" applyBorder="1" applyAlignment="1">
      <alignment horizontal="justify" vertical="center" wrapText="1"/>
    </xf>
    <xf numFmtId="0" fontId="4" fillId="0" borderId="13" xfId="0" applyFont="1" applyBorder="1" applyAlignment="1">
      <alignment horizontal="justify" vertical="center" wrapText="1"/>
    </xf>
    <xf numFmtId="0" fontId="4" fillId="0" borderId="47" xfId="0" applyFont="1" applyBorder="1" applyAlignment="1">
      <alignment horizontal="justify" vertical="center" wrapText="1"/>
    </xf>
    <xf numFmtId="0" fontId="4" fillId="0" borderId="48" xfId="0" applyFont="1" applyBorder="1" applyAlignment="1">
      <alignment horizontal="justify" vertical="center" wrapText="1"/>
    </xf>
    <xf numFmtId="0" fontId="4" fillId="8" borderId="44" xfId="0" applyFont="1" applyFill="1" applyBorder="1" applyAlignment="1">
      <alignment horizontal="left"/>
    </xf>
    <xf numFmtId="0" fontId="4" fillId="8" borderId="45" xfId="0" applyFont="1" applyFill="1" applyBorder="1" applyAlignment="1">
      <alignment horizontal="left"/>
    </xf>
    <xf numFmtId="0" fontId="4" fillId="8" borderId="46" xfId="0" applyFont="1" applyFill="1" applyBorder="1" applyAlignment="1">
      <alignment horizontal="left"/>
    </xf>
    <xf numFmtId="14" fontId="4" fillId="0" borderId="47" xfId="0" applyNumberFormat="1" applyFont="1" applyBorder="1" applyAlignment="1">
      <alignment horizontal="left" vertical="center" wrapText="1"/>
    </xf>
    <xf numFmtId="14" fontId="4" fillId="0" borderId="48" xfId="0" applyNumberFormat="1" applyFont="1" applyBorder="1" applyAlignment="1">
      <alignment horizontal="left" vertical="center" wrapText="1"/>
    </xf>
    <xf numFmtId="4" fontId="4" fillId="2" borderId="39" xfId="0" applyNumberFormat="1" applyFont="1" applyFill="1" applyBorder="1" applyAlignment="1">
      <alignment horizontal="center" vertical="center" wrapText="1"/>
    </xf>
    <xf numFmtId="4" fontId="4" fillId="2" borderId="40" xfId="0" applyNumberFormat="1" applyFont="1" applyFill="1" applyBorder="1" applyAlignment="1">
      <alignment horizontal="center" vertical="center" wrapText="1"/>
    </xf>
    <xf numFmtId="4" fontId="4" fillId="2" borderId="41" xfId="0" applyNumberFormat="1" applyFont="1" applyFill="1" applyBorder="1" applyAlignment="1">
      <alignment horizontal="center" vertical="center" wrapText="1"/>
    </xf>
    <xf numFmtId="4" fontId="4" fillId="2" borderId="42" xfId="0" applyNumberFormat="1" applyFont="1" applyFill="1" applyBorder="1" applyAlignment="1">
      <alignment horizontal="center" vertical="center" wrapText="1"/>
    </xf>
    <xf numFmtId="4" fontId="4" fillId="2" borderId="0" xfId="0" applyNumberFormat="1" applyFont="1" applyFill="1" applyAlignment="1">
      <alignment horizontal="center" vertical="center" wrapText="1"/>
    </xf>
    <xf numFmtId="4" fontId="4" fillId="2" borderId="43" xfId="0" applyNumberFormat="1" applyFont="1" applyFill="1" applyBorder="1" applyAlignment="1">
      <alignment horizontal="center" vertical="center" wrapText="1"/>
    </xf>
    <xf numFmtId="4" fontId="4" fillId="2" borderId="44" xfId="0" applyNumberFormat="1" applyFont="1" applyFill="1" applyBorder="1" applyAlignment="1">
      <alignment horizontal="center" vertical="center" wrapText="1"/>
    </xf>
    <xf numFmtId="4" fontId="4" fillId="2" borderId="45" xfId="0" applyNumberFormat="1" applyFont="1" applyFill="1" applyBorder="1" applyAlignment="1">
      <alignment horizontal="center" vertical="center" wrapText="1"/>
    </xf>
    <xf numFmtId="4" fontId="4" fillId="2" borderId="46" xfId="0" applyNumberFormat="1" applyFont="1" applyFill="1" applyBorder="1" applyAlignment="1">
      <alignment horizontal="center" vertical="center" wrapText="1"/>
    </xf>
    <xf numFmtId="4" fontId="4" fillId="2" borderId="115" xfId="0" applyNumberFormat="1" applyFont="1" applyFill="1" applyBorder="1" applyAlignment="1">
      <alignment horizontal="center" vertical="center" wrapText="1"/>
    </xf>
    <xf numFmtId="4" fontId="4" fillId="2" borderId="163" xfId="0" applyNumberFormat="1" applyFont="1" applyFill="1" applyBorder="1" applyAlignment="1">
      <alignment horizontal="center" vertical="center" wrapText="1"/>
    </xf>
    <xf numFmtId="4" fontId="4" fillId="0" borderId="101" xfId="0" applyNumberFormat="1" applyFont="1" applyBorder="1" applyAlignment="1">
      <alignment horizontal="center" vertical="center" wrapText="1"/>
    </xf>
    <xf numFmtId="4" fontId="4" fillId="0" borderId="13" xfId="0" applyNumberFormat="1" applyFont="1" applyBorder="1" applyAlignment="1">
      <alignment horizontal="center" vertical="center" wrapText="1"/>
    </xf>
    <xf numFmtId="4" fontId="4" fillId="2" borderId="101" xfId="0" applyNumberFormat="1" applyFont="1" applyFill="1" applyBorder="1" applyAlignment="1">
      <alignment horizontal="center" vertical="center" wrapText="1"/>
    </xf>
    <xf numFmtId="4" fontId="4" fillId="2" borderId="13" xfId="0" applyNumberFormat="1" applyFont="1" applyFill="1" applyBorder="1" applyAlignment="1">
      <alignment horizontal="center" vertical="center" wrapText="1"/>
    </xf>
    <xf numFmtId="0" fontId="4" fillId="6" borderId="102" xfId="0" applyFont="1" applyFill="1" applyBorder="1" applyAlignment="1">
      <alignment horizontal="center" vertical="center" wrapText="1"/>
    </xf>
    <xf numFmtId="0" fontId="4" fillId="6" borderId="103" xfId="0" applyFont="1" applyFill="1" applyBorder="1" applyAlignment="1">
      <alignment horizontal="center" vertical="center" wrapText="1"/>
    </xf>
    <xf numFmtId="0" fontId="4" fillId="6" borderId="104" xfId="0" applyFont="1" applyFill="1" applyBorder="1" applyAlignment="1">
      <alignment horizontal="center" vertical="center" wrapText="1"/>
    </xf>
    <xf numFmtId="0" fontId="48" fillId="8" borderId="39" xfId="0" applyFont="1" applyFill="1" applyBorder="1" applyAlignment="1">
      <alignment horizontal="left"/>
    </xf>
    <xf numFmtId="0" fontId="48" fillId="8" borderId="40" xfId="0" applyFont="1" applyFill="1" applyBorder="1" applyAlignment="1">
      <alignment horizontal="left"/>
    </xf>
    <xf numFmtId="0" fontId="48" fillId="8" borderId="41" xfId="0" applyFont="1" applyFill="1" applyBorder="1" applyAlignment="1">
      <alignment horizontal="left"/>
    </xf>
    <xf numFmtId="0" fontId="39" fillId="23" borderId="125" xfId="0" applyFont="1" applyFill="1" applyBorder="1" applyAlignment="1">
      <alignment horizontal="center"/>
    </xf>
    <xf numFmtId="0" fontId="40" fillId="23" borderId="125" xfId="0" applyFont="1" applyFill="1" applyBorder="1" applyAlignment="1">
      <alignment horizontal="center"/>
    </xf>
    <xf numFmtId="4" fontId="14" fillId="2" borderId="3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31" xfId="0" applyFont="1" applyBorder="1"/>
    <xf numFmtId="173" fontId="14" fillId="2" borderId="108" xfId="0" applyNumberFormat="1" applyFont="1" applyFill="1" applyBorder="1" applyAlignment="1">
      <alignment horizontal="center" vertical="center"/>
    </xf>
    <xf numFmtId="173" fontId="14" fillId="2" borderId="107" xfId="0" applyNumberFormat="1" applyFont="1" applyFill="1" applyBorder="1" applyAlignment="1">
      <alignment horizontal="center" vertical="center"/>
    </xf>
    <xf numFmtId="0" fontId="18" fillId="6" borderId="47" xfId="0" applyFont="1" applyFill="1" applyBorder="1" applyAlignment="1">
      <alignment horizontal="center"/>
    </xf>
    <xf numFmtId="0" fontId="5" fillId="0" borderId="71" xfId="0" applyFont="1" applyBorder="1"/>
    <xf numFmtId="0" fontId="5" fillId="0" borderId="48" xfId="0" applyFont="1" applyBorder="1"/>
    <xf numFmtId="4" fontId="14" fillId="2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8" xfId="0" applyFont="1" applyBorder="1"/>
    <xf numFmtId="0" fontId="41" fillId="23" borderId="47" xfId="0" applyFont="1" applyFill="1" applyBorder="1" applyAlignment="1">
      <alignment horizontal="center" vertical="center" wrapText="1"/>
    </xf>
    <xf numFmtId="0" fontId="41" fillId="23" borderId="71" xfId="0" applyFont="1" applyFill="1" applyBorder="1" applyAlignment="1">
      <alignment horizontal="center" vertical="center" wrapText="1"/>
    </xf>
    <xf numFmtId="0" fontId="41" fillId="23" borderId="48" xfId="0" applyFont="1" applyFill="1" applyBorder="1" applyAlignment="1">
      <alignment horizontal="center" vertical="center" wrapText="1"/>
    </xf>
    <xf numFmtId="164" fontId="28" fillId="16" borderId="97" xfId="1" applyNumberFormat="1" applyFont="1" applyFill="1" applyBorder="1" applyAlignment="1">
      <alignment horizontal="right" vertical="center" wrapText="1"/>
    </xf>
    <xf numFmtId="164" fontId="28" fillId="16" borderId="98" xfId="1" applyNumberFormat="1" applyFont="1" applyFill="1" applyBorder="1" applyAlignment="1">
      <alignment horizontal="right" vertical="center" wrapText="1"/>
    </xf>
    <xf numFmtId="164" fontId="28" fillId="16" borderId="164" xfId="1" applyNumberFormat="1" applyFont="1" applyFill="1" applyBorder="1" applyAlignment="1">
      <alignment horizontal="right" vertical="center" wrapText="1"/>
    </xf>
    <xf numFmtId="173" fontId="14" fillId="2" borderId="51" xfId="0" applyNumberFormat="1" applyFont="1" applyFill="1" applyBorder="1" applyAlignment="1">
      <alignment horizontal="center" vertical="center"/>
    </xf>
    <xf numFmtId="0" fontId="5" fillId="0" borderId="52" xfId="0" applyFont="1" applyBorder="1"/>
    <xf numFmtId="0" fontId="5" fillId="0" borderId="53" xfId="0" applyFont="1" applyBorder="1"/>
    <xf numFmtId="4" fontId="14" fillId="2" borderId="42" xfId="0" applyNumberFormat="1" applyFont="1" applyFill="1" applyBorder="1" applyAlignment="1">
      <alignment horizontal="center" vertical="center" wrapText="1"/>
    </xf>
    <xf numFmtId="0" fontId="5" fillId="0" borderId="43" xfId="0" applyFont="1" applyBorder="1"/>
    <xf numFmtId="4" fontId="14" fillId="2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/>
    <xf numFmtId="0" fontId="5" fillId="0" borderId="41" xfId="0" applyFont="1" applyBorder="1"/>
    <xf numFmtId="164" fontId="28" fillId="16" borderId="137" xfId="4" applyNumberFormat="1" applyFont="1" applyFill="1" applyBorder="1" applyAlignment="1">
      <alignment horizontal="right" vertical="center" wrapText="1"/>
    </xf>
    <xf numFmtId="164" fontId="28" fillId="0" borderId="137" xfId="4" applyNumberFormat="1" applyFont="1" applyFill="1" applyBorder="1" applyAlignment="1">
      <alignment horizontal="right" vertical="center" wrapText="1"/>
    </xf>
    <xf numFmtId="164" fontId="28" fillId="0" borderId="139" xfId="4" applyNumberFormat="1" applyFont="1" applyFill="1" applyBorder="1" applyAlignment="1">
      <alignment horizontal="right" vertical="center" wrapText="1"/>
    </xf>
    <xf numFmtId="173" fontId="14" fillId="2" borderId="78" xfId="0" applyNumberFormat="1" applyFont="1" applyFill="1" applyBorder="1" applyAlignment="1">
      <alignment horizontal="center" vertical="center"/>
    </xf>
    <xf numFmtId="0" fontId="39" fillId="23" borderId="127" xfId="0" applyFont="1" applyFill="1" applyBorder="1" applyAlignment="1">
      <alignment horizontal="center"/>
    </xf>
    <xf numFmtId="164" fontId="28" fillId="16" borderId="166" xfId="1" applyNumberFormat="1" applyFont="1" applyFill="1" applyBorder="1" applyAlignment="1">
      <alignment horizontal="right" vertical="center" wrapText="1"/>
    </xf>
    <xf numFmtId="164" fontId="28" fillId="16" borderId="38" xfId="1" applyNumberFormat="1" applyFont="1" applyFill="1" applyBorder="1" applyAlignment="1">
      <alignment horizontal="right" vertical="center" wrapText="1"/>
    </xf>
    <xf numFmtId="164" fontId="28" fillId="16" borderId="117" xfId="1" applyNumberFormat="1" applyFont="1" applyFill="1" applyBorder="1" applyAlignment="1">
      <alignment horizontal="right" vertical="center" wrapText="1"/>
    </xf>
    <xf numFmtId="164" fontId="28" fillId="16" borderId="165" xfId="1" applyNumberFormat="1" applyFont="1" applyFill="1" applyBorder="1" applyAlignment="1">
      <alignment horizontal="right" vertical="center" wrapText="1"/>
    </xf>
    <xf numFmtId="164" fontId="28" fillId="16" borderId="52" xfId="1" applyNumberFormat="1" applyFont="1" applyFill="1" applyBorder="1" applyAlignment="1">
      <alignment horizontal="right" vertical="center" wrapText="1"/>
    </xf>
    <xf numFmtId="164" fontId="28" fillId="16" borderId="55" xfId="1" applyNumberFormat="1" applyFont="1" applyFill="1" applyBorder="1" applyAlignment="1">
      <alignment horizontal="right" vertical="center" wrapText="1"/>
    </xf>
    <xf numFmtId="164" fontId="28" fillId="16" borderId="144" xfId="1" applyNumberFormat="1" applyFont="1" applyFill="1" applyBorder="1" applyAlignment="1">
      <alignment horizontal="right" vertical="center" wrapText="1"/>
    </xf>
    <xf numFmtId="164" fontId="28" fillId="16" borderId="73" xfId="1" applyNumberFormat="1" applyFont="1" applyFill="1" applyBorder="1" applyAlignment="1">
      <alignment horizontal="right" vertical="center" wrapText="1"/>
    </xf>
    <xf numFmtId="164" fontId="28" fillId="16" borderId="167" xfId="1" applyNumberFormat="1" applyFont="1" applyFill="1" applyBorder="1" applyAlignment="1">
      <alignment horizontal="right" vertical="center" wrapText="1"/>
    </xf>
    <xf numFmtId="164" fontId="28" fillId="16" borderId="170" xfId="1" applyNumberFormat="1" applyFont="1" applyFill="1" applyBorder="1" applyAlignment="1">
      <alignment horizontal="right" vertical="center" wrapText="1"/>
    </xf>
    <xf numFmtId="164" fontId="28" fillId="16" borderId="35" xfId="1" applyNumberFormat="1" applyFont="1" applyFill="1" applyBorder="1" applyAlignment="1">
      <alignment horizontal="right" vertical="center" wrapText="1"/>
    </xf>
    <xf numFmtId="164" fontId="28" fillId="16" borderId="171" xfId="1" applyNumberFormat="1" applyFont="1" applyFill="1" applyBorder="1" applyAlignment="1">
      <alignment horizontal="right" vertical="center" wrapText="1"/>
    </xf>
    <xf numFmtId="168" fontId="14" fillId="2" borderId="136" xfId="0" applyNumberFormat="1" applyFont="1" applyFill="1" applyBorder="1" applyAlignment="1">
      <alignment horizontal="center" vertical="center"/>
    </xf>
    <xf numFmtId="168" fontId="14" fillId="2" borderId="71" xfId="0" applyNumberFormat="1" applyFont="1" applyFill="1" applyBorder="1" applyAlignment="1">
      <alignment horizontal="center" vertical="center"/>
    </xf>
    <xf numFmtId="168" fontId="14" fillId="2" borderId="66" xfId="0" applyNumberFormat="1" applyFont="1" applyFill="1" applyBorder="1" applyAlignment="1">
      <alignment horizontal="center" vertical="center"/>
    </xf>
    <xf numFmtId="4" fontId="14" fillId="29" borderId="3" xfId="0" applyNumberFormat="1" applyFont="1" applyFill="1" applyBorder="1" applyAlignment="1">
      <alignment horizontal="center" vertical="center" wrapText="1"/>
    </xf>
    <xf numFmtId="0" fontId="5" fillId="28" borderId="0" xfId="0" applyFont="1" applyFill="1"/>
    <xf numFmtId="0" fontId="5" fillId="28" borderId="31" xfId="0" applyFont="1" applyFill="1" applyBorder="1"/>
    <xf numFmtId="0" fontId="18" fillId="6" borderId="44" xfId="0" applyFont="1" applyFill="1" applyBorder="1" applyAlignment="1">
      <alignment horizontal="left" vertical="top" wrapText="1"/>
    </xf>
    <xf numFmtId="0" fontId="5" fillId="0" borderId="45" xfId="0" applyFont="1" applyBorder="1" applyAlignment="1">
      <alignment horizontal="left" vertical="top" wrapText="1"/>
    </xf>
    <xf numFmtId="0" fontId="5" fillId="0" borderId="46" xfId="0" applyFont="1" applyBorder="1" applyAlignment="1">
      <alignment horizontal="left" vertical="top" wrapText="1"/>
    </xf>
    <xf numFmtId="164" fontId="28" fillId="16" borderId="148" xfId="4" applyNumberFormat="1" applyFont="1" applyFill="1" applyBorder="1" applyAlignment="1">
      <alignment horizontal="right" vertical="center" wrapText="1"/>
    </xf>
    <xf numFmtId="164" fontId="28" fillId="16" borderId="168" xfId="4" applyNumberFormat="1" applyFont="1" applyFill="1" applyBorder="1" applyAlignment="1">
      <alignment horizontal="right" vertical="center" wrapText="1"/>
    </xf>
    <xf numFmtId="164" fontId="28" fillId="16" borderId="169" xfId="4" applyNumberFormat="1" applyFont="1" applyFill="1" applyBorder="1" applyAlignment="1">
      <alignment horizontal="right" vertical="center" wrapText="1"/>
    </xf>
    <xf numFmtId="164" fontId="28" fillId="16" borderId="146" xfId="1" applyNumberFormat="1" applyFont="1" applyFill="1" applyBorder="1" applyAlignment="1">
      <alignment horizontal="right" vertical="center" wrapText="1"/>
    </xf>
    <xf numFmtId="164" fontId="28" fillId="16" borderId="40" xfId="1" applyNumberFormat="1" applyFont="1" applyFill="1" applyBorder="1" applyAlignment="1">
      <alignment horizontal="right" vertical="center" wrapText="1"/>
    </xf>
    <xf numFmtId="164" fontId="28" fillId="16" borderId="41" xfId="1" applyNumberFormat="1" applyFont="1" applyFill="1" applyBorder="1" applyAlignment="1">
      <alignment horizontal="right" vertical="center" wrapText="1"/>
    </xf>
    <xf numFmtId="0" fontId="5" fillId="0" borderId="70" xfId="0" applyFont="1" applyBorder="1"/>
    <xf numFmtId="0" fontId="18" fillId="6" borderId="47" xfId="7" applyFont="1" applyFill="1" applyBorder="1" applyAlignment="1">
      <alignment horizontal="center"/>
    </xf>
    <xf numFmtId="0" fontId="5" fillId="0" borderId="71" xfId="7" applyFont="1" applyBorder="1"/>
    <xf numFmtId="0" fontId="5" fillId="0" borderId="48" xfId="7" applyFont="1" applyBorder="1"/>
    <xf numFmtId="173" fontId="14" fillId="2" borderId="78" xfId="7" applyNumberFormat="1" applyFont="1" applyFill="1" applyBorder="1" applyAlignment="1">
      <alignment horizontal="center" vertical="center"/>
    </xf>
    <xf numFmtId="0" fontId="5" fillId="0" borderId="40" xfId="7" applyFont="1" applyBorder="1"/>
    <xf numFmtId="4" fontId="14" fillId="2" borderId="1" xfId="7" applyNumberFormat="1" applyFont="1" applyFill="1" applyBorder="1" applyAlignment="1">
      <alignment horizontal="center" vertical="center" wrapText="1"/>
    </xf>
    <xf numFmtId="0" fontId="5" fillId="0" borderId="2" xfId="7" applyFont="1" applyBorder="1"/>
    <xf numFmtId="0" fontId="5" fillId="0" borderId="8" xfId="7" applyFont="1" applyBorder="1"/>
    <xf numFmtId="4" fontId="14" fillId="2" borderId="3" xfId="7" applyNumberFormat="1" applyFont="1" applyFill="1" applyBorder="1" applyAlignment="1">
      <alignment horizontal="center" vertical="center" wrapText="1"/>
    </xf>
    <xf numFmtId="0" fontId="5" fillId="0" borderId="0" xfId="7" applyFont="1"/>
    <xf numFmtId="0" fontId="5" fillId="0" borderId="31" xfId="7" applyFont="1" applyBorder="1"/>
    <xf numFmtId="0" fontId="5" fillId="0" borderId="70" xfId="7" applyFont="1" applyBorder="1"/>
    <xf numFmtId="0" fontId="18" fillId="6" borderId="71" xfId="7" applyFont="1" applyFill="1" applyBorder="1" applyAlignment="1">
      <alignment horizontal="center"/>
    </xf>
    <xf numFmtId="0" fontId="18" fillId="6" borderId="48" xfId="7" applyFont="1" applyFill="1" applyBorder="1" applyAlignment="1">
      <alignment horizontal="center"/>
    </xf>
    <xf numFmtId="173" fontId="14" fillId="2" borderId="136" xfId="0" applyNumberFormat="1" applyFont="1" applyFill="1" applyBorder="1" applyAlignment="1">
      <alignment horizontal="center" vertical="center"/>
    </xf>
    <xf numFmtId="173" fontId="14" fillId="2" borderId="71" xfId="0" applyNumberFormat="1" applyFont="1" applyFill="1" applyBorder="1" applyAlignment="1">
      <alignment horizontal="center" vertical="center"/>
    </xf>
    <xf numFmtId="173" fontId="14" fillId="2" borderId="48" xfId="0" applyNumberFormat="1" applyFont="1" applyFill="1" applyBorder="1" applyAlignment="1">
      <alignment horizontal="center" vertical="center"/>
    </xf>
    <xf numFmtId="164" fontId="28" fillId="16" borderId="153" xfId="1" applyNumberFormat="1" applyFont="1" applyFill="1" applyBorder="1" applyAlignment="1">
      <alignment horizontal="right" vertical="center" wrapText="1"/>
    </xf>
    <xf numFmtId="164" fontId="28" fillId="16" borderId="107" xfId="1" applyNumberFormat="1" applyFont="1" applyFill="1" applyBorder="1" applyAlignment="1">
      <alignment horizontal="right" vertical="center" wrapText="1"/>
    </xf>
    <xf numFmtId="164" fontId="28" fillId="16" borderId="172" xfId="1" applyNumberFormat="1" applyFont="1" applyFill="1" applyBorder="1" applyAlignment="1">
      <alignment horizontal="right" vertical="center" wrapText="1"/>
    </xf>
    <xf numFmtId="0" fontId="33" fillId="25" borderId="39" xfId="0" applyFont="1" applyFill="1" applyBorder="1" applyAlignment="1">
      <alignment horizontal="center" vertical="center"/>
    </xf>
    <xf numFmtId="0" fontId="33" fillId="25" borderId="40" xfId="0" applyFont="1" applyFill="1" applyBorder="1" applyAlignment="1">
      <alignment horizontal="center" vertical="center"/>
    </xf>
    <xf numFmtId="0" fontId="33" fillId="25" borderId="110" xfId="0" applyFont="1" applyFill="1" applyBorder="1" applyAlignment="1">
      <alignment horizontal="center" vertical="center"/>
    </xf>
    <xf numFmtId="0" fontId="33" fillId="25" borderId="73" xfId="0" applyFont="1" applyFill="1" applyBorder="1" applyAlignment="1">
      <alignment horizontal="center" vertical="center"/>
    </xf>
    <xf numFmtId="0" fontId="33" fillId="25" borderId="109" xfId="0" applyFont="1" applyFill="1" applyBorder="1" applyAlignment="1">
      <alignment horizontal="center" vertical="center"/>
    </xf>
    <xf numFmtId="0" fontId="33" fillId="25" borderId="35" xfId="0" applyFont="1" applyFill="1" applyBorder="1" applyAlignment="1">
      <alignment horizontal="center" vertical="center"/>
    </xf>
    <xf numFmtId="0" fontId="33" fillId="25" borderId="44" xfId="0" applyFont="1" applyFill="1" applyBorder="1" applyAlignment="1">
      <alignment horizontal="center" vertical="center"/>
    </xf>
    <xf numFmtId="0" fontId="33" fillId="25" borderId="45" xfId="0" applyFont="1" applyFill="1" applyBorder="1" applyAlignment="1">
      <alignment horizontal="center" vertical="center"/>
    </xf>
    <xf numFmtId="164" fontId="33" fillId="25" borderId="112" xfId="0" applyNumberFormat="1" applyFont="1" applyFill="1" applyBorder="1" applyAlignment="1">
      <alignment horizontal="center" vertical="center"/>
    </xf>
    <xf numFmtId="164" fontId="33" fillId="25" borderId="113" xfId="0" applyNumberFormat="1" applyFont="1" applyFill="1" applyBorder="1" applyAlignment="1">
      <alignment horizontal="center" vertical="center"/>
    </xf>
    <xf numFmtId="164" fontId="33" fillId="25" borderId="114" xfId="0" applyNumberFormat="1" applyFont="1" applyFill="1" applyBorder="1" applyAlignment="1">
      <alignment horizontal="center" vertical="center"/>
    </xf>
    <xf numFmtId="10" fontId="33" fillId="25" borderId="112" xfId="0" applyNumberFormat="1" applyFont="1" applyFill="1" applyBorder="1" applyAlignment="1">
      <alignment horizontal="center" vertical="center"/>
    </xf>
    <xf numFmtId="10" fontId="33" fillId="25" borderId="113" xfId="0" applyNumberFormat="1" applyFont="1" applyFill="1" applyBorder="1" applyAlignment="1">
      <alignment horizontal="center" vertical="center"/>
    </xf>
    <xf numFmtId="10" fontId="33" fillId="25" borderId="114" xfId="0" applyNumberFormat="1" applyFont="1" applyFill="1" applyBorder="1" applyAlignment="1">
      <alignment horizontal="center" vertical="center"/>
    </xf>
    <xf numFmtId="10" fontId="7" fillId="0" borderId="4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94" xfId="0" applyFont="1" applyBorder="1" applyAlignment="1">
      <alignment horizontal="center"/>
    </xf>
    <xf numFmtId="10" fontId="7" fillId="25" borderId="39" xfId="0" applyNumberFormat="1" applyFont="1" applyFill="1" applyBorder="1" applyAlignment="1">
      <alignment horizontal="center" vertical="center"/>
    </xf>
    <xf numFmtId="10" fontId="7" fillId="25" borderId="44" xfId="0" applyNumberFormat="1" applyFont="1" applyFill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vertical="center"/>
    </xf>
    <xf numFmtId="0" fontId="5" fillId="0" borderId="10" xfId="0" applyFont="1" applyBorder="1"/>
    <xf numFmtId="0" fontId="5" fillId="0" borderId="94" xfId="0" applyFont="1" applyBorder="1"/>
    <xf numFmtId="164" fontId="33" fillId="25" borderId="85" xfId="0" applyNumberFormat="1" applyFont="1" applyFill="1" applyBorder="1" applyAlignment="1">
      <alignment horizontal="center" vertical="center"/>
    </xf>
    <xf numFmtId="164" fontId="33" fillId="25" borderId="86" xfId="0" applyNumberFormat="1" applyFont="1" applyFill="1" applyBorder="1" applyAlignment="1">
      <alignment horizontal="center" vertical="center"/>
    </xf>
    <xf numFmtId="0" fontId="7" fillId="0" borderId="120" xfId="0" applyFont="1" applyBorder="1" applyAlignment="1">
      <alignment vertical="center"/>
    </xf>
    <xf numFmtId="0" fontId="5" fillId="0" borderId="91" xfId="0" applyFont="1" applyBorder="1"/>
    <xf numFmtId="0" fontId="5" fillId="0" borderId="118" xfId="0" applyFont="1" applyBorder="1"/>
    <xf numFmtId="0" fontId="5" fillId="0" borderId="93" xfId="0" applyFont="1" applyBorder="1"/>
    <xf numFmtId="0" fontId="33" fillId="25" borderId="41" xfId="0" applyFont="1" applyFill="1" applyBorder="1" applyAlignment="1">
      <alignment horizontal="center" vertical="center"/>
    </xf>
    <xf numFmtId="0" fontId="33" fillId="25" borderId="46" xfId="0" applyFont="1" applyFill="1" applyBorder="1" applyAlignment="1">
      <alignment horizontal="center" vertical="center"/>
    </xf>
    <xf numFmtId="4" fontId="7" fillId="0" borderId="120" xfId="0" applyNumberFormat="1" applyFont="1" applyBorder="1" applyAlignment="1">
      <alignment vertical="center"/>
    </xf>
    <xf numFmtId="0" fontId="5" fillId="0" borderId="7" xfId="0" applyFont="1" applyBorder="1"/>
    <xf numFmtId="0" fontId="7" fillId="0" borderId="4" xfId="0" applyFont="1" applyBorder="1" applyAlignment="1">
      <alignment horizontal="center" vertical="center"/>
    </xf>
    <xf numFmtId="164" fontId="7" fillId="0" borderId="88" xfId="0" applyNumberFormat="1" applyFont="1" applyBorder="1" applyAlignment="1">
      <alignment horizontal="center" vertical="center"/>
    </xf>
    <xf numFmtId="4" fontId="7" fillId="0" borderId="88" xfId="0" applyNumberFormat="1" applyFont="1" applyBorder="1" applyAlignment="1">
      <alignment vertical="center"/>
    </xf>
    <xf numFmtId="4" fontId="7" fillId="0" borderId="4" xfId="0" applyNumberFormat="1" applyFont="1" applyBorder="1" applyAlignment="1">
      <alignment vertical="center"/>
    </xf>
    <xf numFmtId="4" fontId="4" fillId="2" borderId="130" xfId="0" applyNumberFormat="1" applyFont="1" applyFill="1" applyBorder="1" applyAlignment="1">
      <alignment horizontal="center" vertical="center" wrapText="1"/>
    </xf>
    <xf numFmtId="4" fontId="4" fillId="2" borderId="77" xfId="0" applyNumberFormat="1" applyFont="1" applyFill="1" applyBorder="1" applyAlignment="1">
      <alignment horizontal="center" vertical="center" wrapText="1"/>
    </xf>
    <xf numFmtId="4" fontId="4" fillId="2" borderId="131" xfId="0" applyNumberFormat="1" applyFont="1" applyFill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7" fillId="0" borderId="120" xfId="0" applyFont="1" applyBorder="1" applyAlignment="1">
      <alignment horizontal="center" vertical="center"/>
    </xf>
    <xf numFmtId="0" fontId="7" fillId="0" borderId="87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10" fontId="7" fillId="0" borderId="88" xfId="0" applyNumberFormat="1" applyFont="1" applyBorder="1" applyAlignment="1">
      <alignment horizontal="center" vertical="center"/>
    </xf>
    <xf numFmtId="0" fontId="13" fillId="0" borderId="127" xfId="0" applyFont="1" applyBorder="1" applyAlignment="1">
      <alignment horizontal="center" vertical="center" wrapText="1"/>
    </xf>
    <xf numFmtId="0" fontId="13" fillId="0" borderId="127" xfId="0" applyFont="1" applyBorder="1" applyAlignment="1">
      <alignment horizontal="left" vertical="center" wrapText="1"/>
    </xf>
    <xf numFmtId="44" fontId="13" fillId="0" borderId="127" xfId="0" applyNumberFormat="1" applyFont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/>
    </xf>
    <xf numFmtId="0" fontId="27" fillId="0" borderId="87" xfId="0" applyFont="1" applyBorder="1" applyAlignment="1">
      <alignment horizontal="center" vertical="center" wrapText="1"/>
    </xf>
    <xf numFmtId="0" fontId="27" fillId="0" borderId="91" xfId="0" applyFont="1" applyBorder="1" applyAlignment="1">
      <alignment horizontal="center" vertical="center" wrapText="1"/>
    </xf>
    <xf numFmtId="0" fontId="6" fillId="6" borderId="142" xfId="0" applyFont="1" applyFill="1" applyBorder="1" applyAlignment="1">
      <alignment horizontal="center" vertical="center"/>
    </xf>
    <xf numFmtId="4" fontId="6" fillId="6" borderId="3" xfId="0" applyNumberFormat="1" applyFont="1" applyFill="1" applyBorder="1" applyAlignment="1">
      <alignment horizontal="center" vertical="center"/>
    </xf>
    <xf numFmtId="0" fontId="6" fillId="0" borderId="105" xfId="0" applyFont="1" applyBorder="1" applyAlignment="1">
      <alignment horizontal="center" vertical="center"/>
    </xf>
    <xf numFmtId="0" fontId="6" fillId="0" borderId="106" xfId="0" applyFont="1" applyBorder="1" applyAlignment="1">
      <alignment horizontal="center" vertical="center"/>
    </xf>
    <xf numFmtId="0" fontId="6" fillId="0" borderId="104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4" fontId="6" fillId="0" borderId="88" xfId="0" applyNumberFormat="1" applyFont="1" applyBorder="1" applyAlignment="1">
      <alignment horizontal="center" vertical="center"/>
    </xf>
    <xf numFmtId="169" fontId="6" fillId="0" borderId="88" xfId="0" applyNumberFormat="1" applyFont="1" applyBorder="1" applyAlignment="1">
      <alignment horizontal="center" vertical="center" wrapText="1"/>
    </xf>
    <xf numFmtId="166" fontId="6" fillId="0" borderId="89" xfId="0" applyNumberFormat="1" applyFont="1" applyBorder="1" applyAlignment="1">
      <alignment horizontal="center" vertical="center"/>
    </xf>
    <xf numFmtId="0" fontId="5" fillId="0" borderId="89" xfId="0" applyFont="1" applyBorder="1"/>
    <xf numFmtId="0" fontId="5" fillId="0" borderId="90" xfId="0" applyFont="1" applyBorder="1"/>
    <xf numFmtId="166" fontId="30" fillId="5" borderId="5" xfId="0" applyNumberFormat="1" applyFont="1" applyFill="1" applyBorder="1" applyAlignment="1">
      <alignment horizontal="center" vertical="center"/>
    </xf>
    <xf numFmtId="166" fontId="30" fillId="5" borderId="6" xfId="0" applyNumberFormat="1" applyFont="1" applyFill="1" applyBorder="1" applyAlignment="1">
      <alignment horizontal="center" vertical="center"/>
    </xf>
    <xf numFmtId="0" fontId="16" fillId="0" borderId="127" xfId="0" applyFont="1" applyBorder="1" applyAlignment="1">
      <alignment vertical="center" wrapText="1"/>
    </xf>
    <xf numFmtId="44" fontId="13" fillId="0" borderId="127" xfId="1" applyFont="1" applyBorder="1" applyAlignment="1">
      <alignment horizontal="center" vertical="center"/>
    </xf>
    <xf numFmtId="0" fontId="16" fillId="15" borderId="124" xfId="0" applyFont="1" applyFill="1" applyBorder="1" applyAlignment="1">
      <alignment horizontal="center" vertical="center"/>
    </xf>
    <xf numFmtId="0" fontId="13" fillId="0" borderId="85" xfId="0" applyFont="1" applyBorder="1" applyAlignment="1">
      <alignment horizontal="center" vertical="center" wrapText="1"/>
    </xf>
    <xf numFmtId="0" fontId="13" fillId="0" borderId="86" xfId="0" applyFont="1" applyBorder="1" applyAlignment="1">
      <alignment horizontal="center" vertical="center" wrapText="1"/>
    </xf>
    <xf numFmtId="0" fontId="16" fillId="0" borderId="85" xfId="0" applyFont="1" applyBorder="1" applyAlignment="1">
      <alignment vertical="center" wrapText="1"/>
    </xf>
    <xf numFmtId="0" fontId="16" fillId="0" borderId="86" xfId="0" applyFont="1" applyBorder="1" applyAlignment="1">
      <alignment vertical="center" wrapText="1"/>
    </xf>
    <xf numFmtId="44" fontId="13" fillId="0" borderId="85" xfId="1" applyFont="1" applyBorder="1" applyAlignment="1">
      <alignment horizontal="center" vertical="center"/>
    </xf>
    <xf numFmtId="44" fontId="13" fillId="0" borderId="86" xfId="1" applyFont="1" applyBorder="1" applyAlignment="1">
      <alignment horizontal="center" vertical="center"/>
    </xf>
    <xf numFmtId="0" fontId="16" fillId="15" borderId="72" xfId="0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/>
    </xf>
    <xf numFmtId="44" fontId="13" fillId="0" borderId="85" xfId="4" applyFont="1" applyBorder="1" applyAlignment="1">
      <alignment horizontal="center" vertical="center"/>
    </xf>
    <xf numFmtId="44" fontId="13" fillId="0" borderId="86" xfId="4" applyFont="1" applyBorder="1" applyAlignment="1">
      <alignment horizontal="center" vertical="center"/>
    </xf>
    <xf numFmtId="0" fontId="13" fillId="0" borderId="125" xfId="0" applyFont="1" applyBorder="1" applyAlignment="1">
      <alignment horizontal="center" vertical="center" wrapText="1"/>
    </xf>
    <xf numFmtId="0" fontId="16" fillId="0" borderId="125" xfId="0" applyFont="1" applyBorder="1" applyAlignment="1">
      <alignment vertical="center" wrapText="1"/>
    </xf>
    <xf numFmtId="44" fontId="13" fillId="0" borderId="125" xfId="4" applyFont="1" applyBorder="1" applyAlignment="1">
      <alignment horizontal="center" vertical="center"/>
    </xf>
    <xf numFmtId="164" fontId="13" fillId="0" borderId="125" xfId="0" applyNumberFormat="1" applyFont="1" applyBorder="1" applyAlignment="1">
      <alignment horizontal="center" vertical="center" wrapText="1"/>
    </xf>
    <xf numFmtId="164" fontId="13" fillId="0" borderId="125" xfId="1" applyNumberFormat="1" applyFont="1" applyBorder="1" applyAlignment="1">
      <alignment horizontal="center" vertical="center"/>
    </xf>
    <xf numFmtId="164" fontId="13" fillId="0" borderId="85" xfId="1" applyNumberFormat="1" applyFont="1" applyBorder="1" applyAlignment="1">
      <alignment horizontal="center" vertical="center"/>
    </xf>
    <xf numFmtId="164" fontId="13" fillId="0" borderId="86" xfId="1" applyNumberFormat="1" applyFont="1" applyBorder="1" applyAlignment="1">
      <alignment horizontal="center" vertical="center"/>
    </xf>
    <xf numFmtId="0" fontId="6" fillId="0" borderId="91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4" fontId="6" fillId="0" borderId="10" xfId="0" applyNumberFormat="1" applyFont="1" applyBorder="1" applyAlignment="1">
      <alignment horizontal="center" vertical="center"/>
    </xf>
    <xf numFmtId="4" fontId="6" fillId="0" borderId="94" xfId="0" applyNumberFormat="1" applyFont="1" applyBorder="1" applyAlignment="1">
      <alignment horizontal="center" vertical="center"/>
    </xf>
    <xf numFmtId="164" fontId="6" fillId="0" borderId="88" xfId="0" applyNumberFormat="1" applyFont="1" applyBorder="1" applyAlignment="1">
      <alignment horizontal="center" vertical="center" wrapText="1"/>
    </xf>
    <xf numFmtId="164" fontId="6" fillId="0" borderId="10" xfId="0" applyNumberFormat="1" applyFont="1" applyBorder="1" applyAlignment="1">
      <alignment horizontal="center" vertical="center" wrapText="1"/>
    </xf>
    <xf numFmtId="164" fontId="6" fillId="0" borderId="94" xfId="0" applyNumberFormat="1" applyFont="1" applyBorder="1" applyAlignment="1">
      <alignment horizontal="center" vertical="center" wrapText="1"/>
    </xf>
    <xf numFmtId="0" fontId="31" fillId="15" borderId="124" xfId="0" applyFont="1" applyFill="1" applyBorder="1" applyAlignment="1">
      <alignment horizontal="center" vertical="center"/>
    </xf>
    <xf numFmtId="0" fontId="15" fillId="15" borderId="124" xfId="0" applyFont="1" applyFill="1" applyBorder="1" applyAlignment="1">
      <alignment horizontal="center" vertical="center"/>
    </xf>
    <xf numFmtId="0" fontId="13" fillId="0" borderId="85" xfId="0" applyFont="1" applyBorder="1" applyAlignment="1">
      <alignment horizontal="left" vertical="center" wrapText="1"/>
    </xf>
    <xf numFmtId="0" fontId="13" fillId="0" borderId="86" xfId="0" applyFont="1" applyBorder="1" applyAlignment="1">
      <alignment horizontal="left" vertical="center" wrapText="1"/>
    </xf>
    <xf numFmtId="164" fontId="13" fillId="0" borderId="85" xfId="0" applyNumberFormat="1" applyFont="1" applyBorder="1" applyAlignment="1">
      <alignment horizontal="center" vertical="center" wrapText="1"/>
    </xf>
    <xf numFmtId="164" fontId="13" fillId="0" borderId="86" xfId="0" applyNumberFormat="1" applyFont="1" applyBorder="1" applyAlignment="1">
      <alignment horizontal="center" vertical="center" wrapText="1"/>
    </xf>
    <xf numFmtId="44" fontId="13" fillId="0" borderId="85" xfId="0" applyNumberFormat="1" applyFont="1" applyBorder="1" applyAlignment="1">
      <alignment horizontal="left" vertical="center" wrapText="1"/>
    </xf>
    <xf numFmtId="44" fontId="13" fillId="0" borderId="86" xfId="0" applyNumberFormat="1" applyFont="1" applyBorder="1" applyAlignment="1">
      <alignment horizontal="left" vertical="center" wrapText="1"/>
    </xf>
    <xf numFmtId="169" fontId="6" fillId="0" borderId="10" xfId="0" applyNumberFormat="1" applyFont="1" applyBorder="1" applyAlignment="1">
      <alignment horizontal="center" vertical="center" wrapText="1"/>
    </xf>
    <xf numFmtId="169" fontId="6" fillId="0" borderId="94" xfId="0" applyNumberFormat="1" applyFont="1" applyBorder="1" applyAlignment="1">
      <alignment horizontal="center" vertical="center" wrapText="1"/>
    </xf>
    <xf numFmtId="0" fontId="13" fillId="0" borderId="125" xfId="0" applyFont="1" applyBorder="1" applyAlignment="1">
      <alignment horizontal="left" vertical="center" wrapText="1"/>
    </xf>
    <xf numFmtId="44" fontId="13" fillId="0" borderId="125" xfId="0" applyNumberFormat="1" applyFont="1" applyBorder="1" applyAlignment="1">
      <alignment horizontal="left" vertical="center" wrapText="1"/>
    </xf>
    <xf numFmtId="44" fontId="13" fillId="0" borderId="85" xfId="0" applyNumberFormat="1" applyFont="1" applyBorder="1" applyAlignment="1">
      <alignment horizontal="center" vertical="center" wrapText="1"/>
    </xf>
    <xf numFmtId="49" fontId="13" fillId="0" borderId="85" xfId="0" applyNumberFormat="1" applyFont="1" applyBorder="1" applyAlignment="1">
      <alignment horizontal="left" vertical="center" wrapText="1"/>
    </xf>
    <xf numFmtId="49" fontId="13" fillId="0" borderId="85" xfId="0" applyNumberFormat="1" applyFont="1" applyBorder="1" applyAlignment="1">
      <alignment horizontal="center" vertical="center" wrapText="1"/>
    </xf>
    <xf numFmtId="44" fontId="13" fillId="0" borderId="86" xfId="0" applyNumberFormat="1" applyFont="1" applyBorder="1" applyAlignment="1">
      <alignment horizontal="center" vertical="center" wrapText="1"/>
    </xf>
    <xf numFmtId="0" fontId="13" fillId="0" borderId="149" xfId="0" applyFont="1" applyBorder="1" applyAlignment="1">
      <alignment horizontal="left" vertical="center" wrapText="1"/>
    </xf>
    <xf numFmtId="0" fontId="13" fillId="0" borderId="149" xfId="0" applyFont="1" applyBorder="1" applyAlignment="1">
      <alignment horizontal="center" vertical="center" wrapText="1"/>
    </xf>
    <xf numFmtId="0" fontId="16" fillId="0" borderId="85" xfId="0" applyFont="1" applyBorder="1" applyAlignment="1">
      <alignment horizontal="center" vertical="center" wrapText="1"/>
    </xf>
    <xf numFmtId="0" fontId="16" fillId="0" borderId="86" xfId="0" applyFont="1" applyBorder="1" applyAlignment="1">
      <alignment horizontal="center" vertical="center" wrapText="1"/>
    </xf>
    <xf numFmtId="44" fontId="13" fillId="0" borderId="85" xfId="1" applyFont="1" applyFill="1" applyBorder="1" applyAlignment="1">
      <alignment horizontal="center" vertical="center"/>
    </xf>
    <xf numFmtId="44" fontId="13" fillId="0" borderId="86" xfId="1" applyFont="1" applyFill="1" applyBorder="1" applyAlignment="1">
      <alignment horizontal="center" vertical="center"/>
    </xf>
    <xf numFmtId="0" fontId="27" fillId="0" borderId="31" xfId="7" applyFont="1" applyBorder="1" applyAlignment="1">
      <alignment horizontal="center" vertical="center" wrapText="1"/>
    </xf>
    <xf numFmtId="0" fontId="6" fillId="6" borderId="1" xfId="7" applyFont="1" applyFill="1" applyBorder="1" applyAlignment="1">
      <alignment horizontal="center" vertical="center"/>
    </xf>
    <xf numFmtId="4" fontId="6" fillId="6" borderId="3" xfId="7" applyNumberFormat="1" applyFont="1" applyFill="1" applyBorder="1" applyAlignment="1">
      <alignment horizontal="center" vertical="center"/>
    </xf>
    <xf numFmtId="0" fontId="6" fillId="6" borderId="3" xfId="7" applyFont="1" applyFill="1" applyBorder="1" applyAlignment="1">
      <alignment horizontal="center" vertical="center"/>
    </xf>
    <xf numFmtId="0" fontId="6" fillId="0" borderId="105" xfId="7" applyFont="1" applyBorder="1" applyAlignment="1">
      <alignment horizontal="center" vertical="center"/>
    </xf>
    <xf numFmtId="0" fontId="6" fillId="0" borderId="106" xfId="7" applyFont="1" applyBorder="1" applyAlignment="1">
      <alignment horizontal="center" vertical="center"/>
    </xf>
    <xf numFmtId="0" fontId="38" fillId="0" borderId="125" xfId="7" applyFont="1" applyBorder="1" applyAlignment="1">
      <alignment horizontal="center" vertical="center" wrapText="1"/>
    </xf>
    <xf numFmtId="0" fontId="37" fillId="0" borderId="125" xfId="7" applyFont="1" applyBorder="1" applyAlignment="1">
      <alignment vertical="center" wrapText="1"/>
    </xf>
    <xf numFmtId="44" fontId="38" fillId="0" borderId="125" xfId="4" applyFont="1" applyBorder="1" applyAlignment="1">
      <alignment horizontal="center" vertical="center"/>
    </xf>
    <xf numFmtId="0" fontId="38" fillId="0" borderId="85" xfId="7" applyFont="1" applyBorder="1" applyAlignment="1">
      <alignment horizontal="center" vertical="center" wrapText="1"/>
    </xf>
    <xf numFmtId="0" fontId="38" fillId="0" borderId="86" xfId="7" applyFont="1" applyBorder="1" applyAlignment="1">
      <alignment horizontal="center" vertical="center" wrapText="1"/>
    </xf>
    <xf numFmtId="0" fontId="6" fillId="0" borderId="87" xfId="7" applyFont="1" applyBorder="1" applyAlignment="1">
      <alignment horizontal="center" vertical="center"/>
    </xf>
    <xf numFmtId="0" fontId="6" fillId="0" borderId="91" xfId="7" applyFont="1" applyBorder="1" applyAlignment="1">
      <alignment horizontal="center" vertical="center"/>
    </xf>
    <xf numFmtId="0" fontId="6" fillId="0" borderId="93" xfId="7" applyFont="1" applyBorder="1" applyAlignment="1">
      <alignment horizontal="center" vertical="center"/>
    </xf>
    <xf numFmtId="4" fontId="6" fillId="0" borderId="88" xfId="7" applyNumberFormat="1" applyFont="1" applyBorder="1" applyAlignment="1">
      <alignment horizontal="center" vertical="center"/>
    </xf>
    <xf numFmtId="4" fontId="6" fillId="0" borderId="10" xfId="7" applyNumberFormat="1" applyFont="1" applyBorder="1" applyAlignment="1">
      <alignment horizontal="center" vertical="center"/>
    </xf>
    <xf numFmtId="4" fontId="6" fillId="0" borderId="94" xfId="7" applyNumberFormat="1" applyFont="1" applyBorder="1" applyAlignment="1">
      <alignment horizontal="center" vertical="center"/>
    </xf>
    <xf numFmtId="169" fontId="6" fillId="0" borderId="88" xfId="7" applyNumberFormat="1" applyFont="1" applyBorder="1" applyAlignment="1">
      <alignment horizontal="center" vertical="center" wrapText="1"/>
    </xf>
    <xf numFmtId="169" fontId="6" fillId="0" borderId="10" xfId="7" applyNumberFormat="1" applyFont="1" applyBorder="1" applyAlignment="1">
      <alignment horizontal="center" vertical="center" wrapText="1"/>
    </xf>
    <xf numFmtId="169" fontId="6" fillId="0" borderId="94" xfId="7" applyNumberFormat="1" applyFont="1" applyBorder="1" applyAlignment="1">
      <alignment horizontal="center" vertical="center" wrapText="1"/>
    </xf>
    <xf numFmtId="166" fontId="6" fillId="0" borderId="89" xfId="7" applyNumberFormat="1" applyFont="1" applyBorder="1" applyAlignment="1">
      <alignment horizontal="center" vertical="center"/>
    </xf>
    <xf numFmtId="0" fontId="5" fillId="0" borderId="89" xfId="7" applyFont="1" applyBorder="1"/>
    <xf numFmtId="0" fontId="5" fillId="0" borderId="90" xfId="7" applyFont="1" applyBorder="1"/>
    <xf numFmtId="0" fontId="13" fillId="0" borderId="85" xfId="7" applyFont="1" applyBorder="1" applyAlignment="1">
      <alignment horizontal="center" vertical="center" wrapText="1"/>
    </xf>
    <xf numFmtId="0" fontId="13" fillId="0" borderId="86" xfId="7" applyFont="1" applyBorder="1" applyAlignment="1">
      <alignment horizontal="center" vertical="center" wrapText="1"/>
    </xf>
    <xf numFmtId="0" fontId="13" fillId="0" borderId="85" xfId="7" applyFont="1" applyBorder="1" applyAlignment="1">
      <alignment horizontal="left" vertical="center" wrapText="1"/>
    </xf>
    <xf numFmtId="0" fontId="13" fillId="0" borderId="86" xfId="7" applyFont="1" applyBorder="1" applyAlignment="1">
      <alignment horizontal="left" vertical="center" wrapText="1"/>
    </xf>
    <xf numFmtId="44" fontId="13" fillId="0" borderId="85" xfId="7" applyNumberFormat="1" applyFont="1" applyBorder="1" applyAlignment="1">
      <alignment horizontal="left" vertical="center" wrapText="1"/>
    </xf>
    <xf numFmtId="0" fontId="13" fillId="0" borderId="125" xfId="7" applyFont="1" applyBorder="1" applyAlignment="1">
      <alignment horizontal="center" vertical="center" wrapText="1"/>
    </xf>
    <xf numFmtId="0" fontId="13" fillId="0" borderId="125" xfId="7" applyFont="1" applyBorder="1" applyAlignment="1">
      <alignment horizontal="left" vertical="center" wrapText="1"/>
    </xf>
    <xf numFmtId="44" fontId="13" fillId="0" borderId="125" xfId="7" applyNumberFormat="1" applyFont="1" applyBorder="1" applyAlignment="1">
      <alignment horizontal="left" vertical="center" wrapText="1"/>
    </xf>
    <xf numFmtId="49" fontId="37" fillId="0" borderId="125" xfId="7" applyNumberFormat="1" applyFont="1" applyBorder="1" applyAlignment="1">
      <alignment vertical="center" wrapText="1"/>
    </xf>
    <xf numFmtId="0" fontId="16" fillId="0" borderId="125" xfId="7" applyFont="1" applyBorder="1" applyAlignment="1">
      <alignment vertical="center" wrapText="1"/>
    </xf>
    <xf numFmtId="44" fontId="13" fillId="0" borderId="125" xfId="7" applyNumberFormat="1" applyFont="1" applyBorder="1" applyAlignment="1">
      <alignment horizontal="center" vertical="center" wrapText="1"/>
    </xf>
    <xf numFmtId="44" fontId="13" fillId="0" borderId="125" xfId="1" applyFont="1" applyBorder="1" applyAlignment="1">
      <alignment horizontal="center" vertical="center"/>
    </xf>
    <xf numFmtId="44" fontId="13" fillId="0" borderId="125" xfId="0" applyNumberFormat="1" applyFont="1" applyBorder="1" applyAlignment="1">
      <alignment horizontal="center" vertical="center" wrapText="1"/>
    </xf>
    <xf numFmtId="4" fontId="6" fillId="2" borderId="42" xfId="0" applyNumberFormat="1" applyFont="1" applyFill="1" applyBorder="1" applyAlignment="1">
      <alignment horizontal="center" vertical="center" wrapText="1"/>
    </xf>
    <xf numFmtId="4" fontId="6" fillId="2" borderId="0" xfId="0" applyNumberFormat="1" applyFont="1" applyFill="1" applyAlignment="1">
      <alignment horizontal="center" vertical="center" wrapText="1"/>
    </xf>
    <xf numFmtId="4" fontId="6" fillId="2" borderId="43" xfId="0" applyNumberFormat="1" applyFont="1" applyFill="1" applyBorder="1" applyAlignment="1">
      <alignment horizontal="center" vertical="center" wrapText="1"/>
    </xf>
    <xf numFmtId="4" fontId="6" fillId="2" borderId="44" xfId="0" applyNumberFormat="1" applyFont="1" applyFill="1" applyBorder="1" applyAlignment="1">
      <alignment horizontal="center" vertical="center" wrapText="1"/>
    </xf>
    <xf numFmtId="4" fontId="6" fillId="2" borderId="45" xfId="0" applyNumberFormat="1" applyFont="1" applyFill="1" applyBorder="1" applyAlignment="1">
      <alignment horizontal="center" vertical="center" wrapText="1"/>
    </xf>
    <xf numFmtId="4" fontId="6" fillId="2" borderId="46" xfId="0" applyNumberFormat="1" applyFont="1" applyFill="1" applyBorder="1" applyAlignment="1">
      <alignment horizontal="center" vertical="center" wrapText="1"/>
    </xf>
    <xf numFmtId="4" fontId="6" fillId="2" borderId="39" xfId="0" applyNumberFormat="1" applyFont="1" applyFill="1" applyBorder="1" applyAlignment="1">
      <alignment horizontal="center" vertical="center" wrapText="1"/>
    </xf>
    <xf numFmtId="4" fontId="6" fillId="2" borderId="40" xfId="0" applyNumberFormat="1" applyFont="1" applyFill="1" applyBorder="1" applyAlignment="1">
      <alignment horizontal="center" vertical="center" wrapText="1"/>
    </xf>
    <xf numFmtId="4" fontId="6" fillId="2" borderId="41" xfId="0" applyNumberFormat="1" applyFont="1" applyFill="1" applyBorder="1" applyAlignment="1">
      <alignment horizontal="center" vertical="center" wrapText="1"/>
    </xf>
    <xf numFmtId="0" fontId="5" fillId="0" borderId="45" xfId="0" applyFont="1" applyBorder="1"/>
    <xf numFmtId="0" fontId="5" fillId="0" borderId="46" xfId="0" applyFont="1" applyBorder="1"/>
    <xf numFmtId="0" fontId="7" fillId="0" borderId="0" xfId="0" applyFont="1"/>
    <xf numFmtId="0" fontId="0" fillId="0" borderId="0" xfId="0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4">
    <cellStyle name="Hiperlink 2" xfId="9" xr:uid="{B2485A24-EF5F-4AB4-AF9D-27AA81D59ED0}"/>
    <cellStyle name="Moeda" xfId="1" builtinId="4"/>
    <cellStyle name="Moeda 2" xfId="4" xr:uid="{6E73548E-839F-4C59-A6C2-C0310E6B7C1B}"/>
    <cellStyle name="Moeda 2 2" xfId="13" xr:uid="{ECDD5A29-3839-4BB1-895B-746E06C6CE6A}"/>
    <cellStyle name="Moeda 3" xfId="12" xr:uid="{13F855B1-1697-4108-BFA0-C118103A31EC}"/>
    <cellStyle name="Normal" xfId="0" builtinId="0"/>
    <cellStyle name="Normal 2" xfId="3" xr:uid="{4467E8C7-0855-4328-96C1-500034CC695A}"/>
    <cellStyle name="Normal 2 2" xfId="6" xr:uid="{5F99B701-FF94-4A83-9B18-1CFAC6FEFB0A}"/>
    <cellStyle name="Normal 3" xfId="7" xr:uid="{A3482A9F-E913-40FB-92D7-3D332C0473F8}"/>
    <cellStyle name="Normal 4" xfId="8" xr:uid="{F32CDE92-3671-44CC-A66F-8532BEFF20B0}"/>
    <cellStyle name="Normal 5" xfId="10" xr:uid="{C9E9A89F-BB24-47A4-97C3-3D542096B0CC}"/>
    <cellStyle name="Normal 6" xfId="11" xr:uid="{7B78F486-E1F9-42F7-93CA-7BE447998E4A}"/>
    <cellStyle name="Porcentagem" xfId="2" builtinId="5"/>
    <cellStyle name="Porcentagem 2" xfId="5" xr:uid="{4BBC932A-0A5F-4001-A051-E7EF20810231}"/>
  </cellStyles>
  <dxfs count="30"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ont>
        <color auto="1"/>
      </font>
      <fill>
        <patternFill>
          <bgColor rgb="FF002060"/>
        </patternFill>
      </fill>
    </dxf>
    <dxf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theme="5" tint="0.39994506668294322"/>
        </patternFill>
      </fill>
    </dxf>
    <dxf>
      <font>
        <color auto="1"/>
      </font>
      <fill>
        <patternFill>
          <bgColor rgb="FF00206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59DB682C-5494-4EDE-A608-00C9E5F0F923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firstColumnStripe" dxfId="23"/>
    </tableStyle>
    <tableStyle name="PivotStylePreset2_Accent1" table="0" count="10" xr9:uid="{267968C8-6FFD-4C36-ACC1-9EA1FD1885CA}">
      <tableStyleElement type="headerRow" dxfId="22"/>
      <tableStyleElement type="totalRow" dxfId="21"/>
      <tableStyleElement type="firstRowStripe" dxfId="20"/>
      <tableStyleElement type="firstColumnStripe" dxfId="19"/>
      <tableStyleElement type="firstSubtotalRow" dxfId="18"/>
      <tableStyleElement type="secondSubtotalRow" dxfId="17"/>
      <tableStyleElement type="firstRowSubheading" dxfId="16"/>
      <tableStyleElement type="secondRowSubheading" dxfId="15"/>
      <tableStyleElement type="pageFieldLabels" dxfId="14"/>
      <tableStyleElement type="pageFieldValues" dxfId="13"/>
    </tableStyle>
  </tableStyles>
  <colors>
    <mruColors>
      <color rgb="FFFFFF99"/>
      <color rgb="FFFFCC00"/>
      <color rgb="FFFFFFFF"/>
      <color rgb="FFFFFFCC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104775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B7DDD377-95CA-42ED-A980-1790840579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3470" y="140970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6EC9833F-F4FF-49F4-8288-D8E3F67DC15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" y="142875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171450</xdr:rowOff>
    </xdr:from>
    <xdr:ext cx="381000" cy="8572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171450"/>
          <a:ext cx="381000" cy="8572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142875</xdr:rowOff>
    </xdr:from>
    <xdr:to>
      <xdr:col>0</xdr:col>
      <xdr:colOff>914400</xdr:colOff>
      <xdr:row>7</xdr:row>
      <xdr:rowOff>142874</xdr:rowOff>
    </xdr:to>
    <xdr:sp macro="[0]!EstaPastaDeTrabalho.preencher3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CF9A8501-728A-474B-8E2D-C7D83EC1D23B}"/>
            </a:ext>
          </a:extLst>
        </xdr:cNvPr>
        <xdr:cNvSpPr/>
      </xdr:nvSpPr>
      <xdr:spPr>
        <a:xfrm>
          <a:off x="47625" y="1381125"/>
          <a:ext cx="866775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5A68D00B-47FC-4ECA-B8FD-D045CD2B5E0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875" y="85725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47625</xdr:colOff>
      <xdr:row>5</xdr:row>
      <xdr:rowOff>142875</xdr:rowOff>
    </xdr:from>
    <xdr:to>
      <xdr:col>0</xdr:col>
      <xdr:colOff>914400</xdr:colOff>
      <xdr:row>7</xdr:row>
      <xdr:rowOff>142874</xdr:rowOff>
    </xdr:to>
    <xdr:sp macro="[0]!EstaPastaDeTrabalho.preencher2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4365A7B1-79BF-4BD6-8140-6660D0EDDF7E}"/>
            </a:ext>
          </a:extLst>
        </xdr:cNvPr>
        <xdr:cNvSpPr/>
      </xdr:nvSpPr>
      <xdr:spPr>
        <a:xfrm>
          <a:off x="47625" y="1381125"/>
          <a:ext cx="866775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674B8C8D-60EB-406F-8EB8-4117A81F67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875" y="85725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890C902F-BC65-4B00-9EE4-9D09D802A8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875" y="85725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38100</xdr:colOff>
      <xdr:row>5</xdr:row>
      <xdr:rowOff>171450</xdr:rowOff>
    </xdr:from>
    <xdr:to>
      <xdr:col>0</xdr:col>
      <xdr:colOff>904875</xdr:colOff>
      <xdr:row>7</xdr:row>
      <xdr:rowOff>171449</xdr:rowOff>
    </xdr:to>
    <xdr:sp macro="[0]!EstaPastaDeTrabalho.preencher2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4CBFE277-9307-40DE-AB41-AF90CD1A8B5C}"/>
            </a:ext>
          </a:extLst>
        </xdr:cNvPr>
        <xdr:cNvSpPr/>
      </xdr:nvSpPr>
      <xdr:spPr>
        <a:xfrm>
          <a:off x="38100" y="1409700"/>
          <a:ext cx="866775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F541445D-E0EC-4763-90E2-F4ADD00A23D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875" y="85725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E5FE56BE-6794-4A40-A653-01897D1C98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5875" y="85725"/>
          <a:ext cx="638175" cy="97155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9FE47BB9-AAD4-42F9-9479-C8DF15731D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85725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E5C95F3F-8B98-49F5-BD8B-E26ADD2AE7C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85725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38100</xdr:colOff>
      <xdr:row>5</xdr:row>
      <xdr:rowOff>209550</xdr:rowOff>
    </xdr:from>
    <xdr:to>
      <xdr:col>0</xdr:col>
      <xdr:colOff>904875</xdr:colOff>
      <xdr:row>7</xdr:row>
      <xdr:rowOff>209549</xdr:rowOff>
    </xdr:to>
    <xdr:sp macro="[0]!EstaPastaDeTrabalho.preencher2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7708ECF5-D80A-4F4B-A4BB-1B42B6198B0B}"/>
            </a:ext>
          </a:extLst>
        </xdr:cNvPr>
        <xdr:cNvSpPr/>
      </xdr:nvSpPr>
      <xdr:spPr>
        <a:xfrm>
          <a:off x="0" y="1447800"/>
          <a:ext cx="0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ACB4ADB9-C59B-49DD-84A6-28AE9FDE87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2D4D3B52-6137-4E22-AB04-60087E12A0C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38100</xdr:colOff>
      <xdr:row>5</xdr:row>
      <xdr:rowOff>209550</xdr:rowOff>
    </xdr:from>
    <xdr:to>
      <xdr:col>0</xdr:col>
      <xdr:colOff>904875</xdr:colOff>
      <xdr:row>7</xdr:row>
      <xdr:rowOff>209549</xdr:rowOff>
    </xdr:to>
    <xdr:sp macro="[0]!EstaPastaDeTrabalho.preencher3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E91445CF-620A-40E9-8CA5-E9E60B1228FA}"/>
            </a:ext>
          </a:extLst>
        </xdr:cNvPr>
        <xdr:cNvSpPr/>
      </xdr:nvSpPr>
      <xdr:spPr>
        <a:xfrm>
          <a:off x="38100" y="1447800"/>
          <a:ext cx="866775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0D00C346-D978-40B9-9FE1-23BD5E9DD3F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0160" y="83820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E579AE55-BB14-4CE9-8194-DC77E035E5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0160" y="83820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38100</xdr:colOff>
      <xdr:row>5</xdr:row>
      <xdr:rowOff>209550</xdr:rowOff>
    </xdr:from>
    <xdr:to>
      <xdr:col>0</xdr:col>
      <xdr:colOff>904875</xdr:colOff>
      <xdr:row>7</xdr:row>
      <xdr:rowOff>209549</xdr:rowOff>
    </xdr:to>
    <xdr:sp macro="[0]!EstaPastaDeTrabalho.preencher3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677E4BD8-6238-42A6-93E7-3E5D469726B2}"/>
            </a:ext>
          </a:extLst>
        </xdr:cNvPr>
        <xdr:cNvSpPr/>
      </xdr:nvSpPr>
      <xdr:spPr>
        <a:xfrm>
          <a:off x="38100" y="1470660"/>
          <a:ext cx="868680" cy="50291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AADD9C9E-2E2F-476A-9704-0F305D76535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870" y="140970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AD3C193F-0218-4118-99A7-BD3227A2EC0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3748757C-7E3B-432C-A500-129386820FA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38100</xdr:colOff>
      <xdr:row>5</xdr:row>
      <xdr:rowOff>209550</xdr:rowOff>
    </xdr:from>
    <xdr:to>
      <xdr:col>0</xdr:col>
      <xdr:colOff>904875</xdr:colOff>
      <xdr:row>7</xdr:row>
      <xdr:rowOff>209549</xdr:rowOff>
    </xdr:to>
    <xdr:sp macro="[0]!EstaPastaDeTrabalho.preencher3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F91C1C8C-1A66-4B6B-AB64-05B53C0B05BD}"/>
            </a:ext>
          </a:extLst>
        </xdr:cNvPr>
        <xdr:cNvSpPr/>
      </xdr:nvSpPr>
      <xdr:spPr>
        <a:xfrm>
          <a:off x="38100" y="1447800"/>
          <a:ext cx="866775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F951E2B4-03FE-4C17-B8E4-656A70302A4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2A04A8A8-86A0-4DAE-9195-4EBB90BD1C0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38100</xdr:colOff>
      <xdr:row>5</xdr:row>
      <xdr:rowOff>209550</xdr:rowOff>
    </xdr:from>
    <xdr:to>
      <xdr:col>0</xdr:col>
      <xdr:colOff>904875</xdr:colOff>
      <xdr:row>7</xdr:row>
      <xdr:rowOff>209549</xdr:rowOff>
    </xdr:to>
    <xdr:sp macro="[0]!EstaPastaDeTrabalho.preencher3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4CBED79D-7EEC-4FC1-A775-533961A65DF8}"/>
            </a:ext>
          </a:extLst>
        </xdr:cNvPr>
        <xdr:cNvSpPr/>
      </xdr:nvSpPr>
      <xdr:spPr>
        <a:xfrm>
          <a:off x="38100" y="1447800"/>
          <a:ext cx="866775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2" name="image1.png">
          <a:extLst>
            <a:ext uri="{FF2B5EF4-FFF2-40B4-BE49-F238E27FC236}">
              <a16:creationId xmlns:a16="http://schemas.microsoft.com/office/drawing/2014/main" id="{1A596803-AF0A-4517-BDD7-7EDE46A3004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85725</xdr:rowOff>
    </xdr:from>
    <xdr:ext cx="638175" cy="971550"/>
    <xdr:pic>
      <xdr:nvPicPr>
        <xdr:cNvPr id="3" name="image1.png">
          <a:extLst>
            <a:ext uri="{FF2B5EF4-FFF2-40B4-BE49-F238E27FC236}">
              <a16:creationId xmlns:a16="http://schemas.microsoft.com/office/drawing/2014/main" id="{DB01D95C-DE83-478A-B94F-BE9FCFDBBF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76350" y="85725"/>
          <a:ext cx="638175" cy="9715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38100</xdr:colOff>
      <xdr:row>5</xdr:row>
      <xdr:rowOff>209550</xdr:rowOff>
    </xdr:from>
    <xdr:to>
      <xdr:col>0</xdr:col>
      <xdr:colOff>904875</xdr:colOff>
      <xdr:row>7</xdr:row>
      <xdr:rowOff>209549</xdr:rowOff>
    </xdr:to>
    <xdr:sp macro="[0]!EstaPastaDeTrabalho.preencher3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ABA1D711-23EF-4EF9-874A-B318BE8C682A}"/>
            </a:ext>
          </a:extLst>
        </xdr:cNvPr>
        <xdr:cNvSpPr/>
      </xdr:nvSpPr>
      <xdr:spPr>
        <a:xfrm>
          <a:off x="38100" y="1447800"/>
          <a:ext cx="866775" cy="495299"/>
        </a:xfrm>
        <a:prstGeom prst="round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ATUALIZAR ITENS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188371</xdr:colOff>
      <xdr:row>1</xdr:row>
      <xdr:rowOff>112059</xdr:rowOff>
    </xdr:from>
    <xdr:ext cx="533400" cy="11811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8371" y="302559"/>
          <a:ext cx="533400" cy="118110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91440</xdr:colOff>
      <xdr:row>0</xdr:row>
      <xdr:rowOff>38099</xdr:rowOff>
    </xdr:from>
    <xdr:ext cx="532800" cy="11520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440" y="38099"/>
          <a:ext cx="532800" cy="115200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91440</xdr:colOff>
      <xdr:row>0</xdr:row>
      <xdr:rowOff>38099</xdr:rowOff>
    </xdr:from>
    <xdr:ext cx="532800" cy="1152000"/>
    <xdr:pic>
      <xdr:nvPicPr>
        <xdr:cNvPr id="2" name="image1.png">
          <a:extLst>
            <a:ext uri="{FF2B5EF4-FFF2-40B4-BE49-F238E27FC236}">
              <a16:creationId xmlns:a16="http://schemas.microsoft.com/office/drawing/2014/main" id="{47E33011-49D4-4AC6-9A96-1F5374EC1DC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38099"/>
          <a:ext cx="532800" cy="1152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A639B030-01F1-4339-9CBA-24F509CFAA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" y="142875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C66FCDC5-E6CD-44D9-BBB8-2B091F9F52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" y="142875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E5F74C63-9EC8-467C-A477-3ADDD53356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3470" y="140970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67D6314F-1586-414B-A517-6656FE6DD27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3470" y="140970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5F465E59-5A35-474E-933E-C080C77D3D2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" y="142875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8671BF6A-7C4C-4BBF-A79F-75716155BDE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0" y="144780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142875</xdr:rowOff>
    </xdr:from>
    <xdr:ext cx="533400" cy="1152525"/>
    <xdr:pic>
      <xdr:nvPicPr>
        <xdr:cNvPr id="2" name="image1.png">
          <a:extLst>
            <a:ext uri="{FF2B5EF4-FFF2-40B4-BE49-F238E27FC236}">
              <a16:creationId xmlns:a16="http://schemas.microsoft.com/office/drawing/2014/main" id="{6BE10E5C-4461-4BF9-A632-AA620992FF1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3470" y="140970"/>
          <a:ext cx="533400" cy="1152525"/>
        </a:xfrm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Ivana  Perucci" id="{A6F5F03D-A7F7-463C-BE2D-D1E54E2CBDD7}" userId="S::ivanaperucci@ufop.edu.br::25463388-43d0-426e-a43c-752191b4e2e4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57" dT="2026-05-11T16:39:45.51" personId="{A6F5F03D-A7F7-463C-BE2D-D1E54E2CBDD7}" id="{63F73A33-CB74-4445-851C-C2B91EF3890F}">
    <text>Alterado para ORSE 000009Serviço
Remoção de telhamento com telhas cerâmicas - considerando valor SINAPI incompatível e genérico: 97647/SINAPI Remoção de telhas de fibrocimento metálica e cerâmica, de forma manual, sem reaproveitamento.</text>
    <extLst>
      <x:ext xmlns:xltc2="http://schemas.microsoft.com/office/spreadsheetml/2020/threadedcomments2" uri="{F7C98A9C-CBB3-438F-8F68-D28B6AF4A901}">
        <xltc2:checksum>327686201</xltc2:checksum>
        <xltc2:hyperlink startIndex="129" length="106" url="https://orse.cehop.se.gov.br/composicao.asp?font_sg_fonte=SINAPI&amp;serv_nr_codigo=97647&amp;peri_nr_ano=2026&amp;peri_nr_mes=3&amp;peri_nr_ordem=1"/>
      </x:ext>
    </extLs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0B050"/>
    <pageSetUpPr fitToPage="1"/>
  </sheetPr>
  <dimension ref="A1:I996"/>
  <sheetViews>
    <sheetView showGridLines="0" tabSelected="1" view="pageBreakPreview" zoomScale="85" zoomScaleNormal="85" zoomScaleSheetLayoutView="85" workbookViewId="0">
      <selection activeCell="H13" sqref="H13"/>
    </sheetView>
  </sheetViews>
  <sheetFormatPr defaultColWidth="14.42578125" defaultRowHeight="15" customHeight="1"/>
  <cols>
    <col min="1" max="1" width="16.140625" customWidth="1"/>
    <col min="2" max="2" width="95.7109375" customWidth="1"/>
    <col min="3" max="3" width="25.7109375" customWidth="1"/>
    <col min="4" max="4" width="11.7109375" customWidth="1"/>
    <col min="5" max="6" width="2.28515625" bestFit="1" customWidth="1"/>
    <col min="7" max="7" width="16.5703125" bestFit="1" customWidth="1"/>
    <col min="8" max="8" width="24.7109375" customWidth="1"/>
    <col min="9" max="9" width="14.7109375" bestFit="1" customWidth="1"/>
    <col min="10" max="13" width="9.140625" customWidth="1"/>
    <col min="14" max="14" width="12.85546875" customWidth="1"/>
    <col min="15" max="15" width="12.5703125" customWidth="1"/>
    <col min="16" max="16" width="9.140625" customWidth="1"/>
    <col min="17" max="17" width="16.5703125" customWidth="1"/>
    <col min="18" max="26" width="9.140625" customWidth="1"/>
  </cols>
  <sheetData>
    <row r="1" spans="1:9" ht="24.75" customHeight="1">
      <c r="A1" s="825"/>
      <c r="B1" s="826"/>
      <c r="C1" s="827"/>
      <c r="D1" s="51"/>
      <c r="E1" s="51"/>
      <c r="F1" s="51"/>
      <c r="G1" s="51"/>
      <c r="H1" s="51"/>
      <c r="I1" s="51"/>
    </row>
    <row r="2" spans="1:9" ht="24.75" customHeight="1">
      <c r="A2" s="828" t="s">
        <v>3978</v>
      </c>
      <c r="B2" s="829"/>
      <c r="C2" s="830"/>
      <c r="D2" s="51"/>
      <c r="E2" s="51"/>
      <c r="F2" s="51"/>
      <c r="G2" s="51"/>
      <c r="H2" s="51"/>
      <c r="I2" s="51"/>
    </row>
    <row r="3" spans="1:9" ht="24.75" customHeight="1">
      <c r="A3" s="828" t="s">
        <v>1</v>
      </c>
      <c r="B3" s="829"/>
      <c r="C3" s="830"/>
      <c r="D3" s="51"/>
      <c r="E3" s="51"/>
      <c r="F3" s="51"/>
      <c r="G3" s="51"/>
      <c r="H3" s="51"/>
      <c r="I3" s="51"/>
    </row>
    <row r="4" spans="1:9" ht="24.75" customHeight="1">
      <c r="A4" s="828" t="s">
        <v>2</v>
      </c>
      <c r="B4" s="829"/>
      <c r="C4" s="830"/>
      <c r="D4" s="51"/>
      <c r="E4" s="51"/>
      <c r="F4" s="51"/>
      <c r="G4" s="504"/>
      <c r="H4" s="51"/>
      <c r="I4" s="51"/>
    </row>
    <row r="5" spans="1:9" ht="24.75" customHeight="1">
      <c r="A5" s="828" t="s">
        <v>3</v>
      </c>
      <c r="B5" s="829"/>
      <c r="C5" s="830"/>
      <c r="D5" s="51"/>
      <c r="E5" s="51"/>
      <c r="F5" s="51"/>
      <c r="G5" s="505"/>
      <c r="H5" s="51"/>
      <c r="I5" s="51"/>
    </row>
    <row r="6" spans="1:9" ht="24.75" customHeight="1" thickBot="1">
      <c r="A6" s="831" t="s">
        <v>4</v>
      </c>
      <c r="B6" s="832"/>
      <c r="C6" s="833"/>
      <c r="D6" s="51"/>
      <c r="F6" s="51"/>
      <c r="G6" s="505"/>
      <c r="H6" s="51"/>
      <c r="I6" s="51"/>
    </row>
    <row r="7" spans="1:9" ht="24.75" customHeight="1">
      <c r="A7" s="115" t="s">
        <v>43</v>
      </c>
      <c r="B7" s="116" t="s">
        <v>44</v>
      </c>
      <c r="C7" s="117"/>
      <c r="D7" s="323"/>
      <c r="E7" s="53"/>
      <c r="F7" s="53"/>
      <c r="G7" s="726"/>
      <c r="H7" s="727"/>
      <c r="I7" s="53"/>
    </row>
    <row r="8" spans="1:9" ht="24.75" customHeight="1">
      <c r="A8" s="118" t="s">
        <v>163</v>
      </c>
      <c r="B8" s="69" t="s">
        <v>161</v>
      </c>
      <c r="C8" s="119"/>
      <c r="D8" s="323"/>
      <c r="E8" s="53"/>
      <c r="F8" s="53"/>
      <c r="G8" s="649"/>
      <c r="H8" s="727"/>
      <c r="I8" s="53"/>
    </row>
    <row r="9" spans="1:9" ht="24.75" customHeight="1">
      <c r="A9" s="120" t="s">
        <v>325</v>
      </c>
      <c r="B9" s="54" t="s">
        <v>3975</v>
      </c>
      <c r="C9" s="121"/>
      <c r="D9" s="323"/>
      <c r="E9" s="53"/>
      <c r="F9" s="53"/>
      <c r="G9" s="649"/>
      <c r="H9" s="727"/>
      <c r="I9" s="51"/>
    </row>
    <row r="10" spans="1:9" ht="24.75" customHeight="1">
      <c r="A10" s="131" t="s">
        <v>475</v>
      </c>
      <c r="B10" s="54" t="s">
        <v>3976</v>
      </c>
      <c r="C10" s="121"/>
      <c r="D10" s="323"/>
      <c r="E10" s="53"/>
      <c r="F10" s="53"/>
      <c r="G10" s="649"/>
      <c r="H10" s="727"/>
      <c r="I10" s="53"/>
    </row>
    <row r="11" spans="1:9" ht="24.75" customHeight="1">
      <c r="A11" s="120" t="s">
        <v>755</v>
      </c>
      <c r="B11" s="132" t="s">
        <v>3977</v>
      </c>
      <c r="C11" s="121"/>
      <c r="D11" s="323"/>
      <c r="E11" s="53"/>
      <c r="F11" s="53"/>
      <c r="G11" s="649"/>
      <c r="H11" s="727"/>
      <c r="I11" s="53"/>
    </row>
    <row r="12" spans="1:9" ht="24.75" customHeight="1">
      <c r="A12" s="131" t="s">
        <v>819</v>
      </c>
      <c r="B12" s="54" t="s">
        <v>817</v>
      </c>
      <c r="C12" s="121"/>
      <c r="D12" s="323"/>
      <c r="E12" s="53"/>
      <c r="F12" s="53"/>
      <c r="G12" s="649"/>
      <c r="H12" s="727"/>
      <c r="I12" s="53"/>
    </row>
    <row r="13" spans="1:9" ht="24.75" customHeight="1">
      <c r="A13" s="120" t="s">
        <v>819</v>
      </c>
      <c r="B13" s="54" t="s">
        <v>1386</v>
      </c>
      <c r="C13" s="121"/>
      <c r="D13" s="323"/>
      <c r="E13" s="53"/>
      <c r="F13" s="53"/>
      <c r="G13" s="649"/>
      <c r="H13" s="727"/>
      <c r="I13" s="53"/>
    </row>
    <row r="14" spans="1:9" ht="24.75" customHeight="1">
      <c r="A14" s="120" t="s">
        <v>1438</v>
      </c>
      <c r="B14" s="54" t="s">
        <v>1436</v>
      </c>
      <c r="C14" s="125"/>
      <c r="D14" s="323"/>
      <c r="E14" s="53"/>
      <c r="F14" s="53"/>
      <c r="G14" s="649"/>
      <c r="H14" s="727"/>
      <c r="I14" s="53"/>
    </row>
    <row r="15" spans="1:9" ht="24.75" customHeight="1">
      <c r="A15" s="118" t="s">
        <v>1200</v>
      </c>
      <c r="B15" s="54" t="s">
        <v>1507</v>
      </c>
      <c r="C15" s="121"/>
      <c r="D15" s="323"/>
      <c r="E15" s="53"/>
      <c r="F15" s="53"/>
      <c r="G15" s="649"/>
      <c r="H15" s="727"/>
      <c r="I15" s="53"/>
    </row>
    <row r="16" spans="1:9" ht="24.75" customHeight="1">
      <c r="A16" s="120" t="s">
        <v>1690</v>
      </c>
      <c r="B16" s="54" t="s">
        <v>1691</v>
      </c>
      <c r="C16" s="121"/>
      <c r="D16" s="323"/>
      <c r="E16" s="53"/>
      <c r="F16" s="53"/>
      <c r="G16" s="649"/>
      <c r="H16" s="727"/>
      <c r="I16" s="53"/>
    </row>
    <row r="17" spans="1:9" ht="24.75" customHeight="1" thickBot="1">
      <c r="A17" s="122"/>
      <c r="B17" s="123"/>
      <c r="C17" s="124"/>
      <c r="D17" s="52"/>
      <c r="E17" s="55"/>
      <c r="F17" s="55"/>
      <c r="G17" s="56"/>
      <c r="H17" s="57"/>
      <c r="I17" s="65"/>
    </row>
    <row r="18" spans="1:9" ht="30" customHeight="1" thickBot="1">
      <c r="A18" s="834" t="s">
        <v>5</v>
      </c>
      <c r="B18" s="835"/>
      <c r="C18" s="801"/>
      <c r="D18" s="52"/>
      <c r="E18" s="53"/>
      <c r="F18" s="53"/>
      <c r="G18" s="56"/>
      <c r="H18" s="57"/>
      <c r="I18" s="649"/>
    </row>
    <row r="19" spans="1:9" ht="30" customHeight="1" thickBot="1">
      <c r="A19" s="836" t="s">
        <v>6</v>
      </c>
      <c r="B19" s="837"/>
      <c r="C19" s="802"/>
      <c r="D19" s="52"/>
      <c r="E19" s="53"/>
      <c r="F19" s="53"/>
      <c r="G19" s="56"/>
      <c r="H19" s="57"/>
      <c r="I19" s="65"/>
    </row>
    <row r="20" spans="1:9" ht="30" customHeight="1" thickBot="1">
      <c r="A20" s="836" t="s">
        <v>7</v>
      </c>
      <c r="B20" s="837"/>
      <c r="C20" s="802"/>
      <c r="D20" s="52"/>
      <c r="E20" s="53"/>
      <c r="F20" s="53"/>
      <c r="G20" s="27"/>
      <c r="H20" s="27"/>
      <c r="I20" s="27"/>
    </row>
    <row r="21" spans="1:9" ht="30" customHeight="1" thickBot="1">
      <c r="A21" s="838"/>
      <c r="B21" s="839"/>
      <c r="C21" s="803"/>
      <c r="D21" s="52"/>
      <c r="E21" s="53"/>
      <c r="F21" s="53"/>
      <c r="G21" s="27"/>
      <c r="H21" s="27"/>
      <c r="I21" s="27"/>
    </row>
    <row r="22" spans="1:9" ht="49.5" customHeight="1" thickBot="1">
      <c r="A22" s="840"/>
      <c r="B22" s="841"/>
      <c r="C22" s="842"/>
      <c r="D22" s="27"/>
      <c r="E22" s="27"/>
      <c r="F22" s="27"/>
      <c r="G22" s="27"/>
      <c r="H22" s="651"/>
      <c r="I22" s="27"/>
    </row>
    <row r="23" spans="1:9" ht="13.5" customHeight="1" thickBot="1">
      <c r="A23" s="58"/>
      <c r="B23" s="59"/>
      <c r="C23" s="60"/>
      <c r="D23" s="27"/>
      <c r="E23" s="27"/>
      <c r="F23" s="27"/>
      <c r="G23" s="27"/>
      <c r="H23" s="27"/>
      <c r="I23" s="27"/>
    </row>
    <row r="24" spans="1:9" ht="13.5" customHeight="1">
      <c r="A24" s="843" t="s">
        <v>3940</v>
      </c>
      <c r="B24" s="844"/>
      <c r="C24" s="845"/>
      <c r="D24" s="27"/>
      <c r="E24" s="27"/>
      <c r="F24" s="27"/>
      <c r="G24" s="27"/>
      <c r="H24" s="27"/>
      <c r="I24" s="27"/>
    </row>
    <row r="25" spans="1:9" ht="19.5" customHeight="1">
      <c r="A25" s="811"/>
      <c r="B25" s="812"/>
      <c r="C25" s="813"/>
      <c r="D25" s="27"/>
      <c r="E25" s="27"/>
      <c r="F25" s="27"/>
      <c r="G25" s="61"/>
      <c r="H25" s="27"/>
      <c r="I25" s="27"/>
    </row>
    <row r="26" spans="1:9" ht="19.5" customHeight="1">
      <c r="A26" s="811"/>
      <c r="B26" s="812"/>
      <c r="C26" s="813"/>
      <c r="D26" s="27"/>
      <c r="E26" s="27"/>
      <c r="F26" s="27"/>
      <c r="G26" s="61"/>
      <c r="H26" s="27"/>
      <c r="I26" s="27"/>
    </row>
    <row r="27" spans="1:9" ht="19.5" customHeight="1">
      <c r="A27" s="811"/>
      <c r="B27" s="812"/>
      <c r="C27" s="813"/>
      <c r="D27" s="27"/>
      <c r="E27" s="27"/>
      <c r="F27" s="27"/>
      <c r="G27" s="27"/>
      <c r="H27" s="27"/>
      <c r="I27" s="27"/>
    </row>
    <row r="28" spans="1:9" ht="19.5" customHeight="1" thickBot="1">
      <c r="A28" s="820"/>
      <c r="B28" s="821"/>
      <c r="C28" s="822"/>
      <c r="D28" s="27"/>
      <c r="E28" s="27"/>
      <c r="F28" s="27"/>
      <c r="G28" s="27"/>
      <c r="H28" s="27"/>
      <c r="I28" s="27"/>
    </row>
    <row r="29" spans="1:9" ht="13.5" customHeight="1" thickBot="1">
      <c r="A29" s="58"/>
      <c r="B29" s="59"/>
      <c r="C29" s="60"/>
      <c r="D29" s="27"/>
      <c r="E29" s="27"/>
      <c r="F29" s="27"/>
      <c r="G29" s="27"/>
      <c r="H29" s="27"/>
      <c r="I29" s="27"/>
    </row>
    <row r="30" spans="1:9" ht="13.5" customHeight="1" thickBot="1">
      <c r="A30" s="804" t="s">
        <v>8</v>
      </c>
      <c r="B30" s="805"/>
      <c r="C30" s="806"/>
      <c r="D30" s="27"/>
      <c r="E30" s="27"/>
      <c r="F30" s="27"/>
      <c r="G30" s="27"/>
      <c r="H30" s="27"/>
      <c r="I30" s="27"/>
    </row>
    <row r="31" spans="1:9" ht="34.5" customHeight="1" thickBot="1">
      <c r="A31" s="62">
        <v>1</v>
      </c>
      <c r="B31" s="807" t="s">
        <v>9</v>
      </c>
      <c r="C31" s="808"/>
      <c r="D31" s="27"/>
      <c r="E31" s="27"/>
      <c r="F31" s="27"/>
      <c r="G31" s="27"/>
      <c r="H31" s="27"/>
      <c r="I31" s="27"/>
    </row>
    <row r="32" spans="1:9" ht="13.5" customHeight="1" thickBot="1">
      <c r="A32" s="814"/>
      <c r="B32" s="815"/>
      <c r="C32" s="815"/>
      <c r="D32" s="27"/>
      <c r="E32" s="27"/>
      <c r="F32" s="27"/>
      <c r="G32" s="27"/>
      <c r="H32" s="27"/>
      <c r="I32" s="27"/>
    </row>
    <row r="33" spans="1:9" ht="61.5" customHeight="1" thickBot="1">
      <c r="A33" s="62">
        <v>2</v>
      </c>
      <c r="B33" s="807" t="s">
        <v>10</v>
      </c>
      <c r="C33" s="808"/>
      <c r="D33" s="27"/>
      <c r="E33" s="27"/>
      <c r="F33" s="27"/>
      <c r="G33" s="27"/>
      <c r="H33" s="27"/>
      <c r="I33" s="27"/>
    </row>
    <row r="34" spans="1:9" ht="13.5" customHeight="1" thickBot="1">
      <c r="A34" s="63"/>
      <c r="B34" s="27"/>
      <c r="C34" s="64"/>
      <c r="D34" s="27"/>
      <c r="E34" s="27"/>
      <c r="F34" s="27"/>
      <c r="G34" s="27"/>
      <c r="H34" s="27"/>
      <c r="I34" s="27"/>
    </row>
    <row r="35" spans="1:9" ht="70.5" customHeight="1" thickBot="1">
      <c r="A35" s="62">
        <v>3</v>
      </c>
      <c r="B35" s="816" t="s">
        <v>11</v>
      </c>
      <c r="C35" s="817"/>
      <c r="D35" s="27"/>
      <c r="E35" s="27"/>
      <c r="F35" s="27"/>
      <c r="G35" s="27"/>
      <c r="H35" s="27"/>
      <c r="I35" s="27"/>
    </row>
    <row r="36" spans="1:9" ht="13.5" customHeight="1" thickBot="1">
      <c r="A36" s="63"/>
      <c r="B36" s="27"/>
      <c r="C36" s="27"/>
      <c r="D36" s="27"/>
      <c r="E36" s="27"/>
      <c r="F36" s="27"/>
      <c r="G36" s="27"/>
      <c r="H36" s="27"/>
      <c r="I36" s="27"/>
    </row>
    <row r="37" spans="1:9" ht="30.75" customHeight="1" thickBot="1">
      <c r="A37" s="68">
        <v>4</v>
      </c>
      <c r="B37" s="818" t="s">
        <v>12</v>
      </c>
      <c r="C37" s="819"/>
      <c r="D37" s="27"/>
      <c r="E37" s="27"/>
      <c r="F37" s="27"/>
      <c r="G37" s="27"/>
      <c r="H37" s="27"/>
      <c r="I37" s="27"/>
    </row>
    <row r="38" spans="1:9" ht="15.75" thickBot="1">
      <c r="A38" s="68"/>
      <c r="B38" s="96"/>
      <c r="C38" s="95"/>
      <c r="D38" s="27"/>
      <c r="E38" s="27"/>
      <c r="F38" s="27"/>
      <c r="G38" s="27"/>
      <c r="H38" s="27"/>
      <c r="I38" s="27"/>
    </row>
    <row r="39" spans="1:9" ht="42" customHeight="1" thickBot="1">
      <c r="A39" s="68">
        <v>5</v>
      </c>
      <c r="B39" s="809"/>
      <c r="C39" s="810"/>
      <c r="D39" s="27"/>
      <c r="E39" s="27"/>
      <c r="F39" s="27"/>
      <c r="G39" s="27"/>
      <c r="H39" s="27"/>
      <c r="I39" s="27"/>
    </row>
    <row r="40" spans="1:9" ht="13.5" customHeight="1" thickBot="1">
      <c r="A40" s="27"/>
      <c r="B40" s="59"/>
      <c r="C40" s="27"/>
      <c r="D40" s="27"/>
      <c r="E40" s="27"/>
      <c r="F40" s="27"/>
      <c r="G40" s="27"/>
      <c r="H40" s="27"/>
      <c r="I40" s="27"/>
    </row>
    <row r="41" spans="1:9" ht="42" customHeight="1" thickBot="1">
      <c r="A41" s="68">
        <v>6</v>
      </c>
      <c r="B41" s="823"/>
      <c r="C41" s="824"/>
      <c r="D41" s="27"/>
      <c r="E41" s="27"/>
      <c r="F41" s="27"/>
      <c r="G41" s="27"/>
      <c r="H41" s="27"/>
      <c r="I41" s="27"/>
    </row>
    <row r="42" spans="1:9" ht="13.5" customHeight="1" thickBot="1">
      <c r="A42" s="27"/>
      <c r="B42" s="27"/>
      <c r="C42" s="27"/>
      <c r="D42" s="27"/>
      <c r="E42" s="27"/>
      <c r="F42" s="27"/>
      <c r="G42" s="27"/>
      <c r="H42" s="27"/>
      <c r="I42" s="27"/>
    </row>
    <row r="43" spans="1:9" ht="328.5" customHeight="1" thickBot="1">
      <c r="A43" s="68">
        <v>7</v>
      </c>
      <c r="B43" s="823"/>
      <c r="C43" s="824"/>
      <c r="D43" s="27"/>
      <c r="E43" s="27"/>
      <c r="F43" s="27"/>
      <c r="G43" s="27"/>
      <c r="H43" s="27"/>
      <c r="I43" s="27"/>
    </row>
    <row r="44" spans="1:9" ht="13.5" customHeight="1">
      <c r="A44" s="27"/>
      <c r="B44" s="27"/>
      <c r="C44" s="27"/>
      <c r="D44" s="27"/>
      <c r="E44" s="27"/>
      <c r="F44" s="27"/>
      <c r="G44" s="27"/>
      <c r="H44" s="27"/>
      <c r="I44" s="27"/>
    </row>
    <row r="45" spans="1:9" ht="13.5" customHeight="1">
      <c r="D45" s="27"/>
      <c r="E45" s="27"/>
      <c r="F45" s="27"/>
      <c r="G45" s="27"/>
      <c r="H45" s="27"/>
      <c r="I45" s="27"/>
    </row>
    <row r="46" spans="1:9" ht="13.5" customHeight="1">
      <c r="D46" s="27"/>
      <c r="E46" s="27"/>
      <c r="F46" s="27"/>
      <c r="G46" s="27"/>
      <c r="H46" s="27"/>
      <c r="I46" s="27"/>
    </row>
    <row r="47" spans="1:9" ht="13.5" customHeight="1">
      <c r="D47" s="27"/>
      <c r="E47" s="27"/>
      <c r="F47" s="27"/>
      <c r="G47" s="27"/>
      <c r="H47" s="27"/>
      <c r="I47" s="27"/>
    </row>
    <row r="48" spans="1:9" ht="13.5" customHeight="1">
      <c r="D48" s="27"/>
      <c r="E48" s="27"/>
      <c r="F48" s="27"/>
      <c r="G48" s="27"/>
      <c r="H48" s="27"/>
      <c r="I48" s="27"/>
    </row>
    <row r="49" spans="4:9" ht="13.5" customHeight="1">
      <c r="D49" s="27"/>
      <c r="E49" s="27"/>
      <c r="F49" s="27"/>
      <c r="G49" s="27"/>
      <c r="H49" s="27"/>
      <c r="I49" s="27"/>
    </row>
    <row r="50" spans="4:9" ht="13.5" customHeight="1">
      <c r="D50" s="27"/>
      <c r="E50" s="27"/>
      <c r="F50" s="27"/>
      <c r="G50" s="27"/>
      <c r="H50" s="27"/>
      <c r="I50" s="27"/>
    </row>
    <row r="51" spans="4:9" ht="13.5" customHeight="1">
      <c r="D51" s="27"/>
      <c r="E51" s="27"/>
      <c r="F51" s="27"/>
      <c r="G51" s="27"/>
      <c r="H51" s="27"/>
      <c r="I51" s="27"/>
    </row>
    <row r="52" spans="4:9" ht="13.5" customHeight="1">
      <c r="D52" s="27"/>
      <c r="E52" s="27"/>
      <c r="F52" s="27"/>
      <c r="G52" s="27"/>
      <c r="H52" s="27"/>
      <c r="I52" s="27"/>
    </row>
    <row r="53" spans="4:9" ht="13.5" customHeight="1">
      <c r="D53" s="27"/>
      <c r="E53" s="27"/>
      <c r="F53" s="27"/>
      <c r="G53" s="27"/>
      <c r="H53" s="27"/>
      <c r="I53" s="27"/>
    </row>
    <row r="54" spans="4:9" ht="13.5" customHeight="1">
      <c r="D54" s="27"/>
      <c r="E54" s="27"/>
      <c r="F54" s="27"/>
      <c r="G54" s="27"/>
      <c r="H54" s="27"/>
      <c r="I54" s="27"/>
    </row>
    <row r="55" spans="4:9" ht="13.5" customHeight="1">
      <c r="D55" s="27"/>
      <c r="E55" s="27"/>
      <c r="F55" s="27"/>
      <c r="G55" s="27"/>
      <c r="H55" s="27"/>
      <c r="I55" s="27"/>
    </row>
    <row r="56" spans="4:9" ht="13.5" customHeight="1">
      <c r="D56" s="27"/>
      <c r="E56" s="27"/>
      <c r="F56" s="27"/>
      <c r="G56" s="27"/>
      <c r="H56" s="27"/>
      <c r="I56" s="27"/>
    </row>
    <row r="57" spans="4:9" ht="13.5" customHeight="1">
      <c r="D57" s="27"/>
      <c r="E57" s="27"/>
      <c r="F57" s="27"/>
      <c r="G57" s="27"/>
      <c r="H57" s="27"/>
      <c r="I57" s="27"/>
    </row>
    <row r="58" spans="4:9" ht="13.5" customHeight="1">
      <c r="D58" s="27"/>
      <c r="E58" s="27"/>
      <c r="F58" s="27"/>
      <c r="G58" s="27"/>
      <c r="H58" s="27"/>
      <c r="I58" s="27"/>
    </row>
    <row r="59" spans="4:9" ht="13.5" customHeight="1">
      <c r="D59" s="27"/>
      <c r="E59" s="27"/>
      <c r="F59" s="27"/>
      <c r="G59" s="27"/>
      <c r="H59" s="27"/>
      <c r="I59" s="27"/>
    </row>
    <row r="60" spans="4:9" ht="13.5" customHeight="1">
      <c r="D60" s="27"/>
      <c r="E60" s="27"/>
      <c r="F60" s="27"/>
      <c r="G60" s="27"/>
      <c r="H60" s="27"/>
      <c r="I60" s="27"/>
    </row>
    <row r="61" spans="4:9" ht="13.5" customHeight="1">
      <c r="D61" s="27"/>
      <c r="E61" s="27"/>
      <c r="F61" s="27"/>
      <c r="G61" s="27"/>
      <c r="H61" s="27"/>
      <c r="I61" s="27"/>
    </row>
    <row r="62" spans="4:9" ht="13.5" customHeight="1">
      <c r="D62" s="27"/>
      <c r="E62" s="27"/>
      <c r="F62" s="27"/>
      <c r="G62" s="27"/>
      <c r="H62" s="27"/>
      <c r="I62" s="27"/>
    </row>
    <row r="63" spans="4:9" ht="13.5" customHeight="1">
      <c r="D63" s="27"/>
      <c r="E63" s="27"/>
      <c r="F63" s="27"/>
      <c r="G63" s="27"/>
      <c r="H63" s="27"/>
      <c r="I63" s="27"/>
    </row>
    <row r="64" spans="4:9" ht="13.5" customHeight="1">
      <c r="D64" s="27"/>
      <c r="E64" s="27"/>
      <c r="F64" s="27"/>
      <c r="G64" s="27"/>
      <c r="H64" s="27"/>
      <c r="I64" s="27"/>
    </row>
    <row r="65" spans="4:9" ht="13.5" customHeight="1">
      <c r="D65" s="27"/>
      <c r="E65" s="27"/>
      <c r="F65" s="27"/>
      <c r="G65" s="27"/>
      <c r="H65" s="27"/>
      <c r="I65" s="27"/>
    </row>
    <row r="66" spans="4:9" ht="13.5" customHeight="1">
      <c r="D66" s="27"/>
      <c r="E66" s="27"/>
      <c r="F66" s="27"/>
      <c r="G66" s="27"/>
      <c r="H66" s="27"/>
      <c r="I66" s="27"/>
    </row>
    <row r="67" spans="4:9" ht="13.5" customHeight="1">
      <c r="D67" s="27"/>
      <c r="E67" s="27"/>
      <c r="F67" s="27"/>
      <c r="G67" s="27"/>
      <c r="H67" s="27"/>
      <c r="I67" s="27"/>
    </row>
    <row r="68" spans="4:9" ht="13.5" customHeight="1">
      <c r="D68" s="27"/>
      <c r="E68" s="27"/>
      <c r="F68" s="27"/>
      <c r="G68" s="27"/>
      <c r="H68" s="27"/>
      <c r="I68" s="27"/>
    </row>
    <row r="69" spans="4:9" ht="13.5" customHeight="1">
      <c r="D69" s="27"/>
      <c r="E69" s="27"/>
      <c r="F69" s="27"/>
      <c r="G69" s="27"/>
      <c r="H69" s="27"/>
      <c r="I69" s="27"/>
    </row>
    <row r="70" spans="4:9" ht="13.5" customHeight="1">
      <c r="D70" s="27"/>
      <c r="E70" s="27"/>
      <c r="F70" s="27"/>
      <c r="G70" s="27"/>
      <c r="H70" s="27"/>
      <c r="I70" s="27"/>
    </row>
    <row r="71" spans="4:9" ht="13.5" customHeight="1">
      <c r="D71" s="27"/>
      <c r="E71" s="27"/>
      <c r="F71" s="27"/>
      <c r="G71" s="27"/>
      <c r="H71" s="27"/>
      <c r="I71" s="27"/>
    </row>
    <row r="72" spans="4:9" ht="13.5" customHeight="1">
      <c r="D72" s="27"/>
      <c r="E72" s="27"/>
      <c r="F72" s="27"/>
      <c r="G72" s="27"/>
      <c r="H72" s="27"/>
      <c r="I72" s="27"/>
    </row>
    <row r="73" spans="4:9" ht="13.5" customHeight="1">
      <c r="D73" s="27"/>
      <c r="E73" s="27"/>
      <c r="F73" s="27"/>
      <c r="G73" s="27"/>
      <c r="H73" s="27"/>
      <c r="I73" s="27"/>
    </row>
    <row r="74" spans="4:9" ht="13.5" customHeight="1">
      <c r="D74" s="27"/>
      <c r="E74" s="27"/>
      <c r="F74" s="27"/>
      <c r="G74" s="27"/>
      <c r="H74" s="27"/>
      <c r="I74" s="27"/>
    </row>
    <row r="75" spans="4:9" ht="13.5" customHeight="1">
      <c r="D75" s="27"/>
      <c r="E75" s="27"/>
      <c r="F75" s="27"/>
      <c r="G75" s="27"/>
      <c r="H75" s="27"/>
      <c r="I75" s="27"/>
    </row>
    <row r="76" spans="4:9" ht="13.5" customHeight="1">
      <c r="D76" s="27"/>
      <c r="E76" s="27"/>
      <c r="F76" s="27"/>
      <c r="G76" s="27"/>
      <c r="H76" s="27"/>
      <c r="I76" s="27"/>
    </row>
    <row r="77" spans="4:9" ht="13.5" customHeight="1">
      <c r="D77" s="27"/>
      <c r="E77" s="27"/>
      <c r="F77" s="27"/>
      <c r="G77" s="27"/>
      <c r="H77" s="27"/>
      <c r="I77" s="27"/>
    </row>
    <row r="78" spans="4:9" ht="13.5" customHeight="1">
      <c r="D78" s="27"/>
      <c r="E78" s="27"/>
      <c r="F78" s="27"/>
      <c r="G78" s="27"/>
      <c r="H78" s="27"/>
      <c r="I78" s="27"/>
    </row>
    <row r="79" spans="4:9" ht="13.5" customHeight="1">
      <c r="D79" s="27"/>
      <c r="E79" s="27"/>
      <c r="F79" s="27"/>
      <c r="G79" s="27"/>
      <c r="H79" s="27"/>
      <c r="I79" s="27"/>
    </row>
    <row r="80" spans="4:9" ht="13.5" customHeight="1">
      <c r="D80" s="27"/>
      <c r="E80" s="27"/>
      <c r="F80" s="27"/>
      <c r="G80" s="27"/>
      <c r="H80" s="27"/>
      <c r="I80" s="27"/>
    </row>
    <row r="81" spans="4:9" ht="13.5" customHeight="1">
      <c r="D81" s="27"/>
      <c r="E81" s="27"/>
      <c r="F81" s="27"/>
      <c r="G81" s="27"/>
      <c r="H81" s="27"/>
      <c r="I81" s="27"/>
    </row>
    <row r="82" spans="4:9" ht="13.5" customHeight="1">
      <c r="D82" s="27"/>
      <c r="E82" s="27"/>
      <c r="F82" s="27"/>
      <c r="G82" s="27"/>
      <c r="H82" s="27"/>
      <c r="I82" s="27"/>
    </row>
    <row r="83" spans="4:9" ht="13.5" customHeight="1">
      <c r="D83" s="27"/>
      <c r="E83" s="27"/>
      <c r="F83" s="27"/>
      <c r="G83" s="27"/>
      <c r="H83" s="27"/>
      <c r="I83" s="27"/>
    </row>
    <row r="84" spans="4:9" ht="13.5" customHeight="1">
      <c r="D84" s="27"/>
      <c r="E84" s="27"/>
      <c r="F84" s="27"/>
      <c r="G84" s="27"/>
      <c r="H84" s="27"/>
      <c r="I84" s="27"/>
    </row>
    <row r="85" spans="4:9" ht="13.5" customHeight="1">
      <c r="D85" s="27"/>
      <c r="E85" s="27"/>
      <c r="F85" s="27"/>
      <c r="G85" s="27"/>
      <c r="H85" s="27"/>
      <c r="I85" s="27"/>
    </row>
    <row r="86" spans="4:9" ht="13.5" customHeight="1">
      <c r="D86" s="27"/>
      <c r="E86" s="27"/>
      <c r="F86" s="27"/>
      <c r="G86" s="27"/>
      <c r="H86" s="27"/>
      <c r="I86" s="27"/>
    </row>
    <row r="87" spans="4:9" ht="13.5" customHeight="1">
      <c r="D87" s="27"/>
      <c r="E87" s="27"/>
      <c r="F87" s="27"/>
      <c r="G87" s="27"/>
      <c r="H87" s="27"/>
      <c r="I87" s="27"/>
    </row>
    <row r="88" spans="4:9" ht="13.5" customHeight="1">
      <c r="D88" s="27"/>
      <c r="E88" s="27"/>
      <c r="F88" s="27"/>
      <c r="G88" s="27"/>
      <c r="H88" s="27"/>
      <c r="I88" s="27"/>
    </row>
    <row r="89" spans="4:9" ht="13.5" customHeight="1">
      <c r="D89" s="27"/>
      <c r="E89" s="27"/>
      <c r="F89" s="27"/>
      <c r="G89" s="27"/>
      <c r="H89" s="27"/>
      <c r="I89" s="27"/>
    </row>
    <row r="90" spans="4:9" ht="13.5" customHeight="1">
      <c r="D90" s="27"/>
      <c r="E90" s="27"/>
      <c r="F90" s="27"/>
      <c r="G90" s="27"/>
      <c r="H90" s="27"/>
      <c r="I90" s="27"/>
    </row>
    <row r="91" spans="4:9" ht="13.5" customHeight="1">
      <c r="D91" s="27"/>
      <c r="E91" s="27"/>
      <c r="F91" s="27"/>
      <c r="G91" s="27"/>
      <c r="H91" s="27"/>
      <c r="I91" s="27"/>
    </row>
    <row r="92" spans="4:9" ht="13.5" customHeight="1">
      <c r="D92" s="27"/>
      <c r="E92" s="27"/>
      <c r="F92" s="27"/>
      <c r="G92" s="27"/>
      <c r="H92" s="27"/>
      <c r="I92" s="27"/>
    </row>
    <row r="93" spans="4:9" ht="13.5" customHeight="1">
      <c r="D93" s="27"/>
      <c r="E93" s="27"/>
      <c r="F93" s="27"/>
      <c r="G93" s="27"/>
      <c r="H93" s="27"/>
      <c r="I93" s="27"/>
    </row>
    <row r="94" spans="4:9" ht="13.5" customHeight="1">
      <c r="D94" s="27"/>
      <c r="E94" s="27"/>
      <c r="F94" s="27"/>
      <c r="G94" s="27"/>
      <c r="H94" s="27"/>
      <c r="I94" s="27"/>
    </row>
    <row r="95" spans="4:9" ht="13.5" customHeight="1">
      <c r="D95" s="27"/>
      <c r="E95" s="27"/>
      <c r="F95" s="27"/>
      <c r="G95" s="27"/>
      <c r="H95" s="27"/>
      <c r="I95" s="27"/>
    </row>
    <row r="96" spans="4:9" ht="13.5" customHeight="1">
      <c r="D96" s="27"/>
      <c r="E96" s="27"/>
      <c r="F96" s="27"/>
      <c r="G96" s="27"/>
      <c r="H96" s="27"/>
      <c r="I96" s="27"/>
    </row>
    <row r="97" spans="4:9" ht="13.5" customHeight="1">
      <c r="D97" s="27"/>
      <c r="E97" s="27"/>
      <c r="F97" s="27"/>
      <c r="G97" s="27"/>
      <c r="H97" s="27"/>
      <c r="I97" s="27"/>
    </row>
    <row r="98" spans="4:9" ht="13.5" customHeight="1">
      <c r="D98" s="27"/>
      <c r="E98" s="27"/>
      <c r="F98" s="27"/>
      <c r="G98" s="27"/>
      <c r="H98" s="27"/>
      <c r="I98" s="27"/>
    </row>
    <row r="99" spans="4:9" ht="13.5" customHeight="1">
      <c r="D99" s="27"/>
      <c r="E99" s="27"/>
      <c r="F99" s="27"/>
      <c r="G99" s="27"/>
      <c r="H99" s="27"/>
      <c r="I99" s="27"/>
    </row>
    <row r="100" spans="4:9" ht="13.5" customHeight="1">
      <c r="D100" s="27"/>
      <c r="E100" s="27"/>
      <c r="F100" s="27"/>
      <c r="G100" s="27"/>
      <c r="H100" s="27"/>
      <c r="I100" s="27"/>
    </row>
    <row r="101" spans="4:9" ht="13.5" customHeight="1">
      <c r="D101" s="27"/>
      <c r="E101" s="27"/>
      <c r="F101" s="27"/>
      <c r="G101" s="27"/>
      <c r="H101" s="27"/>
      <c r="I101" s="27"/>
    </row>
    <row r="102" spans="4:9" ht="13.5" customHeight="1">
      <c r="D102" s="27"/>
      <c r="E102" s="27"/>
      <c r="F102" s="27"/>
      <c r="G102" s="27"/>
      <c r="H102" s="27"/>
      <c r="I102" s="27"/>
    </row>
    <row r="103" spans="4:9" ht="13.5" customHeight="1">
      <c r="D103" s="27"/>
      <c r="E103" s="27"/>
      <c r="F103" s="27"/>
      <c r="G103" s="27"/>
      <c r="H103" s="27"/>
      <c r="I103" s="27"/>
    </row>
    <row r="104" spans="4:9" ht="13.5" customHeight="1">
      <c r="D104" s="27"/>
      <c r="E104" s="27"/>
      <c r="F104" s="27"/>
      <c r="G104" s="27"/>
      <c r="H104" s="27"/>
      <c r="I104" s="27"/>
    </row>
    <row r="105" spans="4:9" ht="13.5" customHeight="1">
      <c r="D105" s="27"/>
      <c r="E105" s="27"/>
      <c r="F105" s="27"/>
      <c r="G105" s="27"/>
      <c r="H105" s="27"/>
      <c r="I105" s="27"/>
    </row>
    <row r="106" spans="4:9" ht="13.5" customHeight="1">
      <c r="D106" s="27"/>
      <c r="E106" s="27"/>
      <c r="F106" s="27"/>
      <c r="G106" s="27"/>
      <c r="H106" s="27"/>
      <c r="I106" s="27"/>
    </row>
    <row r="107" spans="4:9" ht="13.5" customHeight="1">
      <c r="D107" s="27"/>
      <c r="E107" s="27"/>
      <c r="F107" s="27"/>
      <c r="G107" s="27"/>
      <c r="H107" s="27"/>
      <c r="I107" s="27"/>
    </row>
    <row r="108" spans="4:9" ht="13.5" customHeight="1">
      <c r="D108" s="27"/>
      <c r="E108" s="27"/>
      <c r="F108" s="27"/>
      <c r="G108" s="27"/>
      <c r="H108" s="27"/>
      <c r="I108" s="27"/>
    </row>
    <row r="109" spans="4:9" ht="13.5" customHeight="1">
      <c r="D109" s="27"/>
      <c r="E109" s="27"/>
      <c r="F109" s="27"/>
      <c r="G109" s="27"/>
      <c r="H109" s="27"/>
      <c r="I109" s="27"/>
    </row>
    <row r="110" spans="4:9" ht="13.5" customHeight="1">
      <c r="D110" s="27"/>
      <c r="E110" s="27"/>
      <c r="F110" s="27"/>
      <c r="G110" s="27"/>
      <c r="H110" s="27"/>
      <c r="I110" s="27"/>
    </row>
    <row r="111" spans="4:9" ht="13.5" customHeight="1">
      <c r="D111" s="27"/>
      <c r="E111" s="27"/>
      <c r="F111" s="27"/>
      <c r="G111" s="27"/>
      <c r="H111" s="27"/>
      <c r="I111" s="27"/>
    </row>
    <row r="112" spans="4:9" ht="13.5" customHeight="1">
      <c r="D112" s="27"/>
      <c r="E112" s="27"/>
      <c r="F112" s="27"/>
      <c r="G112" s="27"/>
      <c r="H112" s="27"/>
      <c r="I112" s="27"/>
    </row>
    <row r="113" spans="4:9" ht="13.5" customHeight="1">
      <c r="D113" s="27"/>
      <c r="E113" s="27"/>
      <c r="F113" s="27"/>
      <c r="G113" s="27"/>
      <c r="H113" s="27"/>
      <c r="I113" s="27"/>
    </row>
    <row r="114" spans="4:9" ht="13.5" customHeight="1">
      <c r="D114" s="27"/>
      <c r="E114" s="27"/>
      <c r="F114" s="27"/>
      <c r="G114" s="27"/>
      <c r="H114" s="27"/>
      <c r="I114" s="27"/>
    </row>
    <row r="115" spans="4:9" ht="13.5" customHeight="1">
      <c r="D115" s="27"/>
      <c r="E115" s="27"/>
      <c r="F115" s="27"/>
      <c r="G115" s="27"/>
      <c r="H115" s="27"/>
      <c r="I115" s="27"/>
    </row>
    <row r="116" spans="4:9" ht="13.5" customHeight="1">
      <c r="D116" s="27"/>
      <c r="E116" s="27"/>
      <c r="F116" s="27"/>
      <c r="G116" s="27"/>
      <c r="H116" s="27"/>
      <c r="I116" s="27"/>
    </row>
    <row r="117" spans="4:9" ht="13.5" customHeight="1">
      <c r="D117" s="27"/>
      <c r="E117" s="27"/>
      <c r="F117" s="27"/>
      <c r="G117" s="27"/>
      <c r="H117" s="27"/>
      <c r="I117" s="27"/>
    </row>
    <row r="118" spans="4:9" ht="13.5" customHeight="1">
      <c r="D118" s="27"/>
      <c r="E118" s="27"/>
      <c r="F118" s="27"/>
      <c r="G118" s="27"/>
      <c r="H118" s="27"/>
      <c r="I118" s="27"/>
    </row>
    <row r="119" spans="4:9" ht="13.5" customHeight="1">
      <c r="D119" s="27"/>
      <c r="E119" s="27"/>
      <c r="F119" s="27"/>
      <c r="G119" s="27"/>
      <c r="H119" s="27"/>
      <c r="I119" s="27"/>
    </row>
    <row r="120" spans="4:9" ht="13.5" customHeight="1">
      <c r="D120" s="27"/>
      <c r="E120" s="27"/>
      <c r="F120" s="27"/>
      <c r="G120" s="27"/>
      <c r="H120" s="27"/>
      <c r="I120" s="27"/>
    </row>
    <row r="121" spans="4:9" ht="13.5" customHeight="1">
      <c r="D121" s="27"/>
      <c r="E121" s="27"/>
      <c r="F121" s="27"/>
      <c r="G121" s="27"/>
      <c r="H121" s="27"/>
      <c r="I121" s="27"/>
    </row>
    <row r="122" spans="4:9" ht="13.5" customHeight="1">
      <c r="D122" s="27"/>
      <c r="E122" s="27"/>
      <c r="F122" s="27"/>
      <c r="G122" s="27"/>
      <c r="H122" s="27"/>
      <c r="I122" s="27"/>
    </row>
    <row r="123" spans="4:9" ht="13.5" customHeight="1">
      <c r="D123" s="27"/>
      <c r="E123" s="27"/>
      <c r="F123" s="27"/>
      <c r="G123" s="27"/>
      <c r="H123" s="27"/>
      <c r="I123" s="27"/>
    </row>
    <row r="124" spans="4:9" ht="13.5" customHeight="1">
      <c r="D124" s="27"/>
      <c r="E124" s="27"/>
      <c r="F124" s="27"/>
      <c r="G124" s="27"/>
      <c r="H124" s="27"/>
      <c r="I124" s="27"/>
    </row>
    <row r="125" spans="4:9" ht="13.5" customHeight="1">
      <c r="D125" s="27"/>
      <c r="E125" s="27"/>
      <c r="F125" s="27"/>
      <c r="G125" s="27"/>
      <c r="H125" s="27"/>
      <c r="I125" s="27"/>
    </row>
    <row r="126" spans="4:9" ht="13.5" customHeight="1">
      <c r="D126" s="27"/>
      <c r="E126" s="27"/>
      <c r="F126" s="27"/>
      <c r="G126" s="27"/>
      <c r="H126" s="27"/>
      <c r="I126" s="27"/>
    </row>
    <row r="127" spans="4:9" ht="13.5" customHeight="1">
      <c r="D127" s="27"/>
      <c r="E127" s="27"/>
      <c r="F127" s="27"/>
      <c r="G127" s="27"/>
      <c r="H127" s="27"/>
      <c r="I127" s="27"/>
    </row>
    <row r="128" spans="4:9" ht="13.5" customHeight="1">
      <c r="D128" s="27"/>
      <c r="E128" s="27"/>
      <c r="F128" s="27"/>
      <c r="G128" s="27"/>
      <c r="H128" s="27"/>
      <c r="I128" s="27"/>
    </row>
    <row r="129" spans="4:9" ht="13.5" customHeight="1">
      <c r="D129" s="27"/>
      <c r="E129" s="27"/>
      <c r="F129" s="27"/>
      <c r="G129" s="27"/>
      <c r="H129" s="27"/>
      <c r="I129" s="27"/>
    </row>
    <row r="130" spans="4:9" ht="13.5" customHeight="1">
      <c r="D130" s="27"/>
      <c r="E130" s="27"/>
      <c r="F130" s="27"/>
      <c r="G130" s="27"/>
      <c r="H130" s="27"/>
      <c r="I130" s="27"/>
    </row>
    <row r="131" spans="4:9" ht="13.5" customHeight="1">
      <c r="D131" s="27"/>
      <c r="E131" s="27"/>
      <c r="F131" s="27"/>
      <c r="G131" s="27"/>
      <c r="H131" s="27"/>
      <c r="I131" s="27"/>
    </row>
    <row r="132" spans="4:9" ht="13.5" customHeight="1">
      <c r="D132" s="27"/>
      <c r="E132" s="27"/>
      <c r="F132" s="27"/>
      <c r="G132" s="27"/>
      <c r="H132" s="27"/>
      <c r="I132" s="27"/>
    </row>
    <row r="133" spans="4:9" ht="13.5" customHeight="1">
      <c r="D133" s="27"/>
      <c r="E133" s="27"/>
      <c r="F133" s="27"/>
      <c r="G133" s="27"/>
      <c r="H133" s="27"/>
      <c r="I133" s="27"/>
    </row>
    <row r="134" spans="4:9" ht="13.5" customHeight="1">
      <c r="D134" s="27"/>
      <c r="E134" s="27"/>
      <c r="F134" s="27"/>
      <c r="G134" s="27"/>
      <c r="H134" s="27"/>
      <c r="I134" s="27"/>
    </row>
    <row r="135" spans="4:9" ht="13.5" customHeight="1">
      <c r="D135" s="27"/>
      <c r="E135" s="27"/>
      <c r="F135" s="27"/>
      <c r="G135" s="27"/>
      <c r="H135" s="27"/>
      <c r="I135" s="27"/>
    </row>
    <row r="136" spans="4:9" ht="13.5" customHeight="1">
      <c r="D136" s="27"/>
      <c r="E136" s="27"/>
      <c r="F136" s="27"/>
      <c r="G136" s="27"/>
      <c r="H136" s="27"/>
      <c r="I136" s="27"/>
    </row>
    <row r="137" spans="4:9" ht="13.5" customHeight="1">
      <c r="D137" s="27"/>
      <c r="E137" s="27"/>
      <c r="F137" s="27"/>
      <c r="G137" s="27"/>
      <c r="H137" s="27"/>
      <c r="I137" s="27"/>
    </row>
    <row r="138" spans="4:9" ht="13.5" customHeight="1">
      <c r="D138" s="27"/>
      <c r="E138" s="27"/>
      <c r="F138" s="27"/>
      <c r="G138" s="27"/>
      <c r="H138" s="27"/>
      <c r="I138" s="27"/>
    </row>
    <row r="139" spans="4:9" ht="13.5" customHeight="1">
      <c r="D139" s="27"/>
      <c r="E139" s="27"/>
      <c r="F139" s="27"/>
      <c r="G139" s="27"/>
      <c r="H139" s="27"/>
      <c r="I139" s="27"/>
    </row>
    <row r="140" spans="4:9" ht="13.5" customHeight="1">
      <c r="D140" s="27"/>
      <c r="E140" s="27"/>
      <c r="F140" s="27"/>
      <c r="G140" s="27"/>
      <c r="H140" s="27"/>
      <c r="I140" s="27"/>
    </row>
    <row r="141" spans="4:9" ht="13.5" customHeight="1">
      <c r="D141" s="27"/>
      <c r="E141" s="27"/>
      <c r="F141" s="27"/>
      <c r="G141" s="27"/>
      <c r="H141" s="27"/>
      <c r="I141" s="27"/>
    </row>
    <row r="142" spans="4:9" ht="13.5" customHeight="1">
      <c r="D142" s="27"/>
      <c r="E142" s="27"/>
      <c r="F142" s="27"/>
      <c r="G142" s="27"/>
      <c r="H142" s="27"/>
      <c r="I142" s="27"/>
    </row>
    <row r="143" spans="4:9" ht="13.5" customHeight="1">
      <c r="D143" s="27"/>
      <c r="E143" s="27"/>
      <c r="F143" s="27"/>
      <c r="G143" s="27"/>
      <c r="H143" s="27"/>
      <c r="I143" s="27"/>
    </row>
    <row r="144" spans="4:9" ht="13.5" customHeight="1">
      <c r="D144" s="27"/>
      <c r="E144" s="27"/>
      <c r="F144" s="27"/>
      <c r="G144" s="27"/>
      <c r="H144" s="27"/>
      <c r="I144" s="27"/>
    </row>
    <row r="145" spans="4:9" ht="13.5" customHeight="1">
      <c r="D145" s="27"/>
      <c r="E145" s="27"/>
      <c r="F145" s="27"/>
      <c r="G145" s="27"/>
      <c r="H145" s="27"/>
      <c r="I145" s="27"/>
    </row>
    <row r="146" spans="4:9" ht="13.5" customHeight="1">
      <c r="D146" s="27"/>
      <c r="E146" s="27"/>
      <c r="F146" s="27"/>
      <c r="G146" s="27"/>
      <c r="H146" s="27"/>
      <c r="I146" s="27"/>
    </row>
    <row r="147" spans="4:9" ht="13.5" customHeight="1">
      <c r="D147" s="27"/>
      <c r="E147" s="27"/>
      <c r="F147" s="27"/>
      <c r="G147" s="27"/>
      <c r="H147" s="27"/>
      <c r="I147" s="27"/>
    </row>
    <row r="148" spans="4:9" ht="13.5" customHeight="1">
      <c r="D148" s="27"/>
      <c r="E148" s="27"/>
      <c r="F148" s="27"/>
      <c r="G148" s="27"/>
      <c r="H148" s="27"/>
      <c r="I148" s="27"/>
    </row>
    <row r="149" spans="4:9" ht="13.5" customHeight="1">
      <c r="D149" s="27"/>
      <c r="E149" s="27"/>
      <c r="F149" s="27"/>
      <c r="G149" s="27"/>
      <c r="H149" s="27"/>
      <c r="I149" s="27"/>
    </row>
    <row r="150" spans="4:9" ht="13.5" customHeight="1">
      <c r="D150" s="27"/>
      <c r="E150" s="27"/>
      <c r="F150" s="27"/>
      <c r="G150" s="27"/>
      <c r="H150" s="27"/>
      <c r="I150" s="27"/>
    </row>
    <row r="151" spans="4:9" ht="13.5" customHeight="1">
      <c r="D151" s="27"/>
      <c r="E151" s="27"/>
      <c r="F151" s="27"/>
      <c r="G151" s="27"/>
      <c r="H151" s="27"/>
      <c r="I151" s="27"/>
    </row>
    <row r="152" spans="4:9" ht="13.5" customHeight="1">
      <c r="D152" s="27"/>
      <c r="E152" s="27"/>
      <c r="F152" s="27"/>
      <c r="G152" s="27"/>
      <c r="H152" s="27"/>
      <c r="I152" s="27"/>
    </row>
    <row r="153" spans="4:9" ht="13.5" customHeight="1">
      <c r="D153" s="27"/>
      <c r="E153" s="27"/>
      <c r="F153" s="27"/>
      <c r="G153" s="27"/>
      <c r="H153" s="27"/>
      <c r="I153" s="27"/>
    </row>
    <row r="154" spans="4:9" ht="13.5" customHeight="1">
      <c r="D154" s="27"/>
      <c r="E154" s="27"/>
      <c r="F154" s="27"/>
      <c r="G154" s="27"/>
      <c r="H154" s="27"/>
      <c r="I154" s="27"/>
    </row>
    <row r="155" spans="4:9" ht="13.5" customHeight="1">
      <c r="D155" s="27"/>
      <c r="E155" s="27"/>
      <c r="F155" s="27"/>
      <c r="G155" s="27"/>
      <c r="H155" s="27"/>
      <c r="I155" s="27"/>
    </row>
    <row r="156" spans="4:9" ht="13.5" customHeight="1">
      <c r="D156" s="27"/>
      <c r="E156" s="27"/>
      <c r="F156" s="27"/>
      <c r="G156" s="27"/>
      <c r="H156" s="27"/>
      <c r="I156" s="27"/>
    </row>
    <row r="157" spans="4:9" ht="13.5" customHeight="1">
      <c r="D157" s="27"/>
      <c r="E157" s="27"/>
      <c r="F157" s="27"/>
      <c r="G157" s="27"/>
      <c r="H157" s="27"/>
      <c r="I157" s="27"/>
    </row>
    <row r="158" spans="4:9" ht="13.5" customHeight="1">
      <c r="D158" s="27"/>
      <c r="E158" s="27"/>
      <c r="F158" s="27"/>
      <c r="G158" s="27"/>
      <c r="H158" s="27"/>
      <c r="I158" s="27"/>
    </row>
    <row r="159" spans="4:9" ht="13.5" customHeight="1">
      <c r="D159" s="27"/>
      <c r="E159" s="27"/>
      <c r="F159" s="27"/>
      <c r="G159" s="27"/>
      <c r="H159" s="27"/>
      <c r="I159" s="27"/>
    </row>
    <row r="160" spans="4:9" ht="13.5" customHeight="1">
      <c r="D160" s="27"/>
      <c r="E160" s="27"/>
      <c r="F160" s="27"/>
      <c r="G160" s="27"/>
      <c r="H160" s="27"/>
      <c r="I160" s="27"/>
    </row>
    <row r="161" spans="4:9" ht="13.5" customHeight="1">
      <c r="D161" s="27"/>
      <c r="E161" s="27"/>
      <c r="F161" s="27"/>
      <c r="G161" s="27"/>
      <c r="H161" s="27"/>
      <c r="I161" s="27"/>
    </row>
    <row r="162" spans="4:9" ht="13.5" customHeight="1">
      <c r="D162" s="27"/>
      <c r="E162" s="27"/>
      <c r="F162" s="27"/>
      <c r="G162" s="27"/>
      <c r="H162" s="27"/>
      <c r="I162" s="27"/>
    </row>
    <row r="163" spans="4:9" ht="13.5" customHeight="1">
      <c r="D163" s="27"/>
      <c r="E163" s="27"/>
      <c r="F163" s="27"/>
      <c r="G163" s="27"/>
      <c r="H163" s="27"/>
      <c r="I163" s="27"/>
    </row>
    <row r="164" spans="4:9" ht="13.5" customHeight="1">
      <c r="D164" s="27"/>
      <c r="E164" s="27"/>
      <c r="F164" s="27"/>
      <c r="G164" s="27"/>
      <c r="H164" s="27"/>
      <c r="I164" s="27"/>
    </row>
    <row r="165" spans="4:9" ht="13.5" customHeight="1">
      <c r="D165" s="27"/>
      <c r="E165" s="27"/>
      <c r="F165" s="27"/>
      <c r="G165" s="27"/>
      <c r="H165" s="27"/>
      <c r="I165" s="27"/>
    </row>
    <row r="166" spans="4:9" ht="13.5" customHeight="1">
      <c r="D166" s="27"/>
      <c r="E166" s="27"/>
      <c r="F166" s="27"/>
      <c r="G166" s="27"/>
      <c r="H166" s="27"/>
      <c r="I166" s="27"/>
    </row>
    <row r="167" spans="4:9" ht="13.5" customHeight="1">
      <c r="D167" s="27"/>
      <c r="E167" s="27"/>
      <c r="F167" s="27"/>
      <c r="G167" s="27"/>
      <c r="H167" s="27"/>
      <c r="I167" s="27"/>
    </row>
    <row r="168" spans="4:9" ht="13.5" customHeight="1">
      <c r="D168" s="27"/>
      <c r="E168" s="27"/>
      <c r="F168" s="27"/>
      <c r="G168" s="27"/>
      <c r="H168" s="27"/>
      <c r="I168" s="27"/>
    </row>
    <row r="169" spans="4:9" ht="13.5" customHeight="1">
      <c r="D169" s="27"/>
      <c r="E169" s="27"/>
      <c r="F169" s="27"/>
      <c r="G169" s="27"/>
      <c r="H169" s="27"/>
      <c r="I169" s="27"/>
    </row>
    <row r="170" spans="4:9" ht="13.5" customHeight="1">
      <c r="D170" s="27"/>
      <c r="E170" s="27"/>
      <c r="F170" s="27"/>
      <c r="G170" s="27"/>
      <c r="H170" s="27"/>
      <c r="I170" s="27"/>
    </row>
    <row r="171" spans="4:9" ht="13.5" customHeight="1">
      <c r="D171" s="27"/>
      <c r="E171" s="27"/>
      <c r="F171" s="27"/>
      <c r="G171" s="27"/>
      <c r="H171" s="27"/>
      <c r="I171" s="27"/>
    </row>
    <row r="172" spans="4:9" ht="13.5" customHeight="1">
      <c r="D172" s="27"/>
      <c r="E172" s="27"/>
      <c r="F172" s="27"/>
      <c r="G172" s="27"/>
      <c r="H172" s="27"/>
      <c r="I172" s="27"/>
    </row>
    <row r="173" spans="4:9" ht="13.5" customHeight="1">
      <c r="D173" s="27"/>
      <c r="E173" s="27"/>
      <c r="F173" s="27"/>
      <c r="G173" s="27"/>
      <c r="H173" s="27"/>
      <c r="I173" s="27"/>
    </row>
    <row r="174" spans="4:9" ht="13.5" customHeight="1">
      <c r="D174" s="27"/>
      <c r="E174" s="27"/>
      <c r="F174" s="27"/>
      <c r="G174" s="27"/>
      <c r="H174" s="27"/>
      <c r="I174" s="27"/>
    </row>
    <row r="175" spans="4:9" ht="13.5" customHeight="1">
      <c r="D175" s="27"/>
      <c r="E175" s="27"/>
      <c r="F175" s="27"/>
      <c r="G175" s="27"/>
      <c r="H175" s="27"/>
      <c r="I175" s="27"/>
    </row>
    <row r="176" spans="4:9" ht="13.5" customHeight="1">
      <c r="D176" s="27"/>
      <c r="E176" s="27"/>
      <c r="F176" s="27"/>
      <c r="G176" s="27"/>
      <c r="H176" s="27"/>
      <c r="I176" s="27"/>
    </row>
    <row r="177" spans="4:9" ht="13.5" customHeight="1">
      <c r="D177" s="27"/>
      <c r="E177" s="27"/>
      <c r="F177" s="27"/>
      <c r="G177" s="27"/>
      <c r="H177" s="27"/>
      <c r="I177" s="27"/>
    </row>
    <row r="178" spans="4:9" ht="13.5" customHeight="1">
      <c r="D178" s="27"/>
      <c r="E178" s="27"/>
      <c r="F178" s="27"/>
      <c r="G178" s="27"/>
      <c r="H178" s="27"/>
      <c r="I178" s="27"/>
    </row>
    <row r="179" spans="4:9" ht="13.5" customHeight="1">
      <c r="D179" s="27"/>
      <c r="E179" s="27"/>
      <c r="F179" s="27"/>
      <c r="G179" s="27"/>
      <c r="H179" s="27"/>
      <c r="I179" s="27"/>
    </row>
    <row r="180" spans="4:9" ht="13.5" customHeight="1">
      <c r="D180" s="27"/>
      <c r="E180" s="27"/>
      <c r="F180" s="27"/>
      <c r="G180" s="27"/>
      <c r="H180" s="27"/>
      <c r="I180" s="27"/>
    </row>
    <row r="181" spans="4:9" ht="13.5" customHeight="1">
      <c r="D181" s="27"/>
      <c r="E181" s="27"/>
      <c r="F181" s="27"/>
      <c r="G181" s="27"/>
      <c r="H181" s="27"/>
      <c r="I181" s="27"/>
    </row>
    <row r="182" spans="4:9" ht="13.5" customHeight="1">
      <c r="D182" s="27"/>
      <c r="E182" s="27"/>
      <c r="F182" s="27"/>
      <c r="G182" s="27"/>
      <c r="H182" s="27"/>
      <c r="I182" s="27"/>
    </row>
    <row r="183" spans="4:9" ht="13.5" customHeight="1">
      <c r="D183" s="27"/>
      <c r="E183" s="27"/>
      <c r="F183" s="27"/>
      <c r="G183" s="27"/>
      <c r="H183" s="27"/>
      <c r="I183" s="27"/>
    </row>
    <row r="184" spans="4:9" ht="13.5" customHeight="1">
      <c r="D184" s="27"/>
      <c r="E184" s="27"/>
      <c r="F184" s="27"/>
      <c r="G184" s="27"/>
      <c r="H184" s="27"/>
      <c r="I184" s="27"/>
    </row>
    <row r="185" spans="4:9" ht="13.5" customHeight="1">
      <c r="D185" s="27"/>
      <c r="E185" s="27"/>
      <c r="F185" s="27"/>
      <c r="G185" s="27"/>
      <c r="H185" s="27"/>
      <c r="I185" s="27"/>
    </row>
    <row r="186" spans="4:9" ht="13.5" customHeight="1">
      <c r="D186" s="27"/>
      <c r="E186" s="27"/>
      <c r="F186" s="27"/>
      <c r="G186" s="27"/>
      <c r="H186" s="27"/>
      <c r="I186" s="27"/>
    </row>
    <row r="187" spans="4:9" ht="13.5" customHeight="1">
      <c r="D187" s="27"/>
      <c r="E187" s="27"/>
      <c r="F187" s="27"/>
      <c r="G187" s="27"/>
      <c r="H187" s="27"/>
      <c r="I187" s="27"/>
    </row>
    <row r="188" spans="4:9" ht="13.5" customHeight="1">
      <c r="D188" s="27"/>
      <c r="E188" s="27"/>
      <c r="F188" s="27"/>
      <c r="G188" s="27"/>
      <c r="H188" s="27"/>
      <c r="I188" s="27"/>
    </row>
    <row r="189" spans="4:9" ht="13.5" customHeight="1">
      <c r="D189" s="27"/>
      <c r="E189" s="27"/>
      <c r="F189" s="27"/>
      <c r="G189" s="27"/>
      <c r="H189" s="27"/>
      <c r="I189" s="27"/>
    </row>
    <row r="190" spans="4:9" ht="13.5" customHeight="1">
      <c r="D190" s="27"/>
      <c r="E190" s="27"/>
      <c r="F190" s="27"/>
      <c r="G190" s="27"/>
      <c r="H190" s="27"/>
      <c r="I190" s="27"/>
    </row>
    <row r="191" spans="4:9" ht="13.5" customHeight="1">
      <c r="D191" s="27"/>
      <c r="E191" s="27"/>
      <c r="F191" s="27"/>
      <c r="G191" s="27"/>
      <c r="H191" s="27"/>
      <c r="I191" s="27"/>
    </row>
    <row r="192" spans="4:9" ht="13.5" customHeight="1">
      <c r="D192" s="27"/>
      <c r="E192" s="27"/>
      <c r="F192" s="27"/>
      <c r="G192" s="27"/>
      <c r="H192" s="27"/>
      <c r="I192" s="27"/>
    </row>
    <row r="193" spans="4:9" ht="13.5" customHeight="1">
      <c r="D193" s="27"/>
      <c r="E193" s="27"/>
      <c r="F193" s="27"/>
      <c r="G193" s="27"/>
      <c r="H193" s="27"/>
      <c r="I193" s="27"/>
    </row>
    <row r="194" spans="4:9" ht="13.5" customHeight="1">
      <c r="D194" s="27"/>
      <c r="E194" s="27"/>
      <c r="F194" s="27"/>
      <c r="G194" s="27"/>
      <c r="H194" s="27"/>
      <c r="I194" s="27"/>
    </row>
    <row r="195" spans="4:9" ht="13.5" customHeight="1">
      <c r="D195" s="27"/>
      <c r="E195" s="27"/>
      <c r="F195" s="27"/>
      <c r="G195" s="27"/>
      <c r="H195" s="27"/>
      <c r="I195" s="27"/>
    </row>
    <row r="196" spans="4:9" ht="13.5" customHeight="1">
      <c r="D196" s="27"/>
      <c r="E196" s="27"/>
      <c r="F196" s="27"/>
      <c r="G196" s="27"/>
      <c r="H196" s="27"/>
      <c r="I196" s="27"/>
    </row>
    <row r="197" spans="4:9" ht="13.5" customHeight="1">
      <c r="D197" s="27"/>
      <c r="E197" s="27"/>
      <c r="F197" s="27"/>
      <c r="G197" s="27"/>
      <c r="H197" s="27"/>
      <c r="I197" s="27"/>
    </row>
    <row r="198" spans="4:9" ht="13.5" customHeight="1">
      <c r="D198" s="27"/>
      <c r="E198" s="27"/>
      <c r="F198" s="27"/>
      <c r="G198" s="27"/>
      <c r="H198" s="27"/>
      <c r="I198" s="27"/>
    </row>
    <row r="199" spans="4:9" ht="13.5" customHeight="1">
      <c r="D199" s="27"/>
      <c r="E199" s="27"/>
      <c r="F199" s="27"/>
      <c r="G199" s="27"/>
      <c r="H199" s="27"/>
      <c r="I199" s="27"/>
    </row>
    <row r="200" spans="4:9" ht="13.5" customHeight="1">
      <c r="D200" s="27"/>
      <c r="E200" s="27"/>
      <c r="F200" s="27"/>
      <c r="G200" s="27"/>
      <c r="H200" s="27"/>
      <c r="I200" s="27"/>
    </row>
    <row r="201" spans="4:9" ht="13.5" customHeight="1">
      <c r="D201" s="27"/>
      <c r="E201" s="27"/>
      <c r="F201" s="27"/>
      <c r="G201" s="27"/>
      <c r="H201" s="27"/>
      <c r="I201" s="27"/>
    </row>
    <row r="202" spans="4:9" ht="13.5" customHeight="1">
      <c r="D202" s="27"/>
      <c r="E202" s="27"/>
      <c r="F202" s="27"/>
      <c r="G202" s="27"/>
      <c r="H202" s="27"/>
      <c r="I202" s="27"/>
    </row>
    <row r="203" spans="4:9" ht="13.5" customHeight="1">
      <c r="D203" s="27"/>
      <c r="E203" s="27"/>
      <c r="F203" s="27"/>
      <c r="G203" s="27"/>
      <c r="H203" s="27"/>
      <c r="I203" s="27"/>
    </row>
    <row r="204" spans="4:9" ht="13.5" customHeight="1">
      <c r="D204" s="27"/>
      <c r="E204" s="27"/>
      <c r="F204" s="27"/>
      <c r="G204" s="27"/>
      <c r="H204" s="27"/>
      <c r="I204" s="27"/>
    </row>
    <row r="205" spans="4:9" ht="13.5" customHeight="1">
      <c r="D205" s="27"/>
      <c r="E205" s="27"/>
      <c r="F205" s="27"/>
      <c r="G205" s="27"/>
      <c r="H205" s="27"/>
      <c r="I205" s="27"/>
    </row>
    <row r="206" spans="4:9" ht="13.5" customHeight="1">
      <c r="D206" s="27"/>
      <c r="E206" s="27"/>
      <c r="F206" s="27"/>
      <c r="G206" s="27"/>
      <c r="H206" s="27"/>
      <c r="I206" s="27"/>
    </row>
    <row r="207" spans="4:9" ht="13.5" customHeight="1">
      <c r="D207" s="27"/>
      <c r="E207" s="27"/>
      <c r="F207" s="27"/>
      <c r="G207" s="27"/>
      <c r="H207" s="27"/>
      <c r="I207" s="27"/>
    </row>
    <row r="208" spans="4:9" ht="13.5" customHeight="1">
      <c r="D208" s="27"/>
      <c r="E208" s="27"/>
      <c r="F208" s="27"/>
      <c r="G208" s="27"/>
      <c r="H208" s="27"/>
      <c r="I208" s="27"/>
    </row>
    <row r="209" spans="4:9" ht="13.5" customHeight="1">
      <c r="D209" s="27"/>
      <c r="E209" s="27"/>
      <c r="F209" s="27"/>
      <c r="G209" s="27"/>
      <c r="H209" s="27"/>
      <c r="I209" s="27"/>
    </row>
    <row r="210" spans="4:9" ht="13.5" customHeight="1">
      <c r="D210" s="27"/>
      <c r="E210" s="27"/>
      <c r="F210" s="27"/>
      <c r="G210" s="27"/>
      <c r="H210" s="27"/>
      <c r="I210" s="27"/>
    </row>
    <row r="211" spans="4:9" ht="13.5" customHeight="1">
      <c r="D211" s="27"/>
      <c r="E211" s="27"/>
      <c r="F211" s="27"/>
      <c r="G211" s="27"/>
      <c r="H211" s="27"/>
      <c r="I211" s="27"/>
    </row>
    <row r="212" spans="4:9" ht="13.5" customHeight="1">
      <c r="D212" s="27"/>
      <c r="E212" s="27"/>
      <c r="F212" s="27"/>
      <c r="G212" s="27"/>
      <c r="H212" s="27"/>
      <c r="I212" s="27"/>
    </row>
    <row r="213" spans="4:9" ht="13.5" customHeight="1">
      <c r="D213" s="27"/>
      <c r="E213" s="27"/>
      <c r="F213" s="27"/>
      <c r="G213" s="27"/>
      <c r="H213" s="27"/>
      <c r="I213" s="27"/>
    </row>
    <row r="214" spans="4:9" ht="13.5" customHeight="1">
      <c r="D214" s="27"/>
      <c r="E214" s="27"/>
      <c r="F214" s="27"/>
      <c r="G214" s="27"/>
      <c r="H214" s="27"/>
      <c r="I214" s="27"/>
    </row>
    <row r="215" spans="4:9" ht="13.5" customHeight="1">
      <c r="D215" s="27"/>
      <c r="E215" s="27"/>
      <c r="F215" s="27"/>
      <c r="G215" s="27"/>
      <c r="H215" s="27"/>
      <c r="I215" s="27"/>
    </row>
    <row r="216" spans="4:9" ht="13.5" customHeight="1">
      <c r="D216" s="27"/>
      <c r="E216" s="27"/>
      <c r="F216" s="27"/>
      <c r="G216" s="27"/>
      <c r="H216" s="27"/>
      <c r="I216" s="27"/>
    </row>
    <row r="217" spans="4:9" ht="13.5" customHeight="1">
      <c r="D217" s="27"/>
      <c r="E217" s="27"/>
      <c r="F217" s="27"/>
      <c r="G217" s="27"/>
      <c r="H217" s="27"/>
      <c r="I217" s="27"/>
    </row>
    <row r="218" spans="4:9" ht="13.5" customHeight="1">
      <c r="D218" s="27"/>
      <c r="E218" s="27"/>
      <c r="F218" s="27"/>
      <c r="G218" s="27"/>
      <c r="H218" s="27"/>
      <c r="I218" s="27"/>
    </row>
    <row r="219" spans="4:9" ht="13.5" customHeight="1">
      <c r="D219" s="27"/>
      <c r="E219" s="27"/>
      <c r="F219" s="27"/>
      <c r="G219" s="27"/>
      <c r="H219" s="27"/>
      <c r="I219" s="27"/>
    </row>
    <row r="220" spans="4:9" ht="13.5" customHeight="1">
      <c r="D220" s="27"/>
      <c r="E220" s="27"/>
      <c r="F220" s="27"/>
      <c r="G220" s="27"/>
      <c r="H220" s="27"/>
      <c r="I220" s="27"/>
    </row>
    <row r="221" spans="4:9" ht="13.5" customHeight="1">
      <c r="D221" s="27"/>
      <c r="E221" s="27"/>
      <c r="F221" s="27"/>
      <c r="G221" s="27"/>
      <c r="H221" s="27"/>
      <c r="I221" s="27"/>
    </row>
    <row r="222" spans="4:9" ht="13.5" customHeight="1">
      <c r="D222" s="27"/>
      <c r="E222" s="27"/>
      <c r="F222" s="27"/>
      <c r="G222" s="27"/>
      <c r="H222" s="27"/>
      <c r="I222" s="27"/>
    </row>
    <row r="223" spans="4:9" ht="13.5" customHeight="1">
      <c r="D223" s="27"/>
      <c r="E223" s="27"/>
      <c r="F223" s="27"/>
      <c r="G223" s="27"/>
      <c r="H223" s="27"/>
      <c r="I223" s="27"/>
    </row>
    <row r="224" spans="4:9" ht="13.5" customHeight="1">
      <c r="D224" s="27"/>
      <c r="E224" s="27"/>
      <c r="F224" s="27"/>
      <c r="G224" s="27"/>
      <c r="H224" s="27"/>
      <c r="I224" s="27"/>
    </row>
    <row r="225" spans="4:9" ht="13.5" customHeight="1">
      <c r="D225" s="27"/>
      <c r="E225" s="27"/>
      <c r="F225" s="27"/>
      <c r="G225" s="27"/>
      <c r="H225" s="27"/>
      <c r="I225" s="27"/>
    </row>
    <row r="226" spans="4:9" ht="13.5" customHeight="1">
      <c r="D226" s="27"/>
      <c r="E226" s="27"/>
      <c r="F226" s="27"/>
      <c r="G226" s="27"/>
      <c r="H226" s="27"/>
      <c r="I226" s="27"/>
    </row>
    <row r="227" spans="4:9" ht="13.5" customHeight="1">
      <c r="D227" s="27"/>
      <c r="E227" s="27"/>
      <c r="F227" s="27"/>
      <c r="G227" s="27"/>
      <c r="H227" s="27"/>
      <c r="I227" s="27"/>
    </row>
    <row r="228" spans="4:9" ht="13.5" customHeight="1">
      <c r="D228" s="27"/>
      <c r="E228" s="27"/>
      <c r="F228" s="27"/>
      <c r="G228" s="27"/>
      <c r="H228" s="27"/>
      <c r="I228" s="27"/>
    </row>
    <row r="229" spans="4:9" ht="13.5" customHeight="1">
      <c r="D229" s="27"/>
      <c r="E229" s="27"/>
      <c r="F229" s="27"/>
      <c r="G229" s="27"/>
      <c r="H229" s="27"/>
      <c r="I229" s="27"/>
    </row>
    <row r="230" spans="4:9" ht="13.5" customHeight="1">
      <c r="D230" s="27"/>
      <c r="E230" s="27"/>
      <c r="F230" s="27"/>
      <c r="G230" s="27"/>
      <c r="H230" s="27"/>
      <c r="I230" s="27"/>
    </row>
    <row r="231" spans="4:9" ht="13.5" customHeight="1">
      <c r="D231" s="27"/>
      <c r="E231" s="27"/>
      <c r="F231" s="27"/>
      <c r="G231" s="27"/>
      <c r="H231" s="27"/>
      <c r="I231" s="27"/>
    </row>
    <row r="232" spans="4:9" ht="13.5" customHeight="1">
      <c r="D232" s="27"/>
      <c r="E232" s="27"/>
      <c r="F232" s="27"/>
      <c r="G232" s="27"/>
      <c r="H232" s="27"/>
      <c r="I232" s="27"/>
    </row>
    <row r="233" spans="4:9" ht="13.5" customHeight="1">
      <c r="D233" s="27"/>
      <c r="E233" s="27"/>
      <c r="F233" s="27"/>
      <c r="G233" s="27"/>
      <c r="H233" s="27"/>
      <c r="I233" s="27"/>
    </row>
    <row r="234" spans="4:9" ht="13.5" customHeight="1">
      <c r="D234" s="27"/>
      <c r="E234" s="27"/>
      <c r="F234" s="27"/>
      <c r="G234" s="27"/>
      <c r="H234" s="27"/>
      <c r="I234" s="27"/>
    </row>
    <row r="235" spans="4:9" ht="13.5" customHeight="1">
      <c r="D235" s="27"/>
      <c r="E235" s="27"/>
      <c r="F235" s="27"/>
      <c r="G235" s="27"/>
      <c r="H235" s="27"/>
      <c r="I235" s="27"/>
    </row>
    <row r="236" spans="4:9" ht="13.5" customHeight="1">
      <c r="D236" s="27"/>
      <c r="E236" s="27"/>
      <c r="F236" s="27"/>
      <c r="G236" s="27"/>
      <c r="H236" s="27"/>
      <c r="I236" s="27"/>
    </row>
    <row r="237" spans="4:9" ht="13.5" customHeight="1">
      <c r="D237" s="27"/>
      <c r="E237" s="27"/>
      <c r="F237" s="27"/>
      <c r="G237" s="27"/>
      <c r="H237" s="27"/>
      <c r="I237" s="27"/>
    </row>
    <row r="238" spans="4:9" ht="13.5" customHeight="1">
      <c r="D238" s="27"/>
      <c r="E238" s="27"/>
      <c r="F238" s="27"/>
      <c r="G238" s="27"/>
      <c r="H238" s="27"/>
      <c r="I238" s="27"/>
    </row>
    <row r="239" spans="4:9" ht="13.5" customHeight="1">
      <c r="D239" s="27"/>
      <c r="E239" s="27"/>
      <c r="F239" s="27"/>
      <c r="G239" s="27"/>
      <c r="H239" s="27"/>
      <c r="I239" s="27"/>
    </row>
    <row r="240" spans="4:9" ht="13.5" customHeight="1">
      <c r="D240" s="27"/>
      <c r="E240" s="27"/>
      <c r="F240" s="27"/>
      <c r="G240" s="27"/>
      <c r="H240" s="27"/>
      <c r="I240" s="27"/>
    </row>
    <row r="241" spans="4:9" ht="13.5" customHeight="1">
      <c r="D241" s="27"/>
      <c r="E241" s="27"/>
      <c r="F241" s="27"/>
      <c r="G241" s="27"/>
      <c r="H241" s="27"/>
      <c r="I241" s="27"/>
    </row>
    <row r="242" spans="4:9" ht="13.5" customHeight="1">
      <c r="D242" s="27"/>
      <c r="E242" s="27"/>
      <c r="F242" s="27"/>
      <c r="G242" s="27"/>
      <c r="H242" s="27"/>
      <c r="I242" s="27"/>
    </row>
    <row r="243" spans="4:9" ht="13.5" customHeight="1">
      <c r="D243" s="27"/>
      <c r="E243" s="27"/>
      <c r="F243" s="27"/>
      <c r="G243" s="27"/>
      <c r="H243" s="27"/>
      <c r="I243" s="27"/>
    </row>
    <row r="244" spans="4:9" ht="13.5" customHeight="1">
      <c r="D244" s="27"/>
      <c r="E244" s="27"/>
      <c r="F244" s="27"/>
      <c r="G244" s="27"/>
      <c r="H244" s="27"/>
      <c r="I244" s="27"/>
    </row>
    <row r="245" spans="4:9" ht="13.5" customHeight="1">
      <c r="D245" s="27"/>
      <c r="E245" s="27"/>
      <c r="F245" s="27"/>
      <c r="G245" s="27"/>
      <c r="H245" s="27"/>
      <c r="I245" s="27"/>
    </row>
    <row r="246" spans="4:9" ht="13.5" customHeight="1">
      <c r="D246" s="27"/>
      <c r="E246" s="27"/>
      <c r="F246" s="27"/>
      <c r="G246" s="27"/>
      <c r="H246" s="27"/>
      <c r="I246" s="27"/>
    </row>
    <row r="247" spans="4:9" ht="13.5" customHeight="1">
      <c r="D247" s="27"/>
      <c r="E247" s="27"/>
      <c r="F247" s="27"/>
      <c r="G247" s="27"/>
      <c r="H247" s="27"/>
      <c r="I247" s="27"/>
    </row>
    <row r="248" spans="4:9" ht="13.5" customHeight="1">
      <c r="D248" s="27"/>
      <c r="E248" s="27"/>
      <c r="F248" s="27"/>
      <c r="G248" s="27"/>
      <c r="H248" s="27"/>
      <c r="I248" s="27"/>
    </row>
    <row r="249" spans="4:9" ht="13.5" customHeight="1">
      <c r="D249" s="27"/>
      <c r="E249" s="27"/>
      <c r="F249" s="27"/>
      <c r="G249" s="27"/>
      <c r="H249" s="27"/>
      <c r="I249" s="27"/>
    </row>
    <row r="250" spans="4:9" ht="13.5" customHeight="1">
      <c r="D250" s="27"/>
      <c r="E250" s="27"/>
      <c r="F250" s="27"/>
      <c r="G250" s="27"/>
      <c r="H250" s="27"/>
      <c r="I250" s="27"/>
    </row>
    <row r="251" spans="4:9" ht="13.5" customHeight="1">
      <c r="D251" s="27"/>
      <c r="E251" s="27"/>
      <c r="F251" s="27"/>
      <c r="G251" s="27"/>
      <c r="H251" s="27"/>
      <c r="I251" s="27"/>
    </row>
    <row r="252" spans="4:9" ht="13.5" customHeight="1">
      <c r="D252" s="27"/>
      <c r="E252" s="27"/>
      <c r="F252" s="27"/>
      <c r="G252" s="27"/>
      <c r="H252" s="27"/>
      <c r="I252" s="27"/>
    </row>
    <row r="253" spans="4:9" ht="13.5" customHeight="1">
      <c r="D253" s="27"/>
      <c r="E253" s="27"/>
      <c r="F253" s="27"/>
      <c r="G253" s="27"/>
      <c r="H253" s="27"/>
      <c r="I253" s="27"/>
    </row>
    <row r="254" spans="4:9" ht="13.5" customHeight="1">
      <c r="D254" s="27"/>
      <c r="E254" s="27"/>
      <c r="F254" s="27"/>
      <c r="G254" s="27"/>
      <c r="H254" s="27"/>
      <c r="I254" s="27"/>
    </row>
    <row r="255" spans="4:9" ht="13.5" customHeight="1">
      <c r="D255" s="27"/>
      <c r="E255" s="27"/>
      <c r="F255" s="27"/>
      <c r="G255" s="27"/>
      <c r="H255" s="27"/>
      <c r="I255" s="27"/>
    </row>
    <row r="256" spans="4:9" ht="13.5" customHeight="1">
      <c r="D256" s="27"/>
      <c r="E256" s="27"/>
      <c r="F256" s="27"/>
      <c r="G256" s="27"/>
      <c r="H256" s="27"/>
      <c r="I256" s="27"/>
    </row>
    <row r="257" spans="4:9" ht="13.5" customHeight="1">
      <c r="D257" s="27"/>
      <c r="E257" s="27"/>
      <c r="F257" s="27"/>
      <c r="G257" s="27"/>
      <c r="H257" s="27"/>
      <c r="I257" s="27"/>
    </row>
    <row r="258" spans="4:9" ht="13.5" customHeight="1">
      <c r="D258" s="27"/>
      <c r="E258" s="27"/>
      <c r="F258" s="27"/>
      <c r="G258" s="27"/>
      <c r="H258" s="27"/>
      <c r="I258" s="27"/>
    </row>
    <row r="259" spans="4:9" ht="13.5" customHeight="1">
      <c r="D259" s="27"/>
      <c r="E259" s="27"/>
      <c r="F259" s="27"/>
      <c r="G259" s="27"/>
      <c r="H259" s="27"/>
      <c r="I259" s="27"/>
    </row>
    <row r="260" spans="4:9" ht="13.5" customHeight="1">
      <c r="D260" s="27"/>
      <c r="E260" s="27"/>
      <c r="F260" s="27"/>
      <c r="G260" s="27"/>
      <c r="H260" s="27"/>
      <c r="I260" s="27"/>
    </row>
    <row r="261" spans="4:9" ht="13.5" customHeight="1">
      <c r="D261" s="27"/>
      <c r="E261" s="27"/>
      <c r="F261" s="27"/>
      <c r="G261" s="27"/>
      <c r="H261" s="27"/>
      <c r="I261" s="27"/>
    </row>
    <row r="262" spans="4:9" ht="13.5" customHeight="1">
      <c r="D262" s="27"/>
      <c r="E262" s="27"/>
      <c r="F262" s="27"/>
      <c r="G262" s="27"/>
      <c r="H262" s="27"/>
      <c r="I262" s="27"/>
    </row>
    <row r="263" spans="4:9" ht="13.5" customHeight="1">
      <c r="D263" s="27"/>
      <c r="E263" s="27"/>
      <c r="F263" s="27"/>
      <c r="G263" s="27"/>
      <c r="H263" s="27"/>
      <c r="I263" s="27"/>
    </row>
    <row r="264" spans="4:9" ht="13.5" customHeight="1">
      <c r="D264" s="27"/>
      <c r="E264" s="27"/>
      <c r="F264" s="27"/>
      <c r="G264" s="27"/>
      <c r="H264" s="27"/>
      <c r="I264" s="27"/>
    </row>
    <row r="265" spans="4:9" ht="13.5" customHeight="1">
      <c r="D265" s="27"/>
      <c r="E265" s="27"/>
      <c r="F265" s="27"/>
      <c r="G265" s="27"/>
      <c r="H265" s="27"/>
      <c r="I265" s="27"/>
    </row>
    <row r="266" spans="4:9" ht="13.5" customHeight="1">
      <c r="D266" s="27"/>
      <c r="E266" s="27"/>
      <c r="F266" s="27"/>
      <c r="G266" s="27"/>
      <c r="H266" s="27"/>
      <c r="I266" s="27"/>
    </row>
    <row r="267" spans="4:9" ht="13.5" customHeight="1">
      <c r="D267" s="27"/>
      <c r="E267" s="27"/>
      <c r="F267" s="27"/>
      <c r="G267" s="27"/>
      <c r="H267" s="27"/>
      <c r="I267" s="27"/>
    </row>
    <row r="268" spans="4:9" ht="13.5" customHeight="1">
      <c r="D268" s="27"/>
      <c r="E268" s="27"/>
      <c r="F268" s="27"/>
      <c r="G268" s="27"/>
      <c r="H268" s="27"/>
      <c r="I268" s="27"/>
    </row>
    <row r="269" spans="4:9" ht="13.5" customHeight="1">
      <c r="D269" s="27"/>
      <c r="E269" s="27"/>
      <c r="F269" s="27"/>
      <c r="G269" s="27"/>
      <c r="H269" s="27"/>
      <c r="I269" s="27"/>
    </row>
    <row r="270" spans="4:9" ht="13.5" customHeight="1">
      <c r="D270" s="27"/>
      <c r="E270" s="27"/>
      <c r="F270" s="27"/>
      <c r="G270" s="27"/>
      <c r="H270" s="27"/>
      <c r="I270" s="27"/>
    </row>
    <row r="271" spans="4:9" ht="13.5" customHeight="1">
      <c r="D271" s="27"/>
      <c r="E271" s="27"/>
      <c r="F271" s="27"/>
      <c r="G271" s="27"/>
      <c r="H271" s="27"/>
      <c r="I271" s="27"/>
    </row>
    <row r="272" spans="4:9" ht="13.5" customHeight="1">
      <c r="D272" s="27"/>
      <c r="E272" s="27"/>
      <c r="F272" s="27"/>
      <c r="G272" s="27"/>
      <c r="H272" s="27"/>
      <c r="I272" s="27"/>
    </row>
    <row r="273" spans="4:9" ht="13.5" customHeight="1">
      <c r="D273" s="27"/>
      <c r="E273" s="27"/>
      <c r="F273" s="27"/>
      <c r="G273" s="27"/>
      <c r="H273" s="27"/>
      <c r="I273" s="27"/>
    </row>
    <row r="274" spans="4:9" ht="13.5" customHeight="1">
      <c r="D274" s="27"/>
      <c r="E274" s="27"/>
      <c r="F274" s="27"/>
      <c r="G274" s="27"/>
      <c r="H274" s="27"/>
      <c r="I274" s="27"/>
    </row>
    <row r="275" spans="4:9" ht="13.5" customHeight="1">
      <c r="D275" s="27"/>
      <c r="E275" s="27"/>
      <c r="F275" s="27"/>
      <c r="G275" s="27"/>
      <c r="H275" s="27"/>
      <c r="I275" s="27"/>
    </row>
    <row r="276" spans="4:9" ht="13.5" customHeight="1">
      <c r="D276" s="27"/>
      <c r="E276" s="27"/>
      <c r="F276" s="27"/>
      <c r="G276" s="27"/>
      <c r="H276" s="27"/>
      <c r="I276" s="27"/>
    </row>
    <row r="277" spans="4:9" ht="13.5" customHeight="1">
      <c r="D277" s="27"/>
      <c r="E277" s="27"/>
      <c r="F277" s="27"/>
      <c r="G277" s="27"/>
      <c r="H277" s="27"/>
      <c r="I277" s="27"/>
    </row>
    <row r="278" spans="4:9" ht="13.5" customHeight="1">
      <c r="D278" s="27"/>
      <c r="E278" s="27"/>
      <c r="F278" s="27"/>
      <c r="G278" s="27"/>
      <c r="H278" s="27"/>
      <c r="I278" s="27"/>
    </row>
    <row r="279" spans="4:9" ht="13.5" customHeight="1">
      <c r="D279" s="27"/>
      <c r="E279" s="27"/>
      <c r="F279" s="27"/>
      <c r="G279" s="27"/>
      <c r="H279" s="27"/>
      <c r="I279" s="27"/>
    </row>
    <row r="280" spans="4:9" ht="13.5" customHeight="1">
      <c r="D280" s="27"/>
      <c r="E280" s="27"/>
      <c r="F280" s="27"/>
      <c r="G280" s="27"/>
      <c r="H280" s="27"/>
      <c r="I280" s="27"/>
    </row>
    <row r="281" spans="4:9" ht="13.5" customHeight="1">
      <c r="D281" s="27"/>
      <c r="E281" s="27"/>
      <c r="F281" s="27"/>
      <c r="G281" s="27"/>
      <c r="H281" s="27"/>
      <c r="I281" s="27"/>
    </row>
    <row r="282" spans="4:9" ht="13.5" customHeight="1">
      <c r="D282" s="27"/>
      <c r="E282" s="27"/>
      <c r="F282" s="27"/>
      <c r="G282" s="27"/>
      <c r="H282" s="27"/>
      <c r="I282" s="27"/>
    </row>
    <row r="283" spans="4:9" ht="13.5" customHeight="1">
      <c r="D283" s="27"/>
      <c r="E283" s="27"/>
      <c r="F283" s="27"/>
      <c r="G283" s="27"/>
      <c r="H283" s="27"/>
      <c r="I283" s="27"/>
    </row>
    <row r="284" spans="4:9" ht="13.5" customHeight="1">
      <c r="D284" s="27"/>
      <c r="E284" s="27"/>
      <c r="F284" s="27"/>
      <c r="G284" s="27"/>
      <c r="H284" s="27"/>
      <c r="I284" s="27"/>
    </row>
    <row r="285" spans="4:9" ht="13.5" customHeight="1">
      <c r="D285" s="27"/>
      <c r="E285" s="27"/>
      <c r="F285" s="27"/>
      <c r="G285" s="27"/>
      <c r="H285" s="27"/>
      <c r="I285" s="27"/>
    </row>
    <row r="286" spans="4:9" ht="13.5" customHeight="1">
      <c r="D286" s="27"/>
      <c r="E286" s="27"/>
      <c r="F286" s="27"/>
      <c r="G286" s="27"/>
      <c r="H286" s="27"/>
      <c r="I286" s="27"/>
    </row>
    <row r="287" spans="4:9" ht="13.5" customHeight="1">
      <c r="D287" s="27"/>
      <c r="E287" s="27"/>
      <c r="F287" s="27"/>
      <c r="G287" s="27"/>
      <c r="H287" s="27"/>
      <c r="I287" s="27"/>
    </row>
    <row r="288" spans="4:9" ht="13.5" customHeight="1">
      <c r="D288" s="27"/>
      <c r="E288" s="27"/>
      <c r="F288" s="27"/>
      <c r="G288" s="27"/>
      <c r="H288" s="27"/>
      <c r="I288" s="27"/>
    </row>
    <row r="289" spans="4:9" ht="13.5" customHeight="1">
      <c r="D289" s="27"/>
      <c r="E289" s="27"/>
      <c r="F289" s="27"/>
      <c r="G289" s="27"/>
      <c r="H289" s="27"/>
      <c r="I289" s="27"/>
    </row>
    <row r="290" spans="4:9" ht="13.5" customHeight="1">
      <c r="D290" s="27"/>
      <c r="E290" s="27"/>
      <c r="F290" s="27"/>
      <c r="G290" s="27"/>
      <c r="H290" s="27"/>
      <c r="I290" s="27"/>
    </row>
    <row r="291" spans="4:9" ht="13.5" customHeight="1">
      <c r="D291" s="27"/>
      <c r="E291" s="27"/>
      <c r="F291" s="27"/>
      <c r="G291" s="27"/>
      <c r="H291" s="27"/>
      <c r="I291" s="27"/>
    </row>
    <row r="292" spans="4:9" ht="13.5" customHeight="1">
      <c r="D292" s="27"/>
      <c r="E292" s="27"/>
      <c r="F292" s="27"/>
      <c r="G292" s="27"/>
      <c r="H292" s="27"/>
      <c r="I292" s="27"/>
    </row>
    <row r="293" spans="4:9" ht="13.5" customHeight="1">
      <c r="D293" s="27"/>
      <c r="E293" s="27"/>
      <c r="F293" s="27"/>
      <c r="G293" s="27"/>
      <c r="H293" s="27"/>
      <c r="I293" s="27"/>
    </row>
    <row r="294" spans="4:9" ht="13.5" customHeight="1">
      <c r="D294" s="27"/>
      <c r="E294" s="27"/>
      <c r="F294" s="27"/>
      <c r="G294" s="27"/>
      <c r="H294" s="27"/>
      <c r="I294" s="27"/>
    </row>
    <row r="295" spans="4:9" ht="13.5" customHeight="1">
      <c r="D295" s="27"/>
      <c r="E295" s="27"/>
      <c r="F295" s="27"/>
      <c r="G295" s="27"/>
      <c r="H295" s="27"/>
      <c r="I295" s="27"/>
    </row>
    <row r="296" spans="4:9" ht="13.5" customHeight="1">
      <c r="D296" s="27"/>
      <c r="E296" s="27"/>
      <c r="F296" s="27"/>
      <c r="G296" s="27"/>
      <c r="H296" s="27"/>
      <c r="I296" s="27"/>
    </row>
    <row r="297" spans="4:9" ht="13.5" customHeight="1">
      <c r="D297" s="27"/>
      <c r="E297" s="27"/>
      <c r="F297" s="27"/>
      <c r="G297" s="27"/>
      <c r="H297" s="27"/>
      <c r="I297" s="27"/>
    </row>
    <row r="298" spans="4:9" ht="13.5" customHeight="1">
      <c r="D298" s="27"/>
      <c r="E298" s="27"/>
      <c r="F298" s="27"/>
      <c r="G298" s="27"/>
      <c r="H298" s="27"/>
      <c r="I298" s="27"/>
    </row>
    <row r="299" spans="4:9" ht="13.5" customHeight="1">
      <c r="D299" s="27"/>
      <c r="E299" s="27"/>
      <c r="F299" s="27"/>
      <c r="G299" s="27"/>
      <c r="H299" s="27"/>
      <c r="I299" s="27"/>
    </row>
    <row r="300" spans="4:9" ht="13.5" customHeight="1">
      <c r="D300" s="27"/>
      <c r="E300" s="27"/>
      <c r="F300" s="27"/>
      <c r="G300" s="27"/>
      <c r="H300" s="27"/>
      <c r="I300" s="27"/>
    </row>
    <row r="301" spans="4:9" ht="13.5" customHeight="1">
      <c r="D301" s="27"/>
      <c r="E301" s="27"/>
      <c r="F301" s="27"/>
      <c r="G301" s="27"/>
      <c r="H301" s="27"/>
      <c r="I301" s="27"/>
    </row>
    <row r="302" spans="4:9" ht="13.5" customHeight="1">
      <c r="D302" s="27"/>
      <c r="E302" s="27"/>
      <c r="F302" s="27"/>
      <c r="G302" s="27"/>
      <c r="H302" s="27"/>
      <c r="I302" s="27"/>
    </row>
    <row r="303" spans="4:9" ht="13.5" customHeight="1">
      <c r="D303" s="27"/>
      <c r="E303" s="27"/>
      <c r="F303" s="27"/>
      <c r="G303" s="27"/>
      <c r="H303" s="27"/>
      <c r="I303" s="27"/>
    </row>
    <row r="304" spans="4:9" ht="13.5" customHeight="1">
      <c r="D304" s="27"/>
      <c r="E304" s="27"/>
      <c r="F304" s="27"/>
      <c r="G304" s="27"/>
      <c r="H304" s="27"/>
      <c r="I304" s="27"/>
    </row>
    <row r="305" spans="4:9" ht="13.5" customHeight="1">
      <c r="D305" s="27"/>
      <c r="E305" s="27"/>
      <c r="F305" s="27"/>
      <c r="G305" s="27"/>
      <c r="H305" s="27"/>
      <c r="I305" s="27"/>
    </row>
    <row r="306" spans="4:9" ht="13.5" customHeight="1">
      <c r="D306" s="27"/>
      <c r="E306" s="27"/>
      <c r="F306" s="27"/>
      <c r="G306" s="27"/>
      <c r="H306" s="27"/>
      <c r="I306" s="27"/>
    </row>
    <row r="307" spans="4:9" ht="13.5" customHeight="1">
      <c r="D307" s="27"/>
      <c r="E307" s="27"/>
      <c r="F307" s="27"/>
      <c r="G307" s="27"/>
      <c r="H307" s="27"/>
      <c r="I307" s="27"/>
    </row>
    <row r="308" spans="4:9" ht="13.5" customHeight="1">
      <c r="D308" s="27"/>
      <c r="E308" s="27"/>
      <c r="F308" s="27"/>
      <c r="G308" s="27"/>
      <c r="H308" s="27"/>
      <c r="I308" s="27"/>
    </row>
    <row r="309" spans="4:9" ht="13.5" customHeight="1">
      <c r="D309" s="27"/>
      <c r="E309" s="27"/>
      <c r="F309" s="27"/>
      <c r="G309" s="27"/>
      <c r="H309" s="27"/>
      <c r="I309" s="27"/>
    </row>
    <row r="310" spans="4:9" ht="13.5" customHeight="1">
      <c r="D310" s="27"/>
      <c r="E310" s="27"/>
      <c r="F310" s="27"/>
      <c r="G310" s="27"/>
      <c r="H310" s="27"/>
      <c r="I310" s="27"/>
    </row>
    <row r="311" spans="4:9" ht="13.5" customHeight="1">
      <c r="D311" s="27"/>
      <c r="E311" s="27"/>
      <c r="F311" s="27"/>
      <c r="G311" s="27"/>
      <c r="H311" s="27"/>
      <c r="I311" s="27"/>
    </row>
    <row r="312" spans="4:9" ht="13.5" customHeight="1">
      <c r="D312" s="27"/>
      <c r="E312" s="27"/>
      <c r="F312" s="27"/>
      <c r="G312" s="27"/>
      <c r="H312" s="27"/>
      <c r="I312" s="27"/>
    </row>
    <row r="313" spans="4:9" ht="13.5" customHeight="1">
      <c r="D313" s="27"/>
      <c r="E313" s="27"/>
      <c r="F313" s="27"/>
      <c r="G313" s="27"/>
      <c r="H313" s="27"/>
      <c r="I313" s="27"/>
    </row>
    <row r="314" spans="4:9" ht="13.5" customHeight="1">
      <c r="D314" s="27"/>
      <c r="E314" s="27"/>
      <c r="F314" s="27"/>
      <c r="G314" s="27"/>
      <c r="H314" s="27"/>
      <c r="I314" s="27"/>
    </row>
    <row r="315" spans="4:9" ht="13.5" customHeight="1">
      <c r="D315" s="27"/>
      <c r="E315" s="27"/>
      <c r="F315" s="27"/>
      <c r="G315" s="27"/>
      <c r="H315" s="27"/>
      <c r="I315" s="27"/>
    </row>
    <row r="316" spans="4:9" ht="13.5" customHeight="1">
      <c r="D316" s="27"/>
      <c r="E316" s="27"/>
      <c r="F316" s="27"/>
      <c r="G316" s="27"/>
      <c r="H316" s="27"/>
      <c r="I316" s="27"/>
    </row>
    <row r="317" spans="4:9" ht="13.5" customHeight="1">
      <c r="D317" s="27"/>
      <c r="E317" s="27"/>
      <c r="F317" s="27"/>
      <c r="G317" s="27"/>
      <c r="H317" s="27"/>
      <c r="I317" s="27"/>
    </row>
    <row r="318" spans="4:9" ht="13.5" customHeight="1">
      <c r="D318" s="27"/>
      <c r="E318" s="27"/>
      <c r="F318" s="27"/>
      <c r="G318" s="27"/>
      <c r="H318" s="27"/>
      <c r="I318" s="27"/>
    </row>
    <row r="319" spans="4:9" ht="13.5" customHeight="1">
      <c r="D319" s="27"/>
      <c r="E319" s="27"/>
      <c r="F319" s="27"/>
      <c r="G319" s="27"/>
      <c r="H319" s="27"/>
      <c r="I319" s="27"/>
    </row>
    <row r="320" spans="4:9" ht="13.5" customHeight="1">
      <c r="D320" s="27"/>
      <c r="E320" s="27"/>
      <c r="F320" s="27"/>
      <c r="G320" s="27"/>
      <c r="H320" s="27"/>
      <c r="I320" s="27"/>
    </row>
    <row r="321" spans="4:9" ht="13.5" customHeight="1">
      <c r="D321" s="27"/>
      <c r="E321" s="27"/>
      <c r="F321" s="27"/>
      <c r="G321" s="27"/>
      <c r="H321" s="27"/>
      <c r="I321" s="27"/>
    </row>
    <row r="322" spans="4:9" ht="13.5" customHeight="1">
      <c r="D322" s="27"/>
      <c r="E322" s="27"/>
      <c r="F322" s="27"/>
      <c r="G322" s="27"/>
      <c r="H322" s="27"/>
      <c r="I322" s="27"/>
    </row>
    <row r="323" spans="4:9" ht="13.5" customHeight="1">
      <c r="D323" s="27"/>
      <c r="E323" s="27"/>
      <c r="F323" s="27"/>
      <c r="G323" s="27"/>
      <c r="H323" s="27"/>
      <c r="I323" s="27"/>
    </row>
    <row r="324" spans="4:9" ht="13.5" customHeight="1">
      <c r="D324" s="27"/>
      <c r="E324" s="27"/>
      <c r="F324" s="27"/>
      <c r="G324" s="27"/>
      <c r="H324" s="27"/>
      <c r="I324" s="27"/>
    </row>
    <row r="325" spans="4:9" ht="13.5" customHeight="1">
      <c r="D325" s="27"/>
      <c r="E325" s="27"/>
      <c r="F325" s="27"/>
      <c r="G325" s="27"/>
      <c r="H325" s="27"/>
      <c r="I325" s="27"/>
    </row>
    <row r="326" spans="4:9" ht="13.5" customHeight="1">
      <c r="D326" s="27"/>
      <c r="E326" s="27"/>
      <c r="F326" s="27"/>
      <c r="G326" s="27"/>
      <c r="H326" s="27"/>
      <c r="I326" s="27"/>
    </row>
    <row r="327" spans="4:9" ht="13.5" customHeight="1">
      <c r="D327" s="27"/>
      <c r="E327" s="27"/>
      <c r="F327" s="27"/>
      <c r="G327" s="27"/>
      <c r="H327" s="27"/>
      <c r="I327" s="27"/>
    </row>
    <row r="328" spans="4:9" ht="13.5" customHeight="1">
      <c r="D328" s="27"/>
      <c r="E328" s="27"/>
      <c r="F328" s="27"/>
      <c r="G328" s="27"/>
      <c r="H328" s="27"/>
      <c r="I328" s="27"/>
    </row>
    <row r="329" spans="4:9" ht="13.5" customHeight="1">
      <c r="D329" s="27"/>
      <c r="E329" s="27"/>
      <c r="F329" s="27"/>
      <c r="G329" s="27"/>
      <c r="H329" s="27"/>
      <c r="I329" s="27"/>
    </row>
    <row r="330" spans="4:9" ht="13.5" customHeight="1">
      <c r="D330" s="27"/>
      <c r="E330" s="27"/>
      <c r="F330" s="27"/>
      <c r="G330" s="27"/>
      <c r="H330" s="27"/>
      <c r="I330" s="27"/>
    </row>
    <row r="331" spans="4:9" ht="13.5" customHeight="1">
      <c r="D331" s="27"/>
      <c r="E331" s="27"/>
      <c r="F331" s="27"/>
      <c r="G331" s="27"/>
      <c r="H331" s="27"/>
      <c r="I331" s="27"/>
    </row>
    <row r="332" spans="4:9" ht="13.5" customHeight="1">
      <c r="D332" s="27"/>
      <c r="E332" s="27"/>
      <c r="F332" s="27"/>
      <c r="G332" s="27"/>
      <c r="H332" s="27"/>
      <c r="I332" s="27"/>
    </row>
    <row r="333" spans="4:9" ht="13.5" customHeight="1">
      <c r="D333" s="27"/>
      <c r="E333" s="27"/>
      <c r="F333" s="27"/>
      <c r="G333" s="27"/>
      <c r="H333" s="27"/>
      <c r="I333" s="27"/>
    </row>
    <row r="334" spans="4:9" ht="13.5" customHeight="1">
      <c r="D334" s="27"/>
      <c r="E334" s="27"/>
      <c r="F334" s="27"/>
      <c r="G334" s="27"/>
      <c r="H334" s="27"/>
      <c r="I334" s="27"/>
    </row>
    <row r="335" spans="4:9" ht="13.5" customHeight="1">
      <c r="D335" s="27"/>
      <c r="E335" s="27"/>
      <c r="F335" s="27"/>
      <c r="G335" s="27"/>
      <c r="H335" s="27"/>
      <c r="I335" s="27"/>
    </row>
    <row r="336" spans="4:9" ht="13.5" customHeight="1">
      <c r="D336" s="27"/>
      <c r="E336" s="27"/>
      <c r="F336" s="27"/>
      <c r="G336" s="27"/>
      <c r="H336" s="27"/>
      <c r="I336" s="27"/>
    </row>
    <row r="337" spans="4:9" ht="13.5" customHeight="1">
      <c r="D337" s="27"/>
      <c r="E337" s="27"/>
      <c r="F337" s="27"/>
      <c r="G337" s="27"/>
      <c r="H337" s="27"/>
      <c r="I337" s="27"/>
    </row>
    <row r="338" spans="4:9" ht="13.5" customHeight="1">
      <c r="D338" s="27"/>
      <c r="E338" s="27"/>
      <c r="F338" s="27"/>
      <c r="G338" s="27"/>
      <c r="H338" s="27"/>
      <c r="I338" s="27"/>
    </row>
    <row r="339" spans="4:9" ht="13.5" customHeight="1">
      <c r="D339" s="27"/>
      <c r="E339" s="27"/>
      <c r="F339" s="27"/>
      <c r="G339" s="27"/>
      <c r="H339" s="27"/>
      <c r="I339" s="27"/>
    </row>
    <row r="340" spans="4:9" ht="13.5" customHeight="1">
      <c r="D340" s="27"/>
      <c r="E340" s="27"/>
      <c r="F340" s="27"/>
      <c r="G340" s="27"/>
      <c r="H340" s="27"/>
      <c r="I340" s="27"/>
    </row>
    <row r="341" spans="4:9" ht="13.5" customHeight="1">
      <c r="D341" s="27"/>
      <c r="E341" s="27"/>
      <c r="F341" s="27"/>
      <c r="G341" s="27"/>
      <c r="H341" s="27"/>
      <c r="I341" s="27"/>
    </row>
    <row r="342" spans="4:9" ht="13.5" customHeight="1">
      <c r="D342" s="27"/>
      <c r="E342" s="27"/>
      <c r="F342" s="27"/>
      <c r="G342" s="27"/>
      <c r="H342" s="27"/>
      <c r="I342" s="27"/>
    </row>
    <row r="343" spans="4:9" ht="13.5" customHeight="1">
      <c r="D343" s="27"/>
      <c r="E343" s="27"/>
      <c r="F343" s="27"/>
      <c r="G343" s="27"/>
      <c r="H343" s="27"/>
      <c r="I343" s="27"/>
    </row>
    <row r="344" spans="4:9" ht="13.5" customHeight="1">
      <c r="D344" s="27"/>
      <c r="E344" s="27"/>
      <c r="F344" s="27"/>
      <c r="G344" s="27"/>
      <c r="H344" s="27"/>
      <c r="I344" s="27"/>
    </row>
    <row r="345" spans="4:9" ht="13.5" customHeight="1">
      <c r="D345" s="27"/>
      <c r="E345" s="27"/>
      <c r="F345" s="27"/>
      <c r="G345" s="27"/>
      <c r="H345" s="27"/>
      <c r="I345" s="27"/>
    </row>
    <row r="346" spans="4:9" ht="13.5" customHeight="1">
      <c r="D346" s="27"/>
      <c r="E346" s="27"/>
      <c r="F346" s="27"/>
      <c r="G346" s="27"/>
      <c r="H346" s="27"/>
      <c r="I346" s="27"/>
    </row>
    <row r="347" spans="4:9" ht="13.5" customHeight="1">
      <c r="D347" s="27"/>
      <c r="E347" s="27"/>
      <c r="F347" s="27"/>
      <c r="G347" s="27"/>
      <c r="H347" s="27"/>
      <c r="I347" s="27"/>
    </row>
    <row r="348" spans="4:9" ht="13.5" customHeight="1">
      <c r="D348" s="27"/>
      <c r="E348" s="27"/>
      <c r="F348" s="27"/>
      <c r="G348" s="27"/>
      <c r="H348" s="27"/>
      <c r="I348" s="27"/>
    </row>
    <row r="349" spans="4:9" ht="13.5" customHeight="1">
      <c r="D349" s="27"/>
      <c r="E349" s="27"/>
      <c r="F349" s="27"/>
      <c r="G349" s="27"/>
      <c r="H349" s="27"/>
      <c r="I349" s="27"/>
    </row>
    <row r="350" spans="4:9" ht="13.5" customHeight="1">
      <c r="D350" s="27"/>
      <c r="E350" s="27"/>
      <c r="F350" s="27"/>
      <c r="G350" s="27"/>
      <c r="H350" s="27"/>
      <c r="I350" s="27"/>
    </row>
    <row r="351" spans="4:9" ht="13.5" customHeight="1">
      <c r="D351" s="27"/>
      <c r="E351" s="27"/>
      <c r="F351" s="27"/>
      <c r="G351" s="27"/>
      <c r="H351" s="27"/>
      <c r="I351" s="27"/>
    </row>
    <row r="352" spans="4:9" ht="13.5" customHeight="1">
      <c r="D352" s="27"/>
      <c r="E352" s="27"/>
      <c r="F352" s="27"/>
      <c r="G352" s="27"/>
      <c r="H352" s="27"/>
      <c r="I352" s="27"/>
    </row>
    <row r="353" spans="4:9" ht="13.5" customHeight="1">
      <c r="D353" s="27"/>
      <c r="E353" s="27"/>
      <c r="F353" s="27"/>
      <c r="G353" s="27"/>
      <c r="H353" s="27"/>
      <c r="I353" s="27"/>
    </row>
    <row r="354" spans="4:9" ht="13.5" customHeight="1">
      <c r="D354" s="27"/>
      <c r="E354" s="27"/>
      <c r="F354" s="27"/>
      <c r="G354" s="27"/>
      <c r="H354" s="27"/>
      <c r="I354" s="27"/>
    </row>
    <row r="355" spans="4:9" ht="13.5" customHeight="1">
      <c r="D355" s="27"/>
      <c r="E355" s="27"/>
      <c r="F355" s="27"/>
      <c r="G355" s="27"/>
      <c r="H355" s="27"/>
      <c r="I355" s="27"/>
    </row>
    <row r="356" spans="4:9" ht="13.5" customHeight="1">
      <c r="D356" s="27"/>
      <c r="E356" s="27"/>
      <c r="F356" s="27"/>
      <c r="G356" s="27"/>
      <c r="H356" s="27"/>
      <c r="I356" s="27"/>
    </row>
    <row r="357" spans="4:9" ht="13.5" customHeight="1">
      <c r="D357" s="27"/>
      <c r="E357" s="27"/>
      <c r="F357" s="27"/>
      <c r="G357" s="27"/>
      <c r="H357" s="27"/>
      <c r="I357" s="27"/>
    </row>
    <row r="358" spans="4:9" ht="13.5" customHeight="1">
      <c r="D358" s="27"/>
      <c r="E358" s="27"/>
      <c r="F358" s="27"/>
      <c r="G358" s="27"/>
      <c r="H358" s="27"/>
      <c r="I358" s="27"/>
    </row>
    <row r="359" spans="4:9" ht="13.5" customHeight="1">
      <c r="D359" s="27"/>
      <c r="E359" s="27"/>
      <c r="F359" s="27"/>
      <c r="G359" s="27"/>
      <c r="H359" s="27"/>
      <c r="I359" s="27"/>
    </row>
    <row r="360" spans="4:9" ht="13.5" customHeight="1">
      <c r="D360" s="27"/>
      <c r="E360" s="27"/>
      <c r="F360" s="27"/>
      <c r="G360" s="27"/>
      <c r="H360" s="27"/>
      <c r="I360" s="27"/>
    </row>
    <row r="361" spans="4:9" ht="13.5" customHeight="1">
      <c r="D361" s="27"/>
      <c r="E361" s="27"/>
      <c r="F361" s="27"/>
      <c r="G361" s="27"/>
      <c r="H361" s="27"/>
      <c r="I361" s="27"/>
    </row>
    <row r="362" spans="4:9" ht="13.5" customHeight="1">
      <c r="D362" s="27"/>
      <c r="E362" s="27"/>
      <c r="F362" s="27"/>
      <c r="G362" s="27"/>
      <c r="H362" s="27"/>
      <c r="I362" s="27"/>
    </row>
    <row r="363" spans="4:9" ht="13.5" customHeight="1">
      <c r="D363" s="27"/>
      <c r="E363" s="27"/>
      <c r="F363" s="27"/>
      <c r="G363" s="27"/>
      <c r="H363" s="27"/>
      <c r="I363" s="27"/>
    </row>
    <row r="364" spans="4:9" ht="13.5" customHeight="1">
      <c r="D364" s="27"/>
      <c r="E364" s="27"/>
      <c r="F364" s="27"/>
      <c r="G364" s="27"/>
      <c r="H364" s="27"/>
      <c r="I364" s="27"/>
    </row>
    <row r="365" spans="4:9" ht="13.5" customHeight="1">
      <c r="D365" s="27"/>
      <c r="E365" s="27"/>
      <c r="F365" s="27"/>
      <c r="G365" s="27"/>
      <c r="H365" s="27"/>
      <c r="I365" s="27"/>
    </row>
    <row r="366" spans="4:9" ht="13.5" customHeight="1">
      <c r="D366" s="27"/>
      <c r="E366" s="27"/>
      <c r="F366" s="27"/>
      <c r="G366" s="27"/>
      <c r="H366" s="27"/>
      <c r="I366" s="27"/>
    </row>
    <row r="367" spans="4:9" ht="13.5" customHeight="1">
      <c r="D367" s="27"/>
      <c r="E367" s="27"/>
      <c r="F367" s="27"/>
      <c r="G367" s="27"/>
      <c r="H367" s="27"/>
      <c r="I367" s="27"/>
    </row>
    <row r="368" spans="4:9" ht="13.5" customHeight="1">
      <c r="D368" s="27"/>
      <c r="E368" s="27"/>
      <c r="F368" s="27"/>
      <c r="G368" s="27"/>
      <c r="H368" s="27"/>
      <c r="I368" s="27"/>
    </row>
    <row r="369" spans="4:9" ht="13.5" customHeight="1">
      <c r="D369" s="27"/>
      <c r="E369" s="27"/>
      <c r="F369" s="27"/>
      <c r="G369" s="27"/>
      <c r="H369" s="27"/>
      <c r="I369" s="27"/>
    </row>
    <row r="370" spans="4:9" ht="13.5" customHeight="1">
      <c r="D370" s="27"/>
      <c r="E370" s="27"/>
      <c r="F370" s="27"/>
      <c r="G370" s="27"/>
      <c r="H370" s="27"/>
      <c r="I370" s="27"/>
    </row>
    <row r="371" spans="4:9" ht="13.5" customHeight="1">
      <c r="D371" s="27"/>
      <c r="E371" s="27"/>
      <c r="F371" s="27"/>
      <c r="G371" s="27"/>
      <c r="H371" s="27"/>
      <c r="I371" s="27"/>
    </row>
    <row r="372" spans="4:9" ht="13.5" customHeight="1">
      <c r="D372" s="27"/>
      <c r="E372" s="27"/>
      <c r="F372" s="27"/>
      <c r="G372" s="27"/>
      <c r="H372" s="27"/>
      <c r="I372" s="27"/>
    </row>
    <row r="373" spans="4:9" ht="13.5" customHeight="1">
      <c r="D373" s="27"/>
      <c r="E373" s="27"/>
      <c r="F373" s="27"/>
      <c r="G373" s="27"/>
      <c r="H373" s="27"/>
      <c r="I373" s="27"/>
    </row>
    <row r="374" spans="4:9" ht="13.5" customHeight="1">
      <c r="D374" s="27"/>
      <c r="E374" s="27"/>
      <c r="F374" s="27"/>
      <c r="G374" s="27"/>
      <c r="H374" s="27"/>
      <c r="I374" s="27"/>
    </row>
    <row r="375" spans="4:9" ht="13.5" customHeight="1">
      <c r="D375" s="27"/>
      <c r="E375" s="27"/>
      <c r="F375" s="27"/>
      <c r="G375" s="27"/>
      <c r="H375" s="27"/>
      <c r="I375" s="27"/>
    </row>
    <row r="376" spans="4:9" ht="13.5" customHeight="1">
      <c r="D376" s="27"/>
      <c r="E376" s="27"/>
      <c r="F376" s="27"/>
      <c r="G376" s="27"/>
      <c r="H376" s="27"/>
      <c r="I376" s="27"/>
    </row>
    <row r="377" spans="4:9" ht="13.5" customHeight="1">
      <c r="D377" s="27"/>
      <c r="E377" s="27"/>
      <c r="F377" s="27"/>
      <c r="G377" s="27"/>
      <c r="H377" s="27"/>
      <c r="I377" s="27"/>
    </row>
    <row r="378" spans="4:9" ht="13.5" customHeight="1">
      <c r="D378" s="27"/>
      <c r="E378" s="27"/>
      <c r="F378" s="27"/>
      <c r="G378" s="27"/>
      <c r="H378" s="27"/>
      <c r="I378" s="27"/>
    </row>
    <row r="379" spans="4:9" ht="13.5" customHeight="1">
      <c r="D379" s="27"/>
      <c r="E379" s="27"/>
      <c r="F379" s="27"/>
      <c r="G379" s="27"/>
      <c r="H379" s="27"/>
      <c r="I379" s="27"/>
    </row>
    <row r="380" spans="4:9" ht="13.5" customHeight="1">
      <c r="D380" s="27"/>
      <c r="E380" s="27"/>
      <c r="F380" s="27"/>
      <c r="G380" s="27"/>
      <c r="H380" s="27"/>
      <c r="I380" s="27"/>
    </row>
    <row r="381" spans="4:9" ht="13.5" customHeight="1">
      <c r="D381" s="27"/>
      <c r="E381" s="27"/>
      <c r="F381" s="27"/>
      <c r="G381" s="27"/>
      <c r="H381" s="27"/>
      <c r="I381" s="27"/>
    </row>
    <row r="382" spans="4:9" ht="13.5" customHeight="1">
      <c r="D382" s="27"/>
      <c r="E382" s="27"/>
      <c r="F382" s="27"/>
      <c r="G382" s="27"/>
      <c r="H382" s="27"/>
      <c r="I382" s="27"/>
    </row>
    <row r="383" spans="4:9" ht="13.5" customHeight="1">
      <c r="D383" s="27"/>
      <c r="E383" s="27"/>
      <c r="F383" s="27"/>
      <c r="G383" s="27"/>
      <c r="H383" s="27"/>
      <c r="I383" s="27"/>
    </row>
    <row r="384" spans="4:9" ht="13.5" customHeight="1">
      <c r="D384" s="27"/>
      <c r="E384" s="27"/>
      <c r="F384" s="27"/>
      <c r="G384" s="27"/>
      <c r="H384" s="27"/>
      <c r="I384" s="27"/>
    </row>
    <row r="385" spans="4:9" ht="13.5" customHeight="1">
      <c r="D385" s="27"/>
      <c r="E385" s="27"/>
      <c r="F385" s="27"/>
      <c r="G385" s="27"/>
      <c r="H385" s="27"/>
      <c r="I385" s="27"/>
    </row>
    <row r="386" spans="4:9" ht="13.5" customHeight="1">
      <c r="D386" s="27"/>
      <c r="E386" s="27"/>
      <c r="F386" s="27"/>
      <c r="G386" s="27"/>
      <c r="H386" s="27"/>
      <c r="I386" s="27"/>
    </row>
    <row r="387" spans="4:9" ht="13.5" customHeight="1">
      <c r="D387" s="27"/>
      <c r="E387" s="27"/>
      <c r="F387" s="27"/>
      <c r="G387" s="27"/>
      <c r="H387" s="27"/>
      <c r="I387" s="27"/>
    </row>
    <row r="388" spans="4:9" ht="13.5" customHeight="1">
      <c r="D388" s="27"/>
      <c r="E388" s="27"/>
      <c r="F388" s="27"/>
      <c r="G388" s="27"/>
      <c r="H388" s="27"/>
      <c r="I388" s="27"/>
    </row>
    <row r="389" spans="4:9" ht="13.5" customHeight="1">
      <c r="D389" s="27"/>
      <c r="E389" s="27"/>
      <c r="F389" s="27"/>
      <c r="G389" s="27"/>
      <c r="H389" s="27"/>
      <c r="I389" s="27"/>
    </row>
    <row r="390" spans="4:9" ht="13.5" customHeight="1">
      <c r="D390" s="27"/>
      <c r="E390" s="27"/>
      <c r="F390" s="27"/>
      <c r="G390" s="27"/>
      <c r="H390" s="27"/>
      <c r="I390" s="27"/>
    </row>
    <row r="391" spans="4:9" ht="13.5" customHeight="1">
      <c r="D391" s="27"/>
      <c r="E391" s="27"/>
      <c r="F391" s="27"/>
      <c r="G391" s="27"/>
      <c r="H391" s="27"/>
      <c r="I391" s="27"/>
    </row>
    <row r="392" spans="4:9" ht="13.5" customHeight="1">
      <c r="D392" s="27"/>
      <c r="E392" s="27"/>
      <c r="F392" s="27"/>
      <c r="G392" s="27"/>
      <c r="H392" s="27"/>
      <c r="I392" s="27"/>
    </row>
    <row r="393" spans="4:9" ht="13.5" customHeight="1">
      <c r="D393" s="27"/>
      <c r="E393" s="27"/>
      <c r="F393" s="27"/>
      <c r="G393" s="27"/>
      <c r="H393" s="27"/>
      <c r="I393" s="27"/>
    </row>
    <row r="394" spans="4:9" ht="13.5" customHeight="1">
      <c r="D394" s="27"/>
      <c r="E394" s="27"/>
      <c r="F394" s="27"/>
      <c r="G394" s="27"/>
      <c r="H394" s="27"/>
      <c r="I394" s="27"/>
    </row>
    <row r="395" spans="4:9" ht="13.5" customHeight="1">
      <c r="D395" s="27"/>
      <c r="E395" s="27"/>
      <c r="F395" s="27"/>
      <c r="G395" s="27"/>
      <c r="H395" s="27"/>
      <c r="I395" s="27"/>
    </row>
    <row r="396" spans="4:9" ht="13.5" customHeight="1">
      <c r="D396" s="27"/>
      <c r="E396" s="27"/>
      <c r="F396" s="27"/>
      <c r="G396" s="27"/>
      <c r="H396" s="27"/>
      <c r="I396" s="27"/>
    </row>
    <row r="397" spans="4:9" ht="13.5" customHeight="1">
      <c r="D397" s="27"/>
      <c r="E397" s="27"/>
      <c r="F397" s="27"/>
      <c r="G397" s="27"/>
      <c r="H397" s="27"/>
      <c r="I397" s="27"/>
    </row>
    <row r="398" spans="4:9" ht="13.5" customHeight="1">
      <c r="D398" s="27"/>
      <c r="E398" s="27"/>
      <c r="F398" s="27"/>
      <c r="G398" s="27"/>
      <c r="H398" s="27"/>
      <c r="I398" s="27"/>
    </row>
    <row r="399" spans="4:9" ht="13.5" customHeight="1">
      <c r="D399" s="27"/>
      <c r="E399" s="27"/>
      <c r="F399" s="27"/>
      <c r="G399" s="27"/>
      <c r="H399" s="27"/>
      <c r="I399" s="27"/>
    </row>
    <row r="400" spans="4:9" ht="13.5" customHeight="1">
      <c r="D400" s="27"/>
      <c r="E400" s="27"/>
      <c r="F400" s="27"/>
      <c r="G400" s="27"/>
      <c r="H400" s="27"/>
      <c r="I400" s="27"/>
    </row>
    <row r="401" spans="4:9" ht="13.5" customHeight="1">
      <c r="D401" s="27"/>
      <c r="E401" s="27"/>
      <c r="F401" s="27"/>
      <c r="G401" s="27"/>
      <c r="H401" s="27"/>
      <c r="I401" s="27"/>
    </row>
    <row r="402" spans="4:9" ht="13.5" customHeight="1">
      <c r="D402" s="27"/>
      <c r="E402" s="27"/>
      <c r="F402" s="27"/>
      <c r="G402" s="27"/>
      <c r="H402" s="27"/>
      <c r="I402" s="27"/>
    </row>
    <row r="403" spans="4:9" ht="13.5" customHeight="1">
      <c r="D403" s="27"/>
      <c r="E403" s="27"/>
      <c r="F403" s="27"/>
      <c r="G403" s="27"/>
      <c r="H403" s="27"/>
      <c r="I403" s="27"/>
    </row>
    <row r="404" spans="4:9" ht="13.5" customHeight="1">
      <c r="D404" s="27"/>
      <c r="E404" s="27"/>
      <c r="F404" s="27"/>
      <c r="G404" s="27"/>
      <c r="H404" s="27"/>
      <c r="I404" s="27"/>
    </row>
    <row r="405" spans="4:9" ht="13.5" customHeight="1">
      <c r="D405" s="27"/>
      <c r="E405" s="27"/>
      <c r="F405" s="27"/>
      <c r="G405" s="27"/>
      <c r="H405" s="27"/>
      <c r="I405" s="27"/>
    </row>
    <row r="406" spans="4:9" ht="13.5" customHeight="1">
      <c r="D406" s="27"/>
      <c r="E406" s="27"/>
      <c r="F406" s="27"/>
      <c r="G406" s="27"/>
      <c r="H406" s="27"/>
      <c r="I406" s="27"/>
    </row>
    <row r="407" spans="4:9" ht="13.5" customHeight="1">
      <c r="D407" s="27"/>
      <c r="E407" s="27"/>
      <c r="F407" s="27"/>
      <c r="G407" s="27"/>
      <c r="H407" s="27"/>
      <c r="I407" s="27"/>
    </row>
    <row r="408" spans="4:9" ht="13.5" customHeight="1">
      <c r="D408" s="27"/>
      <c r="E408" s="27"/>
      <c r="F408" s="27"/>
      <c r="G408" s="27"/>
      <c r="H408" s="27"/>
      <c r="I408" s="27"/>
    </row>
    <row r="409" spans="4:9" ht="13.5" customHeight="1">
      <c r="D409" s="27"/>
      <c r="E409" s="27"/>
      <c r="F409" s="27"/>
      <c r="G409" s="27"/>
      <c r="H409" s="27"/>
      <c r="I409" s="27"/>
    </row>
    <row r="410" spans="4:9" ht="13.5" customHeight="1">
      <c r="D410" s="27"/>
      <c r="E410" s="27"/>
      <c r="F410" s="27"/>
      <c r="G410" s="27"/>
      <c r="H410" s="27"/>
      <c r="I410" s="27"/>
    </row>
    <row r="411" spans="4:9" ht="13.5" customHeight="1">
      <c r="D411" s="27"/>
      <c r="E411" s="27"/>
      <c r="F411" s="27"/>
      <c r="G411" s="27"/>
      <c r="H411" s="27"/>
      <c r="I411" s="27"/>
    </row>
    <row r="412" spans="4:9" ht="13.5" customHeight="1">
      <c r="D412" s="27"/>
      <c r="E412" s="27"/>
      <c r="F412" s="27"/>
      <c r="G412" s="27"/>
      <c r="H412" s="27"/>
      <c r="I412" s="27"/>
    </row>
    <row r="413" spans="4:9" ht="13.5" customHeight="1">
      <c r="D413" s="27"/>
      <c r="E413" s="27"/>
      <c r="F413" s="27"/>
      <c r="G413" s="27"/>
      <c r="H413" s="27"/>
      <c r="I413" s="27"/>
    </row>
    <row r="414" spans="4:9" ht="13.5" customHeight="1">
      <c r="D414" s="27"/>
      <c r="E414" s="27"/>
      <c r="F414" s="27"/>
      <c r="G414" s="27"/>
      <c r="H414" s="27"/>
      <c r="I414" s="27"/>
    </row>
    <row r="415" spans="4:9" ht="13.5" customHeight="1">
      <c r="D415" s="27"/>
      <c r="E415" s="27"/>
      <c r="F415" s="27"/>
      <c r="G415" s="27"/>
      <c r="H415" s="27"/>
      <c r="I415" s="27"/>
    </row>
    <row r="416" spans="4:9" ht="13.5" customHeight="1">
      <c r="D416" s="27"/>
      <c r="E416" s="27"/>
      <c r="F416" s="27"/>
      <c r="G416" s="27"/>
      <c r="H416" s="27"/>
      <c r="I416" s="27"/>
    </row>
    <row r="417" spans="4:9" ht="13.5" customHeight="1">
      <c r="D417" s="27"/>
      <c r="E417" s="27"/>
      <c r="F417" s="27"/>
      <c r="G417" s="27"/>
      <c r="H417" s="27"/>
      <c r="I417" s="27"/>
    </row>
    <row r="418" spans="4:9" ht="13.5" customHeight="1">
      <c r="D418" s="27"/>
      <c r="E418" s="27"/>
      <c r="F418" s="27"/>
      <c r="G418" s="27"/>
      <c r="H418" s="27"/>
      <c r="I418" s="27"/>
    </row>
    <row r="419" spans="4:9" ht="13.5" customHeight="1">
      <c r="D419" s="27"/>
      <c r="E419" s="27"/>
      <c r="F419" s="27"/>
      <c r="G419" s="27"/>
      <c r="H419" s="27"/>
      <c r="I419" s="27"/>
    </row>
    <row r="420" spans="4:9" ht="13.5" customHeight="1">
      <c r="D420" s="27"/>
      <c r="E420" s="27"/>
      <c r="F420" s="27"/>
      <c r="G420" s="27"/>
      <c r="H420" s="27"/>
      <c r="I420" s="27"/>
    </row>
    <row r="421" spans="4:9" ht="13.5" customHeight="1">
      <c r="D421" s="27"/>
      <c r="E421" s="27"/>
      <c r="F421" s="27"/>
      <c r="G421" s="27"/>
      <c r="H421" s="27"/>
      <c r="I421" s="27"/>
    </row>
    <row r="422" spans="4:9" ht="13.5" customHeight="1">
      <c r="D422" s="27"/>
      <c r="E422" s="27"/>
      <c r="F422" s="27"/>
      <c r="G422" s="27"/>
      <c r="H422" s="27"/>
      <c r="I422" s="27"/>
    </row>
    <row r="423" spans="4:9" ht="13.5" customHeight="1">
      <c r="D423" s="27"/>
      <c r="E423" s="27"/>
      <c r="F423" s="27"/>
      <c r="G423" s="27"/>
      <c r="H423" s="27"/>
      <c r="I423" s="27"/>
    </row>
    <row r="424" spans="4:9" ht="13.5" customHeight="1">
      <c r="D424" s="27"/>
      <c r="E424" s="27"/>
      <c r="F424" s="27"/>
      <c r="G424" s="27"/>
      <c r="H424" s="27"/>
      <c r="I424" s="27"/>
    </row>
    <row r="425" spans="4:9" ht="13.5" customHeight="1">
      <c r="D425" s="27"/>
      <c r="E425" s="27"/>
      <c r="F425" s="27"/>
      <c r="G425" s="27"/>
      <c r="H425" s="27"/>
      <c r="I425" s="27"/>
    </row>
    <row r="426" spans="4:9" ht="13.5" customHeight="1">
      <c r="D426" s="27"/>
      <c r="E426" s="27"/>
      <c r="F426" s="27"/>
      <c r="G426" s="27"/>
      <c r="H426" s="27"/>
      <c r="I426" s="27"/>
    </row>
    <row r="427" spans="4:9" ht="13.5" customHeight="1">
      <c r="D427" s="27"/>
      <c r="E427" s="27"/>
      <c r="F427" s="27"/>
      <c r="G427" s="27"/>
      <c r="H427" s="27"/>
      <c r="I427" s="27"/>
    </row>
    <row r="428" spans="4:9" ht="13.5" customHeight="1">
      <c r="D428" s="27"/>
      <c r="E428" s="27"/>
      <c r="F428" s="27"/>
      <c r="G428" s="27"/>
      <c r="H428" s="27"/>
      <c r="I428" s="27"/>
    </row>
    <row r="429" spans="4:9" ht="13.5" customHeight="1">
      <c r="D429" s="27"/>
      <c r="E429" s="27"/>
      <c r="F429" s="27"/>
      <c r="G429" s="27"/>
      <c r="H429" s="27"/>
      <c r="I429" s="27"/>
    </row>
    <row r="430" spans="4:9" ht="13.5" customHeight="1">
      <c r="D430" s="27"/>
      <c r="E430" s="27"/>
      <c r="F430" s="27"/>
      <c r="G430" s="27"/>
      <c r="H430" s="27"/>
      <c r="I430" s="27"/>
    </row>
    <row r="431" spans="4:9" ht="13.5" customHeight="1">
      <c r="D431" s="27"/>
      <c r="E431" s="27"/>
      <c r="F431" s="27"/>
      <c r="G431" s="27"/>
      <c r="H431" s="27"/>
      <c r="I431" s="27"/>
    </row>
    <row r="432" spans="4:9" ht="13.5" customHeight="1">
      <c r="D432" s="27"/>
      <c r="E432" s="27"/>
      <c r="F432" s="27"/>
      <c r="G432" s="27"/>
      <c r="H432" s="27"/>
      <c r="I432" s="27"/>
    </row>
    <row r="433" spans="4:9" ht="13.5" customHeight="1">
      <c r="D433" s="27"/>
      <c r="E433" s="27"/>
      <c r="F433" s="27"/>
      <c r="G433" s="27"/>
      <c r="H433" s="27"/>
      <c r="I433" s="27"/>
    </row>
    <row r="434" spans="4:9" ht="13.5" customHeight="1">
      <c r="D434" s="27"/>
      <c r="E434" s="27"/>
      <c r="F434" s="27"/>
      <c r="G434" s="27"/>
      <c r="H434" s="27"/>
      <c r="I434" s="27"/>
    </row>
    <row r="435" spans="4:9" ht="13.5" customHeight="1">
      <c r="D435" s="27"/>
      <c r="E435" s="27"/>
      <c r="F435" s="27"/>
      <c r="G435" s="27"/>
      <c r="H435" s="27"/>
      <c r="I435" s="27"/>
    </row>
    <row r="436" spans="4:9" ht="13.5" customHeight="1">
      <c r="D436" s="27"/>
      <c r="E436" s="27"/>
      <c r="F436" s="27"/>
      <c r="G436" s="27"/>
      <c r="H436" s="27"/>
      <c r="I436" s="27"/>
    </row>
    <row r="437" spans="4:9" ht="13.5" customHeight="1">
      <c r="D437" s="27"/>
      <c r="E437" s="27"/>
      <c r="F437" s="27"/>
      <c r="G437" s="27"/>
      <c r="H437" s="27"/>
      <c r="I437" s="27"/>
    </row>
    <row r="438" spans="4:9" ht="13.5" customHeight="1">
      <c r="D438" s="27"/>
      <c r="E438" s="27"/>
      <c r="F438" s="27"/>
      <c r="G438" s="27"/>
      <c r="H438" s="27"/>
      <c r="I438" s="27"/>
    </row>
    <row r="439" spans="4:9" ht="13.5" customHeight="1">
      <c r="D439" s="27"/>
      <c r="E439" s="27"/>
      <c r="F439" s="27"/>
      <c r="G439" s="27"/>
      <c r="H439" s="27"/>
      <c r="I439" s="27"/>
    </row>
    <row r="440" spans="4:9" ht="13.5" customHeight="1">
      <c r="D440" s="27"/>
      <c r="E440" s="27"/>
      <c r="F440" s="27"/>
      <c r="G440" s="27"/>
      <c r="H440" s="27"/>
      <c r="I440" s="27"/>
    </row>
    <row r="441" spans="4:9" ht="13.5" customHeight="1">
      <c r="D441" s="27"/>
      <c r="E441" s="27"/>
      <c r="F441" s="27"/>
      <c r="G441" s="27"/>
      <c r="H441" s="27"/>
      <c r="I441" s="27"/>
    </row>
    <row r="442" spans="4:9" ht="13.5" customHeight="1">
      <c r="D442" s="27"/>
      <c r="E442" s="27"/>
      <c r="F442" s="27"/>
      <c r="G442" s="27"/>
      <c r="H442" s="27"/>
      <c r="I442" s="27"/>
    </row>
    <row r="443" spans="4:9" ht="13.5" customHeight="1">
      <c r="D443" s="27"/>
      <c r="E443" s="27"/>
      <c r="F443" s="27"/>
      <c r="G443" s="27"/>
      <c r="H443" s="27"/>
      <c r="I443" s="27"/>
    </row>
    <row r="444" spans="4:9" ht="13.5" customHeight="1">
      <c r="D444" s="27"/>
      <c r="E444" s="27"/>
      <c r="F444" s="27"/>
      <c r="G444" s="27"/>
      <c r="H444" s="27"/>
      <c r="I444" s="27"/>
    </row>
    <row r="445" spans="4:9" ht="13.5" customHeight="1">
      <c r="D445" s="27"/>
      <c r="E445" s="27"/>
      <c r="F445" s="27"/>
      <c r="G445" s="27"/>
      <c r="H445" s="27"/>
      <c r="I445" s="27"/>
    </row>
    <row r="446" spans="4:9" ht="13.5" customHeight="1">
      <c r="D446" s="27"/>
      <c r="E446" s="27"/>
      <c r="F446" s="27"/>
      <c r="G446" s="27"/>
      <c r="H446" s="27"/>
      <c r="I446" s="27"/>
    </row>
    <row r="447" spans="4:9" ht="13.5" customHeight="1">
      <c r="D447" s="27"/>
      <c r="E447" s="27"/>
      <c r="F447" s="27"/>
      <c r="G447" s="27"/>
      <c r="H447" s="27"/>
      <c r="I447" s="27"/>
    </row>
    <row r="448" spans="4:9" ht="13.5" customHeight="1">
      <c r="D448" s="27"/>
      <c r="E448" s="27"/>
      <c r="F448" s="27"/>
      <c r="G448" s="27"/>
      <c r="H448" s="27"/>
      <c r="I448" s="27"/>
    </row>
    <row r="449" spans="4:9" ht="13.5" customHeight="1">
      <c r="D449" s="27"/>
      <c r="E449" s="27"/>
      <c r="F449" s="27"/>
      <c r="G449" s="27"/>
      <c r="H449" s="27"/>
      <c r="I449" s="27"/>
    </row>
    <row r="450" spans="4:9" ht="13.5" customHeight="1">
      <c r="D450" s="27"/>
      <c r="E450" s="27"/>
      <c r="F450" s="27"/>
      <c r="G450" s="27"/>
      <c r="H450" s="27"/>
      <c r="I450" s="27"/>
    </row>
    <row r="451" spans="4:9" ht="13.5" customHeight="1">
      <c r="D451" s="27"/>
      <c r="E451" s="27"/>
      <c r="F451" s="27"/>
      <c r="G451" s="27"/>
      <c r="H451" s="27"/>
      <c r="I451" s="27"/>
    </row>
    <row r="452" spans="4:9" ht="13.5" customHeight="1">
      <c r="D452" s="27"/>
      <c r="E452" s="27"/>
      <c r="F452" s="27"/>
      <c r="G452" s="27"/>
      <c r="H452" s="27"/>
      <c r="I452" s="27"/>
    </row>
    <row r="453" spans="4:9" ht="13.5" customHeight="1">
      <c r="D453" s="27"/>
      <c r="E453" s="27"/>
      <c r="F453" s="27"/>
      <c r="G453" s="27"/>
      <c r="H453" s="27"/>
      <c r="I453" s="27"/>
    </row>
    <row r="454" spans="4:9" ht="13.5" customHeight="1">
      <c r="D454" s="27"/>
      <c r="E454" s="27"/>
      <c r="F454" s="27"/>
      <c r="G454" s="27"/>
      <c r="H454" s="27"/>
      <c r="I454" s="27"/>
    </row>
    <row r="455" spans="4:9" ht="13.5" customHeight="1">
      <c r="D455" s="27"/>
      <c r="E455" s="27"/>
      <c r="F455" s="27"/>
      <c r="G455" s="27"/>
      <c r="H455" s="27"/>
      <c r="I455" s="27"/>
    </row>
    <row r="456" spans="4:9" ht="13.5" customHeight="1">
      <c r="D456" s="27"/>
      <c r="E456" s="27"/>
      <c r="F456" s="27"/>
      <c r="G456" s="27"/>
      <c r="H456" s="27"/>
      <c r="I456" s="27"/>
    </row>
    <row r="457" spans="4:9" ht="13.5" customHeight="1">
      <c r="D457" s="27"/>
      <c r="E457" s="27"/>
      <c r="F457" s="27"/>
      <c r="G457" s="27"/>
      <c r="H457" s="27"/>
      <c r="I457" s="27"/>
    </row>
    <row r="458" spans="4:9" ht="13.5" customHeight="1">
      <c r="D458" s="27"/>
      <c r="E458" s="27"/>
      <c r="F458" s="27"/>
      <c r="G458" s="27"/>
      <c r="H458" s="27"/>
      <c r="I458" s="27"/>
    </row>
    <row r="459" spans="4:9" ht="13.5" customHeight="1">
      <c r="D459" s="27"/>
      <c r="E459" s="27"/>
      <c r="F459" s="27"/>
      <c r="G459" s="27"/>
      <c r="H459" s="27"/>
      <c r="I459" s="27"/>
    </row>
    <row r="460" spans="4:9" ht="13.5" customHeight="1">
      <c r="D460" s="27"/>
      <c r="E460" s="27"/>
      <c r="F460" s="27"/>
      <c r="G460" s="27"/>
      <c r="H460" s="27"/>
      <c r="I460" s="27"/>
    </row>
    <row r="461" spans="4:9" ht="13.5" customHeight="1">
      <c r="D461" s="27"/>
      <c r="E461" s="27"/>
      <c r="F461" s="27"/>
      <c r="G461" s="27"/>
      <c r="H461" s="27"/>
      <c r="I461" s="27"/>
    </row>
    <row r="462" spans="4:9" ht="13.5" customHeight="1">
      <c r="D462" s="27"/>
      <c r="E462" s="27"/>
      <c r="F462" s="27"/>
      <c r="G462" s="27"/>
      <c r="H462" s="27"/>
      <c r="I462" s="27"/>
    </row>
    <row r="463" spans="4:9" ht="13.5" customHeight="1">
      <c r="D463" s="27"/>
      <c r="E463" s="27"/>
      <c r="F463" s="27"/>
      <c r="G463" s="27"/>
      <c r="H463" s="27"/>
      <c r="I463" s="27"/>
    </row>
    <row r="464" spans="4:9" ht="13.5" customHeight="1">
      <c r="D464" s="27"/>
      <c r="E464" s="27"/>
      <c r="F464" s="27"/>
      <c r="G464" s="27"/>
      <c r="H464" s="27"/>
      <c r="I464" s="27"/>
    </row>
    <row r="465" spans="4:9" ht="13.5" customHeight="1">
      <c r="D465" s="27"/>
      <c r="E465" s="27"/>
      <c r="F465" s="27"/>
      <c r="G465" s="27"/>
      <c r="H465" s="27"/>
      <c r="I465" s="27"/>
    </row>
    <row r="466" spans="4:9" ht="13.5" customHeight="1">
      <c r="D466" s="27"/>
      <c r="E466" s="27"/>
      <c r="F466" s="27"/>
      <c r="G466" s="27"/>
      <c r="H466" s="27"/>
      <c r="I466" s="27"/>
    </row>
    <row r="467" spans="4:9" ht="13.5" customHeight="1">
      <c r="D467" s="27"/>
      <c r="E467" s="27"/>
      <c r="F467" s="27"/>
      <c r="G467" s="27"/>
      <c r="H467" s="27"/>
      <c r="I467" s="27"/>
    </row>
    <row r="468" spans="4:9" ht="13.5" customHeight="1">
      <c r="D468" s="27"/>
      <c r="E468" s="27"/>
      <c r="F468" s="27"/>
      <c r="G468" s="27"/>
      <c r="H468" s="27"/>
      <c r="I468" s="27"/>
    </row>
    <row r="469" spans="4:9" ht="13.5" customHeight="1">
      <c r="D469" s="27"/>
      <c r="E469" s="27"/>
      <c r="F469" s="27"/>
      <c r="G469" s="27"/>
      <c r="H469" s="27"/>
      <c r="I469" s="27"/>
    </row>
    <row r="470" spans="4:9" ht="13.5" customHeight="1">
      <c r="D470" s="27"/>
      <c r="E470" s="27"/>
      <c r="F470" s="27"/>
      <c r="G470" s="27"/>
      <c r="H470" s="27"/>
      <c r="I470" s="27"/>
    </row>
    <row r="471" spans="4:9" ht="13.5" customHeight="1">
      <c r="D471" s="27"/>
      <c r="E471" s="27"/>
      <c r="F471" s="27"/>
      <c r="G471" s="27"/>
      <c r="H471" s="27"/>
      <c r="I471" s="27"/>
    </row>
    <row r="472" spans="4:9" ht="13.5" customHeight="1">
      <c r="D472" s="27"/>
      <c r="E472" s="27"/>
      <c r="F472" s="27"/>
      <c r="G472" s="27"/>
      <c r="H472" s="27"/>
      <c r="I472" s="27"/>
    </row>
    <row r="473" spans="4:9" ht="13.5" customHeight="1">
      <c r="D473" s="27"/>
      <c r="E473" s="27"/>
      <c r="F473" s="27"/>
      <c r="G473" s="27"/>
      <c r="H473" s="27"/>
      <c r="I473" s="27"/>
    </row>
    <row r="474" spans="4:9" ht="13.5" customHeight="1">
      <c r="D474" s="27"/>
      <c r="E474" s="27"/>
      <c r="F474" s="27"/>
      <c r="G474" s="27"/>
      <c r="H474" s="27"/>
      <c r="I474" s="27"/>
    </row>
    <row r="475" spans="4:9" ht="13.5" customHeight="1">
      <c r="D475" s="27"/>
      <c r="E475" s="27"/>
      <c r="F475" s="27"/>
      <c r="G475" s="27"/>
      <c r="H475" s="27"/>
      <c r="I475" s="27"/>
    </row>
    <row r="476" spans="4:9" ht="13.5" customHeight="1">
      <c r="D476" s="27"/>
      <c r="E476" s="27"/>
      <c r="F476" s="27"/>
      <c r="G476" s="27"/>
      <c r="H476" s="27"/>
      <c r="I476" s="27"/>
    </row>
    <row r="477" spans="4:9" ht="13.5" customHeight="1">
      <c r="D477" s="27"/>
      <c r="E477" s="27"/>
      <c r="F477" s="27"/>
      <c r="G477" s="27"/>
      <c r="H477" s="27"/>
      <c r="I477" s="27"/>
    </row>
    <row r="478" spans="4:9" ht="13.5" customHeight="1">
      <c r="D478" s="27"/>
      <c r="E478" s="27"/>
      <c r="F478" s="27"/>
      <c r="G478" s="27"/>
      <c r="H478" s="27"/>
      <c r="I478" s="27"/>
    </row>
    <row r="479" spans="4:9" ht="13.5" customHeight="1">
      <c r="D479" s="27"/>
      <c r="E479" s="27"/>
      <c r="F479" s="27"/>
      <c r="G479" s="27"/>
      <c r="H479" s="27"/>
      <c r="I479" s="27"/>
    </row>
    <row r="480" spans="4:9" ht="13.5" customHeight="1">
      <c r="D480" s="27"/>
      <c r="E480" s="27"/>
      <c r="F480" s="27"/>
      <c r="G480" s="27"/>
      <c r="H480" s="27"/>
      <c r="I480" s="27"/>
    </row>
    <row r="481" spans="4:9" ht="13.5" customHeight="1">
      <c r="D481" s="27"/>
      <c r="E481" s="27"/>
      <c r="F481" s="27"/>
      <c r="G481" s="27"/>
      <c r="H481" s="27"/>
      <c r="I481" s="27"/>
    </row>
    <row r="482" spans="4:9" ht="13.5" customHeight="1">
      <c r="D482" s="27"/>
      <c r="E482" s="27"/>
      <c r="F482" s="27"/>
      <c r="G482" s="27"/>
      <c r="H482" s="27"/>
      <c r="I482" s="27"/>
    </row>
    <row r="483" spans="4:9" ht="13.5" customHeight="1">
      <c r="D483" s="27"/>
      <c r="E483" s="27"/>
      <c r="F483" s="27"/>
      <c r="G483" s="27"/>
      <c r="H483" s="27"/>
      <c r="I483" s="27"/>
    </row>
    <row r="484" spans="4:9" ht="13.5" customHeight="1">
      <c r="D484" s="27"/>
      <c r="E484" s="27"/>
      <c r="F484" s="27"/>
      <c r="G484" s="27"/>
      <c r="H484" s="27"/>
      <c r="I484" s="27"/>
    </row>
    <row r="485" spans="4:9" ht="13.5" customHeight="1">
      <c r="D485" s="27"/>
      <c r="E485" s="27"/>
      <c r="F485" s="27"/>
      <c r="G485" s="27"/>
      <c r="H485" s="27"/>
      <c r="I485" s="27"/>
    </row>
    <row r="486" spans="4:9" ht="13.5" customHeight="1">
      <c r="D486" s="27"/>
      <c r="E486" s="27"/>
      <c r="F486" s="27"/>
      <c r="G486" s="27"/>
      <c r="H486" s="27"/>
      <c r="I486" s="27"/>
    </row>
    <row r="487" spans="4:9" ht="13.5" customHeight="1">
      <c r="D487" s="27"/>
      <c r="E487" s="27"/>
      <c r="F487" s="27"/>
      <c r="G487" s="27"/>
      <c r="H487" s="27"/>
      <c r="I487" s="27"/>
    </row>
    <row r="488" spans="4:9" ht="13.5" customHeight="1">
      <c r="D488" s="27"/>
      <c r="E488" s="27"/>
      <c r="F488" s="27"/>
      <c r="G488" s="27"/>
      <c r="H488" s="27"/>
      <c r="I488" s="27"/>
    </row>
    <row r="489" spans="4:9" ht="13.5" customHeight="1">
      <c r="D489" s="27"/>
      <c r="E489" s="27"/>
      <c r="F489" s="27"/>
      <c r="G489" s="27"/>
      <c r="H489" s="27"/>
      <c r="I489" s="27"/>
    </row>
    <row r="490" spans="4:9" ht="13.5" customHeight="1">
      <c r="D490" s="27"/>
      <c r="E490" s="27"/>
      <c r="F490" s="27"/>
      <c r="G490" s="27"/>
      <c r="H490" s="27"/>
      <c r="I490" s="27"/>
    </row>
    <row r="491" spans="4:9" ht="13.5" customHeight="1">
      <c r="D491" s="27"/>
      <c r="E491" s="27"/>
      <c r="F491" s="27"/>
      <c r="G491" s="27"/>
      <c r="H491" s="27"/>
      <c r="I491" s="27"/>
    </row>
    <row r="492" spans="4:9" ht="13.5" customHeight="1">
      <c r="D492" s="27"/>
      <c r="E492" s="27"/>
      <c r="F492" s="27"/>
      <c r="G492" s="27"/>
      <c r="H492" s="27"/>
      <c r="I492" s="27"/>
    </row>
    <row r="493" spans="4:9" ht="13.5" customHeight="1">
      <c r="D493" s="27"/>
      <c r="E493" s="27"/>
      <c r="F493" s="27"/>
      <c r="G493" s="27"/>
      <c r="H493" s="27"/>
      <c r="I493" s="27"/>
    </row>
    <row r="494" spans="4:9" ht="13.5" customHeight="1">
      <c r="D494" s="27"/>
      <c r="E494" s="27"/>
      <c r="F494" s="27"/>
      <c r="G494" s="27"/>
      <c r="H494" s="27"/>
      <c r="I494" s="27"/>
    </row>
    <row r="495" spans="4:9" ht="13.5" customHeight="1">
      <c r="D495" s="27"/>
      <c r="E495" s="27"/>
      <c r="F495" s="27"/>
      <c r="G495" s="27"/>
      <c r="H495" s="27"/>
      <c r="I495" s="27"/>
    </row>
    <row r="496" spans="4:9" ht="13.5" customHeight="1">
      <c r="D496" s="27"/>
      <c r="E496" s="27"/>
      <c r="F496" s="27"/>
      <c r="G496" s="27"/>
      <c r="H496" s="27"/>
      <c r="I496" s="27"/>
    </row>
    <row r="497" spans="4:9" ht="13.5" customHeight="1">
      <c r="D497" s="27"/>
      <c r="E497" s="27"/>
      <c r="F497" s="27"/>
      <c r="G497" s="27"/>
      <c r="H497" s="27"/>
      <c r="I497" s="27"/>
    </row>
    <row r="498" spans="4:9" ht="13.5" customHeight="1">
      <c r="D498" s="27"/>
      <c r="E498" s="27"/>
      <c r="F498" s="27"/>
      <c r="G498" s="27"/>
      <c r="H498" s="27"/>
      <c r="I498" s="27"/>
    </row>
    <row r="499" spans="4:9" ht="13.5" customHeight="1">
      <c r="D499" s="27"/>
      <c r="E499" s="27"/>
      <c r="F499" s="27"/>
      <c r="G499" s="27"/>
      <c r="H499" s="27"/>
      <c r="I499" s="27"/>
    </row>
    <row r="500" spans="4:9" ht="13.5" customHeight="1">
      <c r="D500" s="27"/>
      <c r="E500" s="27"/>
      <c r="F500" s="27"/>
      <c r="G500" s="27"/>
      <c r="H500" s="27"/>
      <c r="I500" s="27"/>
    </row>
    <row r="501" spans="4:9" ht="13.5" customHeight="1">
      <c r="D501" s="27"/>
      <c r="E501" s="27"/>
      <c r="F501" s="27"/>
      <c r="G501" s="27"/>
      <c r="H501" s="27"/>
      <c r="I501" s="27"/>
    </row>
    <row r="502" spans="4:9" ht="13.5" customHeight="1">
      <c r="D502" s="27"/>
      <c r="E502" s="27"/>
      <c r="F502" s="27"/>
      <c r="G502" s="27"/>
      <c r="H502" s="27"/>
      <c r="I502" s="27"/>
    </row>
    <row r="503" spans="4:9" ht="13.5" customHeight="1">
      <c r="D503" s="27"/>
      <c r="E503" s="27"/>
      <c r="F503" s="27"/>
      <c r="G503" s="27"/>
      <c r="H503" s="27"/>
      <c r="I503" s="27"/>
    </row>
    <row r="504" spans="4:9" ht="13.5" customHeight="1">
      <c r="D504" s="27"/>
      <c r="E504" s="27"/>
      <c r="F504" s="27"/>
      <c r="G504" s="27"/>
      <c r="H504" s="27"/>
      <c r="I504" s="27"/>
    </row>
    <row r="505" spans="4:9" ht="13.5" customHeight="1">
      <c r="D505" s="27"/>
      <c r="E505" s="27"/>
      <c r="F505" s="27"/>
      <c r="G505" s="27"/>
      <c r="H505" s="27"/>
      <c r="I505" s="27"/>
    </row>
    <row r="506" spans="4:9" ht="13.5" customHeight="1">
      <c r="D506" s="27"/>
      <c r="E506" s="27"/>
      <c r="F506" s="27"/>
      <c r="G506" s="27"/>
      <c r="H506" s="27"/>
      <c r="I506" s="27"/>
    </row>
    <row r="507" spans="4:9" ht="13.5" customHeight="1">
      <c r="D507" s="27"/>
      <c r="E507" s="27"/>
      <c r="F507" s="27"/>
      <c r="G507" s="27"/>
      <c r="H507" s="27"/>
      <c r="I507" s="27"/>
    </row>
    <row r="508" spans="4:9" ht="13.5" customHeight="1">
      <c r="D508" s="27"/>
      <c r="E508" s="27"/>
      <c r="F508" s="27"/>
      <c r="G508" s="27"/>
      <c r="H508" s="27"/>
      <c r="I508" s="27"/>
    </row>
    <row r="509" spans="4:9" ht="13.5" customHeight="1">
      <c r="D509" s="27"/>
      <c r="E509" s="27"/>
      <c r="F509" s="27"/>
      <c r="G509" s="27"/>
      <c r="H509" s="27"/>
      <c r="I509" s="27"/>
    </row>
    <row r="510" spans="4:9" ht="13.5" customHeight="1">
      <c r="D510" s="27"/>
      <c r="E510" s="27"/>
      <c r="F510" s="27"/>
      <c r="G510" s="27"/>
      <c r="H510" s="27"/>
      <c r="I510" s="27"/>
    </row>
    <row r="511" spans="4:9" ht="13.5" customHeight="1">
      <c r="D511" s="27"/>
      <c r="E511" s="27"/>
      <c r="F511" s="27"/>
      <c r="G511" s="27"/>
      <c r="H511" s="27"/>
      <c r="I511" s="27"/>
    </row>
    <row r="512" spans="4:9" ht="13.5" customHeight="1">
      <c r="D512" s="27"/>
      <c r="E512" s="27"/>
      <c r="F512" s="27"/>
      <c r="G512" s="27"/>
      <c r="H512" s="27"/>
      <c r="I512" s="27"/>
    </row>
    <row r="513" spans="4:9" ht="13.5" customHeight="1">
      <c r="D513" s="27"/>
      <c r="E513" s="27"/>
      <c r="F513" s="27"/>
      <c r="G513" s="27"/>
      <c r="H513" s="27"/>
      <c r="I513" s="27"/>
    </row>
    <row r="514" spans="4:9" ht="13.5" customHeight="1">
      <c r="D514" s="27"/>
      <c r="E514" s="27"/>
      <c r="F514" s="27"/>
      <c r="G514" s="27"/>
      <c r="H514" s="27"/>
      <c r="I514" s="27"/>
    </row>
    <row r="515" spans="4:9" ht="13.5" customHeight="1">
      <c r="D515" s="27"/>
      <c r="E515" s="27"/>
      <c r="F515" s="27"/>
      <c r="G515" s="27"/>
      <c r="H515" s="27"/>
      <c r="I515" s="27"/>
    </row>
    <row r="516" spans="4:9" ht="13.5" customHeight="1">
      <c r="D516" s="27"/>
      <c r="E516" s="27"/>
      <c r="F516" s="27"/>
      <c r="G516" s="27"/>
      <c r="H516" s="27"/>
      <c r="I516" s="27"/>
    </row>
    <row r="517" spans="4:9" ht="13.5" customHeight="1">
      <c r="D517" s="27"/>
      <c r="E517" s="27"/>
      <c r="F517" s="27"/>
      <c r="G517" s="27"/>
      <c r="H517" s="27"/>
      <c r="I517" s="27"/>
    </row>
    <row r="518" spans="4:9" ht="13.5" customHeight="1">
      <c r="D518" s="27"/>
      <c r="E518" s="27"/>
      <c r="F518" s="27"/>
      <c r="G518" s="27"/>
      <c r="H518" s="27"/>
      <c r="I518" s="27"/>
    </row>
    <row r="519" spans="4:9" ht="13.5" customHeight="1">
      <c r="D519" s="27"/>
      <c r="E519" s="27"/>
      <c r="F519" s="27"/>
      <c r="G519" s="27"/>
      <c r="H519" s="27"/>
      <c r="I519" s="27"/>
    </row>
    <row r="520" spans="4:9" ht="13.5" customHeight="1">
      <c r="D520" s="27"/>
      <c r="E520" s="27"/>
      <c r="F520" s="27"/>
      <c r="G520" s="27"/>
      <c r="H520" s="27"/>
      <c r="I520" s="27"/>
    </row>
    <row r="521" spans="4:9" ht="13.5" customHeight="1">
      <c r="D521" s="27"/>
      <c r="E521" s="27"/>
      <c r="F521" s="27"/>
      <c r="G521" s="27"/>
      <c r="H521" s="27"/>
      <c r="I521" s="27"/>
    </row>
    <row r="522" spans="4:9" ht="13.5" customHeight="1">
      <c r="D522" s="27"/>
      <c r="E522" s="27"/>
      <c r="F522" s="27"/>
      <c r="G522" s="27"/>
      <c r="H522" s="27"/>
      <c r="I522" s="27"/>
    </row>
    <row r="523" spans="4:9" ht="13.5" customHeight="1">
      <c r="D523" s="27"/>
      <c r="E523" s="27"/>
      <c r="F523" s="27"/>
      <c r="G523" s="27"/>
      <c r="H523" s="27"/>
      <c r="I523" s="27"/>
    </row>
    <row r="524" spans="4:9" ht="13.5" customHeight="1">
      <c r="D524" s="27"/>
      <c r="E524" s="27"/>
      <c r="F524" s="27"/>
      <c r="G524" s="27"/>
      <c r="H524" s="27"/>
      <c r="I524" s="27"/>
    </row>
    <row r="525" spans="4:9" ht="13.5" customHeight="1">
      <c r="D525" s="27"/>
      <c r="E525" s="27"/>
      <c r="F525" s="27"/>
      <c r="G525" s="27"/>
      <c r="H525" s="27"/>
      <c r="I525" s="27"/>
    </row>
    <row r="526" spans="4:9" ht="13.5" customHeight="1">
      <c r="D526" s="27"/>
      <c r="E526" s="27"/>
      <c r="F526" s="27"/>
      <c r="G526" s="27"/>
      <c r="H526" s="27"/>
      <c r="I526" s="27"/>
    </row>
    <row r="527" spans="4:9" ht="13.5" customHeight="1">
      <c r="D527" s="27"/>
      <c r="E527" s="27"/>
      <c r="F527" s="27"/>
      <c r="G527" s="27"/>
      <c r="H527" s="27"/>
      <c r="I527" s="27"/>
    </row>
    <row r="528" spans="4:9" ht="13.5" customHeight="1">
      <c r="D528" s="27"/>
      <c r="E528" s="27"/>
      <c r="F528" s="27"/>
      <c r="G528" s="27"/>
      <c r="H528" s="27"/>
      <c r="I528" s="27"/>
    </row>
    <row r="529" spans="4:9" ht="13.5" customHeight="1">
      <c r="D529" s="27"/>
      <c r="E529" s="27"/>
      <c r="F529" s="27"/>
      <c r="G529" s="27"/>
      <c r="H529" s="27"/>
      <c r="I529" s="27"/>
    </row>
    <row r="530" spans="4:9" ht="13.5" customHeight="1">
      <c r="D530" s="27"/>
      <c r="E530" s="27"/>
      <c r="F530" s="27"/>
      <c r="G530" s="27"/>
      <c r="H530" s="27"/>
      <c r="I530" s="27"/>
    </row>
    <row r="531" spans="4:9" ht="13.5" customHeight="1">
      <c r="D531" s="27"/>
      <c r="E531" s="27"/>
      <c r="F531" s="27"/>
      <c r="G531" s="27"/>
      <c r="H531" s="27"/>
      <c r="I531" s="27"/>
    </row>
    <row r="532" spans="4:9" ht="13.5" customHeight="1">
      <c r="D532" s="27"/>
      <c r="E532" s="27"/>
      <c r="F532" s="27"/>
      <c r="G532" s="27"/>
      <c r="H532" s="27"/>
      <c r="I532" s="27"/>
    </row>
    <row r="533" spans="4:9" ht="13.5" customHeight="1">
      <c r="D533" s="27"/>
      <c r="E533" s="27"/>
      <c r="F533" s="27"/>
      <c r="G533" s="27"/>
      <c r="H533" s="27"/>
      <c r="I533" s="27"/>
    </row>
    <row r="534" spans="4:9" ht="13.5" customHeight="1">
      <c r="D534" s="27"/>
      <c r="E534" s="27"/>
      <c r="F534" s="27"/>
      <c r="G534" s="27"/>
      <c r="H534" s="27"/>
      <c r="I534" s="27"/>
    </row>
    <row r="535" spans="4:9" ht="13.5" customHeight="1">
      <c r="D535" s="27"/>
      <c r="E535" s="27"/>
      <c r="F535" s="27"/>
      <c r="G535" s="27"/>
      <c r="H535" s="27"/>
      <c r="I535" s="27"/>
    </row>
    <row r="536" spans="4:9" ht="13.5" customHeight="1">
      <c r="D536" s="27"/>
      <c r="E536" s="27"/>
      <c r="F536" s="27"/>
      <c r="G536" s="27"/>
      <c r="H536" s="27"/>
      <c r="I536" s="27"/>
    </row>
    <row r="537" spans="4:9" ht="13.5" customHeight="1">
      <c r="D537" s="27"/>
      <c r="E537" s="27"/>
      <c r="F537" s="27"/>
      <c r="G537" s="27"/>
      <c r="H537" s="27"/>
      <c r="I537" s="27"/>
    </row>
    <row r="538" spans="4:9" ht="13.5" customHeight="1">
      <c r="D538" s="27"/>
      <c r="E538" s="27"/>
      <c r="F538" s="27"/>
      <c r="G538" s="27"/>
      <c r="H538" s="27"/>
      <c r="I538" s="27"/>
    </row>
    <row r="539" spans="4:9" ht="13.5" customHeight="1">
      <c r="D539" s="27"/>
      <c r="E539" s="27"/>
      <c r="F539" s="27"/>
      <c r="G539" s="27"/>
      <c r="H539" s="27"/>
      <c r="I539" s="27"/>
    </row>
    <row r="540" spans="4:9" ht="13.5" customHeight="1">
      <c r="D540" s="27"/>
      <c r="E540" s="27"/>
      <c r="F540" s="27"/>
      <c r="G540" s="27"/>
      <c r="H540" s="27"/>
      <c r="I540" s="27"/>
    </row>
    <row r="541" spans="4:9" ht="13.5" customHeight="1">
      <c r="D541" s="27"/>
      <c r="E541" s="27"/>
      <c r="F541" s="27"/>
      <c r="G541" s="27"/>
      <c r="H541" s="27"/>
      <c r="I541" s="27"/>
    </row>
    <row r="542" spans="4:9" ht="13.5" customHeight="1">
      <c r="D542" s="27"/>
      <c r="E542" s="27"/>
      <c r="F542" s="27"/>
      <c r="G542" s="27"/>
      <c r="H542" s="27"/>
      <c r="I542" s="27"/>
    </row>
    <row r="543" spans="4:9" ht="13.5" customHeight="1">
      <c r="D543" s="27"/>
      <c r="E543" s="27"/>
      <c r="F543" s="27"/>
      <c r="G543" s="27"/>
      <c r="H543" s="27"/>
      <c r="I543" s="27"/>
    </row>
    <row r="544" spans="4:9" ht="13.5" customHeight="1">
      <c r="D544" s="27"/>
      <c r="E544" s="27"/>
      <c r="F544" s="27"/>
      <c r="G544" s="27"/>
      <c r="H544" s="27"/>
      <c r="I544" s="27"/>
    </row>
    <row r="545" spans="4:9" ht="13.5" customHeight="1">
      <c r="D545" s="27"/>
      <c r="E545" s="27"/>
      <c r="F545" s="27"/>
      <c r="G545" s="27"/>
      <c r="H545" s="27"/>
      <c r="I545" s="27"/>
    </row>
    <row r="546" spans="4:9" ht="13.5" customHeight="1">
      <c r="D546" s="27"/>
      <c r="E546" s="27"/>
      <c r="F546" s="27"/>
      <c r="G546" s="27"/>
      <c r="H546" s="27"/>
      <c r="I546" s="27"/>
    </row>
    <row r="547" spans="4:9" ht="13.5" customHeight="1">
      <c r="D547" s="27"/>
      <c r="E547" s="27"/>
      <c r="F547" s="27"/>
      <c r="G547" s="27"/>
      <c r="H547" s="27"/>
      <c r="I547" s="27"/>
    </row>
    <row r="548" spans="4:9" ht="13.5" customHeight="1">
      <c r="D548" s="27"/>
      <c r="E548" s="27"/>
      <c r="F548" s="27"/>
      <c r="G548" s="27"/>
      <c r="H548" s="27"/>
      <c r="I548" s="27"/>
    </row>
    <row r="549" spans="4:9" ht="13.5" customHeight="1">
      <c r="D549" s="27"/>
      <c r="E549" s="27"/>
      <c r="F549" s="27"/>
      <c r="G549" s="27"/>
      <c r="H549" s="27"/>
      <c r="I549" s="27"/>
    </row>
    <row r="550" spans="4:9" ht="13.5" customHeight="1">
      <c r="D550" s="27"/>
      <c r="E550" s="27"/>
      <c r="F550" s="27"/>
      <c r="G550" s="27"/>
      <c r="H550" s="27"/>
      <c r="I550" s="27"/>
    </row>
    <row r="551" spans="4:9" ht="13.5" customHeight="1">
      <c r="D551" s="27"/>
      <c r="E551" s="27"/>
      <c r="F551" s="27"/>
      <c r="G551" s="27"/>
      <c r="H551" s="27"/>
      <c r="I551" s="27"/>
    </row>
    <row r="552" spans="4:9" ht="13.5" customHeight="1">
      <c r="D552" s="27"/>
      <c r="E552" s="27"/>
      <c r="F552" s="27"/>
      <c r="G552" s="27"/>
      <c r="H552" s="27"/>
      <c r="I552" s="27"/>
    </row>
    <row r="553" spans="4:9" ht="13.5" customHeight="1">
      <c r="D553" s="27"/>
      <c r="E553" s="27"/>
      <c r="F553" s="27"/>
      <c r="G553" s="27"/>
      <c r="H553" s="27"/>
      <c r="I553" s="27"/>
    </row>
    <row r="554" spans="4:9" ht="13.5" customHeight="1">
      <c r="D554" s="27"/>
      <c r="E554" s="27"/>
      <c r="F554" s="27"/>
      <c r="G554" s="27"/>
      <c r="H554" s="27"/>
      <c r="I554" s="27"/>
    </row>
    <row r="555" spans="4:9" ht="13.5" customHeight="1">
      <c r="D555" s="27"/>
      <c r="E555" s="27"/>
      <c r="F555" s="27"/>
      <c r="G555" s="27"/>
      <c r="H555" s="27"/>
      <c r="I555" s="27"/>
    </row>
    <row r="556" spans="4:9" ht="13.5" customHeight="1">
      <c r="D556" s="27"/>
      <c r="E556" s="27"/>
      <c r="F556" s="27"/>
      <c r="G556" s="27"/>
      <c r="H556" s="27"/>
      <c r="I556" s="27"/>
    </row>
    <row r="557" spans="4:9" ht="13.5" customHeight="1">
      <c r="D557" s="27"/>
      <c r="E557" s="27"/>
      <c r="F557" s="27"/>
      <c r="G557" s="27"/>
      <c r="H557" s="27"/>
      <c r="I557" s="27"/>
    </row>
    <row r="558" spans="4:9" ht="13.5" customHeight="1">
      <c r="D558" s="27"/>
      <c r="E558" s="27"/>
      <c r="F558" s="27"/>
      <c r="G558" s="27"/>
      <c r="H558" s="27"/>
      <c r="I558" s="27"/>
    </row>
    <row r="559" spans="4:9" ht="13.5" customHeight="1">
      <c r="D559" s="27"/>
      <c r="E559" s="27"/>
      <c r="F559" s="27"/>
      <c r="G559" s="27"/>
      <c r="H559" s="27"/>
      <c r="I559" s="27"/>
    </row>
    <row r="560" spans="4:9" ht="13.5" customHeight="1">
      <c r="D560" s="27"/>
      <c r="E560" s="27"/>
      <c r="F560" s="27"/>
      <c r="G560" s="27"/>
      <c r="H560" s="27"/>
      <c r="I560" s="27"/>
    </row>
    <row r="561" spans="4:9" ht="13.5" customHeight="1">
      <c r="D561" s="27"/>
      <c r="E561" s="27"/>
      <c r="F561" s="27"/>
      <c r="G561" s="27"/>
      <c r="H561" s="27"/>
      <c r="I561" s="27"/>
    </row>
    <row r="562" spans="4:9" ht="13.5" customHeight="1">
      <c r="D562" s="27"/>
      <c r="E562" s="27"/>
      <c r="F562" s="27"/>
      <c r="G562" s="27"/>
      <c r="H562" s="27"/>
      <c r="I562" s="27"/>
    </row>
    <row r="563" spans="4:9" ht="13.5" customHeight="1">
      <c r="D563" s="27"/>
      <c r="E563" s="27"/>
      <c r="F563" s="27"/>
      <c r="G563" s="27"/>
      <c r="H563" s="27"/>
      <c r="I563" s="27"/>
    </row>
    <row r="564" spans="4:9" ht="13.5" customHeight="1">
      <c r="D564" s="27"/>
      <c r="E564" s="27"/>
      <c r="F564" s="27"/>
      <c r="G564" s="27"/>
      <c r="H564" s="27"/>
      <c r="I564" s="27"/>
    </row>
    <row r="565" spans="4:9" ht="13.5" customHeight="1">
      <c r="D565" s="27"/>
      <c r="E565" s="27"/>
      <c r="F565" s="27"/>
      <c r="G565" s="27"/>
      <c r="H565" s="27"/>
      <c r="I565" s="27"/>
    </row>
    <row r="566" spans="4:9" ht="13.5" customHeight="1">
      <c r="D566" s="27"/>
      <c r="E566" s="27"/>
      <c r="F566" s="27"/>
      <c r="G566" s="27"/>
      <c r="H566" s="27"/>
      <c r="I566" s="27"/>
    </row>
    <row r="567" spans="4:9" ht="13.5" customHeight="1">
      <c r="D567" s="27"/>
      <c r="E567" s="27"/>
      <c r="F567" s="27"/>
      <c r="G567" s="27"/>
      <c r="H567" s="27"/>
      <c r="I567" s="27"/>
    </row>
    <row r="568" spans="4:9" ht="13.5" customHeight="1">
      <c r="D568" s="27"/>
      <c r="E568" s="27"/>
      <c r="F568" s="27"/>
      <c r="G568" s="27"/>
      <c r="H568" s="27"/>
      <c r="I568" s="27"/>
    </row>
    <row r="569" spans="4:9" ht="13.5" customHeight="1">
      <c r="D569" s="27"/>
      <c r="E569" s="27"/>
      <c r="F569" s="27"/>
      <c r="G569" s="27"/>
      <c r="H569" s="27"/>
      <c r="I569" s="27"/>
    </row>
    <row r="570" spans="4:9" ht="13.5" customHeight="1">
      <c r="D570" s="27"/>
      <c r="E570" s="27"/>
      <c r="F570" s="27"/>
      <c r="G570" s="27"/>
      <c r="H570" s="27"/>
      <c r="I570" s="27"/>
    </row>
    <row r="571" spans="4:9" ht="13.5" customHeight="1">
      <c r="D571" s="27"/>
      <c r="E571" s="27"/>
      <c r="F571" s="27"/>
      <c r="G571" s="27"/>
      <c r="H571" s="27"/>
      <c r="I571" s="27"/>
    </row>
    <row r="572" spans="4:9" ht="13.5" customHeight="1">
      <c r="D572" s="27"/>
      <c r="E572" s="27"/>
      <c r="F572" s="27"/>
      <c r="G572" s="27"/>
      <c r="H572" s="27"/>
      <c r="I572" s="27"/>
    </row>
    <row r="573" spans="4:9" ht="13.5" customHeight="1">
      <c r="D573" s="27"/>
      <c r="E573" s="27"/>
      <c r="F573" s="27"/>
      <c r="G573" s="27"/>
      <c r="H573" s="27"/>
      <c r="I573" s="27"/>
    </row>
    <row r="574" spans="4:9" ht="13.5" customHeight="1">
      <c r="D574" s="27"/>
      <c r="E574" s="27"/>
      <c r="F574" s="27"/>
      <c r="G574" s="27"/>
      <c r="H574" s="27"/>
      <c r="I574" s="27"/>
    </row>
    <row r="575" spans="4:9" ht="13.5" customHeight="1">
      <c r="D575" s="27"/>
      <c r="E575" s="27"/>
      <c r="F575" s="27"/>
      <c r="G575" s="27"/>
      <c r="H575" s="27"/>
      <c r="I575" s="27"/>
    </row>
    <row r="576" spans="4:9" ht="13.5" customHeight="1">
      <c r="D576" s="27"/>
      <c r="E576" s="27"/>
      <c r="F576" s="27"/>
      <c r="G576" s="27"/>
      <c r="H576" s="27"/>
      <c r="I576" s="27"/>
    </row>
    <row r="577" spans="4:9" ht="13.5" customHeight="1">
      <c r="D577" s="27"/>
      <c r="E577" s="27"/>
      <c r="F577" s="27"/>
      <c r="G577" s="27"/>
      <c r="H577" s="27"/>
      <c r="I577" s="27"/>
    </row>
    <row r="578" spans="4:9" ht="13.5" customHeight="1">
      <c r="D578" s="27"/>
      <c r="E578" s="27"/>
      <c r="F578" s="27"/>
      <c r="G578" s="27"/>
      <c r="H578" s="27"/>
      <c r="I578" s="27"/>
    </row>
    <row r="579" spans="4:9" ht="13.5" customHeight="1">
      <c r="D579" s="27"/>
      <c r="E579" s="27"/>
      <c r="F579" s="27"/>
      <c r="G579" s="27"/>
      <c r="H579" s="27"/>
      <c r="I579" s="27"/>
    </row>
    <row r="580" spans="4:9" ht="13.5" customHeight="1">
      <c r="D580" s="27"/>
      <c r="E580" s="27"/>
      <c r="F580" s="27"/>
      <c r="G580" s="27"/>
      <c r="H580" s="27"/>
      <c r="I580" s="27"/>
    </row>
    <row r="581" spans="4:9" ht="13.5" customHeight="1">
      <c r="D581" s="27"/>
      <c r="E581" s="27"/>
      <c r="F581" s="27"/>
      <c r="G581" s="27"/>
      <c r="H581" s="27"/>
      <c r="I581" s="27"/>
    </row>
    <row r="582" spans="4:9" ht="13.5" customHeight="1">
      <c r="D582" s="27"/>
      <c r="E582" s="27"/>
      <c r="F582" s="27"/>
      <c r="G582" s="27"/>
      <c r="H582" s="27"/>
      <c r="I582" s="27"/>
    </row>
    <row r="583" spans="4:9" ht="13.5" customHeight="1">
      <c r="D583" s="27"/>
      <c r="E583" s="27"/>
      <c r="F583" s="27"/>
      <c r="G583" s="27"/>
      <c r="H583" s="27"/>
      <c r="I583" s="27"/>
    </row>
    <row r="584" spans="4:9" ht="13.5" customHeight="1">
      <c r="D584" s="27"/>
      <c r="E584" s="27"/>
      <c r="F584" s="27"/>
      <c r="G584" s="27"/>
      <c r="H584" s="27"/>
      <c r="I584" s="27"/>
    </row>
    <row r="585" spans="4:9" ht="13.5" customHeight="1">
      <c r="D585" s="27"/>
      <c r="E585" s="27"/>
      <c r="F585" s="27"/>
      <c r="G585" s="27"/>
      <c r="H585" s="27"/>
      <c r="I585" s="27"/>
    </row>
    <row r="586" spans="4:9" ht="13.5" customHeight="1">
      <c r="D586" s="27"/>
      <c r="E586" s="27"/>
      <c r="F586" s="27"/>
      <c r="G586" s="27"/>
      <c r="H586" s="27"/>
      <c r="I586" s="27"/>
    </row>
    <row r="587" spans="4:9" ht="13.5" customHeight="1">
      <c r="D587" s="27"/>
      <c r="E587" s="27"/>
      <c r="F587" s="27"/>
      <c r="G587" s="27"/>
      <c r="H587" s="27"/>
      <c r="I587" s="27"/>
    </row>
    <row r="588" spans="4:9" ht="13.5" customHeight="1">
      <c r="D588" s="27"/>
      <c r="E588" s="27"/>
      <c r="F588" s="27"/>
      <c r="G588" s="27"/>
      <c r="H588" s="27"/>
      <c r="I588" s="27"/>
    </row>
    <row r="589" spans="4:9" ht="13.5" customHeight="1">
      <c r="D589" s="27"/>
      <c r="E589" s="27"/>
      <c r="F589" s="27"/>
      <c r="G589" s="27"/>
      <c r="H589" s="27"/>
      <c r="I589" s="27"/>
    </row>
    <row r="590" spans="4:9" ht="13.5" customHeight="1">
      <c r="D590" s="27"/>
      <c r="E590" s="27"/>
      <c r="F590" s="27"/>
      <c r="G590" s="27"/>
      <c r="H590" s="27"/>
      <c r="I590" s="27"/>
    </row>
    <row r="591" spans="4:9" ht="13.5" customHeight="1">
      <c r="D591" s="27"/>
      <c r="E591" s="27"/>
      <c r="F591" s="27"/>
      <c r="G591" s="27"/>
      <c r="H591" s="27"/>
      <c r="I591" s="27"/>
    </row>
    <row r="592" spans="4:9" ht="13.5" customHeight="1">
      <c r="D592" s="27"/>
      <c r="E592" s="27"/>
      <c r="F592" s="27"/>
      <c r="G592" s="27"/>
      <c r="H592" s="27"/>
      <c r="I592" s="27"/>
    </row>
    <row r="593" spans="4:9" ht="13.5" customHeight="1">
      <c r="D593" s="27"/>
      <c r="E593" s="27"/>
      <c r="F593" s="27"/>
      <c r="G593" s="27"/>
      <c r="H593" s="27"/>
      <c r="I593" s="27"/>
    </row>
    <row r="594" spans="4:9" ht="13.5" customHeight="1">
      <c r="D594" s="27"/>
      <c r="E594" s="27"/>
      <c r="F594" s="27"/>
      <c r="G594" s="27"/>
      <c r="H594" s="27"/>
      <c r="I594" s="27"/>
    </row>
    <row r="595" spans="4:9" ht="13.5" customHeight="1">
      <c r="D595" s="27"/>
      <c r="E595" s="27"/>
      <c r="F595" s="27"/>
      <c r="G595" s="27"/>
      <c r="H595" s="27"/>
      <c r="I595" s="27"/>
    </row>
    <row r="596" spans="4:9" ht="13.5" customHeight="1">
      <c r="D596" s="27"/>
      <c r="E596" s="27"/>
      <c r="F596" s="27"/>
      <c r="G596" s="27"/>
      <c r="H596" s="27"/>
      <c r="I596" s="27"/>
    </row>
    <row r="597" spans="4:9" ht="13.5" customHeight="1">
      <c r="D597" s="27"/>
      <c r="E597" s="27"/>
      <c r="F597" s="27"/>
      <c r="G597" s="27"/>
      <c r="H597" s="27"/>
      <c r="I597" s="27"/>
    </row>
    <row r="598" spans="4:9" ht="13.5" customHeight="1">
      <c r="D598" s="27"/>
      <c r="E598" s="27"/>
      <c r="F598" s="27"/>
      <c r="G598" s="27"/>
      <c r="H598" s="27"/>
      <c r="I598" s="27"/>
    </row>
    <row r="599" spans="4:9" ht="13.5" customHeight="1">
      <c r="D599" s="27"/>
      <c r="E599" s="27"/>
      <c r="F599" s="27"/>
      <c r="G599" s="27"/>
      <c r="H599" s="27"/>
      <c r="I599" s="27"/>
    </row>
    <row r="600" spans="4:9" ht="13.5" customHeight="1">
      <c r="D600" s="27"/>
      <c r="E600" s="27"/>
      <c r="F600" s="27"/>
      <c r="G600" s="27"/>
      <c r="H600" s="27"/>
      <c r="I600" s="27"/>
    </row>
    <row r="601" spans="4:9" ht="13.5" customHeight="1">
      <c r="D601" s="27"/>
      <c r="E601" s="27"/>
      <c r="F601" s="27"/>
      <c r="G601" s="27"/>
      <c r="H601" s="27"/>
      <c r="I601" s="27"/>
    </row>
    <row r="602" spans="4:9" ht="13.5" customHeight="1">
      <c r="D602" s="27"/>
      <c r="E602" s="27"/>
      <c r="F602" s="27"/>
      <c r="G602" s="27"/>
      <c r="H602" s="27"/>
      <c r="I602" s="27"/>
    </row>
    <row r="603" spans="4:9" ht="13.5" customHeight="1">
      <c r="D603" s="27"/>
      <c r="E603" s="27"/>
      <c r="F603" s="27"/>
      <c r="G603" s="27"/>
      <c r="H603" s="27"/>
      <c r="I603" s="27"/>
    </row>
    <row r="604" spans="4:9" ht="13.5" customHeight="1">
      <c r="D604" s="27"/>
      <c r="E604" s="27"/>
      <c r="F604" s="27"/>
      <c r="G604" s="27"/>
      <c r="H604" s="27"/>
      <c r="I604" s="27"/>
    </row>
    <row r="605" spans="4:9" ht="13.5" customHeight="1">
      <c r="D605" s="27"/>
      <c r="E605" s="27"/>
      <c r="F605" s="27"/>
      <c r="G605" s="27"/>
      <c r="H605" s="27"/>
      <c r="I605" s="27"/>
    </row>
    <row r="606" spans="4:9" ht="13.5" customHeight="1">
      <c r="D606" s="27"/>
      <c r="E606" s="27"/>
      <c r="F606" s="27"/>
      <c r="G606" s="27"/>
      <c r="H606" s="27"/>
      <c r="I606" s="27"/>
    </row>
    <row r="607" spans="4:9" ht="13.5" customHeight="1">
      <c r="D607" s="27"/>
      <c r="E607" s="27"/>
      <c r="F607" s="27"/>
      <c r="G607" s="27"/>
      <c r="H607" s="27"/>
      <c r="I607" s="27"/>
    </row>
    <row r="608" spans="4:9" ht="13.5" customHeight="1">
      <c r="D608" s="27"/>
      <c r="E608" s="27"/>
      <c r="F608" s="27"/>
      <c r="G608" s="27"/>
      <c r="H608" s="27"/>
      <c r="I608" s="27"/>
    </row>
    <row r="609" spans="4:9" ht="13.5" customHeight="1">
      <c r="D609" s="27"/>
      <c r="E609" s="27"/>
      <c r="F609" s="27"/>
      <c r="G609" s="27"/>
      <c r="H609" s="27"/>
      <c r="I609" s="27"/>
    </row>
    <row r="610" spans="4:9" ht="13.5" customHeight="1">
      <c r="D610" s="27"/>
      <c r="E610" s="27"/>
      <c r="F610" s="27"/>
      <c r="G610" s="27"/>
      <c r="H610" s="27"/>
      <c r="I610" s="27"/>
    </row>
    <row r="611" spans="4:9" ht="13.5" customHeight="1">
      <c r="D611" s="27"/>
      <c r="E611" s="27"/>
      <c r="F611" s="27"/>
      <c r="G611" s="27"/>
      <c r="H611" s="27"/>
      <c r="I611" s="27"/>
    </row>
    <row r="612" spans="4:9" ht="13.5" customHeight="1">
      <c r="D612" s="27"/>
      <c r="E612" s="27"/>
      <c r="F612" s="27"/>
      <c r="G612" s="27"/>
      <c r="H612" s="27"/>
      <c r="I612" s="27"/>
    </row>
    <row r="613" spans="4:9" ht="13.5" customHeight="1">
      <c r="D613" s="27"/>
      <c r="E613" s="27"/>
      <c r="F613" s="27"/>
      <c r="G613" s="27"/>
      <c r="H613" s="27"/>
      <c r="I613" s="27"/>
    </row>
    <row r="614" spans="4:9" ht="13.5" customHeight="1">
      <c r="D614" s="27"/>
      <c r="E614" s="27"/>
      <c r="F614" s="27"/>
      <c r="G614" s="27"/>
      <c r="H614" s="27"/>
      <c r="I614" s="27"/>
    </row>
    <row r="615" spans="4:9" ht="13.5" customHeight="1">
      <c r="D615" s="27"/>
      <c r="E615" s="27"/>
      <c r="F615" s="27"/>
      <c r="G615" s="27"/>
      <c r="H615" s="27"/>
      <c r="I615" s="27"/>
    </row>
    <row r="616" spans="4:9" ht="13.5" customHeight="1">
      <c r="D616" s="27"/>
      <c r="E616" s="27"/>
      <c r="F616" s="27"/>
      <c r="G616" s="27"/>
      <c r="H616" s="27"/>
      <c r="I616" s="27"/>
    </row>
    <row r="617" spans="4:9" ht="13.5" customHeight="1">
      <c r="D617" s="27"/>
      <c r="E617" s="27"/>
      <c r="F617" s="27"/>
      <c r="G617" s="27"/>
      <c r="H617" s="27"/>
      <c r="I617" s="27"/>
    </row>
    <row r="618" spans="4:9" ht="13.5" customHeight="1">
      <c r="D618" s="27"/>
      <c r="E618" s="27"/>
      <c r="F618" s="27"/>
      <c r="G618" s="27"/>
      <c r="H618" s="27"/>
      <c r="I618" s="27"/>
    </row>
    <row r="619" spans="4:9" ht="13.5" customHeight="1">
      <c r="D619" s="27"/>
      <c r="E619" s="27"/>
      <c r="F619" s="27"/>
      <c r="G619" s="27"/>
      <c r="H619" s="27"/>
      <c r="I619" s="27"/>
    </row>
    <row r="620" spans="4:9" ht="13.5" customHeight="1">
      <c r="D620" s="27"/>
      <c r="E620" s="27"/>
      <c r="F620" s="27"/>
      <c r="G620" s="27"/>
      <c r="H620" s="27"/>
      <c r="I620" s="27"/>
    </row>
    <row r="621" spans="4:9" ht="13.5" customHeight="1">
      <c r="D621" s="27"/>
      <c r="E621" s="27"/>
      <c r="F621" s="27"/>
      <c r="G621" s="27"/>
      <c r="H621" s="27"/>
      <c r="I621" s="27"/>
    </row>
    <row r="622" spans="4:9" ht="13.5" customHeight="1">
      <c r="D622" s="27"/>
      <c r="E622" s="27"/>
      <c r="F622" s="27"/>
      <c r="G622" s="27"/>
      <c r="H622" s="27"/>
      <c r="I622" s="27"/>
    </row>
    <row r="623" spans="4:9" ht="13.5" customHeight="1">
      <c r="D623" s="27"/>
      <c r="E623" s="27"/>
      <c r="F623" s="27"/>
      <c r="G623" s="27"/>
      <c r="H623" s="27"/>
      <c r="I623" s="27"/>
    </row>
    <row r="624" spans="4:9" ht="13.5" customHeight="1">
      <c r="D624" s="27"/>
      <c r="E624" s="27"/>
      <c r="F624" s="27"/>
      <c r="G624" s="27"/>
      <c r="H624" s="27"/>
      <c r="I624" s="27"/>
    </row>
    <row r="625" spans="4:9" ht="13.5" customHeight="1">
      <c r="D625" s="27"/>
      <c r="E625" s="27"/>
      <c r="F625" s="27"/>
      <c r="G625" s="27"/>
      <c r="H625" s="27"/>
      <c r="I625" s="27"/>
    </row>
    <row r="626" spans="4:9" ht="13.5" customHeight="1">
      <c r="D626" s="27"/>
      <c r="E626" s="27"/>
      <c r="F626" s="27"/>
      <c r="G626" s="27"/>
      <c r="H626" s="27"/>
      <c r="I626" s="27"/>
    </row>
    <row r="627" spans="4:9" ht="13.5" customHeight="1">
      <c r="D627" s="27"/>
      <c r="E627" s="27"/>
      <c r="F627" s="27"/>
      <c r="G627" s="27"/>
      <c r="H627" s="27"/>
      <c r="I627" s="27"/>
    </row>
    <row r="628" spans="4:9" ht="13.5" customHeight="1">
      <c r="D628" s="27"/>
      <c r="E628" s="27"/>
      <c r="F628" s="27"/>
      <c r="G628" s="27"/>
      <c r="H628" s="27"/>
      <c r="I628" s="27"/>
    </row>
    <row r="629" spans="4:9" ht="13.5" customHeight="1">
      <c r="D629" s="27"/>
      <c r="E629" s="27"/>
      <c r="F629" s="27"/>
      <c r="G629" s="27"/>
      <c r="H629" s="27"/>
      <c r="I629" s="27"/>
    </row>
    <row r="630" spans="4:9" ht="13.5" customHeight="1">
      <c r="D630" s="27"/>
      <c r="E630" s="27"/>
      <c r="F630" s="27"/>
      <c r="G630" s="27"/>
      <c r="H630" s="27"/>
      <c r="I630" s="27"/>
    </row>
    <row r="631" spans="4:9" ht="13.5" customHeight="1">
      <c r="D631" s="27"/>
      <c r="E631" s="27"/>
      <c r="F631" s="27"/>
      <c r="G631" s="27"/>
      <c r="H631" s="27"/>
      <c r="I631" s="27"/>
    </row>
    <row r="632" spans="4:9" ht="13.5" customHeight="1">
      <c r="D632" s="27"/>
      <c r="E632" s="27"/>
      <c r="F632" s="27"/>
      <c r="G632" s="27"/>
      <c r="H632" s="27"/>
      <c r="I632" s="27"/>
    </row>
    <row r="633" spans="4:9" ht="13.5" customHeight="1">
      <c r="D633" s="27"/>
      <c r="E633" s="27"/>
      <c r="F633" s="27"/>
      <c r="G633" s="27"/>
      <c r="H633" s="27"/>
      <c r="I633" s="27"/>
    </row>
    <row r="634" spans="4:9" ht="13.5" customHeight="1">
      <c r="D634" s="27"/>
      <c r="E634" s="27"/>
      <c r="F634" s="27"/>
      <c r="G634" s="27"/>
      <c r="H634" s="27"/>
      <c r="I634" s="27"/>
    </row>
    <row r="635" spans="4:9" ht="13.5" customHeight="1">
      <c r="D635" s="27"/>
      <c r="E635" s="27"/>
      <c r="F635" s="27"/>
      <c r="G635" s="27"/>
      <c r="H635" s="27"/>
      <c r="I635" s="27"/>
    </row>
    <row r="636" spans="4:9" ht="13.5" customHeight="1">
      <c r="D636" s="27"/>
      <c r="E636" s="27"/>
      <c r="F636" s="27"/>
      <c r="G636" s="27"/>
      <c r="H636" s="27"/>
      <c r="I636" s="27"/>
    </row>
    <row r="637" spans="4:9" ht="13.5" customHeight="1">
      <c r="D637" s="27"/>
      <c r="E637" s="27"/>
      <c r="F637" s="27"/>
      <c r="G637" s="27"/>
      <c r="H637" s="27"/>
      <c r="I637" s="27"/>
    </row>
    <row r="638" spans="4:9" ht="13.5" customHeight="1">
      <c r="D638" s="27"/>
      <c r="E638" s="27"/>
      <c r="F638" s="27"/>
      <c r="G638" s="27"/>
      <c r="H638" s="27"/>
      <c r="I638" s="27"/>
    </row>
    <row r="639" spans="4:9" ht="13.5" customHeight="1">
      <c r="D639" s="27"/>
      <c r="E639" s="27"/>
      <c r="F639" s="27"/>
      <c r="G639" s="27"/>
      <c r="H639" s="27"/>
      <c r="I639" s="27"/>
    </row>
    <row r="640" spans="4:9" ht="13.5" customHeight="1">
      <c r="D640" s="27"/>
      <c r="E640" s="27"/>
      <c r="F640" s="27"/>
      <c r="G640" s="27"/>
      <c r="H640" s="27"/>
      <c r="I640" s="27"/>
    </row>
    <row r="641" spans="4:9" ht="13.5" customHeight="1">
      <c r="D641" s="27"/>
      <c r="E641" s="27"/>
      <c r="F641" s="27"/>
      <c r="G641" s="27"/>
      <c r="H641" s="27"/>
      <c r="I641" s="27"/>
    </row>
    <row r="642" spans="4:9" ht="13.5" customHeight="1">
      <c r="D642" s="27"/>
      <c r="E642" s="27"/>
      <c r="F642" s="27"/>
      <c r="G642" s="27"/>
      <c r="H642" s="27"/>
      <c r="I642" s="27"/>
    </row>
    <row r="643" spans="4:9" ht="13.5" customHeight="1">
      <c r="D643" s="27"/>
      <c r="E643" s="27"/>
      <c r="F643" s="27"/>
      <c r="G643" s="27"/>
      <c r="H643" s="27"/>
      <c r="I643" s="27"/>
    </row>
    <row r="644" spans="4:9" ht="13.5" customHeight="1">
      <c r="D644" s="27"/>
      <c r="E644" s="27"/>
      <c r="F644" s="27"/>
      <c r="G644" s="27"/>
      <c r="H644" s="27"/>
      <c r="I644" s="27"/>
    </row>
    <row r="645" spans="4:9" ht="13.5" customHeight="1">
      <c r="D645" s="27"/>
      <c r="E645" s="27"/>
      <c r="F645" s="27"/>
      <c r="G645" s="27"/>
      <c r="H645" s="27"/>
      <c r="I645" s="27"/>
    </row>
    <row r="646" spans="4:9" ht="13.5" customHeight="1">
      <c r="D646" s="27"/>
      <c r="E646" s="27"/>
      <c r="F646" s="27"/>
      <c r="G646" s="27"/>
      <c r="H646" s="27"/>
      <c r="I646" s="27"/>
    </row>
    <row r="647" spans="4:9" ht="13.5" customHeight="1">
      <c r="D647" s="27"/>
      <c r="E647" s="27"/>
      <c r="F647" s="27"/>
      <c r="G647" s="27"/>
      <c r="H647" s="27"/>
      <c r="I647" s="27"/>
    </row>
    <row r="648" spans="4:9" ht="13.5" customHeight="1">
      <c r="D648" s="27"/>
      <c r="E648" s="27"/>
      <c r="F648" s="27"/>
      <c r="G648" s="27"/>
      <c r="H648" s="27"/>
      <c r="I648" s="27"/>
    </row>
    <row r="649" spans="4:9" ht="13.5" customHeight="1">
      <c r="D649" s="27"/>
      <c r="E649" s="27"/>
      <c r="F649" s="27"/>
      <c r="G649" s="27"/>
      <c r="H649" s="27"/>
      <c r="I649" s="27"/>
    </row>
    <row r="650" spans="4:9" ht="13.5" customHeight="1">
      <c r="D650" s="27"/>
      <c r="E650" s="27"/>
      <c r="F650" s="27"/>
      <c r="G650" s="27"/>
      <c r="H650" s="27"/>
      <c r="I650" s="27"/>
    </row>
    <row r="651" spans="4:9" ht="13.5" customHeight="1">
      <c r="D651" s="27"/>
      <c r="E651" s="27"/>
      <c r="F651" s="27"/>
      <c r="G651" s="27"/>
      <c r="H651" s="27"/>
      <c r="I651" s="27"/>
    </row>
    <row r="652" spans="4:9" ht="13.5" customHeight="1">
      <c r="D652" s="27"/>
      <c r="E652" s="27"/>
      <c r="F652" s="27"/>
      <c r="G652" s="27"/>
      <c r="H652" s="27"/>
      <c r="I652" s="27"/>
    </row>
    <row r="653" spans="4:9" ht="13.5" customHeight="1">
      <c r="D653" s="27"/>
      <c r="E653" s="27"/>
      <c r="F653" s="27"/>
      <c r="G653" s="27"/>
      <c r="H653" s="27"/>
      <c r="I653" s="27"/>
    </row>
    <row r="654" spans="4:9" ht="13.5" customHeight="1">
      <c r="D654" s="27"/>
      <c r="E654" s="27"/>
      <c r="F654" s="27"/>
      <c r="G654" s="27"/>
      <c r="H654" s="27"/>
      <c r="I654" s="27"/>
    </row>
    <row r="655" spans="4:9" ht="13.5" customHeight="1">
      <c r="D655" s="27"/>
      <c r="E655" s="27"/>
      <c r="F655" s="27"/>
      <c r="G655" s="27"/>
      <c r="H655" s="27"/>
      <c r="I655" s="27"/>
    </row>
    <row r="656" spans="4:9" ht="13.5" customHeight="1">
      <c r="D656" s="27"/>
      <c r="E656" s="27"/>
      <c r="F656" s="27"/>
      <c r="G656" s="27"/>
      <c r="H656" s="27"/>
      <c r="I656" s="27"/>
    </row>
    <row r="657" spans="4:9" ht="13.5" customHeight="1">
      <c r="D657" s="27"/>
      <c r="E657" s="27"/>
      <c r="F657" s="27"/>
      <c r="G657" s="27"/>
      <c r="H657" s="27"/>
      <c r="I657" s="27"/>
    </row>
    <row r="658" spans="4:9" ht="13.5" customHeight="1">
      <c r="D658" s="27"/>
      <c r="E658" s="27"/>
      <c r="F658" s="27"/>
      <c r="G658" s="27"/>
      <c r="H658" s="27"/>
      <c r="I658" s="27"/>
    </row>
    <row r="659" spans="4:9" ht="13.5" customHeight="1">
      <c r="D659" s="27"/>
      <c r="E659" s="27"/>
      <c r="F659" s="27"/>
      <c r="G659" s="27"/>
      <c r="H659" s="27"/>
      <c r="I659" s="27"/>
    </row>
    <row r="660" spans="4:9" ht="13.5" customHeight="1">
      <c r="D660" s="27"/>
      <c r="E660" s="27"/>
      <c r="F660" s="27"/>
      <c r="G660" s="27"/>
      <c r="H660" s="27"/>
      <c r="I660" s="27"/>
    </row>
    <row r="661" spans="4:9" ht="13.5" customHeight="1">
      <c r="D661" s="27"/>
      <c r="E661" s="27"/>
      <c r="F661" s="27"/>
      <c r="G661" s="27"/>
      <c r="H661" s="27"/>
      <c r="I661" s="27"/>
    </row>
    <row r="662" spans="4:9" ht="13.5" customHeight="1">
      <c r="D662" s="27"/>
      <c r="E662" s="27"/>
      <c r="F662" s="27"/>
      <c r="G662" s="27"/>
      <c r="H662" s="27"/>
      <c r="I662" s="27"/>
    </row>
    <row r="663" spans="4:9" ht="13.5" customHeight="1">
      <c r="D663" s="27"/>
      <c r="E663" s="27"/>
      <c r="F663" s="27"/>
      <c r="G663" s="27"/>
      <c r="H663" s="27"/>
      <c r="I663" s="27"/>
    </row>
    <row r="664" spans="4:9" ht="13.5" customHeight="1">
      <c r="D664" s="27"/>
      <c r="E664" s="27"/>
      <c r="F664" s="27"/>
      <c r="G664" s="27"/>
      <c r="H664" s="27"/>
      <c r="I664" s="27"/>
    </row>
    <row r="665" spans="4:9" ht="13.5" customHeight="1">
      <c r="D665" s="27"/>
      <c r="E665" s="27"/>
      <c r="F665" s="27"/>
      <c r="G665" s="27"/>
      <c r="H665" s="27"/>
      <c r="I665" s="27"/>
    </row>
    <row r="666" spans="4:9" ht="13.5" customHeight="1">
      <c r="D666" s="27"/>
      <c r="E666" s="27"/>
      <c r="F666" s="27"/>
      <c r="G666" s="27"/>
      <c r="H666" s="27"/>
      <c r="I666" s="27"/>
    </row>
    <row r="667" spans="4:9" ht="13.5" customHeight="1">
      <c r="D667" s="27"/>
      <c r="E667" s="27"/>
      <c r="F667" s="27"/>
      <c r="G667" s="27"/>
      <c r="H667" s="27"/>
      <c r="I667" s="27"/>
    </row>
    <row r="668" spans="4:9" ht="13.5" customHeight="1">
      <c r="D668" s="27"/>
      <c r="E668" s="27"/>
      <c r="F668" s="27"/>
      <c r="G668" s="27"/>
      <c r="H668" s="27"/>
      <c r="I668" s="27"/>
    </row>
    <row r="669" spans="4:9" ht="13.5" customHeight="1">
      <c r="D669" s="27"/>
      <c r="E669" s="27"/>
      <c r="F669" s="27"/>
      <c r="G669" s="27"/>
      <c r="H669" s="27"/>
      <c r="I669" s="27"/>
    </row>
    <row r="670" spans="4:9" ht="13.5" customHeight="1">
      <c r="D670" s="27"/>
      <c r="E670" s="27"/>
      <c r="F670" s="27"/>
      <c r="G670" s="27"/>
      <c r="H670" s="27"/>
      <c r="I670" s="27"/>
    </row>
    <row r="671" spans="4:9" ht="13.5" customHeight="1">
      <c r="D671" s="27"/>
      <c r="E671" s="27"/>
      <c r="F671" s="27"/>
      <c r="G671" s="27"/>
      <c r="H671" s="27"/>
      <c r="I671" s="27"/>
    </row>
    <row r="672" spans="4:9" ht="13.5" customHeight="1">
      <c r="D672" s="27"/>
      <c r="E672" s="27"/>
      <c r="F672" s="27"/>
      <c r="G672" s="27"/>
      <c r="H672" s="27"/>
      <c r="I672" s="27"/>
    </row>
    <row r="673" spans="4:9" ht="13.5" customHeight="1">
      <c r="D673" s="27"/>
      <c r="E673" s="27"/>
      <c r="F673" s="27"/>
      <c r="G673" s="27"/>
      <c r="H673" s="27"/>
      <c r="I673" s="27"/>
    </row>
    <row r="674" spans="4:9" ht="13.5" customHeight="1">
      <c r="D674" s="27"/>
      <c r="E674" s="27"/>
      <c r="F674" s="27"/>
      <c r="G674" s="27"/>
      <c r="H674" s="27"/>
      <c r="I674" s="27"/>
    </row>
    <row r="675" spans="4:9" ht="13.5" customHeight="1">
      <c r="D675" s="27"/>
      <c r="E675" s="27"/>
      <c r="F675" s="27"/>
      <c r="G675" s="27"/>
      <c r="H675" s="27"/>
      <c r="I675" s="27"/>
    </row>
    <row r="676" spans="4:9" ht="13.5" customHeight="1">
      <c r="D676" s="27"/>
      <c r="E676" s="27"/>
      <c r="F676" s="27"/>
      <c r="G676" s="27"/>
      <c r="H676" s="27"/>
      <c r="I676" s="27"/>
    </row>
    <row r="677" spans="4:9" ht="13.5" customHeight="1">
      <c r="D677" s="27"/>
      <c r="E677" s="27"/>
      <c r="F677" s="27"/>
      <c r="G677" s="27"/>
      <c r="H677" s="27"/>
      <c r="I677" s="27"/>
    </row>
    <row r="678" spans="4:9" ht="13.5" customHeight="1">
      <c r="D678" s="27"/>
      <c r="E678" s="27"/>
      <c r="F678" s="27"/>
      <c r="G678" s="27"/>
      <c r="H678" s="27"/>
      <c r="I678" s="27"/>
    </row>
    <row r="679" spans="4:9" ht="13.5" customHeight="1">
      <c r="D679" s="27"/>
      <c r="E679" s="27"/>
      <c r="F679" s="27"/>
      <c r="G679" s="27"/>
      <c r="H679" s="27"/>
      <c r="I679" s="27"/>
    </row>
    <row r="680" spans="4:9" ht="13.5" customHeight="1">
      <c r="D680" s="27"/>
      <c r="E680" s="27"/>
      <c r="F680" s="27"/>
      <c r="G680" s="27"/>
      <c r="H680" s="27"/>
      <c r="I680" s="27"/>
    </row>
    <row r="681" spans="4:9" ht="13.5" customHeight="1">
      <c r="D681" s="27"/>
      <c r="E681" s="27"/>
      <c r="F681" s="27"/>
      <c r="G681" s="27"/>
      <c r="H681" s="27"/>
      <c r="I681" s="27"/>
    </row>
    <row r="682" spans="4:9" ht="13.5" customHeight="1">
      <c r="D682" s="27"/>
      <c r="E682" s="27"/>
      <c r="F682" s="27"/>
      <c r="G682" s="27"/>
      <c r="H682" s="27"/>
      <c r="I682" s="27"/>
    </row>
    <row r="683" spans="4:9" ht="13.5" customHeight="1">
      <c r="D683" s="27"/>
      <c r="E683" s="27"/>
      <c r="F683" s="27"/>
      <c r="G683" s="27"/>
      <c r="H683" s="27"/>
      <c r="I683" s="27"/>
    </row>
    <row r="684" spans="4:9" ht="13.5" customHeight="1">
      <c r="D684" s="27"/>
      <c r="E684" s="27"/>
      <c r="F684" s="27"/>
      <c r="G684" s="27"/>
      <c r="H684" s="27"/>
      <c r="I684" s="27"/>
    </row>
    <row r="685" spans="4:9" ht="13.5" customHeight="1">
      <c r="D685" s="27"/>
      <c r="E685" s="27"/>
      <c r="F685" s="27"/>
      <c r="G685" s="27"/>
      <c r="H685" s="27"/>
      <c r="I685" s="27"/>
    </row>
    <row r="686" spans="4:9" ht="13.5" customHeight="1">
      <c r="D686" s="27"/>
      <c r="E686" s="27"/>
      <c r="F686" s="27"/>
      <c r="G686" s="27"/>
      <c r="H686" s="27"/>
      <c r="I686" s="27"/>
    </row>
    <row r="687" spans="4:9" ht="13.5" customHeight="1">
      <c r="D687" s="27"/>
      <c r="E687" s="27"/>
      <c r="F687" s="27"/>
      <c r="G687" s="27"/>
      <c r="H687" s="27"/>
      <c r="I687" s="27"/>
    </row>
    <row r="688" spans="4:9" ht="13.5" customHeight="1">
      <c r="D688" s="27"/>
      <c r="E688" s="27"/>
      <c r="F688" s="27"/>
      <c r="G688" s="27"/>
      <c r="H688" s="27"/>
      <c r="I688" s="27"/>
    </row>
    <row r="689" spans="4:9" ht="13.5" customHeight="1">
      <c r="D689" s="27"/>
      <c r="E689" s="27"/>
      <c r="F689" s="27"/>
      <c r="G689" s="27"/>
      <c r="H689" s="27"/>
      <c r="I689" s="27"/>
    </row>
    <row r="690" spans="4:9" ht="13.5" customHeight="1">
      <c r="D690" s="27"/>
      <c r="E690" s="27"/>
      <c r="F690" s="27"/>
      <c r="G690" s="27"/>
      <c r="H690" s="27"/>
      <c r="I690" s="27"/>
    </row>
    <row r="691" spans="4:9" ht="13.5" customHeight="1">
      <c r="D691" s="27"/>
      <c r="E691" s="27"/>
      <c r="F691" s="27"/>
      <c r="G691" s="27"/>
      <c r="H691" s="27"/>
      <c r="I691" s="27"/>
    </row>
    <row r="692" spans="4:9" ht="13.5" customHeight="1">
      <c r="D692" s="27"/>
      <c r="E692" s="27"/>
      <c r="F692" s="27"/>
      <c r="G692" s="27"/>
      <c r="H692" s="27"/>
      <c r="I692" s="27"/>
    </row>
    <row r="693" spans="4:9" ht="13.5" customHeight="1">
      <c r="D693" s="27"/>
      <c r="E693" s="27"/>
      <c r="F693" s="27"/>
      <c r="G693" s="27"/>
      <c r="H693" s="27"/>
      <c r="I693" s="27"/>
    </row>
    <row r="694" spans="4:9" ht="13.5" customHeight="1">
      <c r="D694" s="27"/>
      <c r="E694" s="27"/>
      <c r="F694" s="27"/>
      <c r="G694" s="27"/>
      <c r="H694" s="27"/>
      <c r="I694" s="27"/>
    </row>
    <row r="695" spans="4:9" ht="13.5" customHeight="1">
      <c r="D695" s="27"/>
      <c r="E695" s="27"/>
      <c r="F695" s="27"/>
      <c r="G695" s="27"/>
      <c r="H695" s="27"/>
      <c r="I695" s="27"/>
    </row>
    <row r="696" spans="4:9" ht="13.5" customHeight="1">
      <c r="D696" s="27"/>
      <c r="E696" s="27"/>
      <c r="F696" s="27"/>
      <c r="G696" s="27"/>
      <c r="H696" s="27"/>
      <c r="I696" s="27"/>
    </row>
    <row r="697" spans="4:9" ht="13.5" customHeight="1">
      <c r="D697" s="27"/>
      <c r="E697" s="27"/>
      <c r="F697" s="27"/>
      <c r="G697" s="27"/>
      <c r="H697" s="27"/>
      <c r="I697" s="27"/>
    </row>
    <row r="698" spans="4:9" ht="13.5" customHeight="1">
      <c r="D698" s="27"/>
      <c r="E698" s="27"/>
      <c r="F698" s="27"/>
      <c r="G698" s="27"/>
      <c r="H698" s="27"/>
      <c r="I698" s="27"/>
    </row>
    <row r="699" spans="4:9" ht="13.5" customHeight="1">
      <c r="D699" s="27"/>
      <c r="E699" s="27"/>
      <c r="F699" s="27"/>
      <c r="G699" s="27"/>
      <c r="H699" s="27"/>
      <c r="I699" s="27"/>
    </row>
    <row r="700" spans="4:9" ht="13.5" customHeight="1">
      <c r="D700" s="27"/>
      <c r="E700" s="27"/>
      <c r="F700" s="27"/>
      <c r="G700" s="27"/>
      <c r="H700" s="27"/>
      <c r="I700" s="27"/>
    </row>
    <row r="701" spans="4:9" ht="13.5" customHeight="1">
      <c r="D701" s="27"/>
      <c r="E701" s="27"/>
      <c r="F701" s="27"/>
      <c r="G701" s="27"/>
      <c r="H701" s="27"/>
      <c r="I701" s="27"/>
    </row>
    <row r="702" spans="4:9" ht="13.5" customHeight="1">
      <c r="D702" s="27"/>
      <c r="E702" s="27"/>
      <c r="F702" s="27"/>
      <c r="G702" s="27"/>
      <c r="H702" s="27"/>
      <c r="I702" s="27"/>
    </row>
    <row r="703" spans="4:9" ht="13.5" customHeight="1">
      <c r="D703" s="27"/>
      <c r="E703" s="27"/>
      <c r="F703" s="27"/>
      <c r="G703" s="27"/>
      <c r="H703" s="27"/>
      <c r="I703" s="27"/>
    </row>
    <row r="704" spans="4:9" ht="13.5" customHeight="1">
      <c r="D704" s="27"/>
      <c r="E704" s="27"/>
      <c r="F704" s="27"/>
      <c r="G704" s="27"/>
      <c r="H704" s="27"/>
      <c r="I704" s="27"/>
    </row>
    <row r="705" spans="4:9" ht="13.5" customHeight="1">
      <c r="D705" s="27"/>
      <c r="E705" s="27"/>
      <c r="F705" s="27"/>
      <c r="G705" s="27"/>
      <c r="H705" s="27"/>
      <c r="I705" s="27"/>
    </row>
    <row r="706" spans="4:9" ht="13.5" customHeight="1">
      <c r="D706" s="27"/>
      <c r="E706" s="27"/>
      <c r="F706" s="27"/>
      <c r="G706" s="27"/>
      <c r="H706" s="27"/>
      <c r="I706" s="27"/>
    </row>
    <row r="707" spans="4:9" ht="13.5" customHeight="1">
      <c r="D707" s="27"/>
      <c r="E707" s="27"/>
      <c r="F707" s="27"/>
      <c r="G707" s="27"/>
      <c r="H707" s="27"/>
      <c r="I707" s="27"/>
    </row>
    <row r="708" spans="4:9" ht="13.5" customHeight="1">
      <c r="D708" s="27"/>
      <c r="E708" s="27"/>
      <c r="F708" s="27"/>
      <c r="G708" s="27"/>
      <c r="H708" s="27"/>
      <c r="I708" s="27"/>
    </row>
    <row r="709" spans="4:9" ht="13.5" customHeight="1">
      <c r="D709" s="27"/>
      <c r="E709" s="27"/>
      <c r="F709" s="27"/>
      <c r="G709" s="27"/>
      <c r="H709" s="27"/>
      <c r="I709" s="27"/>
    </row>
    <row r="710" spans="4:9" ht="13.5" customHeight="1">
      <c r="D710" s="27"/>
      <c r="E710" s="27"/>
      <c r="F710" s="27"/>
      <c r="G710" s="27"/>
      <c r="H710" s="27"/>
      <c r="I710" s="27"/>
    </row>
    <row r="711" spans="4:9" ht="13.5" customHeight="1">
      <c r="D711" s="27"/>
      <c r="E711" s="27"/>
      <c r="F711" s="27"/>
      <c r="G711" s="27"/>
      <c r="H711" s="27"/>
      <c r="I711" s="27"/>
    </row>
    <row r="712" spans="4:9" ht="13.5" customHeight="1">
      <c r="D712" s="27"/>
      <c r="E712" s="27"/>
      <c r="F712" s="27"/>
      <c r="G712" s="27"/>
      <c r="H712" s="27"/>
      <c r="I712" s="27"/>
    </row>
    <row r="713" spans="4:9" ht="13.5" customHeight="1">
      <c r="D713" s="27"/>
      <c r="E713" s="27"/>
      <c r="F713" s="27"/>
      <c r="G713" s="27"/>
      <c r="H713" s="27"/>
      <c r="I713" s="27"/>
    </row>
    <row r="714" spans="4:9" ht="13.5" customHeight="1">
      <c r="D714" s="27"/>
      <c r="E714" s="27"/>
      <c r="F714" s="27"/>
      <c r="G714" s="27"/>
      <c r="H714" s="27"/>
      <c r="I714" s="27"/>
    </row>
    <row r="715" spans="4:9" ht="13.5" customHeight="1">
      <c r="D715" s="27"/>
      <c r="E715" s="27"/>
      <c r="F715" s="27"/>
      <c r="G715" s="27"/>
      <c r="H715" s="27"/>
      <c r="I715" s="27"/>
    </row>
    <row r="716" spans="4:9" ht="13.5" customHeight="1">
      <c r="D716" s="27"/>
      <c r="E716" s="27"/>
      <c r="F716" s="27"/>
      <c r="G716" s="27"/>
      <c r="H716" s="27"/>
      <c r="I716" s="27"/>
    </row>
    <row r="717" spans="4:9" ht="13.5" customHeight="1">
      <c r="D717" s="27"/>
      <c r="E717" s="27"/>
      <c r="F717" s="27"/>
      <c r="G717" s="27"/>
      <c r="H717" s="27"/>
      <c r="I717" s="27"/>
    </row>
    <row r="718" spans="4:9" ht="13.5" customHeight="1">
      <c r="D718" s="27"/>
      <c r="E718" s="27"/>
      <c r="F718" s="27"/>
      <c r="G718" s="27"/>
      <c r="H718" s="27"/>
      <c r="I718" s="27"/>
    </row>
    <row r="719" spans="4:9" ht="13.5" customHeight="1">
      <c r="D719" s="27"/>
      <c r="E719" s="27"/>
      <c r="F719" s="27"/>
      <c r="G719" s="27"/>
      <c r="H719" s="27"/>
      <c r="I719" s="27"/>
    </row>
    <row r="720" spans="4:9" ht="13.5" customHeight="1">
      <c r="D720" s="27"/>
      <c r="E720" s="27"/>
      <c r="F720" s="27"/>
      <c r="G720" s="27"/>
      <c r="H720" s="27"/>
      <c r="I720" s="27"/>
    </row>
    <row r="721" spans="4:9" ht="13.5" customHeight="1">
      <c r="D721" s="27"/>
      <c r="E721" s="27"/>
      <c r="F721" s="27"/>
      <c r="G721" s="27"/>
      <c r="H721" s="27"/>
      <c r="I721" s="27"/>
    </row>
    <row r="722" spans="4:9" ht="13.5" customHeight="1">
      <c r="D722" s="27"/>
      <c r="E722" s="27"/>
      <c r="F722" s="27"/>
      <c r="G722" s="27"/>
      <c r="H722" s="27"/>
      <c r="I722" s="27"/>
    </row>
    <row r="723" spans="4:9" ht="13.5" customHeight="1">
      <c r="D723" s="27"/>
      <c r="E723" s="27"/>
      <c r="F723" s="27"/>
      <c r="G723" s="27"/>
      <c r="H723" s="27"/>
      <c r="I723" s="27"/>
    </row>
    <row r="724" spans="4:9" ht="13.5" customHeight="1">
      <c r="D724" s="27"/>
      <c r="E724" s="27"/>
      <c r="F724" s="27"/>
      <c r="G724" s="27"/>
      <c r="H724" s="27"/>
      <c r="I724" s="27"/>
    </row>
    <row r="725" spans="4:9" ht="13.5" customHeight="1">
      <c r="D725" s="27"/>
      <c r="E725" s="27"/>
      <c r="F725" s="27"/>
      <c r="G725" s="27"/>
      <c r="H725" s="27"/>
      <c r="I725" s="27"/>
    </row>
    <row r="726" spans="4:9" ht="13.5" customHeight="1">
      <c r="D726" s="27"/>
      <c r="E726" s="27"/>
      <c r="F726" s="27"/>
      <c r="G726" s="27"/>
      <c r="H726" s="27"/>
      <c r="I726" s="27"/>
    </row>
    <row r="727" spans="4:9" ht="13.5" customHeight="1">
      <c r="D727" s="27"/>
      <c r="E727" s="27"/>
      <c r="F727" s="27"/>
      <c r="G727" s="27"/>
      <c r="H727" s="27"/>
      <c r="I727" s="27"/>
    </row>
    <row r="728" spans="4:9" ht="13.5" customHeight="1">
      <c r="D728" s="27"/>
      <c r="E728" s="27"/>
      <c r="F728" s="27"/>
      <c r="G728" s="27"/>
      <c r="H728" s="27"/>
      <c r="I728" s="27"/>
    </row>
    <row r="729" spans="4:9" ht="13.5" customHeight="1">
      <c r="D729" s="27"/>
      <c r="E729" s="27"/>
      <c r="F729" s="27"/>
      <c r="G729" s="27"/>
      <c r="H729" s="27"/>
      <c r="I729" s="27"/>
    </row>
    <row r="730" spans="4:9" ht="13.5" customHeight="1">
      <c r="D730" s="27"/>
      <c r="E730" s="27"/>
      <c r="F730" s="27"/>
      <c r="G730" s="27"/>
      <c r="H730" s="27"/>
      <c r="I730" s="27"/>
    </row>
    <row r="731" spans="4:9" ht="13.5" customHeight="1">
      <c r="D731" s="27"/>
      <c r="E731" s="27"/>
      <c r="F731" s="27"/>
      <c r="G731" s="27"/>
      <c r="H731" s="27"/>
      <c r="I731" s="27"/>
    </row>
    <row r="732" spans="4:9" ht="13.5" customHeight="1">
      <c r="D732" s="27"/>
      <c r="E732" s="27"/>
      <c r="F732" s="27"/>
      <c r="G732" s="27"/>
      <c r="H732" s="27"/>
      <c r="I732" s="27"/>
    </row>
    <row r="733" spans="4:9" ht="13.5" customHeight="1">
      <c r="D733" s="27"/>
      <c r="E733" s="27"/>
      <c r="F733" s="27"/>
      <c r="G733" s="27"/>
      <c r="H733" s="27"/>
      <c r="I733" s="27"/>
    </row>
    <row r="734" spans="4:9" ht="13.5" customHeight="1">
      <c r="D734" s="27"/>
      <c r="E734" s="27"/>
      <c r="F734" s="27"/>
      <c r="G734" s="27"/>
      <c r="H734" s="27"/>
      <c r="I734" s="27"/>
    </row>
    <row r="735" spans="4:9" ht="13.5" customHeight="1">
      <c r="D735" s="27"/>
      <c r="E735" s="27"/>
      <c r="F735" s="27"/>
      <c r="G735" s="27"/>
      <c r="H735" s="27"/>
      <c r="I735" s="27"/>
    </row>
    <row r="736" spans="4:9" ht="13.5" customHeight="1">
      <c r="D736" s="27"/>
      <c r="E736" s="27"/>
      <c r="F736" s="27"/>
      <c r="G736" s="27"/>
      <c r="H736" s="27"/>
      <c r="I736" s="27"/>
    </row>
    <row r="737" spans="4:9" ht="13.5" customHeight="1">
      <c r="D737" s="27"/>
      <c r="E737" s="27"/>
      <c r="F737" s="27"/>
      <c r="G737" s="27"/>
      <c r="H737" s="27"/>
      <c r="I737" s="27"/>
    </row>
    <row r="738" spans="4:9" ht="13.5" customHeight="1">
      <c r="D738" s="27"/>
      <c r="E738" s="27"/>
      <c r="F738" s="27"/>
      <c r="G738" s="27"/>
      <c r="H738" s="27"/>
      <c r="I738" s="27"/>
    </row>
    <row r="739" spans="4:9" ht="13.5" customHeight="1">
      <c r="D739" s="27"/>
      <c r="E739" s="27"/>
      <c r="F739" s="27"/>
      <c r="G739" s="27"/>
      <c r="H739" s="27"/>
      <c r="I739" s="27"/>
    </row>
    <row r="740" spans="4:9" ht="13.5" customHeight="1">
      <c r="D740" s="27"/>
      <c r="E740" s="27"/>
      <c r="F740" s="27"/>
      <c r="G740" s="27"/>
      <c r="H740" s="27"/>
      <c r="I740" s="27"/>
    </row>
    <row r="741" spans="4:9" ht="13.5" customHeight="1">
      <c r="D741" s="27"/>
      <c r="E741" s="27"/>
      <c r="F741" s="27"/>
      <c r="G741" s="27"/>
      <c r="H741" s="27"/>
      <c r="I741" s="27"/>
    </row>
    <row r="742" spans="4:9" ht="13.5" customHeight="1">
      <c r="D742" s="27"/>
      <c r="E742" s="27"/>
      <c r="F742" s="27"/>
      <c r="G742" s="27"/>
      <c r="H742" s="27"/>
      <c r="I742" s="27"/>
    </row>
    <row r="743" spans="4:9" ht="13.5" customHeight="1">
      <c r="D743" s="27"/>
      <c r="E743" s="27"/>
      <c r="F743" s="27"/>
      <c r="G743" s="27"/>
      <c r="H743" s="27"/>
      <c r="I743" s="27"/>
    </row>
    <row r="744" spans="4:9" ht="13.5" customHeight="1">
      <c r="D744" s="27"/>
      <c r="E744" s="27"/>
      <c r="F744" s="27"/>
      <c r="G744" s="27"/>
      <c r="H744" s="27"/>
      <c r="I744" s="27"/>
    </row>
    <row r="745" spans="4:9" ht="13.5" customHeight="1">
      <c r="D745" s="27"/>
      <c r="E745" s="27"/>
      <c r="F745" s="27"/>
      <c r="G745" s="27"/>
      <c r="H745" s="27"/>
      <c r="I745" s="27"/>
    </row>
    <row r="746" spans="4:9" ht="13.5" customHeight="1">
      <c r="D746" s="27"/>
      <c r="E746" s="27"/>
      <c r="F746" s="27"/>
      <c r="G746" s="27"/>
      <c r="H746" s="27"/>
      <c r="I746" s="27"/>
    </row>
    <row r="747" spans="4:9" ht="13.5" customHeight="1">
      <c r="D747" s="27"/>
      <c r="E747" s="27"/>
      <c r="F747" s="27"/>
      <c r="G747" s="27"/>
      <c r="H747" s="27"/>
      <c r="I747" s="27"/>
    </row>
    <row r="748" spans="4:9" ht="13.5" customHeight="1">
      <c r="D748" s="27"/>
      <c r="E748" s="27"/>
      <c r="F748" s="27"/>
      <c r="G748" s="27"/>
      <c r="H748" s="27"/>
      <c r="I748" s="27"/>
    </row>
    <row r="749" spans="4:9" ht="13.5" customHeight="1">
      <c r="D749" s="27"/>
      <c r="E749" s="27"/>
      <c r="F749" s="27"/>
      <c r="G749" s="27"/>
      <c r="H749" s="27"/>
      <c r="I749" s="27"/>
    </row>
    <row r="750" spans="4:9" ht="13.5" customHeight="1">
      <c r="D750" s="27"/>
      <c r="E750" s="27"/>
      <c r="F750" s="27"/>
      <c r="G750" s="27"/>
      <c r="H750" s="27"/>
      <c r="I750" s="27"/>
    </row>
    <row r="751" spans="4:9" ht="13.5" customHeight="1">
      <c r="D751" s="27"/>
      <c r="E751" s="27"/>
      <c r="F751" s="27"/>
      <c r="G751" s="27"/>
      <c r="H751" s="27"/>
      <c r="I751" s="27"/>
    </row>
    <row r="752" spans="4:9" ht="13.5" customHeight="1">
      <c r="D752" s="27"/>
      <c r="E752" s="27"/>
      <c r="F752" s="27"/>
      <c r="G752" s="27"/>
      <c r="H752" s="27"/>
      <c r="I752" s="27"/>
    </row>
    <row r="753" spans="4:9" ht="13.5" customHeight="1">
      <c r="D753" s="27"/>
      <c r="E753" s="27"/>
      <c r="F753" s="27"/>
      <c r="G753" s="27"/>
      <c r="H753" s="27"/>
      <c r="I753" s="27"/>
    </row>
    <row r="754" spans="4:9" ht="13.5" customHeight="1">
      <c r="D754" s="27"/>
      <c r="E754" s="27"/>
      <c r="F754" s="27"/>
      <c r="G754" s="27"/>
      <c r="H754" s="27"/>
      <c r="I754" s="27"/>
    </row>
    <row r="755" spans="4:9" ht="13.5" customHeight="1">
      <c r="D755" s="27"/>
      <c r="E755" s="27"/>
      <c r="F755" s="27"/>
      <c r="G755" s="27"/>
      <c r="H755" s="27"/>
      <c r="I755" s="27"/>
    </row>
    <row r="756" spans="4:9" ht="13.5" customHeight="1">
      <c r="D756" s="27"/>
      <c r="E756" s="27"/>
      <c r="F756" s="27"/>
      <c r="G756" s="27"/>
      <c r="H756" s="27"/>
      <c r="I756" s="27"/>
    </row>
    <row r="757" spans="4:9" ht="13.5" customHeight="1">
      <c r="D757" s="27"/>
      <c r="E757" s="27"/>
      <c r="F757" s="27"/>
      <c r="G757" s="27"/>
      <c r="H757" s="27"/>
      <c r="I757" s="27"/>
    </row>
    <row r="758" spans="4:9" ht="13.5" customHeight="1">
      <c r="D758" s="27"/>
      <c r="E758" s="27"/>
      <c r="F758" s="27"/>
      <c r="G758" s="27"/>
      <c r="H758" s="27"/>
      <c r="I758" s="27"/>
    </row>
    <row r="759" spans="4:9" ht="13.5" customHeight="1">
      <c r="D759" s="27"/>
      <c r="E759" s="27"/>
      <c r="F759" s="27"/>
      <c r="G759" s="27"/>
      <c r="H759" s="27"/>
      <c r="I759" s="27"/>
    </row>
    <row r="760" spans="4:9" ht="13.5" customHeight="1">
      <c r="D760" s="27"/>
      <c r="E760" s="27"/>
      <c r="F760" s="27"/>
      <c r="G760" s="27"/>
      <c r="H760" s="27"/>
      <c r="I760" s="27"/>
    </row>
    <row r="761" spans="4:9" ht="13.5" customHeight="1">
      <c r="D761" s="27"/>
      <c r="E761" s="27"/>
      <c r="F761" s="27"/>
      <c r="G761" s="27"/>
      <c r="H761" s="27"/>
      <c r="I761" s="27"/>
    </row>
    <row r="762" spans="4:9" ht="13.5" customHeight="1">
      <c r="D762" s="27"/>
      <c r="E762" s="27"/>
      <c r="F762" s="27"/>
      <c r="G762" s="27"/>
      <c r="H762" s="27"/>
      <c r="I762" s="27"/>
    </row>
    <row r="763" spans="4:9" ht="13.5" customHeight="1">
      <c r="D763" s="27"/>
      <c r="E763" s="27"/>
      <c r="F763" s="27"/>
      <c r="G763" s="27"/>
      <c r="H763" s="27"/>
      <c r="I763" s="27"/>
    </row>
    <row r="764" spans="4:9" ht="13.5" customHeight="1">
      <c r="D764" s="27"/>
      <c r="E764" s="27"/>
      <c r="F764" s="27"/>
      <c r="G764" s="27"/>
      <c r="H764" s="27"/>
      <c r="I764" s="27"/>
    </row>
    <row r="765" spans="4:9" ht="13.5" customHeight="1">
      <c r="D765" s="27"/>
      <c r="E765" s="27"/>
      <c r="F765" s="27"/>
      <c r="G765" s="27"/>
      <c r="H765" s="27"/>
      <c r="I765" s="27"/>
    </row>
    <row r="766" spans="4:9" ht="13.5" customHeight="1">
      <c r="D766" s="27"/>
      <c r="E766" s="27"/>
      <c r="F766" s="27"/>
      <c r="G766" s="27"/>
      <c r="H766" s="27"/>
      <c r="I766" s="27"/>
    </row>
    <row r="767" spans="4:9" ht="13.5" customHeight="1">
      <c r="D767" s="27"/>
      <c r="E767" s="27"/>
      <c r="F767" s="27"/>
      <c r="G767" s="27"/>
      <c r="H767" s="27"/>
      <c r="I767" s="27"/>
    </row>
    <row r="768" spans="4:9" ht="13.5" customHeight="1">
      <c r="D768" s="27"/>
      <c r="E768" s="27"/>
      <c r="F768" s="27"/>
      <c r="G768" s="27"/>
      <c r="H768" s="27"/>
      <c r="I768" s="27"/>
    </row>
    <row r="769" spans="4:9" ht="13.5" customHeight="1">
      <c r="D769" s="27"/>
      <c r="E769" s="27"/>
      <c r="F769" s="27"/>
      <c r="G769" s="27"/>
      <c r="H769" s="27"/>
      <c r="I769" s="27"/>
    </row>
    <row r="770" spans="4:9" ht="13.5" customHeight="1">
      <c r="D770" s="27"/>
      <c r="E770" s="27"/>
      <c r="F770" s="27"/>
      <c r="G770" s="27"/>
      <c r="H770" s="27"/>
      <c r="I770" s="27"/>
    </row>
    <row r="771" spans="4:9" ht="13.5" customHeight="1">
      <c r="D771" s="27"/>
      <c r="E771" s="27"/>
      <c r="F771" s="27"/>
      <c r="G771" s="27"/>
      <c r="H771" s="27"/>
      <c r="I771" s="27"/>
    </row>
    <row r="772" spans="4:9" ht="13.5" customHeight="1">
      <c r="D772" s="27"/>
      <c r="E772" s="27"/>
      <c r="F772" s="27"/>
      <c r="G772" s="27"/>
      <c r="H772" s="27"/>
      <c r="I772" s="27"/>
    </row>
    <row r="773" spans="4:9" ht="13.5" customHeight="1">
      <c r="D773" s="27"/>
      <c r="E773" s="27"/>
      <c r="F773" s="27"/>
      <c r="G773" s="27"/>
      <c r="H773" s="27"/>
      <c r="I773" s="27"/>
    </row>
    <row r="774" spans="4:9" ht="13.5" customHeight="1">
      <c r="D774" s="27"/>
      <c r="E774" s="27"/>
      <c r="F774" s="27"/>
      <c r="G774" s="27"/>
      <c r="H774" s="27"/>
      <c r="I774" s="27"/>
    </row>
    <row r="775" spans="4:9" ht="13.5" customHeight="1">
      <c r="D775" s="27"/>
      <c r="E775" s="27"/>
      <c r="F775" s="27"/>
      <c r="G775" s="27"/>
      <c r="H775" s="27"/>
      <c r="I775" s="27"/>
    </row>
    <row r="776" spans="4:9" ht="13.5" customHeight="1">
      <c r="D776" s="27"/>
      <c r="E776" s="27"/>
      <c r="F776" s="27"/>
      <c r="G776" s="27"/>
      <c r="H776" s="27"/>
      <c r="I776" s="27"/>
    </row>
    <row r="777" spans="4:9" ht="13.5" customHeight="1">
      <c r="D777" s="27"/>
      <c r="E777" s="27"/>
      <c r="F777" s="27"/>
      <c r="G777" s="27"/>
      <c r="H777" s="27"/>
      <c r="I777" s="27"/>
    </row>
    <row r="778" spans="4:9" ht="13.5" customHeight="1">
      <c r="D778" s="27"/>
      <c r="E778" s="27"/>
      <c r="F778" s="27"/>
      <c r="G778" s="27"/>
      <c r="H778" s="27"/>
      <c r="I778" s="27"/>
    </row>
    <row r="779" spans="4:9" ht="13.5" customHeight="1">
      <c r="D779" s="27"/>
      <c r="E779" s="27"/>
      <c r="F779" s="27"/>
      <c r="G779" s="27"/>
      <c r="H779" s="27"/>
      <c r="I779" s="27"/>
    </row>
    <row r="780" spans="4:9" ht="13.5" customHeight="1">
      <c r="D780" s="27"/>
      <c r="E780" s="27"/>
      <c r="F780" s="27"/>
      <c r="G780" s="27"/>
      <c r="H780" s="27"/>
      <c r="I780" s="27"/>
    </row>
    <row r="781" spans="4:9" ht="13.5" customHeight="1">
      <c r="D781" s="27"/>
      <c r="E781" s="27"/>
      <c r="F781" s="27"/>
      <c r="G781" s="27"/>
      <c r="H781" s="27"/>
      <c r="I781" s="27"/>
    </row>
    <row r="782" spans="4:9" ht="13.5" customHeight="1">
      <c r="D782" s="27"/>
      <c r="E782" s="27"/>
      <c r="F782" s="27"/>
      <c r="G782" s="27"/>
      <c r="H782" s="27"/>
      <c r="I782" s="27"/>
    </row>
    <row r="783" spans="4:9" ht="13.5" customHeight="1">
      <c r="D783" s="27"/>
      <c r="E783" s="27"/>
      <c r="F783" s="27"/>
      <c r="G783" s="27"/>
      <c r="H783" s="27"/>
      <c r="I783" s="27"/>
    </row>
    <row r="784" spans="4:9" ht="13.5" customHeight="1">
      <c r="D784" s="27"/>
      <c r="E784" s="27"/>
      <c r="F784" s="27"/>
      <c r="G784" s="27"/>
      <c r="H784" s="27"/>
      <c r="I784" s="27"/>
    </row>
    <row r="785" spans="4:9" ht="13.5" customHeight="1">
      <c r="D785" s="27"/>
      <c r="E785" s="27"/>
      <c r="F785" s="27"/>
      <c r="G785" s="27"/>
      <c r="H785" s="27"/>
      <c r="I785" s="27"/>
    </row>
    <row r="786" spans="4:9" ht="13.5" customHeight="1">
      <c r="D786" s="27"/>
      <c r="E786" s="27"/>
      <c r="F786" s="27"/>
      <c r="G786" s="27"/>
      <c r="H786" s="27"/>
      <c r="I786" s="27"/>
    </row>
    <row r="787" spans="4:9" ht="13.5" customHeight="1">
      <c r="D787" s="27"/>
      <c r="E787" s="27"/>
      <c r="F787" s="27"/>
      <c r="G787" s="27"/>
      <c r="H787" s="27"/>
      <c r="I787" s="27"/>
    </row>
    <row r="788" spans="4:9" ht="13.5" customHeight="1">
      <c r="D788" s="27"/>
      <c r="E788" s="27"/>
      <c r="F788" s="27"/>
      <c r="G788" s="27"/>
      <c r="H788" s="27"/>
      <c r="I788" s="27"/>
    </row>
    <row r="789" spans="4:9" ht="13.5" customHeight="1">
      <c r="D789" s="27"/>
      <c r="E789" s="27"/>
      <c r="F789" s="27"/>
      <c r="G789" s="27"/>
      <c r="H789" s="27"/>
      <c r="I789" s="27"/>
    </row>
    <row r="790" spans="4:9" ht="13.5" customHeight="1">
      <c r="D790" s="27"/>
      <c r="E790" s="27"/>
      <c r="F790" s="27"/>
      <c r="G790" s="27"/>
      <c r="H790" s="27"/>
      <c r="I790" s="27"/>
    </row>
    <row r="791" spans="4:9" ht="13.5" customHeight="1">
      <c r="D791" s="27"/>
      <c r="E791" s="27"/>
      <c r="F791" s="27"/>
      <c r="G791" s="27"/>
      <c r="H791" s="27"/>
      <c r="I791" s="27"/>
    </row>
    <row r="792" spans="4:9" ht="13.5" customHeight="1">
      <c r="D792" s="27"/>
      <c r="E792" s="27"/>
      <c r="F792" s="27"/>
      <c r="G792" s="27"/>
      <c r="H792" s="27"/>
      <c r="I792" s="27"/>
    </row>
    <row r="793" spans="4:9" ht="13.5" customHeight="1">
      <c r="D793" s="27"/>
      <c r="E793" s="27"/>
      <c r="F793" s="27"/>
      <c r="G793" s="27"/>
      <c r="H793" s="27"/>
      <c r="I793" s="27"/>
    </row>
    <row r="794" spans="4:9" ht="13.5" customHeight="1">
      <c r="D794" s="27"/>
      <c r="E794" s="27"/>
      <c r="F794" s="27"/>
      <c r="G794" s="27"/>
      <c r="H794" s="27"/>
      <c r="I794" s="27"/>
    </row>
    <row r="795" spans="4:9" ht="13.5" customHeight="1">
      <c r="D795" s="27"/>
      <c r="E795" s="27"/>
      <c r="F795" s="27"/>
      <c r="G795" s="27"/>
      <c r="H795" s="27"/>
      <c r="I795" s="27"/>
    </row>
    <row r="796" spans="4:9" ht="13.5" customHeight="1">
      <c r="D796" s="27"/>
      <c r="E796" s="27"/>
      <c r="F796" s="27"/>
      <c r="G796" s="27"/>
      <c r="H796" s="27"/>
      <c r="I796" s="27"/>
    </row>
    <row r="797" spans="4:9" ht="13.5" customHeight="1">
      <c r="D797" s="27"/>
      <c r="E797" s="27"/>
      <c r="F797" s="27"/>
      <c r="G797" s="27"/>
      <c r="H797" s="27"/>
      <c r="I797" s="27"/>
    </row>
    <row r="798" spans="4:9" ht="13.5" customHeight="1">
      <c r="D798" s="27"/>
      <c r="E798" s="27"/>
      <c r="F798" s="27"/>
      <c r="G798" s="27"/>
      <c r="H798" s="27"/>
      <c r="I798" s="27"/>
    </row>
    <row r="799" spans="4:9" ht="13.5" customHeight="1">
      <c r="D799" s="27"/>
      <c r="E799" s="27"/>
      <c r="F799" s="27"/>
      <c r="G799" s="27"/>
      <c r="H799" s="27"/>
      <c r="I799" s="27"/>
    </row>
    <row r="800" spans="4:9" ht="13.5" customHeight="1">
      <c r="D800" s="27"/>
      <c r="E800" s="27"/>
      <c r="F800" s="27"/>
      <c r="G800" s="27"/>
      <c r="H800" s="27"/>
      <c r="I800" s="27"/>
    </row>
    <row r="801" spans="4:9" ht="13.5" customHeight="1">
      <c r="D801" s="27"/>
      <c r="E801" s="27"/>
      <c r="F801" s="27"/>
      <c r="G801" s="27"/>
      <c r="H801" s="27"/>
      <c r="I801" s="27"/>
    </row>
    <row r="802" spans="4:9" ht="13.5" customHeight="1">
      <c r="D802" s="27"/>
      <c r="E802" s="27"/>
      <c r="F802" s="27"/>
      <c r="G802" s="27"/>
      <c r="H802" s="27"/>
      <c r="I802" s="27"/>
    </row>
    <row r="803" spans="4:9" ht="13.5" customHeight="1">
      <c r="D803" s="27"/>
      <c r="E803" s="27"/>
      <c r="F803" s="27"/>
      <c r="G803" s="27"/>
      <c r="H803" s="27"/>
      <c r="I803" s="27"/>
    </row>
    <row r="804" spans="4:9" ht="13.5" customHeight="1">
      <c r="D804" s="27"/>
      <c r="E804" s="27"/>
      <c r="F804" s="27"/>
      <c r="G804" s="27"/>
      <c r="H804" s="27"/>
      <c r="I804" s="27"/>
    </row>
    <row r="805" spans="4:9" ht="13.5" customHeight="1">
      <c r="D805" s="27"/>
      <c r="E805" s="27"/>
      <c r="F805" s="27"/>
      <c r="G805" s="27"/>
      <c r="H805" s="27"/>
      <c r="I805" s="27"/>
    </row>
    <row r="806" spans="4:9" ht="13.5" customHeight="1">
      <c r="D806" s="27"/>
      <c r="E806" s="27"/>
      <c r="F806" s="27"/>
      <c r="G806" s="27"/>
      <c r="H806" s="27"/>
      <c r="I806" s="27"/>
    </row>
    <row r="807" spans="4:9" ht="13.5" customHeight="1">
      <c r="D807" s="27"/>
      <c r="E807" s="27"/>
      <c r="F807" s="27"/>
      <c r="G807" s="27"/>
      <c r="H807" s="27"/>
      <c r="I807" s="27"/>
    </row>
    <row r="808" spans="4:9" ht="13.5" customHeight="1">
      <c r="D808" s="27"/>
      <c r="E808" s="27"/>
      <c r="F808" s="27"/>
      <c r="G808" s="27"/>
      <c r="H808" s="27"/>
      <c r="I808" s="27"/>
    </row>
    <row r="809" spans="4:9" ht="13.5" customHeight="1">
      <c r="D809" s="27"/>
      <c r="E809" s="27"/>
      <c r="F809" s="27"/>
      <c r="G809" s="27"/>
      <c r="H809" s="27"/>
      <c r="I809" s="27"/>
    </row>
    <row r="810" spans="4:9" ht="13.5" customHeight="1">
      <c r="D810" s="27"/>
      <c r="E810" s="27"/>
      <c r="F810" s="27"/>
      <c r="G810" s="27"/>
      <c r="H810" s="27"/>
      <c r="I810" s="27"/>
    </row>
    <row r="811" spans="4:9" ht="13.5" customHeight="1">
      <c r="D811" s="27"/>
      <c r="E811" s="27"/>
      <c r="F811" s="27"/>
      <c r="G811" s="27"/>
      <c r="H811" s="27"/>
      <c r="I811" s="27"/>
    </row>
    <row r="812" spans="4:9" ht="13.5" customHeight="1">
      <c r="D812" s="27"/>
      <c r="E812" s="27"/>
      <c r="F812" s="27"/>
      <c r="G812" s="27"/>
      <c r="H812" s="27"/>
      <c r="I812" s="27"/>
    </row>
    <row r="813" spans="4:9" ht="13.5" customHeight="1">
      <c r="D813" s="27"/>
      <c r="E813" s="27"/>
      <c r="F813" s="27"/>
      <c r="G813" s="27"/>
      <c r="H813" s="27"/>
      <c r="I813" s="27"/>
    </row>
    <row r="814" spans="4:9" ht="13.5" customHeight="1">
      <c r="D814" s="27"/>
      <c r="E814" s="27"/>
      <c r="F814" s="27"/>
      <c r="G814" s="27"/>
      <c r="H814" s="27"/>
      <c r="I814" s="27"/>
    </row>
    <row r="815" spans="4:9" ht="13.5" customHeight="1">
      <c r="D815" s="27"/>
      <c r="E815" s="27"/>
      <c r="F815" s="27"/>
      <c r="G815" s="27"/>
      <c r="H815" s="27"/>
      <c r="I815" s="27"/>
    </row>
    <row r="816" spans="4:9" ht="13.5" customHeight="1">
      <c r="D816" s="27"/>
      <c r="E816" s="27"/>
      <c r="F816" s="27"/>
      <c r="G816" s="27"/>
      <c r="H816" s="27"/>
      <c r="I816" s="27"/>
    </row>
    <row r="817" spans="4:9" ht="13.5" customHeight="1">
      <c r="D817" s="27"/>
      <c r="E817" s="27"/>
      <c r="F817" s="27"/>
      <c r="G817" s="27"/>
      <c r="H817" s="27"/>
      <c r="I817" s="27"/>
    </row>
    <row r="818" spans="4:9" ht="13.5" customHeight="1">
      <c r="D818" s="27"/>
      <c r="E818" s="27"/>
      <c r="F818" s="27"/>
      <c r="G818" s="27"/>
      <c r="H818" s="27"/>
      <c r="I818" s="27"/>
    </row>
    <row r="819" spans="4:9" ht="13.5" customHeight="1">
      <c r="D819" s="27"/>
      <c r="E819" s="27"/>
      <c r="F819" s="27"/>
      <c r="G819" s="27"/>
      <c r="H819" s="27"/>
      <c r="I819" s="27"/>
    </row>
    <row r="820" spans="4:9" ht="13.5" customHeight="1">
      <c r="D820" s="27"/>
      <c r="E820" s="27"/>
      <c r="F820" s="27"/>
      <c r="G820" s="27"/>
      <c r="H820" s="27"/>
      <c r="I820" s="27"/>
    </row>
    <row r="821" spans="4:9" ht="13.5" customHeight="1">
      <c r="D821" s="27"/>
      <c r="E821" s="27"/>
      <c r="F821" s="27"/>
      <c r="G821" s="27"/>
      <c r="H821" s="27"/>
      <c r="I821" s="27"/>
    </row>
    <row r="822" spans="4:9" ht="13.5" customHeight="1">
      <c r="D822" s="27"/>
      <c r="E822" s="27"/>
      <c r="F822" s="27"/>
      <c r="G822" s="27"/>
      <c r="H822" s="27"/>
      <c r="I822" s="27"/>
    </row>
    <row r="823" spans="4:9" ht="13.5" customHeight="1">
      <c r="D823" s="27"/>
      <c r="E823" s="27"/>
      <c r="F823" s="27"/>
      <c r="G823" s="27"/>
      <c r="H823" s="27"/>
      <c r="I823" s="27"/>
    </row>
    <row r="824" spans="4:9" ht="13.5" customHeight="1">
      <c r="D824" s="27"/>
      <c r="E824" s="27"/>
      <c r="F824" s="27"/>
      <c r="G824" s="27"/>
      <c r="H824" s="27"/>
      <c r="I824" s="27"/>
    </row>
    <row r="825" spans="4:9" ht="13.5" customHeight="1">
      <c r="D825" s="27"/>
      <c r="E825" s="27"/>
      <c r="F825" s="27"/>
      <c r="G825" s="27"/>
      <c r="H825" s="27"/>
      <c r="I825" s="27"/>
    </row>
    <row r="826" spans="4:9" ht="13.5" customHeight="1">
      <c r="D826" s="27"/>
      <c r="E826" s="27"/>
      <c r="F826" s="27"/>
      <c r="G826" s="27"/>
      <c r="H826" s="27"/>
      <c r="I826" s="27"/>
    </row>
    <row r="827" spans="4:9" ht="13.5" customHeight="1">
      <c r="D827" s="27"/>
      <c r="E827" s="27"/>
      <c r="F827" s="27"/>
      <c r="G827" s="27"/>
      <c r="H827" s="27"/>
      <c r="I827" s="27"/>
    </row>
    <row r="828" spans="4:9" ht="13.5" customHeight="1">
      <c r="D828" s="27"/>
      <c r="E828" s="27"/>
      <c r="F828" s="27"/>
      <c r="G828" s="27"/>
      <c r="H828" s="27"/>
      <c r="I828" s="27"/>
    </row>
    <row r="829" spans="4:9" ht="13.5" customHeight="1">
      <c r="D829" s="27"/>
      <c r="E829" s="27"/>
      <c r="F829" s="27"/>
      <c r="G829" s="27"/>
      <c r="H829" s="27"/>
      <c r="I829" s="27"/>
    </row>
    <row r="830" spans="4:9" ht="13.5" customHeight="1">
      <c r="D830" s="27"/>
      <c r="E830" s="27"/>
      <c r="F830" s="27"/>
      <c r="G830" s="27"/>
      <c r="H830" s="27"/>
      <c r="I830" s="27"/>
    </row>
    <row r="831" spans="4:9" ht="13.5" customHeight="1">
      <c r="D831" s="27"/>
      <c r="E831" s="27"/>
      <c r="F831" s="27"/>
      <c r="G831" s="27"/>
      <c r="H831" s="27"/>
      <c r="I831" s="27"/>
    </row>
    <row r="832" spans="4:9" ht="13.5" customHeight="1">
      <c r="D832" s="27"/>
      <c r="E832" s="27"/>
      <c r="F832" s="27"/>
      <c r="G832" s="27"/>
      <c r="H832" s="27"/>
      <c r="I832" s="27"/>
    </row>
    <row r="833" spans="4:9" ht="13.5" customHeight="1">
      <c r="D833" s="27"/>
      <c r="E833" s="27"/>
      <c r="F833" s="27"/>
      <c r="G833" s="27"/>
      <c r="H833" s="27"/>
      <c r="I833" s="27"/>
    </row>
    <row r="834" spans="4:9" ht="13.5" customHeight="1">
      <c r="D834" s="27"/>
      <c r="E834" s="27"/>
      <c r="F834" s="27"/>
      <c r="G834" s="27"/>
      <c r="H834" s="27"/>
      <c r="I834" s="27"/>
    </row>
    <row r="835" spans="4:9" ht="13.5" customHeight="1">
      <c r="D835" s="27"/>
      <c r="E835" s="27"/>
      <c r="F835" s="27"/>
      <c r="G835" s="27"/>
      <c r="H835" s="27"/>
      <c r="I835" s="27"/>
    </row>
    <row r="836" spans="4:9" ht="13.5" customHeight="1">
      <c r="D836" s="27"/>
      <c r="E836" s="27"/>
      <c r="F836" s="27"/>
      <c r="G836" s="27"/>
      <c r="H836" s="27"/>
      <c r="I836" s="27"/>
    </row>
    <row r="837" spans="4:9" ht="13.5" customHeight="1">
      <c r="D837" s="27"/>
      <c r="E837" s="27"/>
      <c r="F837" s="27"/>
      <c r="G837" s="27"/>
      <c r="H837" s="27"/>
      <c r="I837" s="27"/>
    </row>
    <row r="838" spans="4:9" ht="13.5" customHeight="1">
      <c r="D838" s="27"/>
      <c r="E838" s="27"/>
      <c r="F838" s="27"/>
      <c r="G838" s="27"/>
      <c r="H838" s="27"/>
      <c r="I838" s="27"/>
    </row>
    <row r="839" spans="4:9" ht="13.5" customHeight="1">
      <c r="D839" s="27"/>
      <c r="E839" s="27"/>
      <c r="F839" s="27"/>
      <c r="G839" s="27"/>
      <c r="H839" s="27"/>
      <c r="I839" s="27"/>
    </row>
    <row r="840" spans="4:9" ht="13.5" customHeight="1">
      <c r="D840" s="27"/>
      <c r="E840" s="27"/>
      <c r="F840" s="27"/>
      <c r="G840" s="27"/>
      <c r="H840" s="27"/>
      <c r="I840" s="27"/>
    </row>
    <row r="841" spans="4:9" ht="13.5" customHeight="1">
      <c r="D841" s="27"/>
      <c r="E841" s="27"/>
      <c r="F841" s="27"/>
      <c r="G841" s="27"/>
      <c r="H841" s="27"/>
      <c r="I841" s="27"/>
    </row>
    <row r="842" spans="4:9" ht="13.5" customHeight="1">
      <c r="D842" s="27"/>
      <c r="E842" s="27"/>
      <c r="F842" s="27"/>
      <c r="G842" s="27"/>
      <c r="H842" s="27"/>
      <c r="I842" s="27"/>
    </row>
    <row r="843" spans="4:9" ht="13.5" customHeight="1">
      <c r="D843" s="27"/>
      <c r="E843" s="27"/>
      <c r="F843" s="27"/>
      <c r="G843" s="27"/>
      <c r="H843" s="27"/>
      <c r="I843" s="27"/>
    </row>
    <row r="844" spans="4:9" ht="13.5" customHeight="1">
      <c r="D844" s="27"/>
      <c r="E844" s="27"/>
      <c r="F844" s="27"/>
      <c r="G844" s="27"/>
      <c r="H844" s="27"/>
      <c r="I844" s="27"/>
    </row>
    <row r="845" spans="4:9" ht="13.5" customHeight="1">
      <c r="D845" s="27"/>
      <c r="E845" s="27"/>
      <c r="F845" s="27"/>
      <c r="G845" s="27"/>
      <c r="H845" s="27"/>
      <c r="I845" s="27"/>
    </row>
    <row r="846" spans="4:9" ht="13.5" customHeight="1">
      <c r="D846" s="27"/>
      <c r="E846" s="27"/>
      <c r="F846" s="27"/>
      <c r="G846" s="27"/>
      <c r="H846" s="27"/>
      <c r="I846" s="27"/>
    </row>
    <row r="847" spans="4:9" ht="13.5" customHeight="1">
      <c r="D847" s="27"/>
      <c r="E847" s="27"/>
      <c r="F847" s="27"/>
      <c r="G847" s="27"/>
      <c r="H847" s="27"/>
      <c r="I847" s="27"/>
    </row>
    <row r="848" spans="4:9" ht="13.5" customHeight="1">
      <c r="D848" s="27"/>
      <c r="E848" s="27"/>
      <c r="F848" s="27"/>
      <c r="G848" s="27"/>
      <c r="H848" s="27"/>
      <c r="I848" s="27"/>
    </row>
    <row r="849" spans="4:9" ht="13.5" customHeight="1">
      <c r="D849" s="27"/>
      <c r="E849" s="27"/>
      <c r="F849" s="27"/>
      <c r="G849" s="27"/>
      <c r="H849" s="27"/>
      <c r="I849" s="27"/>
    </row>
    <row r="850" spans="4:9" ht="13.5" customHeight="1">
      <c r="D850" s="27"/>
      <c r="E850" s="27"/>
      <c r="F850" s="27"/>
      <c r="G850" s="27"/>
      <c r="H850" s="27"/>
      <c r="I850" s="27"/>
    </row>
    <row r="851" spans="4:9" ht="13.5" customHeight="1">
      <c r="D851" s="27"/>
      <c r="E851" s="27"/>
      <c r="F851" s="27"/>
      <c r="G851" s="27"/>
      <c r="H851" s="27"/>
      <c r="I851" s="27"/>
    </row>
    <row r="852" spans="4:9" ht="13.5" customHeight="1">
      <c r="D852" s="27"/>
      <c r="E852" s="27"/>
      <c r="F852" s="27"/>
      <c r="G852" s="27"/>
      <c r="H852" s="27"/>
      <c r="I852" s="27"/>
    </row>
    <row r="853" spans="4:9" ht="13.5" customHeight="1">
      <c r="D853" s="27"/>
      <c r="E853" s="27"/>
      <c r="F853" s="27"/>
      <c r="G853" s="27"/>
      <c r="H853" s="27"/>
      <c r="I853" s="27"/>
    </row>
    <row r="854" spans="4:9" ht="13.5" customHeight="1">
      <c r="D854" s="27"/>
      <c r="E854" s="27"/>
      <c r="F854" s="27"/>
      <c r="G854" s="27"/>
      <c r="H854" s="27"/>
      <c r="I854" s="27"/>
    </row>
    <row r="855" spans="4:9" ht="13.5" customHeight="1">
      <c r="D855" s="27"/>
      <c r="E855" s="27"/>
      <c r="F855" s="27"/>
      <c r="G855" s="27"/>
      <c r="H855" s="27"/>
      <c r="I855" s="27"/>
    </row>
    <row r="856" spans="4:9" ht="13.5" customHeight="1">
      <c r="D856" s="27"/>
      <c r="E856" s="27"/>
      <c r="F856" s="27"/>
      <c r="G856" s="27"/>
      <c r="H856" s="27"/>
      <c r="I856" s="27"/>
    </row>
    <row r="857" spans="4:9" ht="13.5" customHeight="1">
      <c r="D857" s="27"/>
      <c r="E857" s="27"/>
      <c r="F857" s="27"/>
      <c r="G857" s="27"/>
      <c r="H857" s="27"/>
      <c r="I857" s="27"/>
    </row>
    <row r="858" spans="4:9" ht="13.5" customHeight="1">
      <c r="D858" s="27"/>
      <c r="E858" s="27"/>
      <c r="F858" s="27"/>
      <c r="G858" s="27"/>
      <c r="H858" s="27"/>
      <c r="I858" s="27"/>
    </row>
    <row r="859" spans="4:9" ht="13.5" customHeight="1">
      <c r="D859" s="27"/>
      <c r="E859" s="27"/>
      <c r="F859" s="27"/>
      <c r="G859" s="27"/>
      <c r="H859" s="27"/>
      <c r="I859" s="27"/>
    </row>
    <row r="860" spans="4:9" ht="13.5" customHeight="1">
      <c r="D860" s="27"/>
      <c r="E860" s="27"/>
      <c r="F860" s="27"/>
      <c r="G860" s="27"/>
      <c r="H860" s="27"/>
      <c r="I860" s="27"/>
    </row>
    <row r="861" spans="4:9" ht="13.5" customHeight="1">
      <c r="D861" s="27"/>
      <c r="E861" s="27"/>
      <c r="F861" s="27"/>
      <c r="G861" s="27"/>
      <c r="H861" s="27"/>
      <c r="I861" s="27"/>
    </row>
    <row r="862" spans="4:9" ht="13.5" customHeight="1">
      <c r="D862" s="27"/>
      <c r="E862" s="27"/>
      <c r="F862" s="27"/>
      <c r="G862" s="27"/>
      <c r="H862" s="27"/>
      <c r="I862" s="27"/>
    </row>
    <row r="863" spans="4:9" ht="13.5" customHeight="1">
      <c r="D863" s="27"/>
      <c r="E863" s="27"/>
      <c r="F863" s="27"/>
      <c r="G863" s="27"/>
      <c r="H863" s="27"/>
      <c r="I863" s="27"/>
    </row>
    <row r="864" spans="4:9" ht="13.5" customHeight="1">
      <c r="D864" s="27"/>
      <c r="E864" s="27"/>
      <c r="F864" s="27"/>
      <c r="G864" s="27"/>
      <c r="H864" s="27"/>
      <c r="I864" s="27"/>
    </row>
    <row r="865" spans="4:9" ht="13.5" customHeight="1">
      <c r="D865" s="27"/>
      <c r="E865" s="27"/>
      <c r="F865" s="27"/>
      <c r="G865" s="27"/>
      <c r="H865" s="27"/>
      <c r="I865" s="27"/>
    </row>
    <row r="866" spans="4:9" ht="13.5" customHeight="1">
      <c r="D866" s="27"/>
      <c r="E866" s="27"/>
      <c r="F866" s="27"/>
      <c r="G866" s="27"/>
      <c r="H866" s="27"/>
      <c r="I866" s="27"/>
    </row>
    <row r="867" spans="4:9" ht="13.5" customHeight="1">
      <c r="D867" s="27"/>
      <c r="E867" s="27"/>
      <c r="F867" s="27"/>
      <c r="G867" s="27"/>
      <c r="H867" s="27"/>
      <c r="I867" s="27"/>
    </row>
    <row r="868" spans="4:9" ht="13.5" customHeight="1">
      <c r="D868" s="27"/>
      <c r="E868" s="27"/>
      <c r="F868" s="27"/>
      <c r="G868" s="27"/>
      <c r="H868" s="27"/>
      <c r="I868" s="27"/>
    </row>
    <row r="869" spans="4:9" ht="13.5" customHeight="1">
      <c r="D869" s="27"/>
      <c r="E869" s="27"/>
      <c r="F869" s="27"/>
      <c r="G869" s="27"/>
      <c r="H869" s="27"/>
      <c r="I869" s="27"/>
    </row>
    <row r="870" spans="4:9" ht="13.5" customHeight="1">
      <c r="D870" s="27"/>
      <c r="E870" s="27"/>
      <c r="F870" s="27"/>
      <c r="G870" s="27"/>
      <c r="H870" s="27"/>
      <c r="I870" s="27"/>
    </row>
    <row r="871" spans="4:9" ht="13.5" customHeight="1">
      <c r="D871" s="27"/>
      <c r="E871" s="27"/>
      <c r="F871" s="27"/>
      <c r="G871" s="27"/>
      <c r="H871" s="27"/>
      <c r="I871" s="27"/>
    </row>
    <row r="872" spans="4:9" ht="13.5" customHeight="1">
      <c r="D872" s="27"/>
      <c r="E872" s="27"/>
      <c r="F872" s="27"/>
      <c r="G872" s="27"/>
      <c r="H872" s="27"/>
      <c r="I872" s="27"/>
    </row>
    <row r="873" spans="4:9" ht="13.5" customHeight="1">
      <c r="D873" s="27"/>
      <c r="E873" s="27"/>
      <c r="F873" s="27"/>
      <c r="G873" s="27"/>
      <c r="H873" s="27"/>
      <c r="I873" s="27"/>
    </row>
    <row r="874" spans="4:9" ht="13.5" customHeight="1">
      <c r="D874" s="27"/>
      <c r="E874" s="27"/>
      <c r="F874" s="27"/>
      <c r="G874" s="27"/>
      <c r="H874" s="27"/>
      <c r="I874" s="27"/>
    </row>
    <row r="875" spans="4:9" ht="13.5" customHeight="1">
      <c r="D875" s="27"/>
      <c r="E875" s="27"/>
      <c r="F875" s="27"/>
      <c r="G875" s="27"/>
      <c r="H875" s="27"/>
      <c r="I875" s="27"/>
    </row>
    <row r="876" spans="4:9" ht="13.5" customHeight="1">
      <c r="D876" s="27"/>
      <c r="E876" s="27"/>
      <c r="F876" s="27"/>
      <c r="G876" s="27"/>
      <c r="H876" s="27"/>
      <c r="I876" s="27"/>
    </row>
    <row r="877" spans="4:9" ht="13.5" customHeight="1">
      <c r="D877" s="27"/>
      <c r="E877" s="27"/>
      <c r="F877" s="27"/>
      <c r="G877" s="27"/>
      <c r="H877" s="27"/>
      <c r="I877" s="27"/>
    </row>
    <row r="878" spans="4:9" ht="13.5" customHeight="1">
      <c r="D878" s="27"/>
      <c r="E878" s="27"/>
      <c r="F878" s="27"/>
      <c r="G878" s="27"/>
      <c r="H878" s="27"/>
      <c r="I878" s="27"/>
    </row>
    <row r="879" spans="4:9" ht="13.5" customHeight="1">
      <c r="D879" s="27"/>
      <c r="E879" s="27"/>
      <c r="F879" s="27"/>
      <c r="G879" s="27"/>
      <c r="H879" s="27"/>
      <c r="I879" s="27"/>
    </row>
    <row r="880" spans="4:9" ht="13.5" customHeight="1">
      <c r="D880" s="27"/>
      <c r="E880" s="27"/>
      <c r="F880" s="27"/>
      <c r="G880" s="27"/>
      <c r="H880" s="27"/>
      <c r="I880" s="27"/>
    </row>
    <row r="881" spans="4:9" ht="13.5" customHeight="1">
      <c r="D881" s="27"/>
      <c r="E881" s="27"/>
      <c r="F881" s="27"/>
      <c r="G881" s="27"/>
      <c r="H881" s="27"/>
      <c r="I881" s="27"/>
    </row>
    <row r="882" spans="4:9" ht="13.5" customHeight="1">
      <c r="D882" s="27"/>
      <c r="E882" s="27"/>
      <c r="F882" s="27"/>
      <c r="G882" s="27"/>
      <c r="H882" s="27"/>
      <c r="I882" s="27"/>
    </row>
    <row r="883" spans="4:9" ht="13.5" customHeight="1">
      <c r="D883" s="27"/>
      <c r="E883" s="27"/>
      <c r="F883" s="27"/>
      <c r="G883" s="27"/>
      <c r="H883" s="27"/>
      <c r="I883" s="27"/>
    </row>
    <row r="884" spans="4:9" ht="13.5" customHeight="1">
      <c r="D884" s="27"/>
      <c r="E884" s="27"/>
      <c r="F884" s="27"/>
      <c r="G884" s="27"/>
      <c r="H884" s="27"/>
      <c r="I884" s="27"/>
    </row>
    <row r="885" spans="4:9" ht="13.5" customHeight="1">
      <c r="D885" s="27"/>
      <c r="E885" s="27"/>
      <c r="F885" s="27"/>
      <c r="G885" s="27"/>
      <c r="H885" s="27"/>
      <c r="I885" s="27"/>
    </row>
    <row r="886" spans="4:9" ht="13.5" customHeight="1">
      <c r="D886" s="27"/>
      <c r="E886" s="27"/>
      <c r="F886" s="27"/>
      <c r="G886" s="27"/>
      <c r="H886" s="27"/>
      <c r="I886" s="27"/>
    </row>
    <row r="887" spans="4:9" ht="13.5" customHeight="1">
      <c r="D887" s="27"/>
      <c r="E887" s="27"/>
      <c r="F887" s="27"/>
      <c r="G887" s="27"/>
      <c r="H887" s="27"/>
      <c r="I887" s="27"/>
    </row>
    <row r="888" spans="4:9" ht="13.5" customHeight="1">
      <c r="D888" s="27"/>
      <c r="E888" s="27"/>
      <c r="F888" s="27"/>
      <c r="G888" s="27"/>
      <c r="H888" s="27"/>
      <c r="I888" s="27"/>
    </row>
    <row r="889" spans="4:9" ht="13.5" customHeight="1">
      <c r="D889" s="27"/>
      <c r="E889" s="27"/>
      <c r="F889" s="27"/>
      <c r="G889" s="27"/>
      <c r="H889" s="27"/>
      <c r="I889" s="27"/>
    </row>
    <row r="890" spans="4:9" ht="13.5" customHeight="1">
      <c r="D890" s="27"/>
      <c r="E890" s="27"/>
      <c r="F890" s="27"/>
      <c r="G890" s="27"/>
      <c r="H890" s="27"/>
      <c r="I890" s="27"/>
    </row>
    <row r="891" spans="4:9" ht="13.5" customHeight="1">
      <c r="D891" s="27"/>
      <c r="E891" s="27"/>
      <c r="F891" s="27"/>
      <c r="G891" s="27"/>
      <c r="H891" s="27"/>
      <c r="I891" s="27"/>
    </row>
    <row r="892" spans="4:9" ht="13.5" customHeight="1">
      <c r="D892" s="27"/>
      <c r="E892" s="27"/>
      <c r="F892" s="27"/>
      <c r="G892" s="27"/>
      <c r="H892" s="27"/>
      <c r="I892" s="27"/>
    </row>
    <row r="893" spans="4:9" ht="13.5" customHeight="1">
      <c r="D893" s="27"/>
      <c r="E893" s="27"/>
      <c r="F893" s="27"/>
      <c r="G893" s="27"/>
      <c r="H893" s="27"/>
      <c r="I893" s="27"/>
    </row>
    <row r="894" spans="4:9" ht="13.5" customHeight="1">
      <c r="D894" s="27"/>
      <c r="E894" s="27"/>
      <c r="F894" s="27"/>
      <c r="G894" s="27"/>
      <c r="H894" s="27"/>
      <c r="I894" s="27"/>
    </row>
    <row r="895" spans="4:9" ht="13.5" customHeight="1">
      <c r="D895" s="27"/>
      <c r="E895" s="27"/>
      <c r="F895" s="27"/>
      <c r="G895" s="27"/>
      <c r="H895" s="27"/>
      <c r="I895" s="27"/>
    </row>
    <row r="896" spans="4:9" ht="13.5" customHeight="1">
      <c r="D896" s="27"/>
      <c r="E896" s="27"/>
      <c r="F896" s="27"/>
      <c r="G896" s="27"/>
      <c r="H896" s="27"/>
      <c r="I896" s="27"/>
    </row>
    <row r="897" spans="4:9" ht="13.5" customHeight="1">
      <c r="D897" s="27"/>
      <c r="E897" s="27"/>
      <c r="F897" s="27"/>
      <c r="G897" s="27"/>
      <c r="H897" s="27"/>
      <c r="I897" s="27"/>
    </row>
    <row r="898" spans="4:9" ht="13.5" customHeight="1">
      <c r="D898" s="27"/>
      <c r="E898" s="27"/>
      <c r="F898" s="27"/>
      <c r="G898" s="27"/>
      <c r="H898" s="27"/>
      <c r="I898" s="27"/>
    </row>
    <row r="899" spans="4:9" ht="13.5" customHeight="1">
      <c r="D899" s="27"/>
      <c r="E899" s="27"/>
      <c r="F899" s="27"/>
      <c r="G899" s="27"/>
      <c r="H899" s="27"/>
      <c r="I899" s="27"/>
    </row>
    <row r="900" spans="4:9" ht="13.5" customHeight="1">
      <c r="D900" s="27"/>
      <c r="E900" s="27"/>
      <c r="F900" s="27"/>
      <c r="G900" s="27"/>
      <c r="H900" s="27"/>
      <c r="I900" s="27"/>
    </row>
    <row r="901" spans="4:9" ht="13.5" customHeight="1">
      <c r="D901" s="27"/>
      <c r="E901" s="27"/>
      <c r="F901" s="27"/>
      <c r="G901" s="27"/>
      <c r="H901" s="27"/>
      <c r="I901" s="27"/>
    </row>
    <row r="902" spans="4:9" ht="13.5" customHeight="1">
      <c r="D902" s="27"/>
      <c r="E902" s="27"/>
      <c r="F902" s="27"/>
      <c r="G902" s="27"/>
      <c r="H902" s="27"/>
      <c r="I902" s="27"/>
    </row>
    <row r="903" spans="4:9" ht="13.5" customHeight="1">
      <c r="D903" s="27"/>
      <c r="E903" s="27"/>
      <c r="F903" s="27"/>
      <c r="G903" s="27"/>
      <c r="H903" s="27"/>
      <c r="I903" s="27"/>
    </row>
    <row r="904" spans="4:9" ht="13.5" customHeight="1">
      <c r="D904" s="27"/>
      <c r="E904" s="27"/>
      <c r="F904" s="27"/>
      <c r="G904" s="27"/>
      <c r="H904" s="27"/>
      <c r="I904" s="27"/>
    </row>
    <row r="905" spans="4:9" ht="13.5" customHeight="1">
      <c r="D905" s="27"/>
      <c r="E905" s="27"/>
      <c r="F905" s="27"/>
      <c r="G905" s="27"/>
      <c r="H905" s="27"/>
      <c r="I905" s="27"/>
    </row>
    <row r="906" spans="4:9" ht="13.5" customHeight="1">
      <c r="D906" s="27"/>
      <c r="E906" s="27"/>
      <c r="F906" s="27"/>
      <c r="G906" s="27"/>
      <c r="H906" s="27"/>
      <c r="I906" s="27"/>
    </row>
    <row r="907" spans="4:9" ht="13.5" customHeight="1">
      <c r="D907" s="27"/>
      <c r="E907" s="27"/>
      <c r="F907" s="27"/>
      <c r="G907" s="27"/>
      <c r="H907" s="27"/>
      <c r="I907" s="27"/>
    </row>
    <row r="908" spans="4:9" ht="13.5" customHeight="1">
      <c r="D908" s="27"/>
      <c r="E908" s="27"/>
      <c r="F908" s="27"/>
      <c r="G908" s="27"/>
      <c r="H908" s="27"/>
      <c r="I908" s="27"/>
    </row>
    <row r="909" spans="4:9" ht="13.5" customHeight="1">
      <c r="D909" s="27"/>
      <c r="E909" s="27"/>
      <c r="F909" s="27"/>
      <c r="G909" s="27"/>
      <c r="H909" s="27"/>
      <c r="I909" s="27"/>
    </row>
    <row r="910" spans="4:9" ht="13.5" customHeight="1">
      <c r="D910" s="27"/>
      <c r="E910" s="27"/>
      <c r="F910" s="27"/>
      <c r="G910" s="27"/>
      <c r="H910" s="27"/>
      <c r="I910" s="27"/>
    </row>
    <row r="911" spans="4:9" ht="13.5" customHeight="1">
      <c r="D911" s="27"/>
      <c r="E911" s="27"/>
      <c r="F911" s="27"/>
      <c r="G911" s="27"/>
      <c r="H911" s="27"/>
      <c r="I911" s="27"/>
    </row>
    <row r="912" spans="4:9" ht="13.5" customHeight="1">
      <c r="D912" s="27"/>
      <c r="E912" s="27"/>
      <c r="F912" s="27"/>
      <c r="G912" s="27"/>
      <c r="H912" s="27"/>
      <c r="I912" s="27"/>
    </row>
    <row r="913" spans="4:9" ht="13.5" customHeight="1">
      <c r="D913" s="27"/>
      <c r="E913" s="27"/>
      <c r="F913" s="27"/>
      <c r="G913" s="27"/>
      <c r="H913" s="27"/>
      <c r="I913" s="27"/>
    </row>
    <row r="914" spans="4:9" ht="13.5" customHeight="1">
      <c r="D914" s="27"/>
      <c r="E914" s="27"/>
      <c r="F914" s="27"/>
      <c r="G914" s="27"/>
      <c r="H914" s="27"/>
      <c r="I914" s="27"/>
    </row>
    <row r="915" spans="4:9" ht="13.5" customHeight="1">
      <c r="D915" s="27"/>
      <c r="E915" s="27"/>
      <c r="F915" s="27"/>
      <c r="G915" s="27"/>
      <c r="H915" s="27"/>
      <c r="I915" s="27"/>
    </row>
    <row r="916" spans="4:9" ht="13.5" customHeight="1">
      <c r="D916" s="27"/>
      <c r="E916" s="27"/>
      <c r="F916" s="27"/>
      <c r="G916" s="27"/>
      <c r="H916" s="27"/>
      <c r="I916" s="27"/>
    </row>
    <row r="917" spans="4:9" ht="13.5" customHeight="1">
      <c r="D917" s="27"/>
      <c r="E917" s="27"/>
      <c r="F917" s="27"/>
      <c r="G917" s="27"/>
      <c r="H917" s="27"/>
      <c r="I917" s="27"/>
    </row>
    <row r="918" spans="4:9" ht="13.5" customHeight="1">
      <c r="D918" s="27"/>
      <c r="E918" s="27"/>
      <c r="F918" s="27"/>
      <c r="G918" s="27"/>
      <c r="H918" s="27"/>
      <c r="I918" s="27"/>
    </row>
    <row r="919" spans="4:9" ht="13.5" customHeight="1">
      <c r="D919" s="27"/>
      <c r="E919" s="27"/>
      <c r="F919" s="27"/>
      <c r="G919" s="27"/>
      <c r="H919" s="27"/>
      <c r="I919" s="27"/>
    </row>
    <row r="920" spans="4:9" ht="13.5" customHeight="1">
      <c r="D920" s="27"/>
      <c r="E920" s="27"/>
      <c r="F920" s="27"/>
      <c r="G920" s="27"/>
      <c r="H920" s="27"/>
      <c r="I920" s="27"/>
    </row>
    <row r="921" spans="4:9" ht="13.5" customHeight="1">
      <c r="D921" s="27"/>
      <c r="E921" s="27"/>
      <c r="F921" s="27"/>
      <c r="G921" s="27"/>
      <c r="H921" s="27"/>
      <c r="I921" s="27"/>
    </row>
    <row r="922" spans="4:9" ht="13.5" customHeight="1">
      <c r="D922" s="27"/>
      <c r="E922" s="27"/>
      <c r="F922" s="27"/>
      <c r="G922" s="27"/>
      <c r="H922" s="27"/>
      <c r="I922" s="27"/>
    </row>
    <row r="923" spans="4:9" ht="13.5" customHeight="1">
      <c r="D923" s="27"/>
      <c r="E923" s="27"/>
      <c r="F923" s="27"/>
      <c r="G923" s="27"/>
      <c r="H923" s="27"/>
      <c r="I923" s="27"/>
    </row>
    <row r="924" spans="4:9" ht="13.5" customHeight="1">
      <c r="D924" s="27"/>
      <c r="E924" s="27"/>
      <c r="F924" s="27"/>
      <c r="G924" s="27"/>
      <c r="H924" s="27"/>
      <c r="I924" s="27"/>
    </row>
    <row r="925" spans="4:9" ht="13.5" customHeight="1">
      <c r="D925" s="27"/>
      <c r="E925" s="27"/>
      <c r="F925" s="27"/>
      <c r="G925" s="27"/>
      <c r="H925" s="27"/>
      <c r="I925" s="27"/>
    </row>
    <row r="926" spans="4:9" ht="13.5" customHeight="1">
      <c r="D926" s="27"/>
      <c r="E926" s="27"/>
      <c r="F926" s="27"/>
      <c r="G926" s="27"/>
      <c r="H926" s="27"/>
      <c r="I926" s="27"/>
    </row>
    <row r="927" spans="4:9" ht="13.5" customHeight="1">
      <c r="D927" s="27"/>
      <c r="E927" s="27"/>
      <c r="F927" s="27"/>
      <c r="G927" s="27"/>
      <c r="H927" s="27"/>
      <c r="I927" s="27"/>
    </row>
    <row r="928" spans="4:9" ht="13.5" customHeight="1">
      <c r="D928" s="27"/>
      <c r="E928" s="27"/>
      <c r="F928" s="27"/>
      <c r="G928" s="27"/>
      <c r="H928" s="27"/>
      <c r="I928" s="27"/>
    </row>
    <row r="929" spans="4:9" ht="13.5" customHeight="1">
      <c r="D929" s="27"/>
      <c r="E929" s="27"/>
      <c r="F929" s="27"/>
      <c r="G929" s="27"/>
      <c r="H929" s="27"/>
      <c r="I929" s="27"/>
    </row>
    <row r="930" spans="4:9" ht="13.5" customHeight="1">
      <c r="D930" s="27"/>
      <c r="E930" s="27"/>
      <c r="F930" s="27"/>
      <c r="G930" s="27"/>
      <c r="H930" s="27"/>
      <c r="I930" s="27"/>
    </row>
    <row r="931" spans="4:9" ht="13.5" customHeight="1">
      <c r="D931" s="27"/>
      <c r="E931" s="27"/>
      <c r="F931" s="27"/>
      <c r="G931" s="27"/>
      <c r="H931" s="27"/>
      <c r="I931" s="27"/>
    </row>
    <row r="932" spans="4:9" ht="13.5" customHeight="1">
      <c r="D932" s="27"/>
      <c r="E932" s="27"/>
      <c r="F932" s="27"/>
      <c r="G932" s="27"/>
      <c r="H932" s="27"/>
      <c r="I932" s="27"/>
    </row>
    <row r="933" spans="4:9" ht="13.5" customHeight="1">
      <c r="D933" s="27"/>
      <c r="E933" s="27"/>
      <c r="F933" s="27"/>
      <c r="G933" s="27"/>
      <c r="H933" s="27"/>
      <c r="I933" s="27"/>
    </row>
    <row r="934" spans="4:9" ht="13.5" customHeight="1">
      <c r="D934" s="27"/>
      <c r="E934" s="27"/>
      <c r="F934" s="27"/>
      <c r="G934" s="27"/>
      <c r="H934" s="27"/>
      <c r="I934" s="27"/>
    </row>
    <row r="935" spans="4:9" ht="13.5" customHeight="1">
      <c r="D935" s="27"/>
      <c r="E935" s="27"/>
      <c r="F935" s="27"/>
      <c r="G935" s="27"/>
      <c r="H935" s="27"/>
      <c r="I935" s="27"/>
    </row>
    <row r="936" spans="4:9" ht="13.5" customHeight="1">
      <c r="D936" s="27"/>
      <c r="E936" s="27"/>
      <c r="F936" s="27"/>
      <c r="G936" s="27"/>
      <c r="H936" s="27"/>
      <c r="I936" s="27"/>
    </row>
    <row r="937" spans="4:9" ht="13.5" customHeight="1">
      <c r="D937" s="27"/>
      <c r="E937" s="27"/>
      <c r="F937" s="27"/>
      <c r="G937" s="27"/>
      <c r="H937" s="27"/>
      <c r="I937" s="27"/>
    </row>
    <row r="938" spans="4:9" ht="13.5" customHeight="1">
      <c r="D938" s="27"/>
      <c r="E938" s="27"/>
      <c r="F938" s="27"/>
      <c r="G938" s="27"/>
      <c r="H938" s="27"/>
      <c r="I938" s="27"/>
    </row>
    <row r="939" spans="4:9" ht="13.5" customHeight="1">
      <c r="D939" s="27"/>
      <c r="E939" s="27"/>
      <c r="F939" s="27"/>
      <c r="G939" s="27"/>
      <c r="H939" s="27"/>
      <c r="I939" s="27"/>
    </row>
    <row r="940" spans="4:9" ht="13.5" customHeight="1">
      <c r="D940" s="27"/>
      <c r="E940" s="27"/>
      <c r="F940" s="27"/>
      <c r="G940" s="27"/>
      <c r="H940" s="27"/>
      <c r="I940" s="27"/>
    </row>
    <row r="941" spans="4:9" ht="13.5" customHeight="1">
      <c r="D941" s="27"/>
      <c r="E941" s="27"/>
      <c r="F941" s="27"/>
      <c r="G941" s="27"/>
      <c r="H941" s="27"/>
      <c r="I941" s="27"/>
    </row>
    <row r="942" spans="4:9" ht="13.5" customHeight="1">
      <c r="D942" s="27"/>
      <c r="E942" s="27"/>
      <c r="F942" s="27"/>
      <c r="G942" s="27"/>
      <c r="H942" s="27"/>
      <c r="I942" s="27"/>
    </row>
    <row r="943" spans="4:9" ht="13.5" customHeight="1">
      <c r="D943" s="27"/>
      <c r="E943" s="27"/>
      <c r="F943" s="27"/>
      <c r="G943" s="27"/>
      <c r="H943" s="27"/>
      <c r="I943" s="27"/>
    </row>
    <row r="944" spans="4:9" ht="13.5" customHeight="1">
      <c r="D944" s="27"/>
      <c r="E944" s="27"/>
      <c r="F944" s="27"/>
      <c r="G944" s="27"/>
      <c r="H944" s="27"/>
      <c r="I944" s="27"/>
    </row>
    <row r="945" spans="4:9" ht="13.5" customHeight="1">
      <c r="D945" s="27"/>
      <c r="E945" s="27"/>
      <c r="F945" s="27"/>
      <c r="G945" s="27"/>
      <c r="H945" s="27"/>
      <c r="I945" s="27"/>
    </row>
    <row r="946" spans="4:9" ht="13.5" customHeight="1">
      <c r="D946" s="27"/>
      <c r="E946" s="27"/>
      <c r="F946" s="27"/>
      <c r="G946" s="27"/>
      <c r="H946" s="27"/>
      <c r="I946" s="27"/>
    </row>
    <row r="947" spans="4:9" ht="13.5" customHeight="1">
      <c r="D947" s="27"/>
      <c r="E947" s="27"/>
      <c r="F947" s="27"/>
      <c r="G947" s="27"/>
      <c r="H947" s="27"/>
      <c r="I947" s="27"/>
    </row>
    <row r="948" spans="4:9" ht="13.5" customHeight="1">
      <c r="D948" s="27"/>
      <c r="E948" s="27"/>
      <c r="F948" s="27"/>
      <c r="G948" s="27"/>
      <c r="H948" s="27"/>
      <c r="I948" s="27"/>
    </row>
    <row r="949" spans="4:9" ht="13.5" customHeight="1">
      <c r="D949" s="27"/>
      <c r="E949" s="27"/>
      <c r="F949" s="27"/>
      <c r="G949" s="27"/>
      <c r="H949" s="27"/>
      <c r="I949" s="27"/>
    </row>
    <row r="950" spans="4:9" ht="13.5" customHeight="1">
      <c r="D950" s="27"/>
      <c r="E950" s="27"/>
      <c r="F950" s="27"/>
      <c r="G950" s="27"/>
      <c r="H950" s="27"/>
      <c r="I950" s="27"/>
    </row>
    <row r="951" spans="4:9" ht="13.5" customHeight="1">
      <c r="D951" s="27"/>
      <c r="E951" s="27"/>
      <c r="F951" s="27"/>
      <c r="G951" s="27"/>
      <c r="H951" s="27"/>
      <c r="I951" s="27"/>
    </row>
    <row r="952" spans="4:9" ht="13.5" customHeight="1">
      <c r="D952" s="27"/>
      <c r="E952" s="27"/>
      <c r="F952" s="27"/>
      <c r="G952" s="27"/>
      <c r="H952" s="27"/>
      <c r="I952" s="27"/>
    </row>
    <row r="953" spans="4:9" ht="13.5" customHeight="1">
      <c r="D953" s="27"/>
      <c r="E953" s="27"/>
      <c r="F953" s="27"/>
      <c r="G953" s="27"/>
      <c r="H953" s="27"/>
      <c r="I953" s="27"/>
    </row>
    <row r="954" spans="4:9" ht="13.5" customHeight="1">
      <c r="D954" s="27"/>
      <c r="E954" s="27"/>
      <c r="F954" s="27"/>
      <c r="G954" s="27"/>
      <c r="H954" s="27"/>
      <c r="I954" s="27"/>
    </row>
    <row r="955" spans="4:9" ht="13.5" customHeight="1">
      <c r="D955" s="27"/>
      <c r="E955" s="27"/>
      <c r="F955" s="27"/>
      <c r="G955" s="27"/>
      <c r="H955" s="27"/>
      <c r="I955" s="27"/>
    </row>
    <row r="956" spans="4:9" ht="13.5" customHeight="1">
      <c r="D956" s="27"/>
      <c r="E956" s="27"/>
      <c r="F956" s="27"/>
      <c r="G956" s="27"/>
      <c r="H956" s="27"/>
      <c r="I956" s="27"/>
    </row>
    <row r="957" spans="4:9" ht="13.5" customHeight="1">
      <c r="D957" s="27"/>
      <c r="E957" s="27"/>
      <c r="F957" s="27"/>
      <c r="G957" s="27"/>
      <c r="H957" s="27"/>
      <c r="I957" s="27"/>
    </row>
    <row r="958" spans="4:9" ht="13.5" customHeight="1">
      <c r="D958" s="27"/>
      <c r="E958" s="27"/>
      <c r="F958" s="27"/>
      <c r="G958" s="27"/>
      <c r="H958" s="27"/>
      <c r="I958" s="27"/>
    </row>
    <row r="959" spans="4:9" ht="13.5" customHeight="1">
      <c r="D959" s="27"/>
      <c r="E959" s="27"/>
      <c r="F959" s="27"/>
      <c r="G959" s="27"/>
      <c r="H959" s="27"/>
      <c r="I959" s="27"/>
    </row>
    <row r="960" spans="4:9" ht="13.5" customHeight="1">
      <c r="D960" s="27"/>
      <c r="E960" s="27"/>
      <c r="F960" s="27"/>
      <c r="G960" s="27"/>
      <c r="H960" s="27"/>
      <c r="I960" s="27"/>
    </row>
    <row r="961" spans="4:9" ht="13.5" customHeight="1">
      <c r="D961" s="27"/>
      <c r="E961" s="27"/>
      <c r="F961" s="27"/>
      <c r="G961" s="27"/>
      <c r="H961" s="27"/>
      <c r="I961" s="27"/>
    </row>
    <row r="962" spans="4:9" ht="13.5" customHeight="1">
      <c r="D962" s="27"/>
      <c r="E962" s="27"/>
      <c r="F962" s="27"/>
      <c r="G962" s="27"/>
      <c r="H962" s="27"/>
      <c r="I962" s="27"/>
    </row>
    <row r="963" spans="4:9" ht="13.5" customHeight="1">
      <c r="D963" s="27"/>
      <c r="E963" s="27"/>
      <c r="F963" s="27"/>
      <c r="G963" s="27"/>
      <c r="H963" s="27"/>
      <c r="I963" s="27"/>
    </row>
    <row r="964" spans="4:9" ht="13.5" customHeight="1">
      <c r="D964" s="27"/>
      <c r="E964" s="27"/>
      <c r="F964" s="27"/>
      <c r="G964" s="27"/>
      <c r="H964" s="27"/>
      <c r="I964" s="27"/>
    </row>
    <row r="965" spans="4:9" ht="13.5" customHeight="1">
      <c r="D965" s="27"/>
      <c r="E965" s="27"/>
      <c r="F965" s="27"/>
      <c r="G965" s="27"/>
      <c r="H965" s="27"/>
      <c r="I965" s="27"/>
    </row>
    <row r="966" spans="4:9" ht="13.5" customHeight="1">
      <c r="D966" s="27"/>
      <c r="E966" s="27"/>
      <c r="F966" s="27"/>
      <c r="G966" s="27"/>
      <c r="H966" s="27"/>
      <c r="I966" s="27"/>
    </row>
    <row r="967" spans="4:9" ht="13.5" customHeight="1">
      <c r="D967" s="27"/>
      <c r="E967" s="27"/>
      <c r="F967" s="27"/>
      <c r="G967" s="27"/>
      <c r="H967" s="27"/>
      <c r="I967" s="27"/>
    </row>
    <row r="968" spans="4:9" ht="13.5" customHeight="1">
      <c r="D968" s="27"/>
      <c r="E968" s="27"/>
      <c r="F968" s="27"/>
      <c r="G968" s="27"/>
      <c r="H968" s="27"/>
      <c r="I968" s="27"/>
    </row>
    <row r="969" spans="4:9" ht="13.5" customHeight="1">
      <c r="D969" s="27"/>
      <c r="E969" s="27"/>
      <c r="F969" s="27"/>
      <c r="G969" s="27"/>
      <c r="H969" s="27"/>
      <c r="I969" s="27"/>
    </row>
    <row r="970" spans="4:9" ht="13.5" customHeight="1">
      <c r="D970" s="27"/>
      <c r="E970" s="27"/>
      <c r="F970" s="27"/>
      <c r="G970" s="27"/>
      <c r="H970" s="27"/>
      <c r="I970" s="27"/>
    </row>
    <row r="971" spans="4:9" ht="13.5" customHeight="1">
      <c r="D971" s="27"/>
      <c r="E971" s="27"/>
      <c r="F971" s="27"/>
      <c r="G971" s="27"/>
      <c r="H971" s="27"/>
      <c r="I971" s="27"/>
    </row>
    <row r="972" spans="4:9" ht="13.5" customHeight="1">
      <c r="D972" s="27"/>
      <c r="E972" s="27"/>
      <c r="F972" s="27"/>
      <c r="G972" s="27"/>
      <c r="H972" s="27"/>
      <c r="I972" s="27"/>
    </row>
    <row r="973" spans="4:9" ht="13.5" customHeight="1">
      <c r="D973" s="27"/>
      <c r="E973" s="27"/>
      <c r="F973" s="27"/>
      <c r="G973" s="27"/>
      <c r="H973" s="27"/>
      <c r="I973" s="27"/>
    </row>
    <row r="974" spans="4:9" ht="13.5" customHeight="1">
      <c r="D974" s="27"/>
      <c r="E974" s="27"/>
      <c r="F974" s="27"/>
      <c r="G974" s="27"/>
      <c r="H974" s="27"/>
      <c r="I974" s="27"/>
    </row>
    <row r="975" spans="4:9" ht="13.5" customHeight="1">
      <c r="D975" s="27"/>
      <c r="E975" s="27"/>
      <c r="F975" s="27"/>
      <c r="G975" s="27"/>
      <c r="H975" s="27"/>
      <c r="I975" s="27"/>
    </row>
    <row r="976" spans="4:9" ht="13.5" customHeight="1">
      <c r="D976" s="27"/>
      <c r="E976" s="27"/>
      <c r="F976" s="27"/>
      <c r="G976" s="27"/>
      <c r="H976" s="27"/>
      <c r="I976" s="27"/>
    </row>
    <row r="977" spans="4:9" ht="13.5" customHeight="1">
      <c r="D977" s="27"/>
      <c r="E977" s="27"/>
      <c r="F977" s="27"/>
      <c r="G977" s="27"/>
      <c r="H977" s="27"/>
      <c r="I977" s="27"/>
    </row>
    <row r="978" spans="4:9" ht="13.5" customHeight="1">
      <c r="D978" s="27"/>
      <c r="E978" s="27"/>
      <c r="F978" s="27"/>
      <c r="G978" s="27"/>
      <c r="H978" s="27"/>
      <c r="I978" s="27"/>
    </row>
    <row r="979" spans="4:9" ht="13.5" customHeight="1">
      <c r="D979" s="27"/>
      <c r="E979" s="27"/>
      <c r="F979" s="27"/>
      <c r="G979" s="27"/>
      <c r="H979" s="27"/>
      <c r="I979" s="27"/>
    </row>
    <row r="980" spans="4:9" ht="13.5" customHeight="1">
      <c r="D980" s="27"/>
      <c r="E980" s="27"/>
      <c r="F980" s="27"/>
      <c r="G980" s="27"/>
      <c r="H980" s="27"/>
      <c r="I980" s="27"/>
    </row>
    <row r="981" spans="4:9" ht="13.5" customHeight="1">
      <c r="D981" s="27"/>
      <c r="E981" s="27"/>
      <c r="F981" s="27"/>
      <c r="G981" s="27"/>
      <c r="H981" s="27"/>
      <c r="I981" s="27"/>
    </row>
    <row r="982" spans="4:9" ht="13.5" customHeight="1">
      <c r="D982" s="27"/>
      <c r="E982" s="27"/>
      <c r="F982" s="27"/>
      <c r="G982" s="27"/>
      <c r="H982" s="27"/>
      <c r="I982" s="27"/>
    </row>
    <row r="983" spans="4:9" ht="13.5" customHeight="1">
      <c r="D983" s="27"/>
      <c r="E983" s="27"/>
      <c r="F983" s="27"/>
      <c r="G983" s="27"/>
      <c r="H983" s="27"/>
      <c r="I983" s="27"/>
    </row>
    <row r="984" spans="4:9" ht="13.5" customHeight="1">
      <c r="D984" s="27"/>
      <c r="E984" s="27"/>
      <c r="F984" s="27"/>
      <c r="G984" s="27"/>
      <c r="H984" s="27"/>
      <c r="I984" s="27"/>
    </row>
    <row r="985" spans="4:9" ht="13.5" customHeight="1">
      <c r="D985" s="27"/>
      <c r="E985" s="27"/>
      <c r="F985" s="27"/>
      <c r="G985" s="27"/>
      <c r="H985" s="27"/>
      <c r="I985" s="27"/>
    </row>
    <row r="986" spans="4:9" ht="13.5" customHeight="1">
      <c r="D986" s="27"/>
      <c r="E986" s="27"/>
      <c r="F986" s="27"/>
      <c r="G986" s="27"/>
      <c r="H986" s="27"/>
      <c r="I986" s="27"/>
    </row>
    <row r="987" spans="4:9" ht="13.5" customHeight="1">
      <c r="D987" s="27"/>
      <c r="E987" s="27"/>
      <c r="F987" s="27"/>
      <c r="G987" s="27"/>
      <c r="H987" s="27"/>
      <c r="I987" s="27"/>
    </row>
    <row r="988" spans="4:9" ht="13.5" customHeight="1">
      <c r="D988" s="27"/>
      <c r="E988" s="27"/>
      <c r="F988" s="27"/>
      <c r="G988" s="27"/>
      <c r="H988" s="27"/>
      <c r="I988" s="27"/>
    </row>
    <row r="989" spans="4:9" ht="13.5" customHeight="1">
      <c r="D989" s="27"/>
      <c r="E989" s="27"/>
      <c r="F989" s="27"/>
      <c r="G989" s="27"/>
      <c r="H989" s="27"/>
      <c r="I989" s="27"/>
    </row>
    <row r="990" spans="4:9" ht="13.5" customHeight="1">
      <c r="D990" s="27"/>
      <c r="E990" s="27"/>
      <c r="F990" s="27"/>
      <c r="G990" s="27"/>
      <c r="H990" s="27"/>
      <c r="I990" s="27"/>
    </row>
    <row r="991" spans="4:9" ht="13.5" customHeight="1">
      <c r="D991" s="27"/>
      <c r="E991" s="27"/>
      <c r="F991" s="27"/>
      <c r="G991" s="27"/>
      <c r="H991" s="27"/>
      <c r="I991" s="27"/>
    </row>
    <row r="992" spans="4:9" ht="13.5" customHeight="1">
      <c r="D992" s="27"/>
      <c r="E992" s="27"/>
      <c r="F992" s="27"/>
      <c r="G992" s="27"/>
      <c r="H992" s="27"/>
      <c r="I992" s="27"/>
    </row>
    <row r="993" spans="4:9" ht="13.5" customHeight="1">
      <c r="D993" s="27"/>
      <c r="E993" s="27"/>
      <c r="F993" s="27"/>
      <c r="G993" s="27"/>
      <c r="H993" s="27"/>
      <c r="I993" s="27"/>
    </row>
    <row r="994" spans="4:9" ht="13.5" customHeight="1">
      <c r="D994" s="27"/>
      <c r="E994" s="27"/>
      <c r="F994" s="27"/>
      <c r="G994" s="27"/>
      <c r="H994" s="27"/>
      <c r="I994" s="27"/>
    </row>
    <row r="995" spans="4:9" ht="13.5" customHeight="1">
      <c r="D995" s="27"/>
      <c r="E995" s="27"/>
      <c r="F995" s="27"/>
    </row>
    <row r="996" spans="4:9" ht="13.5" customHeight="1">
      <c r="D996" s="27"/>
      <c r="E996" s="27"/>
      <c r="F996" s="27"/>
    </row>
  </sheetData>
  <mergeCells count="25">
    <mergeCell ref="A26:C26"/>
    <mergeCell ref="B43:C43"/>
    <mergeCell ref="B41:C41"/>
    <mergeCell ref="A1:C1"/>
    <mergeCell ref="A2:C2"/>
    <mergeCell ref="A3:C3"/>
    <mergeCell ref="A4:C4"/>
    <mergeCell ref="A5:C5"/>
    <mergeCell ref="A6:C6"/>
    <mergeCell ref="A18:B18"/>
    <mergeCell ref="A19:B19"/>
    <mergeCell ref="A20:B20"/>
    <mergeCell ref="A21:B21"/>
    <mergeCell ref="A22:C22"/>
    <mergeCell ref="A24:C24"/>
    <mergeCell ref="A25:C25"/>
    <mergeCell ref="A30:C30"/>
    <mergeCell ref="B31:C31"/>
    <mergeCell ref="B39:C39"/>
    <mergeCell ref="A27:C27"/>
    <mergeCell ref="A32:C32"/>
    <mergeCell ref="B33:C33"/>
    <mergeCell ref="B35:C35"/>
    <mergeCell ref="B37:C37"/>
    <mergeCell ref="A28:C28"/>
  </mergeCells>
  <phoneticPr fontId="22" type="noConversion"/>
  <printOptions horizontalCentered="1"/>
  <pageMargins left="0.39370078740157483" right="0.39370078740157483" top="0.39370078740157483" bottom="0.39370078740157483" header="0" footer="0"/>
  <pageSetup paperSize="9" scale="7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6666-0C9B-4549-BA90-3500B9F39A93}">
  <sheetPr codeName="Planilha11">
    <tabColor theme="0"/>
  </sheetPr>
  <dimension ref="A1:AI4942"/>
  <sheetViews>
    <sheetView showGridLines="0" view="pageBreakPreview" topLeftCell="B5" zoomScaleNormal="100" zoomScaleSheetLayoutView="100" workbookViewId="0">
      <selection activeCell="D8" sqref="D8:H8"/>
    </sheetView>
  </sheetViews>
  <sheetFormatPr defaultColWidth="14.42578125" defaultRowHeight="15" customHeight="1"/>
  <cols>
    <col min="1" max="1" width="0" style="194" hidden="1" customWidth="1"/>
    <col min="2" max="2" width="12.85546875" customWidth="1"/>
    <col min="3" max="3" width="86.28515625" customWidth="1"/>
    <col min="4" max="4" width="7.42578125" style="71" customWidth="1"/>
    <col min="5" max="5" width="11.7109375" style="66" customWidth="1"/>
    <col min="6" max="6" width="12.7109375" customWidth="1"/>
    <col min="7" max="7" width="15.28515625" customWidth="1"/>
    <col min="8" max="8" width="16.140625" customWidth="1"/>
    <col min="9" max="9" width="8.7109375" customWidth="1"/>
    <col min="10" max="10" width="11" bestFit="1" customWidth="1"/>
    <col min="11" max="11" width="13.42578125" bestFit="1" customWidth="1"/>
    <col min="12" max="12" width="17.5703125" customWidth="1"/>
    <col min="13" max="13" width="12.7109375" customWidth="1"/>
    <col min="14" max="14" width="14.42578125" bestFit="1" customWidth="1"/>
    <col min="15" max="15" width="12.7109375" bestFit="1" customWidth="1"/>
    <col min="16" max="16" width="18.28515625" customWidth="1"/>
    <col min="17" max="35" width="9.140625" customWidth="1"/>
  </cols>
  <sheetData>
    <row r="1" spans="1:35" ht="19.5" customHeight="1">
      <c r="B1" s="856"/>
      <c r="C1" s="857"/>
      <c r="D1" s="857"/>
      <c r="E1" s="857"/>
      <c r="F1" s="857"/>
      <c r="G1" s="857"/>
      <c r="H1" s="858"/>
      <c r="I1" s="33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</row>
    <row r="2" spans="1:35" ht="19.5" customHeight="1">
      <c r="B2" s="848" t="str">
        <f>GERAL!A2</f>
        <v>PLANILHA DE FORMAÇÃO DE PREÇOS</v>
      </c>
      <c r="C2" s="849"/>
      <c r="D2" s="849"/>
      <c r="E2" s="849"/>
      <c r="F2" s="849"/>
      <c r="G2" s="849"/>
      <c r="H2" s="850"/>
      <c r="I2" s="33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</row>
    <row r="3" spans="1:35" ht="19.5" customHeight="1">
      <c r="B3" s="848" t="str">
        <f>GERAL!A3</f>
        <v>UNIVERSIDADE FEDERAL DE OURO PRETO - UFOP</v>
      </c>
      <c r="C3" s="849"/>
      <c r="D3" s="849"/>
      <c r="E3" s="849"/>
      <c r="F3" s="849"/>
      <c r="G3" s="849"/>
      <c r="H3" s="850"/>
      <c r="I3" s="3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</row>
    <row r="4" spans="1:35" ht="19.5" customHeight="1">
      <c r="B4" s="848" t="str">
        <f>GERAL!A4</f>
        <v xml:space="preserve">Materiais e mão de obra para execução dos serviços especificados </v>
      </c>
      <c r="C4" s="849"/>
      <c r="D4" s="849"/>
      <c r="E4" s="849"/>
      <c r="F4" s="849"/>
      <c r="G4" s="849"/>
      <c r="H4" s="850"/>
      <c r="I4" s="33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</row>
    <row r="5" spans="1:35" ht="19.5" customHeight="1">
      <c r="B5" s="848" t="str">
        <f>GERAL!A5</f>
        <v>RECUPERAÇÃO PARCIAL DE COBERTURA, ESQUADRIAS E INSTALAÇÕES ELÉTRICAS DA ESCOLA DE MINAS DA PRAÇA TIRADENTES</v>
      </c>
      <c r="C5" s="849"/>
      <c r="D5" s="849"/>
      <c r="E5" s="849"/>
      <c r="F5" s="849"/>
      <c r="G5" s="849"/>
      <c r="H5" s="850"/>
      <c r="I5" s="33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</row>
    <row r="6" spans="1:35" ht="19.5" customHeight="1" thickBot="1">
      <c r="B6" s="848" t="str">
        <f>GERAL!A6</f>
        <v>ESCOLA DE MINAS</v>
      </c>
      <c r="C6" s="849"/>
      <c r="D6" s="849"/>
      <c r="E6" s="849"/>
      <c r="F6" s="849"/>
      <c r="G6" s="849"/>
      <c r="H6" s="850"/>
      <c r="I6" s="33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</row>
    <row r="7" spans="1:35" ht="30" customHeight="1" thickBot="1">
      <c r="A7" s="194" t="s">
        <v>35</v>
      </c>
      <c r="B7" s="34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85" t="s">
        <v>41</v>
      </c>
      <c r="I7" s="86" t="s">
        <v>42</v>
      </c>
      <c r="J7" s="87">
        <f>GERAL!$C$19</f>
        <v>0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</row>
    <row r="8" spans="1:35" ht="30" customHeight="1" thickBot="1">
      <c r="A8" s="194">
        <v>9</v>
      </c>
      <c r="B8" s="478" t="s">
        <v>1200</v>
      </c>
      <c r="C8" s="479" t="s">
        <v>1507</v>
      </c>
      <c r="D8" s="876"/>
      <c r="E8" s="871"/>
      <c r="F8" s="871"/>
      <c r="G8" s="871"/>
      <c r="H8" s="905"/>
      <c r="I8" s="433" t="s">
        <v>45</v>
      </c>
      <c r="J8" s="434" t="s">
        <v>46</v>
      </c>
      <c r="K8" s="435" t="s">
        <v>47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</row>
    <row r="9" spans="1:35" ht="28.15" customHeight="1" thickBot="1">
      <c r="A9" s="197" t="s">
        <v>1508</v>
      </c>
      <c r="B9" s="483" t="s">
        <v>1200</v>
      </c>
      <c r="C9" s="487" t="s">
        <v>820</v>
      </c>
      <c r="D9" s="485"/>
      <c r="E9" s="489"/>
      <c r="F9" s="489"/>
      <c r="G9" s="490"/>
      <c r="H9" s="541"/>
      <c r="I9" s="436"/>
      <c r="J9" s="437"/>
      <c r="K9" s="438"/>
      <c r="L9" s="45"/>
      <c r="M9" s="45"/>
      <c r="N9" s="45"/>
      <c r="O9" s="50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</row>
    <row r="10" spans="1:35" ht="22.5">
      <c r="A10" s="194" t="s">
        <v>1509</v>
      </c>
      <c r="B10" s="480" t="s">
        <v>1510</v>
      </c>
      <c r="C10" s="482" t="s">
        <v>1853</v>
      </c>
      <c r="D10" s="101" t="s">
        <v>62</v>
      </c>
      <c r="E10" s="93">
        <v>112.86</v>
      </c>
      <c r="F10" s="616"/>
      <c r="G10" s="463"/>
      <c r="H10" s="454"/>
      <c r="I10" s="439"/>
      <c r="J10" s="440"/>
      <c r="K10" s="80"/>
      <c r="L10" s="45"/>
      <c r="M10" s="45"/>
      <c r="N10" s="45"/>
      <c r="O10" s="50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</row>
    <row r="11" spans="1:35" ht="22.5">
      <c r="A11" s="194" t="s">
        <v>1512</v>
      </c>
      <c r="B11" s="78" t="s">
        <v>1513</v>
      </c>
      <c r="C11" s="41" t="s">
        <v>1847</v>
      </c>
      <c r="D11" s="70" t="s">
        <v>62</v>
      </c>
      <c r="E11" s="93">
        <v>1.71</v>
      </c>
      <c r="F11" s="614"/>
      <c r="G11" s="452"/>
      <c r="H11" s="453"/>
      <c r="I11" s="439"/>
      <c r="J11" s="440"/>
      <c r="K11" s="80"/>
      <c r="L11" s="45"/>
      <c r="M11" s="45"/>
      <c r="N11" s="45"/>
      <c r="O11" s="50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</row>
    <row r="12" spans="1:35" ht="22.5">
      <c r="A12" s="194" t="s">
        <v>1514</v>
      </c>
      <c r="B12" s="78" t="s">
        <v>1515</v>
      </c>
      <c r="C12" s="41" t="s">
        <v>1939</v>
      </c>
      <c r="D12" s="70" t="s">
        <v>62</v>
      </c>
      <c r="E12" s="93">
        <v>28.7</v>
      </c>
      <c r="F12" s="614"/>
      <c r="G12" s="452"/>
      <c r="H12" s="453"/>
      <c r="I12" s="439"/>
      <c r="J12" s="440"/>
      <c r="K12" s="80"/>
      <c r="L12" s="45"/>
      <c r="M12" s="45"/>
      <c r="N12" s="45"/>
      <c r="O12" s="50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</row>
    <row r="13" spans="1:35" ht="12.75">
      <c r="A13" s="194" t="s">
        <v>1517</v>
      </c>
      <c r="B13" s="78" t="s">
        <v>1518</v>
      </c>
      <c r="C13" s="41" t="s">
        <v>1810</v>
      </c>
      <c r="D13" s="70" t="s">
        <v>62</v>
      </c>
      <c r="E13" s="93">
        <v>170.34</v>
      </c>
      <c r="F13" s="614"/>
      <c r="G13" s="452"/>
      <c r="H13" s="453"/>
      <c r="I13" s="439"/>
      <c r="J13" s="440"/>
      <c r="K13" s="80"/>
      <c r="L13" s="45"/>
      <c r="M13" s="45"/>
      <c r="N13" s="45"/>
      <c r="O13" s="50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</row>
    <row r="14" spans="1:35" ht="22.5">
      <c r="A14" s="194" t="s">
        <v>1519</v>
      </c>
      <c r="B14" s="78" t="s">
        <v>1520</v>
      </c>
      <c r="C14" s="357" t="s">
        <v>3461</v>
      </c>
      <c r="D14" s="358" t="s">
        <v>62</v>
      </c>
      <c r="E14" s="93">
        <v>987.78</v>
      </c>
      <c r="F14" s="614"/>
      <c r="G14" s="452"/>
      <c r="H14" s="453"/>
      <c r="I14" s="439"/>
      <c r="J14" s="440"/>
      <c r="K14" s="80"/>
      <c r="L14" s="45"/>
      <c r="M14" s="45"/>
      <c r="N14" s="45"/>
      <c r="O14" s="50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</row>
    <row r="15" spans="1:35" ht="12.75">
      <c r="A15" s="194" t="s">
        <v>1521</v>
      </c>
      <c r="B15" s="78" t="s">
        <v>1522</v>
      </c>
      <c r="C15" s="357" t="s">
        <v>1940</v>
      </c>
      <c r="D15" s="358" t="s">
        <v>62</v>
      </c>
      <c r="E15" s="93">
        <v>774.3</v>
      </c>
      <c r="F15" s="614"/>
      <c r="G15" s="452"/>
      <c r="H15" s="453"/>
      <c r="I15" s="439"/>
      <c r="J15" s="440"/>
      <c r="K15" s="80"/>
      <c r="L15" s="45"/>
      <c r="M15" s="45"/>
      <c r="N15" s="45"/>
      <c r="O15" s="50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</row>
    <row r="16" spans="1:35" ht="22.5">
      <c r="A16" s="194" t="s">
        <v>1524</v>
      </c>
      <c r="B16" s="78" t="s">
        <v>1525</v>
      </c>
      <c r="C16" s="357" t="s">
        <v>1943</v>
      </c>
      <c r="D16" s="358" t="s">
        <v>57</v>
      </c>
      <c r="E16" s="93">
        <v>28</v>
      </c>
      <c r="F16" s="614"/>
      <c r="G16" s="452"/>
      <c r="H16" s="453"/>
      <c r="I16" s="439"/>
      <c r="J16" s="440"/>
      <c r="K16" s="80"/>
      <c r="L16" s="45"/>
      <c r="M16" s="45"/>
      <c r="N16" s="45"/>
      <c r="O16" s="50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</row>
    <row r="17" spans="1:34" ht="22.5">
      <c r="A17" s="194" t="s">
        <v>1527</v>
      </c>
      <c r="B17" s="78" t="s">
        <v>1528</v>
      </c>
      <c r="C17" s="357" t="s">
        <v>1946</v>
      </c>
      <c r="D17" s="358" t="s">
        <v>57</v>
      </c>
      <c r="E17" s="93">
        <v>4</v>
      </c>
      <c r="F17" s="614"/>
      <c r="G17" s="452"/>
      <c r="H17" s="453"/>
      <c r="I17" s="439"/>
      <c r="J17" s="440"/>
      <c r="K17" s="80"/>
      <c r="L17" s="45"/>
      <c r="M17" s="45"/>
      <c r="N17" s="45"/>
      <c r="O17" s="50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</row>
    <row r="18" spans="1:34" ht="22.5">
      <c r="A18" s="194" t="s">
        <v>1530</v>
      </c>
      <c r="B18" s="78" t="s">
        <v>1531</v>
      </c>
      <c r="C18" s="357" t="s">
        <v>1950</v>
      </c>
      <c r="D18" s="358" t="s">
        <v>57</v>
      </c>
      <c r="E18" s="93">
        <v>1</v>
      </c>
      <c r="F18" s="614"/>
      <c r="G18" s="452"/>
      <c r="H18" s="453"/>
      <c r="I18" s="439"/>
      <c r="J18" s="440"/>
      <c r="K18" s="80"/>
      <c r="L18" s="45"/>
      <c r="M18" s="45"/>
      <c r="N18" s="45"/>
      <c r="O18" s="50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</row>
    <row r="19" spans="1:34" ht="12.75">
      <c r="A19" s="194" t="s">
        <v>1533</v>
      </c>
      <c r="B19" s="78" t="s">
        <v>1534</v>
      </c>
      <c r="C19" s="357" t="s">
        <v>3463</v>
      </c>
      <c r="D19" s="358" t="s">
        <v>57</v>
      </c>
      <c r="E19" s="93">
        <v>1</v>
      </c>
      <c r="F19" s="614"/>
      <c r="G19" s="452"/>
      <c r="H19" s="453"/>
      <c r="I19" s="439"/>
      <c r="J19" s="440"/>
      <c r="K19" s="80"/>
      <c r="L19" s="45"/>
      <c r="M19" s="45"/>
      <c r="N19" s="45"/>
      <c r="O19" s="50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</row>
    <row r="20" spans="1:34" ht="12.75">
      <c r="A20" s="194" t="s">
        <v>1535</v>
      </c>
      <c r="B20" s="78" t="s">
        <v>1536</v>
      </c>
      <c r="C20" s="357" t="s">
        <v>1815</v>
      </c>
      <c r="D20" s="358" t="s">
        <v>57</v>
      </c>
      <c r="E20" s="93">
        <v>2</v>
      </c>
      <c r="F20" s="614"/>
      <c r="G20" s="452"/>
      <c r="H20" s="453"/>
      <c r="I20" s="439"/>
      <c r="J20" s="440"/>
      <c r="K20" s="80"/>
      <c r="L20" s="45"/>
      <c r="M20" s="45"/>
      <c r="N20" s="45"/>
      <c r="O20" s="50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</row>
    <row r="21" spans="1:34" ht="12.75">
      <c r="A21" s="194" t="s">
        <v>1538</v>
      </c>
      <c r="B21" s="78" t="s">
        <v>1539</v>
      </c>
      <c r="C21" s="357" t="s">
        <v>1816</v>
      </c>
      <c r="D21" s="358" t="s">
        <v>57</v>
      </c>
      <c r="E21" s="93">
        <v>1</v>
      </c>
      <c r="F21" s="614"/>
      <c r="G21" s="452"/>
      <c r="H21" s="453"/>
      <c r="I21" s="439"/>
      <c r="J21" s="440"/>
      <c r="K21" s="80"/>
      <c r="L21" s="45"/>
      <c r="M21" s="45"/>
      <c r="N21" s="45"/>
      <c r="O21" s="50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</row>
    <row r="22" spans="1:34" ht="12.75">
      <c r="A22" s="194" t="s">
        <v>1541</v>
      </c>
      <c r="B22" s="78" t="s">
        <v>1542</v>
      </c>
      <c r="C22" s="357" t="s">
        <v>1952</v>
      </c>
      <c r="D22" s="358" t="s">
        <v>57</v>
      </c>
      <c r="E22" s="93">
        <v>1</v>
      </c>
      <c r="F22" s="614"/>
      <c r="G22" s="452"/>
      <c r="H22" s="453"/>
      <c r="I22" s="439"/>
      <c r="J22" s="440"/>
      <c r="K22" s="80"/>
      <c r="L22" s="45"/>
      <c r="M22" s="45"/>
      <c r="N22" s="45"/>
      <c r="O22" s="50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</row>
    <row r="23" spans="1:34" ht="12.75">
      <c r="A23" s="194" t="s">
        <v>1544</v>
      </c>
      <c r="B23" s="78" t="s">
        <v>1545</v>
      </c>
      <c r="C23" s="357" t="s">
        <v>3462</v>
      </c>
      <c r="D23" s="358" t="s">
        <v>57</v>
      </c>
      <c r="E23" s="93">
        <v>8</v>
      </c>
      <c r="F23" s="614"/>
      <c r="G23" s="452"/>
      <c r="H23" s="453"/>
      <c r="I23" s="439"/>
      <c r="J23" s="440"/>
      <c r="K23" s="80"/>
      <c r="L23" s="45"/>
      <c r="M23" s="45"/>
      <c r="N23" s="45"/>
      <c r="O23" s="50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</row>
    <row r="24" spans="1:34" ht="22.5">
      <c r="A24" s="194" t="s">
        <v>1546</v>
      </c>
      <c r="B24" s="78" t="s">
        <v>1547</v>
      </c>
      <c r="C24" s="357" t="s">
        <v>3408</v>
      </c>
      <c r="D24" s="358" t="s">
        <v>57</v>
      </c>
      <c r="E24" s="93">
        <v>1</v>
      </c>
      <c r="F24" s="614"/>
      <c r="G24" s="452"/>
      <c r="H24" s="453"/>
      <c r="I24" s="439"/>
      <c r="J24" s="440"/>
      <c r="K24" s="80"/>
      <c r="L24" s="45"/>
      <c r="M24" s="45"/>
      <c r="N24" s="45"/>
      <c r="O24" s="50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</row>
    <row r="25" spans="1:34" ht="23.25" thickBot="1">
      <c r="A25" s="194" t="s">
        <v>1548</v>
      </c>
      <c r="B25" s="336" t="s">
        <v>1549</v>
      </c>
      <c r="C25" s="370" t="s">
        <v>1836</v>
      </c>
      <c r="D25" s="359" t="s">
        <v>1831</v>
      </c>
      <c r="E25" s="93">
        <v>5</v>
      </c>
      <c r="F25" s="615"/>
      <c r="G25" s="457"/>
      <c r="H25" s="552"/>
      <c r="I25" s="439"/>
      <c r="J25" s="440"/>
      <c r="K25" s="80"/>
      <c r="L25" s="45"/>
      <c r="M25" s="45"/>
      <c r="N25" s="45"/>
      <c r="O25" s="50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</row>
    <row r="26" spans="1:34" ht="23.25" customHeight="1" thickBot="1">
      <c r="A26" s="197" t="s">
        <v>1550</v>
      </c>
      <c r="B26" s="483" t="s">
        <v>1551</v>
      </c>
      <c r="C26" s="487" t="s">
        <v>1552</v>
      </c>
      <c r="D26" s="485"/>
      <c r="E26" s="488"/>
      <c r="F26" s="489"/>
      <c r="G26" s="490"/>
      <c r="H26" s="541"/>
      <c r="I26" s="542"/>
      <c r="J26" s="543"/>
      <c r="K26" s="82"/>
      <c r="L26" s="45"/>
      <c r="M26" s="45"/>
      <c r="N26" s="45"/>
      <c r="O26" s="45"/>
    </row>
    <row r="27" spans="1:34" ht="22.5">
      <c r="A27" s="194" t="s">
        <v>1553</v>
      </c>
      <c r="B27" s="480" t="s">
        <v>1554</v>
      </c>
      <c r="C27" s="481" t="s">
        <v>1853</v>
      </c>
      <c r="D27" s="361" t="s">
        <v>62</v>
      </c>
      <c r="E27" s="93">
        <v>79.67</v>
      </c>
      <c r="F27" s="616"/>
      <c r="G27" s="463"/>
      <c r="H27" s="454"/>
      <c r="I27" s="439"/>
      <c r="J27" s="440"/>
      <c r="K27" s="80"/>
      <c r="L27" s="45"/>
      <c r="M27" s="45"/>
      <c r="N27" s="45"/>
      <c r="O27" s="45"/>
    </row>
    <row r="28" spans="1:34" ht="12.75">
      <c r="A28" s="194" t="s">
        <v>1555</v>
      </c>
      <c r="B28" s="78" t="s">
        <v>1556</v>
      </c>
      <c r="C28" s="357" t="s">
        <v>1854</v>
      </c>
      <c r="D28" s="358" t="s">
        <v>62</v>
      </c>
      <c r="E28" s="93">
        <v>94.54</v>
      </c>
      <c r="F28" s="614"/>
      <c r="G28" s="452"/>
      <c r="H28" s="453"/>
      <c r="I28" s="439"/>
      <c r="J28" s="440"/>
      <c r="K28" s="80"/>
      <c r="L28" s="45"/>
      <c r="M28" s="45"/>
      <c r="N28" s="45"/>
      <c r="O28" s="45"/>
    </row>
    <row r="29" spans="1:34" ht="12.75">
      <c r="A29" s="194" t="s">
        <v>1557</v>
      </c>
      <c r="B29" s="78" t="s">
        <v>1558</v>
      </c>
      <c r="C29" s="357" t="s">
        <v>1810</v>
      </c>
      <c r="D29" s="358" t="s">
        <v>62</v>
      </c>
      <c r="E29" s="93">
        <v>14.4</v>
      </c>
      <c r="F29" s="614"/>
      <c r="G29" s="452"/>
      <c r="H29" s="453"/>
      <c r="I29" s="439"/>
      <c r="J29" s="440"/>
      <c r="K29" s="80"/>
      <c r="L29" s="45"/>
      <c r="M29" s="45"/>
      <c r="N29" s="45"/>
      <c r="O29" s="50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</row>
    <row r="30" spans="1:34" ht="22.5">
      <c r="A30" s="194" t="s">
        <v>1559</v>
      </c>
      <c r="B30" s="78" t="s">
        <v>1560</v>
      </c>
      <c r="C30" s="357" t="s">
        <v>3461</v>
      </c>
      <c r="D30" s="358" t="s">
        <v>62</v>
      </c>
      <c r="E30" s="93">
        <v>2255.9</v>
      </c>
      <c r="F30" s="614"/>
      <c r="G30" s="452"/>
      <c r="H30" s="453"/>
      <c r="I30" s="439"/>
      <c r="J30" s="440"/>
      <c r="K30" s="80"/>
      <c r="L30" s="45"/>
      <c r="M30" s="45"/>
      <c r="N30" s="45"/>
      <c r="O30" s="45"/>
    </row>
    <row r="31" spans="1:34" ht="12.75">
      <c r="A31" s="194" t="s">
        <v>1561</v>
      </c>
      <c r="B31" s="78" t="s">
        <v>1562</v>
      </c>
      <c r="C31" s="357" t="s">
        <v>1940</v>
      </c>
      <c r="D31" s="358" t="s">
        <v>62</v>
      </c>
      <c r="E31" s="93">
        <v>123.15</v>
      </c>
      <c r="F31" s="614"/>
      <c r="G31" s="452"/>
      <c r="H31" s="453"/>
      <c r="I31" s="439"/>
      <c r="J31" s="440"/>
      <c r="K31" s="80"/>
      <c r="L31" s="45"/>
      <c r="M31" s="45"/>
      <c r="N31" s="45"/>
      <c r="O31" s="50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</row>
    <row r="32" spans="1:34" ht="22.5">
      <c r="A32" s="194" t="s">
        <v>1563</v>
      </c>
      <c r="B32" s="78" t="s">
        <v>1564</v>
      </c>
      <c r="C32" s="357" t="s">
        <v>1943</v>
      </c>
      <c r="D32" s="358" t="s">
        <v>57</v>
      </c>
      <c r="E32" s="93">
        <v>56</v>
      </c>
      <c r="F32" s="614"/>
      <c r="G32" s="452"/>
      <c r="H32" s="453"/>
      <c r="I32" s="439"/>
      <c r="J32" s="440"/>
      <c r="K32" s="80"/>
      <c r="L32" s="45"/>
      <c r="M32" s="45"/>
      <c r="N32" s="45"/>
      <c r="O32" s="45"/>
    </row>
    <row r="33" spans="1:34" ht="22.5">
      <c r="A33" s="194" t="s">
        <v>1565</v>
      </c>
      <c r="B33" s="78" t="s">
        <v>1566</v>
      </c>
      <c r="C33" s="357" t="s">
        <v>1946</v>
      </c>
      <c r="D33" s="358" t="s">
        <v>57</v>
      </c>
      <c r="E33" s="93">
        <v>2</v>
      </c>
      <c r="F33" s="614"/>
      <c r="G33" s="452"/>
      <c r="H33" s="453"/>
      <c r="I33" s="439"/>
      <c r="J33" s="440"/>
      <c r="K33" s="80"/>
      <c r="L33" s="45"/>
      <c r="M33" s="45"/>
      <c r="N33" s="45"/>
      <c r="O33" s="45"/>
    </row>
    <row r="34" spans="1:34" ht="12.75">
      <c r="A34" s="194" t="s">
        <v>1567</v>
      </c>
      <c r="B34" s="78" t="s">
        <v>1568</v>
      </c>
      <c r="C34" s="357" t="s">
        <v>1815</v>
      </c>
      <c r="D34" s="358" t="s">
        <v>57</v>
      </c>
      <c r="E34" s="93">
        <v>5</v>
      </c>
      <c r="F34" s="614"/>
      <c r="G34" s="452"/>
      <c r="H34" s="453"/>
      <c r="I34" s="439"/>
      <c r="J34" s="440"/>
      <c r="K34" s="80"/>
      <c r="L34" s="45"/>
      <c r="M34" s="45"/>
      <c r="N34" s="45"/>
      <c r="O34" s="50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</row>
    <row r="35" spans="1:34" ht="12.75">
      <c r="A35" s="194" t="s">
        <v>1569</v>
      </c>
      <c r="B35" s="78" t="s">
        <v>1570</v>
      </c>
      <c r="C35" s="357" t="s">
        <v>1816</v>
      </c>
      <c r="D35" s="358" t="s">
        <v>57</v>
      </c>
      <c r="E35" s="93">
        <v>1</v>
      </c>
      <c r="F35" s="614"/>
      <c r="G35" s="452"/>
      <c r="H35" s="453"/>
      <c r="I35" s="439"/>
      <c r="J35" s="440"/>
      <c r="K35" s="80"/>
      <c r="L35" s="45"/>
      <c r="M35" s="45"/>
      <c r="N35" s="45"/>
      <c r="O35" s="50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</row>
    <row r="36" spans="1:34" ht="13.5" thickBot="1">
      <c r="A36" s="194" t="s">
        <v>1571</v>
      </c>
      <c r="B36" s="336" t="s">
        <v>1572</v>
      </c>
      <c r="C36" s="370" t="s">
        <v>3462</v>
      </c>
      <c r="D36" s="359" t="s">
        <v>57</v>
      </c>
      <c r="E36" s="93">
        <v>7</v>
      </c>
      <c r="F36" s="615"/>
      <c r="G36" s="457"/>
      <c r="H36" s="552"/>
      <c r="I36" s="439"/>
      <c r="J36" s="440"/>
      <c r="K36" s="80"/>
      <c r="L36" s="45"/>
      <c r="M36" s="45"/>
      <c r="N36" s="45"/>
      <c r="O36" s="45"/>
    </row>
    <row r="37" spans="1:34" ht="23.25" customHeight="1" thickBot="1">
      <c r="A37" s="197" t="s">
        <v>1573</v>
      </c>
      <c r="B37" s="483" t="s">
        <v>1574</v>
      </c>
      <c r="C37" s="487" t="s">
        <v>957</v>
      </c>
      <c r="D37" s="485"/>
      <c r="E37" s="488"/>
      <c r="F37" s="489"/>
      <c r="G37" s="490"/>
      <c r="H37" s="541"/>
      <c r="I37" s="542"/>
      <c r="J37" s="543"/>
      <c r="K37" s="82"/>
      <c r="L37" s="45"/>
      <c r="M37" s="45"/>
      <c r="N37" s="45"/>
      <c r="O37" s="45"/>
    </row>
    <row r="38" spans="1:34" ht="22.5">
      <c r="A38" s="194" t="s">
        <v>1575</v>
      </c>
      <c r="B38" s="480" t="s">
        <v>1576</v>
      </c>
      <c r="C38" s="481" t="s">
        <v>1853</v>
      </c>
      <c r="D38" s="361" t="s">
        <v>62</v>
      </c>
      <c r="E38" s="93">
        <v>25.9</v>
      </c>
      <c r="F38" s="616"/>
      <c r="G38" s="463"/>
      <c r="H38" s="454"/>
      <c r="I38" s="439"/>
      <c r="J38" s="440"/>
      <c r="K38" s="80"/>
      <c r="L38" s="45"/>
      <c r="M38" s="45"/>
      <c r="N38" s="45"/>
      <c r="O38" s="45"/>
    </row>
    <row r="39" spans="1:34" ht="12.75">
      <c r="A39" s="194" t="s">
        <v>1577</v>
      </c>
      <c r="B39" s="78" t="s">
        <v>1578</v>
      </c>
      <c r="C39" s="357" t="s">
        <v>1810</v>
      </c>
      <c r="D39" s="358" t="s">
        <v>62</v>
      </c>
      <c r="E39" s="93">
        <v>17.100000000000001</v>
      </c>
      <c r="F39" s="614"/>
      <c r="G39" s="452"/>
      <c r="H39" s="453"/>
      <c r="I39" s="439"/>
      <c r="J39" s="440"/>
      <c r="K39" s="80"/>
      <c r="L39" s="45"/>
      <c r="M39" s="45"/>
      <c r="N39" s="45"/>
      <c r="O39" s="45"/>
    </row>
    <row r="40" spans="1:34" ht="22.5">
      <c r="A40" s="194" t="s">
        <v>1579</v>
      </c>
      <c r="B40" s="78" t="s">
        <v>1580</v>
      </c>
      <c r="C40" s="357" t="s">
        <v>3461</v>
      </c>
      <c r="D40" s="358" t="s">
        <v>62</v>
      </c>
      <c r="E40" s="93">
        <v>178.8</v>
      </c>
      <c r="F40" s="614"/>
      <c r="G40" s="452"/>
      <c r="H40" s="453"/>
      <c r="I40" s="439"/>
      <c r="J40" s="440"/>
      <c r="K40" s="80"/>
      <c r="L40" s="45"/>
      <c r="M40" s="45"/>
      <c r="N40" s="45"/>
      <c r="O40" s="45"/>
    </row>
    <row r="41" spans="1:34" ht="12.75">
      <c r="A41" s="194" t="s">
        <v>1581</v>
      </c>
      <c r="B41" s="78" t="s">
        <v>1582</v>
      </c>
      <c r="C41" s="357" t="s">
        <v>1940</v>
      </c>
      <c r="D41" s="358" t="s">
        <v>62</v>
      </c>
      <c r="E41" s="93">
        <v>24.5</v>
      </c>
      <c r="F41" s="614"/>
      <c r="G41" s="452"/>
      <c r="H41" s="453"/>
      <c r="I41" s="439"/>
      <c r="J41" s="440"/>
      <c r="K41" s="80"/>
      <c r="L41" s="45"/>
      <c r="M41" s="45"/>
      <c r="N41" s="45"/>
      <c r="O41" s="45"/>
    </row>
    <row r="42" spans="1:34" ht="22.5">
      <c r="A42" s="194" t="s">
        <v>1583</v>
      </c>
      <c r="B42" s="78" t="s">
        <v>1584</v>
      </c>
      <c r="C42" s="357" t="s">
        <v>1943</v>
      </c>
      <c r="D42" s="358" t="s">
        <v>57</v>
      </c>
      <c r="E42" s="93">
        <v>7</v>
      </c>
      <c r="F42" s="614"/>
      <c r="G42" s="452"/>
      <c r="H42" s="453"/>
      <c r="I42" s="439"/>
      <c r="J42" s="440"/>
      <c r="K42" s="80"/>
      <c r="L42" s="45"/>
      <c r="M42" s="45"/>
      <c r="N42" s="45"/>
      <c r="O42" s="45"/>
    </row>
    <row r="43" spans="1:34" ht="22.5">
      <c r="A43" s="194" t="s">
        <v>1585</v>
      </c>
      <c r="B43" s="78" t="s">
        <v>1586</v>
      </c>
      <c r="C43" s="357" t="s">
        <v>1946</v>
      </c>
      <c r="D43" s="358" t="s">
        <v>57</v>
      </c>
      <c r="E43" s="93">
        <v>1</v>
      </c>
      <c r="F43" s="614"/>
      <c r="G43" s="452"/>
      <c r="H43" s="453"/>
      <c r="I43" s="439"/>
      <c r="J43" s="440"/>
      <c r="K43" s="80"/>
      <c r="L43" s="45"/>
      <c r="M43" s="45"/>
      <c r="N43" s="45"/>
      <c r="O43" s="45"/>
    </row>
    <row r="44" spans="1:34" ht="12.75">
      <c r="A44" s="194" t="s">
        <v>1587</v>
      </c>
      <c r="B44" s="78" t="s">
        <v>1588</v>
      </c>
      <c r="C44" s="357" t="s">
        <v>1815</v>
      </c>
      <c r="D44" s="358" t="s">
        <v>57</v>
      </c>
      <c r="E44" s="93">
        <v>1</v>
      </c>
      <c r="F44" s="614"/>
      <c r="G44" s="452"/>
      <c r="H44" s="453"/>
      <c r="I44" s="439"/>
      <c r="J44" s="440"/>
      <c r="K44" s="80"/>
      <c r="L44" s="45"/>
      <c r="M44" s="45"/>
      <c r="N44" s="45"/>
      <c r="O44" s="45"/>
    </row>
    <row r="45" spans="1:34" ht="13.5" thickBot="1">
      <c r="A45" s="194" t="s">
        <v>1589</v>
      </c>
      <c r="B45" s="336" t="s">
        <v>1590</v>
      </c>
      <c r="C45" s="370" t="s">
        <v>3462</v>
      </c>
      <c r="D45" s="359" t="s">
        <v>57</v>
      </c>
      <c r="E45" s="93">
        <v>1</v>
      </c>
      <c r="F45" s="615"/>
      <c r="G45" s="457"/>
      <c r="H45" s="552"/>
      <c r="I45" s="439"/>
      <c r="J45" s="440"/>
      <c r="K45" s="80"/>
      <c r="L45" s="45"/>
      <c r="M45" s="45"/>
      <c r="N45" s="45"/>
      <c r="O45" s="45"/>
    </row>
    <row r="46" spans="1:34" ht="23.25" customHeight="1" thickBot="1">
      <c r="A46" s="197" t="s">
        <v>1591</v>
      </c>
      <c r="B46" s="483" t="s">
        <v>1592</v>
      </c>
      <c r="C46" s="487" t="s">
        <v>1593</v>
      </c>
      <c r="D46" s="485"/>
      <c r="E46" s="488"/>
      <c r="F46" s="489"/>
      <c r="G46" s="490"/>
      <c r="H46" s="541"/>
      <c r="I46" s="542"/>
      <c r="J46" s="543"/>
      <c r="K46" s="82"/>
      <c r="L46" s="45"/>
      <c r="M46" s="45"/>
      <c r="N46" s="45"/>
      <c r="O46" s="45"/>
    </row>
    <row r="47" spans="1:34" ht="22.5">
      <c r="A47" s="194" t="s">
        <v>1594</v>
      </c>
      <c r="B47" s="480" t="s">
        <v>1595</v>
      </c>
      <c r="C47" s="481" t="s">
        <v>1853</v>
      </c>
      <c r="D47" s="361" t="s">
        <v>62</v>
      </c>
      <c r="E47" s="93">
        <v>21.05</v>
      </c>
      <c r="F47" s="616"/>
      <c r="G47" s="463"/>
      <c r="H47" s="454"/>
      <c r="I47" s="439"/>
      <c r="J47" s="440"/>
      <c r="K47" s="80"/>
      <c r="L47" s="45"/>
      <c r="M47" s="45"/>
      <c r="N47" s="45"/>
      <c r="O47" s="45"/>
    </row>
    <row r="48" spans="1:34" ht="12.75">
      <c r="A48" s="194" t="s">
        <v>1596</v>
      </c>
      <c r="B48" s="78" t="s">
        <v>1597</v>
      </c>
      <c r="C48" s="357" t="s">
        <v>1810</v>
      </c>
      <c r="D48" s="358" t="s">
        <v>62</v>
      </c>
      <c r="E48" s="93">
        <v>49.9</v>
      </c>
      <c r="F48" s="614"/>
      <c r="G48" s="452"/>
      <c r="H48" s="453"/>
      <c r="I48" s="439"/>
      <c r="J48" s="440"/>
      <c r="K48" s="80"/>
      <c r="L48" s="45"/>
      <c r="M48" s="45"/>
      <c r="N48" s="45"/>
      <c r="O48" s="45"/>
    </row>
    <row r="49" spans="1:15" ht="22.5">
      <c r="A49" s="194" t="s">
        <v>1598</v>
      </c>
      <c r="B49" s="78" t="s">
        <v>1599</v>
      </c>
      <c r="C49" s="357" t="s">
        <v>3461</v>
      </c>
      <c r="D49" s="358" t="s">
        <v>62</v>
      </c>
      <c r="E49" s="93">
        <v>15.1</v>
      </c>
      <c r="F49" s="614"/>
      <c r="G49" s="452"/>
      <c r="H49" s="453"/>
      <c r="I49" s="439"/>
      <c r="J49" s="440"/>
      <c r="K49" s="80"/>
      <c r="L49" s="45"/>
      <c r="M49" s="45"/>
      <c r="N49" s="45"/>
      <c r="O49" s="45"/>
    </row>
    <row r="50" spans="1:15" ht="12.75">
      <c r="A50" s="194" t="s">
        <v>1600</v>
      </c>
      <c r="B50" s="78" t="s">
        <v>1601</v>
      </c>
      <c r="C50" s="357" t="s">
        <v>1940</v>
      </c>
      <c r="D50" s="358" t="s">
        <v>62</v>
      </c>
      <c r="E50" s="93">
        <v>124.92</v>
      </c>
      <c r="F50" s="614"/>
      <c r="G50" s="452"/>
      <c r="H50" s="453"/>
      <c r="I50" s="439"/>
      <c r="J50" s="440"/>
      <c r="K50" s="80"/>
      <c r="L50" s="45"/>
      <c r="M50" s="45"/>
      <c r="N50" s="45"/>
      <c r="O50" s="45"/>
    </row>
    <row r="51" spans="1:15" ht="22.5">
      <c r="A51" s="194" t="s">
        <v>1602</v>
      </c>
      <c r="B51" s="78" t="s">
        <v>1603</v>
      </c>
      <c r="C51" s="357" t="s">
        <v>1943</v>
      </c>
      <c r="D51" s="358" t="s">
        <v>57</v>
      </c>
      <c r="E51" s="93">
        <v>1</v>
      </c>
      <c r="F51" s="614"/>
      <c r="G51" s="452"/>
      <c r="H51" s="453"/>
      <c r="I51" s="439"/>
      <c r="J51" s="440"/>
      <c r="K51" s="80"/>
      <c r="L51" s="45"/>
      <c r="M51" s="45"/>
      <c r="N51" s="45"/>
      <c r="O51" s="45"/>
    </row>
    <row r="52" spans="1:15" ht="22.5">
      <c r="A52" s="194" t="s">
        <v>1604</v>
      </c>
      <c r="B52" s="78" t="s">
        <v>1605</v>
      </c>
      <c r="C52" s="357" t="s">
        <v>1946</v>
      </c>
      <c r="D52" s="358" t="s">
        <v>57</v>
      </c>
      <c r="E52" s="93">
        <v>2</v>
      </c>
      <c r="F52" s="614"/>
      <c r="G52" s="452"/>
      <c r="H52" s="453"/>
      <c r="I52" s="439"/>
      <c r="J52" s="440"/>
      <c r="K52" s="80"/>
      <c r="L52" s="45"/>
      <c r="M52" s="45"/>
      <c r="N52" s="45"/>
      <c r="O52" s="45"/>
    </row>
    <row r="53" spans="1:15" ht="12.75">
      <c r="A53" s="194" t="s">
        <v>1606</v>
      </c>
      <c r="B53" s="78" t="s">
        <v>1607</v>
      </c>
      <c r="C53" s="357" t="s">
        <v>1815</v>
      </c>
      <c r="D53" s="358" t="s">
        <v>57</v>
      </c>
      <c r="E53" s="93">
        <v>2</v>
      </c>
      <c r="F53" s="614"/>
      <c r="G53" s="452"/>
      <c r="H53" s="453"/>
      <c r="I53" s="439"/>
      <c r="J53" s="440"/>
      <c r="K53" s="80"/>
      <c r="L53" s="45"/>
      <c r="M53" s="45"/>
      <c r="N53" s="45"/>
      <c r="O53" s="45"/>
    </row>
    <row r="54" spans="1:15" ht="13.5" thickBot="1">
      <c r="A54" s="194" t="s">
        <v>1608</v>
      </c>
      <c r="B54" s="336" t="s">
        <v>1609</v>
      </c>
      <c r="C54" s="370" t="s">
        <v>3462</v>
      </c>
      <c r="D54" s="359" t="s">
        <v>57</v>
      </c>
      <c r="E54" s="93">
        <v>2</v>
      </c>
      <c r="F54" s="615"/>
      <c r="G54" s="457"/>
      <c r="H54" s="552"/>
      <c r="I54" s="439"/>
      <c r="J54" s="440"/>
      <c r="K54" s="80"/>
      <c r="L54" s="45"/>
      <c r="M54" s="45"/>
      <c r="N54" s="45"/>
      <c r="O54" s="45"/>
    </row>
    <row r="55" spans="1:15" ht="23.25" customHeight="1" thickBot="1">
      <c r="A55" s="197" t="s">
        <v>1610</v>
      </c>
      <c r="B55" s="483" t="s">
        <v>1611</v>
      </c>
      <c r="C55" s="487" t="s">
        <v>1096</v>
      </c>
      <c r="D55" s="485"/>
      <c r="E55" s="488"/>
      <c r="F55" s="489"/>
      <c r="G55" s="490"/>
      <c r="H55" s="541"/>
      <c r="I55" s="542"/>
      <c r="J55" s="543"/>
      <c r="K55" s="82"/>
      <c r="L55" s="45"/>
      <c r="M55" s="45"/>
      <c r="N55" s="45"/>
      <c r="O55" s="45"/>
    </row>
    <row r="56" spans="1:15" ht="22.5">
      <c r="A56" s="194" t="s">
        <v>1612</v>
      </c>
      <c r="B56" s="480" t="s">
        <v>1613</v>
      </c>
      <c r="C56" s="481" t="s">
        <v>1853</v>
      </c>
      <c r="D56" s="361" t="s">
        <v>62</v>
      </c>
      <c r="E56" s="93">
        <v>19.22</v>
      </c>
      <c r="F56" s="616"/>
      <c r="G56" s="463"/>
      <c r="H56" s="454"/>
      <c r="I56" s="439"/>
      <c r="J56" s="440"/>
      <c r="K56" s="80"/>
      <c r="L56" s="45"/>
      <c r="M56" s="45"/>
      <c r="N56" s="45"/>
      <c r="O56" s="45"/>
    </row>
    <row r="57" spans="1:15" ht="12.75">
      <c r="A57" s="194" t="s">
        <v>1614</v>
      </c>
      <c r="B57" s="78" t="s">
        <v>1615</v>
      </c>
      <c r="C57" s="357" t="s">
        <v>1810</v>
      </c>
      <c r="D57" s="358" t="s">
        <v>62</v>
      </c>
      <c r="E57" s="93">
        <v>40.549999999999997</v>
      </c>
      <c r="F57" s="614"/>
      <c r="G57" s="452"/>
      <c r="H57" s="453"/>
      <c r="I57" s="439"/>
      <c r="J57" s="440"/>
      <c r="K57" s="80"/>
      <c r="L57" s="45"/>
      <c r="M57" s="45"/>
      <c r="N57" s="45"/>
      <c r="O57" s="45"/>
    </row>
    <row r="58" spans="1:15" ht="22.5">
      <c r="A58" s="194" t="s">
        <v>1616</v>
      </c>
      <c r="B58" s="78" t="s">
        <v>1617</v>
      </c>
      <c r="C58" s="357" t="s">
        <v>3461</v>
      </c>
      <c r="D58" s="358" t="s">
        <v>62</v>
      </c>
      <c r="E58" s="93">
        <v>123.32</v>
      </c>
      <c r="F58" s="614"/>
      <c r="G58" s="452"/>
      <c r="H58" s="453"/>
      <c r="I58" s="439"/>
      <c r="J58" s="440"/>
      <c r="K58" s="80"/>
      <c r="L58" s="45"/>
      <c r="M58" s="45"/>
      <c r="N58" s="45"/>
      <c r="O58" s="45"/>
    </row>
    <row r="59" spans="1:15" ht="12.75">
      <c r="A59" s="194" t="s">
        <v>1618</v>
      </c>
      <c r="B59" s="78" t="s">
        <v>1619</v>
      </c>
      <c r="C59" s="357" t="s">
        <v>1940</v>
      </c>
      <c r="D59" s="358" t="s">
        <v>62</v>
      </c>
      <c r="E59" s="93">
        <v>128.69999999999999</v>
      </c>
      <c r="F59" s="614"/>
      <c r="G59" s="452"/>
      <c r="H59" s="453"/>
      <c r="I59" s="439"/>
      <c r="J59" s="440"/>
      <c r="K59" s="80"/>
      <c r="L59" s="45"/>
      <c r="M59" s="45"/>
      <c r="N59" s="45"/>
      <c r="O59" s="45"/>
    </row>
    <row r="60" spans="1:15" ht="22.5">
      <c r="A60" s="194" t="s">
        <v>1620</v>
      </c>
      <c r="B60" s="78" t="s">
        <v>1621</v>
      </c>
      <c r="C60" s="357" t="s">
        <v>1943</v>
      </c>
      <c r="D60" s="358" t="s">
        <v>57</v>
      </c>
      <c r="E60" s="93">
        <v>4</v>
      </c>
      <c r="F60" s="614"/>
      <c r="G60" s="452"/>
      <c r="H60" s="453"/>
      <c r="I60" s="439"/>
      <c r="J60" s="440"/>
      <c r="K60" s="80"/>
      <c r="L60" s="45"/>
      <c r="M60" s="45"/>
      <c r="N60" s="45"/>
      <c r="O60" s="45"/>
    </row>
    <row r="61" spans="1:15" ht="22.5">
      <c r="A61" s="194" t="s">
        <v>1622</v>
      </c>
      <c r="B61" s="78" t="s">
        <v>1623</v>
      </c>
      <c r="C61" s="357" t="s">
        <v>1946</v>
      </c>
      <c r="D61" s="358" t="s">
        <v>57</v>
      </c>
      <c r="E61" s="93">
        <v>1</v>
      </c>
      <c r="F61" s="614"/>
      <c r="G61" s="452"/>
      <c r="H61" s="453"/>
      <c r="I61" s="439"/>
      <c r="J61" s="440"/>
      <c r="K61" s="80"/>
      <c r="L61" s="45"/>
      <c r="M61" s="45"/>
      <c r="N61" s="45"/>
      <c r="O61" s="45"/>
    </row>
    <row r="62" spans="1:15" ht="12.75">
      <c r="A62" s="194" t="s">
        <v>1624</v>
      </c>
      <c r="B62" s="78" t="s">
        <v>1625</v>
      </c>
      <c r="C62" s="357" t="s">
        <v>1815</v>
      </c>
      <c r="D62" s="358" t="s">
        <v>57</v>
      </c>
      <c r="E62" s="93">
        <v>1</v>
      </c>
      <c r="F62" s="614"/>
      <c r="G62" s="452"/>
      <c r="H62" s="453"/>
      <c r="I62" s="439"/>
      <c r="J62" s="440"/>
      <c r="K62" s="80"/>
      <c r="L62" s="45"/>
      <c r="M62" s="45"/>
      <c r="N62" s="45"/>
      <c r="O62" s="45"/>
    </row>
    <row r="63" spans="1:15" ht="13.5" thickBot="1">
      <c r="A63" s="194" t="s">
        <v>1626</v>
      </c>
      <c r="B63" s="336" t="s">
        <v>1627</v>
      </c>
      <c r="C63" s="370" t="s">
        <v>3462</v>
      </c>
      <c r="D63" s="359" t="s">
        <v>57</v>
      </c>
      <c r="E63" s="93">
        <v>1</v>
      </c>
      <c r="F63" s="615"/>
      <c r="G63" s="457"/>
      <c r="H63" s="552"/>
      <c r="I63" s="439"/>
      <c r="J63" s="440"/>
      <c r="K63" s="80"/>
      <c r="L63" s="45"/>
      <c r="M63" s="45"/>
      <c r="N63" s="45"/>
      <c r="O63" s="45"/>
    </row>
    <row r="64" spans="1:15" ht="23.25" customHeight="1" thickBot="1">
      <c r="A64" s="197" t="s">
        <v>1628</v>
      </c>
      <c r="B64" s="483" t="s">
        <v>1629</v>
      </c>
      <c r="C64" s="487" t="s">
        <v>1630</v>
      </c>
      <c r="D64" s="485"/>
      <c r="E64" s="488"/>
      <c r="F64" s="489"/>
      <c r="G64" s="490"/>
      <c r="H64" s="541"/>
      <c r="I64" s="542"/>
      <c r="J64" s="543"/>
      <c r="K64" s="82"/>
      <c r="L64" s="45"/>
      <c r="M64" s="45"/>
      <c r="N64" s="45"/>
      <c r="O64" s="45"/>
    </row>
    <row r="65" spans="1:34" ht="22.5">
      <c r="A65" s="194" t="s">
        <v>1631</v>
      </c>
      <c r="B65" s="480" t="s">
        <v>1632</v>
      </c>
      <c r="C65" s="481" t="s">
        <v>1853</v>
      </c>
      <c r="D65" s="361" t="s">
        <v>62</v>
      </c>
      <c r="E65" s="93">
        <v>58.5</v>
      </c>
      <c r="F65" s="616"/>
      <c r="G65" s="463"/>
      <c r="H65" s="454"/>
      <c r="I65" s="439"/>
      <c r="J65" s="440"/>
      <c r="K65" s="80"/>
      <c r="L65" s="45"/>
      <c r="M65" s="45"/>
      <c r="N65" s="45"/>
      <c r="O65" s="45"/>
    </row>
    <row r="66" spans="1:34" ht="12.75">
      <c r="A66" s="194" t="s">
        <v>1633</v>
      </c>
      <c r="B66" s="78" t="s">
        <v>1634</v>
      </c>
      <c r="C66" s="357" t="s">
        <v>1810</v>
      </c>
      <c r="D66" s="358" t="s">
        <v>62</v>
      </c>
      <c r="E66" s="93">
        <v>44.95</v>
      </c>
      <c r="F66" s="614"/>
      <c r="G66" s="452"/>
      <c r="H66" s="453"/>
      <c r="I66" s="439"/>
      <c r="J66" s="440"/>
      <c r="K66" s="80"/>
      <c r="L66" s="45"/>
      <c r="M66" s="45"/>
      <c r="N66" s="45"/>
      <c r="O66" s="45"/>
    </row>
    <row r="67" spans="1:34" ht="22.5">
      <c r="A67" s="194" t="s">
        <v>1635</v>
      </c>
      <c r="B67" s="78" t="s">
        <v>1636</v>
      </c>
      <c r="C67" s="357" t="s">
        <v>1939</v>
      </c>
      <c r="D67" s="358" t="s">
        <v>62</v>
      </c>
      <c r="E67" s="93">
        <v>24.75</v>
      </c>
      <c r="F67" s="614"/>
      <c r="G67" s="452"/>
      <c r="H67" s="453"/>
      <c r="I67" s="439"/>
      <c r="J67" s="440"/>
      <c r="K67" s="80"/>
      <c r="L67" s="45"/>
      <c r="M67" s="45"/>
      <c r="N67" s="45"/>
      <c r="O67" s="45"/>
    </row>
    <row r="68" spans="1:34" ht="22.5">
      <c r="A68" s="194" t="s">
        <v>1637</v>
      </c>
      <c r="B68" s="78" t="s">
        <v>1638</v>
      </c>
      <c r="C68" s="357" t="s">
        <v>3461</v>
      </c>
      <c r="D68" s="358" t="s">
        <v>62</v>
      </c>
      <c r="E68" s="93">
        <v>399.22</v>
      </c>
      <c r="F68" s="614"/>
      <c r="G68" s="452"/>
      <c r="H68" s="453"/>
      <c r="I68" s="439"/>
      <c r="J68" s="440"/>
      <c r="K68" s="80"/>
      <c r="L68" s="45"/>
      <c r="M68" s="45"/>
      <c r="N68" s="45"/>
      <c r="O68" s="45"/>
    </row>
    <row r="69" spans="1:34" ht="12.75">
      <c r="A69" s="194" t="s">
        <v>1639</v>
      </c>
      <c r="B69" s="78" t="s">
        <v>1640</v>
      </c>
      <c r="C69" s="357" t="s">
        <v>1940</v>
      </c>
      <c r="D69" s="358" t="s">
        <v>62</v>
      </c>
      <c r="E69" s="93">
        <v>225.48</v>
      </c>
      <c r="F69" s="614"/>
      <c r="G69" s="452"/>
      <c r="H69" s="453"/>
      <c r="I69" s="439"/>
      <c r="J69" s="440"/>
      <c r="K69" s="80"/>
      <c r="L69" s="45"/>
      <c r="M69" s="45"/>
      <c r="N69" s="45"/>
      <c r="O69" s="45"/>
    </row>
    <row r="70" spans="1:34" ht="22.5">
      <c r="A70" s="194" t="s">
        <v>1641</v>
      </c>
      <c r="B70" s="78" t="s">
        <v>1642</v>
      </c>
      <c r="C70" s="357" t="s">
        <v>1943</v>
      </c>
      <c r="D70" s="358" t="s">
        <v>57</v>
      </c>
      <c r="E70" s="93">
        <v>18</v>
      </c>
      <c r="F70" s="614"/>
      <c r="G70" s="452"/>
      <c r="H70" s="453"/>
      <c r="I70" s="439"/>
      <c r="J70" s="440"/>
      <c r="K70" s="80"/>
      <c r="L70" s="45"/>
      <c r="M70" s="45"/>
      <c r="N70" s="45"/>
      <c r="O70" s="45"/>
    </row>
    <row r="71" spans="1:34" ht="22.5">
      <c r="A71" s="194" t="s">
        <v>1643</v>
      </c>
      <c r="B71" s="78" t="s">
        <v>1644</v>
      </c>
      <c r="C71" s="357" t="s">
        <v>1946</v>
      </c>
      <c r="D71" s="358" t="s">
        <v>57</v>
      </c>
      <c r="E71" s="93">
        <v>3</v>
      </c>
      <c r="F71" s="614"/>
      <c r="G71" s="452"/>
      <c r="H71" s="453"/>
      <c r="I71" s="439"/>
      <c r="J71" s="440"/>
      <c r="K71" s="80"/>
      <c r="L71" s="45"/>
      <c r="M71" s="45"/>
      <c r="N71" s="45"/>
      <c r="O71" s="45"/>
    </row>
    <row r="72" spans="1:34" ht="12.75">
      <c r="A72" s="194" t="s">
        <v>1645</v>
      </c>
      <c r="B72" s="78" t="s">
        <v>1646</v>
      </c>
      <c r="C72" s="357" t="s">
        <v>1815</v>
      </c>
      <c r="D72" s="358" t="s">
        <v>57</v>
      </c>
      <c r="E72" s="93">
        <v>3</v>
      </c>
      <c r="F72" s="614"/>
      <c r="G72" s="452"/>
      <c r="H72" s="453"/>
      <c r="I72" s="439"/>
      <c r="J72" s="440"/>
      <c r="K72" s="80"/>
      <c r="L72" s="45"/>
      <c r="M72" s="45"/>
      <c r="N72" s="45"/>
      <c r="O72" s="45"/>
    </row>
    <row r="73" spans="1:34" ht="12.75">
      <c r="A73" s="194" t="s">
        <v>1647</v>
      </c>
      <c r="B73" s="78" t="s">
        <v>1648</v>
      </c>
      <c r="C73" s="357" t="s">
        <v>3462</v>
      </c>
      <c r="D73" s="358" t="s">
        <v>57</v>
      </c>
      <c r="E73" s="93">
        <v>3</v>
      </c>
      <c r="F73" s="614"/>
      <c r="G73" s="452"/>
      <c r="H73" s="453"/>
      <c r="I73" s="439"/>
      <c r="J73" s="440"/>
      <c r="K73" s="80"/>
      <c r="L73" s="45"/>
      <c r="M73" s="45"/>
      <c r="N73" s="45"/>
      <c r="O73" s="45"/>
    </row>
    <row r="74" spans="1:34" ht="23.25" thickBot="1">
      <c r="A74" s="194" t="s">
        <v>1649</v>
      </c>
      <c r="B74" s="336" t="s">
        <v>1650</v>
      </c>
      <c r="C74" s="370" t="s">
        <v>1836</v>
      </c>
      <c r="D74" s="359" t="s">
        <v>1831</v>
      </c>
      <c r="E74" s="93">
        <v>2</v>
      </c>
      <c r="F74" s="615"/>
      <c r="G74" s="457"/>
      <c r="H74" s="552"/>
      <c r="I74" s="439"/>
      <c r="J74" s="440"/>
      <c r="K74" s="80"/>
      <c r="L74" s="45"/>
      <c r="M74" s="45"/>
      <c r="N74" s="45"/>
      <c r="O74" s="50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</row>
    <row r="75" spans="1:34" ht="23.25" customHeight="1" thickBot="1">
      <c r="A75" s="197" t="s">
        <v>1651</v>
      </c>
      <c r="B75" s="483" t="s">
        <v>1652</v>
      </c>
      <c r="C75" s="487" t="s">
        <v>1653</v>
      </c>
      <c r="D75" s="485"/>
      <c r="E75" s="488"/>
      <c r="F75" s="489"/>
      <c r="G75" s="490"/>
      <c r="H75" s="541"/>
      <c r="I75" s="542"/>
      <c r="J75" s="543"/>
      <c r="K75" s="82"/>
      <c r="L75" s="45"/>
      <c r="M75" s="45"/>
      <c r="N75" s="45"/>
      <c r="O75" s="45"/>
    </row>
    <row r="76" spans="1:34" ht="22.5">
      <c r="A76" s="194" t="s">
        <v>1654</v>
      </c>
      <c r="B76" s="480" t="s">
        <v>1655</v>
      </c>
      <c r="C76" s="481" t="s">
        <v>1853</v>
      </c>
      <c r="D76" s="361" t="s">
        <v>62</v>
      </c>
      <c r="E76" s="93">
        <v>29</v>
      </c>
      <c r="F76" s="616"/>
      <c r="G76" s="463"/>
      <c r="H76" s="454"/>
      <c r="I76" s="439"/>
      <c r="J76" s="440"/>
      <c r="K76" s="80"/>
      <c r="L76" s="45"/>
      <c r="M76" s="45"/>
      <c r="N76" s="45"/>
      <c r="O76" s="45"/>
    </row>
    <row r="77" spans="1:34" ht="12.75">
      <c r="A77" s="194" t="s">
        <v>1656</v>
      </c>
      <c r="B77" s="78" t="s">
        <v>1657</v>
      </c>
      <c r="C77" s="357" t="s">
        <v>1810</v>
      </c>
      <c r="D77" s="358" t="s">
        <v>62</v>
      </c>
      <c r="E77" s="93">
        <v>28.3</v>
      </c>
      <c r="F77" s="614"/>
      <c r="G77" s="452"/>
      <c r="H77" s="453"/>
      <c r="I77" s="439"/>
      <c r="J77" s="440"/>
      <c r="K77" s="80"/>
      <c r="L77" s="45"/>
      <c r="M77" s="45"/>
      <c r="N77" s="45"/>
      <c r="O77" s="45"/>
    </row>
    <row r="78" spans="1:34" ht="22.5">
      <c r="A78" s="194" t="s">
        <v>1658</v>
      </c>
      <c r="B78" s="78" t="s">
        <v>1659</v>
      </c>
      <c r="C78" s="357" t="s">
        <v>3461</v>
      </c>
      <c r="D78" s="358" t="s">
        <v>62</v>
      </c>
      <c r="E78" s="93">
        <v>222.66</v>
      </c>
      <c r="F78" s="614"/>
      <c r="G78" s="452"/>
      <c r="H78" s="453"/>
      <c r="I78" s="439"/>
      <c r="J78" s="440"/>
      <c r="K78" s="80"/>
      <c r="L78" s="45"/>
      <c r="M78" s="45"/>
      <c r="N78" s="45"/>
      <c r="O78" s="45"/>
    </row>
    <row r="79" spans="1:34" ht="12.75">
      <c r="A79" s="194" t="s">
        <v>1660</v>
      </c>
      <c r="B79" s="78" t="s">
        <v>1661</v>
      </c>
      <c r="C79" s="357" t="s">
        <v>1940</v>
      </c>
      <c r="D79" s="358" t="s">
        <v>62</v>
      </c>
      <c r="E79" s="93">
        <v>6</v>
      </c>
      <c r="F79" s="614"/>
      <c r="G79" s="452"/>
      <c r="H79" s="453"/>
      <c r="I79" s="439"/>
      <c r="J79" s="440"/>
      <c r="K79" s="80"/>
      <c r="L79" s="45"/>
      <c r="M79" s="45"/>
      <c r="N79" s="45"/>
      <c r="O79" s="45"/>
    </row>
    <row r="80" spans="1:34" ht="22.5">
      <c r="A80" s="194" t="s">
        <v>1662</v>
      </c>
      <c r="B80" s="78" t="s">
        <v>1663</v>
      </c>
      <c r="C80" s="357" t="s">
        <v>1943</v>
      </c>
      <c r="D80" s="358" t="s">
        <v>57</v>
      </c>
      <c r="E80" s="93">
        <v>6</v>
      </c>
      <c r="F80" s="614"/>
      <c r="G80" s="452"/>
      <c r="H80" s="453"/>
      <c r="I80" s="439"/>
      <c r="J80" s="440"/>
      <c r="K80" s="80"/>
      <c r="L80" s="45"/>
      <c r="M80" s="45"/>
      <c r="N80" s="45"/>
      <c r="O80" s="45"/>
    </row>
    <row r="81" spans="1:32" ht="22.5">
      <c r="A81" s="194" t="s">
        <v>1664</v>
      </c>
      <c r="B81" s="78" t="s">
        <v>1665</v>
      </c>
      <c r="C81" s="357" t="s">
        <v>1946</v>
      </c>
      <c r="D81" s="358" t="s">
        <v>57</v>
      </c>
      <c r="E81" s="93">
        <v>1</v>
      </c>
      <c r="F81" s="614"/>
      <c r="G81" s="452"/>
      <c r="H81" s="453"/>
      <c r="I81" s="439"/>
      <c r="J81" s="440"/>
      <c r="K81" s="80"/>
      <c r="L81" s="45"/>
      <c r="M81" s="45"/>
      <c r="N81" s="45"/>
      <c r="O81" s="45"/>
    </row>
    <row r="82" spans="1:32" ht="12.75">
      <c r="A82" s="194" t="s">
        <v>1666</v>
      </c>
      <c r="B82" s="78" t="s">
        <v>1667</v>
      </c>
      <c r="C82" s="357" t="s">
        <v>1815</v>
      </c>
      <c r="D82" s="358" t="s">
        <v>57</v>
      </c>
      <c r="E82" s="93">
        <v>1</v>
      </c>
      <c r="F82" s="614"/>
      <c r="G82" s="452"/>
      <c r="H82" s="453"/>
      <c r="I82" s="439"/>
      <c r="J82" s="440"/>
      <c r="K82" s="80"/>
      <c r="L82" s="45"/>
      <c r="M82" s="45"/>
      <c r="N82" s="45"/>
      <c r="O82" s="45"/>
    </row>
    <row r="83" spans="1:32" ht="13.5" thickBot="1">
      <c r="A83" s="194" t="s">
        <v>1668</v>
      </c>
      <c r="B83" s="336" t="s">
        <v>1669</v>
      </c>
      <c r="C83" s="370" t="s">
        <v>3462</v>
      </c>
      <c r="D83" s="359" t="s">
        <v>57</v>
      </c>
      <c r="E83" s="93">
        <v>1</v>
      </c>
      <c r="F83" s="615"/>
      <c r="G83" s="457"/>
      <c r="H83" s="552"/>
      <c r="I83" s="439"/>
      <c r="J83" s="440"/>
      <c r="K83" s="80"/>
      <c r="L83" s="45"/>
      <c r="M83" s="45"/>
      <c r="N83" s="45"/>
      <c r="O83" s="45"/>
    </row>
    <row r="84" spans="1:32" ht="23.25" customHeight="1" thickBot="1">
      <c r="A84" s="197" t="s">
        <v>1670</v>
      </c>
      <c r="B84" s="483" t="s">
        <v>1671</v>
      </c>
      <c r="C84" s="487" t="s">
        <v>1330</v>
      </c>
      <c r="D84" s="485"/>
      <c r="E84" s="488"/>
      <c r="F84" s="489"/>
      <c r="G84" s="490"/>
      <c r="H84" s="541"/>
      <c r="I84" s="542"/>
      <c r="J84" s="543"/>
      <c r="K84" s="82"/>
      <c r="L84" s="45"/>
      <c r="M84" s="45"/>
      <c r="N84" s="45"/>
      <c r="O84" s="45"/>
    </row>
    <row r="85" spans="1:32" ht="22.5">
      <c r="A85" s="194" t="s">
        <v>1672</v>
      </c>
      <c r="B85" s="480" t="s">
        <v>1673</v>
      </c>
      <c r="C85" s="481" t="s">
        <v>1853</v>
      </c>
      <c r="D85" s="361" t="s">
        <v>62</v>
      </c>
      <c r="E85" s="93">
        <v>65.400000000000006</v>
      </c>
      <c r="F85" s="616"/>
      <c r="G85" s="463"/>
      <c r="H85" s="454"/>
      <c r="I85" s="439"/>
      <c r="J85" s="440"/>
      <c r="K85" s="80"/>
      <c r="L85" s="45"/>
      <c r="M85" s="45"/>
      <c r="N85" s="45"/>
      <c r="O85" s="45"/>
    </row>
    <row r="86" spans="1:32" ht="12.75">
      <c r="A86" s="194" t="s">
        <v>1674</v>
      </c>
      <c r="B86" s="78" t="s">
        <v>1675</v>
      </c>
      <c r="C86" s="357" t="s">
        <v>1810</v>
      </c>
      <c r="D86" s="358" t="s">
        <v>62</v>
      </c>
      <c r="E86" s="93">
        <v>42.6</v>
      </c>
      <c r="F86" s="614"/>
      <c r="G86" s="452"/>
      <c r="H86" s="453"/>
      <c r="I86" s="439"/>
      <c r="J86" s="440"/>
      <c r="K86" s="80"/>
      <c r="L86" s="45"/>
      <c r="M86" s="45"/>
      <c r="N86" s="45"/>
      <c r="O86" s="45"/>
    </row>
    <row r="87" spans="1:32" ht="22.5">
      <c r="A87" s="194" t="s">
        <v>1676</v>
      </c>
      <c r="B87" s="78" t="s">
        <v>1677</v>
      </c>
      <c r="C87" s="357" t="s">
        <v>3461</v>
      </c>
      <c r="D87" s="358" t="s">
        <v>62</v>
      </c>
      <c r="E87" s="93">
        <v>255.42</v>
      </c>
      <c r="F87" s="614"/>
      <c r="G87" s="452"/>
      <c r="H87" s="453"/>
      <c r="I87" s="439"/>
      <c r="J87" s="440"/>
      <c r="K87" s="80"/>
      <c r="L87" s="45"/>
      <c r="M87" s="45"/>
      <c r="N87" s="45"/>
      <c r="O87" s="45"/>
    </row>
    <row r="88" spans="1:32" ht="12.75">
      <c r="A88" s="194" t="s">
        <v>1678</v>
      </c>
      <c r="B88" s="78" t="s">
        <v>1679</v>
      </c>
      <c r="C88" s="357" t="s">
        <v>1940</v>
      </c>
      <c r="D88" s="358" t="s">
        <v>62</v>
      </c>
      <c r="E88" s="93">
        <v>442.5</v>
      </c>
      <c r="F88" s="614"/>
      <c r="G88" s="452"/>
      <c r="H88" s="453"/>
      <c r="I88" s="439"/>
      <c r="J88" s="440"/>
      <c r="K88" s="80"/>
      <c r="L88" s="45"/>
      <c r="M88" s="45"/>
      <c r="N88" s="45"/>
      <c r="O88" s="45"/>
    </row>
    <row r="89" spans="1:32" ht="22.5">
      <c r="A89" s="194" t="s">
        <v>1680</v>
      </c>
      <c r="B89" s="78" t="s">
        <v>1681</v>
      </c>
      <c r="C89" s="357" t="s">
        <v>1943</v>
      </c>
      <c r="D89" s="358" t="s">
        <v>57</v>
      </c>
      <c r="E89" s="93">
        <v>6</v>
      </c>
      <c r="F89" s="614"/>
      <c r="G89" s="452"/>
      <c r="H89" s="453"/>
      <c r="I89" s="439"/>
      <c r="J89" s="440"/>
      <c r="K89" s="80"/>
      <c r="L89" s="45"/>
      <c r="M89" s="45"/>
      <c r="N89" s="45"/>
      <c r="O89" s="45"/>
    </row>
    <row r="90" spans="1:32" ht="22.5">
      <c r="A90" s="194" t="s">
        <v>1682</v>
      </c>
      <c r="B90" s="78" t="s">
        <v>1683</v>
      </c>
      <c r="C90" s="357" t="s">
        <v>1946</v>
      </c>
      <c r="D90" s="358" t="s">
        <v>57</v>
      </c>
      <c r="E90" s="93">
        <v>2</v>
      </c>
      <c r="F90" s="614"/>
      <c r="G90" s="452"/>
      <c r="H90" s="453"/>
      <c r="I90" s="439"/>
      <c r="J90" s="440"/>
      <c r="K90" s="80"/>
      <c r="L90" s="45"/>
      <c r="M90" s="45"/>
      <c r="N90" s="45"/>
      <c r="O90" s="45"/>
    </row>
    <row r="91" spans="1:32" ht="12.75">
      <c r="A91" s="194" t="s">
        <v>1684</v>
      </c>
      <c r="B91" s="78" t="s">
        <v>1685</v>
      </c>
      <c r="C91" s="357" t="s">
        <v>1815</v>
      </c>
      <c r="D91" s="358" t="s">
        <v>57</v>
      </c>
      <c r="E91" s="93">
        <v>2</v>
      </c>
      <c r="F91" s="614"/>
      <c r="G91" s="452"/>
      <c r="H91" s="453"/>
      <c r="I91" s="439"/>
      <c r="J91" s="440"/>
      <c r="K91" s="80"/>
      <c r="L91" s="45"/>
      <c r="M91" s="45"/>
      <c r="N91" s="45"/>
      <c r="O91" s="45"/>
    </row>
    <row r="92" spans="1:32" ht="13.5" thickBot="1">
      <c r="A92" s="194" t="s">
        <v>1686</v>
      </c>
      <c r="B92" s="336" t="s">
        <v>1687</v>
      </c>
      <c r="C92" s="370" t="s">
        <v>3462</v>
      </c>
      <c r="D92" s="359" t="s">
        <v>57</v>
      </c>
      <c r="E92" s="93">
        <v>2</v>
      </c>
      <c r="F92" s="615"/>
      <c r="G92" s="457"/>
      <c r="H92" s="552"/>
      <c r="I92" s="544"/>
      <c r="J92" s="83"/>
      <c r="K92" s="84"/>
      <c r="L92" s="45"/>
      <c r="M92" s="45"/>
      <c r="N92" s="45"/>
      <c r="O92" s="45"/>
    </row>
    <row r="93" spans="1:32" ht="30" customHeight="1" thickBot="1">
      <c r="B93" s="853"/>
      <c r="C93" s="854"/>
      <c r="D93" s="854"/>
      <c r="E93" s="854"/>
      <c r="F93" s="854"/>
      <c r="G93" s="854"/>
      <c r="H93" s="855"/>
      <c r="L93" s="45"/>
      <c r="M93" s="45"/>
      <c r="N93" s="45"/>
      <c r="O93" s="45"/>
    </row>
    <row r="95" spans="1:32" ht="15" customHeight="1">
      <c r="V95" s="66" t="s">
        <v>1641</v>
      </c>
      <c r="W95" s="66" t="s">
        <v>66</v>
      </c>
      <c r="X95" s="66" t="s">
        <v>1526</v>
      </c>
      <c r="Y95" s="66">
        <v>18</v>
      </c>
      <c r="Z95" s="66">
        <v>1.2107999999999999</v>
      </c>
      <c r="AA95" s="66">
        <v>1.0309999999999999</v>
      </c>
      <c r="AB95" s="66"/>
      <c r="AC95" s="66"/>
      <c r="AD95" s="66"/>
      <c r="AE95" s="66"/>
      <c r="AF95" s="66"/>
    </row>
    <row r="96" spans="1:32" ht="15" customHeight="1">
      <c r="V96" s="66" t="s">
        <v>1643</v>
      </c>
      <c r="W96" s="66" t="s">
        <v>66</v>
      </c>
      <c r="X96" s="66" t="s">
        <v>1529</v>
      </c>
      <c r="Y96" s="66">
        <v>3</v>
      </c>
      <c r="Z96" s="66">
        <v>1.2902940000000001</v>
      </c>
      <c r="AA96" s="66">
        <v>0.96772049999999998</v>
      </c>
      <c r="AB96" s="66"/>
      <c r="AC96" s="66"/>
      <c r="AD96" s="66"/>
      <c r="AE96" s="66"/>
      <c r="AF96" s="66"/>
    </row>
    <row r="97" spans="22:32" ht="15" customHeight="1">
      <c r="V97" s="66" t="s">
        <v>1645</v>
      </c>
      <c r="W97" s="66" t="s">
        <v>66</v>
      </c>
      <c r="X97" s="66" t="s">
        <v>1537</v>
      </c>
      <c r="Y97" s="66">
        <v>3</v>
      </c>
      <c r="Z97" s="66">
        <v>1.0259</v>
      </c>
      <c r="AA97" s="66">
        <v>1.0259</v>
      </c>
      <c r="AB97" s="66"/>
      <c r="AC97" s="66"/>
      <c r="AD97" s="66"/>
      <c r="AE97" s="66"/>
      <c r="AF97" s="66"/>
    </row>
    <row r="98" spans="22:32" ht="15" customHeight="1">
      <c r="V98" s="66" t="s">
        <v>1647</v>
      </c>
      <c r="W98" s="66" t="s">
        <v>91</v>
      </c>
      <c r="X98" s="66">
        <v>98302</v>
      </c>
      <c r="Y98" s="66">
        <v>3</v>
      </c>
      <c r="Z98" s="66">
        <v>5.7864000000000004</v>
      </c>
      <c r="AA98" s="66">
        <v>4.3398000000000003</v>
      </c>
      <c r="AB98" s="66"/>
      <c r="AC98" s="66"/>
      <c r="AD98" s="66"/>
      <c r="AE98" s="66"/>
      <c r="AF98" s="66"/>
    </row>
    <row r="99" spans="22:32" ht="15" customHeight="1">
      <c r="V99" s="66" t="s">
        <v>1649</v>
      </c>
      <c r="W99" s="66" t="s">
        <v>66</v>
      </c>
      <c r="X99" s="66" t="s">
        <v>927</v>
      </c>
      <c r="Y99" s="66">
        <v>2</v>
      </c>
      <c r="Z99" s="66">
        <v>0.24605740000000001</v>
      </c>
      <c r="AA99" s="66">
        <v>0.18454300000000001</v>
      </c>
      <c r="AB99" s="66"/>
      <c r="AC99" s="66"/>
      <c r="AD99" s="66">
        <v>7.4992200000000009E-2</v>
      </c>
      <c r="AE99" s="66">
        <v>6.2294199999999994E-2</v>
      </c>
      <c r="AF99" s="66"/>
    </row>
    <row r="100" spans="22:32" ht="15" customHeight="1">
      <c r="V100" s="66" t="s">
        <v>1654</v>
      </c>
      <c r="W100" s="66" t="s">
        <v>66</v>
      </c>
      <c r="X100" s="66" t="s">
        <v>1511</v>
      </c>
      <c r="Y100" s="66">
        <v>29</v>
      </c>
      <c r="Z100" s="66">
        <v>0.15720000000000001</v>
      </c>
      <c r="AA100" s="66">
        <v>0.15720000000000001</v>
      </c>
      <c r="AB100" s="66">
        <v>0.2114</v>
      </c>
      <c r="AC100" s="66">
        <v>4.8000000000000001E-2</v>
      </c>
      <c r="AD100" s="66"/>
      <c r="AE100" s="66"/>
      <c r="AF100" s="66"/>
    </row>
    <row r="101" spans="22:32" ht="15" customHeight="1">
      <c r="V101" s="66" t="s">
        <v>1656</v>
      </c>
      <c r="W101" s="66" t="s">
        <v>66</v>
      </c>
      <c r="X101" s="66" t="s">
        <v>1131</v>
      </c>
      <c r="Y101" s="66">
        <v>28.3</v>
      </c>
      <c r="Z101" s="66">
        <v>0.17499999999999999</v>
      </c>
      <c r="AA101" s="66">
        <v>0.17499999999999999</v>
      </c>
      <c r="AB101" s="66"/>
      <c r="AC101" s="66"/>
      <c r="AD101" s="66"/>
      <c r="AE101" s="66"/>
      <c r="AF101" s="66"/>
    </row>
    <row r="102" spans="22:32" ht="15" customHeight="1">
      <c r="V102" s="66" t="s">
        <v>1658</v>
      </c>
      <c r="W102" s="66" t="s">
        <v>91</v>
      </c>
      <c r="X102" s="66">
        <v>98297</v>
      </c>
      <c r="Y102" s="66">
        <v>222.66</v>
      </c>
      <c r="Z102" s="66">
        <v>9.7963000000000008E-3</v>
      </c>
      <c r="AA102" s="66">
        <v>7.3471999999999999E-3</v>
      </c>
      <c r="AB102" s="66"/>
      <c r="AC102" s="66"/>
      <c r="AD102" s="66"/>
      <c r="AE102" s="66"/>
      <c r="AF102" s="66"/>
    </row>
    <row r="103" spans="22:32" ht="15" customHeight="1">
      <c r="V103" s="66" t="s">
        <v>1660</v>
      </c>
      <c r="W103" s="66" t="s">
        <v>66</v>
      </c>
      <c r="X103" s="66" t="s">
        <v>1523</v>
      </c>
      <c r="Y103" s="66">
        <v>6</v>
      </c>
      <c r="Z103" s="66">
        <v>3.3300000000000003E-2</v>
      </c>
      <c r="AA103" s="66">
        <v>9.1700000000000004E-2</v>
      </c>
      <c r="AB103" s="66"/>
      <c r="AC103" s="66"/>
      <c r="AD103" s="66"/>
      <c r="AE103" s="66"/>
      <c r="AF103" s="66"/>
    </row>
    <row r="104" spans="22:32" ht="15" customHeight="1">
      <c r="V104" s="66" t="s">
        <v>1662</v>
      </c>
      <c r="W104" s="66" t="s">
        <v>66</v>
      </c>
      <c r="X104" s="66" t="s">
        <v>1526</v>
      </c>
      <c r="Y104" s="66">
        <v>6</v>
      </c>
      <c r="Z104" s="66">
        <v>1.2107999999999999</v>
      </c>
      <c r="AA104" s="66">
        <v>1.0309999999999999</v>
      </c>
      <c r="AB104" s="66"/>
      <c r="AC104" s="66"/>
      <c r="AD104" s="66"/>
      <c r="AE104" s="66"/>
      <c r="AF104" s="66"/>
    </row>
    <row r="105" spans="22:32" ht="15" customHeight="1">
      <c r="V105" s="66" t="s">
        <v>1664</v>
      </c>
      <c r="W105" s="66" t="s">
        <v>66</v>
      </c>
      <c r="X105" s="66" t="s">
        <v>1529</v>
      </c>
      <c r="Y105" s="66">
        <v>1</v>
      </c>
      <c r="Z105" s="66">
        <v>1.2902940000000001</v>
      </c>
      <c r="AA105" s="66">
        <v>0.96772049999999998</v>
      </c>
      <c r="AB105" s="66"/>
      <c r="AC105" s="66"/>
      <c r="AD105" s="66"/>
      <c r="AE105" s="66"/>
      <c r="AF105" s="66"/>
    </row>
    <row r="106" spans="22:32" ht="15" customHeight="1">
      <c r="V106" s="66" t="s">
        <v>1666</v>
      </c>
      <c r="W106" s="66" t="s">
        <v>66</v>
      </c>
      <c r="X106" s="66" t="s">
        <v>1537</v>
      </c>
      <c r="Y106" s="66">
        <v>1</v>
      </c>
      <c r="Z106" s="66">
        <v>1.0259</v>
      </c>
      <c r="AA106" s="66">
        <v>1.0259</v>
      </c>
      <c r="AB106" s="66"/>
      <c r="AC106" s="66"/>
      <c r="AD106" s="66"/>
      <c r="AE106" s="66"/>
      <c r="AF106" s="66"/>
    </row>
    <row r="107" spans="22:32" ht="15" customHeight="1">
      <c r="V107" s="66" t="s">
        <v>1668</v>
      </c>
      <c r="W107" s="66" t="s">
        <v>91</v>
      </c>
      <c r="X107" s="66">
        <v>98302</v>
      </c>
      <c r="Y107" s="66">
        <v>1</v>
      </c>
      <c r="Z107" s="66">
        <v>5.7864000000000004</v>
      </c>
      <c r="AA107" s="66">
        <v>4.3398000000000003</v>
      </c>
      <c r="AB107" s="66"/>
      <c r="AC107" s="66"/>
      <c r="AD107" s="66"/>
      <c r="AE107" s="66"/>
      <c r="AF107" s="66"/>
    </row>
    <row r="108" spans="22:32" ht="15" customHeight="1">
      <c r="V108" s="66" t="s">
        <v>1672</v>
      </c>
      <c r="W108" s="66" t="s">
        <v>66</v>
      </c>
      <c r="X108" s="66" t="s">
        <v>1511</v>
      </c>
      <c r="Y108" s="66">
        <v>65.400000000000006</v>
      </c>
      <c r="Z108" s="66">
        <v>0.15720000000000001</v>
      </c>
      <c r="AA108" s="66">
        <v>0.15720000000000001</v>
      </c>
      <c r="AB108" s="66">
        <v>0.2114</v>
      </c>
      <c r="AC108" s="66">
        <v>4.8000000000000001E-2</v>
      </c>
      <c r="AD108" s="66"/>
      <c r="AE108" s="66"/>
      <c r="AF108" s="66"/>
    </row>
    <row r="109" spans="22:32" ht="15" customHeight="1">
      <c r="V109" s="66" t="s">
        <v>1674</v>
      </c>
      <c r="W109" s="66" t="s">
        <v>66</v>
      </c>
      <c r="X109" s="66" t="s">
        <v>1131</v>
      </c>
      <c r="Y109" s="66">
        <v>42.6</v>
      </c>
      <c r="Z109" s="66">
        <v>0.17499999999999999</v>
      </c>
      <c r="AA109" s="66">
        <v>0.17499999999999999</v>
      </c>
      <c r="AB109" s="66"/>
      <c r="AC109" s="66"/>
      <c r="AD109" s="66"/>
      <c r="AE109" s="66"/>
      <c r="AF109" s="66"/>
    </row>
    <row r="110" spans="22:32" ht="15" customHeight="1">
      <c r="V110" s="66" t="s">
        <v>1676</v>
      </c>
      <c r="W110" s="66" t="s">
        <v>91</v>
      </c>
      <c r="X110" s="66">
        <v>98297</v>
      </c>
      <c r="Y110" s="66">
        <v>255.42</v>
      </c>
      <c r="Z110" s="66">
        <v>9.7963000000000008E-3</v>
      </c>
      <c r="AA110" s="66">
        <v>7.3471999999999999E-3</v>
      </c>
      <c r="AB110" s="66"/>
      <c r="AC110" s="66"/>
      <c r="AD110" s="66"/>
      <c r="AE110" s="66"/>
      <c r="AF110" s="66"/>
    </row>
    <row r="111" spans="22:32" ht="15" customHeight="1">
      <c r="V111" s="66" t="s">
        <v>1678</v>
      </c>
      <c r="W111" s="66" t="s">
        <v>66</v>
      </c>
      <c r="X111" s="66" t="s">
        <v>1523</v>
      </c>
      <c r="Y111" s="66">
        <v>442.5</v>
      </c>
      <c r="Z111" s="66">
        <v>3.3300000000000003E-2</v>
      </c>
      <c r="AA111" s="66">
        <v>9.1700000000000004E-2</v>
      </c>
      <c r="AB111" s="66"/>
      <c r="AC111" s="66"/>
      <c r="AD111" s="66"/>
      <c r="AE111" s="66"/>
      <c r="AF111" s="66"/>
    </row>
    <row r="112" spans="22:32" ht="15" customHeight="1">
      <c r="V112" s="66" t="s">
        <v>1680</v>
      </c>
      <c r="W112" s="66" t="s">
        <v>66</v>
      </c>
      <c r="X112" s="66" t="s">
        <v>1526</v>
      </c>
      <c r="Y112" s="66">
        <v>6</v>
      </c>
      <c r="Z112" s="66">
        <v>1.2107999999999999</v>
      </c>
      <c r="AA112" s="66">
        <v>1.0309999999999999</v>
      </c>
      <c r="AB112" s="66"/>
      <c r="AC112" s="66"/>
      <c r="AD112" s="66"/>
      <c r="AE112" s="66"/>
      <c r="AF112" s="66"/>
    </row>
    <row r="113" spans="22:32" ht="15" customHeight="1">
      <c r="V113" s="66" t="s">
        <v>1682</v>
      </c>
      <c r="W113" s="66" t="s">
        <v>66</v>
      </c>
      <c r="X113" s="66" t="s">
        <v>1529</v>
      </c>
      <c r="Y113" s="66">
        <v>2</v>
      </c>
      <c r="Z113" s="66">
        <v>1.2902940000000001</v>
      </c>
      <c r="AA113" s="66">
        <v>0.96772049999999998</v>
      </c>
      <c r="AB113" s="66"/>
      <c r="AC113" s="66"/>
      <c r="AD113" s="66"/>
      <c r="AE113" s="66"/>
      <c r="AF113" s="66"/>
    </row>
    <row r="114" spans="22:32" ht="15" customHeight="1">
      <c r="V114" s="66" t="s">
        <v>1684</v>
      </c>
      <c r="W114" s="66" t="s">
        <v>66</v>
      </c>
      <c r="X114" s="66" t="s">
        <v>1537</v>
      </c>
      <c r="Y114" s="66">
        <v>2</v>
      </c>
      <c r="Z114" s="66">
        <v>1.0259</v>
      </c>
      <c r="AA114" s="66">
        <v>1.0259</v>
      </c>
      <c r="AB114" s="66"/>
      <c r="AC114" s="66"/>
      <c r="AD114" s="66"/>
      <c r="AE114" s="66"/>
      <c r="AF114" s="66"/>
    </row>
    <row r="115" spans="22:32" ht="15" customHeight="1">
      <c r="V115" s="66" t="s">
        <v>1686</v>
      </c>
      <c r="W115" s="66" t="s">
        <v>91</v>
      </c>
      <c r="X115" s="66">
        <v>98302</v>
      </c>
      <c r="Y115" s="66">
        <v>2</v>
      </c>
      <c r="Z115" s="66">
        <v>5.7864000000000004</v>
      </c>
      <c r="AA115" s="66">
        <v>4.3398000000000003</v>
      </c>
      <c r="AB115" s="66"/>
      <c r="AC115" s="66"/>
      <c r="AD115" s="66"/>
      <c r="AE115" s="66"/>
      <c r="AF115" s="66"/>
    </row>
    <row r="116" spans="22:32" ht="15" customHeight="1">
      <c r="V116" s="325"/>
      <c r="W116" s="325"/>
      <c r="X116" s="325"/>
      <c r="Y116" s="325"/>
      <c r="Z116" s="325"/>
      <c r="AA116" s="325"/>
      <c r="AB116" s="325"/>
      <c r="AC116" s="325"/>
      <c r="AD116" s="325"/>
      <c r="AE116" s="325"/>
      <c r="AF116" s="325"/>
    </row>
    <row r="117" spans="22:32" ht="15" customHeight="1"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</row>
    <row r="118" spans="22:32" ht="15" customHeight="1"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</row>
    <row r="119" spans="22:32" ht="15" customHeight="1"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</row>
    <row r="120" spans="22:32" ht="15" customHeight="1"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</row>
    <row r="121" spans="22:32" ht="15" customHeight="1"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</row>
    <row r="122" spans="22:32" ht="15" customHeight="1"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</row>
    <row r="123" spans="22:32" ht="15" customHeight="1"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</row>
    <row r="124" spans="22:32" ht="15" customHeight="1"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</row>
    <row r="125" spans="22:32" ht="15" customHeight="1"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</row>
    <row r="126" spans="22:32" ht="15" customHeight="1"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</row>
    <row r="127" spans="22:32" ht="15" customHeight="1"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</row>
    <row r="128" spans="22:32" ht="15" customHeight="1"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</row>
    <row r="129" spans="22:32" ht="15" customHeight="1"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</row>
    <row r="130" spans="22:32" ht="15" customHeight="1"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</row>
    <row r="131" spans="22:32" ht="15" customHeight="1"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</row>
    <row r="132" spans="22:32" ht="15" customHeight="1"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</row>
    <row r="133" spans="22:32" ht="15" customHeight="1"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</row>
    <row r="134" spans="22:32" ht="15" customHeight="1"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</row>
    <row r="135" spans="22:32" ht="15" customHeight="1"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</row>
    <row r="136" spans="22:32" ht="15" customHeight="1"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</row>
    <row r="137" spans="22:32" ht="15" customHeight="1"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</row>
    <row r="138" spans="22:32" ht="15" customHeight="1"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</row>
    <row r="139" spans="22:32" ht="15" customHeight="1"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</row>
    <row r="140" spans="22:32" ht="15" customHeight="1"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</row>
    <row r="141" spans="22:32" ht="15" customHeight="1"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</row>
    <row r="142" spans="22:32" ht="15" customHeight="1"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</row>
    <row r="143" spans="22:32" ht="15" customHeight="1"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</row>
    <row r="144" spans="22:32" ht="15" customHeight="1"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</row>
    <row r="145" spans="22:32" ht="15" customHeight="1"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</row>
    <row r="146" spans="22:32" ht="15" customHeight="1"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</row>
    <row r="147" spans="22:32" ht="15" customHeight="1"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</row>
    <row r="148" spans="22:32" ht="15" customHeight="1"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</row>
    <row r="149" spans="22:32" ht="15" customHeight="1"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</row>
    <row r="150" spans="22:32" ht="15" customHeight="1"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</row>
    <row r="151" spans="22:32" ht="15" customHeight="1"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</row>
    <row r="152" spans="22:32" ht="15" customHeight="1"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</row>
    <row r="153" spans="22:32" ht="15" customHeight="1"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</row>
    <row r="154" spans="22:32" ht="15" customHeight="1"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</row>
    <row r="155" spans="22:32" ht="15" customHeight="1"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</row>
    <row r="156" spans="22:32" ht="15" customHeight="1"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</row>
    <row r="157" spans="22:32" ht="15" customHeight="1"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</row>
    <row r="158" spans="22:32" ht="15" customHeight="1"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</row>
    <row r="159" spans="22:32" ht="15" customHeight="1"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</row>
    <row r="160" spans="22:32" ht="15" customHeight="1"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</row>
    <row r="161" spans="22:32" ht="15" customHeight="1"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</row>
    <row r="162" spans="22:32" ht="15" customHeight="1"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</row>
    <row r="163" spans="22:32" ht="15" customHeight="1"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</row>
    <row r="164" spans="22:32" ht="15" customHeight="1"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</row>
    <row r="165" spans="22:32" ht="15" customHeight="1"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</row>
    <row r="166" spans="22:32" ht="15" customHeight="1"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</row>
    <row r="167" spans="22:32" ht="15" customHeight="1"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</row>
    <row r="168" spans="22:32" ht="15" customHeight="1"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</row>
    <row r="169" spans="22:32" ht="15" customHeight="1"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</row>
    <row r="170" spans="22:32" ht="15" customHeight="1"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</row>
    <row r="171" spans="22:32" ht="15" customHeight="1"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</row>
    <row r="172" spans="22:32" ht="15" customHeight="1"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</row>
    <row r="173" spans="22:32" ht="15" customHeight="1"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</row>
    <row r="174" spans="22:32" ht="15" customHeight="1"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</row>
    <row r="175" spans="22:32" ht="15" customHeight="1"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</row>
    <row r="176" spans="22:32" ht="15" customHeight="1"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</row>
    <row r="177" spans="22:32" ht="15" customHeight="1"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</row>
    <row r="178" spans="22:32" ht="15" customHeight="1"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</row>
    <row r="179" spans="22:32" ht="15" customHeight="1"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</row>
    <row r="180" spans="22:32" ht="15" customHeight="1"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</row>
    <row r="181" spans="22:32" ht="15" customHeight="1"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</row>
    <row r="182" spans="22:32" ht="15" customHeight="1"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</row>
    <row r="183" spans="22:32" ht="15" customHeight="1"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</row>
    <row r="184" spans="22:32" ht="15" customHeight="1"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</row>
    <row r="185" spans="22:32" ht="15" customHeight="1"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</row>
    <row r="186" spans="22:32" ht="15" customHeight="1"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</row>
    <row r="187" spans="22:32" ht="15" customHeight="1"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</row>
    <row r="188" spans="22:32" ht="15" customHeight="1"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</row>
    <row r="189" spans="22:32" ht="15" customHeight="1"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</row>
    <row r="190" spans="22:32" ht="15" customHeight="1"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</row>
    <row r="191" spans="22:32" ht="15" customHeight="1"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</row>
    <row r="192" spans="22:32" ht="15" customHeight="1"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</row>
    <row r="193" spans="22:32" ht="15" customHeight="1"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</row>
    <row r="194" spans="22:32" ht="15" customHeight="1"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</row>
    <row r="195" spans="22:32" ht="15" customHeight="1"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</row>
    <row r="196" spans="22:32" ht="15" customHeight="1"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</row>
    <row r="197" spans="22:32" ht="15" customHeight="1"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</row>
    <row r="198" spans="22:32" ht="15" customHeight="1"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</row>
    <row r="199" spans="22:32" ht="15" customHeight="1"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</row>
    <row r="200" spans="22:32" ht="15" customHeight="1"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</row>
    <row r="201" spans="22:32" ht="15" customHeight="1"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</row>
    <row r="202" spans="22:32" ht="15" customHeight="1"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</row>
    <row r="203" spans="22:32" ht="15" customHeight="1"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</row>
    <row r="204" spans="22:32" ht="15" customHeight="1"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</row>
    <row r="205" spans="22:32" ht="15" customHeight="1"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</row>
    <row r="206" spans="22:32" ht="15" customHeight="1"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</row>
    <row r="207" spans="22:32" ht="15" customHeight="1"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</row>
    <row r="208" spans="22:32" ht="15" customHeight="1"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</row>
    <row r="209" spans="22:32" ht="15" customHeight="1"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</row>
    <row r="210" spans="22:32" ht="15" customHeight="1"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</row>
    <row r="211" spans="22:32" ht="15" customHeight="1"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</row>
    <row r="212" spans="22:32" ht="15" customHeight="1"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</row>
    <row r="213" spans="22:32" ht="15" customHeight="1"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</row>
    <row r="214" spans="22:32" ht="15" customHeight="1"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</row>
    <row r="215" spans="22:32" ht="15" customHeight="1"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</row>
    <row r="216" spans="22:32" ht="15" customHeight="1"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</row>
    <row r="217" spans="22:32" ht="15" customHeight="1"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</row>
    <row r="218" spans="22:32" ht="15" customHeight="1"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</row>
    <row r="219" spans="22:32" ht="15" customHeight="1"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</row>
    <row r="220" spans="22:32" ht="15" customHeight="1"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</row>
    <row r="221" spans="22:32" ht="15" customHeight="1"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</row>
    <row r="222" spans="22:32" ht="15" customHeight="1"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</row>
    <row r="223" spans="22:32" ht="15" customHeight="1"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</row>
    <row r="224" spans="22:32" ht="15" customHeight="1"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</row>
    <row r="225" spans="22:32" ht="15" customHeight="1"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</row>
    <row r="226" spans="22:32" ht="15" customHeight="1"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</row>
    <row r="227" spans="22:32" ht="15" customHeight="1"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</row>
    <row r="228" spans="22:32" ht="15" customHeight="1"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</row>
    <row r="229" spans="22:32" ht="15" customHeight="1"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</row>
    <row r="230" spans="22:32" ht="15" customHeight="1"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</row>
    <row r="231" spans="22:32" ht="15" customHeight="1"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</row>
    <row r="232" spans="22:32" ht="15" customHeight="1"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</row>
    <row r="233" spans="22:32" ht="15" customHeight="1"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</row>
    <row r="234" spans="22:32" ht="15" customHeight="1"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</row>
    <row r="235" spans="22:32" ht="15" customHeight="1"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</row>
    <row r="236" spans="22:32" ht="15" customHeight="1"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</row>
    <row r="237" spans="22:32" ht="15" customHeight="1"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</row>
    <row r="238" spans="22:32" ht="15" customHeight="1"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</row>
    <row r="239" spans="22:32" ht="15" customHeight="1"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</row>
    <row r="240" spans="22:32" ht="15" customHeight="1"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</row>
    <row r="241" spans="22:32" ht="15" customHeight="1"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</row>
    <row r="242" spans="22:32" ht="15" customHeight="1"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</row>
    <row r="243" spans="22:32" ht="15" customHeight="1"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</row>
    <row r="244" spans="22:32" ht="15" customHeight="1"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</row>
    <row r="245" spans="22:32" ht="15" customHeight="1"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</row>
    <row r="246" spans="22:32" ht="15" customHeight="1"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</row>
    <row r="247" spans="22:32" ht="15" customHeight="1"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</row>
    <row r="248" spans="22:32" ht="15" customHeight="1"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</row>
    <row r="249" spans="22:32" ht="15" customHeight="1"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</row>
    <row r="250" spans="22:32" ht="15" customHeight="1"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</row>
    <row r="251" spans="22:32" ht="15" customHeight="1"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</row>
    <row r="252" spans="22:32" ht="15" customHeight="1"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</row>
    <row r="253" spans="22:32" ht="15" customHeight="1"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</row>
    <row r="254" spans="22:32" ht="15" customHeight="1"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</row>
    <row r="255" spans="22:32" ht="15" customHeight="1"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</row>
    <row r="256" spans="22:32" ht="15" customHeight="1"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</row>
    <row r="257" spans="22:32" ht="15" customHeight="1"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</row>
    <row r="258" spans="22:32" ht="15" customHeight="1"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</row>
    <row r="259" spans="22:32" ht="15" customHeight="1"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</row>
    <row r="260" spans="22:32" ht="15" customHeight="1"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</row>
    <row r="261" spans="22:32" ht="15" customHeight="1"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</row>
    <row r="262" spans="22:32" ht="15" customHeight="1"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</row>
    <row r="263" spans="22:32" ht="15" customHeight="1"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</row>
    <row r="264" spans="22:32" ht="15" customHeight="1"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</row>
    <row r="265" spans="22:32" ht="15" customHeight="1"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</row>
    <row r="266" spans="22:32" ht="15" customHeight="1"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</row>
    <row r="267" spans="22:32" ht="15" customHeight="1"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</row>
    <row r="268" spans="22:32" ht="15" customHeight="1"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</row>
    <row r="269" spans="22:32" ht="15" customHeight="1"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</row>
    <row r="270" spans="22:32" ht="15" customHeight="1"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</row>
    <row r="271" spans="22:32" ht="15" customHeight="1"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</row>
    <row r="272" spans="22:32" ht="15" customHeight="1"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</row>
    <row r="273" spans="22:32" ht="15" customHeight="1"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</row>
    <row r="274" spans="22:32" ht="15" customHeight="1"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</row>
    <row r="275" spans="22:32" ht="15" customHeight="1"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</row>
    <row r="276" spans="22:32" ht="15" customHeight="1"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</row>
    <row r="277" spans="22:32" ht="15" customHeight="1"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</row>
    <row r="278" spans="22:32" ht="15" customHeight="1"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22:32" ht="15" customHeight="1"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22:32" ht="15" customHeight="1"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22:32" ht="15" customHeight="1"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22:32" ht="15" customHeight="1"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22:32" ht="15" customHeight="1"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22:32" ht="15" customHeight="1"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22:32" ht="15" customHeight="1"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22:32" ht="15" customHeight="1"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22:32" ht="15" customHeight="1"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22:32" ht="15" customHeight="1"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22:32" ht="15" customHeight="1"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22:32" ht="15" customHeight="1"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22:32" ht="15" customHeight="1"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22:32" ht="15" customHeight="1"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22:32" ht="15" customHeight="1"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22:32" ht="15" customHeight="1"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22:32" ht="15" customHeight="1"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22:32" ht="15" customHeight="1"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22:32" ht="15" customHeight="1"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22:32" ht="15" customHeight="1"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22:32" ht="15" customHeight="1"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22:32" ht="15" customHeight="1"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22:32" ht="15" customHeight="1"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22:32" ht="15" customHeight="1"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22:32" ht="15" customHeight="1"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22:32" ht="15" customHeight="1"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2:32" ht="15" customHeight="1"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2:32" ht="15" customHeight="1"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2:32" ht="15" customHeight="1"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2:32" ht="15" customHeight="1"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2:32" ht="15" customHeight="1"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0" spans="22:32" ht="15" customHeight="1"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</row>
    <row r="311" spans="22:32" ht="15" customHeight="1"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</row>
    <row r="312" spans="22:32" ht="15" customHeight="1"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</row>
    <row r="313" spans="22:32" ht="15" customHeight="1"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</row>
    <row r="314" spans="22:32" ht="15" customHeight="1"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</row>
    <row r="315" spans="22:32" ht="15" customHeight="1"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</row>
    <row r="316" spans="22:32" ht="15" customHeight="1"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</row>
    <row r="317" spans="22:32" ht="15" customHeight="1"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</row>
    <row r="318" spans="22:32" ht="15" customHeight="1"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</row>
    <row r="319" spans="22:32" ht="15" customHeight="1"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</row>
    <row r="320" spans="22:32" ht="15" customHeight="1"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</row>
    <row r="321" spans="22:32" ht="15" customHeight="1"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</row>
    <row r="322" spans="22:32" ht="15" customHeight="1"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</row>
    <row r="323" spans="22:32" ht="15" customHeight="1"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</row>
    <row r="324" spans="22:32" ht="15" customHeight="1"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</row>
    <row r="325" spans="22:32" ht="15" customHeight="1"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</row>
    <row r="326" spans="22:32" ht="15" customHeight="1"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</row>
    <row r="327" spans="22:32" ht="15" customHeight="1"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</row>
    <row r="328" spans="22:32" ht="15" customHeight="1"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</row>
    <row r="329" spans="22:32" ht="15" customHeight="1"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</row>
    <row r="330" spans="22:32" ht="15" customHeight="1"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</row>
    <row r="331" spans="22:32" ht="15" customHeight="1"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</row>
    <row r="332" spans="22:32" ht="15" customHeight="1"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</row>
    <row r="333" spans="22:32" ht="15" customHeight="1"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</row>
    <row r="334" spans="22:32" ht="15" customHeight="1"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</row>
    <row r="335" spans="22:32" ht="15" customHeight="1"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</row>
    <row r="336" spans="22:32" ht="15" customHeight="1"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</row>
    <row r="337" spans="22:32" ht="15" customHeight="1"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</row>
    <row r="4942" spans="26:33" ht="15" customHeight="1">
      <c r="Z4942" t="s">
        <v>145</v>
      </c>
      <c r="AA4942" t="s">
        <v>146</v>
      </c>
      <c r="AB4942" t="s">
        <v>143</v>
      </c>
      <c r="AC4942" t="s">
        <v>144</v>
      </c>
      <c r="AD4942" t="s">
        <v>137</v>
      </c>
      <c r="AE4942" t="s">
        <v>141</v>
      </c>
      <c r="AF4942" t="s">
        <v>1688</v>
      </c>
      <c r="AG4942" t="s">
        <v>746</v>
      </c>
    </row>
  </sheetData>
  <autoFilter ref="B7:K93" xr:uid="{286F6666-0C9B-4549-BA90-3500B9F39A93}"/>
  <mergeCells count="8">
    <mergeCell ref="B6:H6"/>
    <mergeCell ref="D8:H8"/>
    <mergeCell ref="B93:H93"/>
    <mergeCell ref="B1:H1"/>
    <mergeCell ref="B2:H2"/>
    <mergeCell ref="B3:H3"/>
    <mergeCell ref="B4:H4"/>
    <mergeCell ref="B5:H5"/>
  </mergeCells>
  <phoneticPr fontId="25" type="noConversion"/>
  <printOptions horizontalCentered="1"/>
  <pageMargins left="0.39370078740157483" right="0.39370078740157483" top="0.39370078740157483" bottom="0.39370078740157483" header="0" footer="0"/>
  <pageSetup paperSize="9" scale="6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C5416-6F1B-47FE-8C08-0D1419874158}">
  <sheetPr codeName="Planilha12">
    <tabColor theme="0"/>
  </sheetPr>
  <dimension ref="A1:AG43"/>
  <sheetViews>
    <sheetView showGridLines="0" view="pageBreakPreview" topLeftCell="B1" zoomScaleNormal="100" zoomScaleSheetLayoutView="100" workbookViewId="0">
      <pane ySplit="7" topLeftCell="A8" activePane="bottomLeft" state="frozen"/>
      <selection pane="bottomLeft" activeCell="D8" sqref="D8:H8"/>
    </sheetView>
  </sheetViews>
  <sheetFormatPr defaultColWidth="14.42578125" defaultRowHeight="15" customHeight="1"/>
  <cols>
    <col min="1" max="1" width="0" style="194" hidden="1" customWidth="1"/>
    <col min="2" max="2" width="12.85546875" customWidth="1"/>
    <col min="3" max="3" width="84.42578125" customWidth="1"/>
    <col min="4" max="4" width="7.42578125" style="71" customWidth="1"/>
    <col min="5" max="5" width="11.7109375" style="66" customWidth="1"/>
    <col min="6" max="6" width="12.7109375" customWidth="1"/>
    <col min="7" max="7" width="15.28515625" customWidth="1"/>
    <col min="8" max="8" width="16.140625" customWidth="1"/>
    <col min="9" max="9" width="8.7109375" customWidth="1"/>
    <col min="10" max="10" width="11" bestFit="1" customWidth="1"/>
    <col min="11" max="11" width="13.42578125" bestFit="1" customWidth="1"/>
    <col min="12" max="12" width="12.7109375" bestFit="1" customWidth="1"/>
    <col min="13" max="13" width="10.7109375" customWidth="1"/>
    <col min="14" max="14" width="18.28515625" customWidth="1"/>
    <col min="15" max="15" width="11" bestFit="1" customWidth="1"/>
    <col min="16" max="33" width="9.140625" customWidth="1"/>
  </cols>
  <sheetData>
    <row r="1" spans="1:33" ht="19.5" customHeight="1">
      <c r="B1" s="856"/>
      <c r="C1" s="857"/>
      <c r="D1" s="857"/>
      <c r="E1" s="857"/>
      <c r="F1" s="857"/>
      <c r="G1" s="857"/>
      <c r="H1" s="858"/>
      <c r="I1" s="33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</row>
    <row r="2" spans="1:33" ht="19.5" customHeight="1">
      <c r="B2" s="848" t="str">
        <f>GERAL!A2</f>
        <v>PLANILHA DE FORMAÇÃO DE PREÇOS</v>
      </c>
      <c r="C2" s="849"/>
      <c r="D2" s="849"/>
      <c r="E2" s="849"/>
      <c r="F2" s="849"/>
      <c r="G2" s="849"/>
      <c r="H2" s="850"/>
      <c r="I2" s="33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</row>
    <row r="3" spans="1:33" ht="19.5" customHeight="1">
      <c r="B3" s="848" t="str">
        <f>GERAL!A3</f>
        <v>UNIVERSIDADE FEDERAL DE OURO PRETO - UFOP</v>
      </c>
      <c r="C3" s="849"/>
      <c r="D3" s="849"/>
      <c r="E3" s="849"/>
      <c r="F3" s="849"/>
      <c r="G3" s="849"/>
      <c r="H3" s="850"/>
      <c r="I3" s="3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</row>
    <row r="4" spans="1:33" ht="19.5" customHeight="1">
      <c r="B4" s="848" t="str">
        <f>GERAL!A4</f>
        <v xml:space="preserve">Materiais e mão de obra para execução dos serviços especificados </v>
      </c>
      <c r="C4" s="849"/>
      <c r="D4" s="849"/>
      <c r="E4" s="849"/>
      <c r="F4" s="849"/>
      <c r="G4" s="849"/>
      <c r="H4" s="850"/>
      <c r="I4" s="33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</row>
    <row r="5" spans="1:33" ht="19.5" customHeight="1">
      <c r="B5" s="848" t="str">
        <f>GERAL!A5</f>
        <v>RECUPERAÇÃO PARCIAL DE COBERTURA, ESQUADRIAS E INSTALAÇÕES ELÉTRICAS DA ESCOLA DE MINAS DA PRAÇA TIRADENTES</v>
      </c>
      <c r="C5" s="849"/>
      <c r="D5" s="849"/>
      <c r="E5" s="849"/>
      <c r="F5" s="849"/>
      <c r="G5" s="849"/>
      <c r="H5" s="850"/>
      <c r="I5" s="33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</row>
    <row r="6" spans="1:33" ht="19.5" customHeight="1" thickBot="1">
      <c r="B6" s="848" t="str">
        <f>GERAL!A6</f>
        <v>ESCOLA DE MINAS</v>
      </c>
      <c r="C6" s="849"/>
      <c r="D6" s="849"/>
      <c r="E6" s="849"/>
      <c r="F6" s="849"/>
      <c r="G6" s="849"/>
      <c r="H6" s="850"/>
      <c r="I6" s="33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</row>
    <row r="7" spans="1:33" ht="30" customHeight="1" thickBot="1">
      <c r="A7" s="194" t="s">
        <v>35</v>
      </c>
      <c r="B7" s="34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85" t="s">
        <v>41</v>
      </c>
      <c r="I7" s="86" t="s">
        <v>42</v>
      </c>
      <c r="J7" s="87">
        <f>GERAL!$C$19</f>
        <v>0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</row>
    <row r="8" spans="1:33" ht="30" customHeight="1" thickBot="1">
      <c r="A8" s="194">
        <v>10</v>
      </c>
      <c r="B8" s="478" t="s">
        <v>1690</v>
      </c>
      <c r="C8" s="479" t="s">
        <v>1691</v>
      </c>
      <c r="D8" s="920"/>
      <c r="E8" s="921"/>
      <c r="F8" s="921"/>
      <c r="G8" s="921"/>
      <c r="H8" s="922"/>
      <c r="I8" s="632" t="s">
        <v>45</v>
      </c>
      <c r="J8" s="434" t="s">
        <v>46</v>
      </c>
      <c r="K8" s="435" t="s">
        <v>47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</row>
    <row r="9" spans="1:33" ht="12.95" customHeight="1" thickBot="1">
      <c r="A9" s="197" t="s">
        <v>1692</v>
      </c>
      <c r="B9" s="483" t="s">
        <v>1693</v>
      </c>
      <c r="C9" s="484" t="s">
        <v>1694</v>
      </c>
      <c r="D9" s="485"/>
      <c r="E9" s="486"/>
      <c r="F9" s="489"/>
      <c r="G9" s="489"/>
      <c r="H9" s="541"/>
      <c r="I9" s="578"/>
      <c r="J9" s="554"/>
      <c r="K9" s="555"/>
      <c r="L9" s="45"/>
      <c r="M9" s="45"/>
    </row>
    <row r="10" spans="1:33" ht="12.95" customHeight="1" thickBot="1">
      <c r="A10" s="194" t="s">
        <v>1695</v>
      </c>
      <c r="B10" s="770" t="s">
        <v>1696</v>
      </c>
      <c r="C10" s="613" t="s">
        <v>1697</v>
      </c>
      <c r="D10" s="902"/>
      <c r="E10" s="903"/>
      <c r="F10" s="903"/>
      <c r="G10" s="903"/>
      <c r="H10" s="904"/>
      <c r="I10" s="579"/>
      <c r="J10" s="440"/>
      <c r="K10" s="80"/>
      <c r="L10" s="45"/>
      <c r="M10" s="45"/>
    </row>
    <row r="11" spans="1:33" ht="45">
      <c r="A11" s="510" t="s">
        <v>1698</v>
      </c>
      <c r="B11" s="761" t="s">
        <v>1699</v>
      </c>
      <c r="C11" s="762" t="s">
        <v>3969</v>
      </c>
      <c r="D11" s="763" t="s">
        <v>1732</v>
      </c>
      <c r="E11" s="764">
        <v>1</v>
      </c>
      <c r="F11" s="765"/>
      <c r="G11" s="766"/>
      <c r="H11" s="767"/>
      <c r="I11" s="579"/>
      <c r="J11" s="440"/>
      <c r="K11" s="80"/>
      <c r="L11" s="45"/>
      <c r="M11" s="45"/>
    </row>
    <row r="12" spans="1:33" ht="45">
      <c r="A12" s="511" t="s">
        <v>1700</v>
      </c>
      <c r="B12" s="78" t="s">
        <v>1701</v>
      </c>
      <c r="C12" s="41" t="s">
        <v>3943</v>
      </c>
      <c r="D12" s="101" t="s">
        <v>1732</v>
      </c>
      <c r="E12" s="105">
        <v>1</v>
      </c>
      <c r="F12" s="614"/>
      <c r="G12" s="463"/>
      <c r="H12" s="768"/>
      <c r="I12" s="579"/>
      <c r="J12" s="440"/>
      <c r="K12" s="80"/>
      <c r="L12" s="45"/>
      <c r="M12" s="45"/>
    </row>
    <row r="13" spans="1:33" ht="13.5" thickBot="1">
      <c r="A13" s="514"/>
      <c r="B13" s="742" t="s">
        <v>3949</v>
      </c>
      <c r="C13" s="777" t="s">
        <v>3948</v>
      </c>
      <c r="D13" s="778" t="s">
        <v>1732</v>
      </c>
      <c r="E13" s="779">
        <v>1</v>
      </c>
      <c r="F13" s="746"/>
      <c r="G13" s="780"/>
      <c r="H13" s="781"/>
      <c r="I13" s="579"/>
      <c r="J13" s="440"/>
      <c r="K13" s="80"/>
      <c r="L13" s="45"/>
      <c r="M13" s="45"/>
    </row>
    <row r="14" spans="1:33" ht="12.95" customHeight="1" thickBot="1">
      <c r="A14" s="197" t="s">
        <v>1703</v>
      </c>
      <c r="B14" s="771" t="s">
        <v>1704</v>
      </c>
      <c r="C14" s="772" t="s">
        <v>1705</v>
      </c>
      <c r="D14" s="773"/>
      <c r="E14" s="774"/>
      <c r="F14" s="775"/>
      <c r="G14" s="775"/>
      <c r="H14" s="776"/>
      <c r="I14" s="581"/>
      <c r="J14" s="543"/>
      <c r="K14" s="82"/>
      <c r="L14" s="45"/>
      <c r="M14" s="45"/>
    </row>
    <row r="15" spans="1:33" ht="12.95" customHeight="1" thickBot="1">
      <c r="A15" s="194" t="s">
        <v>1706</v>
      </c>
      <c r="B15" s="612" t="s">
        <v>1707</v>
      </c>
      <c r="C15" s="613" t="s">
        <v>1708</v>
      </c>
      <c r="D15" s="902"/>
      <c r="E15" s="903"/>
      <c r="F15" s="903"/>
      <c r="G15" s="903"/>
      <c r="H15" s="904"/>
      <c r="I15" s="579"/>
      <c r="J15" s="440"/>
      <c r="K15" s="80"/>
      <c r="L15" s="45"/>
      <c r="M15" s="45"/>
    </row>
    <row r="16" spans="1:33" ht="22.5">
      <c r="A16" s="194" t="s">
        <v>1709</v>
      </c>
      <c r="B16" s="761" t="s">
        <v>1710</v>
      </c>
      <c r="C16" s="762" t="s">
        <v>3184</v>
      </c>
      <c r="D16" s="763" t="s">
        <v>1702</v>
      </c>
      <c r="E16" s="764">
        <v>12</v>
      </c>
      <c r="F16" s="765"/>
      <c r="G16" s="766"/>
      <c r="H16" s="767"/>
      <c r="I16" s="580"/>
      <c r="J16" s="440"/>
      <c r="K16" s="80"/>
      <c r="L16" s="45"/>
      <c r="M16" s="45"/>
    </row>
    <row r="17" spans="1:13" ht="22.5">
      <c r="A17" s="194" t="s">
        <v>1712</v>
      </c>
      <c r="B17" s="78" t="s">
        <v>1713</v>
      </c>
      <c r="C17" s="662" t="s">
        <v>3410</v>
      </c>
      <c r="D17" s="101" t="s">
        <v>57</v>
      </c>
      <c r="E17" s="105">
        <v>1</v>
      </c>
      <c r="F17" s="614"/>
      <c r="G17" s="463"/>
      <c r="H17" s="768"/>
      <c r="I17" s="579"/>
      <c r="J17" s="440"/>
      <c r="K17" s="80"/>
      <c r="L17" s="45"/>
      <c r="M17" s="45"/>
    </row>
    <row r="18" spans="1:13" ht="33.75">
      <c r="A18" s="194" t="s">
        <v>1714</v>
      </c>
      <c r="B18" s="78" t="s">
        <v>1715</v>
      </c>
      <c r="C18" s="662" t="s">
        <v>3182</v>
      </c>
      <c r="D18" s="101" t="s">
        <v>3183</v>
      </c>
      <c r="E18" s="105">
        <v>600</v>
      </c>
      <c r="F18" s="614"/>
      <c r="G18" s="463"/>
      <c r="H18" s="768"/>
      <c r="I18" s="579"/>
      <c r="J18" s="440"/>
      <c r="K18" s="80"/>
      <c r="L18" s="45"/>
      <c r="M18" s="45"/>
    </row>
    <row r="19" spans="1:13" ht="22.5">
      <c r="A19" s="194" t="s">
        <v>1716</v>
      </c>
      <c r="B19" s="78" t="s">
        <v>1717</v>
      </c>
      <c r="C19" s="662" t="s">
        <v>3286</v>
      </c>
      <c r="D19" s="101" t="s">
        <v>330</v>
      </c>
      <c r="E19" s="105">
        <v>600</v>
      </c>
      <c r="F19" s="614"/>
      <c r="G19" s="463"/>
      <c r="H19" s="768"/>
      <c r="I19" s="579"/>
      <c r="J19" s="440"/>
      <c r="K19" s="80"/>
      <c r="L19" s="45"/>
      <c r="M19" s="45"/>
    </row>
    <row r="20" spans="1:13" ht="9.75" customHeight="1" thickBot="1">
      <c r="A20" s="194" t="s">
        <v>1718</v>
      </c>
      <c r="B20" s="336" t="s">
        <v>1719</v>
      </c>
      <c r="C20" s="663" t="s">
        <v>3285</v>
      </c>
      <c r="D20" s="375" t="s">
        <v>330</v>
      </c>
      <c r="E20" s="105">
        <v>600</v>
      </c>
      <c r="F20" s="615"/>
      <c r="G20" s="465"/>
      <c r="H20" s="769"/>
      <c r="I20" s="579"/>
      <c r="J20" s="440"/>
      <c r="K20" s="80"/>
      <c r="L20" s="45"/>
      <c r="M20" s="45"/>
    </row>
    <row r="21" spans="1:13" ht="12.95" customHeight="1" thickBot="1">
      <c r="A21" s="197" t="s">
        <v>1720</v>
      </c>
      <c r="B21" s="483" t="s">
        <v>1721</v>
      </c>
      <c r="C21" s="484" t="s">
        <v>1722</v>
      </c>
      <c r="D21" s="485"/>
      <c r="E21" s="486"/>
      <c r="F21" s="489"/>
      <c r="G21" s="489"/>
      <c r="H21" s="657"/>
      <c r="I21" s="581"/>
      <c r="J21" s="543"/>
      <c r="K21" s="82"/>
      <c r="L21" s="45"/>
      <c r="M21" s="45"/>
    </row>
    <row r="22" spans="1:13" ht="12.95" customHeight="1">
      <c r="A22" s="194" t="s">
        <v>1723</v>
      </c>
      <c r="B22" s="612" t="s">
        <v>1724</v>
      </c>
      <c r="C22" s="613" t="s">
        <v>1725</v>
      </c>
      <c r="D22" s="923"/>
      <c r="E22" s="924"/>
      <c r="F22" s="924"/>
      <c r="G22" s="924"/>
      <c r="H22" s="925"/>
      <c r="I22" s="579"/>
      <c r="J22" s="440"/>
      <c r="K22" s="80"/>
      <c r="L22" s="45"/>
      <c r="M22" s="45"/>
    </row>
    <row r="23" spans="1:13" ht="12.95" customHeight="1">
      <c r="B23" s="622" t="s">
        <v>1727</v>
      </c>
      <c r="C23" s="664" t="s">
        <v>3921</v>
      </c>
      <c r="D23" s="623" t="s">
        <v>3103</v>
      </c>
      <c r="E23" s="624">
        <v>436.25</v>
      </c>
      <c r="F23" s="620"/>
      <c r="G23" s="625"/>
      <c r="H23" s="630"/>
      <c r="I23" s="579"/>
      <c r="J23" s="446"/>
      <c r="K23" s="80"/>
      <c r="L23" s="45"/>
      <c r="M23" s="45"/>
    </row>
    <row r="24" spans="1:13" ht="12.95" customHeight="1">
      <c r="B24" s="622" t="s">
        <v>3922</v>
      </c>
      <c r="C24" s="664" t="s">
        <v>3506</v>
      </c>
      <c r="D24" s="623" t="s">
        <v>3103</v>
      </c>
      <c r="E24" s="624">
        <v>436.25</v>
      </c>
      <c r="F24" s="620"/>
      <c r="G24" s="625"/>
      <c r="H24" s="630"/>
      <c r="I24" s="579"/>
      <c r="J24" s="446"/>
      <c r="K24" s="80"/>
      <c r="L24" s="45"/>
      <c r="M24" s="45"/>
    </row>
    <row r="25" spans="1:13" ht="23.25" thickBot="1">
      <c r="A25" s="194" t="s">
        <v>1726</v>
      </c>
      <c r="B25" s="626" t="s">
        <v>3923</v>
      </c>
      <c r="C25" s="665" t="s">
        <v>3480</v>
      </c>
      <c r="D25" s="627" t="s">
        <v>3472</v>
      </c>
      <c r="E25" s="628">
        <v>360</v>
      </c>
      <c r="F25" s="633"/>
      <c r="G25" s="629"/>
      <c r="H25" s="631"/>
      <c r="I25" s="582"/>
      <c r="J25" s="192"/>
      <c r="K25" s="193"/>
      <c r="L25" s="45"/>
      <c r="M25" s="45"/>
    </row>
    <row r="26" spans="1:13" ht="30" customHeight="1" thickBot="1">
      <c r="B26" s="853"/>
      <c r="C26" s="854"/>
      <c r="D26" s="854"/>
      <c r="E26" s="854"/>
      <c r="F26" s="854"/>
      <c r="G26" s="854"/>
      <c r="H26" s="855"/>
      <c r="I26" s="43"/>
      <c r="J26" s="45"/>
      <c r="K26" s="45"/>
      <c r="L26" s="45"/>
      <c r="M26" s="45"/>
    </row>
    <row r="43" spans="3:3" ht="15" customHeight="1">
      <c r="C43" t="s">
        <v>134</v>
      </c>
    </row>
  </sheetData>
  <mergeCells count="11">
    <mergeCell ref="B6:H6"/>
    <mergeCell ref="B1:H1"/>
    <mergeCell ref="B2:H2"/>
    <mergeCell ref="B3:H3"/>
    <mergeCell ref="B4:H4"/>
    <mergeCell ref="B5:H5"/>
    <mergeCell ref="D8:H8"/>
    <mergeCell ref="B26:H26"/>
    <mergeCell ref="D10:H10"/>
    <mergeCell ref="D15:H15"/>
    <mergeCell ref="D22:H22"/>
  </mergeCells>
  <phoneticPr fontId="22" type="noConversion"/>
  <printOptions horizontalCentered="1"/>
  <pageMargins left="0.39370078740157483" right="0.39370078740157483" top="0.39370078740157483" bottom="0.39370078740157483" header="0" footer="0"/>
  <pageSetup paperSize="9"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23">
    <tabColor rgb="FF002060"/>
    <pageSetUpPr fitToPage="1"/>
  </sheetPr>
  <dimension ref="A1:R55"/>
  <sheetViews>
    <sheetView showGridLines="0" view="pageBreakPreview" zoomScaleNormal="100" zoomScaleSheetLayoutView="100" workbookViewId="0">
      <pane xSplit="4" ySplit="9" topLeftCell="E10" activePane="bottomRight" state="frozen"/>
      <selection pane="topRight"/>
      <selection pane="bottomLeft"/>
      <selection pane="bottomRight" activeCell="C38" sqref="C38:C39"/>
    </sheetView>
  </sheetViews>
  <sheetFormatPr defaultColWidth="14.42578125" defaultRowHeight="15" customHeight="1"/>
  <cols>
    <col min="1" max="1" width="9.140625" bestFit="1" customWidth="1"/>
    <col min="2" max="2" width="58" customWidth="1"/>
    <col min="3" max="3" width="18.7109375" style="66" customWidth="1"/>
    <col min="4" max="4" width="9.7109375" style="66" customWidth="1"/>
    <col min="5" max="11" width="13.7109375" customWidth="1"/>
    <col min="12" max="12" width="14.28515625" customWidth="1"/>
    <col min="13" max="14" width="13.85546875" customWidth="1"/>
    <col min="15" max="15" width="14.85546875" bestFit="1" customWidth="1"/>
    <col min="16" max="16" width="14.28515625" customWidth="1"/>
    <col min="17" max="17" width="30.5703125" customWidth="1"/>
    <col min="18" max="18" width="18.42578125" customWidth="1"/>
    <col min="19" max="23" width="8.7109375" customWidth="1"/>
  </cols>
  <sheetData>
    <row r="1" spans="1:18" ht="21" customHeight="1">
      <c r="A1" s="825" t="str">
        <f>GERAL!A2</f>
        <v>PLANILHA DE FORMAÇÃO DE PREÇOS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7"/>
    </row>
    <row r="2" spans="1:18" ht="21" customHeight="1">
      <c r="A2" s="828" t="str">
        <f>GERAL!A3</f>
        <v>UNIVERSIDADE FEDERAL DE OURO PRETO - UFOP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829"/>
      <c r="M2" s="829"/>
      <c r="N2" s="829"/>
      <c r="O2" s="829"/>
      <c r="P2" s="830"/>
    </row>
    <row r="3" spans="1:18" ht="21" customHeight="1">
      <c r="A3" s="828" t="str">
        <f>GERAL!A4</f>
        <v xml:space="preserve">Materiais e mão de obra para execução dos serviços especificados 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29"/>
      <c r="O3" s="829"/>
      <c r="P3" s="830"/>
    </row>
    <row r="4" spans="1:18" ht="21" customHeight="1">
      <c r="A4" s="828" t="str">
        <f>GERAL!A5</f>
        <v>RECUPERAÇÃO PARCIAL DE COBERTURA, ESQUADRIAS E INSTALAÇÕES ELÉTRICAS DA ESCOLA DE MINAS DA PRAÇA TIRADENTES</v>
      </c>
      <c r="B4" s="829"/>
      <c r="C4" s="829"/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  <c r="O4" s="829"/>
      <c r="P4" s="830"/>
    </row>
    <row r="5" spans="1:18" ht="21" customHeight="1">
      <c r="A5" s="964" t="s">
        <v>14</v>
      </c>
      <c r="B5" s="965"/>
      <c r="C5" s="965"/>
      <c r="D5" s="965"/>
      <c r="E5" s="965"/>
      <c r="F5" s="965"/>
      <c r="G5" s="965"/>
      <c r="H5" s="965"/>
      <c r="I5" s="965"/>
      <c r="J5" s="965"/>
      <c r="K5" s="965"/>
      <c r="L5" s="965"/>
      <c r="M5" s="965"/>
      <c r="N5" s="965"/>
      <c r="O5" s="965"/>
      <c r="P5" s="966"/>
    </row>
    <row r="6" spans="1:18" ht="12.75" customHeight="1" thickBot="1">
      <c r="A6" s="422"/>
      <c r="B6" s="423"/>
      <c r="D6" s="424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5"/>
    </row>
    <row r="7" spans="1:18" ht="12.75" customHeight="1" thickBot="1">
      <c r="A7" s="422"/>
      <c r="B7" s="423"/>
      <c r="D7" s="424"/>
      <c r="E7" s="108">
        <v>1</v>
      </c>
      <c r="F7" s="109">
        <v>2</v>
      </c>
      <c r="G7" s="109">
        <v>3</v>
      </c>
      <c r="H7" s="109">
        <v>4</v>
      </c>
      <c r="I7" s="109">
        <v>5</v>
      </c>
      <c r="J7" s="109">
        <v>6</v>
      </c>
      <c r="K7" s="109">
        <v>7</v>
      </c>
      <c r="L7" s="109">
        <v>8</v>
      </c>
      <c r="M7" s="109">
        <v>9</v>
      </c>
      <c r="N7" s="109">
        <v>10</v>
      </c>
      <c r="O7" s="109">
        <v>11</v>
      </c>
      <c r="P7" s="110">
        <v>12</v>
      </c>
    </row>
    <row r="8" spans="1:18" ht="12.75" customHeight="1" thickBot="1">
      <c r="A8" s="968" t="s">
        <v>15</v>
      </c>
      <c r="B8" s="960" t="s">
        <v>16</v>
      </c>
      <c r="C8" s="960" t="s">
        <v>17</v>
      </c>
      <c r="D8" s="970" t="s">
        <v>18</v>
      </c>
      <c r="E8" s="967" t="s">
        <v>19</v>
      </c>
      <c r="F8" s="854"/>
      <c r="G8" s="854"/>
      <c r="H8" s="854"/>
      <c r="I8" s="854"/>
      <c r="J8" s="854"/>
      <c r="K8" s="854"/>
      <c r="L8" s="854"/>
      <c r="M8" s="854"/>
      <c r="N8" s="854"/>
      <c r="O8" s="854"/>
      <c r="P8" s="855"/>
    </row>
    <row r="9" spans="1:18" ht="12.75" customHeight="1" thickBot="1">
      <c r="A9" s="953"/>
      <c r="B9" s="948"/>
      <c r="C9" s="941"/>
      <c r="D9" s="941"/>
      <c r="E9" s="111" t="s">
        <v>20</v>
      </c>
      <c r="F9" s="111" t="s">
        <v>21</v>
      </c>
      <c r="G9" s="111" t="s">
        <v>22</v>
      </c>
      <c r="H9" s="111" t="s">
        <v>23</v>
      </c>
      <c r="I9" s="111" t="s">
        <v>24</v>
      </c>
      <c r="J9" s="111" t="s">
        <v>25</v>
      </c>
      <c r="K9" s="111" t="s">
        <v>26</v>
      </c>
      <c r="L9" s="111" t="s">
        <v>27</v>
      </c>
      <c r="M9" s="111" t="s">
        <v>28</v>
      </c>
      <c r="N9" s="111" t="s">
        <v>29</v>
      </c>
      <c r="O9" s="111" t="s">
        <v>30</v>
      </c>
      <c r="P9" s="426" t="s">
        <v>31</v>
      </c>
    </row>
    <row r="10" spans="1:18" ht="15" customHeight="1">
      <c r="A10" s="969" t="str">
        <f>GERAL!A7</f>
        <v>01.00.000</v>
      </c>
      <c r="B10" s="962" t="str">
        <f>GERAL!B7</f>
        <v>SERVIÇOS TÉCNICO-PROFISSIONAIS/PRELIMINARES</v>
      </c>
      <c r="C10" s="961">
        <f>GERAL!C7</f>
        <v>0</v>
      </c>
      <c r="D10" s="971" t="e">
        <f>C10/$C$45</f>
        <v>#DIV/0!</v>
      </c>
      <c r="E10" s="303" t="e">
        <f>'02.00-CRONO'!E75</f>
        <v>#DIV/0!</v>
      </c>
      <c r="F10" s="303" t="e">
        <f>'02.00-CRONO'!G75</f>
        <v>#DIV/0!</v>
      </c>
      <c r="G10" s="303" t="e">
        <f>'02.00-CRONO'!I75</f>
        <v>#DIV/0!</v>
      </c>
      <c r="H10" s="303" t="e">
        <f>'02.00-CRONO'!K75</f>
        <v>#DIV/0!</v>
      </c>
      <c r="I10" s="303">
        <f>'02.00-CRONO'!IM5</f>
        <v>0</v>
      </c>
      <c r="J10" s="303" t="e">
        <f>'02.00-CRONO'!O75</f>
        <v>#DIV/0!</v>
      </c>
      <c r="K10" s="303" t="e">
        <f>'02.00-CRONO'!Q75</f>
        <v>#DIV/0!</v>
      </c>
      <c r="L10" s="303" t="e">
        <f>'02.00-CRONO'!S75</f>
        <v>#DIV/0!</v>
      </c>
      <c r="M10" s="303" t="e">
        <f>'02.00-CRONO'!U75</f>
        <v>#DIV/0!</v>
      </c>
      <c r="N10" s="303" t="e">
        <f>'02.00-CRONO'!W75</f>
        <v>#DIV/0!</v>
      </c>
      <c r="O10" s="303" t="e">
        <f>'02.00-CRONO'!Y75</f>
        <v>#DIV/0!</v>
      </c>
      <c r="P10" s="304" t="e">
        <f>'02.00-CRONO'!AA75</f>
        <v>#DIV/0!</v>
      </c>
      <c r="Q10" s="170"/>
    </row>
    <row r="11" spans="1:18" ht="6.75" customHeight="1">
      <c r="A11" s="953"/>
      <c r="B11" s="948"/>
      <c r="C11" s="941"/>
      <c r="D11" s="941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305"/>
      <c r="Q11" s="170"/>
    </row>
    <row r="12" spans="1:18" ht="12.75" customHeight="1" thickBot="1">
      <c r="A12" s="954"/>
      <c r="B12" s="959"/>
      <c r="C12" s="942"/>
      <c r="D12" s="942"/>
      <c r="E12" s="151" t="e">
        <f t="shared" ref="E12:P12" si="0">E10*$C$10</f>
        <v>#DIV/0!</v>
      </c>
      <c r="F12" s="151" t="e">
        <f t="shared" si="0"/>
        <v>#DIV/0!</v>
      </c>
      <c r="G12" s="151" t="e">
        <f t="shared" si="0"/>
        <v>#DIV/0!</v>
      </c>
      <c r="H12" s="151" t="e">
        <f t="shared" si="0"/>
        <v>#DIV/0!</v>
      </c>
      <c r="I12" s="151">
        <f t="shared" si="0"/>
        <v>0</v>
      </c>
      <c r="J12" s="151" t="e">
        <f t="shared" si="0"/>
        <v>#DIV/0!</v>
      </c>
      <c r="K12" s="151" t="e">
        <f t="shared" si="0"/>
        <v>#DIV/0!</v>
      </c>
      <c r="L12" s="151" t="e">
        <f t="shared" si="0"/>
        <v>#DIV/0!</v>
      </c>
      <c r="M12" s="151" t="e">
        <f t="shared" si="0"/>
        <v>#DIV/0!</v>
      </c>
      <c r="N12" s="151" t="e">
        <f t="shared" si="0"/>
        <v>#DIV/0!</v>
      </c>
      <c r="O12" s="151" t="e">
        <f t="shared" si="0"/>
        <v>#DIV/0!</v>
      </c>
      <c r="P12" s="306" t="e">
        <f t="shared" si="0"/>
        <v>#DIV/0!</v>
      </c>
      <c r="Q12" s="650" t="e">
        <f>SUM(E12:P12)</f>
        <v>#DIV/0!</v>
      </c>
      <c r="R12" s="401" t="e">
        <f>C10-Q12</f>
        <v>#DIV/0!</v>
      </c>
    </row>
    <row r="13" spans="1:18" ht="12.75" customHeight="1">
      <c r="A13" s="952" t="str">
        <f>GERAL!A8</f>
        <v>03.04.000</v>
      </c>
      <c r="B13" s="963" t="str">
        <f>GERAL!B8</f>
        <v>FUNDAÇÕES E ESTRUTURAS</v>
      </c>
      <c r="C13" s="946">
        <f>GERAL!C8</f>
        <v>0</v>
      </c>
      <c r="D13" s="940" t="e">
        <f>C13/$C$45</f>
        <v>#DIV/0!</v>
      </c>
      <c r="E13" s="171" t="e">
        <f>'03.01-CRONO'!E182</f>
        <v>#DIV/0!</v>
      </c>
      <c r="F13" s="171" t="e">
        <f>'03.01-CRONO'!G182</f>
        <v>#DIV/0!</v>
      </c>
      <c r="G13" s="171" t="e">
        <f>'03.01-CRONO'!I182</f>
        <v>#DIV/0!</v>
      </c>
      <c r="H13" s="171" t="e">
        <f>'03.01-CRONO'!K182</f>
        <v>#DIV/0!</v>
      </c>
      <c r="I13" s="171" t="e">
        <f>'03.01-CRONO'!M182</f>
        <v>#DIV/0!</v>
      </c>
      <c r="J13" s="171" t="e">
        <f>'03.01-CRONO'!O182</f>
        <v>#DIV/0!</v>
      </c>
      <c r="K13" s="171" t="e">
        <f>'03.01-CRONO'!Q182</f>
        <v>#DIV/0!</v>
      </c>
      <c r="L13" s="171" t="e">
        <f>'03.01-CRONO'!S182</f>
        <v>#DIV/0!</v>
      </c>
      <c r="M13" s="171" t="e">
        <f>'03.01-CRONO'!U182</f>
        <v>#DIV/0!</v>
      </c>
      <c r="N13" s="171" t="e">
        <f>'03.01-CRONO'!W182</f>
        <v>#DIV/0!</v>
      </c>
      <c r="O13" s="171" t="e">
        <f>'03.01-CRONO'!Y182</f>
        <v>#DIV/0!</v>
      </c>
      <c r="P13" s="307" t="e">
        <f>'03.01-CRONO'!AA182</f>
        <v>#DIV/0!</v>
      </c>
      <c r="Q13" s="170" t="e">
        <f>SUM(E13:P13)</f>
        <v>#DIV/0!</v>
      </c>
    </row>
    <row r="14" spans="1:18" ht="6.75" customHeight="1">
      <c r="A14" s="953"/>
      <c r="B14" s="948"/>
      <c r="C14" s="941"/>
      <c r="D14" s="941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305"/>
      <c r="Q14" s="170"/>
    </row>
    <row r="15" spans="1:18" ht="12.75" customHeight="1" thickBot="1">
      <c r="A15" s="954"/>
      <c r="B15" s="959"/>
      <c r="C15" s="942"/>
      <c r="D15" s="942"/>
      <c r="E15" s="151" t="e">
        <f>E13*$C13</f>
        <v>#DIV/0!</v>
      </c>
      <c r="F15" s="151" t="e">
        <f>F13*$C13</f>
        <v>#DIV/0!</v>
      </c>
      <c r="G15" s="151" t="e">
        <f t="shared" ref="G15:P15" si="1">G13*$C13</f>
        <v>#DIV/0!</v>
      </c>
      <c r="H15" s="151" t="e">
        <f t="shared" si="1"/>
        <v>#DIV/0!</v>
      </c>
      <c r="I15" s="151" t="e">
        <f t="shared" si="1"/>
        <v>#DIV/0!</v>
      </c>
      <c r="J15" s="151" t="e">
        <f t="shared" si="1"/>
        <v>#DIV/0!</v>
      </c>
      <c r="K15" s="151" t="e">
        <f t="shared" si="1"/>
        <v>#DIV/0!</v>
      </c>
      <c r="L15" s="151" t="e">
        <f t="shared" si="1"/>
        <v>#DIV/0!</v>
      </c>
      <c r="M15" s="151" t="e">
        <f t="shared" si="1"/>
        <v>#DIV/0!</v>
      </c>
      <c r="N15" s="151" t="e">
        <f t="shared" si="1"/>
        <v>#DIV/0!</v>
      </c>
      <c r="O15" s="151" t="e">
        <f t="shared" si="1"/>
        <v>#DIV/0!</v>
      </c>
      <c r="P15" s="306" t="e">
        <f t="shared" si="1"/>
        <v>#DIV/0!</v>
      </c>
      <c r="Q15" s="650" t="e">
        <f>SUM(E15:P15)</f>
        <v>#DIV/0!</v>
      </c>
      <c r="R15" s="401" t="e">
        <f>C13-Q15</f>
        <v>#DIV/0!</v>
      </c>
    </row>
    <row r="16" spans="1:18" ht="12.75" customHeight="1">
      <c r="A16" s="952" t="str">
        <f>GERAL!A9</f>
        <v>04.01.200</v>
      </c>
      <c r="B16" s="963" t="str">
        <f>GERAL!B9</f>
        <v>ARQUITETURA E ELEMENTOS DE URBANISMO - ESQUADRIAS</v>
      </c>
      <c r="C16" s="946">
        <f>GERAL!C9</f>
        <v>0</v>
      </c>
      <c r="D16" s="940" t="e">
        <f>C16/$C$45</f>
        <v>#DIV/0!</v>
      </c>
      <c r="E16" s="171" t="e">
        <f>'04.01.2-CRONO'!E296</f>
        <v>#DIV/0!</v>
      </c>
      <c r="F16" s="171" t="e">
        <f>'04.01.2-CRONO'!G296</f>
        <v>#DIV/0!</v>
      </c>
      <c r="G16" s="171" t="e">
        <f>'04.01.2-CRONO'!I296</f>
        <v>#DIV/0!</v>
      </c>
      <c r="H16" s="171" t="e">
        <f>'04.01.2-CRONO'!K296</f>
        <v>#DIV/0!</v>
      </c>
      <c r="I16" s="171" t="e">
        <f>'04.01.2-CRONO'!M296</f>
        <v>#DIV/0!</v>
      </c>
      <c r="J16" s="171" t="e">
        <f>'04.01.2-CRONO'!O296</f>
        <v>#DIV/0!</v>
      </c>
      <c r="K16" s="171" t="e">
        <f>'04.01.2-CRONO'!Q296</f>
        <v>#DIV/0!</v>
      </c>
      <c r="L16" s="171" t="e">
        <f>'04.01.2-CRONO'!S296</f>
        <v>#DIV/0!</v>
      </c>
      <c r="M16" s="171" t="e">
        <f>'04.01.2-CRONO'!U296</f>
        <v>#DIV/0!</v>
      </c>
      <c r="N16" s="171" t="e">
        <f>'04.01.2-CRONO'!W296</f>
        <v>#DIV/0!</v>
      </c>
      <c r="O16" s="171" t="e">
        <f>'04.01.2-CRONO'!Y296</f>
        <v>#DIV/0!</v>
      </c>
      <c r="P16" s="307" t="e">
        <f>'04.01.2-CRONO'!AA296</f>
        <v>#DIV/0!</v>
      </c>
      <c r="Q16" s="170" t="e">
        <f>SUM(E16:P16)</f>
        <v>#DIV/0!</v>
      </c>
    </row>
    <row r="17" spans="1:18" ht="6.75" customHeight="1">
      <c r="A17" s="953"/>
      <c r="B17" s="948"/>
      <c r="C17" s="941"/>
      <c r="D17" s="94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305"/>
      <c r="Q17" s="170"/>
    </row>
    <row r="18" spans="1:18" ht="12.75" customHeight="1" thickBot="1">
      <c r="A18" s="954"/>
      <c r="B18" s="959"/>
      <c r="C18" s="942"/>
      <c r="D18" s="942"/>
      <c r="E18" s="151" t="e">
        <f>E16*$C16</f>
        <v>#DIV/0!</v>
      </c>
      <c r="F18" s="151" t="e">
        <f t="shared" ref="F18:P18" si="2">F16*$C16</f>
        <v>#DIV/0!</v>
      </c>
      <c r="G18" s="151" t="e">
        <f t="shared" si="2"/>
        <v>#DIV/0!</v>
      </c>
      <c r="H18" s="151" t="e">
        <f t="shared" si="2"/>
        <v>#DIV/0!</v>
      </c>
      <c r="I18" s="151" t="e">
        <f t="shared" si="2"/>
        <v>#DIV/0!</v>
      </c>
      <c r="J18" s="151" t="e">
        <f t="shared" si="2"/>
        <v>#DIV/0!</v>
      </c>
      <c r="K18" s="151" t="e">
        <f t="shared" si="2"/>
        <v>#DIV/0!</v>
      </c>
      <c r="L18" s="151" t="e">
        <f t="shared" si="2"/>
        <v>#DIV/0!</v>
      </c>
      <c r="M18" s="151" t="e">
        <f t="shared" si="2"/>
        <v>#DIV/0!</v>
      </c>
      <c r="N18" s="151" t="e">
        <f t="shared" si="2"/>
        <v>#DIV/0!</v>
      </c>
      <c r="O18" s="151" t="e">
        <f t="shared" si="2"/>
        <v>#DIV/0!</v>
      </c>
      <c r="P18" s="306" t="e">
        <f t="shared" si="2"/>
        <v>#DIV/0!</v>
      </c>
      <c r="Q18" s="650" t="e">
        <f>SUM(E18:P18)</f>
        <v>#DIV/0!</v>
      </c>
      <c r="R18" s="401" t="e">
        <f>C16-Q18</f>
        <v>#DIV/0!</v>
      </c>
    </row>
    <row r="19" spans="1:18" ht="12.75" customHeight="1">
      <c r="A19" s="958" t="str">
        <f>GERAL!A10</f>
        <v>04.01.400</v>
      </c>
      <c r="B19" s="947" t="str">
        <f>GERAL!B10</f>
        <v>ARQUITETURA E ELEMENTOS DE URBANISMO - COBERTURAS</v>
      </c>
      <c r="C19" s="946">
        <f>GERAL!C10</f>
        <v>0</v>
      </c>
      <c r="D19" s="940" t="e">
        <f>C19/$C$45</f>
        <v>#DIV/0!</v>
      </c>
      <c r="E19" s="171" t="e">
        <f>'04.01.4-CRONO'!E772</f>
        <v>#DIV/0!</v>
      </c>
      <c r="F19" s="171" t="e">
        <f>'04.01.4-CRONO'!G772</f>
        <v>#DIV/0!</v>
      </c>
      <c r="G19" s="171" t="e">
        <f>'04.01.4-CRONO'!I772</f>
        <v>#DIV/0!</v>
      </c>
      <c r="H19" s="171" t="e">
        <f>'04.01.4-CRONO'!K772</f>
        <v>#DIV/0!</v>
      </c>
      <c r="I19" s="171" t="e">
        <f>'04.01.4-CRONO'!M772</f>
        <v>#DIV/0!</v>
      </c>
      <c r="J19" s="171" t="e">
        <f>'04.01.4-CRONO'!O772</f>
        <v>#DIV/0!</v>
      </c>
      <c r="K19" s="171" t="e">
        <f>'04.01.4-CRONO'!Q772</f>
        <v>#DIV/0!</v>
      </c>
      <c r="L19" s="171" t="e">
        <f>'04.01.4-CRONO'!S772</f>
        <v>#DIV/0!</v>
      </c>
      <c r="M19" s="171" t="e">
        <f>'04.01.4-CRONO'!U772</f>
        <v>#DIV/0!</v>
      </c>
      <c r="N19" s="171" t="e">
        <f>'04.01.4-CRONO'!W772</f>
        <v>#DIV/0!</v>
      </c>
      <c r="O19" s="171" t="e">
        <f>'04.01.4-CRONO'!Y772</f>
        <v>#DIV/0!</v>
      </c>
      <c r="P19" s="307" t="e">
        <f>'04.01.4-CRONO'!AA772</f>
        <v>#DIV/0!</v>
      </c>
      <c r="Q19" s="170" t="e">
        <f>SUM(E19:P19)</f>
        <v>#DIV/0!</v>
      </c>
    </row>
    <row r="20" spans="1:18" ht="6.75" customHeight="1">
      <c r="A20" s="953"/>
      <c r="B20" s="948"/>
      <c r="C20" s="941"/>
      <c r="D20" s="94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305"/>
      <c r="Q20" s="170"/>
    </row>
    <row r="21" spans="1:18" ht="12.75" customHeight="1" thickBot="1">
      <c r="A21" s="954"/>
      <c r="B21" s="959"/>
      <c r="C21" s="942"/>
      <c r="D21" s="942"/>
      <c r="E21" s="151" t="e">
        <f>E19*$C19</f>
        <v>#DIV/0!</v>
      </c>
      <c r="F21" s="151" t="e">
        <f t="shared" ref="F21:P21" si="3">F19*$C19</f>
        <v>#DIV/0!</v>
      </c>
      <c r="G21" s="151" t="e">
        <f t="shared" si="3"/>
        <v>#DIV/0!</v>
      </c>
      <c r="H21" s="151" t="e">
        <f t="shared" si="3"/>
        <v>#DIV/0!</v>
      </c>
      <c r="I21" s="151" t="e">
        <f t="shared" si="3"/>
        <v>#DIV/0!</v>
      </c>
      <c r="J21" s="151" t="e">
        <f t="shared" si="3"/>
        <v>#DIV/0!</v>
      </c>
      <c r="K21" s="151" t="e">
        <f t="shared" si="3"/>
        <v>#DIV/0!</v>
      </c>
      <c r="L21" s="151" t="e">
        <f t="shared" si="3"/>
        <v>#DIV/0!</v>
      </c>
      <c r="M21" s="151" t="e">
        <f t="shared" si="3"/>
        <v>#DIV/0!</v>
      </c>
      <c r="N21" s="151" t="e">
        <f t="shared" si="3"/>
        <v>#DIV/0!</v>
      </c>
      <c r="O21" s="151" t="e">
        <f t="shared" si="3"/>
        <v>#DIV/0!</v>
      </c>
      <c r="P21" s="306" t="e">
        <f t="shared" si="3"/>
        <v>#DIV/0!</v>
      </c>
      <c r="Q21" s="650" t="e">
        <f>SUM(E21:P21)</f>
        <v>#DIV/0!</v>
      </c>
      <c r="R21" s="401" t="e">
        <f>C19-Q21</f>
        <v>#DIV/0!</v>
      </c>
    </row>
    <row r="22" spans="1:18" ht="12.75" customHeight="1">
      <c r="A22" s="952" t="str">
        <f>GERAL!A11</f>
        <v>05.03.000</v>
      </c>
      <c r="B22" s="947" t="str">
        <f>GERAL!B11</f>
        <v>INSTALAÇÕES HIDRÁULICAS E SANITÁRIAS - DRENAGEM</v>
      </c>
      <c r="C22" s="946">
        <f>GERAL!C11</f>
        <v>0</v>
      </c>
      <c r="D22" s="940" t="e">
        <f>C22/$C$45</f>
        <v>#DIV/0!</v>
      </c>
      <c r="E22" s="171" t="e">
        <f>'05.03-CRONO'!E53</f>
        <v>#DIV/0!</v>
      </c>
      <c r="F22" s="171" t="e">
        <f>'05.03-CRONO'!G53</f>
        <v>#DIV/0!</v>
      </c>
      <c r="G22" s="171" t="e">
        <f>'05.03-CRONO'!I53</f>
        <v>#DIV/0!</v>
      </c>
      <c r="H22" s="171" t="e">
        <f>'05.03-CRONO'!K53</f>
        <v>#DIV/0!</v>
      </c>
      <c r="I22" s="171" t="e">
        <f>'05.03-CRONO'!M53</f>
        <v>#DIV/0!</v>
      </c>
      <c r="J22" s="171" t="e">
        <f>'05.03-CRONO'!O53</f>
        <v>#DIV/0!</v>
      </c>
      <c r="K22" s="171" t="e">
        <f>'05.03-CRONO'!Q53</f>
        <v>#DIV/0!</v>
      </c>
      <c r="L22" s="171" t="e">
        <f>'05.03-CRONO'!S53</f>
        <v>#DIV/0!</v>
      </c>
      <c r="M22" s="171" t="e">
        <f>'05.03-CRONO'!U53</f>
        <v>#DIV/0!</v>
      </c>
      <c r="N22" s="171" t="e">
        <f>'05.03-CRONO'!W53</f>
        <v>#DIV/0!</v>
      </c>
      <c r="O22" s="171" t="e">
        <f>'05.03-CRONO'!Y53</f>
        <v>#DIV/0!</v>
      </c>
      <c r="P22" s="307" t="e">
        <f>'05.03-CRONO'!AA53</f>
        <v>#DIV/0!</v>
      </c>
      <c r="Q22" s="170" t="e">
        <f>SUM(E22:P22)</f>
        <v>#DIV/0!</v>
      </c>
    </row>
    <row r="23" spans="1:18" ht="6.75" customHeight="1">
      <c r="A23" s="953"/>
      <c r="B23" s="948"/>
      <c r="C23" s="941"/>
      <c r="D23" s="94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305"/>
      <c r="Q23" s="170"/>
    </row>
    <row r="24" spans="1:18" ht="12.75" customHeight="1" thickBot="1">
      <c r="A24" s="954"/>
      <c r="B24" s="959"/>
      <c r="C24" s="942"/>
      <c r="D24" s="942"/>
      <c r="E24" s="151" t="e">
        <f>E22*$C22</f>
        <v>#DIV/0!</v>
      </c>
      <c r="F24" s="151" t="e">
        <f t="shared" ref="F24:P24" si="4">F22*$C22</f>
        <v>#DIV/0!</v>
      </c>
      <c r="G24" s="151" t="e">
        <f t="shared" si="4"/>
        <v>#DIV/0!</v>
      </c>
      <c r="H24" s="151" t="e">
        <f t="shared" si="4"/>
        <v>#DIV/0!</v>
      </c>
      <c r="I24" s="151" t="e">
        <f t="shared" si="4"/>
        <v>#DIV/0!</v>
      </c>
      <c r="J24" s="151" t="e">
        <f t="shared" si="4"/>
        <v>#DIV/0!</v>
      </c>
      <c r="K24" s="151" t="e">
        <f t="shared" si="4"/>
        <v>#DIV/0!</v>
      </c>
      <c r="L24" s="151" t="e">
        <f t="shared" si="4"/>
        <v>#DIV/0!</v>
      </c>
      <c r="M24" s="151" t="e">
        <f t="shared" si="4"/>
        <v>#DIV/0!</v>
      </c>
      <c r="N24" s="151" t="e">
        <f t="shared" si="4"/>
        <v>#DIV/0!</v>
      </c>
      <c r="O24" s="151" t="e">
        <f t="shared" si="4"/>
        <v>#DIV/0!</v>
      </c>
      <c r="P24" s="306" t="e">
        <f t="shared" si="4"/>
        <v>#DIV/0!</v>
      </c>
      <c r="Q24" s="650" t="e">
        <f>SUM(E24:P24)</f>
        <v>#DIV/0!</v>
      </c>
      <c r="R24" s="401" t="e">
        <f>C22-Q24</f>
        <v>#DIV/0!</v>
      </c>
    </row>
    <row r="25" spans="1:18" ht="12.75" customHeight="1">
      <c r="A25" s="958" t="str">
        <f>GERAL!A12</f>
        <v>06.01.000</v>
      </c>
      <c r="B25" s="947" t="str">
        <f>GERAL!B12</f>
        <v>INSTALAÇÕES ELÉTRICAS E LUMINOTÉCNICAS</v>
      </c>
      <c r="C25" s="946">
        <f>GERAL!C12</f>
        <v>0</v>
      </c>
      <c r="D25" s="940" t="e">
        <f>C25/$C$45</f>
        <v>#DIV/0!</v>
      </c>
      <c r="E25" s="171" t="e">
        <f>'06.01-CRONO'!E1118</f>
        <v>#DIV/0!</v>
      </c>
      <c r="F25" s="171" t="e">
        <f>'06.01-CRONO'!G1118</f>
        <v>#DIV/0!</v>
      </c>
      <c r="G25" s="171" t="e">
        <f>'06.01-CRONO'!I1118</f>
        <v>#DIV/0!</v>
      </c>
      <c r="H25" s="171" t="e">
        <f>'06.01-CRONO'!K1118</f>
        <v>#DIV/0!</v>
      </c>
      <c r="I25" s="171" t="e">
        <f>'06.01-CRONO'!M1118</f>
        <v>#DIV/0!</v>
      </c>
      <c r="J25" s="171" t="e">
        <f>'06.01-CRONO'!O1118</f>
        <v>#DIV/0!</v>
      </c>
      <c r="K25" s="171" t="e">
        <f>'06.01-CRONO'!Q1118</f>
        <v>#DIV/0!</v>
      </c>
      <c r="L25" s="171" t="e">
        <f>'06.01-CRONO'!S1118</f>
        <v>#DIV/0!</v>
      </c>
      <c r="M25" s="171" t="e">
        <f>'06.01-CRONO'!U1118</f>
        <v>#DIV/0!</v>
      </c>
      <c r="N25" s="171" t="e">
        <f>'06.01-CRONO'!W1118</f>
        <v>#DIV/0!</v>
      </c>
      <c r="O25" s="171" t="e">
        <f>'06.01-CRONO'!Y1118</f>
        <v>#DIV/0!</v>
      </c>
      <c r="P25" s="307" t="e">
        <f>'06.01-CRONO'!AA1118</f>
        <v>#DIV/0!</v>
      </c>
      <c r="Q25" s="170" t="e">
        <f>SUM(E25:P25)</f>
        <v>#DIV/0!</v>
      </c>
    </row>
    <row r="26" spans="1:18" ht="6.75" customHeight="1">
      <c r="A26" s="953"/>
      <c r="B26" s="948"/>
      <c r="C26" s="941"/>
      <c r="D26" s="94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305"/>
      <c r="Q26" s="170"/>
    </row>
    <row r="27" spans="1:18" ht="12.75" customHeight="1" thickBot="1">
      <c r="A27" s="954"/>
      <c r="B27" s="959"/>
      <c r="C27" s="942"/>
      <c r="D27" s="942"/>
      <c r="E27" s="151" t="e">
        <f>E25*$C25</f>
        <v>#DIV/0!</v>
      </c>
      <c r="F27" s="151" t="e">
        <f t="shared" ref="F27:P27" si="5">F25*$C25</f>
        <v>#DIV/0!</v>
      </c>
      <c r="G27" s="151" t="e">
        <f t="shared" si="5"/>
        <v>#DIV/0!</v>
      </c>
      <c r="H27" s="151" t="e">
        <f t="shared" si="5"/>
        <v>#DIV/0!</v>
      </c>
      <c r="I27" s="151" t="e">
        <f t="shared" si="5"/>
        <v>#DIV/0!</v>
      </c>
      <c r="J27" s="151" t="e">
        <f t="shared" si="5"/>
        <v>#DIV/0!</v>
      </c>
      <c r="K27" s="151" t="e">
        <f t="shared" si="5"/>
        <v>#DIV/0!</v>
      </c>
      <c r="L27" s="151" t="e">
        <f t="shared" si="5"/>
        <v>#DIV/0!</v>
      </c>
      <c r="M27" s="151" t="e">
        <f t="shared" si="5"/>
        <v>#DIV/0!</v>
      </c>
      <c r="N27" s="151" t="e">
        <f t="shared" si="5"/>
        <v>#DIV/0!</v>
      </c>
      <c r="O27" s="151" t="e">
        <f t="shared" si="5"/>
        <v>#DIV/0!</v>
      </c>
      <c r="P27" s="306" t="e">
        <f t="shared" si="5"/>
        <v>#DIV/0!</v>
      </c>
      <c r="Q27" s="650" t="e">
        <f>SUM(E27:P27)</f>
        <v>#DIV/0!</v>
      </c>
      <c r="R27" s="401" t="e">
        <f>C25-Q27</f>
        <v>#DIV/0!</v>
      </c>
    </row>
    <row r="28" spans="1:18" ht="12.75" customHeight="1">
      <c r="A28" s="958" t="str">
        <f>GERAL!A13</f>
        <v>06.01.000</v>
      </c>
      <c r="B28" s="947" t="str">
        <f>GERAL!B13</f>
        <v>SUBESTAÇÃO E DISTRIBUIÇÃO</v>
      </c>
      <c r="C28" s="946">
        <f>GERAL!C13</f>
        <v>0</v>
      </c>
      <c r="D28" s="940" t="e">
        <f>C28/$C$45</f>
        <v>#DIV/0!</v>
      </c>
      <c r="E28" s="171" t="e">
        <f>'06.01-CRONO SUB'!E285</f>
        <v>#DIV/0!</v>
      </c>
      <c r="F28" s="171" t="e">
        <f>'06.01-CRONO SUB'!G285</f>
        <v>#DIV/0!</v>
      </c>
      <c r="G28" s="171" t="e">
        <f>'06.01-CRONO SUB'!I285</f>
        <v>#DIV/0!</v>
      </c>
      <c r="H28" s="171" t="e">
        <f>'06.01-CRONO SUB'!K285</f>
        <v>#DIV/0!</v>
      </c>
      <c r="I28" s="171" t="e">
        <f>'06.01-CRONO SUB'!M285</f>
        <v>#DIV/0!</v>
      </c>
      <c r="J28" s="171" t="e">
        <f>'06.01-CRONO SUB'!O285</f>
        <v>#DIV/0!</v>
      </c>
      <c r="K28" s="171" t="e">
        <f>'06.01-CRONO SUB'!Q285</f>
        <v>#DIV/0!</v>
      </c>
      <c r="L28" s="171" t="e">
        <f>'06.01-CRONO SUB'!S285</f>
        <v>#DIV/0!</v>
      </c>
      <c r="M28" s="171" t="e">
        <f>'06.01-CRONO SUB'!U285</f>
        <v>#DIV/0!</v>
      </c>
      <c r="N28" s="171" t="e">
        <f>'06.01-CRONO SUB'!W285</f>
        <v>#DIV/0!</v>
      </c>
      <c r="O28" s="171" t="e">
        <f>'06.01-CRONO SUB'!Y285</f>
        <v>#DIV/0!</v>
      </c>
      <c r="P28" s="171" t="e">
        <f>'06.01-CRONO SUB'!AA285</f>
        <v>#DIV/0!</v>
      </c>
      <c r="Q28" s="170" t="e">
        <f>SUM(E28:P28)</f>
        <v>#DIV/0!</v>
      </c>
    </row>
    <row r="29" spans="1:18" ht="6.75" customHeight="1">
      <c r="A29" s="953"/>
      <c r="B29" s="948"/>
      <c r="C29" s="941"/>
      <c r="D29" s="94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305"/>
      <c r="Q29" s="170"/>
      <c r="R29" s="401">
        <f>C27-Q29</f>
        <v>0</v>
      </c>
    </row>
    <row r="30" spans="1:18" ht="12.75" customHeight="1" thickBot="1">
      <c r="A30" s="954"/>
      <c r="B30" s="959"/>
      <c r="C30" s="942"/>
      <c r="D30" s="942"/>
      <c r="E30" s="151" t="e">
        <f>E28*$C28</f>
        <v>#DIV/0!</v>
      </c>
      <c r="F30" s="151" t="e">
        <f t="shared" ref="F30:P30" si="6">F28*$C28</f>
        <v>#DIV/0!</v>
      </c>
      <c r="G30" s="151" t="e">
        <f t="shared" si="6"/>
        <v>#DIV/0!</v>
      </c>
      <c r="H30" s="151" t="e">
        <f t="shared" si="6"/>
        <v>#DIV/0!</v>
      </c>
      <c r="I30" s="151" t="e">
        <f t="shared" si="6"/>
        <v>#DIV/0!</v>
      </c>
      <c r="J30" s="151" t="e">
        <f t="shared" si="6"/>
        <v>#DIV/0!</v>
      </c>
      <c r="K30" s="151" t="e">
        <f t="shared" si="6"/>
        <v>#DIV/0!</v>
      </c>
      <c r="L30" s="151" t="e">
        <f t="shared" si="6"/>
        <v>#DIV/0!</v>
      </c>
      <c r="M30" s="151" t="e">
        <f t="shared" si="6"/>
        <v>#DIV/0!</v>
      </c>
      <c r="N30" s="151" t="e">
        <f t="shared" si="6"/>
        <v>#DIV/0!</v>
      </c>
      <c r="O30" s="151" t="e">
        <f t="shared" si="6"/>
        <v>#DIV/0!</v>
      </c>
      <c r="P30" s="306" t="e">
        <f t="shared" si="6"/>
        <v>#DIV/0!</v>
      </c>
      <c r="Q30" s="650" t="e">
        <f>SUM(E30:P30)</f>
        <v>#DIV/0!</v>
      </c>
    </row>
    <row r="31" spans="1:18" ht="12.75" customHeight="1">
      <c r="A31" s="952" t="str">
        <f>GERAL!A14</f>
        <v>06.01.500</v>
      </c>
      <c r="B31" s="947" t="str">
        <f>GERAL!B14</f>
        <v>SPDA</v>
      </c>
      <c r="C31" s="946">
        <f>GERAL!C14</f>
        <v>0</v>
      </c>
      <c r="D31" s="940" t="e">
        <f>C31/$C$45</f>
        <v>#DIV/0!</v>
      </c>
      <c r="E31" s="171" t="e">
        <f>'06.01-CRONO SPDA'!E69</f>
        <v>#DIV/0!</v>
      </c>
      <c r="F31" s="171" t="e">
        <f>'06.01-CRONO SPDA'!G69</f>
        <v>#DIV/0!</v>
      </c>
      <c r="G31" s="171" t="e">
        <f>'06.01-CRONO SPDA'!I69</f>
        <v>#DIV/0!</v>
      </c>
      <c r="H31" s="171" t="e">
        <f>'06.01-CRONO SPDA'!K69</f>
        <v>#DIV/0!</v>
      </c>
      <c r="I31" s="171" t="e">
        <f>'06.01-CRONO SPDA'!M69</f>
        <v>#DIV/0!</v>
      </c>
      <c r="J31" s="171" t="e">
        <f>'06.01-CRONO SPDA'!O69</f>
        <v>#DIV/0!</v>
      </c>
      <c r="K31" s="171" t="e">
        <f>'06.01-CRONO SPDA'!Q69</f>
        <v>#DIV/0!</v>
      </c>
      <c r="L31" s="171" t="e">
        <f>'06.01-CRONO SPDA'!S69</f>
        <v>#DIV/0!</v>
      </c>
      <c r="M31" s="171" t="e">
        <f>'06.01-CRONO SPDA'!U69</f>
        <v>#DIV/0!</v>
      </c>
      <c r="N31" s="171" t="e">
        <f>'06.01-CRONO SPDA'!W69</f>
        <v>#DIV/0!</v>
      </c>
      <c r="O31" s="171" t="e">
        <f>'06.01-CRONO SPDA'!Y69</f>
        <v>#DIV/0!</v>
      </c>
      <c r="P31" s="307" t="e">
        <f>'06.01-CRONO SPDA'!AA69</f>
        <v>#DIV/0!</v>
      </c>
      <c r="Q31" s="170" t="e">
        <f>SUM(E31:P31)</f>
        <v>#DIV/0!</v>
      </c>
    </row>
    <row r="32" spans="1:18" ht="6.75" customHeight="1">
      <c r="A32" s="953"/>
      <c r="B32" s="948"/>
      <c r="C32" s="941"/>
      <c r="D32" s="94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305"/>
      <c r="Q32" s="170"/>
    </row>
    <row r="33" spans="1:18" ht="12.75" customHeight="1" thickBot="1">
      <c r="A33" s="954"/>
      <c r="B33" s="959"/>
      <c r="C33" s="942"/>
      <c r="D33" s="942"/>
      <c r="E33" s="151" t="e">
        <f>E31*$C31</f>
        <v>#DIV/0!</v>
      </c>
      <c r="F33" s="151" t="e">
        <f t="shared" ref="F33:P33" si="7">F31*$C31</f>
        <v>#DIV/0!</v>
      </c>
      <c r="G33" s="151" t="e">
        <f t="shared" si="7"/>
        <v>#DIV/0!</v>
      </c>
      <c r="H33" s="151" t="e">
        <f t="shared" si="7"/>
        <v>#DIV/0!</v>
      </c>
      <c r="I33" s="151" t="e">
        <f t="shared" si="7"/>
        <v>#DIV/0!</v>
      </c>
      <c r="J33" s="151" t="e">
        <f t="shared" si="7"/>
        <v>#DIV/0!</v>
      </c>
      <c r="K33" s="151" t="e">
        <f t="shared" si="7"/>
        <v>#DIV/0!</v>
      </c>
      <c r="L33" s="151" t="e">
        <f t="shared" si="7"/>
        <v>#DIV/0!</v>
      </c>
      <c r="M33" s="151" t="e">
        <f t="shared" si="7"/>
        <v>#DIV/0!</v>
      </c>
      <c r="N33" s="151" t="e">
        <f t="shared" si="7"/>
        <v>#DIV/0!</v>
      </c>
      <c r="O33" s="151" t="e">
        <f t="shared" si="7"/>
        <v>#DIV/0!</v>
      </c>
      <c r="P33" s="306" t="e">
        <f t="shared" si="7"/>
        <v>#DIV/0!</v>
      </c>
      <c r="Q33" s="650" t="e">
        <f>SUM(E33:P33)</f>
        <v>#DIV/0!</v>
      </c>
      <c r="R33" s="401" t="e">
        <f>C31-Q33</f>
        <v>#DIV/0!</v>
      </c>
    </row>
    <row r="34" spans="1:18" ht="12.75" customHeight="1">
      <c r="A34" s="952" t="str">
        <f>GERAL!A15</f>
        <v>06.09.000</v>
      </c>
      <c r="B34" s="947" t="str">
        <f>GERAL!B15</f>
        <v>CABEAMENTO ESTRUTURADO</v>
      </c>
      <c r="C34" s="946">
        <f>GERAL!C15</f>
        <v>0</v>
      </c>
      <c r="D34" s="940" t="e">
        <f>C34/$C$45</f>
        <v>#DIV/0!</v>
      </c>
      <c r="E34" s="171" t="e">
        <f>'06.09-CRONO'!E170</f>
        <v>#DIV/0!</v>
      </c>
      <c r="F34" s="171" t="e">
        <f>'06.09-CRONO'!G170</f>
        <v>#DIV/0!</v>
      </c>
      <c r="G34" s="171" t="e">
        <f>'06.09-CRONO'!I170</f>
        <v>#DIV/0!</v>
      </c>
      <c r="H34" s="171" t="e">
        <f>'06.09-CRONO'!K170</f>
        <v>#DIV/0!</v>
      </c>
      <c r="I34" s="171" t="e">
        <f>'06.09-CRONO'!M170</f>
        <v>#DIV/0!</v>
      </c>
      <c r="J34" s="171" t="e">
        <f>'06.09-CRONO'!O170</f>
        <v>#DIV/0!</v>
      </c>
      <c r="K34" s="171" t="e">
        <f>'06.09-CRONO'!Q170</f>
        <v>#DIV/0!</v>
      </c>
      <c r="L34" s="171" t="e">
        <f>'06.09-CRONO'!S170</f>
        <v>#DIV/0!</v>
      </c>
      <c r="M34" s="171" t="e">
        <f>'06.09-CRONO'!U170</f>
        <v>#DIV/0!</v>
      </c>
      <c r="N34" s="171" t="e">
        <f>'06.09-CRONO'!W170</f>
        <v>#DIV/0!</v>
      </c>
      <c r="O34" s="171" t="e">
        <f>'06.09-CRONO'!Y170</f>
        <v>#DIV/0!</v>
      </c>
      <c r="P34" s="307" t="e">
        <f>'06.09-CRONO'!AA170</f>
        <v>#DIV/0!</v>
      </c>
      <c r="Q34" s="170" t="e">
        <f>SUM(E34:P34)</f>
        <v>#DIV/0!</v>
      </c>
    </row>
    <row r="35" spans="1:18" ht="6.75" customHeight="1">
      <c r="A35" s="953"/>
      <c r="B35" s="948"/>
      <c r="C35" s="941"/>
      <c r="D35" s="94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305"/>
      <c r="Q35" s="170"/>
    </row>
    <row r="36" spans="1:18" ht="13.5" customHeight="1" thickBot="1">
      <c r="A36" s="955"/>
      <c r="B36" s="949"/>
      <c r="C36" s="943"/>
      <c r="D36" s="943"/>
      <c r="E36" s="308" t="e">
        <f>E34*$C34</f>
        <v>#DIV/0!</v>
      </c>
      <c r="F36" s="308" t="e">
        <f t="shared" ref="F36:P36" si="8">F34*$C34</f>
        <v>#DIV/0!</v>
      </c>
      <c r="G36" s="308" t="e">
        <f t="shared" si="8"/>
        <v>#DIV/0!</v>
      </c>
      <c r="H36" s="308" t="e">
        <f t="shared" si="8"/>
        <v>#DIV/0!</v>
      </c>
      <c r="I36" s="308" t="e">
        <f t="shared" si="8"/>
        <v>#DIV/0!</v>
      </c>
      <c r="J36" s="308" t="e">
        <f t="shared" si="8"/>
        <v>#DIV/0!</v>
      </c>
      <c r="K36" s="308" t="e">
        <f t="shared" si="8"/>
        <v>#DIV/0!</v>
      </c>
      <c r="L36" s="308" t="e">
        <f t="shared" si="8"/>
        <v>#DIV/0!</v>
      </c>
      <c r="M36" s="308" t="e">
        <f t="shared" si="8"/>
        <v>#DIV/0!</v>
      </c>
      <c r="N36" s="308" t="e">
        <f t="shared" si="8"/>
        <v>#DIV/0!</v>
      </c>
      <c r="O36" s="308" t="e">
        <f t="shared" si="8"/>
        <v>#DIV/0!</v>
      </c>
      <c r="P36" s="309" t="e">
        <f t="shared" si="8"/>
        <v>#DIV/0!</v>
      </c>
      <c r="Q36" s="650" t="e">
        <f>SUM(E36:P36)</f>
        <v>#DIV/0!</v>
      </c>
      <c r="R36" s="401" t="e">
        <f>C34-Q36</f>
        <v>#DIV/0!</v>
      </c>
    </row>
    <row r="37" spans="1:18" ht="13.5" thickBot="1">
      <c r="A37" s="406"/>
      <c r="B37" s="407"/>
      <c r="C37" s="427"/>
      <c r="D37" s="1"/>
      <c r="E37" s="428"/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9"/>
      <c r="Q37" s="170"/>
    </row>
    <row r="38" spans="1:18" ht="12.75">
      <c r="A38" s="926" t="s">
        <v>32</v>
      </c>
      <c r="B38" s="956"/>
      <c r="C38" s="950">
        <f>SUM(C10:C36)</f>
        <v>0</v>
      </c>
      <c r="D38" s="944" t="e">
        <f>C38/C45</f>
        <v>#DIV/0!</v>
      </c>
      <c r="E38" s="317" t="e">
        <f>E12+E15+E18+E21+E24+E27+E30+E33+E36</f>
        <v>#DIV/0!</v>
      </c>
      <c r="F38" s="319" t="e">
        <f t="shared" ref="F38:P38" si="9">F12+F15+F18+F21+F24+F27+F30+F33+F36</f>
        <v>#DIV/0!</v>
      </c>
      <c r="G38" s="319" t="e">
        <f t="shared" si="9"/>
        <v>#DIV/0!</v>
      </c>
      <c r="H38" s="319" t="e">
        <f t="shared" si="9"/>
        <v>#DIV/0!</v>
      </c>
      <c r="I38" s="319" t="e">
        <f t="shared" si="9"/>
        <v>#DIV/0!</v>
      </c>
      <c r="J38" s="319" t="e">
        <f t="shared" si="9"/>
        <v>#DIV/0!</v>
      </c>
      <c r="K38" s="319" t="e">
        <f t="shared" si="9"/>
        <v>#DIV/0!</v>
      </c>
      <c r="L38" s="319" t="e">
        <f t="shared" si="9"/>
        <v>#DIV/0!</v>
      </c>
      <c r="M38" s="319" t="e">
        <f t="shared" si="9"/>
        <v>#DIV/0!</v>
      </c>
      <c r="N38" s="319" t="e">
        <f t="shared" si="9"/>
        <v>#DIV/0!</v>
      </c>
      <c r="O38" s="319" t="e">
        <f t="shared" si="9"/>
        <v>#DIV/0!</v>
      </c>
      <c r="P38" s="320" t="e">
        <f t="shared" si="9"/>
        <v>#DIV/0!</v>
      </c>
      <c r="Q38" s="650"/>
    </row>
    <row r="39" spans="1:18" ht="12" customHeight="1" thickBot="1">
      <c r="A39" s="932"/>
      <c r="B39" s="957"/>
      <c r="C39" s="951"/>
      <c r="D39" s="945"/>
      <c r="E39" s="318" t="e">
        <f>E38/$C$38</f>
        <v>#DIV/0!</v>
      </c>
      <c r="F39" s="321" t="e">
        <f t="shared" ref="F39:P39" si="10">F38/$C$38</f>
        <v>#DIV/0!</v>
      </c>
      <c r="G39" s="321" t="e">
        <f t="shared" si="10"/>
        <v>#DIV/0!</v>
      </c>
      <c r="H39" s="321" t="e">
        <f t="shared" si="10"/>
        <v>#DIV/0!</v>
      </c>
      <c r="I39" s="321" t="e">
        <f t="shared" si="10"/>
        <v>#DIV/0!</v>
      </c>
      <c r="J39" s="321" t="e">
        <f t="shared" si="10"/>
        <v>#DIV/0!</v>
      </c>
      <c r="K39" s="321" t="e">
        <f t="shared" si="10"/>
        <v>#DIV/0!</v>
      </c>
      <c r="L39" s="321" t="e">
        <f t="shared" si="10"/>
        <v>#DIV/0!</v>
      </c>
      <c r="M39" s="321" t="e">
        <f t="shared" si="10"/>
        <v>#DIV/0!</v>
      </c>
      <c r="N39" s="321" t="e">
        <f t="shared" si="10"/>
        <v>#DIV/0!</v>
      </c>
      <c r="O39" s="321" t="e">
        <f t="shared" si="10"/>
        <v>#DIV/0!</v>
      </c>
      <c r="P39" s="322" t="e">
        <f t="shared" si="10"/>
        <v>#DIV/0!</v>
      </c>
      <c r="Q39" s="170"/>
    </row>
    <row r="40" spans="1:18" ht="13.5" thickBot="1">
      <c r="A40" s="406"/>
      <c r="B40" s="407"/>
      <c r="C40" s="427"/>
      <c r="D40" s="1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1"/>
    </row>
    <row r="41" spans="1:18" ht="12.75" customHeight="1">
      <c r="A41" s="952" t="str">
        <f>GERAL!A16</f>
        <v>10.00.000</v>
      </c>
      <c r="B41" s="947" t="str">
        <f>GERAL!B16</f>
        <v>SERVIÇOS AUXILIARES E ADMINISTRATIVOS</v>
      </c>
      <c r="C41" s="946">
        <f>GERAL!C16</f>
        <v>0</v>
      </c>
      <c r="D41" s="940" t="e">
        <f>C41/$C$45</f>
        <v>#DIV/0!</v>
      </c>
      <c r="E41" s="316" t="e">
        <f>E39</f>
        <v>#DIV/0!</v>
      </c>
      <c r="F41" s="316" t="e">
        <f t="shared" ref="F41:O41" si="11">F39</f>
        <v>#DIV/0!</v>
      </c>
      <c r="G41" s="316" t="e">
        <f t="shared" si="11"/>
        <v>#DIV/0!</v>
      </c>
      <c r="H41" s="316" t="e">
        <f t="shared" si="11"/>
        <v>#DIV/0!</v>
      </c>
      <c r="I41" s="316" t="e">
        <f t="shared" si="11"/>
        <v>#DIV/0!</v>
      </c>
      <c r="J41" s="316" t="e">
        <f t="shared" si="11"/>
        <v>#DIV/0!</v>
      </c>
      <c r="K41" s="316" t="e">
        <f t="shared" si="11"/>
        <v>#DIV/0!</v>
      </c>
      <c r="L41" s="316" t="e">
        <f t="shared" si="11"/>
        <v>#DIV/0!</v>
      </c>
      <c r="M41" s="316" t="e">
        <f t="shared" si="11"/>
        <v>#DIV/0!</v>
      </c>
      <c r="N41" s="316" t="e">
        <f t="shared" si="11"/>
        <v>#DIV/0!</v>
      </c>
      <c r="O41" s="316" t="e">
        <f t="shared" si="11"/>
        <v>#DIV/0!</v>
      </c>
      <c r="P41" s="316" t="e">
        <f>1-SUM(E41:O41)</f>
        <v>#DIV/0!</v>
      </c>
      <c r="Q41" s="170" t="e">
        <f>SUM(E41:P41)</f>
        <v>#DIV/0!</v>
      </c>
    </row>
    <row r="42" spans="1:18" ht="6.75" customHeight="1">
      <c r="A42" s="953"/>
      <c r="B42" s="948"/>
      <c r="C42" s="941"/>
      <c r="D42" s="94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305"/>
      <c r="Q42" s="170"/>
    </row>
    <row r="43" spans="1:18" ht="13.5" thickBot="1">
      <c r="A43" s="955"/>
      <c r="B43" s="949"/>
      <c r="C43" s="943"/>
      <c r="D43" s="943"/>
      <c r="E43" s="308" t="e">
        <f>E41*$C41</f>
        <v>#DIV/0!</v>
      </c>
      <c r="F43" s="308" t="e">
        <f t="shared" ref="F43:P43" si="12">F41*$C41</f>
        <v>#DIV/0!</v>
      </c>
      <c r="G43" s="308" t="e">
        <f t="shared" si="12"/>
        <v>#DIV/0!</v>
      </c>
      <c r="H43" s="308" t="e">
        <f t="shared" si="12"/>
        <v>#DIV/0!</v>
      </c>
      <c r="I43" s="308" t="e">
        <f t="shared" si="12"/>
        <v>#DIV/0!</v>
      </c>
      <c r="J43" s="308" t="e">
        <f t="shared" si="12"/>
        <v>#DIV/0!</v>
      </c>
      <c r="K43" s="308" t="e">
        <f t="shared" si="12"/>
        <v>#DIV/0!</v>
      </c>
      <c r="L43" s="308" t="e">
        <f t="shared" si="12"/>
        <v>#DIV/0!</v>
      </c>
      <c r="M43" s="308" t="e">
        <f t="shared" si="12"/>
        <v>#DIV/0!</v>
      </c>
      <c r="N43" s="308" t="e">
        <f t="shared" si="12"/>
        <v>#DIV/0!</v>
      </c>
      <c r="O43" s="308" t="e">
        <f t="shared" si="12"/>
        <v>#DIV/0!</v>
      </c>
      <c r="P43" s="308" t="e">
        <f t="shared" si="12"/>
        <v>#DIV/0!</v>
      </c>
      <c r="Q43" s="650" t="e">
        <f>SUM(E43:P43)</f>
        <v>#DIV/0!</v>
      </c>
      <c r="R43" s="401" t="e">
        <f>C41-Q43</f>
        <v>#DIV/0!</v>
      </c>
    </row>
    <row r="44" spans="1:18" ht="13.5" thickBot="1">
      <c r="A44" s="406"/>
      <c r="B44" s="407"/>
      <c r="C44" s="427"/>
      <c r="D44" s="1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1"/>
    </row>
    <row r="45" spans="1:18" ht="12.75">
      <c r="A45" s="926" t="s">
        <v>33</v>
      </c>
      <c r="B45" s="927"/>
      <c r="C45" s="934">
        <f>C41+C38</f>
        <v>0</v>
      </c>
      <c r="D45" s="937" t="e">
        <f>SUM(D10:D36,D41)</f>
        <v>#DIV/0!</v>
      </c>
      <c r="E45" s="317" t="e">
        <f>E38+E43</f>
        <v>#DIV/0!</v>
      </c>
      <c r="F45" s="319" t="e">
        <f t="shared" ref="F45:P45" si="13">F38+F43</f>
        <v>#DIV/0!</v>
      </c>
      <c r="G45" s="319" t="e">
        <f t="shared" si="13"/>
        <v>#DIV/0!</v>
      </c>
      <c r="H45" s="319" t="e">
        <f t="shared" si="13"/>
        <v>#DIV/0!</v>
      </c>
      <c r="I45" s="319" t="e">
        <f t="shared" si="13"/>
        <v>#DIV/0!</v>
      </c>
      <c r="J45" s="319" t="e">
        <f t="shared" si="13"/>
        <v>#DIV/0!</v>
      </c>
      <c r="K45" s="319" t="e">
        <f t="shared" si="13"/>
        <v>#DIV/0!</v>
      </c>
      <c r="L45" s="319" t="e">
        <f t="shared" si="13"/>
        <v>#DIV/0!</v>
      </c>
      <c r="M45" s="319" t="e">
        <f t="shared" si="13"/>
        <v>#DIV/0!</v>
      </c>
      <c r="N45" s="319" t="e">
        <f t="shared" si="13"/>
        <v>#DIV/0!</v>
      </c>
      <c r="O45" s="319" t="e">
        <f t="shared" si="13"/>
        <v>#DIV/0!</v>
      </c>
      <c r="P45" s="320" t="e">
        <f t="shared" si="13"/>
        <v>#DIV/0!</v>
      </c>
    </row>
    <row r="46" spans="1:18" ht="12" customHeight="1" thickBot="1">
      <c r="A46" s="928"/>
      <c r="B46" s="929"/>
      <c r="C46" s="935"/>
      <c r="D46" s="938"/>
      <c r="E46" s="318" t="e">
        <f>E45/$C$45</f>
        <v>#DIV/0!</v>
      </c>
      <c r="F46" s="321" t="e">
        <f t="shared" ref="F46:P46" si="14">F45/$C$45</f>
        <v>#DIV/0!</v>
      </c>
      <c r="G46" s="321" t="e">
        <f t="shared" si="14"/>
        <v>#DIV/0!</v>
      </c>
      <c r="H46" s="321" t="e">
        <f t="shared" si="14"/>
        <v>#DIV/0!</v>
      </c>
      <c r="I46" s="321" t="e">
        <f t="shared" si="14"/>
        <v>#DIV/0!</v>
      </c>
      <c r="J46" s="321" t="e">
        <f t="shared" si="14"/>
        <v>#DIV/0!</v>
      </c>
      <c r="K46" s="321" t="e">
        <f t="shared" si="14"/>
        <v>#DIV/0!</v>
      </c>
      <c r="L46" s="321" t="e">
        <f t="shared" si="14"/>
        <v>#DIV/0!</v>
      </c>
      <c r="M46" s="321" t="e">
        <f t="shared" si="14"/>
        <v>#DIV/0!</v>
      </c>
      <c r="N46" s="321" t="e">
        <f t="shared" si="14"/>
        <v>#DIV/0!</v>
      </c>
      <c r="O46" s="321" t="e">
        <f t="shared" si="14"/>
        <v>#DIV/0!</v>
      </c>
      <c r="P46" s="322" t="e">
        <f t="shared" si="14"/>
        <v>#DIV/0!</v>
      </c>
    </row>
    <row r="47" spans="1:18" ht="12.75" customHeight="1">
      <c r="A47" s="930" t="s">
        <v>34</v>
      </c>
      <c r="B47" s="931"/>
      <c r="C47" s="935"/>
      <c r="D47" s="938"/>
      <c r="E47" s="499" t="e">
        <f>E45</f>
        <v>#DIV/0!</v>
      </c>
      <c r="F47" s="500" t="e">
        <f t="shared" ref="F47:P47" si="15">F45+E47</f>
        <v>#DIV/0!</v>
      </c>
      <c r="G47" s="500" t="e">
        <f t="shared" si="15"/>
        <v>#DIV/0!</v>
      </c>
      <c r="H47" s="500" t="e">
        <f t="shared" si="15"/>
        <v>#DIV/0!</v>
      </c>
      <c r="I47" s="500" t="e">
        <f t="shared" si="15"/>
        <v>#DIV/0!</v>
      </c>
      <c r="J47" s="500" t="e">
        <f t="shared" si="15"/>
        <v>#DIV/0!</v>
      </c>
      <c r="K47" s="500" t="e">
        <f t="shared" si="15"/>
        <v>#DIV/0!</v>
      </c>
      <c r="L47" s="500" t="e">
        <f t="shared" si="15"/>
        <v>#DIV/0!</v>
      </c>
      <c r="M47" s="500" t="e">
        <f t="shared" si="15"/>
        <v>#DIV/0!</v>
      </c>
      <c r="N47" s="500" t="e">
        <f t="shared" si="15"/>
        <v>#DIV/0!</v>
      </c>
      <c r="O47" s="500" t="e">
        <f t="shared" si="15"/>
        <v>#DIV/0!</v>
      </c>
      <c r="P47" s="501" t="e">
        <f t="shared" si="15"/>
        <v>#DIV/0!</v>
      </c>
    </row>
    <row r="48" spans="1:18" ht="12" customHeight="1" thickBot="1">
      <c r="A48" s="932"/>
      <c r="B48" s="933"/>
      <c r="C48" s="936"/>
      <c r="D48" s="939"/>
      <c r="E48" s="318" t="e">
        <f>E47/$C$45</f>
        <v>#DIV/0!</v>
      </c>
      <c r="F48" s="321" t="e">
        <f t="shared" ref="F48:P48" si="16">F47/$C$45</f>
        <v>#DIV/0!</v>
      </c>
      <c r="G48" s="321" t="e">
        <f t="shared" si="16"/>
        <v>#DIV/0!</v>
      </c>
      <c r="H48" s="321" t="e">
        <f t="shared" si="16"/>
        <v>#DIV/0!</v>
      </c>
      <c r="I48" s="321" t="e">
        <f t="shared" si="16"/>
        <v>#DIV/0!</v>
      </c>
      <c r="J48" s="321" t="e">
        <f t="shared" si="16"/>
        <v>#DIV/0!</v>
      </c>
      <c r="K48" s="321" t="e">
        <f t="shared" si="16"/>
        <v>#DIV/0!</v>
      </c>
      <c r="L48" s="321" t="e">
        <f t="shared" si="16"/>
        <v>#DIV/0!</v>
      </c>
      <c r="M48" s="321" t="e">
        <f t="shared" si="16"/>
        <v>#DIV/0!</v>
      </c>
      <c r="N48" s="321" t="e">
        <f t="shared" si="16"/>
        <v>#DIV/0!</v>
      </c>
      <c r="O48" s="321" t="e">
        <f t="shared" si="16"/>
        <v>#DIV/0!</v>
      </c>
      <c r="P48" s="322" t="e">
        <f t="shared" si="16"/>
        <v>#DIV/0!</v>
      </c>
    </row>
    <row r="49" spans="1:16" ht="12.75" customHeight="1">
      <c r="A49" s="403"/>
      <c r="B49" s="186"/>
      <c r="C49" s="404"/>
      <c r="D49" s="405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497"/>
      <c r="P49" s="498"/>
    </row>
    <row r="50" spans="1:16" ht="12.75" customHeight="1">
      <c r="A50" s="406"/>
      <c r="B50" s="407"/>
      <c r="C50" s="408"/>
      <c r="D50" s="409"/>
      <c r="E50" s="410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2"/>
    </row>
    <row r="51" spans="1:16" ht="27.75" customHeight="1">
      <c r="A51" s="413"/>
      <c r="B51" s="414"/>
      <c r="C51" s="409"/>
      <c r="D51" s="409"/>
      <c r="E51" s="415"/>
      <c r="F51" s="415"/>
      <c r="G51" s="415"/>
      <c r="H51" s="415"/>
      <c r="I51" s="415"/>
      <c r="J51" s="415"/>
      <c r="K51" s="415"/>
      <c r="L51" s="415"/>
      <c r="M51" s="415"/>
      <c r="N51" s="415"/>
      <c r="O51" s="415"/>
      <c r="P51" s="346"/>
    </row>
    <row r="52" spans="1:16" ht="27.75" customHeight="1">
      <c r="A52" s="413"/>
      <c r="B52" s="416">
        <f>GERAL!B39</f>
        <v>0</v>
      </c>
      <c r="C52" s="409"/>
      <c r="D52" s="409"/>
      <c r="E52" s="415"/>
      <c r="F52" s="415"/>
      <c r="G52" s="415"/>
      <c r="H52" s="415"/>
      <c r="I52" s="415"/>
      <c r="J52" s="415"/>
      <c r="K52" s="415"/>
      <c r="L52" s="415"/>
      <c r="M52" s="415"/>
      <c r="N52" s="415"/>
      <c r="O52" s="415"/>
      <c r="P52" s="346"/>
    </row>
    <row r="53" spans="1:16" ht="27.75" customHeight="1" thickBot="1">
      <c r="A53" s="417"/>
      <c r="B53" s="418"/>
      <c r="C53" s="419"/>
      <c r="D53" s="419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1"/>
    </row>
    <row r="54" spans="1:16" ht="12.75" customHeight="1" thickBot="1">
      <c r="A54" s="182"/>
      <c r="B54" s="183">
        <f>GERAL!B41</f>
        <v>0</v>
      </c>
      <c r="C54" s="184"/>
      <c r="D54" s="184"/>
      <c r="E54" s="185"/>
      <c r="F54" s="185"/>
      <c r="G54" s="185"/>
      <c r="H54" s="185"/>
      <c r="I54" s="185"/>
      <c r="J54" s="185"/>
      <c r="K54" s="185"/>
      <c r="L54" s="185"/>
      <c r="M54" s="185"/>
      <c r="N54" s="186"/>
      <c r="O54" s="186"/>
      <c r="P54" s="187"/>
    </row>
    <row r="55" spans="1:16" ht="13.5" thickBot="1">
      <c r="A55" s="141"/>
      <c r="B55" s="142"/>
      <c r="C55" s="143"/>
      <c r="D55" s="144"/>
      <c r="E55" s="144"/>
      <c r="F55" s="144"/>
      <c r="G55" s="144"/>
      <c r="H55" s="144"/>
      <c r="I55" s="144"/>
      <c r="J55" s="144"/>
      <c r="K55" s="144"/>
      <c r="L55" s="144"/>
      <c r="M55" s="188"/>
      <c r="N55" s="188"/>
      <c r="O55" s="188"/>
      <c r="P55" s="145"/>
    </row>
  </sheetData>
  <mergeCells count="57">
    <mergeCell ref="D28:D30"/>
    <mergeCell ref="C22:C24"/>
    <mergeCell ref="D22:D24"/>
    <mergeCell ref="D25:D27"/>
    <mergeCell ref="A4:P4"/>
    <mergeCell ref="B22:B24"/>
    <mergeCell ref="B25:B27"/>
    <mergeCell ref="A22:A24"/>
    <mergeCell ref="A25:A27"/>
    <mergeCell ref="A3:P3"/>
    <mergeCell ref="A2:P2"/>
    <mergeCell ref="A1:P1"/>
    <mergeCell ref="A5:P5"/>
    <mergeCell ref="B19:B21"/>
    <mergeCell ref="E8:P8"/>
    <mergeCell ref="A8:A9"/>
    <mergeCell ref="A10:A12"/>
    <mergeCell ref="A13:A15"/>
    <mergeCell ref="A16:A18"/>
    <mergeCell ref="A19:A21"/>
    <mergeCell ref="D8:D9"/>
    <mergeCell ref="D10:D12"/>
    <mergeCell ref="D13:D15"/>
    <mergeCell ref="D16:D18"/>
    <mergeCell ref="D19:D21"/>
    <mergeCell ref="A38:B39"/>
    <mergeCell ref="A28:A30"/>
    <mergeCell ref="B31:B33"/>
    <mergeCell ref="C8:C9"/>
    <mergeCell ref="C10:C12"/>
    <mergeCell ref="C13:C15"/>
    <mergeCell ref="C16:C18"/>
    <mergeCell ref="C19:C21"/>
    <mergeCell ref="C25:C27"/>
    <mergeCell ref="C31:C33"/>
    <mergeCell ref="B28:B30"/>
    <mergeCell ref="C28:C30"/>
    <mergeCell ref="B8:B9"/>
    <mergeCell ref="B10:B12"/>
    <mergeCell ref="B13:B15"/>
    <mergeCell ref="B16:B18"/>
    <mergeCell ref="A45:B46"/>
    <mergeCell ref="A47:B48"/>
    <mergeCell ref="C45:C48"/>
    <mergeCell ref="D45:D48"/>
    <mergeCell ref="D31:D33"/>
    <mergeCell ref="D34:D36"/>
    <mergeCell ref="D41:D43"/>
    <mergeCell ref="D38:D39"/>
    <mergeCell ref="C34:C36"/>
    <mergeCell ref="C41:C43"/>
    <mergeCell ref="B34:B36"/>
    <mergeCell ref="B41:B43"/>
    <mergeCell ref="C38:C39"/>
    <mergeCell ref="A31:A33"/>
    <mergeCell ref="A34:A36"/>
    <mergeCell ref="A41:A43"/>
  </mergeCells>
  <conditionalFormatting sqref="E11:P11">
    <cfRule type="expression" dxfId="12" priority="25">
      <formula>E10&gt;0</formula>
    </cfRule>
  </conditionalFormatting>
  <conditionalFormatting sqref="Q10:Q1048576">
    <cfRule type="cellIs" dxfId="11" priority="14" operator="notEqual">
      <formula>1</formula>
    </cfRule>
    <cfRule type="cellIs" dxfId="10" priority="15" operator="equal">
      <formula>1</formula>
    </cfRule>
  </conditionalFormatting>
  <conditionalFormatting sqref="Q1:Q1048576">
    <cfRule type="containsBlanks" dxfId="9" priority="13">
      <formula>LEN(TRIM(Q1))=0</formula>
    </cfRule>
  </conditionalFormatting>
  <conditionalFormatting sqref="E14:P14">
    <cfRule type="expression" dxfId="8" priority="11">
      <formula>E13&gt;0</formula>
    </cfRule>
  </conditionalFormatting>
  <conditionalFormatting sqref="E17:P17">
    <cfRule type="expression" dxfId="7" priority="10">
      <formula>E16&gt;0</formula>
    </cfRule>
  </conditionalFormatting>
  <conditionalFormatting sqref="E20:P20">
    <cfRule type="expression" dxfId="6" priority="9">
      <formula>E19&gt;0</formula>
    </cfRule>
  </conditionalFormatting>
  <conditionalFormatting sqref="E23:P23">
    <cfRule type="expression" dxfId="5" priority="8">
      <formula>E22&gt;0</formula>
    </cfRule>
  </conditionalFormatting>
  <conditionalFormatting sqref="E26:P26">
    <cfRule type="expression" dxfId="4" priority="7">
      <formula>E25&gt;0</formula>
    </cfRule>
  </conditionalFormatting>
  <conditionalFormatting sqref="E32:P32">
    <cfRule type="expression" dxfId="3" priority="6">
      <formula>E31&gt;0</formula>
    </cfRule>
  </conditionalFormatting>
  <conditionalFormatting sqref="E35:P35">
    <cfRule type="expression" dxfId="2" priority="5">
      <formula>E34&gt;0</formula>
    </cfRule>
  </conditionalFormatting>
  <conditionalFormatting sqref="E42:P42">
    <cfRule type="expression" dxfId="1" priority="4">
      <formula>E41&gt;0</formula>
    </cfRule>
  </conditionalFormatting>
  <conditionalFormatting sqref="E29:P29">
    <cfRule type="expression" dxfId="0" priority="2">
      <formula>E28&gt;0</formula>
    </cfRule>
  </conditionalFormatting>
  <pageMargins left="0.23622047244094491" right="0.23622047244094491" top="0.74803149606299213" bottom="0.74803149606299213" header="0.31496062992125984" footer="0.31496062992125984"/>
  <pageSetup paperSize="9" scale="55" orientation="landscape" r:id="rId1"/>
  <ignoredErrors>
    <ignoredError sqref="E47:F47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B563F-CF8F-441A-862A-594A97DC0CD7}">
  <sheetPr codeName="Planilha25">
    <tabColor rgb="FF002060"/>
  </sheetPr>
  <dimension ref="A1:AF78"/>
  <sheetViews>
    <sheetView view="pageBreakPreview" zoomScale="85" zoomScaleNormal="100" zoomScaleSheetLayoutView="85" workbookViewId="0">
      <pane xSplit="4" ySplit="8" topLeftCell="E9" activePane="bottomRight" state="frozen"/>
      <selection pane="topRight" activeCell="G25" sqref="G25"/>
      <selection pane="bottomLeft" activeCell="G25" sqref="G25"/>
      <selection pane="bottomRight" activeCell="D19" sqref="D19:D20"/>
    </sheetView>
  </sheetViews>
  <sheetFormatPr defaultColWidth="14.42578125" defaultRowHeight="15" customHeight="1"/>
  <cols>
    <col min="1" max="1" width="0" hidden="1" customWidth="1"/>
    <col min="2" max="2" width="13.28515625" customWidth="1"/>
    <col min="3" max="3" width="85.7109375" customWidth="1"/>
    <col min="4" max="4" width="20.7109375" style="66" customWidth="1"/>
    <col min="5" max="5" width="7.7109375" style="135" customWidth="1"/>
    <col min="6" max="6" width="12.7109375" style="153" customWidth="1"/>
    <col min="7" max="7" width="7.7109375" style="149" customWidth="1"/>
    <col min="8" max="8" width="12.7109375" style="168" customWidth="1"/>
    <col min="9" max="9" width="7.7109375" style="149" customWidth="1"/>
    <col min="10" max="10" width="12.7109375" style="168" customWidth="1"/>
    <col min="11" max="11" width="7.7109375" style="149" customWidth="1"/>
    <col min="12" max="12" width="12.7109375" style="168" customWidth="1"/>
    <col min="13" max="13" width="7.7109375" style="149" customWidth="1"/>
    <col min="14" max="14" width="12.7109375" style="168" customWidth="1"/>
    <col min="15" max="15" width="7.7109375" style="149" customWidth="1"/>
    <col min="16" max="16" width="12.7109375" style="168" customWidth="1"/>
    <col min="17" max="17" width="7.7109375" style="149" customWidth="1"/>
    <col min="18" max="18" width="12.7109375" style="168" customWidth="1"/>
    <col min="19" max="19" width="7.7109375" style="149" customWidth="1"/>
    <col min="20" max="20" width="12.7109375" style="168" customWidth="1"/>
    <col min="21" max="21" width="7.7109375" style="149" customWidth="1"/>
    <col min="22" max="22" width="12.7109375" style="168" customWidth="1"/>
    <col min="23" max="23" width="7.7109375" style="149" customWidth="1"/>
    <col min="24" max="24" width="12.7109375" style="168" customWidth="1"/>
    <col min="25" max="25" width="7.7109375" style="149" customWidth="1"/>
    <col min="26" max="26" width="12.7109375" style="168" customWidth="1"/>
    <col min="27" max="27" width="7.7109375" style="149" customWidth="1"/>
    <col min="28" max="28" width="12.7109375" style="168" customWidth="1"/>
    <col min="29" max="36" width="9" customWidth="1"/>
  </cols>
  <sheetData>
    <row r="1" spans="1:32" ht="19.5" customHeight="1">
      <c r="A1" s="976" t="s">
        <v>154</v>
      </c>
      <c r="B1" s="978" t="s">
        <v>155</v>
      </c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  <c r="Q1" s="871"/>
      <c r="R1" s="871"/>
      <c r="S1" s="871"/>
      <c r="T1" s="871"/>
      <c r="U1" s="871"/>
      <c r="V1" s="871"/>
      <c r="W1" s="871"/>
      <c r="X1" s="871"/>
      <c r="Y1" s="871"/>
      <c r="Z1" s="871"/>
      <c r="AA1" s="871"/>
      <c r="AB1" s="872"/>
      <c r="AF1">
        <v>32</v>
      </c>
    </row>
    <row r="2" spans="1:32" ht="19.5" customHeight="1">
      <c r="A2" s="977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69"/>
    </row>
    <row r="3" spans="1:32" ht="19.5" customHeight="1">
      <c r="A3" s="523" t="s">
        <v>156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69"/>
    </row>
    <row r="4" spans="1:32" ht="19.5" customHeight="1">
      <c r="A4" s="522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69"/>
    </row>
    <row r="5" spans="1:32" ht="19.5" customHeight="1" thickBot="1">
      <c r="A5" s="52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69"/>
    </row>
    <row r="6" spans="1:32" ht="19.5" customHeight="1" thickBot="1">
      <c r="A6" s="345"/>
      <c r="B6" s="983" t="s">
        <v>15</v>
      </c>
      <c r="C6" s="984" t="str">
        <f>'01.00-S. PRELIMINARES'!C8</f>
        <v>SERVIÇOS TÉCNICO-PROFISSIONAIS/PRELIMINARES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A7" s="345"/>
      <c r="B7" s="953"/>
      <c r="C7" s="948"/>
      <c r="D7" s="941"/>
      <c r="E7" s="989" t="e">
        <f>IF(AA76&lt;&gt;1,"VERIFICAR SOMATÓRIO DAS PORCENTAGENS!!!!!!!","OK")</f>
        <v>#DIV/0!</v>
      </c>
      <c r="F7" s="990"/>
      <c r="G7" s="990"/>
      <c r="H7" s="990"/>
      <c r="I7" s="990"/>
      <c r="J7" s="990"/>
      <c r="K7" s="148"/>
      <c r="L7" s="166"/>
      <c r="M7" s="148"/>
      <c r="N7" s="166"/>
      <c r="O7" s="148"/>
      <c r="P7" s="166"/>
      <c r="Q7" s="148"/>
      <c r="R7" s="166"/>
      <c r="S7" s="148"/>
      <c r="T7" s="166"/>
      <c r="U7" s="148"/>
      <c r="V7" s="166"/>
      <c r="W7" s="148"/>
      <c r="X7" s="166"/>
      <c r="Y7" s="148"/>
      <c r="Z7" s="166"/>
      <c r="AA7" s="148"/>
      <c r="AB7" s="169"/>
    </row>
    <row r="8" spans="1:32" ht="19.5" customHeight="1" thickBot="1">
      <c r="A8" s="345"/>
      <c r="B8" s="955"/>
      <c r="C8" s="949"/>
      <c r="D8" s="943"/>
      <c r="E8" s="980">
        <v>1</v>
      </c>
      <c r="F8" s="981"/>
      <c r="G8" s="980">
        <v>2</v>
      </c>
      <c r="H8" s="981"/>
      <c r="I8" s="980">
        <v>3</v>
      </c>
      <c r="J8" s="981"/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2"/>
      <c r="AF8">
        <v>1</v>
      </c>
    </row>
    <row r="9" spans="1:32" ht="15" customHeight="1">
      <c r="A9" s="345"/>
      <c r="B9" s="76" t="str">
        <f>'01.00-S. PRELIMINARES'!$B$9</f>
        <v>01.03.000</v>
      </c>
      <c r="C9" s="104" t="str">
        <f>'01.00-S. PRELIMINARES'!$C$9</f>
        <v>ESTUDOS E PROJETOS</v>
      </c>
      <c r="D9" s="106">
        <f>'01.00-S. PRELIMINARES'!$H$9</f>
        <v>0</v>
      </c>
      <c r="E9" s="177"/>
      <c r="F9" s="525"/>
      <c r="G9" s="526"/>
      <c r="H9" s="180"/>
      <c r="I9" s="526"/>
      <c r="J9" s="180"/>
      <c r="K9" s="526"/>
      <c r="L9" s="180"/>
      <c r="M9" s="526"/>
      <c r="N9" s="180"/>
      <c r="O9" s="526"/>
      <c r="P9" s="180"/>
      <c r="Q9" s="526"/>
      <c r="R9" s="180"/>
      <c r="S9" s="526"/>
      <c r="T9" s="180"/>
      <c r="U9" s="526"/>
      <c r="V9" s="180"/>
      <c r="W9" s="526"/>
      <c r="X9" s="180"/>
      <c r="Y9" s="526"/>
      <c r="Z9" s="180"/>
      <c r="AA9" s="526"/>
      <c r="AB9" s="527"/>
      <c r="AF9" s="200" t="s">
        <v>48</v>
      </c>
    </row>
    <row r="10" spans="1:32" ht="15" customHeight="1" thickBot="1">
      <c r="A10" s="345"/>
      <c r="B10" s="127" t="str">
        <f>'01.00-S. PRELIMINARES'!$B$10</f>
        <v>01.03.500</v>
      </c>
      <c r="C10" s="128" t="str">
        <f>'01.00-S. PRELIMINARES'!$C$10</f>
        <v>Estudos e projetos</v>
      </c>
      <c r="D10" s="512">
        <f>'01.00-S. PRELIMINARES'!$H$10</f>
        <v>0</v>
      </c>
      <c r="E10" s="177"/>
      <c r="F10" s="525"/>
      <c r="G10" s="526"/>
      <c r="H10" s="180"/>
      <c r="I10" s="526"/>
      <c r="J10" s="180"/>
      <c r="K10" s="526"/>
      <c r="L10" s="180"/>
      <c r="M10" s="526"/>
      <c r="N10" s="180"/>
      <c r="O10" s="526"/>
      <c r="P10" s="180"/>
      <c r="Q10" s="526"/>
      <c r="R10" s="180"/>
      <c r="S10" s="526"/>
      <c r="T10" s="180"/>
      <c r="U10" s="526"/>
      <c r="V10" s="180"/>
      <c r="W10" s="526"/>
      <c r="X10" s="180"/>
      <c r="Y10" s="526"/>
      <c r="Z10" s="180"/>
      <c r="AA10" s="526"/>
      <c r="AB10" s="527"/>
      <c r="AF10" t="s">
        <v>51</v>
      </c>
    </row>
    <row r="11" spans="1:32" ht="15" customHeight="1" thickBot="1">
      <c r="A11" s="345">
        <v>1</v>
      </c>
      <c r="B11" s="972" t="str">
        <f>'01.00-S. PRELIMINARES'!$B$11</f>
        <v>01.03.502.01</v>
      </c>
      <c r="C11" s="991" t="str">
        <f>'01.00-S. PRELIMINARES'!$C$11</f>
        <v>MOBILIZAÇÃO E DESMOBILIZAÇÃO DE EQUIPAMENTO DE SONDAGEM A PERCUSSÃO COM ENSAIO DE PENETRAÇÃO PADRÃO (SPT) - (CUSTO FIXO)</v>
      </c>
      <c r="D11" s="992">
        <f>'01.00-S. PRELIMINARES'!$H$11</f>
        <v>0</v>
      </c>
      <c r="E11" s="175">
        <v>1</v>
      </c>
      <c r="F11" s="161">
        <f>$E$11*$D$11</f>
        <v>0</v>
      </c>
      <c r="G11" s="176"/>
      <c r="H11" s="167">
        <f>$G$11*$D$11</f>
        <v>0</v>
      </c>
      <c r="I11" s="176"/>
      <c r="J11" s="167">
        <f>$I$11*$D$11</f>
        <v>0</v>
      </c>
      <c r="K11" s="176"/>
      <c r="L11" s="167">
        <f>$K$11*$D$11</f>
        <v>0</v>
      </c>
      <c r="M11" s="176"/>
      <c r="N11" s="167">
        <f>$M$11*$D$11</f>
        <v>0</v>
      </c>
      <c r="O11" s="176"/>
      <c r="P11" s="167">
        <f>$O$11*$D$11</f>
        <v>0</v>
      </c>
      <c r="Q11" s="176"/>
      <c r="R11" s="167">
        <f>$Q$11*$D$11</f>
        <v>0</v>
      </c>
      <c r="S11" s="176"/>
      <c r="T11" s="167">
        <f>$S$11*$D$11</f>
        <v>0</v>
      </c>
      <c r="U11" s="176"/>
      <c r="V11" s="167">
        <f>$U$11*$D$11</f>
        <v>0</v>
      </c>
      <c r="W11" s="176"/>
      <c r="X11" s="167">
        <f>$W$11*$D$11</f>
        <v>0</v>
      </c>
      <c r="Y11" s="176"/>
      <c r="Z11" s="167">
        <f>$Y$11*$D$11</f>
        <v>0</v>
      </c>
      <c r="AA11" s="176"/>
      <c r="AB11" s="528">
        <f>$AA$11*$D$11</f>
        <v>0</v>
      </c>
      <c r="AF11" t="s">
        <v>54</v>
      </c>
    </row>
    <row r="12" spans="1:32" ht="15" customHeight="1" thickBot="1">
      <c r="A12" s="345">
        <v>2</v>
      </c>
      <c r="B12" s="972"/>
      <c r="C12" s="991"/>
      <c r="D12" s="992"/>
      <c r="E12" s="162">
        <f>$E$11</f>
        <v>1</v>
      </c>
      <c r="F12" s="163">
        <f>$F$11</f>
        <v>0</v>
      </c>
      <c r="G12" s="164">
        <f>$G$11+$E$12</f>
        <v>1</v>
      </c>
      <c r="H12" s="165">
        <f>$H$11+$F$12</f>
        <v>0</v>
      </c>
      <c r="I12" s="164">
        <f>$I$11+$G$12</f>
        <v>1</v>
      </c>
      <c r="J12" s="165">
        <f>$J$11+$H$12</f>
        <v>0</v>
      </c>
      <c r="K12" s="164">
        <f>$K$11+$I$12</f>
        <v>1</v>
      </c>
      <c r="L12" s="165">
        <f>$L$11+$J$12</f>
        <v>0</v>
      </c>
      <c r="M12" s="164">
        <f>$M$11+$K$12</f>
        <v>1</v>
      </c>
      <c r="N12" s="165">
        <f>$N$11+$L$12</f>
        <v>0</v>
      </c>
      <c r="O12" s="164">
        <f>$O$11+$M$12</f>
        <v>1</v>
      </c>
      <c r="P12" s="165">
        <f>$P$11+$N$12</f>
        <v>0</v>
      </c>
      <c r="Q12" s="164">
        <f>$Q$11+$O$12</f>
        <v>1</v>
      </c>
      <c r="R12" s="165">
        <f>$R$11+$P$12</f>
        <v>0</v>
      </c>
      <c r="S12" s="164">
        <f>$S$11+$Q$12</f>
        <v>1</v>
      </c>
      <c r="T12" s="165">
        <f>$T$11+$R$12</f>
        <v>0</v>
      </c>
      <c r="U12" s="164">
        <f>$U$11+$S$12</f>
        <v>1</v>
      </c>
      <c r="V12" s="165">
        <f>$V$11+$T$12</f>
        <v>0</v>
      </c>
      <c r="W12" s="164">
        <f>$W$11+$U$12</f>
        <v>1</v>
      </c>
      <c r="X12" s="165">
        <f>$X$11+$V$12</f>
        <v>0</v>
      </c>
      <c r="Y12" s="164">
        <f>$Y$11+$W$12</f>
        <v>1</v>
      </c>
      <c r="Z12" s="165">
        <f>$Z$11+$X$12</f>
        <v>0</v>
      </c>
      <c r="AA12" s="164">
        <f>$AA$11+$Y$12</f>
        <v>1</v>
      </c>
      <c r="AB12" s="529">
        <f>$AB$11+$Z$12</f>
        <v>0</v>
      </c>
    </row>
    <row r="13" spans="1:32" ht="15" customHeight="1" thickBot="1">
      <c r="A13" s="345">
        <v>1</v>
      </c>
      <c r="B13" s="972" t="str">
        <f>'01.00-S. PRELIMINARES'!$B$12</f>
        <v>01.03.502.02</v>
      </c>
      <c r="C13" s="991" t="str">
        <f>'01.00-S. PRELIMINARES'!$C$12</f>
        <v>SONDAGEM A PERCUSSÃO COM ENSAIO DE PENETRAÇÃO PADRÃO (SPT), DIÂMETRO 2.1/2", EXCLUSIVE MOBILIZAÇÃO E DESMOBILIZAÇÃO</v>
      </c>
      <c r="D13" s="992">
        <f>'01.00-S. PRELIMINARES'!$H$12</f>
        <v>0</v>
      </c>
      <c r="E13" s="175">
        <v>1</v>
      </c>
      <c r="F13" s="161">
        <f>$E$13*$D$13</f>
        <v>0</v>
      </c>
      <c r="G13" s="176"/>
      <c r="H13" s="167">
        <f>$G$13*$D$13</f>
        <v>0</v>
      </c>
      <c r="I13" s="176"/>
      <c r="J13" s="167">
        <f>$I$13*$D$13</f>
        <v>0</v>
      </c>
      <c r="K13" s="176"/>
      <c r="L13" s="167">
        <f>$K$13*$D$13</f>
        <v>0</v>
      </c>
      <c r="M13" s="176"/>
      <c r="N13" s="167">
        <f>$M$13*$D$13</f>
        <v>0</v>
      </c>
      <c r="O13" s="176"/>
      <c r="P13" s="167">
        <f>$O$13*$D$13</f>
        <v>0</v>
      </c>
      <c r="Q13" s="176"/>
      <c r="R13" s="167">
        <f>$Q$13*$D$13</f>
        <v>0</v>
      </c>
      <c r="S13" s="176"/>
      <c r="T13" s="167">
        <f>$S$13*$D$13</f>
        <v>0</v>
      </c>
      <c r="U13" s="176"/>
      <c r="V13" s="167">
        <f>$U$13*$D$13</f>
        <v>0</v>
      </c>
      <c r="W13" s="176"/>
      <c r="X13" s="167">
        <f>$W$13*$D$13</f>
        <v>0</v>
      </c>
      <c r="Y13" s="176"/>
      <c r="Z13" s="167">
        <f>$Y$13*$D$13</f>
        <v>0</v>
      </c>
      <c r="AA13" s="176"/>
      <c r="AB13" s="528">
        <f>$AA$13*$D$13</f>
        <v>0</v>
      </c>
      <c r="AF13" t="s">
        <v>59</v>
      </c>
    </row>
    <row r="14" spans="1:32" ht="15" customHeight="1" thickBot="1">
      <c r="A14" s="345">
        <v>2</v>
      </c>
      <c r="B14" s="972"/>
      <c r="C14" s="991"/>
      <c r="D14" s="992"/>
      <c r="E14" s="162">
        <f>$E$13</f>
        <v>1</v>
      </c>
      <c r="F14" s="163">
        <f>$F$13</f>
        <v>0</v>
      </c>
      <c r="G14" s="164">
        <f>$G$13+$E$14</f>
        <v>1</v>
      </c>
      <c r="H14" s="165">
        <f>$H$13+$F$14</f>
        <v>0</v>
      </c>
      <c r="I14" s="164">
        <f>$I$13+$G$14</f>
        <v>1</v>
      </c>
      <c r="J14" s="165">
        <f>$J$13+$H$14</f>
        <v>0</v>
      </c>
      <c r="K14" s="164">
        <f>$K$13+$I$14</f>
        <v>1</v>
      </c>
      <c r="L14" s="165">
        <f>$L$13+$J$14</f>
        <v>0</v>
      </c>
      <c r="M14" s="164">
        <f>$M$13+$K$14</f>
        <v>1</v>
      </c>
      <c r="N14" s="165">
        <f>$N$13+$L$14</f>
        <v>0</v>
      </c>
      <c r="O14" s="164">
        <f>$O$13+$M$14</f>
        <v>1</v>
      </c>
      <c r="P14" s="165">
        <f>$P$13+$N$14</f>
        <v>0</v>
      </c>
      <c r="Q14" s="164">
        <f>$Q$13+$O$14</f>
        <v>1</v>
      </c>
      <c r="R14" s="165">
        <f>$R$13+$P$14</f>
        <v>0</v>
      </c>
      <c r="S14" s="164">
        <f>$S$13+$Q$14</f>
        <v>1</v>
      </c>
      <c r="T14" s="165">
        <f>$T$13+$R$14</f>
        <v>0</v>
      </c>
      <c r="U14" s="164">
        <f>$U$13+$S$14</f>
        <v>1</v>
      </c>
      <c r="V14" s="165">
        <f>$V$13+$T$14</f>
        <v>0</v>
      </c>
      <c r="W14" s="164">
        <f>$W$13+$U$14</f>
        <v>1</v>
      </c>
      <c r="X14" s="165">
        <f>$X$13+$V$14</f>
        <v>0</v>
      </c>
      <c r="Y14" s="164">
        <f>$Y$13+$W$14</f>
        <v>1</v>
      </c>
      <c r="Z14" s="165">
        <f>$Z$13+$X$14</f>
        <v>0</v>
      </c>
      <c r="AA14" s="164">
        <f>$AA$13+$Y$14</f>
        <v>1</v>
      </c>
      <c r="AB14" s="529">
        <f>$AB$13+$Z$14</f>
        <v>0</v>
      </c>
    </row>
    <row r="15" spans="1:32" ht="15" customHeight="1" thickBot="1">
      <c r="A15" s="345">
        <v>1</v>
      </c>
      <c r="B15" s="972" t="str">
        <f>'01.00-S. PRELIMINARES'!$B$13</f>
        <v>01.03.502.03</v>
      </c>
      <c r="C15" s="991" t="str">
        <f>'01.00-S. PRELIMINARES'!$C$13</f>
        <v>PROJETO EXECUTIVO DE FUNDAÇÕES</v>
      </c>
      <c r="D15" s="992">
        <f>'01.00-S. PRELIMINARES'!$H$13</f>
        <v>0</v>
      </c>
      <c r="E15" s="175"/>
      <c r="F15" s="161">
        <f>$E$15*$D$15</f>
        <v>0</v>
      </c>
      <c r="G15" s="176">
        <v>1</v>
      </c>
      <c r="H15" s="167">
        <f>$G$15*$D$15</f>
        <v>0</v>
      </c>
      <c r="I15" s="176"/>
      <c r="J15" s="167">
        <f>$I$15*$D$15</f>
        <v>0</v>
      </c>
      <c r="K15" s="176"/>
      <c r="L15" s="167">
        <f>$K$15*$D$15</f>
        <v>0</v>
      </c>
      <c r="M15" s="176"/>
      <c r="N15" s="167">
        <f>$M$15*$D$15</f>
        <v>0</v>
      </c>
      <c r="O15" s="176"/>
      <c r="P15" s="167">
        <f>$O$15*$D$15</f>
        <v>0</v>
      </c>
      <c r="Q15" s="176"/>
      <c r="R15" s="167">
        <f>$Q$15*$D$15</f>
        <v>0</v>
      </c>
      <c r="S15" s="176"/>
      <c r="T15" s="167">
        <f>$S$15*$D$15</f>
        <v>0</v>
      </c>
      <c r="U15" s="176"/>
      <c r="V15" s="167">
        <f>$U$15*$D$15</f>
        <v>0</v>
      </c>
      <c r="W15" s="176"/>
      <c r="X15" s="167">
        <f>$W$15*$D$15</f>
        <v>0</v>
      </c>
      <c r="Y15" s="176"/>
      <c r="Z15" s="167">
        <f>$Y$15*$D$15</f>
        <v>0</v>
      </c>
      <c r="AA15" s="176"/>
      <c r="AB15" s="528">
        <f>$AA$15*$D$15</f>
        <v>0</v>
      </c>
      <c r="AF15" t="s">
        <v>63</v>
      </c>
    </row>
    <row r="16" spans="1:32" ht="15" customHeight="1" thickBot="1">
      <c r="A16" s="345">
        <v>2</v>
      </c>
      <c r="B16" s="972"/>
      <c r="C16" s="991"/>
      <c r="D16" s="992"/>
      <c r="E16" s="162">
        <f>$E$15</f>
        <v>0</v>
      </c>
      <c r="F16" s="163">
        <f>$F$15</f>
        <v>0</v>
      </c>
      <c r="G16" s="164">
        <f>$G$15+$E$16</f>
        <v>1</v>
      </c>
      <c r="H16" s="165">
        <f>$H$15+$F$16</f>
        <v>0</v>
      </c>
      <c r="I16" s="164">
        <f>$I$15+$G$16</f>
        <v>1</v>
      </c>
      <c r="J16" s="165">
        <f>$J$15+$H$16</f>
        <v>0</v>
      </c>
      <c r="K16" s="164">
        <f>$K$15+$I$16</f>
        <v>1</v>
      </c>
      <c r="L16" s="165">
        <f>$L$15+$J$16</f>
        <v>0</v>
      </c>
      <c r="M16" s="164">
        <f>$M$15+$K$16</f>
        <v>1</v>
      </c>
      <c r="N16" s="165">
        <f>$N$15+$L$16</f>
        <v>0</v>
      </c>
      <c r="O16" s="164">
        <f>$O$15+$M$16</f>
        <v>1</v>
      </c>
      <c r="P16" s="165">
        <f>$P$15+$N$16</f>
        <v>0</v>
      </c>
      <c r="Q16" s="164">
        <f>$Q$15+$O$16</f>
        <v>1</v>
      </c>
      <c r="R16" s="165">
        <f>$R$15+$P$16</f>
        <v>0</v>
      </c>
      <c r="S16" s="164">
        <f>$S$15+$Q$16</f>
        <v>1</v>
      </c>
      <c r="T16" s="165">
        <f>$T$15+$R$16</f>
        <v>0</v>
      </c>
      <c r="U16" s="164">
        <f>$U$15+$S$16</f>
        <v>1</v>
      </c>
      <c r="V16" s="165">
        <f>$V$15+$T$16</f>
        <v>0</v>
      </c>
      <c r="W16" s="164">
        <f>$W$15+$U$16</f>
        <v>1</v>
      </c>
      <c r="X16" s="165">
        <f>$X$15+$V$16</f>
        <v>0</v>
      </c>
      <c r="Y16" s="164">
        <f>$Y$15+$W$16</f>
        <v>1</v>
      </c>
      <c r="Z16" s="165">
        <f>$Z$15+$X$16</f>
        <v>0</v>
      </c>
      <c r="AA16" s="164">
        <f>$AA$15+$Y$16</f>
        <v>1</v>
      </c>
      <c r="AB16" s="529">
        <f>$AB$15+$Z$16</f>
        <v>0</v>
      </c>
    </row>
    <row r="17" spans="1:32" ht="15" customHeight="1" thickBot="1">
      <c r="A17" s="345">
        <v>1</v>
      </c>
      <c r="B17" s="972" t="str">
        <f>'01.00-S. PRELIMINARES'!$B$14</f>
        <v>01.03.502.04</v>
      </c>
      <c r="C17" s="991" t="str">
        <f>'01.00-S. PRELIMINARES'!$C$14</f>
        <v>PROJETO EXECUTIVO DE ESTRUTURA DE CONCRETO ARMADO</v>
      </c>
      <c r="D17" s="992">
        <f>'01.00-S. PRELIMINARES'!$H$14</f>
        <v>0</v>
      </c>
      <c r="E17" s="175">
        <v>1</v>
      </c>
      <c r="F17" s="161">
        <f>$E$17*$D$17</f>
        <v>0</v>
      </c>
      <c r="G17" s="176"/>
      <c r="H17" s="167">
        <f>$G$17*$D$17</f>
        <v>0</v>
      </c>
      <c r="I17" s="176"/>
      <c r="J17" s="167">
        <f>$I$17*$D$17</f>
        <v>0</v>
      </c>
      <c r="K17" s="176"/>
      <c r="L17" s="167">
        <f>$K$17*$D$17</f>
        <v>0</v>
      </c>
      <c r="M17" s="176"/>
      <c r="N17" s="167">
        <f>$M$17*$D$17</f>
        <v>0</v>
      </c>
      <c r="O17" s="176"/>
      <c r="P17" s="167">
        <f>$O$17*$D$17</f>
        <v>0</v>
      </c>
      <c r="Q17" s="176"/>
      <c r="R17" s="167">
        <f>$Q$17*$D$17</f>
        <v>0</v>
      </c>
      <c r="S17" s="176"/>
      <c r="T17" s="167">
        <f>$S$17*$D$17</f>
        <v>0</v>
      </c>
      <c r="U17" s="176"/>
      <c r="V17" s="167">
        <f>$U$17*$D$17</f>
        <v>0</v>
      </c>
      <c r="W17" s="176"/>
      <c r="X17" s="167">
        <f>$W$17*$D$17</f>
        <v>0</v>
      </c>
      <c r="Y17" s="176"/>
      <c r="Z17" s="167">
        <f>$Y$17*$D$17</f>
        <v>0</v>
      </c>
      <c r="AA17" s="176"/>
      <c r="AB17" s="528">
        <f>$AA$17*$D$17</f>
        <v>0</v>
      </c>
      <c r="AF17" t="s">
        <v>67</v>
      </c>
    </row>
    <row r="18" spans="1:32" ht="15" customHeight="1" thickBot="1">
      <c r="A18" s="345">
        <v>2</v>
      </c>
      <c r="B18" s="972"/>
      <c r="C18" s="991"/>
      <c r="D18" s="992"/>
      <c r="E18" s="162">
        <f>$E$17</f>
        <v>1</v>
      </c>
      <c r="F18" s="163">
        <f>$F$17</f>
        <v>0</v>
      </c>
      <c r="G18" s="164">
        <f>$G$17+$E$18</f>
        <v>1</v>
      </c>
      <c r="H18" s="165">
        <f>$H$17+$F$18</f>
        <v>0</v>
      </c>
      <c r="I18" s="164">
        <f>$I$17+$G$18</f>
        <v>1</v>
      </c>
      <c r="J18" s="165">
        <f>$J$17+$H$18</f>
        <v>0</v>
      </c>
      <c r="K18" s="164">
        <f>$K$17+$I$18</f>
        <v>1</v>
      </c>
      <c r="L18" s="165">
        <f>$L$17+$J$18</f>
        <v>0</v>
      </c>
      <c r="M18" s="164">
        <f>$M$17+$K$18</f>
        <v>1</v>
      </c>
      <c r="N18" s="165">
        <f>$N$17+$L$18</f>
        <v>0</v>
      </c>
      <c r="O18" s="164">
        <f>$O$17+$M$18</f>
        <v>1</v>
      </c>
      <c r="P18" s="165">
        <f>$P$17+$N$18</f>
        <v>0</v>
      </c>
      <c r="Q18" s="164">
        <f>$Q$17+$O$18</f>
        <v>1</v>
      </c>
      <c r="R18" s="165">
        <f>$R$17+$P$18</f>
        <v>0</v>
      </c>
      <c r="S18" s="164">
        <f>$S$17+$Q$18</f>
        <v>1</v>
      </c>
      <c r="T18" s="165">
        <f>$T$17+$R$18</f>
        <v>0</v>
      </c>
      <c r="U18" s="164">
        <f>$U$17+$S$18</f>
        <v>1</v>
      </c>
      <c r="V18" s="165">
        <f>$V$17+$T$18</f>
        <v>0</v>
      </c>
      <c r="W18" s="164">
        <f>$W$17+$U$18</f>
        <v>1</v>
      </c>
      <c r="X18" s="165">
        <f>$X$17+$V$18</f>
        <v>0</v>
      </c>
      <c r="Y18" s="164">
        <f>$Y$17+$W$18</f>
        <v>1</v>
      </c>
      <c r="Z18" s="165">
        <f>$Z$17+$X$18</f>
        <v>0</v>
      </c>
      <c r="AA18" s="164">
        <f>$AA$17+$Y$18</f>
        <v>1</v>
      </c>
      <c r="AB18" s="529">
        <f>$AB$17+$Z$18</f>
        <v>0</v>
      </c>
    </row>
    <row r="19" spans="1:32" ht="15" customHeight="1" thickBot="1">
      <c r="A19" s="345">
        <v>1</v>
      </c>
      <c r="B19" s="972" t="str">
        <f>'01.00-S. PRELIMINARES'!$B$15</f>
        <v>01.03.502.05</v>
      </c>
      <c r="C19" s="991" t="str">
        <f>'01.00-S. PRELIMINARES'!$C$15</f>
        <v>APROVAÇÃO DE PROJETO DE ENERGIA PROVISÓRIA 115,5 kVa- CEMIG</v>
      </c>
      <c r="D19" s="992">
        <f>'01.00-S. PRELIMINARES'!$H$15</f>
        <v>0</v>
      </c>
      <c r="E19" s="175">
        <v>1</v>
      </c>
      <c r="F19" s="161">
        <f>$E$19*$D$19</f>
        <v>0</v>
      </c>
      <c r="G19" s="176"/>
      <c r="H19" s="167">
        <f>$G$19*$D$19</f>
        <v>0</v>
      </c>
      <c r="I19" s="176"/>
      <c r="J19" s="167">
        <f>$I$19*$D$19</f>
        <v>0</v>
      </c>
      <c r="K19" s="176"/>
      <c r="L19" s="167">
        <f>$K$19*$D$19</f>
        <v>0</v>
      </c>
      <c r="M19" s="176"/>
      <c r="N19" s="167">
        <f>$M$19*$D$19</f>
        <v>0</v>
      </c>
      <c r="O19" s="176"/>
      <c r="P19" s="167">
        <f>$O$19*$D$19</f>
        <v>0</v>
      </c>
      <c r="Q19" s="176"/>
      <c r="R19" s="167">
        <f>$Q$19*$D$19</f>
        <v>0</v>
      </c>
      <c r="S19" s="176"/>
      <c r="T19" s="167">
        <f>$S$19*$D$19</f>
        <v>0</v>
      </c>
      <c r="U19" s="176"/>
      <c r="V19" s="167">
        <f>$U$19*$D$19</f>
        <v>0</v>
      </c>
      <c r="W19" s="176"/>
      <c r="X19" s="167">
        <f>$W$19*$D$19</f>
        <v>0</v>
      </c>
      <c r="Y19" s="176"/>
      <c r="Z19" s="167">
        <f>$Y$19*$D$19</f>
        <v>0</v>
      </c>
      <c r="AA19" s="176"/>
      <c r="AB19" s="528">
        <f>$AA$19*$D$19</f>
        <v>0</v>
      </c>
      <c r="AF19" t="s">
        <v>70</v>
      </c>
    </row>
    <row r="20" spans="1:32" ht="15" customHeight="1" thickBot="1">
      <c r="A20" s="345">
        <v>2</v>
      </c>
      <c r="B20" s="972"/>
      <c r="C20" s="991"/>
      <c r="D20" s="992"/>
      <c r="E20" s="162">
        <f>$E$19</f>
        <v>1</v>
      </c>
      <c r="F20" s="163">
        <f>$F$19</f>
        <v>0</v>
      </c>
      <c r="G20" s="164">
        <f>$G$19+$E$20</f>
        <v>1</v>
      </c>
      <c r="H20" s="165">
        <f>$H$19+$F$20</f>
        <v>0</v>
      </c>
      <c r="I20" s="164">
        <f>$I$19+$G$20</f>
        <v>1</v>
      </c>
      <c r="J20" s="165">
        <f>$J$19+$H$20</f>
        <v>0</v>
      </c>
      <c r="K20" s="164">
        <f>$K$19+$I$20</f>
        <v>1</v>
      </c>
      <c r="L20" s="165">
        <f>$L$19+$J$20</f>
        <v>0</v>
      </c>
      <c r="M20" s="164">
        <f>$M$19+$K$20</f>
        <v>1</v>
      </c>
      <c r="N20" s="165">
        <f>$N$19+$L$20</f>
        <v>0</v>
      </c>
      <c r="O20" s="164">
        <f>$O$19+$M$20</f>
        <v>1</v>
      </c>
      <c r="P20" s="165">
        <f>$P$19+$N$20</f>
        <v>0</v>
      </c>
      <c r="Q20" s="164">
        <f>$Q$19+$O$20</f>
        <v>1</v>
      </c>
      <c r="R20" s="165">
        <f>$R$19+$P$20</f>
        <v>0</v>
      </c>
      <c r="S20" s="164">
        <f>$S$19+$Q$20</f>
        <v>1</v>
      </c>
      <c r="T20" s="165">
        <f>$T$19+$R$20</f>
        <v>0</v>
      </c>
      <c r="U20" s="164">
        <f>$U$19+$S$20</f>
        <v>1</v>
      </c>
      <c r="V20" s="165">
        <f>$V$19+$T$20</f>
        <v>0</v>
      </c>
      <c r="W20" s="164">
        <f>$W$19+$U$20</f>
        <v>1</v>
      </c>
      <c r="X20" s="165">
        <f>$X$19+$V$20</f>
        <v>0</v>
      </c>
      <c r="Y20" s="164">
        <f>$Y$19+$W$20</f>
        <v>1</v>
      </c>
      <c r="Z20" s="165">
        <f>$Z$19+$X$20</f>
        <v>0</v>
      </c>
      <c r="AA20" s="164">
        <f>$AA$19+$Y$20</f>
        <v>1</v>
      </c>
      <c r="AB20" s="529">
        <f>$AB$19+$Z$20</f>
        <v>0</v>
      </c>
    </row>
    <row r="21" spans="1:32" ht="15" customHeight="1" thickBot="1">
      <c r="A21" s="345">
        <v>1</v>
      </c>
      <c r="B21" s="972" t="str">
        <f>'01.00-S. PRELIMINARES'!$B$16</f>
        <v>01.03.502.06</v>
      </c>
      <c r="C21" s="991" t="str">
        <f>'01.00-S. PRELIMINARES'!$C$16</f>
        <v>APROVAÇÃO DE PROJETO DE SUBESTAÇÃO 500 kVa - CEMIG</v>
      </c>
      <c r="D21" s="992">
        <f>'01.00-S. PRELIMINARES'!$H$16</f>
        <v>0</v>
      </c>
      <c r="E21" s="175"/>
      <c r="F21" s="161">
        <f>$E$21*$D$21</f>
        <v>0</v>
      </c>
      <c r="G21" s="176">
        <v>1</v>
      </c>
      <c r="H21" s="167">
        <f>$G$21*$D$21</f>
        <v>0</v>
      </c>
      <c r="I21" s="176"/>
      <c r="J21" s="167">
        <f>$I$21*$D$21</f>
        <v>0</v>
      </c>
      <c r="K21" s="176"/>
      <c r="L21" s="167">
        <f>$K$21*$D$21</f>
        <v>0</v>
      </c>
      <c r="M21" s="176"/>
      <c r="N21" s="167">
        <f>$M$21*$D$21</f>
        <v>0</v>
      </c>
      <c r="O21" s="176"/>
      <c r="P21" s="167">
        <f>$O$21*$D$21</f>
        <v>0</v>
      </c>
      <c r="Q21" s="176"/>
      <c r="R21" s="167">
        <f>$Q$21*$D$21</f>
        <v>0</v>
      </c>
      <c r="S21" s="176"/>
      <c r="T21" s="167">
        <f>$S$21*$D$21</f>
        <v>0</v>
      </c>
      <c r="U21" s="176"/>
      <c r="V21" s="167">
        <f>$U$21*$D$21</f>
        <v>0</v>
      </c>
      <c r="W21" s="176"/>
      <c r="X21" s="167">
        <f>$W$21*$D$21</f>
        <v>0</v>
      </c>
      <c r="Y21" s="176"/>
      <c r="Z21" s="167">
        <f>$Y$21*$D$21</f>
        <v>0</v>
      </c>
      <c r="AA21" s="176"/>
      <c r="AB21" s="528">
        <f>$AA$21*$D$21</f>
        <v>0</v>
      </c>
      <c r="AF21" t="s">
        <v>73</v>
      </c>
    </row>
    <row r="22" spans="1:32" ht="15" customHeight="1" thickBot="1">
      <c r="A22" s="345">
        <v>2</v>
      </c>
      <c r="B22" s="972"/>
      <c r="C22" s="991"/>
      <c r="D22" s="992"/>
      <c r="E22" s="162">
        <f>$E$21</f>
        <v>0</v>
      </c>
      <c r="F22" s="163">
        <f>$F$21</f>
        <v>0</v>
      </c>
      <c r="G22" s="164">
        <f>$G$21+$E$22</f>
        <v>1</v>
      </c>
      <c r="H22" s="165">
        <f>$H$21+$F$22</f>
        <v>0</v>
      </c>
      <c r="I22" s="164">
        <f>$I$21+$G$22</f>
        <v>1</v>
      </c>
      <c r="J22" s="165">
        <f>$J$21+$H$22</f>
        <v>0</v>
      </c>
      <c r="K22" s="164">
        <f>$K$21+$I$22</f>
        <v>1</v>
      </c>
      <c r="L22" s="165">
        <f>$L$21+$J$22</f>
        <v>0</v>
      </c>
      <c r="M22" s="164">
        <f>$M$21+$K$22</f>
        <v>1</v>
      </c>
      <c r="N22" s="165">
        <f>$N$21+$L$22</f>
        <v>0</v>
      </c>
      <c r="O22" s="164">
        <f>$O$21+$M$22</f>
        <v>1</v>
      </c>
      <c r="P22" s="165">
        <f>$P$21+$N$22</f>
        <v>0</v>
      </c>
      <c r="Q22" s="164">
        <f>$Q$21+$O$22</f>
        <v>1</v>
      </c>
      <c r="R22" s="165">
        <f>$R$21+$P$22</f>
        <v>0</v>
      </c>
      <c r="S22" s="164">
        <f>$S$21+$Q$22</f>
        <v>1</v>
      </c>
      <c r="T22" s="165">
        <f>$T$21+$R$22</f>
        <v>0</v>
      </c>
      <c r="U22" s="164">
        <f>$U$21+$S$22</f>
        <v>1</v>
      </c>
      <c r="V22" s="165">
        <f>$V$21+$T$22</f>
        <v>0</v>
      </c>
      <c r="W22" s="164">
        <f>$W$21+$U$22</f>
        <v>1</v>
      </c>
      <c r="X22" s="165">
        <f>$X$21+$V$22</f>
        <v>0</v>
      </c>
      <c r="Y22" s="164">
        <f>$Y$21+$W$22</f>
        <v>1</v>
      </c>
      <c r="Z22" s="165">
        <f>$Z$21+$X$22</f>
        <v>0</v>
      </c>
      <c r="AA22" s="164">
        <f>$AA$21+$Y$22</f>
        <v>1</v>
      </c>
      <c r="AB22" s="529">
        <f>$AB$21+$Z$22</f>
        <v>0</v>
      </c>
    </row>
    <row r="23" spans="1:32" ht="15" customHeight="1" thickBot="1">
      <c r="A23" s="345">
        <v>1</v>
      </c>
      <c r="B23" s="972" t="str">
        <f>'01.00-S. PRELIMINARES'!$B$17</f>
        <v>01.03.502.07</v>
      </c>
      <c r="C23" s="991" t="str">
        <f>'01.00-S. PRELIMINARES'!$C$17</f>
        <v>ART - ANOTAÇÃO DE RESPONSABILIDADE TÉCNICA - OBRA/SERVIÇO FAIXA 1 - ATÉ 15.000,00</v>
      </c>
      <c r="D23" s="992">
        <f>'01.00-S. PRELIMINARES'!$H$17</f>
        <v>0</v>
      </c>
      <c r="E23" s="175">
        <v>1</v>
      </c>
      <c r="F23" s="161">
        <f>$E$23*$D$23</f>
        <v>0</v>
      </c>
      <c r="G23" s="176"/>
      <c r="H23" s="167">
        <f>$G$23*$D$23</f>
        <v>0</v>
      </c>
      <c r="I23" s="176"/>
      <c r="J23" s="167">
        <f>$I$23*$D$23</f>
        <v>0</v>
      </c>
      <c r="K23" s="176"/>
      <c r="L23" s="167">
        <f>$K$23*$D$23</f>
        <v>0</v>
      </c>
      <c r="M23" s="176"/>
      <c r="N23" s="167">
        <f>$M$23*$D$23</f>
        <v>0</v>
      </c>
      <c r="O23" s="176"/>
      <c r="P23" s="167">
        <f>$O$23*$D$23</f>
        <v>0</v>
      </c>
      <c r="Q23" s="176"/>
      <c r="R23" s="167">
        <f>$Q$23*$D$23</f>
        <v>0</v>
      </c>
      <c r="S23" s="176"/>
      <c r="T23" s="167">
        <f>$S$23*$D$23</f>
        <v>0</v>
      </c>
      <c r="U23" s="176"/>
      <c r="V23" s="167">
        <f>$U$23*$D$23</f>
        <v>0</v>
      </c>
      <c r="W23" s="176"/>
      <c r="X23" s="167">
        <f>$W$23*$D$23</f>
        <v>0</v>
      </c>
      <c r="Y23" s="176"/>
      <c r="Z23" s="167">
        <f>$Y$23*$D$23</f>
        <v>0</v>
      </c>
      <c r="AA23" s="176"/>
      <c r="AB23" s="528">
        <f>$AA$23*$D$23</f>
        <v>0</v>
      </c>
      <c r="AF23" t="s">
        <v>76</v>
      </c>
    </row>
    <row r="24" spans="1:32" ht="15" customHeight="1" thickBot="1">
      <c r="A24" s="345">
        <v>2</v>
      </c>
      <c r="B24" s="972"/>
      <c r="C24" s="991"/>
      <c r="D24" s="992"/>
      <c r="E24" s="162">
        <f>$E$23</f>
        <v>1</v>
      </c>
      <c r="F24" s="163">
        <f>$F$23</f>
        <v>0</v>
      </c>
      <c r="G24" s="164">
        <f>$G$23+$E$24</f>
        <v>1</v>
      </c>
      <c r="H24" s="165">
        <f>$H$23+$F$24</f>
        <v>0</v>
      </c>
      <c r="I24" s="164">
        <f>$I$23+$G$24</f>
        <v>1</v>
      </c>
      <c r="J24" s="165">
        <f>$J$23+$H$24</f>
        <v>0</v>
      </c>
      <c r="K24" s="164">
        <f>$K$23+$I$24</f>
        <v>1</v>
      </c>
      <c r="L24" s="165">
        <f>$L$23+$J$24</f>
        <v>0</v>
      </c>
      <c r="M24" s="164">
        <f>$M$23+$K$24</f>
        <v>1</v>
      </c>
      <c r="N24" s="165">
        <f>$N$23+$L$24</f>
        <v>0</v>
      </c>
      <c r="O24" s="164">
        <f>$O$23+$M$24</f>
        <v>1</v>
      </c>
      <c r="P24" s="165">
        <f>$P$23+$N$24</f>
        <v>0</v>
      </c>
      <c r="Q24" s="164">
        <f>$Q$23+$O$24</f>
        <v>1</v>
      </c>
      <c r="R24" s="165">
        <f>$R$23+$P$24</f>
        <v>0</v>
      </c>
      <c r="S24" s="164">
        <f>$S$23+$Q$24</f>
        <v>1</v>
      </c>
      <c r="T24" s="165">
        <f>$T$23+$R$24</f>
        <v>0</v>
      </c>
      <c r="U24" s="164">
        <f>$U$23+$S$24</f>
        <v>1</v>
      </c>
      <c r="V24" s="165">
        <f>$V$23+$T$24</f>
        <v>0</v>
      </c>
      <c r="W24" s="164">
        <f>$W$23+$U$24</f>
        <v>1</v>
      </c>
      <c r="X24" s="165">
        <f>$X$23+$V$24</f>
        <v>0</v>
      </c>
      <c r="Y24" s="164">
        <f>$Y$23+$W$24</f>
        <v>1</v>
      </c>
      <c r="Z24" s="165">
        <f>$Z$23+$X$24</f>
        <v>0</v>
      </c>
      <c r="AA24" s="164">
        <f>$AA$23+$Y$24</f>
        <v>1</v>
      </c>
      <c r="AB24" s="529">
        <f>$AB$23+$Z$24</f>
        <v>0</v>
      </c>
    </row>
    <row r="25" spans="1:32" ht="15" customHeight="1" thickBot="1">
      <c r="A25" s="345">
        <v>1</v>
      </c>
      <c r="B25" s="972" t="str">
        <f>'01.00-S. PRELIMINARES'!$B$18</f>
        <v>01.03.502.08</v>
      </c>
      <c r="C25" s="991" t="str">
        <f>'01.00-S. PRELIMINARES'!$C$18</f>
        <v>ART - ANOTAÇÃO DE RESPONSABILIDADE TÉCNICA - OBRA/SERVIÇO FAIXA 2 - ACIMA DE 15.000,00</v>
      </c>
      <c r="D25" s="992">
        <f>'01.00-S. PRELIMINARES'!$H$18</f>
        <v>0</v>
      </c>
      <c r="E25" s="175">
        <v>1</v>
      </c>
      <c r="F25" s="161">
        <f>$E$25*$D$25</f>
        <v>0</v>
      </c>
      <c r="G25" s="176"/>
      <c r="H25" s="167">
        <f>$G$25*$D$25</f>
        <v>0</v>
      </c>
      <c r="I25" s="176"/>
      <c r="J25" s="167">
        <f>$I$25*$D$25</f>
        <v>0</v>
      </c>
      <c r="K25" s="176"/>
      <c r="L25" s="167">
        <f>$K$25*$D$25</f>
        <v>0</v>
      </c>
      <c r="M25" s="176"/>
      <c r="N25" s="167">
        <f>$M$25*$D$25</f>
        <v>0</v>
      </c>
      <c r="O25" s="176"/>
      <c r="P25" s="167">
        <f>$O$25*$D$25</f>
        <v>0</v>
      </c>
      <c r="Q25" s="176"/>
      <c r="R25" s="167">
        <f>$Q$25*$D$25</f>
        <v>0</v>
      </c>
      <c r="S25" s="176"/>
      <c r="T25" s="167">
        <f>$S$25*$D$25</f>
        <v>0</v>
      </c>
      <c r="U25" s="176"/>
      <c r="V25" s="167">
        <f>$U$25*$D$25</f>
        <v>0</v>
      </c>
      <c r="W25" s="176"/>
      <c r="X25" s="167">
        <f>$W$25*$D$25</f>
        <v>0</v>
      </c>
      <c r="Y25" s="176"/>
      <c r="Z25" s="167">
        <f>$Y$25*$D$25</f>
        <v>0</v>
      </c>
      <c r="AA25" s="176"/>
      <c r="AB25" s="528">
        <f>$AA$25*$D$25</f>
        <v>0</v>
      </c>
      <c r="AF25" t="s">
        <v>80</v>
      </c>
    </row>
    <row r="26" spans="1:32" ht="15" customHeight="1" thickBot="1">
      <c r="A26" s="345">
        <v>2</v>
      </c>
      <c r="B26" s="972"/>
      <c r="C26" s="991"/>
      <c r="D26" s="992"/>
      <c r="E26" s="162">
        <f>$E$25</f>
        <v>1</v>
      </c>
      <c r="F26" s="163">
        <f>$F$25</f>
        <v>0</v>
      </c>
      <c r="G26" s="164">
        <f>$G$25+$E$26</f>
        <v>1</v>
      </c>
      <c r="H26" s="165">
        <f>$H$25+$F$26</f>
        <v>0</v>
      </c>
      <c r="I26" s="164">
        <f>$I$25+$G$26</f>
        <v>1</v>
      </c>
      <c r="J26" s="165">
        <f>$J$25+$H$26</f>
        <v>0</v>
      </c>
      <c r="K26" s="164">
        <f>$K$25+$I$26</f>
        <v>1</v>
      </c>
      <c r="L26" s="165">
        <f>$L$25+$J$26</f>
        <v>0</v>
      </c>
      <c r="M26" s="164">
        <f>$M$25+$K$26</f>
        <v>1</v>
      </c>
      <c r="N26" s="165">
        <f>$N$25+$L$26</f>
        <v>0</v>
      </c>
      <c r="O26" s="164">
        <f>$O$25+$M$26</f>
        <v>1</v>
      </c>
      <c r="P26" s="165">
        <f>$P$25+$N$26</f>
        <v>0</v>
      </c>
      <c r="Q26" s="164">
        <f>$Q$25+$O$26</f>
        <v>1</v>
      </c>
      <c r="R26" s="165">
        <f>$R$25+$P$26</f>
        <v>0</v>
      </c>
      <c r="S26" s="164">
        <f>$S$25+$Q$26</f>
        <v>1</v>
      </c>
      <c r="T26" s="165">
        <f>$T$25+$R$26</f>
        <v>0</v>
      </c>
      <c r="U26" s="164">
        <f>$U$25+$S$26</f>
        <v>1</v>
      </c>
      <c r="V26" s="165">
        <f>$V$25+$T$26</f>
        <v>0</v>
      </c>
      <c r="W26" s="164">
        <f>$W$25+$U$26</f>
        <v>1</v>
      </c>
      <c r="X26" s="165">
        <f>$X$25+$V$26</f>
        <v>0</v>
      </c>
      <c r="Y26" s="164">
        <f>$Y$25+$W$26</f>
        <v>1</v>
      </c>
      <c r="Z26" s="165">
        <f>$Z$25+$X$26</f>
        <v>0</v>
      </c>
      <c r="AA26" s="164">
        <f>$AA$25+$Y$26</f>
        <v>1</v>
      </c>
      <c r="AB26" s="529">
        <f>$AB$25+$Z$26</f>
        <v>0</v>
      </c>
    </row>
    <row r="27" spans="1:32" ht="15" customHeight="1">
      <c r="A27" s="345"/>
      <c r="B27" s="76" t="str">
        <f>'01.00-S. PRELIMINARES'!$B$19</f>
        <v>02.01.000</v>
      </c>
      <c r="C27" s="104" t="str">
        <f>'01.00-S. PRELIMINARES'!$C$19</f>
        <v>CANTEIRO DE OBRAS - MOBILIZAÇÃO E DESMOBILIZAÇÃO</v>
      </c>
      <c r="D27" s="106">
        <f>'01.00-S. PRELIMINARES'!$H$19</f>
        <v>0</v>
      </c>
      <c r="E27" s="177"/>
      <c r="F27" s="525"/>
      <c r="G27" s="526"/>
      <c r="H27" s="180"/>
      <c r="I27" s="526"/>
      <c r="J27" s="180"/>
      <c r="K27" s="526"/>
      <c r="L27" s="180"/>
      <c r="M27" s="526"/>
      <c r="N27" s="180"/>
      <c r="O27" s="526"/>
      <c r="P27" s="180"/>
      <c r="Q27" s="526"/>
      <c r="R27" s="180"/>
      <c r="S27" s="526"/>
      <c r="T27" s="180"/>
      <c r="U27" s="526"/>
      <c r="V27" s="180"/>
      <c r="W27" s="526"/>
      <c r="X27" s="180"/>
      <c r="Y27" s="526"/>
      <c r="Z27" s="180"/>
      <c r="AA27" s="526"/>
      <c r="AB27" s="527"/>
      <c r="AF27" s="200" t="s">
        <v>83</v>
      </c>
    </row>
    <row r="28" spans="1:32" ht="15" customHeight="1" thickBot="1">
      <c r="A28" s="345"/>
      <c r="B28" s="127" t="str">
        <f>'01.00-S. PRELIMINARES'!$B$20</f>
        <v>02.01.100</v>
      </c>
      <c r="C28" s="128" t="str">
        <f>'01.00-S. PRELIMINARES'!$C$20</f>
        <v>Construções provisórias</v>
      </c>
      <c r="D28" s="512">
        <f>'01.00-S. PRELIMINARES'!$H$20</f>
        <v>0</v>
      </c>
      <c r="E28" s="177"/>
      <c r="F28" s="525"/>
      <c r="G28" s="526"/>
      <c r="H28" s="180"/>
      <c r="I28" s="526"/>
      <c r="J28" s="180"/>
      <c r="K28" s="526"/>
      <c r="L28" s="180"/>
      <c r="M28" s="526"/>
      <c r="N28" s="180"/>
      <c r="O28" s="526"/>
      <c r="P28" s="180"/>
      <c r="Q28" s="526"/>
      <c r="R28" s="180"/>
      <c r="S28" s="526"/>
      <c r="T28" s="180"/>
      <c r="U28" s="526"/>
      <c r="V28" s="180"/>
      <c r="W28" s="526"/>
      <c r="X28" s="180"/>
      <c r="Y28" s="526"/>
      <c r="Z28" s="180"/>
      <c r="AA28" s="526"/>
      <c r="AB28" s="527"/>
      <c r="AF28" t="s">
        <v>86</v>
      </c>
    </row>
    <row r="29" spans="1:32" ht="15" customHeight="1" thickBot="1">
      <c r="A29" s="345">
        <v>1</v>
      </c>
      <c r="B29" s="972" t="str">
        <f>'01.00-S. PRELIMINARES'!$B$21</f>
        <v>01.01.100.01</v>
      </c>
      <c r="C29" s="991" t="str">
        <f>'01.00-S. PRELIMINARES'!$C$21</f>
        <v>FORNECIMENTO E INSTALAÇÃO DE PLACA DE OBRA COM CHAPA GALVANIZADA E ESTRUTURA DE MADEIRA. AF_03/2022_PS</v>
      </c>
      <c r="D29" s="992">
        <f>'01.00-S. PRELIMINARES'!$H$21</f>
        <v>0</v>
      </c>
      <c r="E29" s="175">
        <v>1</v>
      </c>
      <c r="F29" s="161">
        <f>$E$29*$D$29</f>
        <v>0</v>
      </c>
      <c r="G29" s="176"/>
      <c r="H29" s="167">
        <f>$G$29*$D$29</f>
        <v>0</v>
      </c>
      <c r="I29" s="176"/>
      <c r="J29" s="167">
        <f>$I$29*$D$29</f>
        <v>0</v>
      </c>
      <c r="K29" s="176"/>
      <c r="L29" s="167">
        <f>$K$29*$D$29</f>
        <v>0</v>
      </c>
      <c r="M29" s="176"/>
      <c r="N29" s="167">
        <f>$M$29*$D$29</f>
        <v>0</v>
      </c>
      <c r="O29" s="176"/>
      <c r="P29" s="167">
        <f>$O$29*$D$29</f>
        <v>0</v>
      </c>
      <c r="Q29" s="176"/>
      <c r="R29" s="167">
        <f>$Q$29*$D$29</f>
        <v>0</v>
      </c>
      <c r="S29" s="176"/>
      <c r="T29" s="167">
        <f>$S$29*$D$29</f>
        <v>0</v>
      </c>
      <c r="U29" s="176"/>
      <c r="V29" s="167">
        <f>$U$29*$D$29</f>
        <v>0</v>
      </c>
      <c r="W29" s="176"/>
      <c r="X29" s="167">
        <f>$W$29*$D$29</f>
        <v>0</v>
      </c>
      <c r="Y29" s="176"/>
      <c r="Z29" s="167">
        <f>$Y$29*$D$29</f>
        <v>0</v>
      </c>
      <c r="AA29" s="176"/>
      <c r="AB29" s="528">
        <f>$AA$29*$D$29</f>
        <v>0</v>
      </c>
      <c r="AF29" t="s">
        <v>89</v>
      </c>
    </row>
    <row r="30" spans="1:32" ht="15" customHeight="1" thickBot="1">
      <c r="A30" s="345">
        <v>2</v>
      </c>
      <c r="B30" s="972"/>
      <c r="C30" s="991"/>
      <c r="D30" s="992"/>
      <c r="E30" s="162">
        <f>$E$29</f>
        <v>1</v>
      </c>
      <c r="F30" s="163">
        <f>$F$29</f>
        <v>0</v>
      </c>
      <c r="G30" s="164">
        <f>$G$29+$E$30</f>
        <v>1</v>
      </c>
      <c r="H30" s="165">
        <f>$H$29+$F$30</f>
        <v>0</v>
      </c>
      <c r="I30" s="164">
        <f>$I$29+$G$30</f>
        <v>1</v>
      </c>
      <c r="J30" s="165">
        <f>$J$29+$H$30</f>
        <v>0</v>
      </c>
      <c r="K30" s="164">
        <f>$K$29+$I$30</f>
        <v>1</v>
      </c>
      <c r="L30" s="165">
        <f>$L$29+$J$30</f>
        <v>0</v>
      </c>
      <c r="M30" s="164">
        <f>$M$29+$K$30</f>
        <v>1</v>
      </c>
      <c r="N30" s="165">
        <f>$N$29+$L$30</f>
        <v>0</v>
      </c>
      <c r="O30" s="164">
        <f>$O$29+$M$30</f>
        <v>1</v>
      </c>
      <c r="P30" s="165">
        <f>$P$29+$N$30</f>
        <v>0</v>
      </c>
      <c r="Q30" s="164">
        <f>$Q$29+$O$30</f>
        <v>1</v>
      </c>
      <c r="R30" s="165">
        <f>$R$29+$P$30</f>
        <v>0</v>
      </c>
      <c r="S30" s="164">
        <f>$S$29+$Q$30</f>
        <v>1</v>
      </c>
      <c r="T30" s="165">
        <f>$T$29+$R$30</f>
        <v>0</v>
      </c>
      <c r="U30" s="164">
        <f>$U$29+$S$30</f>
        <v>1</v>
      </c>
      <c r="V30" s="165">
        <f>$V$29+$T$30</f>
        <v>0</v>
      </c>
      <c r="W30" s="164">
        <f>$W$29+$U$30</f>
        <v>1</v>
      </c>
      <c r="X30" s="165">
        <f>$X$29+$V$30</f>
        <v>0</v>
      </c>
      <c r="Y30" s="164">
        <f>$Y$29+$W$30</f>
        <v>1</v>
      </c>
      <c r="Z30" s="165">
        <f>$Z$29+$X$30</f>
        <v>0</v>
      </c>
      <c r="AA30" s="164">
        <f>$AA$29+$Y$30</f>
        <v>1</v>
      </c>
      <c r="AB30" s="529">
        <f>$AB$29+$Z$30</f>
        <v>0</v>
      </c>
    </row>
    <row r="31" spans="1:32" ht="15" customHeight="1" thickBot="1">
      <c r="A31" s="345">
        <v>1</v>
      </c>
      <c r="B31" s="972" t="str">
        <f>'01.00-S. PRELIMINARES'!$B$22</f>
        <v>01.01.100.02</v>
      </c>
      <c r="C31" s="991" t="str">
        <f>'01.00-S. PRELIMINARES'!$C$22</f>
        <v>TAPUME COM TELHA METÁLICA. AF_03/2024</v>
      </c>
      <c r="D31" s="992">
        <f>'01.00-S. PRELIMINARES'!$H$22</f>
        <v>0</v>
      </c>
      <c r="E31" s="175">
        <v>1</v>
      </c>
      <c r="F31" s="161">
        <f>$E$31*$D$31</f>
        <v>0</v>
      </c>
      <c r="G31" s="176"/>
      <c r="H31" s="167">
        <f>$G$31*$D$31</f>
        <v>0</v>
      </c>
      <c r="I31" s="176"/>
      <c r="J31" s="167">
        <f>$I$31*$D$31</f>
        <v>0</v>
      </c>
      <c r="K31" s="176"/>
      <c r="L31" s="167">
        <f>$K$31*$D$31</f>
        <v>0</v>
      </c>
      <c r="M31" s="176"/>
      <c r="N31" s="167">
        <f>$M$31*$D$31</f>
        <v>0</v>
      </c>
      <c r="O31" s="176"/>
      <c r="P31" s="167">
        <f>$O$31*$D$31</f>
        <v>0</v>
      </c>
      <c r="Q31" s="176"/>
      <c r="R31" s="167">
        <f>$Q$31*$D$31</f>
        <v>0</v>
      </c>
      <c r="S31" s="176"/>
      <c r="T31" s="167">
        <f>$S$31*$D$31</f>
        <v>0</v>
      </c>
      <c r="U31" s="176"/>
      <c r="V31" s="167">
        <f>$U$31*$D$31</f>
        <v>0</v>
      </c>
      <c r="W31" s="176"/>
      <c r="X31" s="167">
        <f>$W$31*$D$31</f>
        <v>0</v>
      </c>
      <c r="Y31" s="176"/>
      <c r="Z31" s="167">
        <f>$Y$31*$D$31</f>
        <v>0</v>
      </c>
      <c r="AA31" s="176"/>
      <c r="AB31" s="528">
        <f>$AA$31*$D$31</f>
        <v>0</v>
      </c>
      <c r="AF31" t="s">
        <v>92</v>
      </c>
    </row>
    <row r="32" spans="1:32" ht="15" customHeight="1" thickBot="1">
      <c r="A32" s="345">
        <v>2</v>
      </c>
      <c r="B32" s="972"/>
      <c r="C32" s="991"/>
      <c r="D32" s="992"/>
      <c r="E32" s="162">
        <f>$E$31</f>
        <v>1</v>
      </c>
      <c r="F32" s="163">
        <f>$F$31</f>
        <v>0</v>
      </c>
      <c r="G32" s="164">
        <f>$G$31+$E$32</f>
        <v>1</v>
      </c>
      <c r="H32" s="165">
        <f>$H$31+$F$32</f>
        <v>0</v>
      </c>
      <c r="I32" s="164">
        <f>$I$31+$G$32</f>
        <v>1</v>
      </c>
      <c r="J32" s="165">
        <f>$J$31+$H$32</f>
        <v>0</v>
      </c>
      <c r="K32" s="164">
        <f>$K$31+$I$32</f>
        <v>1</v>
      </c>
      <c r="L32" s="165">
        <f>$L$31+$J$32</f>
        <v>0</v>
      </c>
      <c r="M32" s="164">
        <f>$M$31+$K$32</f>
        <v>1</v>
      </c>
      <c r="N32" s="165">
        <f>$N$31+$L$32</f>
        <v>0</v>
      </c>
      <c r="O32" s="164">
        <f>$O$31+$M$32</f>
        <v>1</v>
      </c>
      <c r="P32" s="165">
        <f>$P$31+$N$32</f>
        <v>0</v>
      </c>
      <c r="Q32" s="164">
        <f>$Q$31+$O$32</f>
        <v>1</v>
      </c>
      <c r="R32" s="165">
        <f>$R$31+$P$32</f>
        <v>0</v>
      </c>
      <c r="S32" s="164">
        <f>$S$31+$Q$32</f>
        <v>1</v>
      </c>
      <c r="T32" s="165">
        <f>$T$31+$R$32</f>
        <v>0</v>
      </c>
      <c r="U32" s="164">
        <f>$U$31+$S$32</f>
        <v>1</v>
      </c>
      <c r="V32" s="165">
        <f>$V$31+$T$32</f>
        <v>0</v>
      </c>
      <c r="W32" s="164">
        <f>$W$31+$U$32</f>
        <v>1</v>
      </c>
      <c r="X32" s="165">
        <f>$X$31+$V$32</f>
        <v>0</v>
      </c>
      <c r="Y32" s="164">
        <f>$Y$31+$W$32</f>
        <v>1</v>
      </c>
      <c r="Z32" s="165">
        <f>$Z$31+$X$32</f>
        <v>0</v>
      </c>
      <c r="AA32" s="164">
        <f>$AA$31+$Y$32</f>
        <v>1</v>
      </c>
      <c r="AB32" s="529">
        <f>$AB$31+$Z$32</f>
        <v>0</v>
      </c>
    </row>
    <row r="33" spans="1:32" ht="15" customHeight="1" thickBot="1">
      <c r="A33" s="345">
        <v>1</v>
      </c>
      <c r="B33" s="972" t="str">
        <f>'01.00-S. PRELIMINARES'!$B$23</f>
        <v>01.01.100.03</v>
      </c>
      <c r="C33" s="991" t="str">
        <f>'01.00-S. PRELIMINARES'!$C$23</f>
        <v>PINTURA COM TINTA ACRÍLICA DE ACABAMENTO PULVERIZADA SOBRE SUPERFÍCIES METÁLICAS (EXCETO PERFIL) EXECUTADO EM OBRA (POR DEMÃO). AF_01/2020_PE</v>
      </c>
      <c r="D33" s="992">
        <f>'01.00-S. PRELIMINARES'!$H$23</f>
        <v>0</v>
      </c>
      <c r="E33" s="175">
        <v>1</v>
      </c>
      <c r="F33" s="161">
        <f>$E$33*$D$33</f>
        <v>0</v>
      </c>
      <c r="G33" s="176"/>
      <c r="H33" s="167">
        <f>$G$33*$D$33</f>
        <v>0</v>
      </c>
      <c r="I33" s="176"/>
      <c r="J33" s="167">
        <f>$I$33*$D$33</f>
        <v>0</v>
      </c>
      <c r="K33" s="176"/>
      <c r="L33" s="167">
        <f>$K$33*$D$33</f>
        <v>0</v>
      </c>
      <c r="M33" s="176"/>
      <c r="N33" s="167">
        <f>$M$33*$D$33</f>
        <v>0</v>
      </c>
      <c r="O33" s="176"/>
      <c r="P33" s="167">
        <f>$O$33*$D$33</f>
        <v>0</v>
      </c>
      <c r="Q33" s="176"/>
      <c r="R33" s="167">
        <f>$Q$33*$D$33</f>
        <v>0</v>
      </c>
      <c r="S33" s="176"/>
      <c r="T33" s="167">
        <f>$S$33*$D$33</f>
        <v>0</v>
      </c>
      <c r="U33" s="176"/>
      <c r="V33" s="167">
        <f>$U$33*$D$33</f>
        <v>0</v>
      </c>
      <c r="W33" s="176"/>
      <c r="X33" s="167">
        <f>$W$33*$D$33</f>
        <v>0</v>
      </c>
      <c r="Y33" s="176"/>
      <c r="Z33" s="167">
        <f>$Y$33*$D$33</f>
        <v>0</v>
      </c>
      <c r="AA33" s="176"/>
      <c r="AB33" s="528">
        <f>$AA$33*$D$33</f>
        <v>0</v>
      </c>
      <c r="AF33" t="s">
        <v>94</v>
      </c>
    </row>
    <row r="34" spans="1:32" ht="15" customHeight="1" thickBot="1">
      <c r="A34" s="345">
        <v>2</v>
      </c>
      <c r="B34" s="972"/>
      <c r="C34" s="991"/>
      <c r="D34" s="992"/>
      <c r="E34" s="162">
        <f>$E$33</f>
        <v>1</v>
      </c>
      <c r="F34" s="163">
        <f>$F$33</f>
        <v>0</v>
      </c>
      <c r="G34" s="164">
        <f>$G$33+$E$34</f>
        <v>1</v>
      </c>
      <c r="H34" s="165">
        <f>$H$33+$F$34</f>
        <v>0</v>
      </c>
      <c r="I34" s="164">
        <f>$I$33+$G$34</f>
        <v>1</v>
      </c>
      <c r="J34" s="165">
        <f>$J$33+$H$34</f>
        <v>0</v>
      </c>
      <c r="K34" s="164">
        <f>$K$33+$I$34</f>
        <v>1</v>
      </c>
      <c r="L34" s="165">
        <f>$L$33+$J$34</f>
        <v>0</v>
      </c>
      <c r="M34" s="164">
        <f>$M$33+$K$34</f>
        <v>1</v>
      </c>
      <c r="N34" s="165">
        <f>$N$33+$L$34</f>
        <v>0</v>
      </c>
      <c r="O34" s="164">
        <f>$O$33+$M$34</f>
        <v>1</v>
      </c>
      <c r="P34" s="165">
        <f>$P$33+$N$34</f>
        <v>0</v>
      </c>
      <c r="Q34" s="164">
        <f>$Q$33+$O$34</f>
        <v>1</v>
      </c>
      <c r="R34" s="165">
        <f>$R$33+$P$34</f>
        <v>0</v>
      </c>
      <c r="S34" s="164">
        <f>$S$33+$Q$34</f>
        <v>1</v>
      </c>
      <c r="T34" s="165">
        <f>$T$33+$R$34</f>
        <v>0</v>
      </c>
      <c r="U34" s="164">
        <f>$U$33+$S$34</f>
        <v>1</v>
      </c>
      <c r="V34" s="165">
        <f>$V$33+$T$34</f>
        <v>0</v>
      </c>
      <c r="W34" s="164">
        <f>$W$33+$U$34</f>
        <v>1</v>
      </c>
      <c r="X34" s="165">
        <f>$X$33+$V$34</f>
        <v>0</v>
      </c>
      <c r="Y34" s="164">
        <f>$Y$33+$W$34</f>
        <v>1</v>
      </c>
      <c r="Z34" s="165">
        <f>$Z$33+$X$34</f>
        <v>0</v>
      </c>
      <c r="AA34" s="164">
        <f>$AA$33+$Y$34</f>
        <v>1</v>
      </c>
      <c r="AB34" s="529">
        <f>$AB$33+$Z$34</f>
        <v>0</v>
      </c>
    </row>
    <row r="35" spans="1:32" ht="15" customHeight="1" thickBot="1">
      <c r="A35" s="345">
        <v>1</v>
      </c>
      <c r="B35" s="972" t="str">
        <f>'01.00-S. PRELIMINARES'!$B$24</f>
        <v>01.01.100.04</v>
      </c>
      <c r="C35" s="991" t="str">
        <f>'01.00-S. PRELIMINARES'!$C$24</f>
        <v>EXECUÇÃO DOS APOIOS PARA CONTÊINER OU MÓDULO HABITÁVEL. AF_03/2024</v>
      </c>
      <c r="D35" s="992">
        <f>'01.00-S. PRELIMINARES'!$H$24</f>
        <v>0</v>
      </c>
      <c r="E35" s="175">
        <v>1</v>
      </c>
      <c r="F35" s="161">
        <f>$E$35*$D$35</f>
        <v>0</v>
      </c>
      <c r="G35" s="176"/>
      <c r="H35" s="167">
        <f>$G$35*$D$35</f>
        <v>0</v>
      </c>
      <c r="I35" s="176"/>
      <c r="J35" s="167">
        <f>$I$35*$D$35</f>
        <v>0</v>
      </c>
      <c r="K35" s="176"/>
      <c r="L35" s="167">
        <f>$K$35*$D$35</f>
        <v>0</v>
      </c>
      <c r="M35" s="176"/>
      <c r="N35" s="167">
        <f>$M$35*$D$35</f>
        <v>0</v>
      </c>
      <c r="O35" s="176"/>
      <c r="P35" s="167">
        <f>$O$35*$D$35</f>
        <v>0</v>
      </c>
      <c r="Q35" s="176"/>
      <c r="R35" s="167">
        <f>$Q$35*$D$35</f>
        <v>0</v>
      </c>
      <c r="S35" s="176"/>
      <c r="T35" s="167">
        <f>$S$35*$D$35</f>
        <v>0</v>
      </c>
      <c r="U35" s="176"/>
      <c r="V35" s="167">
        <f>$U$35*$D$35</f>
        <v>0</v>
      </c>
      <c r="W35" s="176"/>
      <c r="X35" s="167">
        <f>$W$35*$D$35</f>
        <v>0</v>
      </c>
      <c r="Y35" s="176"/>
      <c r="Z35" s="167">
        <f>$Y$35*$D$35</f>
        <v>0</v>
      </c>
      <c r="AA35" s="176"/>
      <c r="AB35" s="528">
        <f>$AA$35*$D$35</f>
        <v>0</v>
      </c>
      <c r="AF35" t="s">
        <v>96</v>
      </c>
    </row>
    <row r="36" spans="1:32" ht="15" customHeight="1" thickBot="1">
      <c r="A36" s="345">
        <v>2</v>
      </c>
      <c r="B36" s="972"/>
      <c r="C36" s="991"/>
      <c r="D36" s="992"/>
      <c r="E36" s="162">
        <f>$E$35</f>
        <v>1</v>
      </c>
      <c r="F36" s="163">
        <f>$F$35</f>
        <v>0</v>
      </c>
      <c r="G36" s="164">
        <f>$G$35+$E$36</f>
        <v>1</v>
      </c>
      <c r="H36" s="165">
        <f>$H$35+$F$36</f>
        <v>0</v>
      </c>
      <c r="I36" s="164">
        <f>$I$35+$G$36</f>
        <v>1</v>
      </c>
      <c r="J36" s="165">
        <f>$J$35+$H$36</f>
        <v>0</v>
      </c>
      <c r="K36" s="164">
        <f>$K$35+$I$36</f>
        <v>1</v>
      </c>
      <c r="L36" s="165">
        <f>$L$35+$J$36</f>
        <v>0</v>
      </c>
      <c r="M36" s="164">
        <f>$M$35+$K$36</f>
        <v>1</v>
      </c>
      <c r="N36" s="165">
        <f>$N$35+$L$36</f>
        <v>0</v>
      </c>
      <c r="O36" s="164">
        <f>$O$35+$M$36</f>
        <v>1</v>
      </c>
      <c r="P36" s="165">
        <f>$P$35+$N$36</f>
        <v>0</v>
      </c>
      <c r="Q36" s="164">
        <f>$Q$35+$O$36</f>
        <v>1</v>
      </c>
      <c r="R36" s="165">
        <f>$R$35+$P$36</f>
        <v>0</v>
      </c>
      <c r="S36" s="164">
        <f>$S$35+$Q$36</f>
        <v>1</v>
      </c>
      <c r="T36" s="165">
        <f>$T$35+$R$36</f>
        <v>0</v>
      </c>
      <c r="U36" s="164">
        <f>$U$35+$S$36</f>
        <v>1</v>
      </c>
      <c r="V36" s="165">
        <f>$V$35+$T$36</f>
        <v>0</v>
      </c>
      <c r="W36" s="164">
        <f>$W$35+$U$36</f>
        <v>1</v>
      </c>
      <c r="X36" s="165">
        <f>$X$35+$V$36</f>
        <v>0</v>
      </c>
      <c r="Y36" s="164">
        <f>$Y$35+$W$36</f>
        <v>1</v>
      </c>
      <c r="Z36" s="165">
        <f>$Z$35+$X$36</f>
        <v>0</v>
      </c>
      <c r="AA36" s="164">
        <f>$AA$35+$Y$36</f>
        <v>1</v>
      </c>
      <c r="AB36" s="529">
        <f>$AB$35+$Z$36</f>
        <v>0</v>
      </c>
    </row>
    <row r="37" spans="1:32" ht="15" customHeight="1" thickBot="1">
      <c r="A37" s="345">
        <v>1</v>
      </c>
      <c r="B37" s="972" t="str">
        <f>'01.00-S. PRELIMINARES'!$B$25</f>
        <v>01.01.100.05</v>
      </c>
      <c r="C37" s="991" t="str">
        <f>'01.00-S. PRELIMINARES'!$C$25</f>
        <v>INSTALAÇÃO E DESINSTALAÇÃO MECANIZADA DE CONTÊINER OU MÓDULO HABITÁVEL DE USOS DIVERSOS. AF_03/2024</v>
      </c>
      <c r="D37" s="992">
        <f>'01.00-S. PRELIMINARES'!$H$25</f>
        <v>0</v>
      </c>
      <c r="E37" s="175">
        <v>0.5</v>
      </c>
      <c r="F37" s="161">
        <f>$E$37*$D$37</f>
        <v>0</v>
      </c>
      <c r="G37" s="176"/>
      <c r="H37" s="167">
        <f>$G$37*$D$37</f>
        <v>0</v>
      </c>
      <c r="I37" s="176"/>
      <c r="J37" s="167">
        <f>$I$37*$D$37</f>
        <v>0</v>
      </c>
      <c r="K37" s="176"/>
      <c r="L37" s="167">
        <f>$K$37*$D$37</f>
        <v>0</v>
      </c>
      <c r="M37" s="176"/>
      <c r="N37" s="167">
        <f>$M$37*$D$37</f>
        <v>0</v>
      </c>
      <c r="O37" s="176"/>
      <c r="P37" s="167">
        <f>$O$37*$D$37</f>
        <v>0</v>
      </c>
      <c r="Q37" s="176"/>
      <c r="R37" s="167">
        <f>$Q$37*$D$37</f>
        <v>0</v>
      </c>
      <c r="S37" s="176"/>
      <c r="T37" s="167">
        <f>$S$37*$D$37</f>
        <v>0</v>
      </c>
      <c r="U37" s="176"/>
      <c r="V37" s="167">
        <f>$U$37*$D$37</f>
        <v>0</v>
      </c>
      <c r="W37" s="176"/>
      <c r="X37" s="167">
        <f>$W$37*$D$37</f>
        <v>0</v>
      </c>
      <c r="Y37" s="176"/>
      <c r="Z37" s="167">
        <f>$Y$37*$D$37</f>
        <v>0</v>
      </c>
      <c r="AA37" s="176">
        <v>0.5</v>
      </c>
      <c r="AB37" s="528">
        <f>$AA$37*$D$37</f>
        <v>0</v>
      </c>
      <c r="AF37" t="s">
        <v>98</v>
      </c>
    </row>
    <row r="38" spans="1:32" ht="15" customHeight="1" thickBot="1">
      <c r="A38" s="345">
        <v>2</v>
      </c>
      <c r="B38" s="972"/>
      <c r="C38" s="991"/>
      <c r="D38" s="992"/>
      <c r="E38" s="162">
        <f>$E$37</f>
        <v>0.5</v>
      </c>
      <c r="F38" s="163">
        <f>$F$37</f>
        <v>0</v>
      </c>
      <c r="G38" s="164">
        <f>$G$37+$E$38</f>
        <v>0.5</v>
      </c>
      <c r="H38" s="165">
        <f>$H$37+$F$38</f>
        <v>0</v>
      </c>
      <c r="I38" s="164">
        <f>$I$37+$G$38</f>
        <v>0.5</v>
      </c>
      <c r="J38" s="165">
        <f>$J$37+$H$38</f>
        <v>0</v>
      </c>
      <c r="K38" s="164">
        <f>$K$37+$I$38</f>
        <v>0.5</v>
      </c>
      <c r="L38" s="165">
        <f>$L$37+$J$38</f>
        <v>0</v>
      </c>
      <c r="M38" s="164">
        <f>$M$37+$K$38</f>
        <v>0.5</v>
      </c>
      <c r="N38" s="165">
        <f>$N$37+$L$38</f>
        <v>0</v>
      </c>
      <c r="O38" s="164">
        <f>$O$37+$M$38</f>
        <v>0.5</v>
      </c>
      <c r="P38" s="165">
        <f>$P$37+$N$38</f>
        <v>0</v>
      </c>
      <c r="Q38" s="164">
        <f>$Q$37+$O$38</f>
        <v>0.5</v>
      </c>
      <c r="R38" s="165">
        <f>$R$37+$P$38</f>
        <v>0</v>
      </c>
      <c r="S38" s="164">
        <f>$S$37+$Q$38</f>
        <v>0.5</v>
      </c>
      <c r="T38" s="165">
        <f>$T$37+$R$38</f>
        <v>0</v>
      </c>
      <c r="U38" s="164">
        <f>$U$37+$S$38</f>
        <v>0.5</v>
      </c>
      <c r="V38" s="165">
        <f>$V$37+$T$38</f>
        <v>0</v>
      </c>
      <c r="W38" s="164">
        <f>$W$37+$U$38</f>
        <v>0.5</v>
      </c>
      <c r="X38" s="165">
        <f>$X$37+$V$38</f>
        <v>0</v>
      </c>
      <c r="Y38" s="164">
        <f>$Y$37+$W$38</f>
        <v>0.5</v>
      </c>
      <c r="Z38" s="165">
        <f>$Z$37+$X$38</f>
        <v>0</v>
      </c>
      <c r="AA38" s="164">
        <f>$AA$37+$Y$38</f>
        <v>1</v>
      </c>
      <c r="AB38" s="529">
        <f>$AB$37+$Z$38</f>
        <v>0</v>
      </c>
    </row>
    <row r="39" spans="1:32" ht="15" customHeight="1" thickBot="1">
      <c r="A39" s="345">
        <v>1</v>
      </c>
      <c r="B39" s="972" t="str">
        <f>'01.00-S. PRELIMINARES'!$B$26</f>
        <v>01.01.100.06</v>
      </c>
      <c r="C39" s="991" t="str">
        <f>'01.00-S. PRELIMINARES'!$C$26</f>
        <v>REMOÇÃO DE TAPUME/ CHAPAS METÁLICAS E DE MADEIRA, DE FORMA MANUAL, SEM REAPROVEITAMENTO. AF_09/2023</v>
      </c>
      <c r="D39" s="992">
        <f>'01.00-S. PRELIMINARES'!$H$26</f>
        <v>0</v>
      </c>
      <c r="E39" s="175"/>
      <c r="F39" s="161">
        <f>$E$39*$D$39</f>
        <v>0</v>
      </c>
      <c r="G39" s="176"/>
      <c r="H39" s="167">
        <f>$G$39*$D$39</f>
        <v>0</v>
      </c>
      <c r="I39" s="176"/>
      <c r="J39" s="167">
        <f>$I$39*$D$39</f>
        <v>0</v>
      </c>
      <c r="K39" s="176"/>
      <c r="L39" s="167">
        <f>$K$39*$D$39</f>
        <v>0</v>
      </c>
      <c r="M39" s="176"/>
      <c r="N39" s="167">
        <f>$M$39*$D$39</f>
        <v>0</v>
      </c>
      <c r="O39" s="176"/>
      <c r="P39" s="167">
        <f>$O$39*$D$39</f>
        <v>0</v>
      </c>
      <c r="Q39" s="176"/>
      <c r="R39" s="167">
        <f>$Q$39*$D$39</f>
        <v>0</v>
      </c>
      <c r="S39" s="176"/>
      <c r="T39" s="167">
        <f>$S$39*$D$39</f>
        <v>0</v>
      </c>
      <c r="U39" s="176"/>
      <c r="V39" s="167">
        <f>$U$39*$D$39</f>
        <v>0</v>
      </c>
      <c r="W39" s="176"/>
      <c r="X39" s="167">
        <f>$W$39*$D$39</f>
        <v>0</v>
      </c>
      <c r="Y39" s="176"/>
      <c r="Z39" s="167">
        <f>$Y$39*$D$39</f>
        <v>0</v>
      </c>
      <c r="AA39" s="176">
        <v>1</v>
      </c>
      <c r="AB39" s="528">
        <f>$AA$39*$D$39</f>
        <v>0</v>
      </c>
      <c r="AF39" t="s">
        <v>100</v>
      </c>
    </row>
    <row r="40" spans="1:32" ht="15" customHeight="1" thickBot="1">
      <c r="A40" s="345">
        <v>2</v>
      </c>
      <c r="B40" s="972"/>
      <c r="C40" s="991"/>
      <c r="D40" s="992"/>
      <c r="E40" s="162">
        <f>$E$39</f>
        <v>0</v>
      </c>
      <c r="F40" s="163">
        <f>$F$39</f>
        <v>0</v>
      </c>
      <c r="G40" s="164">
        <f>$G$39+$E$40</f>
        <v>0</v>
      </c>
      <c r="H40" s="165">
        <f>$H$39+$F$40</f>
        <v>0</v>
      </c>
      <c r="I40" s="164">
        <f>$I$39+$G$40</f>
        <v>0</v>
      </c>
      <c r="J40" s="165">
        <f>$J$39+$H$40</f>
        <v>0</v>
      </c>
      <c r="K40" s="164">
        <f>$K$39+$I$40</f>
        <v>0</v>
      </c>
      <c r="L40" s="165">
        <f>$L$39+$J$40</f>
        <v>0</v>
      </c>
      <c r="M40" s="164">
        <f>$M$39+$K$40</f>
        <v>0</v>
      </c>
      <c r="N40" s="165">
        <f>$N$39+$L$40</f>
        <v>0</v>
      </c>
      <c r="O40" s="164">
        <f>$O$39+$M$40</f>
        <v>0</v>
      </c>
      <c r="P40" s="165">
        <f>$P$39+$N$40</f>
        <v>0</v>
      </c>
      <c r="Q40" s="164">
        <f>$Q$39+$O$40</f>
        <v>0</v>
      </c>
      <c r="R40" s="165">
        <f>$R$39+$P$40</f>
        <v>0</v>
      </c>
      <c r="S40" s="164">
        <f>$S$39+$Q$40</f>
        <v>0</v>
      </c>
      <c r="T40" s="165">
        <f>$T$39+$R$40</f>
        <v>0</v>
      </c>
      <c r="U40" s="164">
        <f>$U$39+$S$40</f>
        <v>0</v>
      </c>
      <c r="V40" s="165">
        <f>$V$39+$T$40</f>
        <v>0</v>
      </c>
      <c r="W40" s="164">
        <f>$W$39+$U$40</f>
        <v>0</v>
      </c>
      <c r="X40" s="165">
        <f>$X$39+$V$40</f>
        <v>0</v>
      </c>
      <c r="Y40" s="164">
        <f>$Y$39+$W$40</f>
        <v>0</v>
      </c>
      <c r="Z40" s="165">
        <f>$Z$39+$X$40</f>
        <v>0</v>
      </c>
      <c r="AA40" s="164">
        <f>$AA$39+$Y$40</f>
        <v>1</v>
      </c>
      <c r="AB40" s="529">
        <f>$AB$39+$Z$40</f>
        <v>0</v>
      </c>
    </row>
    <row r="41" spans="1:32" ht="15" customHeight="1" thickBot="1">
      <c r="A41" s="345">
        <v>1</v>
      </c>
      <c r="B41" s="972" t="str">
        <f>'01.00-S. PRELIMINARES'!$B$27</f>
        <v>01.01.100.07</v>
      </c>
      <c r="C41" s="991" t="str">
        <f>'01.00-S. PRELIMINARES'!$C$27</f>
        <v>LIMPEZA DE PISO CERÂMICO/ PORCELANATO/ MÁRMORE/ GRANITO UTILIZANDO DETERGENTE NEUTRO E ESCOVAÇÃO MANUAL. AF_10/2025_PS</v>
      </c>
      <c r="D41" s="992">
        <f>'01.00-S. PRELIMINARES'!$H$27</f>
        <v>0</v>
      </c>
      <c r="E41" s="175"/>
      <c r="F41" s="161">
        <f>$E$41*$D$41</f>
        <v>0</v>
      </c>
      <c r="G41" s="176"/>
      <c r="H41" s="167">
        <f>$G$41*$D$41</f>
        <v>0</v>
      </c>
      <c r="I41" s="176"/>
      <c r="J41" s="167">
        <f>$I$41*$D$41</f>
        <v>0</v>
      </c>
      <c r="K41" s="176"/>
      <c r="L41" s="167">
        <f>$K$41*$D$41</f>
        <v>0</v>
      </c>
      <c r="M41" s="176"/>
      <c r="N41" s="167">
        <f>$M$41*$D$41</f>
        <v>0</v>
      </c>
      <c r="O41" s="176"/>
      <c r="P41" s="167">
        <f>$O$41*$D$41</f>
        <v>0</v>
      </c>
      <c r="Q41" s="176"/>
      <c r="R41" s="167">
        <f>$Q$41*$D$41</f>
        <v>0</v>
      </c>
      <c r="S41" s="176"/>
      <c r="T41" s="167">
        <f>$S$41*$D$41</f>
        <v>0</v>
      </c>
      <c r="U41" s="176"/>
      <c r="V41" s="167">
        <f>$U$41*$D$41</f>
        <v>0</v>
      </c>
      <c r="W41" s="176"/>
      <c r="X41" s="167">
        <f>$W$41*$D$41</f>
        <v>0</v>
      </c>
      <c r="Y41" s="176"/>
      <c r="Z41" s="167">
        <f>$Y$41*$D$41</f>
        <v>0</v>
      </c>
      <c r="AA41" s="176">
        <v>1</v>
      </c>
      <c r="AB41" s="528">
        <f>$AA$41*$D$41</f>
        <v>0</v>
      </c>
      <c r="AF41" t="s">
        <v>102</v>
      </c>
    </row>
    <row r="42" spans="1:32" ht="15" customHeight="1" thickBot="1">
      <c r="A42" s="345">
        <v>2</v>
      </c>
      <c r="B42" s="972"/>
      <c r="C42" s="991"/>
      <c r="D42" s="992"/>
      <c r="E42" s="162">
        <f>$E$41</f>
        <v>0</v>
      </c>
      <c r="F42" s="163">
        <f>$F$41</f>
        <v>0</v>
      </c>
      <c r="G42" s="164">
        <f>$G$41+$E$42</f>
        <v>0</v>
      </c>
      <c r="H42" s="165">
        <f>$H$41+$F$42</f>
        <v>0</v>
      </c>
      <c r="I42" s="164">
        <f>$I$41+$G$42</f>
        <v>0</v>
      </c>
      <c r="J42" s="165">
        <f>$J$41+$H$42</f>
        <v>0</v>
      </c>
      <c r="K42" s="164">
        <f>$K$41+$I$42</f>
        <v>0</v>
      </c>
      <c r="L42" s="165">
        <f>$L$41+$J$42</f>
        <v>0</v>
      </c>
      <c r="M42" s="164">
        <f>$M$41+$K$42</f>
        <v>0</v>
      </c>
      <c r="N42" s="165">
        <f>$N$41+$L$42</f>
        <v>0</v>
      </c>
      <c r="O42" s="164">
        <f>$O$41+$M$42</f>
        <v>0</v>
      </c>
      <c r="P42" s="165">
        <f>$P$41+$N$42</f>
        <v>0</v>
      </c>
      <c r="Q42" s="164">
        <f>$Q$41+$O$42</f>
        <v>0</v>
      </c>
      <c r="R42" s="165">
        <f>$R$41+$P$42</f>
        <v>0</v>
      </c>
      <c r="S42" s="164">
        <f>$S$41+$Q$42</f>
        <v>0</v>
      </c>
      <c r="T42" s="165">
        <f>$T$41+$R$42</f>
        <v>0</v>
      </c>
      <c r="U42" s="164">
        <f>$U$41+$S$42</f>
        <v>0</v>
      </c>
      <c r="V42" s="165">
        <f>$V$41+$T$42</f>
        <v>0</v>
      </c>
      <c r="W42" s="164">
        <f>$W$41+$U$42</f>
        <v>0</v>
      </c>
      <c r="X42" s="165">
        <f>$X$41+$V$42</f>
        <v>0</v>
      </c>
      <c r="Y42" s="164">
        <f>$Y$41+$W$42</f>
        <v>0</v>
      </c>
      <c r="Z42" s="165">
        <f>$Z$41+$X$42</f>
        <v>0</v>
      </c>
      <c r="AA42" s="164">
        <f>$AA$41+$Y$42</f>
        <v>1</v>
      </c>
      <c r="AB42" s="529">
        <f>$AB$41+$Z$42</f>
        <v>0</v>
      </c>
    </row>
    <row r="43" spans="1:32" ht="15" customHeight="1" thickBot="1">
      <c r="A43" s="345"/>
      <c r="B43" s="127" t="str">
        <f>'01.00-S. PRELIMINARES'!$B$28</f>
        <v>02.01.200</v>
      </c>
      <c r="C43" s="128" t="str">
        <f>'01.00-S. PRELIMINARES'!$C$28</f>
        <v>Ligações provisórias</v>
      </c>
      <c r="D43" s="512">
        <f>'01.00-S. PRELIMINARES'!$H$28</f>
        <v>0</v>
      </c>
      <c r="E43" s="177"/>
      <c r="F43" s="525"/>
      <c r="G43" s="526"/>
      <c r="H43" s="180"/>
      <c r="I43" s="526"/>
      <c r="J43" s="180"/>
      <c r="K43" s="526"/>
      <c r="L43" s="180"/>
      <c r="M43" s="526"/>
      <c r="N43" s="180"/>
      <c r="O43" s="526"/>
      <c r="P43" s="180"/>
      <c r="Q43" s="526"/>
      <c r="R43" s="180"/>
      <c r="S43" s="526"/>
      <c r="T43" s="180"/>
      <c r="U43" s="526"/>
      <c r="V43" s="180"/>
      <c r="W43" s="526"/>
      <c r="X43" s="180"/>
      <c r="Y43" s="526"/>
      <c r="Z43" s="180"/>
      <c r="AA43" s="526"/>
      <c r="AB43" s="527"/>
      <c r="AF43" t="s">
        <v>104</v>
      </c>
    </row>
    <row r="44" spans="1:32" ht="15" customHeight="1" thickBot="1">
      <c r="A44" s="345">
        <v>1</v>
      </c>
      <c r="B44" s="972" t="str">
        <f>'01.00-S. PRELIMINARES'!$B$29</f>
        <v>01.01.100.01</v>
      </c>
      <c r="C44" s="973" t="str">
        <f>'01.00-S. PRELIMINARES'!$C$29</f>
        <v>TUBO PVC, SERIE NORMAL, ESGOTO PREDIAL, DN 100 MM, FORNECIDO E INSTALADO EM PRUMADA DE ESGOTO SANITÁRIO OU VENTILAÇÃO. AF_08/2022</v>
      </c>
      <c r="D44" s="974">
        <f>'01.00-S. PRELIMINARES'!$H$29</f>
        <v>0</v>
      </c>
      <c r="E44" s="175">
        <v>1</v>
      </c>
      <c r="F44" s="161">
        <f>$E$44*$D$44</f>
        <v>0</v>
      </c>
      <c r="G44" s="176"/>
      <c r="H44" s="167">
        <f>$G$44*$D$44</f>
        <v>0</v>
      </c>
      <c r="I44" s="176"/>
      <c r="J44" s="167">
        <f>$I$44*$D$44</f>
        <v>0</v>
      </c>
      <c r="K44" s="176"/>
      <c r="L44" s="167">
        <f>$K$44*$D$44</f>
        <v>0</v>
      </c>
      <c r="M44" s="176"/>
      <c r="N44" s="167">
        <f>$M$44*$D$44</f>
        <v>0</v>
      </c>
      <c r="O44" s="176"/>
      <c r="P44" s="167">
        <f>$O$44*$D$44</f>
        <v>0</v>
      </c>
      <c r="Q44" s="176"/>
      <c r="R44" s="167">
        <f>$Q$44*$D$44</f>
        <v>0</v>
      </c>
      <c r="S44" s="176"/>
      <c r="T44" s="167">
        <f>$S$44*$D$44</f>
        <v>0</v>
      </c>
      <c r="U44" s="176"/>
      <c r="V44" s="167">
        <f>$U$44*$D$44</f>
        <v>0</v>
      </c>
      <c r="W44" s="176"/>
      <c r="X44" s="167">
        <f>$W$44*$D$44</f>
        <v>0</v>
      </c>
      <c r="Y44" s="176"/>
      <c r="Z44" s="167">
        <f>$Y$44*$D$44</f>
        <v>0</v>
      </c>
      <c r="AA44" s="176"/>
      <c r="AB44" s="528">
        <f>$AA$44*$D$44</f>
        <v>0</v>
      </c>
      <c r="AF44" t="s">
        <v>107</v>
      </c>
    </row>
    <row r="45" spans="1:32" ht="15" customHeight="1" thickBot="1">
      <c r="A45" s="345">
        <v>2</v>
      </c>
      <c r="B45" s="972"/>
      <c r="C45" s="973"/>
      <c r="D45" s="972"/>
      <c r="E45" s="162">
        <f>$E$44</f>
        <v>1</v>
      </c>
      <c r="F45" s="163">
        <f>$F$44</f>
        <v>0</v>
      </c>
      <c r="G45" s="164">
        <f>$G$44+$E$45</f>
        <v>1</v>
      </c>
      <c r="H45" s="165">
        <f>$H$44+$F$45</f>
        <v>0</v>
      </c>
      <c r="I45" s="164">
        <f>$I$44+$G$45</f>
        <v>1</v>
      </c>
      <c r="J45" s="165">
        <f>$J$44+$H$45</f>
        <v>0</v>
      </c>
      <c r="K45" s="164">
        <f>$K$44+$I$45</f>
        <v>1</v>
      </c>
      <c r="L45" s="165">
        <f>$L$44+$J$45</f>
        <v>0</v>
      </c>
      <c r="M45" s="164">
        <f>$M$44+$K$45</f>
        <v>1</v>
      </c>
      <c r="N45" s="165">
        <f>$N$44+$L$45</f>
        <v>0</v>
      </c>
      <c r="O45" s="164">
        <f>$O$44+$M$45</f>
        <v>1</v>
      </c>
      <c r="P45" s="165">
        <f>$P$44+$N$45</f>
        <v>0</v>
      </c>
      <c r="Q45" s="164">
        <f>$Q$44+$O$45</f>
        <v>1</v>
      </c>
      <c r="R45" s="165">
        <f>$R$44+$P$45</f>
        <v>0</v>
      </c>
      <c r="S45" s="164">
        <f>$S$44+$Q$45</f>
        <v>1</v>
      </c>
      <c r="T45" s="165">
        <f>$T$44+$R$45</f>
        <v>0</v>
      </c>
      <c r="U45" s="164">
        <f>$U$44+$S$45</f>
        <v>1</v>
      </c>
      <c r="V45" s="165">
        <f>$V$44+$T$45</f>
        <v>0</v>
      </c>
      <c r="W45" s="164">
        <f>$W$44+$U$45</f>
        <v>1</v>
      </c>
      <c r="X45" s="165">
        <f>$X$44+$V$45</f>
        <v>0</v>
      </c>
      <c r="Y45" s="164">
        <f>$Y$44+$W$45</f>
        <v>1</v>
      </c>
      <c r="Z45" s="165">
        <f>$Z$44+$X$45</f>
        <v>0</v>
      </c>
      <c r="AA45" s="164">
        <f>$AA$44+$Y$45</f>
        <v>1</v>
      </c>
      <c r="AB45" s="529">
        <f>$AB$44+$Z$45</f>
        <v>0</v>
      </c>
    </row>
    <row r="46" spans="1:32" ht="15" customHeight="1" thickBot="1">
      <c r="A46" s="345">
        <v>1</v>
      </c>
      <c r="B46" s="972" t="str">
        <f>'01.00-S. PRELIMINARES'!$B$30</f>
        <v>01.01.100.02</v>
      </c>
      <c r="C46" s="973" t="str">
        <f>'01.00-S. PRELIMINARES'!$C$30</f>
        <v>JOELHO 90 GRAUS, PVC, SERIE NORMAL, ESGOTO PREDIAL, DN 100 MM, JUNTA ELÁSTICA, FORNECIDO E INSTALADO EM SUBCOLETOR AÉREO DE ESGOTO SANITÁRIO. AF_08/2022</v>
      </c>
      <c r="D46" s="974">
        <f>'01.00-S. PRELIMINARES'!$H$30</f>
        <v>0</v>
      </c>
      <c r="E46" s="175">
        <v>1</v>
      </c>
      <c r="F46" s="161">
        <f>$E$46*$D$46</f>
        <v>0</v>
      </c>
      <c r="G46" s="176"/>
      <c r="H46" s="167">
        <f>$G$46*$D$46</f>
        <v>0</v>
      </c>
      <c r="I46" s="176"/>
      <c r="J46" s="167">
        <f>$I$46*$D$46</f>
        <v>0</v>
      </c>
      <c r="K46" s="176"/>
      <c r="L46" s="167">
        <f>$K$46*$D$46</f>
        <v>0</v>
      </c>
      <c r="M46" s="176"/>
      <c r="N46" s="167">
        <f>$M$46*$D$46</f>
        <v>0</v>
      </c>
      <c r="O46" s="176"/>
      <c r="P46" s="167">
        <f>$O$46*$D$46</f>
        <v>0</v>
      </c>
      <c r="Q46" s="176"/>
      <c r="R46" s="167">
        <f>$Q$46*$D$46</f>
        <v>0</v>
      </c>
      <c r="S46" s="176"/>
      <c r="T46" s="167">
        <f>$S$46*$D$46</f>
        <v>0</v>
      </c>
      <c r="U46" s="176"/>
      <c r="V46" s="167">
        <f>$U$46*$D$46</f>
        <v>0</v>
      </c>
      <c r="W46" s="176"/>
      <c r="X46" s="167">
        <f>$W$46*$D$46</f>
        <v>0</v>
      </c>
      <c r="Y46" s="176"/>
      <c r="Z46" s="167">
        <f>$Y$46*$D$46</f>
        <v>0</v>
      </c>
      <c r="AA46" s="176"/>
      <c r="AB46" s="528">
        <f>$AA$46*$D$46</f>
        <v>0</v>
      </c>
      <c r="AF46" t="s">
        <v>108</v>
      </c>
    </row>
    <row r="47" spans="1:32" ht="15" customHeight="1" thickBot="1">
      <c r="A47" s="345">
        <v>2</v>
      </c>
      <c r="B47" s="972"/>
      <c r="C47" s="973"/>
      <c r="D47" s="972"/>
      <c r="E47" s="162">
        <f>$E$46</f>
        <v>1</v>
      </c>
      <c r="F47" s="163">
        <f>$F$46</f>
        <v>0</v>
      </c>
      <c r="G47" s="164">
        <f>$G$46+$E$47</f>
        <v>1</v>
      </c>
      <c r="H47" s="165">
        <f>$H$46+$F$47</f>
        <v>0</v>
      </c>
      <c r="I47" s="164">
        <f>$I$46+$G$47</f>
        <v>1</v>
      </c>
      <c r="J47" s="165">
        <f>$J$46+$H$47</f>
        <v>0</v>
      </c>
      <c r="K47" s="164">
        <f>$K$46+$I$47</f>
        <v>1</v>
      </c>
      <c r="L47" s="165">
        <f>$L$46+$J$47</f>
        <v>0</v>
      </c>
      <c r="M47" s="164">
        <f>$M$46+$K$47</f>
        <v>1</v>
      </c>
      <c r="N47" s="165">
        <f>$N$46+$L$47</f>
        <v>0</v>
      </c>
      <c r="O47" s="164">
        <f>$O$46+$M$47</f>
        <v>1</v>
      </c>
      <c r="P47" s="165">
        <f>$P$46+$N$47</f>
        <v>0</v>
      </c>
      <c r="Q47" s="164">
        <f>$Q$46+$O$47</f>
        <v>1</v>
      </c>
      <c r="R47" s="165">
        <f>$R$46+$P$47</f>
        <v>0</v>
      </c>
      <c r="S47" s="164">
        <f>$S$46+$Q$47</f>
        <v>1</v>
      </c>
      <c r="T47" s="165">
        <f>$T$46+$R$47</f>
        <v>0</v>
      </c>
      <c r="U47" s="164">
        <f>$U$46+$S$47</f>
        <v>1</v>
      </c>
      <c r="V47" s="165">
        <f>$V$46+$T$47</f>
        <v>0</v>
      </c>
      <c r="W47" s="164">
        <f>$W$46+$U$47</f>
        <v>1</v>
      </c>
      <c r="X47" s="165">
        <f>$X$46+$V$47</f>
        <v>0</v>
      </c>
      <c r="Y47" s="164">
        <f>$Y$46+$W$47</f>
        <v>1</v>
      </c>
      <c r="Z47" s="165">
        <f>$Z$46+$X$47</f>
        <v>0</v>
      </c>
      <c r="AA47" s="164">
        <f>$AA$46+$Y$47</f>
        <v>1</v>
      </c>
      <c r="AB47" s="529">
        <f>$AB$46+$Z$47</f>
        <v>0</v>
      </c>
    </row>
    <row r="48" spans="1:32" ht="15" customHeight="1" thickBot="1">
      <c r="A48" s="345">
        <v>1</v>
      </c>
      <c r="B48" s="972" t="str">
        <f>'01.00-S. PRELIMINARES'!$B$31</f>
        <v>01.01.100.03</v>
      </c>
      <c r="C48" s="973" t="str">
        <f>'01.00-S. PRELIMINARES'!$C$31</f>
        <v>FIXAÇÃO DE TUBOS VERTICAIS DE PVC ÁGUA, PVC ESGOTO, PVC ÁGUA PLUVIAL, CPVC, PPR, COBRE OU AÇO, DIÂMETROS MAIORES QUE 75 MM E MENORES OU IGUAIS A 100 MM, COM ABRAÇADEIRA METÁLICA RÍGIDA TIPO U PERFIL 4", FIXADA EM PERFILADO EM PAREDE. AF_09/2023_PS</v>
      </c>
      <c r="D48" s="974">
        <f>'01.00-S. PRELIMINARES'!$H$31</f>
        <v>0</v>
      </c>
      <c r="E48" s="175">
        <v>1</v>
      </c>
      <c r="F48" s="161">
        <f>$E$48*$D$48</f>
        <v>0</v>
      </c>
      <c r="G48" s="176"/>
      <c r="H48" s="167">
        <f>$G$48*$D$48</f>
        <v>0</v>
      </c>
      <c r="I48" s="176"/>
      <c r="J48" s="167">
        <f>$I$48*$D$48</f>
        <v>0</v>
      </c>
      <c r="K48" s="176"/>
      <c r="L48" s="167">
        <f>$K$48*$D$48</f>
        <v>0</v>
      </c>
      <c r="M48" s="176"/>
      <c r="N48" s="167">
        <f>$M$48*$D$48</f>
        <v>0</v>
      </c>
      <c r="O48" s="176"/>
      <c r="P48" s="167">
        <f>$O$48*$D$48</f>
        <v>0</v>
      </c>
      <c r="Q48" s="176"/>
      <c r="R48" s="167">
        <f>$Q$48*$D$48</f>
        <v>0</v>
      </c>
      <c r="S48" s="176"/>
      <c r="T48" s="167">
        <f>$S$48*$D$48</f>
        <v>0</v>
      </c>
      <c r="U48" s="176"/>
      <c r="V48" s="167">
        <f>$U$48*$D$48</f>
        <v>0</v>
      </c>
      <c r="W48" s="176"/>
      <c r="X48" s="167">
        <f>$W$48*$D$48</f>
        <v>0</v>
      </c>
      <c r="Y48" s="176"/>
      <c r="Z48" s="167">
        <f>$Y$48*$D$48</f>
        <v>0</v>
      </c>
      <c r="AA48" s="176"/>
      <c r="AB48" s="528">
        <f>$AA$48*$D$48</f>
        <v>0</v>
      </c>
      <c r="AF48" t="s">
        <v>109</v>
      </c>
    </row>
    <row r="49" spans="1:32" ht="15" customHeight="1" thickBot="1">
      <c r="A49" s="345">
        <v>2</v>
      </c>
      <c r="B49" s="972"/>
      <c r="C49" s="973"/>
      <c r="D49" s="972"/>
      <c r="E49" s="162">
        <f>$E$48</f>
        <v>1</v>
      </c>
      <c r="F49" s="163">
        <f>$F$48</f>
        <v>0</v>
      </c>
      <c r="G49" s="164">
        <f>$G$48+$E$49</f>
        <v>1</v>
      </c>
      <c r="H49" s="165">
        <f>$H$48+$F$49</f>
        <v>0</v>
      </c>
      <c r="I49" s="164">
        <f>$I$48+$G$49</f>
        <v>1</v>
      </c>
      <c r="J49" s="165">
        <f>$J$48+$H$49</f>
        <v>0</v>
      </c>
      <c r="K49" s="164">
        <f>$K$48+$I$49</f>
        <v>1</v>
      </c>
      <c r="L49" s="165">
        <f>$L$48+$J$49</f>
        <v>0</v>
      </c>
      <c r="M49" s="164">
        <f>$M$48+$K$49</f>
        <v>1</v>
      </c>
      <c r="N49" s="165">
        <f>$N$48+$L$49</f>
        <v>0</v>
      </c>
      <c r="O49" s="164">
        <f>$O$48+$M$49</f>
        <v>1</v>
      </c>
      <c r="P49" s="165">
        <f>$P$48+$N$49</f>
        <v>0</v>
      </c>
      <c r="Q49" s="164">
        <f>$Q$48+$O$49</f>
        <v>1</v>
      </c>
      <c r="R49" s="165">
        <f>$R$48+$P$49</f>
        <v>0</v>
      </c>
      <c r="S49" s="164">
        <f>$S$48+$Q$49</f>
        <v>1</v>
      </c>
      <c r="T49" s="165">
        <f>$T$48+$R$49</f>
        <v>0</v>
      </c>
      <c r="U49" s="164">
        <f>$U$48+$S$49</f>
        <v>1</v>
      </c>
      <c r="V49" s="165">
        <f>$V$48+$T$49</f>
        <v>0</v>
      </c>
      <c r="W49" s="164">
        <f>$W$48+$U$49</f>
        <v>1</v>
      </c>
      <c r="X49" s="165">
        <f>$X$48+$V$49</f>
        <v>0</v>
      </c>
      <c r="Y49" s="164">
        <f>$Y$48+$W$49</f>
        <v>1</v>
      </c>
      <c r="Z49" s="165">
        <f>$Z$48+$X$49</f>
        <v>0</v>
      </c>
      <c r="AA49" s="164">
        <f>$AA$48+$Y$49</f>
        <v>1</v>
      </c>
      <c r="AB49" s="529">
        <f>$AB$48+$Z$49</f>
        <v>0</v>
      </c>
    </row>
    <row r="50" spans="1:32" ht="15" customHeight="1" thickBot="1">
      <c r="A50" s="345">
        <v>1</v>
      </c>
      <c r="B50" s="972" t="str">
        <f>'01.00-S. PRELIMINARES'!$B$32</f>
        <v>01.01.100.04</v>
      </c>
      <c r="C50" s="973" t="str">
        <f>'01.00-S. PRELIMINARES'!$C$32</f>
        <v>DEMOLIÇÃO, ESCAVAÇÃO E RECOMPOSIÇÃO MANUAL DE VALA, INCLUSIVE REATERRO, COMPACTAÇÃO E RECOMPOSIÇÃO DE PISO INTERNO OU EXTERNO, DIMENSÕES (LxA) 0,25x0,40 m</v>
      </c>
      <c r="D50" s="974">
        <f>'01.00-S. PRELIMINARES'!$H$32</f>
        <v>0</v>
      </c>
      <c r="E50" s="175">
        <v>1</v>
      </c>
      <c r="F50" s="161">
        <f>$E$50*$D$50</f>
        <v>0</v>
      </c>
      <c r="G50" s="176"/>
      <c r="H50" s="167">
        <f>$G$50*$D$50</f>
        <v>0</v>
      </c>
      <c r="I50" s="176"/>
      <c r="J50" s="167">
        <f>$I$50*$D$50</f>
        <v>0</v>
      </c>
      <c r="K50" s="176"/>
      <c r="L50" s="167">
        <f>$K$50*$D$50</f>
        <v>0</v>
      </c>
      <c r="M50" s="176"/>
      <c r="N50" s="167">
        <f>$M$50*$D$50</f>
        <v>0</v>
      </c>
      <c r="O50" s="176"/>
      <c r="P50" s="167">
        <f>$O$50*$D$50</f>
        <v>0</v>
      </c>
      <c r="Q50" s="176"/>
      <c r="R50" s="167">
        <f>$Q$50*$D$50</f>
        <v>0</v>
      </c>
      <c r="S50" s="176"/>
      <c r="T50" s="167">
        <f>$S$50*$D$50</f>
        <v>0</v>
      </c>
      <c r="U50" s="176"/>
      <c r="V50" s="167">
        <f>$U$50*$D$50</f>
        <v>0</v>
      </c>
      <c r="W50" s="176"/>
      <c r="X50" s="167">
        <f>$W$50*$D$50</f>
        <v>0</v>
      </c>
      <c r="Y50" s="176"/>
      <c r="Z50" s="167">
        <f>$Y$50*$D$50</f>
        <v>0</v>
      </c>
      <c r="AA50" s="176"/>
      <c r="AB50" s="528">
        <f>$AA$50*$D$50</f>
        <v>0</v>
      </c>
      <c r="AF50" t="s">
        <v>110</v>
      </c>
    </row>
    <row r="51" spans="1:32" ht="15" customHeight="1" thickBot="1">
      <c r="A51" s="345">
        <v>2</v>
      </c>
      <c r="B51" s="972"/>
      <c r="C51" s="973"/>
      <c r="D51" s="972"/>
      <c r="E51" s="162">
        <f>$E$50</f>
        <v>1</v>
      </c>
      <c r="F51" s="163">
        <f>$F$50</f>
        <v>0</v>
      </c>
      <c r="G51" s="164">
        <f>$G$50+$E$51</f>
        <v>1</v>
      </c>
      <c r="H51" s="165">
        <f>$H$50+$F$51</f>
        <v>0</v>
      </c>
      <c r="I51" s="164">
        <f>$I$50+$G$51</f>
        <v>1</v>
      </c>
      <c r="J51" s="165">
        <f>$J$50+$H$51</f>
        <v>0</v>
      </c>
      <c r="K51" s="164">
        <f>$K$50+$I$51</f>
        <v>1</v>
      </c>
      <c r="L51" s="165">
        <f>$L$50+$J$51</f>
        <v>0</v>
      </c>
      <c r="M51" s="164">
        <f>$M$50+$K$51</f>
        <v>1</v>
      </c>
      <c r="N51" s="165">
        <f>$N$50+$L$51</f>
        <v>0</v>
      </c>
      <c r="O51" s="164">
        <f>$O$50+$M$51</f>
        <v>1</v>
      </c>
      <c r="P51" s="165">
        <f>$P$50+$N$51</f>
        <v>0</v>
      </c>
      <c r="Q51" s="164">
        <f>$Q$50+$O$51</f>
        <v>1</v>
      </c>
      <c r="R51" s="165">
        <f>$R$50+$P$51</f>
        <v>0</v>
      </c>
      <c r="S51" s="164">
        <f>$S$50+$Q$51</f>
        <v>1</v>
      </c>
      <c r="T51" s="165">
        <f>$T$50+$R$51</f>
        <v>0</v>
      </c>
      <c r="U51" s="164">
        <f>$U$50+$S$51</f>
        <v>1</v>
      </c>
      <c r="V51" s="165">
        <f>$V$50+$T$51</f>
        <v>0</v>
      </c>
      <c r="W51" s="164">
        <f>$W$50+$U$51</f>
        <v>1</v>
      </c>
      <c r="X51" s="165">
        <f>$X$50+$V$51</f>
        <v>0</v>
      </c>
      <c r="Y51" s="164">
        <f>$Y$50+$W$51</f>
        <v>1</v>
      </c>
      <c r="Z51" s="165">
        <f>$Z$50+$X$51</f>
        <v>0</v>
      </c>
      <c r="AA51" s="164">
        <f>$AA$50+$Y$51</f>
        <v>1</v>
      </c>
      <c r="AB51" s="529">
        <f>$AB$50+$Z$51</f>
        <v>0</v>
      </c>
    </row>
    <row r="52" spans="1:32" ht="15" customHeight="1" thickBot="1">
      <c r="A52" s="345">
        <v>1</v>
      </c>
      <c r="B52" s="972" t="str">
        <f>'01.00-S. PRELIMINARES'!$B$33</f>
        <v>01.01.100.05</v>
      </c>
      <c r="C52" s="973" t="str">
        <f>'01.00-S. PRELIMINARES'!$C$33</f>
        <v>TUBO, PVC, SOLDÁVEL, DE 25MM, INSTALADO EM RAMAL DE DISTRIBUIÇÃO DE ÁGUA - FORNECIMENTO E INSTALAÇÃO. AF_06/2022</v>
      </c>
      <c r="D52" s="974">
        <f>'01.00-S. PRELIMINARES'!$H$33</f>
        <v>0</v>
      </c>
      <c r="E52" s="175">
        <v>1</v>
      </c>
      <c r="F52" s="161">
        <f>$E$52*$D$52</f>
        <v>0</v>
      </c>
      <c r="G52" s="176"/>
      <c r="H52" s="167">
        <f>$G$52*$D$52</f>
        <v>0</v>
      </c>
      <c r="I52" s="176"/>
      <c r="J52" s="167">
        <f>$I$52*$D$52</f>
        <v>0</v>
      </c>
      <c r="K52" s="176"/>
      <c r="L52" s="167">
        <f>$K$52*$D$52</f>
        <v>0</v>
      </c>
      <c r="M52" s="176"/>
      <c r="N52" s="167">
        <f>$M$52*$D$52</f>
        <v>0</v>
      </c>
      <c r="O52" s="176"/>
      <c r="P52" s="167">
        <f>$O$52*$D$52</f>
        <v>0</v>
      </c>
      <c r="Q52" s="176"/>
      <c r="R52" s="167">
        <f>$Q$52*$D$52</f>
        <v>0</v>
      </c>
      <c r="S52" s="176"/>
      <c r="T52" s="167">
        <f>$S$52*$D$52</f>
        <v>0</v>
      </c>
      <c r="U52" s="176"/>
      <c r="V52" s="167">
        <f>$U$52*$D$52</f>
        <v>0</v>
      </c>
      <c r="W52" s="176"/>
      <c r="X52" s="167">
        <f>$W$52*$D$52</f>
        <v>0</v>
      </c>
      <c r="Y52" s="176"/>
      <c r="Z52" s="167">
        <f>$Y$52*$D$52</f>
        <v>0</v>
      </c>
      <c r="AA52" s="176"/>
      <c r="AB52" s="528">
        <f>$AA$52*$D$52</f>
        <v>0</v>
      </c>
      <c r="AF52" t="s">
        <v>112</v>
      </c>
    </row>
    <row r="53" spans="1:32" ht="15" customHeight="1" thickBot="1">
      <c r="A53" s="345">
        <v>2</v>
      </c>
      <c r="B53" s="972"/>
      <c r="C53" s="973"/>
      <c r="D53" s="972"/>
      <c r="E53" s="162">
        <f>$E$52</f>
        <v>1</v>
      </c>
      <c r="F53" s="163">
        <f>$F$52</f>
        <v>0</v>
      </c>
      <c r="G53" s="164">
        <f>$G$52+$E$53</f>
        <v>1</v>
      </c>
      <c r="H53" s="165">
        <f>$H$52+$F$53</f>
        <v>0</v>
      </c>
      <c r="I53" s="164">
        <f>$I$52+$G$53</f>
        <v>1</v>
      </c>
      <c r="J53" s="165">
        <f>$J$52+$H$53</f>
        <v>0</v>
      </c>
      <c r="K53" s="164">
        <f>$K$52+$I$53</f>
        <v>1</v>
      </c>
      <c r="L53" s="165">
        <f>$L$52+$J$53</f>
        <v>0</v>
      </c>
      <c r="M53" s="164">
        <f>$M$52+$K$53</f>
        <v>1</v>
      </c>
      <c r="N53" s="165">
        <f>$N$52+$L$53</f>
        <v>0</v>
      </c>
      <c r="O53" s="164">
        <f>$O$52+$M$53</f>
        <v>1</v>
      </c>
      <c r="P53" s="165">
        <f>$P$52+$N$53</f>
        <v>0</v>
      </c>
      <c r="Q53" s="164">
        <f>$Q$52+$O$53</f>
        <v>1</v>
      </c>
      <c r="R53" s="165">
        <f>$R$52+$P$53</f>
        <v>0</v>
      </c>
      <c r="S53" s="164">
        <f>$S$52+$Q$53</f>
        <v>1</v>
      </c>
      <c r="T53" s="165">
        <f>$T$52+$R$53</f>
        <v>0</v>
      </c>
      <c r="U53" s="164">
        <f>$U$52+$S$53</f>
        <v>1</v>
      </c>
      <c r="V53" s="165">
        <f>$V$52+$T$53</f>
        <v>0</v>
      </c>
      <c r="W53" s="164">
        <f>$W$52+$U$53</f>
        <v>1</v>
      </c>
      <c r="X53" s="165">
        <f>$X$52+$V$53</f>
        <v>0</v>
      </c>
      <c r="Y53" s="164">
        <f>$Y$52+$W$53</f>
        <v>1</v>
      </c>
      <c r="Z53" s="165">
        <f>$Z$52+$X$53</f>
        <v>0</v>
      </c>
      <c r="AA53" s="164">
        <f>$AA$52+$Y$53</f>
        <v>1</v>
      </c>
      <c r="AB53" s="529">
        <f>$AB$52+$Z$53</f>
        <v>0</v>
      </c>
    </row>
    <row r="54" spans="1:32" ht="15" customHeight="1" thickBot="1">
      <c r="A54" s="345">
        <v>1</v>
      </c>
      <c r="B54" s="972" t="str">
        <f>'01.00-S. PRELIMINARES'!$B$34</f>
        <v>01.01.100.06</v>
      </c>
      <c r="C54" s="973" t="str">
        <f>'01.00-S. PRELIMINARES'!$C$34</f>
        <v>TE, PVC, SOLDÁVEL, DN 25MM, INSTALADO EM RAMAL DE DISTRIBUIÇÃO DE ÁGUA - FORNECIMENTO E INSTALAÇÃO. AF_06/2022</v>
      </c>
      <c r="D54" s="974">
        <f>'01.00-S. PRELIMINARES'!$H$34</f>
        <v>0</v>
      </c>
      <c r="E54" s="175">
        <v>1</v>
      </c>
      <c r="F54" s="161">
        <f>$E$54*$D$54</f>
        <v>0</v>
      </c>
      <c r="G54" s="176"/>
      <c r="H54" s="167">
        <f>$G$54*$D$54</f>
        <v>0</v>
      </c>
      <c r="I54" s="176"/>
      <c r="J54" s="167">
        <f>$I$54*$D$54</f>
        <v>0</v>
      </c>
      <c r="K54" s="176"/>
      <c r="L54" s="167">
        <f>$K$54*$D$54</f>
        <v>0</v>
      </c>
      <c r="M54" s="176"/>
      <c r="N54" s="167">
        <f>$M$54*$D$54</f>
        <v>0</v>
      </c>
      <c r="O54" s="176"/>
      <c r="P54" s="167">
        <f>$O$54*$D$54</f>
        <v>0</v>
      </c>
      <c r="Q54" s="176"/>
      <c r="R54" s="167">
        <f>$Q$54*$D$54</f>
        <v>0</v>
      </c>
      <c r="S54" s="176"/>
      <c r="T54" s="167">
        <f>$S$54*$D$54</f>
        <v>0</v>
      </c>
      <c r="U54" s="176"/>
      <c r="V54" s="167">
        <f>$U$54*$D$54</f>
        <v>0</v>
      </c>
      <c r="W54" s="176"/>
      <c r="X54" s="167">
        <f>$W$54*$D$54</f>
        <v>0</v>
      </c>
      <c r="Y54" s="176"/>
      <c r="Z54" s="167">
        <f>$Y$54*$D$54</f>
        <v>0</v>
      </c>
      <c r="AA54" s="176"/>
      <c r="AB54" s="528">
        <f>$AA$54*$D$54</f>
        <v>0</v>
      </c>
      <c r="AF54" t="s">
        <v>113</v>
      </c>
    </row>
    <row r="55" spans="1:32" ht="15" customHeight="1" thickBot="1">
      <c r="A55" s="345">
        <v>2</v>
      </c>
      <c r="B55" s="972"/>
      <c r="C55" s="973"/>
      <c r="D55" s="972"/>
      <c r="E55" s="162">
        <f>$E$54</f>
        <v>1</v>
      </c>
      <c r="F55" s="163">
        <f>$F$54</f>
        <v>0</v>
      </c>
      <c r="G55" s="164">
        <f>$G$54+$E$55</f>
        <v>1</v>
      </c>
      <c r="H55" s="165">
        <f>$H$54+$F$55</f>
        <v>0</v>
      </c>
      <c r="I55" s="164">
        <f>$I$54+$G$55</f>
        <v>1</v>
      </c>
      <c r="J55" s="165">
        <f>$J$54+$H$55</f>
        <v>0</v>
      </c>
      <c r="K55" s="164">
        <f>$K$54+$I$55</f>
        <v>1</v>
      </c>
      <c r="L55" s="165">
        <f>$L$54+$J$55</f>
        <v>0</v>
      </c>
      <c r="M55" s="164">
        <f>$M$54+$K$55</f>
        <v>1</v>
      </c>
      <c r="N55" s="165">
        <f>$N$54+$L$55</f>
        <v>0</v>
      </c>
      <c r="O55" s="164">
        <f>$O$54+$M$55</f>
        <v>1</v>
      </c>
      <c r="P55" s="165">
        <f>$P$54+$N$55</f>
        <v>0</v>
      </c>
      <c r="Q55" s="164">
        <f>$Q$54+$O$55</f>
        <v>1</v>
      </c>
      <c r="R55" s="165">
        <f>$R$54+$P$55</f>
        <v>0</v>
      </c>
      <c r="S55" s="164">
        <f>$S$54+$Q$55</f>
        <v>1</v>
      </c>
      <c r="T55" s="165">
        <f>$T$54+$R$55</f>
        <v>0</v>
      </c>
      <c r="U55" s="164">
        <f>$U$54+$S$55</f>
        <v>1</v>
      </c>
      <c r="V55" s="165">
        <f>$V$54+$T$55</f>
        <v>0</v>
      </c>
      <c r="W55" s="164">
        <f>$W$54+$U$55</f>
        <v>1</v>
      </c>
      <c r="X55" s="165">
        <f>$X$54+$V$55</f>
        <v>0</v>
      </c>
      <c r="Y55" s="164">
        <f>$Y$54+$W$55</f>
        <v>1</v>
      </c>
      <c r="Z55" s="165">
        <f>$Z$54+$X$55</f>
        <v>0</v>
      </c>
      <c r="AA55" s="164">
        <f>$AA$54+$Y$55</f>
        <v>1</v>
      </c>
      <c r="AB55" s="529">
        <f>$AB$54+$Z$55</f>
        <v>0</v>
      </c>
    </row>
    <row r="56" spans="1:32" ht="15" customHeight="1" thickBot="1">
      <c r="A56" s="345">
        <v>1</v>
      </c>
      <c r="B56" s="972" t="str">
        <f>'01.00-S. PRELIMINARES'!$B$35</f>
        <v>01.01.100.07</v>
      </c>
      <c r="C56" s="973" t="str">
        <f>'01.00-S. PRELIMINARES'!$C$35</f>
        <v>REGISTRO DE ESFERA, PVC, SOLDÁVEL, COM VOLANTE, DN 25 MM - FORNECIMENTO E INSTALAÇÃO. AF_08/2021</v>
      </c>
      <c r="D56" s="974">
        <f>'01.00-S. PRELIMINARES'!$H$35</f>
        <v>0</v>
      </c>
      <c r="E56" s="175">
        <v>1</v>
      </c>
      <c r="F56" s="161">
        <f>$E$56*$D$56</f>
        <v>0</v>
      </c>
      <c r="G56" s="176"/>
      <c r="H56" s="167">
        <f>$G$56*$D$56</f>
        <v>0</v>
      </c>
      <c r="I56" s="176"/>
      <c r="J56" s="167">
        <f>$I$56*$D$56</f>
        <v>0</v>
      </c>
      <c r="K56" s="176"/>
      <c r="L56" s="167">
        <f>$K$56*$D$56</f>
        <v>0</v>
      </c>
      <c r="M56" s="176"/>
      <c r="N56" s="167">
        <f>$M$56*$D$56</f>
        <v>0</v>
      </c>
      <c r="O56" s="176"/>
      <c r="P56" s="167">
        <f>$O$56*$D$56</f>
        <v>0</v>
      </c>
      <c r="Q56" s="176"/>
      <c r="R56" s="167">
        <f>$Q$56*$D$56</f>
        <v>0</v>
      </c>
      <c r="S56" s="176"/>
      <c r="T56" s="167">
        <f>$S$56*$D$56</f>
        <v>0</v>
      </c>
      <c r="U56" s="176"/>
      <c r="V56" s="167">
        <f>$U$56*$D$56</f>
        <v>0</v>
      </c>
      <c r="W56" s="176"/>
      <c r="X56" s="167">
        <f>$W$56*$D$56</f>
        <v>0</v>
      </c>
      <c r="Y56" s="176"/>
      <c r="Z56" s="167">
        <f>$Y$56*$D$56</f>
        <v>0</v>
      </c>
      <c r="AA56" s="176"/>
      <c r="AB56" s="528">
        <f>$AA$56*$D$56</f>
        <v>0</v>
      </c>
      <c r="AF56" t="s">
        <v>114</v>
      </c>
    </row>
    <row r="57" spans="1:32" ht="15" customHeight="1" thickBot="1">
      <c r="A57" s="345">
        <v>2</v>
      </c>
      <c r="B57" s="972"/>
      <c r="C57" s="973"/>
      <c r="D57" s="972"/>
      <c r="E57" s="162">
        <f>$E$56</f>
        <v>1</v>
      </c>
      <c r="F57" s="163">
        <f>$F$56</f>
        <v>0</v>
      </c>
      <c r="G57" s="164">
        <f>$G$56+$E$57</f>
        <v>1</v>
      </c>
      <c r="H57" s="165">
        <f>$H$56+$F$57</f>
        <v>0</v>
      </c>
      <c r="I57" s="164">
        <f>$I$56+$G$57</f>
        <v>1</v>
      </c>
      <c r="J57" s="165">
        <f>$J$56+$H$57</f>
        <v>0</v>
      </c>
      <c r="K57" s="164">
        <f>$K$56+$I$57</f>
        <v>1</v>
      </c>
      <c r="L57" s="165">
        <f>$L$56+$J$57</f>
        <v>0</v>
      </c>
      <c r="M57" s="164">
        <f>$M$56+$K$57</f>
        <v>1</v>
      </c>
      <c r="N57" s="165">
        <f>$N$56+$L$57</f>
        <v>0</v>
      </c>
      <c r="O57" s="164">
        <f>$O$56+$M$57</f>
        <v>1</v>
      </c>
      <c r="P57" s="165">
        <f>$P$56+$N$57</f>
        <v>0</v>
      </c>
      <c r="Q57" s="164">
        <f>$Q$56+$O$57</f>
        <v>1</v>
      </c>
      <c r="R57" s="165">
        <f>$R$56+$P$57</f>
        <v>0</v>
      </c>
      <c r="S57" s="164">
        <f>$S$56+$Q$57</f>
        <v>1</v>
      </c>
      <c r="T57" s="165">
        <f>$T$56+$R$57</f>
        <v>0</v>
      </c>
      <c r="U57" s="164">
        <f>$U$56+$S$57</f>
        <v>1</v>
      </c>
      <c r="V57" s="165">
        <f>$V$56+$T$57</f>
        <v>0</v>
      </c>
      <c r="W57" s="164">
        <f>$W$56+$U$57</f>
        <v>1</v>
      </c>
      <c r="X57" s="165">
        <f>$X$56+$V$57</f>
        <v>0</v>
      </c>
      <c r="Y57" s="164">
        <f>$Y$56+$W$57</f>
        <v>1</v>
      </c>
      <c r="Z57" s="165">
        <f>$Z$56+$X$57</f>
        <v>0</v>
      </c>
      <c r="AA57" s="164">
        <f>$AA$56+$Y$57</f>
        <v>1</v>
      </c>
      <c r="AB57" s="529">
        <f>$AB$56+$Z$57</f>
        <v>0</v>
      </c>
    </row>
    <row r="58" spans="1:32" ht="15" customHeight="1" thickBot="1">
      <c r="A58" s="345">
        <v>1</v>
      </c>
      <c r="B58" s="972" t="str">
        <f>'01.00-S. PRELIMINARES'!$B$36</f>
        <v>01.01.100.08</v>
      </c>
      <c r="C58" s="973" t="str">
        <f>'01.00-S. PRELIMINARES'!$C$36</f>
        <v>JOELHO 90 GRAUS, PVC, SOLDÁVEL, DN 25MM, INSTALADO EM RAMAL DE DISTRIBUIÇÃO DE ÁGUA - FORNECIMENTO E INSTALAÇÃO. AF_06/2022</v>
      </c>
      <c r="D58" s="974">
        <f>'01.00-S. PRELIMINARES'!$H$36</f>
        <v>0</v>
      </c>
      <c r="E58" s="175">
        <v>1</v>
      </c>
      <c r="F58" s="161">
        <f>$E$58*$D$58</f>
        <v>0</v>
      </c>
      <c r="G58" s="176"/>
      <c r="H58" s="167">
        <f>$G$58*$D$58</f>
        <v>0</v>
      </c>
      <c r="I58" s="176"/>
      <c r="J58" s="167">
        <f>$I$58*$D$58</f>
        <v>0</v>
      </c>
      <c r="K58" s="176"/>
      <c r="L58" s="167">
        <f>$K$58*$D$58</f>
        <v>0</v>
      </c>
      <c r="M58" s="176"/>
      <c r="N58" s="167">
        <f>$M$58*$D$58</f>
        <v>0</v>
      </c>
      <c r="O58" s="176"/>
      <c r="P58" s="167">
        <f>$O$58*$D$58</f>
        <v>0</v>
      </c>
      <c r="Q58" s="176"/>
      <c r="R58" s="167">
        <f>$Q$58*$D$58</f>
        <v>0</v>
      </c>
      <c r="S58" s="176"/>
      <c r="T58" s="167">
        <f>$S$58*$D$58</f>
        <v>0</v>
      </c>
      <c r="U58" s="176"/>
      <c r="V58" s="167">
        <f>$U$58*$D$58</f>
        <v>0</v>
      </c>
      <c r="W58" s="176"/>
      <c r="X58" s="167">
        <f>$W$58*$D$58</f>
        <v>0</v>
      </c>
      <c r="Y58" s="176"/>
      <c r="Z58" s="167">
        <f>$Y$58*$D$58</f>
        <v>0</v>
      </c>
      <c r="AA58" s="176"/>
      <c r="AB58" s="528">
        <f>$AA$58*$D$58</f>
        <v>0</v>
      </c>
      <c r="AF58" t="s">
        <v>115</v>
      </c>
    </row>
    <row r="59" spans="1:32" ht="15" customHeight="1" thickBot="1">
      <c r="A59" s="345">
        <v>2</v>
      </c>
      <c r="B59" s="972"/>
      <c r="C59" s="973"/>
      <c r="D59" s="972"/>
      <c r="E59" s="162">
        <f>$E$58</f>
        <v>1</v>
      </c>
      <c r="F59" s="163">
        <f>$F$58</f>
        <v>0</v>
      </c>
      <c r="G59" s="164">
        <f>$G$58+$E$59</f>
        <v>1</v>
      </c>
      <c r="H59" s="165">
        <f>$H$58+$F$59</f>
        <v>0</v>
      </c>
      <c r="I59" s="164">
        <f>$I$58+$G$59</f>
        <v>1</v>
      </c>
      <c r="J59" s="165">
        <f>$J$58+$H$59</f>
        <v>0</v>
      </c>
      <c r="K59" s="164">
        <f>$K$58+$I$59</f>
        <v>1</v>
      </c>
      <c r="L59" s="165">
        <f>$L$58+$J$59</f>
        <v>0</v>
      </c>
      <c r="M59" s="164">
        <f>$M$58+$K$59</f>
        <v>1</v>
      </c>
      <c r="N59" s="165">
        <f>$N$58+$L$59</f>
        <v>0</v>
      </c>
      <c r="O59" s="164">
        <f>$O$58+$M$59</f>
        <v>1</v>
      </c>
      <c r="P59" s="165">
        <f>$P$58+$N$59</f>
        <v>0</v>
      </c>
      <c r="Q59" s="164">
        <f>$Q$58+$O$59</f>
        <v>1</v>
      </c>
      <c r="R59" s="165">
        <f>$R$58+$P$59</f>
        <v>0</v>
      </c>
      <c r="S59" s="164">
        <f>$S$58+$Q$59</f>
        <v>1</v>
      </c>
      <c r="T59" s="165">
        <f>$T$58+$R$59</f>
        <v>0</v>
      </c>
      <c r="U59" s="164">
        <f>$U$58+$S$59</f>
        <v>1</v>
      </c>
      <c r="V59" s="165">
        <f>$V$58+$T$59</f>
        <v>0</v>
      </c>
      <c r="W59" s="164">
        <f>$W$58+$U$59</f>
        <v>1</v>
      </c>
      <c r="X59" s="165">
        <f>$X$58+$V$59</f>
        <v>0</v>
      </c>
      <c r="Y59" s="164">
        <f>$Y$58+$W$59</f>
        <v>1</v>
      </c>
      <c r="Z59" s="165">
        <f>$Z$58+$X$59</f>
        <v>0</v>
      </c>
      <c r="AA59" s="164">
        <f>$AA$58+$Y$59</f>
        <v>1</v>
      </c>
      <c r="AB59" s="529">
        <f>$AB$58+$Z$59</f>
        <v>0</v>
      </c>
    </row>
    <row r="60" spans="1:32" ht="15" customHeight="1" thickBot="1">
      <c r="A60" s="345">
        <v>1</v>
      </c>
      <c r="B60" s="972" t="str">
        <f>'01.00-S. PRELIMINARES'!$B$37</f>
        <v>01.01.100.09</v>
      </c>
      <c r="C60" s="973" t="str">
        <f>'01.00-S. PRELIMINARES'!$C$37</f>
        <v>FIXAÇÃO DE TUBOS HORIZONTAIS DE PVC ÁGUA/PVC ESGOTO/PVC PLUVIAL/CPVC/PPR/COBRE OU AÇO, DIÂMETROS MAIORES QUE 40 MM E MENORES OU IGUAIS A 75 MM, COM ABRAÇADEIRA TIPO D COM PARAFUSO DE FIXAÇÃO 2 1/2", FIXADA DIRETAMENTE NA LAJE OU PAREDE. AF_09/2023</v>
      </c>
      <c r="D60" s="974">
        <f>'01.00-S. PRELIMINARES'!$H$37</f>
        <v>0</v>
      </c>
      <c r="E60" s="175">
        <v>1</v>
      </c>
      <c r="F60" s="161">
        <f>$E$60*$D$60</f>
        <v>0</v>
      </c>
      <c r="G60" s="176"/>
      <c r="H60" s="167">
        <f>$G$60*$D$60</f>
        <v>0</v>
      </c>
      <c r="I60" s="176"/>
      <c r="J60" s="167">
        <f>$I$60*$D$60</f>
        <v>0</v>
      </c>
      <c r="K60" s="176"/>
      <c r="L60" s="167">
        <f>$K$60*$D$60</f>
        <v>0</v>
      </c>
      <c r="M60" s="176"/>
      <c r="N60" s="167">
        <f>$M$60*$D$60</f>
        <v>0</v>
      </c>
      <c r="O60" s="176"/>
      <c r="P60" s="167">
        <f>$O$60*$D$60</f>
        <v>0</v>
      </c>
      <c r="Q60" s="176"/>
      <c r="R60" s="167">
        <f>$Q$60*$D$60</f>
        <v>0</v>
      </c>
      <c r="S60" s="176"/>
      <c r="T60" s="167">
        <f>$S$60*$D$60</f>
        <v>0</v>
      </c>
      <c r="U60" s="176"/>
      <c r="V60" s="167">
        <f>$U$60*$D$60</f>
        <v>0</v>
      </c>
      <c r="W60" s="176"/>
      <c r="X60" s="167">
        <f>$W$60*$D$60</f>
        <v>0</v>
      </c>
      <c r="Y60" s="176"/>
      <c r="Z60" s="167">
        <f>$Y$60*$D$60</f>
        <v>0</v>
      </c>
      <c r="AA60" s="176"/>
      <c r="AB60" s="528">
        <f>$AA$60*$D$60</f>
        <v>0</v>
      </c>
      <c r="AF60" t="s">
        <v>117</v>
      </c>
    </row>
    <row r="61" spans="1:32" ht="15" customHeight="1" thickBot="1">
      <c r="A61" s="345">
        <v>2</v>
      </c>
      <c r="B61" s="972"/>
      <c r="C61" s="973"/>
      <c r="D61" s="972"/>
      <c r="E61" s="162">
        <f>$E$60</f>
        <v>1</v>
      </c>
      <c r="F61" s="163">
        <f>$F$60</f>
        <v>0</v>
      </c>
      <c r="G61" s="164">
        <f>$G$60+$E$61</f>
        <v>1</v>
      </c>
      <c r="H61" s="165">
        <f>$H$60+$F$61</f>
        <v>0</v>
      </c>
      <c r="I61" s="164">
        <f>$I$60+$G$61</f>
        <v>1</v>
      </c>
      <c r="J61" s="165">
        <f>$J$60+$H$61</f>
        <v>0</v>
      </c>
      <c r="K61" s="164">
        <f>$K$60+$I$61</f>
        <v>1</v>
      </c>
      <c r="L61" s="165">
        <f>$L$60+$J$61</f>
        <v>0</v>
      </c>
      <c r="M61" s="164">
        <f>$M$60+$K$61</f>
        <v>1</v>
      </c>
      <c r="N61" s="165">
        <f>$N$60+$L$61</f>
        <v>0</v>
      </c>
      <c r="O61" s="164">
        <f>$O$60+$M$61</f>
        <v>1</v>
      </c>
      <c r="P61" s="165">
        <f>$P$60+$N$61</f>
        <v>0</v>
      </c>
      <c r="Q61" s="164">
        <f>$Q$60+$O$61</f>
        <v>1</v>
      </c>
      <c r="R61" s="165">
        <f>$R$60+$P$61</f>
        <v>0</v>
      </c>
      <c r="S61" s="164">
        <f>$S$60+$Q$61</f>
        <v>1</v>
      </c>
      <c r="T61" s="165">
        <f>$T$60+$R$61</f>
        <v>0</v>
      </c>
      <c r="U61" s="164">
        <f>$U$60+$S$61</f>
        <v>1</v>
      </c>
      <c r="V61" s="165">
        <f>$V$60+$T$61</f>
        <v>0</v>
      </c>
      <c r="W61" s="164">
        <f>$W$60+$U$61</f>
        <v>1</v>
      </c>
      <c r="X61" s="165">
        <f>$X$60+$V$61</f>
        <v>0</v>
      </c>
      <c r="Y61" s="164">
        <f>$Y$60+$W$61</f>
        <v>1</v>
      </c>
      <c r="Z61" s="165">
        <f>$Z$60+$X$61</f>
        <v>0</v>
      </c>
      <c r="AA61" s="164">
        <f>$AA$60+$Y$61</f>
        <v>1</v>
      </c>
      <c r="AB61" s="529">
        <f>$AB$60+$Z$61</f>
        <v>0</v>
      </c>
    </row>
    <row r="62" spans="1:32" ht="15" customHeight="1" thickBot="1">
      <c r="A62" s="345">
        <v>1</v>
      </c>
      <c r="B62" s="972" t="str">
        <f>'01.00-S. PRELIMINARES'!$B$38</f>
        <v>01.01.100.10</v>
      </c>
      <c r="C62" s="973" t="str">
        <f>'01.00-S. PRELIMINARES'!$C$38</f>
        <v>MONTAGEM DE PAINEL ELÉTRICO PROVISÓRIO PARA ALIMENTAÇÃO DO COMPLEXO</v>
      </c>
      <c r="D62" s="974">
        <f>'01.00-S. PRELIMINARES'!$H$38</f>
        <v>0</v>
      </c>
      <c r="E62" s="175"/>
      <c r="F62" s="161">
        <f>$E$62*$D$62</f>
        <v>0</v>
      </c>
      <c r="G62" s="176">
        <v>1</v>
      </c>
      <c r="H62" s="167">
        <f>$G$62*$D$62</f>
        <v>0</v>
      </c>
      <c r="I62" s="176"/>
      <c r="J62" s="167">
        <f>$I$62*$D$62</f>
        <v>0</v>
      </c>
      <c r="K62" s="176"/>
      <c r="L62" s="167">
        <f>$K$62*$D$62</f>
        <v>0</v>
      </c>
      <c r="M62" s="176"/>
      <c r="N62" s="167">
        <f>$M$62*$D$62</f>
        <v>0</v>
      </c>
      <c r="O62" s="176"/>
      <c r="P62" s="167">
        <f>$O$62*$D$62</f>
        <v>0</v>
      </c>
      <c r="Q62" s="176"/>
      <c r="R62" s="167">
        <f>$Q$62*$D$62</f>
        <v>0</v>
      </c>
      <c r="S62" s="176"/>
      <c r="T62" s="167">
        <f>$S$62*$D$62</f>
        <v>0</v>
      </c>
      <c r="U62" s="176"/>
      <c r="V62" s="167">
        <f>$U$62*$D$62</f>
        <v>0</v>
      </c>
      <c r="W62" s="176"/>
      <c r="X62" s="167">
        <f>$W$62*$D$62</f>
        <v>0</v>
      </c>
      <c r="Y62" s="176"/>
      <c r="Z62" s="167">
        <f>$Y$62*$D$62</f>
        <v>0</v>
      </c>
      <c r="AA62" s="176"/>
      <c r="AB62" s="528">
        <f>$AA$62*$D$62</f>
        <v>0</v>
      </c>
      <c r="AF62" t="s">
        <v>119</v>
      </c>
    </row>
    <row r="63" spans="1:32" ht="15" customHeight="1" thickBot="1">
      <c r="A63" s="345">
        <v>2</v>
      </c>
      <c r="B63" s="972"/>
      <c r="C63" s="973"/>
      <c r="D63" s="972"/>
      <c r="E63" s="162">
        <f>$E$62</f>
        <v>0</v>
      </c>
      <c r="F63" s="163">
        <f>$F$62</f>
        <v>0</v>
      </c>
      <c r="G63" s="164">
        <f>$G$62+$E$63</f>
        <v>1</v>
      </c>
      <c r="H63" s="165">
        <f>$H$62+$F$63</f>
        <v>0</v>
      </c>
      <c r="I63" s="164">
        <f>$I$62+$G$63</f>
        <v>1</v>
      </c>
      <c r="J63" s="165">
        <f>$J$62+$H$63</f>
        <v>0</v>
      </c>
      <c r="K63" s="164">
        <f>$K$62+$I$63</f>
        <v>1</v>
      </c>
      <c r="L63" s="165">
        <f>$L$62+$J$63</f>
        <v>0</v>
      </c>
      <c r="M63" s="164">
        <f>$M$62+$K$63</f>
        <v>1</v>
      </c>
      <c r="N63" s="165">
        <f>$N$62+$L$63</f>
        <v>0</v>
      </c>
      <c r="O63" s="164">
        <f>$O$62+$M$63</f>
        <v>1</v>
      </c>
      <c r="P63" s="165">
        <f>$P$62+$N$63</f>
        <v>0</v>
      </c>
      <c r="Q63" s="164">
        <f>$Q$62+$O$63</f>
        <v>1</v>
      </c>
      <c r="R63" s="165">
        <f>$R$62+$P$63</f>
        <v>0</v>
      </c>
      <c r="S63" s="164">
        <f>$S$62+$Q$63</f>
        <v>1</v>
      </c>
      <c r="T63" s="165">
        <f>$T$62+$R$63</f>
        <v>0</v>
      </c>
      <c r="U63" s="164">
        <f>$U$62+$S$63</f>
        <v>1</v>
      </c>
      <c r="V63" s="165">
        <f>$V$62+$T$63</f>
        <v>0</v>
      </c>
      <c r="W63" s="164">
        <f>$W$62+$U$63</f>
        <v>1</v>
      </c>
      <c r="X63" s="165">
        <f>$X$62+$V$63</f>
        <v>0</v>
      </c>
      <c r="Y63" s="164">
        <f>$Y$62+$W$63</f>
        <v>1</v>
      </c>
      <c r="Z63" s="165">
        <f>$Z$62+$X$63</f>
        <v>0</v>
      </c>
      <c r="AA63" s="164">
        <f>$AA$62+$Y$63</f>
        <v>1</v>
      </c>
      <c r="AB63" s="529">
        <f>$AB$62+$Z$63</f>
        <v>0</v>
      </c>
    </row>
    <row r="64" spans="1:32" ht="15" customHeight="1" thickBot="1">
      <c r="A64" s="345">
        <v>1</v>
      </c>
      <c r="B64" s="972" t="str">
        <f>'01.00-S. PRELIMINARES'!$B$39</f>
        <v>01.01.100.11</v>
      </c>
      <c r="C64" s="973" t="str">
        <f>'01.00-S. PRELIMINARES'!$C$39</f>
        <v>SUPORTE PARA TRANSFORMADOR EM POSTE DE CONCRETO DUPLO T - FORNECIMENTO E INSTALAÇÃO. AF_15/2020</v>
      </c>
      <c r="D64" s="974">
        <f>'01.00-S. PRELIMINARES'!$H$39</f>
        <v>0</v>
      </c>
      <c r="E64" s="175"/>
      <c r="F64" s="161">
        <f>$E$64*$D$64</f>
        <v>0</v>
      </c>
      <c r="G64" s="176">
        <v>1</v>
      </c>
      <c r="H64" s="167">
        <f>$G$64*$D$64</f>
        <v>0</v>
      </c>
      <c r="I64" s="176"/>
      <c r="J64" s="167">
        <f>$I$64*$D$64</f>
        <v>0</v>
      </c>
      <c r="K64" s="176"/>
      <c r="L64" s="167">
        <f>$K$64*$D$64</f>
        <v>0</v>
      </c>
      <c r="M64" s="176"/>
      <c r="N64" s="167">
        <f>$M$64*$D$64</f>
        <v>0</v>
      </c>
      <c r="O64" s="176"/>
      <c r="P64" s="167">
        <f>$O$64*$D$64</f>
        <v>0</v>
      </c>
      <c r="Q64" s="176"/>
      <c r="R64" s="167">
        <f>$Q$64*$D$64</f>
        <v>0</v>
      </c>
      <c r="S64" s="176"/>
      <c r="T64" s="167">
        <f>$S$64*$D$64</f>
        <v>0</v>
      </c>
      <c r="U64" s="176"/>
      <c r="V64" s="167">
        <f>$U$64*$D$64</f>
        <v>0</v>
      </c>
      <c r="W64" s="176"/>
      <c r="X64" s="167">
        <f>$W$64*$D$64</f>
        <v>0</v>
      </c>
      <c r="Y64" s="176"/>
      <c r="Z64" s="167">
        <f>$Y$64*$D$64</f>
        <v>0</v>
      </c>
      <c r="AA64" s="176"/>
      <c r="AB64" s="528">
        <f>$AA$64*$D$64</f>
        <v>0</v>
      </c>
      <c r="AF64" t="s">
        <v>122</v>
      </c>
    </row>
    <row r="65" spans="1:32" ht="15" customHeight="1" thickBot="1">
      <c r="A65" s="345">
        <v>2</v>
      </c>
      <c r="B65" s="972"/>
      <c r="C65" s="973"/>
      <c r="D65" s="972"/>
      <c r="E65" s="162">
        <f>$E$64</f>
        <v>0</v>
      </c>
      <c r="F65" s="163">
        <f>$F$64</f>
        <v>0</v>
      </c>
      <c r="G65" s="164">
        <f>$G$64+$E$65</f>
        <v>1</v>
      </c>
      <c r="H65" s="165">
        <f>$H$64+$F$65</f>
        <v>0</v>
      </c>
      <c r="I65" s="164">
        <f>$I$64+$G$65</f>
        <v>1</v>
      </c>
      <c r="J65" s="165">
        <f>$J$64+$H$65</f>
        <v>0</v>
      </c>
      <c r="K65" s="164">
        <f>$K$64+$I$65</f>
        <v>1</v>
      </c>
      <c r="L65" s="165">
        <f>$L$64+$J$65</f>
        <v>0</v>
      </c>
      <c r="M65" s="164">
        <f>$M$64+$K$65</f>
        <v>1</v>
      </c>
      <c r="N65" s="165">
        <f>$N$64+$L$65</f>
        <v>0</v>
      </c>
      <c r="O65" s="164">
        <f>$O$64+$M$65</f>
        <v>1</v>
      </c>
      <c r="P65" s="165">
        <f>$P$64+$N$65</f>
        <v>0</v>
      </c>
      <c r="Q65" s="164">
        <f>$Q$64+$O$65</f>
        <v>1</v>
      </c>
      <c r="R65" s="165">
        <f>$R$64+$P$65</f>
        <v>0</v>
      </c>
      <c r="S65" s="164">
        <f>$S$64+$Q$65</f>
        <v>1</v>
      </c>
      <c r="T65" s="165">
        <f>$T$64+$R$65</f>
        <v>0</v>
      </c>
      <c r="U65" s="164">
        <f>$U$64+$S$65</f>
        <v>1</v>
      </c>
      <c r="V65" s="165">
        <f>$V$64+$T$65</f>
        <v>0</v>
      </c>
      <c r="W65" s="164">
        <f>$W$64+$U$65</f>
        <v>1</v>
      </c>
      <c r="X65" s="165">
        <f>$X$64+$V$65</f>
        <v>0</v>
      </c>
      <c r="Y65" s="164">
        <f>$Y$64+$W$65</f>
        <v>1</v>
      </c>
      <c r="Z65" s="165">
        <f>$Z$64+$X$65</f>
        <v>0</v>
      </c>
      <c r="AA65" s="164">
        <f>$AA$64+$Y$65</f>
        <v>1</v>
      </c>
      <c r="AB65" s="529">
        <f>$AB$64+$Z$65</f>
        <v>0</v>
      </c>
    </row>
    <row r="66" spans="1:32" ht="15" customHeight="1" thickBot="1">
      <c r="A66" s="345">
        <v>1</v>
      </c>
      <c r="B66" s="972" t="str">
        <f>'01.00-S. PRELIMINARES'!$B$40</f>
        <v>01.01.100.15</v>
      </c>
      <c r="C66" s="973" t="str">
        <f>'01.00-S. PRELIMINARES'!$C$40</f>
        <v>TRANSFORMADOR DE DISTRIBUIÇÃO, 115,5 KVA, TRIFÁSICO, 60 HZ, CLASSE 15 KV, IMERSO EM ÓLEO MINERAL, INSTALAÇÃO EM POSTE (NÃO INCLUSO SUPORTE) - FORNECIMENTO E INSTALAÇÃO. AF_15/2020</v>
      </c>
      <c r="D66" s="974">
        <f>'01.00-S. PRELIMINARES'!$H$40</f>
        <v>0</v>
      </c>
      <c r="E66" s="175"/>
      <c r="F66" s="161">
        <f>$E$66*$D$66</f>
        <v>0</v>
      </c>
      <c r="G66" s="176">
        <v>1</v>
      </c>
      <c r="H66" s="167">
        <f>$G$66*$D$66</f>
        <v>0</v>
      </c>
      <c r="I66" s="176"/>
      <c r="J66" s="167">
        <f>$I$66*$D$66</f>
        <v>0</v>
      </c>
      <c r="K66" s="176"/>
      <c r="L66" s="167">
        <f>$K$66*$D$66</f>
        <v>0</v>
      </c>
      <c r="M66" s="176"/>
      <c r="N66" s="167">
        <f>$M$66*$D$66</f>
        <v>0</v>
      </c>
      <c r="O66" s="176"/>
      <c r="P66" s="167">
        <f>$O$66*$D$66</f>
        <v>0</v>
      </c>
      <c r="Q66" s="176"/>
      <c r="R66" s="167">
        <f>$Q$66*$D$66</f>
        <v>0</v>
      </c>
      <c r="S66" s="176"/>
      <c r="T66" s="167">
        <f>$S$66*$D$66</f>
        <v>0</v>
      </c>
      <c r="U66" s="176"/>
      <c r="V66" s="167">
        <f>$U$66*$D$66</f>
        <v>0</v>
      </c>
      <c r="W66" s="176"/>
      <c r="X66" s="167">
        <f>$W$66*$D$66</f>
        <v>0</v>
      </c>
      <c r="Y66" s="176"/>
      <c r="Z66" s="167">
        <f>$Y$66*$D$66</f>
        <v>0</v>
      </c>
      <c r="AA66" s="176"/>
      <c r="AB66" s="528">
        <f>$AA$66*$D$66</f>
        <v>0</v>
      </c>
      <c r="AF66" t="s">
        <v>124</v>
      </c>
    </row>
    <row r="67" spans="1:32" ht="15" customHeight="1" thickBot="1">
      <c r="A67" s="345">
        <v>2</v>
      </c>
      <c r="B67" s="972"/>
      <c r="C67" s="973"/>
      <c r="D67" s="972"/>
      <c r="E67" s="162">
        <f>$E$66</f>
        <v>0</v>
      </c>
      <c r="F67" s="163">
        <f>$F$66</f>
        <v>0</v>
      </c>
      <c r="G67" s="164">
        <f>$G$66+$E$67</f>
        <v>1</v>
      </c>
      <c r="H67" s="165">
        <f>$H$66+$F$67</f>
        <v>0</v>
      </c>
      <c r="I67" s="164">
        <f>$I$66+$G$67</f>
        <v>1</v>
      </c>
      <c r="J67" s="165">
        <f>$J$66+$H$67</f>
        <v>0</v>
      </c>
      <c r="K67" s="164">
        <f>$K$66+$I$67</f>
        <v>1</v>
      </c>
      <c r="L67" s="165">
        <f>$L$66+$J$67</f>
        <v>0</v>
      </c>
      <c r="M67" s="164">
        <f>$M$66+$K$67</f>
        <v>1</v>
      </c>
      <c r="N67" s="165">
        <f>$N$66+$L$67</f>
        <v>0</v>
      </c>
      <c r="O67" s="164">
        <f>$O$66+$M$67</f>
        <v>1</v>
      </c>
      <c r="P67" s="165">
        <f>$P$66+$N$67</f>
        <v>0</v>
      </c>
      <c r="Q67" s="164">
        <f>$Q$66+$O$67</f>
        <v>1</v>
      </c>
      <c r="R67" s="165">
        <f>$R$66+$P$67</f>
        <v>0</v>
      </c>
      <c r="S67" s="164">
        <f>$S$66+$Q$67</f>
        <v>1</v>
      </c>
      <c r="T67" s="165">
        <f>$T$66+$R$67</f>
        <v>0</v>
      </c>
      <c r="U67" s="164">
        <f>$U$66+$S$67</f>
        <v>1</v>
      </c>
      <c r="V67" s="165">
        <f>$V$66+$T$67</f>
        <v>0</v>
      </c>
      <c r="W67" s="164">
        <f>$W$66+$U$67</f>
        <v>1</v>
      </c>
      <c r="X67" s="165">
        <f>$X$66+$V$67</f>
        <v>0</v>
      </c>
      <c r="Y67" s="164">
        <f>$Y$66+$W$67</f>
        <v>1</v>
      </c>
      <c r="Z67" s="165">
        <f>$Z$66+$X$67</f>
        <v>0</v>
      </c>
      <c r="AA67" s="164">
        <f>$AA$66+$Y$67</f>
        <v>1</v>
      </c>
      <c r="AB67" s="529">
        <f>$AB$66+$Z$67</f>
        <v>0</v>
      </c>
    </row>
    <row r="68" spans="1:32" ht="15" customHeight="1" thickBot="1">
      <c r="A68" s="345">
        <v>1</v>
      </c>
      <c r="B68" s="972" t="str">
        <f>'01.00-S. PRELIMINARES'!$B$41</f>
        <v>01.01.100.13</v>
      </c>
      <c r="C68" s="973" t="str">
        <f>'01.00-S. PRELIMINARES'!$C$41</f>
        <v>ASSENTAMENTOI DE POSTE DE CONCRETO COM COPRIMENTO DE 11M, CARGA NOMINAL DE 600DAN, ENGASTAMENTO BASE CONCRETADA CIN 1M DE CONCRETO E 0,7 DE SOLO, INCLUSO FORNECIMENTO DO POSTE 11M EM DUPLO T 600DAN.</v>
      </c>
      <c r="D68" s="974">
        <f>'01.00-S. PRELIMINARES'!$H$41</f>
        <v>0</v>
      </c>
      <c r="E68" s="175"/>
      <c r="F68" s="161">
        <f>$E$68*$D$68</f>
        <v>0</v>
      </c>
      <c r="G68" s="176">
        <v>1</v>
      </c>
      <c r="H68" s="167">
        <f>$G$68*$D$68</f>
        <v>0</v>
      </c>
      <c r="I68" s="176"/>
      <c r="J68" s="167">
        <f>$I$68*$D$68</f>
        <v>0</v>
      </c>
      <c r="K68" s="176"/>
      <c r="L68" s="167">
        <f>$K$68*$D$68</f>
        <v>0</v>
      </c>
      <c r="M68" s="176"/>
      <c r="N68" s="167">
        <f>$M$68*$D$68</f>
        <v>0</v>
      </c>
      <c r="O68" s="176"/>
      <c r="P68" s="167">
        <f>$O$68*$D$68</f>
        <v>0</v>
      </c>
      <c r="Q68" s="176"/>
      <c r="R68" s="167">
        <f>$Q$68*$D$68</f>
        <v>0</v>
      </c>
      <c r="S68" s="176"/>
      <c r="T68" s="167">
        <f>$S$68*$D$68</f>
        <v>0</v>
      </c>
      <c r="U68" s="176"/>
      <c r="V68" s="167">
        <f>$U$68*$D$68</f>
        <v>0</v>
      </c>
      <c r="W68" s="176"/>
      <c r="X68" s="167">
        <f>$W$68*$D$68</f>
        <v>0</v>
      </c>
      <c r="Y68" s="176"/>
      <c r="Z68" s="167">
        <f>$Y$68*$D$68</f>
        <v>0</v>
      </c>
      <c r="AA68" s="176"/>
      <c r="AB68" s="528">
        <f>$AA$68*$D$68</f>
        <v>0</v>
      </c>
      <c r="AF68" t="s">
        <v>125</v>
      </c>
    </row>
    <row r="69" spans="1:32" ht="15" customHeight="1" thickBot="1">
      <c r="A69" s="345">
        <v>2</v>
      </c>
      <c r="B69" s="972"/>
      <c r="C69" s="973"/>
      <c r="D69" s="972"/>
      <c r="E69" s="162">
        <f>$E$68</f>
        <v>0</v>
      </c>
      <c r="F69" s="163">
        <f>$F$68</f>
        <v>0</v>
      </c>
      <c r="G69" s="164">
        <f>$G$68+$E$69</f>
        <v>1</v>
      </c>
      <c r="H69" s="165">
        <f>$H$68+$F$69</f>
        <v>0</v>
      </c>
      <c r="I69" s="164">
        <f>$I$68+$G$69</f>
        <v>1</v>
      </c>
      <c r="J69" s="165">
        <f>$J$68+$H$69</f>
        <v>0</v>
      </c>
      <c r="K69" s="164">
        <f>$K$68+$I$69</f>
        <v>1</v>
      </c>
      <c r="L69" s="165">
        <f>$L$68+$J$69</f>
        <v>0</v>
      </c>
      <c r="M69" s="164">
        <f>$M$68+$K$69</f>
        <v>1</v>
      </c>
      <c r="N69" s="165">
        <f>$N$68+$L$69</f>
        <v>0</v>
      </c>
      <c r="O69" s="164">
        <f>$O$68+$M$69</f>
        <v>1</v>
      </c>
      <c r="P69" s="165">
        <f>$P$68+$N$69</f>
        <v>0</v>
      </c>
      <c r="Q69" s="164">
        <f>$Q$68+$O$69</f>
        <v>1</v>
      </c>
      <c r="R69" s="165">
        <f>$R$68+$P$69</f>
        <v>0</v>
      </c>
      <c r="S69" s="164">
        <f>$S$68+$Q$69</f>
        <v>1</v>
      </c>
      <c r="T69" s="165">
        <f>$T$68+$R$69</f>
        <v>0</v>
      </c>
      <c r="U69" s="164">
        <f>$U$68+$S$69</f>
        <v>1</v>
      </c>
      <c r="V69" s="165">
        <f>$V$68+$T$69</f>
        <v>0</v>
      </c>
      <c r="W69" s="164">
        <f>$W$68+$U$69</f>
        <v>1</v>
      </c>
      <c r="X69" s="165">
        <f>$X$68+$V$69</f>
        <v>0</v>
      </c>
      <c r="Y69" s="164">
        <f>$Y$68+$W$69</f>
        <v>1</v>
      </c>
      <c r="Z69" s="165">
        <f>$Z$68+$X$69</f>
        <v>0</v>
      </c>
      <c r="AA69" s="164">
        <f>$AA$68+$Y$69</f>
        <v>1</v>
      </c>
      <c r="AB69" s="529">
        <f>$AB$68+$Z$69</f>
        <v>0</v>
      </c>
    </row>
    <row r="70" spans="1:32" ht="15" customHeight="1" thickBot="1">
      <c r="A70" s="345">
        <v>1</v>
      </c>
      <c r="B70" s="972" t="str">
        <f>'01.00-S. PRELIMINARES'!$B$42</f>
        <v>01.01.100.14</v>
      </c>
      <c r="C70" s="973" t="str">
        <f>'01.00-S. PRELIMINARES'!$C$42</f>
        <v>TUBO DE AÇO GALVANIZADO COM COSTURA, CLASSE MÉDIA, DN 100 (4"), CONEXÃO ROSQUEADA, INSTALADO EM PRUMADAS - FORNECIMENTO E INSTALAÇÃO. AF_01/2026</v>
      </c>
      <c r="D70" s="974">
        <f>'01.00-S. PRELIMINARES'!$H$42</f>
        <v>0</v>
      </c>
      <c r="E70" s="175"/>
      <c r="F70" s="161">
        <f>$E$70*$D$70</f>
        <v>0</v>
      </c>
      <c r="G70" s="176">
        <v>1</v>
      </c>
      <c r="H70" s="167">
        <f>$G$70*$D$70</f>
        <v>0</v>
      </c>
      <c r="I70" s="176"/>
      <c r="J70" s="167">
        <f>$I$70*$D$70</f>
        <v>0</v>
      </c>
      <c r="K70" s="176"/>
      <c r="L70" s="167">
        <f>$K$70*$D$70</f>
        <v>0</v>
      </c>
      <c r="M70" s="176"/>
      <c r="N70" s="167">
        <f>$M$70*$D$70</f>
        <v>0</v>
      </c>
      <c r="O70" s="176"/>
      <c r="P70" s="167">
        <f>$O$70*$D$70</f>
        <v>0</v>
      </c>
      <c r="Q70" s="176"/>
      <c r="R70" s="167">
        <f>$Q$70*$D$70</f>
        <v>0</v>
      </c>
      <c r="S70" s="176"/>
      <c r="T70" s="167">
        <f>$S$70*$D$70</f>
        <v>0</v>
      </c>
      <c r="U70" s="176"/>
      <c r="V70" s="167">
        <f>$U$70*$D$70</f>
        <v>0</v>
      </c>
      <c r="W70" s="176"/>
      <c r="X70" s="167">
        <f>$W$70*$D$70</f>
        <v>0</v>
      </c>
      <c r="Y70" s="176"/>
      <c r="Z70" s="167">
        <f>$Y$70*$D$70</f>
        <v>0</v>
      </c>
      <c r="AA70" s="176"/>
      <c r="AB70" s="528">
        <f>$AA$70*$D$70</f>
        <v>0</v>
      </c>
      <c r="AF70" t="s">
        <v>128</v>
      </c>
    </row>
    <row r="71" spans="1:32" ht="15" customHeight="1" thickBot="1">
      <c r="A71" s="345">
        <v>2</v>
      </c>
      <c r="B71" s="972"/>
      <c r="C71" s="973"/>
      <c r="D71" s="972"/>
      <c r="E71" s="162">
        <f>$E$70</f>
        <v>0</v>
      </c>
      <c r="F71" s="163">
        <f>$F$70</f>
        <v>0</v>
      </c>
      <c r="G71" s="164">
        <f>$G$70+$E$71</f>
        <v>1</v>
      </c>
      <c r="H71" s="165">
        <f>$H$70+$F$71</f>
        <v>0</v>
      </c>
      <c r="I71" s="164">
        <f>$I$70+$G$71</f>
        <v>1</v>
      </c>
      <c r="J71" s="165">
        <f>$J$70+$H$71</f>
        <v>0</v>
      </c>
      <c r="K71" s="164">
        <f>$K$70+$I$71</f>
        <v>1</v>
      </c>
      <c r="L71" s="165">
        <f>$L$70+$J$71</f>
        <v>0</v>
      </c>
      <c r="M71" s="164">
        <f>$M$70+$K$71</f>
        <v>1</v>
      </c>
      <c r="N71" s="165">
        <f>$N$70+$L$71</f>
        <v>0</v>
      </c>
      <c r="O71" s="164">
        <f>$O$70+$M$71</f>
        <v>1</v>
      </c>
      <c r="P71" s="165">
        <f>$P$70+$N$71</f>
        <v>0</v>
      </c>
      <c r="Q71" s="164">
        <f>$Q$70+$O$71</f>
        <v>1</v>
      </c>
      <c r="R71" s="165">
        <f>$R$70+$P$71</f>
        <v>0</v>
      </c>
      <c r="S71" s="164">
        <f>$S$70+$Q$71</f>
        <v>1</v>
      </c>
      <c r="T71" s="165">
        <f>$T$70+$R$71</f>
        <v>0</v>
      </c>
      <c r="U71" s="164">
        <f>$U$70+$S$71</f>
        <v>1</v>
      </c>
      <c r="V71" s="165">
        <f>$V$70+$T$71</f>
        <v>0</v>
      </c>
      <c r="W71" s="164">
        <f>$W$70+$U$71</f>
        <v>1</v>
      </c>
      <c r="X71" s="165">
        <f>$X$70+$V$71</f>
        <v>0</v>
      </c>
      <c r="Y71" s="164">
        <f>$Y$70+$W$71</f>
        <v>1</v>
      </c>
      <c r="Z71" s="165">
        <f>$Z$70+$X$71</f>
        <v>0</v>
      </c>
      <c r="AA71" s="164">
        <f>$AA$70+$Y$71</f>
        <v>1</v>
      </c>
      <c r="AB71" s="529">
        <f>$AB$70+$Z$71</f>
        <v>0</v>
      </c>
    </row>
    <row r="72" spans="1:32" ht="15" customHeight="1" thickBot="1">
      <c r="A72" s="345">
        <v>1</v>
      </c>
      <c r="B72" s="972" t="str">
        <f>'01.00-S. PRELIMINARES'!$B$43</f>
        <v>01.01.100.15</v>
      </c>
      <c r="C72" s="973" t="str">
        <f>'01.00-S. PRELIMINARES'!$C$43</f>
        <v>CABO DE COBRE FLEXÍVEL ISOLADO, 240 MM², ANTI-CHAMA 0,6/1,0 KV, PARA REDE ENTERRADA DE DISTRIBUIÇÃO DE ENERGIA ELÉTRICA - FORNECIMENTO E INSTALAÇÃO. AF_15/2021</v>
      </c>
      <c r="D72" s="974">
        <f>'01.00-S. PRELIMINARES'!$H$43</f>
        <v>0</v>
      </c>
      <c r="E72" s="175"/>
      <c r="F72" s="161">
        <f>$E$72*$D$72</f>
        <v>0</v>
      </c>
      <c r="G72" s="176">
        <v>1</v>
      </c>
      <c r="H72" s="167">
        <f>$G$72*$D$72</f>
        <v>0</v>
      </c>
      <c r="I72" s="176"/>
      <c r="J72" s="167">
        <f>$I$72*$D$72</f>
        <v>0</v>
      </c>
      <c r="K72" s="176"/>
      <c r="L72" s="167">
        <f>$K$72*$D$72</f>
        <v>0</v>
      </c>
      <c r="M72" s="176"/>
      <c r="N72" s="167">
        <f>$M$72*$D$72</f>
        <v>0</v>
      </c>
      <c r="O72" s="176"/>
      <c r="P72" s="167">
        <f>$O$72*$D$72</f>
        <v>0</v>
      </c>
      <c r="Q72" s="176"/>
      <c r="R72" s="167">
        <f>$Q$72*$D$72</f>
        <v>0</v>
      </c>
      <c r="S72" s="176"/>
      <c r="T72" s="167">
        <f>$S$72*$D$72</f>
        <v>0</v>
      </c>
      <c r="U72" s="176"/>
      <c r="V72" s="167">
        <f>$U$72*$D$72</f>
        <v>0</v>
      </c>
      <c r="W72" s="176"/>
      <c r="X72" s="167">
        <f>$W$72*$D$72</f>
        <v>0</v>
      </c>
      <c r="Y72" s="176"/>
      <c r="Z72" s="167">
        <f>$Y$72*$D$72</f>
        <v>0</v>
      </c>
      <c r="AA72" s="176"/>
      <c r="AB72" s="528">
        <f>$AA$72*$D$72</f>
        <v>0</v>
      </c>
      <c r="AF72" t="s">
        <v>130</v>
      </c>
    </row>
    <row r="73" spans="1:32" ht="15" customHeight="1" thickBot="1">
      <c r="A73" s="345">
        <v>2</v>
      </c>
      <c r="B73" s="972"/>
      <c r="C73" s="973"/>
      <c r="D73" s="972"/>
      <c r="E73" s="162">
        <f>$E$72</f>
        <v>0</v>
      </c>
      <c r="F73" s="163">
        <f>$F$72</f>
        <v>0</v>
      </c>
      <c r="G73" s="164">
        <f>$G$72+$E$73</f>
        <v>1</v>
      </c>
      <c r="H73" s="165">
        <f>$H$72+$F$73</f>
        <v>0</v>
      </c>
      <c r="I73" s="164">
        <f>$I$72+$G$73</f>
        <v>1</v>
      </c>
      <c r="J73" s="165">
        <f>$J$72+$H$73</f>
        <v>0</v>
      </c>
      <c r="K73" s="164">
        <f>$K$72+$I$73</f>
        <v>1</v>
      </c>
      <c r="L73" s="165">
        <f>$L$72+$J$73</f>
        <v>0</v>
      </c>
      <c r="M73" s="164">
        <f>$M$72+$K$73</f>
        <v>1</v>
      </c>
      <c r="N73" s="165">
        <f>$N$72+$L$73</f>
        <v>0</v>
      </c>
      <c r="O73" s="164">
        <f>$O$72+$M$73</f>
        <v>1</v>
      </c>
      <c r="P73" s="165">
        <f>$P$72+$N$73</f>
        <v>0</v>
      </c>
      <c r="Q73" s="164">
        <f>$Q$72+$O$73</f>
        <v>1</v>
      </c>
      <c r="R73" s="165">
        <f>$R$72+$P$73</f>
        <v>0</v>
      </c>
      <c r="S73" s="164">
        <f>$S$72+$Q$73</f>
        <v>1</v>
      </c>
      <c r="T73" s="165">
        <f>$T$72+$R$73</f>
        <v>0</v>
      </c>
      <c r="U73" s="164">
        <f>$U$72+$S$73</f>
        <v>1</v>
      </c>
      <c r="V73" s="165">
        <f>$V$72+$T$73</f>
        <v>0</v>
      </c>
      <c r="W73" s="164">
        <f>$W$72+$U$73</f>
        <v>1</v>
      </c>
      <c r="X73" s="165">
        <f>$X$72+$V$73</f>
        <v>0</v>
      </c>
      <c r="Y73" s="164">
        <f>$Y$72+$W$73</f>
        <v>1</v>
      </c>
      <c r="Z73" s="165">
        <f>$Z$72+$X$73</f>
        <v>0</v>
      </c>
      <c r="AA73" s="164">
        <f>$AA$72+$Y$73</f>
        <v>1</v>
      </c>
      <c r="AB73" s="529">
        <f>$AB$72+$Z$73</f>
        <v>0</v>
      </c>
    </row>
    <row r="74" spans="1:32" ht="15" customHeight="1" thickBot="1">
      <c r="A74" s="345"/>
      <c r="F74" s="530"/>
      <c r="G74" s="531"/>
      <c r="I74" s="531"/>
      <c r="K74" s="531"/>
      <c r="M74" s="531"/>
      <c r="O74" s="531"/>
      <c r="Q74" s="531"/>
      <c r="S74" s="531"/>
      <c r="U74" s="531"/>
      <c r="W74" s="531"/>
      <c r="Y74" s="531"/>
      <c r="AA74" s="531"/>
      <c r="AB74" s="532"/>
    </row>
    <row r="75" spans="1:32">
      <c r="A75" s="345"/>
      <c r="B75" s="137"/>
      <c r="C75" s="138">
        <f>GERAL!$B$39</f>
        <v>0</v>
      </c>
      <c r="D75" s="158" t="s">
        <v>159</v>
      </c>
      <c r="E75" s="173" t="e">
        <f>F75/$D76</f>
        <v>#DIV/0!</v>
      </c>
      <c r="F75" s="156">
        <f>SUMIF($A$9:$A$73,1,F$9:F$73)</f>
        <v>0</v>
      </c>
      <c r="G75" s="173" t="e">
        <f>H75/$D76</f>
        <v>#DIV/0!</v>
      </c>
      <c r="H75" s="156">
        <f>SUMIF($A$9:$A$73,1,H$9:H$73)</f>
        <v>0</v>
      </c>
      <c r="I75" s="173" t="e">
        <f>J75/$D76</f>
        <v>#DIV/0!</v>
      </c>
      <c r="J75" s="156">
        <f>SUMIF($A$9:$A$73,1,J$9:J$73)</f>
        <v>0</v>
      </c>
      <c r="K75" s="173" t="e">
        <f>L75/$D76</f>
        <v>#DIV/0!</v>
      </c>
      <c r="L75" s="156">
        <f>SUMIF($A$9:$A$73,1,L$9:L$73)</f>
        <v>0</v>
      </c>
      <c r="M75" s="173" t="e">
        <f>N75/$D76</f>
        <v>#DIV/0!</v>
      </c>
      <c r="N75" s="156">
        <f>SUMIF($A$9:$A$73,1,N$9:N$73)</f>
        <v>0</v>
      </c>
      <c r="O75" s="173" t="e">
        <f>P75/$D76</f>
        <v>#DIV/0!</v>
      </c>
      <c r="P75" s="156">
        <f>SUMIF($A$9:$A$73,1,P$9:P$73)</f>
        <v>0</v>
      </c>
      <c r="Q75" s="173" t="e">
        <f>R75/$D76</f>
        <v>#DIV/0!</v>
      </c>
      <c r="R75" s="156">
        <f>SUMIF($A$9:$A$73,1,R$9:R$73)</f>
        <v>0</v>
      </c>
      <c r="S75" s="173" t="e">
        <f>T75/$D76</f>
        <v>#DIV/0!</v>
      </c>
      <c r="T75" s="156">
        <f>SUMIF($A$9:$A$73,1,T$9:T$73)</f>
        <v>0</v>
      </c>
      <c r="U75" s="173" t="e">
        <f>V75/$D76</f>
        <v>#DIV/0!</v>
      </c>
      <c r="V75" s="156">
        <f>SUMIF($A$9:$A$73,1,V$9:V$73)</f>
        <v>0</v>
      </c>
      <c r="W75" s="173" t="e">
        <f>X75/$D76</f>
        <v>#DIV/0!</v>
      </c>
      <c r="X75" s="156">
        <f>SUMIF($A$9:$A$73,1,X$9:X$73)</f>
        <v>0</v>
      </c>
      <c r="Y75" s="173" t="e">
        <f>Z75/$D76</f>
        <v>#DIV/0!</v>
      </c>
      <c r="Z75" s="156">
        <f>SUMIF($A$9:$A$73,1,Z$9:Z$73)</f>
        <v>0</v>
      </c>
      <c r="AA75" s="173" t="e">
        <f>AB75/$D76</f>
        <v>#DIV/0!</v>
      </c>
      <c r="AB75" s="189">
        <f>SUMIF($A$9:$A$73,1,AB$9:AB$73)</f>
        <v>0</v>
      </c>
    </row>
    <row r="76" spans="1:32" ht="15.75" thickBot="1">
      <c r="A76" s="345"/>
      <c r="B76" s="139"/>
      <c r="C76" s="30"/>
      <c r="D76" s="159">
        <f>'01.00-S. PRELIMINARES'!D8</f>
        <v>0</v>
      </c>
      <c r="E76" s="174" t="e">
        <f>F76/$D76</f>
        <v>#DIV/0!</v>
      </c>
      <c r="F76" s="157">
        <f>SUMIF($A$9:$A$73,2,F$9:F$73)</f>
        <v>0</v>
      </c>
      <c r="G76" s="174" t="e">
        <f>H76/$D76</f>
        <v>#DIV/0!</v>
      </c>
      <c r="H76" s="157">
        <f>SUMIF($A$9:$A$73,2,H$9:H$73)</f>
        <v>0</v>
      </c>
      <c r="I76" s="174" t="e">
        <f>J76/$D76</f>
        <v>#DIV/0!</v>
      </c>
      <c r="J76" s="157">
        <f>SUMIF($A$9:$A$73,2,J$9:J$73)</f>
        <v>0</v>
      </c>
      <c r="K76" s="174" t="e">
        <f>L76/$D76</f>
        <v>#DIV/0!</v>
      </c>
      <c r="L76" s="157">
        <f>SUMIF($A$9:$A$73,2,L$9:L$73)</f>
        <v>0</v>
      </c>
      <c r="M76" s="174" t="e">
        <f>N76/$D76</f>
        <v>#DIV/0!</v>
      </c>
      <c r="N76" s="157">
        <f>SUMIF($A$9:$A$73,2,N$9:N$73)</f>
        <v>0</v>
      </c>
      <c r="O76" s="174" t="e">
        <f>P76/$D76</f>
        <v>#DIV/0!</v>
      </c>
      <c r="P76" s="157">
        <f>SUMIF($A$9:$A$73,2,P$9:P$73)</f>
        <v>0</v>
      </c>
      <c r="Q76" s="174" t="e">
        <f>R76/$D76</f>
        <v>#DIV/0!</v>
      </c>
      <c r="R76" s="157">
        <f>SUMIF($A$9:$A$73,2,R$9:R$73)</f>
        <v>0</v>
      </c>
      <c r="S76" s="174" t="e">
        <f>T76/$D76</f>
        <v>#DIV/0!</v>
      </c>
      <c r="T76" s="157">
        <f>SUMIF($A$9:$A$73,2,T$9:T$73)</f>
        <v>0</v>
      </c>
      <c r="U76" s="174" t="e">
        <f>V76/$D76</f>
        <v>#DIV/0!</v>
      </c>
      <c r="V76" s="157">
        <f>SUMIF($A$9:$A$73,2,V$9:V$73)</f>
        <v>0</v>
      </c>
      <c r="W76" s="174" t="e">
        <f>X76/$D76</f>
        <v>#DIV/0!</v>
      </c>
      <c r="X76" s="157">
        <f>SUMIF($A$9:$A$73,2,X$9:X$73)</f>
        <v>0</v>
      </c>
      <c r="Y76" s="174" t="e">
        <f>Z76/$D76</f>
        <v>#DIV/0!</v>
      </c>
      <c r="Z76" s="157">
        <f>SUMIF($A$9:$A$73,2,Z$9:Z$73)</f>
        <v>0</v>
      </c>
      <c r="AA76" s="174" t="e">
        <f>AB76/$D76</f>
        <v>#DIV/0!</v>
      </c>
      <c r="AB76" s="190">
        <f>SUMIF($A$9:$A$73,2,AB$9:AB$73)</f>
        <v>0</v>
      </c>
    </row>
    <row r="77" spans="1:32" ht="12.75" customHeight="1" thickBot="1">
      <c r="A77" s="533"/>
      <c r="B77" s="534"/>
      <c r="C77" s="535">
        <f>GERAL!$B$41</f>
        <v>0</v>
      </c>
      <c r="D77" s="536"/>
      <c r="E77" s="537"/>
      <c r="F77" s="538"/>
      <c r="G77" s="539"/>
      <c r="H77" s="537"/>
      <c r="I77" s="539"/>
      <c r="J77" s="537"/>
      <c r="K77" s="539"/>
      <c r="L77" s="537"/>
      <c r="M77" s="539"/>
      <c r="N77" s="537"/>
      <c r="O77" s="539"/>
      <c r="P77" s="537"/>
      <c r="Q77" s="539"/>
      <c r="R77" s="537"/>
      <c r="S77" s="539"/>
      <c r="T77" s="537"/>
      <c r="U77" s="539"/>
      <c r="V77" s="537"/>
      <c r="W77" s="539"/>
      <c r="X77" s="537"/>
      <c r="Y77" s="539"/>
      <c r="Z77" s="537"/>
      <c r="AA77" s="539"/>
      <c r="AB77" s="540"/>
    </row>
    <row r="78" spans="1:32" ht="30" customHeight="1" thickBot="1">
      <c r="B78" s="515"/>
      <c r="C78" s="516"/>
      <c r="D78" s="517"/>
      <c r="E78" s="518"/>
      <c r="F78" s="519"/>
      <c r="G78" s="520"/>
      <c r="H78" s="518"/>
      <c r="I78" s="520"/>
      <c r="J78" s="518"/>
      <c r="K78" s="520"/>
      <c r="L78" s="518"/>
      <c r="M78" s="520"/>
      <c r="N78" s="518"/>
      <c r="O78" s="520"/>
      <c r="P78" s="518"/>
      <c r="Q78" s="520"/>
      <c r="R78" s="518"/>
      <c r="S78" s="520"/>
      <c r="T78" s="518"/>
      <c r="U78" s="520"/>
      <c r="V78" s="518"/>
      <c r="W78" s="520"/>
      <c r="X78" s="518"/>
      <c r="Y78" s="520"/>
      <c r="Z78" s="518"/>
      <c r="AA78" s="520"/>
      <c r="AB78" s="521"/>
    </row>
  </sheetData>
  <mergeCells count="113">
    <mergeCell ref="B70:B71"/>
    <mergeCell ref="C70:C71"/>
    <mergeCell ref="D70:D71"/>
    <mergeCell ref="B72:B73"/>
    <mergeCell ref="C72:C73"/>
    <mergeCell ref="D72:D73"/>
    <mergeCell ref="B64:B65"/>
    <mergeCell ref="C64:C65"/>
    <mergeCell ref="D64:D65"/>
    <mergeCell ref="B66:B67"/>
    <mergeCell ref="C66:C67"/>
    <mergeCell ref="D66:D67"/>
    <mergeCell ref="B68:B69"/>
    <mergeCell ref="C68:C69"/>
    <mergeCell ref="D68:D69"/>
    <mergeCell ref="B41:B42"/>
    <mergeCell ref="C41:C42"/>
    <mergeCell ref="D41:D42"/>
    <mergeCell ref="B62:B63"/>
    <mergeCell ref="B44:B45"/>
    <mergeCell ref="C44:C45"/>
    <mergeCell ref="D44:D45"/>
    <mergeCell ref="B46:B47"/>
    <mergeCell ref="C46:C47"/>
    <mergeCell ref="D46:D47"/>
    <mergeCell ref="B48:B49"/>
    <mergeCell ref="C48:C49"/>
    <mergeCell ref="D48:D49"/>
    <mergeCell ref="B50:B51"/>
    <mergeCell ref="C50:C51"/>
    <mergeCell ref="D50:D51"/>
    <mergeCell ref="B52:B53"/>
    <mergeCell ref="C52:C53"/>
    <mergeCell ref="D52:D53"/>
    <mergeCell ref="C62:C63"/>
    <mergeCell ref="D62:D63"/>
    <mergeCell ref="B58:B59"/>
    <mergeCell ref="C58:C59"/>
    <mergeCell ref="D58:D59"/>
    <mergeCell ref="C33:C34"/>
    <mergeCell ref="D33:D34"/>
    <mergeCell ref="B29:B30"/>
    <mergeCell ref="C29:C30"/>
    <mergeCell ref="D29:D30"/>
    <mergeCell ref="B39:B40"/>
    <mergeCell ref="C39:C40"/>
    <mergeCell ref="D39:D40"/>
    <mergeCell ref="B25:B26"/>
    <mergeCell ref="C25:C26"/>
    <mergeCell ref="D25:D26"/>
    <mergeCell ref="B35:B36"/>
    <mergeCell ref="C35:C36"/>
    <mergeCell ref="D35:D36"/>
    <mergeCell ref="B37:B38"/>
    <mergeCell ref="C37:C38"/>
    <mergeCell ref="D37:D38"/>
    <mergeCell ref="B31:B32"/>
    <mergeCell ref="C31:C32"/>
    <mergeCell ref="D31:D32"/>
    <mergeCell ref="B33:B34"/>
    <mergeCell ref="B17:B18"/>
    <mergeCell ref="C17:C18"/>
    <mergeCell ref="D17:D18"/>
    <mergeCell ref="B23:B24"/>
    <mergeCell ref="C23:C24"/>
    <mergeCell ref="D23:D24"/>
    <mergeCell ref="B19:B20"/>
    <mergeCell ref="C19:C20"/>
    <mergeCell ref="D19:D20"/>
    <mergeCell ref="B21:B22"/>
    <mergeCell ref="C21:C22"/>
    <mergeCell ref="D21:D22"/>
    <mergeCell ref="B13:B14"/>
    <mergeCell ref="C13:C14"/>
    <mergeCell ref="D13:D14"/>
    <mergeCell ref="Q8:R8"/>
    <mergeCell ref="S8:T8"/>
    <mergeCell ref="B11:B12"/>
    <mergeCell ref="C11:C12"/>
    <mergeCell ref="D11:D12"/>
    <mergeCell ref="B15:B16"/>
    <mergeCell ref="C15:C16"/>
    <mergeCell ref="D15:D16"/>
    <mergeCell ref="B5:AB5"/>
    <mergeCell ref="A1:A2"/>
    <mergeCell ref="B1:AB1"/>
    <mergeCell ref="B2:AB2"/>
    <mergeCell ref="B3:AB3"/>
    <mergeCell ref="B4:AB4"/>
    <mergeCell ref="U8:V8"/>
    <mergeCell ref="W8:X8"/>
    <mergeCell ref="Y8:Z8"/>
    <mergeCell ref="AA8:AB8"/>
    <mergeCell ref="B6:B8"/>
    <mergeCell ref="C6:C8"/>
    <mergeCell ref="D6:D8"/>
    <mergeCell ref="E6:AB6"/>
    <mergeCell ref="E8:F8"/>
    <mergeCell ref="G8:H8"/>
    <mergeCell ref="I8:J8"/>
    <mergeCell ref="K8:L8"/>
    <mergeCell ref="M8:N8"/>
    <mergeCell ref="O8:P8"/>
    <mergeCell ref="E7:J7"/>
    <mergeCell ref="B60:B61"/>
    <mergeCell ref="C60:C61"/>
    <mergeCell ref="D60:D61"/>
    <mergeCell ref="B54:B55"/>
    <mergeCell ref="C54:C55"/>
    <mergeCell ref="D54:D55"/>
    <mergeCell ref="B56:B57"/>
    <mergeCell ref="C56:C57"/>
    <mergeCell ref="D56:D57"/>
  </mergeCells>
  <pageMargins left="0.59055118110236227" right="0.19685039370078741" top="0.19685039370078741" bottom="0.19685039370078741" header="0" footer="0"/>
  <pageSetup paperSize="9" scale="3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2B35E-BEFD-4829-9260-EA8BB8A42279}">
  <sheetPr codeName="Planilha26">
    <tabColor rgb="FF002060"/>
  </sheetPr>
  <dimension ref="A1:AE187"/>
  <sheetViews>
    <sheetView zoomScale="85" zoomScaleNormal="85" workbookViewId="0">
      <pane xSplit="4" ySplit="8" topLeftCell="E9" activePane="bottomRight" state="frozen"/>
      <selection pane="topRight" activeCell="G25" sqref="G25"/>
      <selection pane="bottomLeft" activeCell="G25" sqref="G25"/>
      <selection pane="bottomRight" activeCell="C21" sqref="C21:C22"/>
    </sheetView>
  </sheetViews>
  <sheetFormatPr defaultColWidth="14.42578125" defaultRowHeight="15" customHeight="1"/>
  <cols>
    <col min="1" max="1" width="14.42578125" customWidth="1"/>
    <col min="2" max="2" width="13.28515625" customWidth="1"/>
    <col min="3" max="3" width="85.7109375" customWidth="1"/>
    <col min="4" max="4" width="20.7109375" style="66" customWidth="1"/>
    <col min="5" max="5" width="7.7109375" style="135" customWidth="1"/>
    <col min="6" max="6" width="12.7109375" style="153" customWidth="1"/>
    <col min="7" max="7" width="7.7109375" style="149" customWidth="1"/>
    <col min="8" max="8" width="12.7109375" style="168" customWidth="1"/>
    <col min="9" max="9" width="7.7109375" style="149" customWidth="1"/>
    <col min="10" max="10" width="12.7109375" style="168" customWidth="1"/>
    <col min="11" max="11" width="7.7109375" style="149" customWidth="1"/>
    <col min="12" max="12" width="12.7109375" style="168" customWidth="1"/>
    <col min="13" max="13" width="7.7109375" style="149" customWidth="1"/>
    <col min="14" max="14" width="12.7109375" style="168" customWidth="1"/>
    <col min="15" max="15" width="7.7109375" style="149" customWidth="1"/>
    <col min="16" max="16" width="12.7109375" style="168" customWidth="1"/>
    <col min="17" max="17" width="7.7109375" style="149" customWidth="1"/>
    <col min="18" max="18" width="12.7109375" style="168" customWidth="1"/>
    <col min="19" max="19" width="7.7109375" style="149" customWidth="1"/>
    <col min="20" max="20" width="12.7109375" style="168" customWidth="1"/>
    <col min="21" max="21" width="7.7109375" style="149" customWidth="1"/>
    <col min="22" max="22" width="12.7109375" style="168" customWidth="1"/>
    <col min="23" max="23" width="7.7109375" style="149" customWidth="1"/>
    <col min="24" max="24" width="12.7109375" style="168" customWidth="1"/>
    <col min="25" max="25" width="7.7109375" style="149" customWidth="1"/>
    <col min="26" max="26" width="12.7109375" style="168" customWidth="1"/>
    <col min="27" max="27" width="7.7109375" style="149" customWidth="1"/>
    <col min="28" max="28" width="12.7109375" style="168" customWidth="1"/>
    <col min="29" max="29" width="9" customWidth="1"/>
    <col min="30" max="30" width="21.42578125" customWidth="1"/>
    <col min="31" max="35" width="9" customWidth="1"/>
  </cols>
  <sheetData>
    <row r="1" spans="1:31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  <c r="AE1">
        <v>32</v>
      </c>
    </row>
    <row r="2" spans="1:31" ht="19.5" customHeight="1">
      <c r="A2" s="1001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1" ht="19.5" customHeight="1">
      <c r="A3" s="136" t="s">
        <v>316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1" ht="19.5" customHeight="1">
      <c r="A4" s="133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1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1" ht="19.5" customHeight="1" thickBot="1">
      <c r="B6" s="983" t="s">
        <v>15</v>
      </c>
      <c r="C6" s="984" t="str">
        <f>'03.01-FUND E ESTRUTURAS'!C8</f>
        <v>FUNDAÇÕES E ESTRUTURAS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1" ht="19.5" customHeight="1" thickBot="1">
      <c r="B7" s="953"/>
      <c r="C7" s="948"/>
      <c r="D7" s="941"/>
      <c r="E7" s="989" t="e">
        <f>IF(AA183&lt;&gt;1,"VERIFICAR SOMATÓRIO DAS PORCENTAGENS!!!!!!!","OK")</f>
        <v>#DIV/0!</v>
      </c>
      <c r="F7" s="990"/>
      <c r="G7" s="990"/>
      <c r="H7" s="990"/>
      <c r="I7" s="990"/>
      <c r="J7" s="990"/>
      <c r="K7" s="148"/>
      <c r="L7" s="166"/>
      <c r="M7" s="148"/>
      <c r="N7" s="166"/>
      <c r="O7" s="148"/>
      <c r="P7" s="166"/>
      <c r="Q7" s="148"/>
      <c r="R7" s="166"/>
      <c r="S7" s="148"/>
      <c r="T7" s="166"/>
      <c r="U7" s="148"/>
      <c r="V7" s="166"/>
      <c r="W7" s="148"/>
      <c r="X7" s="166"/>
      <c r="Y7" s="148"/>
      <c r="Z7" s="166"/>
      <c r="AA7" s="148"/>
      <c r="AB7" s="169"/>
    </row>
    <row r="8" spans="1:31" ht="19.5" customHeight="1" thickBot="1">
      <c r="B8" s="955"/>
      <c r="C8" s="949"/>
      <c r="D8" s="943"/>
      <c r="E8" s="980">
        <v>1</v>
      </c>
      <c r="F8" s="981"/>
      <c r="G8" s="980">
        <v>2</v>
      </c>
      <c r="H8" s="981"/>
      <c r="I8" s="980">
        <v>3</v>
      </c>
      <c r="J8" s="981"/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2"/>
      <c r="AE8">
        <v>2</v>
      </c>
    </row>
    <row r="9" spans="1:31" ht="15" customHeight="1" thickBot="1">
      <c r="B9" s="76" t="str">
        <f>'03.01-FUND E ESTRUTURAS'!$B$9</f>
        <v>03.04.000</v>
      </c>
      <c r="C9" s="40" t="str">
        <f>'03.01-FUND E ESTRUTURAS'!$C$9</f>
        <v>ESTRUTURAS DE MADEIRA - Bloco C (C1, C2, C3, C4, C6, C7, C8 e C9)</v>
      </c>
      <c r="D9" s="106">
        <f>'03.01-FUND E ESTRUTURAS'!$H$9</f>
        <v>0</v>
      </c>
      <c r="E9" s="993"/>
      <c r="F9" s="993"/>
      <c r="G9" s="993"/>
      <c r="H9" s="993"/>
      <c r="I9" s="993"/>
      <c r="J9" s="993"/>
      <c r="K9" s="993"/>
      <c r="L9" s="993"/>
      <c r="M9" s="993"/>
      <c r="N9" s="993"/>
      <c r="O9" s="993"/>
      <c r="P9" s="993"/>
      <c r="Q9" s="993"/>
      <c r="R9" s="993"/>
      <c r="S9" s="993"/>
      <c r="T9" s="993"/>
      <c r="U9" s="993"/>
      <c r="V9" s="993"/>
      <c r="W9" s="993"/>
      <c r="X9" s="993"/>
      <c r="Y9" s="993"/>
      <c r="Z9" s="993"/>
      <c r="AA9" s="993"/>
      <c r="AB9" s="993"/>
      <c r="AE9" s="200" t="s">
        <v>162</v>
      </c>
    </row>
    <row r="10" spans="1:31" ht="15" customHeight="1">
      <c r="A10">
        <v>1</v>
      </c>
      <c r="B10" s="994" t="str">
        <f>'03.01-FUND E ESTRUTURAS'!$B$11</f>
        <v>03.02.100.01</v>
      </c>
      <c r="C10" s="996" t="str">
        <f>'03.01-FUND E ESTRUTURAS'!$C$11</f>
        <v>LIXAMENTO DE MADEIRA PARA APLICAÇÃO DE FUNDO OU PINTURA. AF_01/2021</v>
      </c>
      <c r="D10" s="998">
        <f>'03.01-FUND E ESTRUTURAS'!$H$11</f>
        <v>0</v>
      </c>
      <c r="E10" s="175">
        <v>1</v>
      </c>
      <c r="F10" s="161">
        <f>$E$10*$D$10</f>
        <v>0</v>
      </c>
      <c r="G10" s="176"/>
      <c r="H10" s="167">
        <f>$G$10*$D$10</f>
        <v>0</v>
      </c>
      <c r="I10" s="176"/>
      <c r="J10" s="167">
        <f>$I$10*$D$10</f>
        <v>0</v>
      </c>
      <c r="K10" s="176"/>
      <c r="L10" s="167">
        <f>$K$10*$D$10</f>
        <v>0</v>
      </c>
      <c r="M10" s="176"/>
      <c r="N10" s="167">
        <f>$M$10*$D$10</f>
        <v>0</v>
      </c>
      <c r="O10" s="176"/>
      <c r="P10" s="167">
        <f>$O$10*$D$10</f>
        <v>0</v>
      </c>
      <c r="Q10" s="176"/>
      <c r="R10" s="167">
        <f>$Q$10*$D$10</f>
        <v>0</v>
      </c>
      <c r="S10" s="176"/>
      <c r="T10" s="167">
        <f>$S$10*$D$10</f>
        <v>0</v>
      </c>
      <c r="U10" s="176"/>
      <c r="V10" s="167">
        <f>$U$10*$D$10</f>
        <v>0</v>
      </c>
      <c r="W10" s="176"/>
      <c r="X10" s="167">
        <f>$W$10*$D$10</f>
        <v>0</v>
      </c>
      <c r="Y10" s="176"/>
      <c r="Z10" s="167">
        <f>$Y$10*$D$10</f>
        <v>0</v>
      </c>
      <c r="AA10" s="176"/>
      <c r="AB10" s="167">
        <f>$AA$10*$D$10</f>
        <v>0</v>
      </c>
      <c r="AC10" s="170"/>
      <c r="AE10" t="s">
        <v>168</v>
      </c>
    </row>
    <row r="11" spans="1:31" ht="15" customHeight="1" thickBot="1">
      <c r="A11">
        <v>2</v>
      </c>
      <c r="B11" s="995"/>
      <c r="C11" s="997"/>
      <c r="D11" s="999"/>
      <c r="E11" s="162">
        <f>$E$10</f>
        <v>1</v>
      </c>
      <c r="F11" s="163">
        <f>$F$10</f>
        <v>0</v>
      </c>
      <c r="G11" s="164">
        <f>$G$10+$E$11</f>
        <v>1</v>
      </c>
      <c r="H11" s="165">
        <f>$H$10+$F$11</f>
        <v>0</v>
      </c>
      <c r="I11" s="164">
        <f>$I$10+$G$11</f>
        <v>1</v>
      </c>
      <c r="J11" s="165">
        <f>$J$10+$H$11</f>
        <v>0</v>
      </c>
      <c r="K11" s="164">
        <f>$K$10+$I$11</f>
        <v>1</v>
      </c>
      <c r="L11" s="165">
        <f>$L$10+$J$11</f>
        <v>0</v>
      </c>
      <c r="M11" s="164">
        <f>$M$10+$K$11</f>
        <v>1</v>
      </c>
      <c r="N11" s="165">
        <f>$N$10+$L$11</f>
        <v>0</v>
      </c>
      <c r="O11" s="164">
        <f>$O$10+$M$11</f>
        <v>1</v>
      </c>
      <c r="P11" s="165">
        <f>$P$10+$N$11</f>
        <v>0</v>
      </c>
      <c r="Q11" s="164">
        <f>$Q$10+$O$11</f>
        <v>1</v>
      </c>
      <c r="R11" s="165">
        <f>$R$10+$P$11</f>
        <v>0</v>
      </c>
      <c r="S11" s="164">
        <f>$S$10+$Q$11</f>
        <v>1</v>
      </c>
      <c r="T11" s="165">
        <f>$T$10+$R$11</f>
        <v>0</v>
      </c>
      <c r="U11" s="164">
        <f>$U$10+$S$11</f>
        <v>1</v>
      </c>
      <c r="V11" s="165">
        <f>$V$10+$T$11</f>
        <v>0</v>
      </c>
      <c r="W11" s="164">
        <f>$W$10+$U$11</f>
        <v>1</v>
      </c>
      <c r="X11" s="165">
        <f>$X$10+$V$11</f>
        <v>0</v>
      </c>
      <c r="Y11" s="164">
        <f>$Y$10+$W$11</f>
        <v>1</v>
      </c>
      <c r="Z11" s="165">
        <f>$Z$10+$X$11</f>
        <v>0</v>
      </c>
      <c r="AA11" s="164">
        <f>$AA$10+$Y$11</f>
        <v>1</v>
      </c>
      <c r="AB11" s="165">
        <f>$AB$10+$Z$11</f>
        <v>0</v>
      </c>
      <c r="AC11" s="98"/>
    </row>
    <row r="12" spans="1:31" ht="15" customHeight="1">
      <c r="A12">
        <v>1</v>
      </c>
      <c r="B12" s="994" t="str">
        <f>'03.01-FUND E ESTRUTURAS'!$B$12</f>
        <v>03.02.100.02</v>
      </c>
      <c r="C12" s="996" t="str">
        <f>'03.01-FUND E ESTRUTURAS'!$C$12</f>
        <v>PINTURA IMUNIZANTE PARA MADEIRA, 2 DEMÃOS. AF_01/2021</v>
      </c>
      <c r="D12" s="998">
        <f>'03.01-FUND E ESTRUTURAS'!$H$12</f>
        <v>0</v>
      </c>
      <c r="E12" s="175">
        <v>1</v>
      </c>
      <c r="F12" s="161">
        <f>$E$12*$D$12</f>
        <v>0</v>
      </c>
      <c r="G12" s="176"/>
      <c r="H12" s="167">
        <f>$G$12*$D$12</f>
        <v>0</v>
      </c>
      <c r="I12" s="176"/>
      <c r="J12" s="167">
        <f>$I$12*$D$12</f>
        <v>0</v>
      </c>
      <c r="K12" s="176"/>
      <c r="L12" s="167">
        <f>$K$12*$D$12</f>
        <v>0</v>
      </c>
      <c r="M12" s="176"/>
      <c r="N12" s="167">
        <f>$M$12*$D$12</f>
        <v>0</v>
      </c>
      <c r="O12" s="176"/>
      <c r="P12" s="167">
        <f>$O$12*$D$12</f>
        <v>0</v>
      </c>
      <c r="Q12" s="176"/>
      <c r="R12" s="167">
        <f>$Q$12*$D$12</f>
        <v>0</v>
      </c>
      <c r="S12" s="176"/>
      <c r="T12" s="167">
        <f>$S$12*$D$12</f>
        <v>0</v>
      </c>
      <c r="U12" s="176"/>
      <c r="V12" s="167">
        <f>$U$12*$D$12</f>
        <v>0</v>
      </c>
      <c r="W12" s="176"/>
      <c r="X12" s="167">
        <f>$W$12*$D$12</f>
        <v>0</v>
      </c>
      <c r="Y12" s="176"/>
      <c r="Z12" s="167">
        <f>$Y$12*$D$12</f>
        <v>0</v>
      </c>
      <c r="AA12" s="176"/>
      <c r="AB12" s="167">
        <f>$AA$12*$D$12</f>
        <v>0</v>
      </c>
      <c r="AC12" s="98"/>
      <c r="AE12" t="s">
        <v>170</v>
      </c>
    </row>
    <row r="13" spans="1:31" ht="15" customHeight="1" thickBot="1">
      <c r="A13">
        <v>2</v>
      </c>
      <c r="B13" s="995"/>
      <c r="C13" s="997"/>
      <c r="D13" s="999"/>
      <c r="E13" s="162">
        <f>$E$12</f>
        <v>1</v>
      </c>
      <c r="F13" s="163">
        <f>$F$12</f>
        <v>0</v>
      </c>
      <c r="G13" s="164">
        <f>$G$12+$E$13</f>
        <v>1</v>
      </c>
      <c r="H13" s="165">
        <f>$H$12+$F$13</f>
        <v>0</v>
      </c>
      <c r="I13" s="164">
        <f>$I$12+$G$13</f>
        <v>1</v>
      </c>
      <c r="J13" s="165">
        <f>$J$12+$H$13</f>
        <v>0</v>
      </c>
      <c r="K13" s="164">
        <f>$K$12+$I$13</f>
        <v>1</v>
      </c>
      <c r="L13" s="165">
        <f>$L$12+$J$13</f>
        <v>0</v>
      </c>
      <c r="M13" s="164">
        <f>$M$12+$K$13</f>
        <v>1</v>
      </c>
      <c r="N13" s="165">
        <f>$N$12+$L$13</f>
        <v>0</v>
      </c>
      <c r="O13" s="164">
        <f>$O$12+$M$13</f>
        <v>1</v>
      </c>
      <c r="P13" s="165">
        <f>$P$12+$N$13</f>
        <v>0</v>
      </c>
      <c r="Q13" s="164">
        <f>$Q$12+$O$13</f>
        <v>1</v>
      </c>
      <c r="R13" s="165">
        <f>$R$12+$P$13</f>
        <v>0</v>
      </c>
      <c r="S13" s="164">
        <f>$S$12+$Q$13</f>
        <v>1</v>
      </c>
      <c r="T13" s="165">
        <f>$T$12+$R$13</f>
        <v>0</v>
      </c>
      <c r="U13" s="164">
        <f>$U$12+$S$13</f>
        <v>1</v>
      </c>
      <c r="V13" s="165">
        <f>$V$12+$T$13</f>
        <v>0</v>
      </c>
      <c r="W13" s="164">
        <f>$W$12+$U$13</f>
        <v>1</v>
      </c>
      <c r="X13" s="165">
        <f>$X$12+$V$13</f>
        <v>0</v>
      </c>
      <c r="Y13" s="164">
        <f>$Y$12+$W$13</f>
        <v>1</v>
      </c>
      <c r="Z13" s="165">
        <f>$Z$12+$X$13</f>
        <v>0</v>
      </c>
      <c r="AA13" s="164">
        <f>$AA$12+$Y$13</f>
        <v>1</v>
      </c>
      <c r="AB13" s="165">
        <f>$AB$12+$Z$13</f>
        <v>0</v>
      </c>
      <c r="AC13" s="98"/>
    </row>
    <row r="14" spans="1:31" ht="15" customHeight="1">
      <c r="A14">
        <v>1</v>
      </c>
      <c r="B14" s="994" t="str">
        <f>'03.01-FUND E ESTRUTURAS'!$B$13</f>
        <v>03.02.100.03</v>
      </c>
      <c r="C14" s="996" t="str">
        <f>'03.01-FUND E ESTRUTURAS'!$C$13</f>
        <v>PINTURA VERNIZ (INCOLOR) ALQUÍDICO EM MADEIRA, USO INTERNO E EXTERNO, 3 DEMÃOS. AF_01/2021</v>
      </c>
      <c r="D14" s="998">
        <f>'03.01-FUND E ESTRUTURAS'!$H$13</f>
        <v>0</v>
      </c>
      <c r="E14" s="175">
        <v>0.6</v>
      </c>
      <c r="F14" s="161">
        <f>$E$14*$D$14</f>
        <v>0</v>
      </c>
      <c r="G14" s="176">
        <v>0.4</v>
      </c>
      <c r="H14" s="167">
        <f>$G$14*$D$14</f>
        <v>0</v>
      </c>
      <c r="I14" s="176"/>
      <c r="J14" s="167">
        <f>$I$14*$D$14</f>
        <v>0</v>
      </c>
      <c r="K14" s="176"/>
      <c r="L14" s="167">
        <f>$K$14*$D$14</f>
        <v>0</v>
      </c>
      <c r="M14" s="176"/>
      <c r="N14" s="167">
        <f>$M$14*$D$14</f>
        <v>0</v>
      </c>
      <c r="O14" s="176"/>
      <c r="P14" s="167">
        <f>$O$14*$D$14</f>
        <v>0</v>
      </c>
      <c r="Q14" s="176"/>
      <c r="R14" s="167">
        <f>$Q$14*$D$14</f>
        <v>0</v>
      </c>
      <c r="S14" s="176"/>
      <c r="T14" s="167">
        <f>$S$14*$D$14</f>
        <v>0</v>
      </c>
      <c r="U14" s="176"/>
      <c r="V14" s="167">
        <f>$U$14*$D$14</f>
        <v>0</v>
      </c>
      <c r="W14" s="176"/>
      <c r="X14" s="167">
        <f>$W$14*$D$14</f>
        <v>0</v>
      </c>
      <c r="Y14" s="176"/>
      <c r="Z14" s="167">
        <f>$Y$14*$D$14</f>
        <v>0</v>
      </c>
      <c r="AA14" s="176"/>
      <c r="AB14" s="167">
        <f>$AA$14*$D$14</f>
        <v>0</v>
      </c>
      <c r="AC14" s="98"/>
      <c r="AE14" t="s">
        <v>172</v>
      </c>
    </row>
    <row r="15" spans="1:31" ht="15" customHeight="1" thickBot="1">
      <c r="A15">
        <v>2</v>
      </c>
      <c r="B15" s="995"/>
      <c r="C15" s="997"/>
      <c r="D15" s="999"/>
      <c r="E15" s="162">
        <f>$E$14</f>
        <v>0.6</v>
      </c>
      <c r="F15" s="163">
        <f>$F$14</f>
        <v>0</v>
      </c>
      <c r="G15" s="164">
        <f>$G$14+$E$15</f>
        <v>1</v>
      </c>
      <c r="H15" s="165">
        <f>$H$14+$F$15</f>
        <v>0</v>
      </c>
      <c r="I15" s="164">
        <f>$I$14+$G$15</f>
        <v>1</v>
      </c>
      <c r="J15" s="165">
        <f>$J$14+$H$15</f>
        <v>0</v>
      </c>
      <c r="K15" s="164">
        <f>$K$14+$I$15</f>
        <v>1</v>
      </c>
      <c r="L15" s="165">
        <f>$L$14+$J$15</f>
        <v>0</v>
      </c>
      <c r="M15" s="164">
        <f>$M$14+$K$15</f>
        <v>1</v>
      </c>
      <c r="N15" s="165">
        <f>$N$14+$L$15</f>
        <v>0</v>
      </c>
      <c r="O15" s="164">
        <f>$O$14+$M$15</f>
        <v>1</v>
      </c>
      <c r="P15" s="165">
        <f>$P$14+$N$15</f>
        <v>0</v>
      </c>
      <c r="Q15" s="164">
        <f>$Q$14+$O$15</f>
        <v>1</v>
      </c>
      <c r="R15" s="165">
        <f>$R$14+$P$15</f>
        <v>0</v>
      </c>
      <c r="S15" s="164">
        <f>$S$14+$Q$15</f>
        <v>1</v>
      </c>
      <c r="T15" s="165">
        <f>$T$14+$R$15</f>
        <v>0</v>
      </c>
      <c r="U15" s="164">
        <f>$U$14+$S$15</f>
        <v>1</v>
      </c>
      <c r="V15" s="165">
        <f>$V$14+$T$15</f>
        <v>0</v>
      </c>
      <c r="W15" s="164">
        <f>$W$14+$U$15</f>
        <v>1</v>
      </c>
      <c r="X15" s="165">
        <f>$X$14+$V$15</f>
        <v>0</v>
      </c>
      <c r="Y15" s="164">
        <f>$Y$14+$W$15</f>
        <v>1</v>
      </c>
      <c r="Z15" s="165">
        <f>$Z$14+$X$15</f>
        <v>0</v>
      </c>
      <c r="AA15" s="164">
        <f>$AA$14+$Y$15</f>
        <v>1</v>
      </c>
      <c r="AB15" s="165">
        <f>$AB$14+$Z$15</f>
        <v>0</v>
      </c>
      <c r="AC15" s="98"/>
    </row>
    <row r="16" spans="1:31" ht="15" customHeight="1" thickBot="1">
      <c r="B16" s="76" t="str">
        <f>'03.01-FUND E ESTRUTURAS'!$B$14</f>
        <v>03.04.000</v>
      </c>
      <c r="C16" s="40" t="str">
        <f>'03.01-FUND E ESTRUTURAS'!$C$14</f>
        <v>ESTRUTURAS DE MADEIRA - Bloco C (C5 e C10)</v>
      </c>
      <c r="D16" s="106">
        <f>'03.01-FUND E ESTRUTURAS'!$H$14</f>
        <v>0</v>
      </c>
      <c r="E16" s="993"/>
      <c r="F16" s="993"/>
      <c r="G16" s="993"/>
      <c r="H16" s="993"/>
      <c r="I16" s="993"/>
      <c r="J16" s="993"/>
      <c r="K16" s="993"/>
      <c r="L16" s="993"/>
      <c r="M16" s="993"/>
      <c r="N16" s="993"/>
      <c r="O16" s="993"/>
      <c r="P16" s="993"/>
      <c r="Q16" s="993"/>
      <c r="R16" s="993"/>
      <c r="S16" s="993"/>
      <c r="T16" s="993"/>
      <c r="U16" s="993"/>
      <c r="V16" s="993"/>
      <c r="W16" s="993"/>
      <c r="X16" s="993"/>
      <c r="Y16" s="993"/>
      <c r="Z16" s="993"/>
      <c r="AA16" s="993"/>
      <c r="AB16" s="993"/>
      <c r="AC16" s="98"/>
      <c r="AE16" s="200" t="s">
        <v>174</v>
      </c>
    </row>
    <row r="17" spans="1:31" ht="15" customHeight="1">
      <c r="A17">
        <v>1</v>
      </c>
      <c r="B17" s="994" t="str">
        <f>'03.01-FUND E ESTRUTURAS'!$B$16</f>
        <v>03.04.100.01</v>
      </c>
      <c r="C17" s="996" t="str">
        <f>'03.01-FUND E ESTRUTURAS'!$C$16</f>
        <v>REMOÇÃO DE TESOURAS DE MADEIRA, COM VÃO MENOR QUE 8M, DE FORMA MANUAL, SEM REAPROVEITAMENTO. AF_09/2023</v>
      </c>
      <c r="D17" s="998">
        <f>'03.01-FUND E ESTRUTURAS'!$H$16</f>
        <v>0</v>
      </c>
      <c r="E17" s="175">
        <v>1</v>
      </c>
      <c r="F17" s="161">
        <f>$E$17*$D$17</f>
        <v>0</v>
      </c>
      <c r="G17" s="176"/>
      <c r="H17" s="167">
        <f>$G$17*$D$17</f>
        <v>0</v>
      </c>
      <c r="I17" s="176"/>
      <c r="J17" s="167">
        <f>$I$17*$D$17</f>
        <v>0</v>
      </c>
      <c r="K17" s="176"/>
      <c r="L17" s="167">
        <f>$K$17*$D$17</f>
        <v>0</v>
      </c>
      <c r="M17" s="176"/>
      <c r="N17" s="167">
        <f>$M$17*$D$17</f>
        <v>0</v>
      </c>
      <c r="O17" s="176"/>
      <c r="P17" s="167">
        <f>$O$17*$D$17</f>
        <v>0</v>
      </c>
      <c r="Q17" s="176"/>
      <c r="R17" s="167">
        <f>$Q$17*$D$17</f>
        <v>0</v>
      </c>
      <c r="S17" s="176"/>
      <c r="T17" s="167">
        <f>$S$17*$D$17</f>
        <v>0</v>
      </c>
      <c r="U17" s="176"/>
      <c r="V17" s="167">
        <f>$U$17*$D$17</f>
        <v>0</v>
      </c>
      <c r="W17" s="176"/>
      <c r="X17" s="167">
        <f>$W$17*$D$17</f>
        <v>0</v>
      </c>
      <c r="Y17" s="176"/>
      <c r="Z17" s="167">
        <f>$Y$17*$D$17</f>
        <v>0</v>
      </c>
      <c r="AA17" s="176"/>
      <c r="AB17" s="167">
        <f>$AA$17*$D$17</f>
        <v>0</v>
      </c>
      <c r="AC17" s="98"/>
      <c r="AE17" t="s">
        <v>177</v>
      </c>
    </row>
    <row r="18" spans="1:31" ht="15" customHeight="1" thickBot="1">
      <c r="A18">
        <v>2</v>
      </c>
      <c r="B18" s="995"/>
      <c r="C18" s="997"/>
      <c r="D18" s="999"/>
      <c r="E18" s="162">
        <f>$E$17</f>
        <v>1</v>
      </c>
      <c r="F18" s="163">
        <f>$F$17</f>
        <v>0</v>
      </c>
      <c r="G18" s="164">
        <f>$G$17+$E$18</f>
        <v>1</v>
      </c>
      <c r="H18" s="165">
        <f>$H$17+$F$18</f>
        <v>0</v>
      </c>
      <c r="I18" s="164">
        <f>$I$17+$G$18</f>
        <v>1</v>
      </c>
      <c r="J18" s="165">
        <f>$J$17+$H$18</f>
        <v>0</v>
      </c>
      <c r="K18" s="164">
        <f>$K$17+$I$18</f>
        <v>1</v>
      </c>
      <c r="L18" s="165">
        <f>$L$17+$J$18</f>
        <v>0</v>
      </c>
      <c r="M18" s="164">
        <f>$M$17+$K$18</f>
        <v>1</v>
      </c>
      <c r="N18" s="165">
        <f>$N$17+$L$18</f>
        <v>0</v>
      </c>
      <c r="O18" s="164">
        <f>$O$17+$M$18</f>
        <v>1</v>
      </c>
      <c r="P18" s="165">
        <f>$P$17+$N$18</f>
        <v>0</v>
      </c>
      <c r="Q18" s="164">
        <f>$Q$17+$O$18</f>
        <v>1</v>
      </c>
      <c r="R18" s="165">
        <f>$R$17+$P$18</f>
        <v>0</v>
      </c>
      <c r="S18" s="164">
        <f>$S$17+$Q$18</f>
        <v>1</v>
      </c>
      <c r="T18" s="165">
        <f>$T$17+$R$18</f>
        <v>0</v>
      </c>
      <c r="U18" s="164">
        <f>$U$17+$S$18</f>
        <v>1</v>
      </c>
      <c r="V18" s="165">
        <f>$V$17+$T$18</f>
        <v>0</v>
      </c>
      <c r="W18" s="164">
        <f>$W$17+$U$18</f>
        <v>1</v>
      </c>
      <c r="X18" s="165">
        <f>$X$17+$V$18</f>
        <v>0</v>
      </c>
      <c r="Y18" s="164">
        <f>$Y$17+$W$18</f>
        <v>1</v>
      </c>
      <c r="Z18" s="165">
        <f>$Z$17+$X$18</f>
        <v>0</v>
      </c>
      <c r="AA18" s="164">
        <f>$AA$17+$Y$18</f>
        <v>1</v>
      </c>
      <c r="AB18" s="165">
        <f>$AB$17+$Z$18</f>
        <v>0</v>
      </c>
      <c r="AC18" s="98"/>
    </row>
    <row r="19" spans="1:31" ht="15" customHeight="1">
      <c r="A19">
        <v>1</v>
      </c>
      <c r="B19" s="994" t="str">
        <f>'03.01-FUND E ESTRUTURAS'!$B$17</f>
        <v>03.04.100.02</v>
      </c>
      <c r="C19" s="996" t="str">
        <f>'03.01-FUND E ESTRUTURAS'!$C$17</f>
        <v>FABRICAÇÃO E INSTALAÇÃO DE TESOURA INTEIRA EM MADEIRA NÃO APARELHADA, VÃO DE 7 M, PARA TELHA CERÂMICA OU DE CONCRETO, INCLUSO IÇAMENTO. AF_10/2025</v>
      </c>
      <c r="D19" s="998">
        <f>'03.01-FUND E ESTRUTURAS'!$H$17</f>
        <v>0</v>
      </c>
      <c r="E19" s="175"/>
      <c r="F19" s="161">
        <f>E19*D19</f>
        <v>0</v>
      </c>
      <c r="G19" s="176">
        <v>1</v>
      </c>
      <c r="H19" s="167">
        <f>G19*D19</f>
        <v>0</v>
      </c>
      <c r="I19" s="176"/>
      <c r="J19" s="167">
        <f>I19*D19</f>
        <v>0</v>
      </c>
      <c r="K19" s="176"/>
      <c r="L19" s="167">
        <f>K19*F19</f>
        <v>0</v>
      </c>
      <c r="M19" s="176"/>
      <c r="N19" s="167">
        <f>M19*H19</f>
        <v>0</v>
      </c>
      <c r="O19" s="176"/>
      <c r="P19" s="167">
        <f>O19*J19</f>
        <v>0</v>
      </c>
      <c r="Q19" s="176"/>
      <c r="R19" s="167">
        <f>Q19*L19</f>
        <v>0</v>
      </c>
      <c r="S19" s="176"/>
      <c r="T19" s="167">
        <f>S19*N19</f>
        <v>0</v>
      </c>
      <c r="U19" s="176"/>
      <c r="V19" s="167">
        <f>U19*P19</f>
        <v>0</v>
      </c>
      <c r="W19" s="176"/>
      <c r="X19" s="167">
        <f>W19*R19</f>
        <v>0</v>
      </c>
      <c r="Y19" s="176"/>
      <c r="Z19" s="167">
        <f>Y19*T19</f>
        <v>0</v>
      </c>
      <c r="AA19" s="176"/>
      <c r="AB19" s="167">
        <f>AA19*V19</f>
        <v>0</v>
      </c>
      <c r="AC19" s="98"/>
      <c r="AE19" t="s">
        <v>179</v>
      </c>
    </row>
    <row r="20" spans="1:31" ht="15" customHeight="1" thickBot="1">
      <c r="A20">
        <v>2</v>
      </c>
      <c r="B20" s="995"/>
      <c r="C20" s="997"/>
      <c r="D20" s="999"/>
      <c r="E20" s="162">
        <f>E19</f>
        <v>0</v>
      </c>
      <c r="F20" s="163">
        <f>F19</f>
        <v>0</v>
      </c>
      <c r="G20" s="164">
        <f>G19+E20</f>
        <v>1</v>
      </c>
      <c r="H20" s="165">
        <f>H19+F20</f>
        <v>0</v>
      </c>
      <c r="I20" s="164">
        <f>I19+G20</f>
        <v>1</v>
      </c>
      <c r="J20" s="165">
        <f>J19+H20</f>
        <v>0</v>
      </c>
      <c r="K20" s="164">
        <f t="shared" ref="K20:AB20" si="0">K19+I20</f>
        <v>1</v>
      </c>
      <c r="L20" s="165">
        <f t="shared" si="0"/>
        <v>0</v>
      </c>
      <c r="M20" s="164">
        <f t="shared" si="0"/>
        <v>1</v>
      </c>
      <c r="N20" s="165">
        <f t="shared" si="0"/>
        <v>0</v>
      </c>
      <c r="O20" s="164">
        <f t="shared" si="0"/>
        <v>1</v>
      </c>
      <c r="P20" s="165">
        <f t="shared" si="0"/>
        <v>0</v>
      </c>
      <c r="Q20" s="164">
        <f t="shared" si="0"/>
        <v>1</v>
      </c>
      <c r="R20" s="165">
        <f t="shared" si="0"/>
        <v>0</v>
      </c>
      <c r="S20" s="164">
        <f t="shared" si="0"/>
        <v>1</v>
      </c>
      <c r="T20" s="165">
        <f t="shared" si="0"/>
        <v>0</v>
      </c>
      <c r="U20" s="164">
        <f t="shared" si="0"/>
        <v>1</v>
      </c>
      <c r="V20" s="165">
        <f t="shared" si="0"/>
        <v>0</v>
      </c>
      <c r="W20" s="164">
        <f t="shared" si="0"/>
        <v>1</v>
      </c>
      <c r="X20" s="165">
        <f t="shared" si="0"/>
        <v>0</v>
      </c>
      <c r="Y20" s="164">
        <f t="shared" si="0"/>
        <v>1</v>
      </c>
      <c r="Z20" s="165">
        <f t="shared" si="0"/>
        <v>0</v>
      </c>
      <c r="AA20" s="164">
        <f t="shared" si="0"/>
        <v>1</v>
      </c>
      <c r="AB20" s="165">
        <f t="shared" si="0"/>
        <v>0</v>
      </c>
      <c r="AC20" s="98"/>
    </row>
    <row r="21" spans="1:31" ht="15" customHeight="1">
      <c r="A21">
        <v>1</v>
      </c>
      <c r="B21" s="994" t="str">
        <f>'03.01-FUND E ESTRUTURAS'!$B$18</f>
        <v>03.04.100.03</v>
      </c>
      <c r="C21" s="996" t="str">
        <f>'03.01-FUND E ESTRUTURAS'!$C$18</f>
        <v>PILAR DE MADEIRA SERRADA, MAÇARANDUBA OU EQUIVALENTE DA REGIÃO, NÃO APARELHADO, FIXADO COM VERGALHÃO, SEÇÃO QUADRADA 20 X 20 CM, APOIO ARTICULADO, COMPRIMENTO DE 3 M. AF_03/2024</v>
      </c>
      <c r="D21" s="998">
        <f>'03.01-FUND E ESTRUTURAS'!$H$18</f>
        <v>0</v>
      </c>
      <c r="E21" s="175">
        <v>1</v>
      </c>
      <c r="F21" s="161">
        <f>$E$21*$D$21</f>
        <v>0</v>
      </c>
      <c r="G21" s="176"/>
      <c r="H21" s="167">
        <f>$G$21*$D$21</f>
        <v>0</v>
      </c>
      <c r="I21" s="176"/>
      <c r="J21" s="167">
        <f>$I$21*$D$21</f>
        <v>0</v>
      </c>
      <c r="K21" s="176"/>
      <c r="L21" s="167">
        <f>$K$21*$D$21</f>
        <v>0</v>
      </c>
      <c r="M21" s="176"/>
      <c r="N21" s="167">
        <f>$M$21*$D$21</f>
        <v>0</v>
      </c>
      <c r="O21" s="176"/>
      <c r="P21" s="167">
        <f>$O$21*$D$21</f>
        <v>0</v>
      </c>
      <c r="Q21" s="176"/>
      <c r="R21" s="167">
        <f>$Q$21*$D$21</f>
        <v>0</v>
      </c>
      <c r="S21" s="176"/>
      <c r="T21" s="167">
        <f>$S$21*$D$21</f>
        <v>0</v>
      </c>
      <c r="U21" s="176"/>
      <c r="V21" s="167">
        <f>$U$21*$D$21</f>
        <v>0</v>
      </c>
      <c r="W21" s="176"/>
      <c r="X21" s="167">
        <f>$W$21*$D$21</f>
        <v>0</v>
      </c>
      <c r="Y21" s="176"/>
      <c r="Z21" s="167">
        <f>$Y$21*$D$21</f>
        <v>0</v>
      </c>
      <c r="AA21" s="176"/>
      <c r="AB21" s="167">
        <f>$AA$21*$D$21</f>
        <v>0</v>
      </c>
      <c r="AC21" s="98"/>
      <c r="AE21" t="s">
        <v>181</v>
      </c>
    </row>
    <row r="22" spans="1:31" ht="15" customHeight="1" thickBot="1">
      <c r="A22">
        <v>2</v>
      </c>
      <c r="B22" s="995"/>
      <c r="C22" s="997"/>
      <c r="D22" s="999"/>
      <c r="E22" s="162">
        <f>$E$21</f>
        <v>1</v>
      </c>
      <c r="F22" s="163">
        <f>$F$21</f>
        <v>0</v>
      </c>
      <c r="G22" s="164">
        <f>$G$21+$E$22</f>
        <v>1</v>
      </c>
      <c r="H22" s="165">
        <f>$H$21+$F$22</f>
        <v>0</v>
      </c>
      <c r="I22" s="164">
        <f>$I$21+$G$22</f>
        <v>1</v>
      </c>
      <c r="J22" s="165">
        <f>$J$21+$H$22</f>
        <v>0</v>
      </c>
      <c r="K22" s="164">
        <f>$K$21+$I$22</f>
        <v>1</v>
      </c>
      <c r="L22" s="165">
        <f>$L$21+$J$22</f>
        <v>0</v>
      </c>
      <c r="M22" s="164">
        <f>$M$21+$K$22</f>
        <v>1</v>
      </c>
      <c r="N22" s="165">
        <f>$N$21+$L$22</f>
        <v>0</v>
      </c>
      <c r="O22" s="164">
        <f>$O$21+$M$22</f>
        <v>1</v>
      </c>
      <c r="P22" s="165">
        <f>$P$21+$N$22</f>
        <v>0</v>
      </c>
      <c r="Q22" s="164">
        <f>$Q$21+$O$22</f>
        <v>1</v>
      </c>
      <c r="R22" s="165">
        <f>$R$21+$P$22</f>
        <v>0</v>
      </c>
      <c r="S22" s="164">
        <f>$S$21+$Q$22</f>
        <v>1</v>
      </c>
      <c r="T22" s="165">
        <f>$T$21+$R$22</f>
        <v>0</v>
      </c>
      <c r="U22" s="164">
        <f>$U$21+$S$22</f>
        <v>1</v>
      </c>
      <c r="V22" s="165">
        <f>$V$21+$T$22</f>
        <v>0</v>
      </c>
      <c r="W22" s="164">
        <f>$W$21+$U$22</f>
        <v>1</v>
      </c>
      <c r="X22" s="165">
        <f>$X$21+$V$22</f>
        <v>0</v>
      </c>
      <c r="Y22" s="164">
        <f>$Y$21+$W$22</f>
        <v>1</v>
      </c>
      <c r="Z22" s="165">
        <f>$Z$21+$X$22</f>
        <v>0</v>
      </c>
      <c r="AA22" s="164">
        <f>$AA$21+$Y$22</f>
        <v>1</v>
      </c>
      <c r="AB22" s="165">
        <f>$AB$21+$Z$22</f>
        <v>0</v>
      </c>
      <c r="AC22" s="98"/>
    </row>
    <row r="23" spans="1:31" ht="15" customHeight="1">
      <c r="A23">
        <v>1</v>
      </c>
      <c r="B23" s="994" t="str">
        <f>'03.01-FUND E ESTRUTURAS'!$B$19</f>
        <v>03.04.100.04</v>
      </c>
      <c r="C23" s="996" t="str">
        <f>'03.01-FUND E ESTRUTURAS'!$C$19</f>
        <v>TRAMA DE MADEIRA COMPOSTA POR RIPAS, CAIBROS E TERÇAS PARA TELHADOS DE MAIS QUE 2 ÁGUAS PARA TELHA CERÂMICA OU DE CONCRETO, INCLUSO TRANSPORTE VERTICAL. AF_10/2025</v>
      </c>
      <c r="D23" s="998">
        <f>'03.01-FUND E ESTRUTURAS'!$H$19</f>
        <v>0</v>
      </c>
      <c r="E23" s="175"/>
      <c r="F23" s="161">
        <f>$E$23*$D$23</f>
        <v>0</v>
      </c>
      <c r="G23" s="176">
        <v>1</v>
      </c>
      <c r="H23" s="167">
        <f>$G$23*$D$23</f>
        <v>0</v>
      </c>
      <c r="I23" s="176"/>
      <c r="J23" s="167">
        <f>$I$23*$D$23</f>
        <v>0</v>
      </c>
      <c r="K23" s="176"/>
      <c r="L23" s="167">
        <f>$K$23*$D$23</f>
        <v>0</v>
      </c>
      <c r="M23" s="176"/>
      <c r="N23" s="167">
        <f>$M$23*$D$23</f>
        <v>0</v>
      </c>
      <c r="O23" s="176"/>
      <c r="P23" s="167">
        <f>$O$23*$D$23</f>
        <v>0</v>
      </c>
      <c r="Q23" s="176"/>
      <c r="R23" s="167">
        <f>$Q$23*$D$23</f>
        <v>0</v>
      </c>
      <c r="S23" s="176"/>
      <c r="T23" s="167">
        <f>$S$23*$D$23</f>
        <v>0</v>
      </c>
      <c r="U23" s="176"/>
      <c r="V23" s="167">
        <f>$U$23*$D$23</f>
        <v>0</v>
      </c>
      <c r="W23" s="176"/>
      <c r="X23" s="167">
        <f>$W$23*$D$23</f>
        <v>0</v>
      </c>
      <c r="Y23" s="176"/>
      <c r="Z23" s="167">
        <f>$Y$23*$D$23</f>
        <v>0</v>
      </c>
      <c r="AA23" s="176"/>
      <c r="AB23" s="167">
        <f>$AA$23*$D$23</f>
        <v>0</v>
      </c>
      <c r="AC23" s="98"/>
      <c r="AE23" t="s">
        <v>183</v>
      </c>
    </row>
    <row r="24" spans="1:31" ht="15" customHeight="1" thickBot="1">
      <c r="A24">
        <v>2</v>
      </c>
      <c r="B24" s="995"/>
      <c r="C24" s="997"/>
      <c r="D24" s="999"/>
      <c r="E24" s="162">
        <f>$E$23</f>
        <v>0</v>
      </c>
      <c r="F24" s="163">
        <f>$F$23</f>
        <v>0</v>
      </c>
      <c r="G24" s="164">
        <f>$G$23+$E$24</f>
        <v>1</v>
      </c>
      <c r="H24" s="165">
        <f>$H$23+$F$24</f>
        <v>0</v>
      </c>
      <c r="I24" s="164">
        <f>$I$23+$G$24</f>
        <v>1</v>
      </c>
      <c r="J24" s="165">
        <f>$J$23+$H$24</f>
        <v>0</v>
      </c>
      <c r="K24" s="164">
        <f>$K$23+$I$24</f>
        <v>1</v>
      </c>
      <c r="L24" s="165">
        <f>$L$23+$J$24</f>
        <v>0</v>
      </c>
      <c r="M24" s="164">
        <f>$M$23+$K$24</f>
        <v>1</v>
      </c>
      <c r="N24" s="165">
        <f>$N$23+$L$24</f>
        <v>0</v>
      </c>
      <c r="O24" s="164">
        <f>$O$23+$M$24</f>
        <v>1</v>
      </c>
      <c r="P24" s="165">
        <f>$P$23+$N$24</f>
        <v>0</v>
      </c>
      <c r="Q24" s="164">
        <f>$Q$23+$O$24</f>
        <v>1</v>
      </c>
      <c r="R24" s="165">
        <f>$R$23+$P$24</f>
        <v>0</v>
      </c>
      <c r="S24" s="164">
        <f>$S$23+$Q$24</f>
        <v>1</v>
      </c>
      <c r="T24" s="165">
        <f>$T$23+$R$24</f>
        <v>0</v>
      </c>
      <c r="U24" s="164">
        <f>$U$23+$S$24</f>
        <v>1</v>
      </c>
      <c r="V24" s="165">
        <f>$V$23+$T$24</f>
        <v>0</v>
      </c>
      <c r="W24" s="164">
        <f>$W$23+$U$24</f>
        <v>1</v>
      </c>
      <c r="X24" s="165">
        <f>$X$23+$V$24</f>
        <v>0</v>
      </c>
      <c r="Y24" s="164">
        <f>$Y$23+$W$24</f>
        <v>1</v>
      </c>
      <c r="Z24" s="165">
        <f>$Z$23+$X$24</f>
        <v>0</v>
      </c>
      <c r="AA24" s="164">
        <f>$AA$23+$Y$24</f>
        <v>1</v>
      </c>
      <c r="AB24" s="165">
        <f>$AB$23+$Z$24</f>
        <v>0</v>
      </c>
      <c r="AC24" s="98"/>
    </row>
    <row r="25" spans="1:31" ht="15" customHeight="1">
      <c r="A25">
        <v>1</v>
      </c>
      <c r="B25" s="994" t="str">
        <f>'03.01-FUND E ESTRUTURAS'!$B$20</f>
        <v>03.04.100.05</v>
      </c>
      <c r="C25" s="996" t="str">
        <f>'03.01-FUND E ESTRUTURAS'!$C$20</f>
        <v>TRANSPORTE HORIZONTAL MANUAL, DE VIGAS DE MADEIRA COM SEÇÃO TRANSVERSAL DE 5 X 12 CM (UNIDADE: MXKM). AF_07/2019</v>
      </c>
      <c r="D25" s="998">
        <f>'03.01-FUND E ESTRUTURAS'!$H$20</f>
        <v>0</v>
      </c>
      <c r="E25" s="175"/>
      <c r="F25" s="161">
        <f>$E$25*$D$25</f>
        <v>0</v>
      </c>
      <c r="G25" s="176">
        <v>1</v>
      </c>
      <c r="H25" s="167">
        <f>$G$25*$D$25</f>
        <v>0</v>
      </c>
      <c r="I25" s="176"/>
      <c r="J25" s="167">
        <f>$I$25*$D$25</f>
        <v>0</v>
      </c>
      <c r="K25" s="176"/>
      <c r="L25" s="167">
        <f>$K$25*$D$25</f>
        <v>0</v>
      </c>
      <c r="M25" s="176"/>
      <c r="N25" s="167">
        <f>$M$25*$D$25</f>
        <v>0</v>
      </c>
      <c r="O25" s="176"/>
      <c r="P25" s="167">
        <f>$O$25*$D$25</f>
        <v>0</v>
      </c>
      <c r="Q25" s="176"/>
      <c r="R25" s="167">
        <f>$Q$25*$D$25</f>
        <v>0</v>
      </c>
      <c r="S25" s="176"/>
      <c r="T25" s="167">
        <f>$S$25*$D$25</f>
        <v>0</v>
      </c>
      <c r="U25" s="176"/>
      <c r="V25" s="167">
        <f>$U$25*$D$25</f>
        <v>0</v>
      </c>
      <c r="W25" s="176"/>
      <c r="X25" s="167">
        <f>$W$25*$D$25</f>
        <v>0</v>
      </c>
      <c r="Y25" s="176"/>
      <c r="Z25" s="167">
        <f>$Y$25*$D$25</f>
        <v>0</v>
      </c>
      <c r="AA25" s="176"/>
      <c r="AB25" s="167">
        <f>$AA$25*$D$25</f>
        <v>0</v>
      </c>
      <c r="AC25" s="98"/>
    </row>
    <row r="26" spans="1:31" ht="15" customHeight="1" thickBot="1">
      <c r="A26">
        <v>2</v>
      </c>
      <c r="B26" s="995"/>
      <c r="C26" s="997"/>
      <c r="D26" s="999"/>
      <c r="E26" s="162">
        <f>$E$25</f>
        <v>0</v>
      </c>
      <c r="F26" s="163">
        <f>$F$25</f>
        <v>0</v>
      </c>
      <c r="G26" s="164">
        <f>$G$25+$E$26</f>
        <v>1</v>
      </c>
      <c r="H26" s="165">
        <f>$H$25+$F$26</f>
        <v>0</v>
      </c>
      <c r="I26" s="164">
        <f>$I$25+$G$26</f>
        <v>1</v>
      </c>
      <c r="J26" s="165">
        <f>$J$25+$H$26</f>
        <v>0</v>
      </c>
      <c r="K26" s="164">
        <f>$K$25+$I$26</f>
        <v>1</v>
      </c>
      <c r="L26" s="165">
        <f>$L$25+$J$26</f>
        <v>0</v>
      </c>
      <c r="M26" s="164">
        <f>$M$25+$K$26</f>
        <v>1</v>
      </c>
      <c r="N26" s="165">
        <f>$N$25+$L$26</f>
        <v>0</v>
      </c>
      <c r="O26" s="164">
        <f>$O$25+$M$26</f>
        <v>1</v>
      </c>
      <c r="P26" s="165">
        <f>$P$25+$N$26</f>
        <v>0</v>
      </c>
      <c r="Q26" s="164">
        <f>$Q$25+$O$26</f>
        <v>1</v>
      </c>
      <c r="R26" s="165">
        <f>$R$25+$P$26</f>
        <v>0</v>
      </c>
      <c r="S26" s="164">
        <f>$S$25+$Q$26</f>
        <v>1</v>
      </c>
      <c r="T26" s="165">
        <f>$T$25+$R$26</f>
        <v>0</v>
      </c>
      <c r="U26" s="164">
        <f>$U$25+$S$26</f>
        <v>1</v>
      </c>
      <c r="V26" s="165">
        <f>$V$25+$T$26</f>
        <v>0</v>
      </c>
      <c r="W26" s="164">
        <f>$W$25+$U$26</f>
        <v>1</v>
      </c>
      <c r="X26" s="165">
        <f>$X$25+$V$26</f>
        <v>0</v>
      </c>
      <c r="Y26" s="164">
        <f>$Y$25+$W$26</f>
        <v>1</v>
      </c>
      <c r="Z26" s="165">
        <f>$Z$25+$X$26</f>
        <v>0</v>
      </c>
      <c r="AA26" s="164">
        <f>$AA$25+$Y$26</f>
        <v>1</v>
      </c>
      <c r="AB26" s="165">
        <f>$AB$25+$Z$26</f>
        <v>0</v>
      </c>
      <c r="AC26" s="98"/>
    </row>
    <row r="27" spans="1:31" ht="15" customHeight="1" thickBot="1">
      <c r="B27" s="76" t="str">
        <f>'03.01-FUND E ESTRUTURAS'!$B$21</f>
        <v>03.04.000</v>
      </c>
      <c r="C27" s="40" t="str">
        <f>'03.01-FUND E ESTRUTURAS'!$C$21</f>
        <v>ESTRUTURAS DE MADEIRA - Bloco D (D1 a D8)</v>
      </c>
      <c r="D27" s="106">
        <f>'03.01-FUND E ESTRUTURAS'!$H$21</f>
        <v>0</v>
      </c>
      <c r="E27" s="993"/>
      <c r="F27" s="993"/>
      <c r="G27" s="993"/>
      <c r="H27" s="993"/>
      <c r="I27" s="993"/>
      <c r="J27" s="993"/>
      <c r="K27" s="993"/>
      <c r="L27" s="993"/>
      <c r="M27" s="993"/>
      <c r="N27" s="993"/>
      <c r="O27" s="993"/>
      <c r="P27" s="993"/>
      <c r="Q27" s="993"/>
      <c r="R27" s="993"/>
      <c r="S27" s="993"/>
      <c r="T27" s="993"/>
      <c r="U27" s="993"/>
      <c r="V27" s="993"/>
      <c r="W27" s="993"/>
      <c r="X27" s="993"/>
      <c r="Y27" s="993"/>
      <c r="Z27" s="993"/>
      <c r="AA27" s="993"/>
      <c r="AB27" s="993"/>
      <c r="AC27" s="98"/>
      <c r="AE27" s="200" t="s">
        <v>185</v>
      </c>
    </row>
    <row r="28" spans="1:31" ht="15" customHeight="1">
      <c r="A28">
        <v>1</v>
      </c>
      <c r="B28" s="994" t="str">
        <f>'03.01-FUND E ESTRUTURAS'!$B$23</f>
        <v>03.04.100.01</v>
      </c>
      <c r="C28" s="996" t="str">
        <f>'03.01-FUND E ESTRUTURAS'!$C$23</f>
        <v>ESCORAMENTO DE ESTRUTURA COM A UTILIZAÇÃO DE TORRES METÁLICAS - FORNECIMENTO, INSTALAÇÃO E RETIRADA</v>
      </c>
      <c r="D28" s="998">
        <f>'03.01-FUND E ESTRUTURAS'!$H$23</f>
        <v>0</v>
      </c>
      <c r="E28" s="175"/>
      <c r="F28" s="161">
        <f>$E$28*$D$28</f>
        <v>0</v>
      </c>
      <c r="G28" s="176">
        <v>1</v>
      </c>
      <c r="H28" s="167">
        <f>$G$28*$D$28</f>
        <v>0</v>
      </c>
      <c r="I28" s="176"/>
      <c r="J28" s="167">
        <f>$I$28*$D$28</f>
        <v>0</v>
      </c>
      <c r="K28" s="176"/>
      <c r="L28" s="167">
        <f>$K$28*$D$28</f>
        <v>0</v>
      </c>
      <c r="M28" s="176"/>
      <c r="N28" s="167">
        <f>$M$28*$D$28</f>
        <v>0</v>
      </c>
      <c r="O28" s="176"/>
      <c r="P28" s="167">
        <f>$O$28*$D$28</f>
        <v>0</v>
      </c>
      <c r="Q28" s="176"/>
      <c r="R28" s="167">
        <f>$Q$28*$D$28</f>
        <v>0</v>
      </c>
      <c r="S28" s="176"/>
      <c r="T28" s="167">
        <f>$S$28*$D$28</f>
        <v>0</v>
      </c>
      <c r="U28" s="176"/>
      <c r="V28" s="167">
        <f>$U$28*$D$28</f>
        <v>0</v>
      </c>
      <c r="W28" s="176"/>
      <c r="X28" s="167">
        <f>$W$28*$D$28</f>
        <v>0</v>
      </c>
      <c r="Y28" s="176"/>
      <c r="Z28" s="167">
        <f>$Y$28*$D$28</f>
        <v>0</v>
      </c>
      <c r="AA28" s="176"/>
      <c r="AB28" s="167">
        <f>$AA$28*$D$28</f>
        <v>0</v>
      </c>
      <c r="AC28" s="98"/>
      <c r="AE28" t="s">
        <v>188</v>
      </c>
    </row>
    <row r="29" spans="1:31" ht="15" customHeight="1" thickBot="1">
      <c r="A29">
        <v>2</v>
      </c>
      <c r="B29" s="995"/>
      <c r="C29" s="997"/>
      <c r="D29" s="999"/>
      <c r="E29" s="162">
        <f>$E$28</f>
        <v>0</v>
      </c>
      <c r="F29" s="163">
        <f>$F$28</f>
        <v>0</v>
      </c>
      <c r="G29" s="164">
        <f>$G$28+$E$29</f>
        <v>1</v>
      </c>
      <c r="H29" s="165">
        <f>$H$28+$F$29</f>
        <v>0</v>
      </c>
      <c r="I29" s="164">
        <f>$I$28+$G$29</f>
        <v>1</v>
      </c>
      <c r="J29" s="165">
        <f>$J$28+$H$29</f>
        <v>0</v>
      </c>
      <c r="K29" s="164">
        <f>$K$28+$I$29</f>
        <v>1</v>
      </c>
      <c r="L29" s="165">
        <f>$L$28+$J$29</f>
        <v>0</v>
      </c>
      <c r="M29" s="164">
        <f>$M$28+$K$29</f>
        <v>1</v>
      </c>
      <c r="N29" s="165">
        <f>$N$28+$L$29</f>
        <v>0</v>
      </c>
      <c r="O29" s="164">
        <f>$O$28+$M$29</f>
        <v>1</v>
      </c>
      <c r="P29" s="165">
        <f>$P$28+$N$29</f>
        <v>0</v>
      </c>
      <c r="Q29" s="164">
        <f>$Q$28+$O$29</f>
        <v>1</v>
      </c>
      <c r="R29" s="165">
        <f>$R$28+$P$29</f>
        <v>0</v>
      </c>
      <c r="S29" s="164">
        <f>$S$28+$Q$29</f>
        <v>1</v>
      </c>
      <c r="T29" s="165">
        <f>$T$28+$R$29</f>
        <v>0</v>
      </c>
      <c r="U29" s="164">
        <f>$U$28+$S$29</f>
        <v>1</v>
      </c>
      <c r="V29" s="165">
        <f>$V$28+$T$29</f>
        <v>0</v>
      </c>
      <c r="W29" s="164">
        <f>$W$28+$U$29</f>
        <v>1</v>
      </c>
      <c r="X29" s="165">
        <f>$X$28+$V$29</f>
        <v>0</v>
      </c>
      <c r="Y29" s="164">
        <f>$Y$28+$W$29</f>
        <v>1</v>
      </c>
      <c r="Z29" s="165">
        <f>$Z$28+$X$29</f>
        <v>0</v>
      </c>
      <c r="AA29" s="164">
        <f>$AA$28+$Y$29</f>
        <v>1</v>
      </c>
      <c r="AB29" s="165">
        <f>$AB$28+$Z$29</f>
        <v>0</v>
      </c>
      <c r="AC29" s="98"/>
    </row>
    <row r="30" spans="1:31" ht="15" customHeight="1">
      <c r="A30">
        <v>1</v>
      </c>
      <c r="B30" s="994" t="str">
        <f>'03.01-FUND E ESTRUTURAS'!$B$24</f>
        <v>03.04.100.02</v>
      </c>
      <c r="C30" s="996" t="str">
        <f>'03.01-FUND E ESTRUTURAS'!$C$24</f>
        <v>ACESSÓRIOS DE APOIO PARA INSTALAÇÃO DE TORRE DE CARGA METÁLICA</v>
      </c>
      <c r="D30" s="998">
        <f>'03.01-FUND E ESTRUTURAS'!$H$24</f>
        <v>0</v>
      </c>
      <c r="E30" s="175"/>
      <c r="F30" s="161">
        <f>$E$30*$D$30</f>
        <v>0</v>
      </c>
      <c r="G30" s="176">
        <v>1</v>
      </c>
      <c r="H30" s="167">
        <f>$G$30*$D$30</f>
        <v>0</v>
      </c>
      <c r="I30" s="176"/>
      <c r="J30" s="167">
        <f>$I$30*$D$30</f>
        <v>0</v>
      </c>
      <c r="K30" s="176"/>
      <c r="L30" s="167">
        <f>$K$30*$D$30</f>
        <v>0</v>
      </c>
      <c r="M30" s="176"/>
      <c r="N30" s="167">
        <f>$M$30*$D$30</f>
        <v>0</v>
      </c>
      <c r="O30" s="176"/>
      <c r="P30" s="167">
        <f>$O$30*$D$30</f>
        <v>0</v>
      </c>
      <c r="Q30" s="176"/>
      <c r="R30" s="167">
        <f>$Q$30*$D$30</f>
        <v>0</v>
      </c>
      <c r="S30" s="176"/>
      <c r="T30" s="167">
        <f>$S$30*$D$30</f>
        <v>0</v>
      </c>
      <c r="U30" s="176"/>
      <c r="V30" s="167">
        <f>$U$30*$D$30</f>
        <v>0</v>
      </c>
      <c r="W30" s="176"/>
      <c r="X30" s="167">
        <f>$W$30*$D$30</f>
        <v>0</v>
      </c>
      <c r="Y30" s="176"/>
      <c r="Z30" s="167">
        <f>$Y$30*$D$30</f>
        <v>0</v>
      </c>
      <c r="AA30" s="176"/>
      <c r="AB30" s="167">
        <f>$AA$30*$D$30</f>
        <v>0</v>
      </c>
      <c r="AC30" s="98"/>
      <c r="AE30" t="s">
        <v>190</v>
      </c>
    </row>
    <row r="31" spans="1:31" ht="15" customHeight="1" thickBot="1">
      <c r="A31">
        <v>2</v>
      </c>
      <c r="B31" s="995"/>
      <c r="C31" s="997"/>
      <c r="D31" s="999"/>
      <c r="E31" s="162">
        <f>$E$30</f>
        <v>0</v>
      </c>
      <c r="F31" s="163">
        <f>$F$30</f>
        <v>0</v>
      </c>
      <c r="G31" s="164">
        <f>$G$30+$E$31</f>
        <v>1</v>
      </c>
      <c r="H31" s="165">
        <f>$H$30+$F$31</f>
        <v>0</v>
      </c>
      <c r="I31" s="164">
        <f>$I$30+$G$31</f>
        <v>1</v>
      </c>
      <c r="J31" s="165">
        <f>$J$30+$H$31</f>
        <v>0</v>
      </c>
      <c r="K31" s="164">
        <f>$K$30+$I$31</f>
        <v>1</v>
      </c>
      <c r="L31" s="165">
        <f>$L$30+$J$31</f>
        <v>0</v>
      </c>
      <c r="M31" s="164">
        <f>$M$30+$K$31</f>
        <v>1</v>
      </c>
      <c r="N31" s="165">
        <f>$N$30+$L$31</f>
        <v>0</v>
      </c>
      <c r="O31" s="164">
        <f>$O$30+$M$31</f>
        <v>1</v>
      </c>
      <c r="P31" s="165">
        <f>$P$30+$N$31</f>
        <v>0</v>
      </c>
      <c r="Q31" s="164">
        <f>$Q$30+$O$31</f>
        <v>1</v>
      </c>
      <c r="R31" s="165">
        <f>$R$30+$P$31</f>
        <v>0</v>
      </c>
      <c r="S31" s="164">
        <f>$S$30+$Q$31</f>
        <v>1</v>
      </c>
      <c r="T31" s="165">
        <f>$T$30+$R$31</f>
        <v>0</v>
      </c>
      <c r="U31" s="164">
        <f>$U$30+$S$31</f>
        <v>1</v>
      </c>
      <c r="V31" s="165">
        <f>$V$30+$T$31</f>
        <v>0</v>
      </c>
      <c r="W31" s="164">
        <f>$W$30+$U$31</f>
        <v>1</v>
      </c>
      <c r="X31" s="165">
        <f>$X$30+$V$31</f>
        <v>0</v>
      </c>
      <c r="Y31" s="164">
        <f>$Y$30+$W$31</f>
        <v>1</v>
      </c>
      <c r="Z31" s="165">
        <f>$Z$30+$X$31</f>
        <v>0</v>
      </c>
      <c r="AA31" s="164">
        <f>$AA$30+$Y$31</f>
        <v>1</v>
      </c>
      <c r="AB31" s="165">
        <f>$AB$30+$Z$31</f>
        <v>0</v>
      </c>
      <c r="AC31" s="98"/>
    </row>
    <row r="32" spans="1:31" ht="15" customHeight="1">
      <c r="A32">
        <v>1</v>
      </c>
      <c r="B32" s="994" t="str">
        <f>'03.01-FUND E ESTRUTURAS'!$B$25</f>
        <v>03.04.100.03</v>
      </c>
      <c r="C32" s="996" t="str">
        <f>'03.01-FUND E ESTRUTURAS'!$C$25</f>
        <v>SUBSTITUIÇÃO DE ELEMENTOS ESTRUTURAIS DE TESOURAS EM MADEIRA</v>
      </c>
      <c r="D32" s="998">
        <f>'03.01-FUND E ESTRUTURAS'!$H$25</f>
        <v>0</v>
      </c>
      <c r="E32" s="175"/>
      <c r="F32" s="161">
        <f>$E$32*$D$32</f>
        <v>0</v>
      </c>
      <c r="G32" s="176">
        <v>1</v>
      </c>
      <c r="H32" s="167">
        <f>$G$32*$D$32</f>
        <v>0</v>
      </c>
      <c r="I32" s="176"/>
      <c r="J32" s="167">
        <f>$I$32*$D$32</f>
        <v>0</v>
      </c>
      <c r="K32" s="176"/>
      <c r="L32" s="167">
        <f>$K$32*$D$32</f>
        <v>0</v>
      </c>
      <c r="M32" s="176"/>
      <c r="N32" s="167">
        <f>$M$32*$D$32</f>
        <v>0</v>
      </c>
      <c r="O32" s="176"/>
      <c r="P32" s="167">
        <f>$O$32*$D$32</f>
        <v>0</v>
      </c>
      <c r="Q32" s="176"/>
      <c r="R32" s="167">
        <f>$Q$32*$D$32</f>
        <v>0</v>
      </c>
      <c r="S32" s="176"/>
      <c r="T32" s="167">
        <f>$S$32*$D$32</f>
        <v>0</v>
      </c>
      <c r="U32" s="176"/>
      <c r="V32" s="167">
        <f>$U$32*$D$32</f>
        <v>0</v>
      </c>
      <c r="W32" s="176"/>
      <c r="X32" s="167">
        <f>$W$32*$D$32</f>
        <v>0</v>
      </c>
      <c r="Y32" s="176"/>
      <c r="Z32" s="167">
        <f>$Y$32*$D$32</f>
        <v>0</v>
      </c>
      <c r="AA32" s="176"/>
      <c r="AB32" s="167">
        <f>$AA$32*$D$32</f>
        <v>0</v>
      </c>
      <c r="AC32" s="98"/>
      <c r="AE32" t="s">
        <v>192</v>
      </c>
    </row>
    <row r="33" spans="1:31" ht="15" customHeight="1" thickBot="1">
      <c r="A33">
        <v>2</v>
      </c>
      <c r="B33" s="995"/>
      <c r="C33" s="997"/>
      <c r="D33" s="999"/>
      <c r="E33" s="162">
        <f>$E$32</f>
        <v>0</v>
      </c>
      <c r="F33" s="163">
        <f>$F$32</f>
        <v>0</v>
      </c>
      <c r="G33" s="164">
        <f>$G$32+$E$33</f>
        <v>1</v>
      </c>
      <c r="H33" s="165">
        <f>$H$32+$F$33</f>
        <v>0</v>
      </c>
      <c r="I33" s="164">
        <f>$I$32+$G$33</f>
        <v>1</v>
      </c>
      <c r="J33" s="165">
        <f>$J$32+$H$33</f>
        <v>0</v>
      </c>
      <c r="K33" s="164">
        <f>$K$32+$I$33</f>
        <v>1</v>
      </c>
      <c r="L33" s="165">
        <f>$L$32+$J$33</f>
        <v>0</v>
      </c>
      <c r="M33" s="164">
        <f>$M$32+$K$33</f>
        <v>1</v>
      </c>
      <c r="N33" s="165">
        <f>$N$32+$L$33</f>
        <v>0</v>
      </c>
      <c r="O33" s="164">
        <f>$O$32+$M$33</f>
        <v>1</v>
      </c>
      <c r="P33" s="165">
        <f>$P$32+$N$33</f>
        <v>0</v>
      </c>
      <c r="Q33" s="164">
        <f>$Q$32+$O$33</f>
        <v>1</v>
      </c>
      <c r="R33" s="165">
        <f>$R$32+$P$33</f>
        <v>0</v>
      </c>
      <c r="S33" s="164">
        <f>$S$32+$Q$33</f>
        <v>1</v>
      </c>
      <c r="T33" s="165">
        <f>$T$32+$R$33</f>
        <v>0</v>
      </c>
      <c r="U33" s="164">
        <f>$U$32+$S$33</f>
        <v>1</v>
      </c>
      <c r="V33" s="165">
        <f>$V$32+$T$33</f>
        <v>0</v>
      </c>
      <c r="W33" s="164">
        <f>$W$32+$U$33</f>
        <v>1</v>
      </c>
      <c r="X33" s="165">
        <f>$X$32+$V$33</f>
        <v>0</v>
      </c>
      <c r="Y33" s="164">
        <f>$Y$32+$W$33</f>
        <v>1</v>
      </c>
      <c r="Z33" s="165">
        <f>$Z$32+$X$33</f>
        <v>0</v>
      </c>
      <c r="AA33" s="164">
        <f>$AA$32+$Y$33</f>
        <v>1</v>
      </c>
      <c r="AB33" s="165">
        <f>$AB$32+$Z$33</f>
        <v>0</v>
      </c>
      <c r="AC33" s="98"/>
    </row>
    <row r="34" spans="1:31" ht="15" customHeight="1">
      <c r="A34">
        <v>1</v>
      </c>
      <c r="B34" s="994" t="str">
        <f>'03.01-FUND E ESTRUTURAS'!$B$26</f>
        <v>03.04.100.04</v>
      </c>
      <c r="C34" s="996" t="str">
        <f>'03.01-FUND E ESTRUTURAS'!$C$26</f>
        <v>PINTURA IMUNIZANTE PARA MADEIRA, 2 DEMÃOS. AF_01/2021</v>
      </c>
      <c r="D34" s="998">
        <f>'03.01-FUND E ESTRUTURAS'!$H$26</f>
        <v>0</v>
      </c>
      <c r="E34" s="175"/>
      <c r="F34" s="161">
        <f>$E$34*$D$34</f>
        <v>0</v>
      </c>
      <c r="G34" s="176">
        <v>1</v>
      </c>
      <c r="H34" s="167">
        <f>$G$34*$D$34</f>
        <v>0</v>
      </c>
      <c r="I34" s="176"/>
      <c r="J34" s="167">
        <f>$I$34*$D$34</f>
        <v>0</v>
      </c>
      <c r="K34" s="176"/>
      <c r="L34" s="167">
        <f>$K$34*$D$34</f>
        <v>0</v>
      </c>
      <c r="M34" s="176"/>
      <c r="N34" s="167">
        <f>$M$34*$D$34</f>
        <v>0</v>
      </c>
      <c r="O34" s="176"/>
      <c r="P34" s="167">
        <f>$O$34*$D$34</f>
        <v>0</v>
      </c>
      <c r="Q34" s="176"/>
      <c r="R34" s="167">
        <f>$Q$34*$D$34</f>
        <v>0</v>
      </c>
      <c r="S34" s="176"/>
      <c r="T34" s="167">
        <f>$S$34*$D$34</f>
        <v>0</v>
      </c>
      <c r="U34" s="176"/>
      <c r="V34" s="167">
        <f>$U$34*$D$34</f>
        <v>0</v>
      </c>
      <c r="W34" s="176"/>
      <c r="X34" s="167">
        <f>$W$34*$D$34</f>
        <v>0</v>
      </c>
      <c r="Y34" s="176"/>
      <c r="Z34" s="167">
        <f>$Y$34*$D$34</f>
        <v>0</v>
      </c>
      <c r="AA34" s="176"/>
      <c r="AB34" s="167">
        <f>$AA$34*$D$34</f>
        <v>0</v>
      </c>
      <c r="AC34" s="98"/>
      <c r="AE34" t="s">
        <v>194</v>
      </c>
    </row>
    <row r="35" spans="1:31" ht="15" customHeight="1" thickBot="1">
      <c r="A35">
        <v>2</v>
      </c>
      <c r="B35" s="995"/>
      <c r="C35" s="997"/>
      <c r="D35" s="999"/>
      <c r="E35" s="162">
        <f>$E$34</f>
        <v>0</v>
      </c>
      <c r="F35" s="163">
        <f>$F$34</f>
        <v>0</v>
      </c>
      <c r="G35" s="164">
        <f>$G$34+$E$35</f>
        <v>1</v>
      </c>
      <c r="H35" s="165">
        <f>$H$34+$F$35</f>
        <v>0</v>
      </c>
      <c r="I35" s="164">
        <f>$I$34+$G$35</f>
        <v>1</v>
      </c>
      <c r="J35" s="165">
        <f>$J$34+$H$35</f>
        <v>0</v>
      </c>
      <c r="K35" s="164">
        <f>$K$34+$I$35</f>
        <v>1</v>
      </c>
      <c r="L35" s="165">
        <f>$L$34+$J$35</f>
        <v>0</v>
      </c>
      <c r="M35" s="164">
        <f>$M$34+$K$35</f>
        <v>1</v>
      </c>
      <c r="N35" s="165">
        <f>$N$34+$L$35</f>
        <v>0</v>
      </c>
      <c r="O35" s="164">
        <f>$O$34+$M$35</f>
        <v>1</v>
      </c>
      <c r="P35" s="165">
        <f>$P$34+$N$35</f>
        <v>0</v>
      </c>
      <c r="Q35" s="164">
        <f>$Q$34+$O$35</f>
        <v>1</v>
      </c>
      <c r="R35" s="165">
        <f>$R$34+$P$35</f>
        <v>0</v>
      </c>
      <c r="S35" s="164">
        <f>$S$34+$Q$35</f>
        <v>1</v>
      </c>
      <c r="T35" s="165">
        <f>$T$34+$R$35</f>
        <v>0</v>
      </c>
      <c r="U35" s="164">
        <f>$U$34+$S$35</f>
        <v>1</v>
      </c>
      <c r="V35" s="165">
        <f>$V$34+$T$35</f>
        <v>0</v>
      </c>
      <c r="W35" s="164">
        <f>$W$34+$U$35</f>
        <v>1</v>
      </c>
      <c r="X35" s="165">
        <f>$X$34+$V$35</f>
        <v>0</v>
      </c>
      <c r="Y35" s="164">
        <f>$Y$34+$W$35</f>
        <v>1</v>
      </c>
      <c r="Z35" s="165">
        <f>$Z$34+$X$35</f>
        <v>0</v>
      </c>
      <c r="AA35" s="164">
        <f>$AA$34+$Y$35</f>
        <v>1</v>
      </c>
      <c r="AB35" s="165">
        <f>$AB$34+$Z$35</f>
        <v>0</v>
      </c>
      <c r="AC35" s="98"/>
    </row>
    <row r="36" spans="1:31" ht="15" customHeight="1" thickBot="1">
      <c r="B36" s="76" t="str">
        <f>'03.01-FUND E ESTRUTURAS'!$B$27</f>
        <v>03.04.000</v>
      </c>
      <c r="C36" s="40" t="str">
        <f>'03.01-FUND E ESTRUTURAS'!$C$27</f>
        <v>ESTRUTURAS DE MADEIRA - Bloco E (E1 a E10)</v>
      </c>
      <c r="D36" s="106">
        <f>'03.01-FUND E ESTRUTURAS'!$H$27</f>
        <v>0</v>
      </c>
      <c r="E36" s="993"/>
      <c r="F36" s="993"/>
      <c r="G36" s="993"/>
      <c r="H36" s="993"/>
      <c r="I36" s="993"/>
      <c r="J36" s="993"/>
      <c r="K36" s="993"/>
      <c r="L36" s="993"/>
      <c r="M36" s="993"/>
      <c r="N36" s="993"/>
      <c r="O36" s="993"/>
      <c r="P36" s="993"/>
      <c r="Q36" s="993"/>
      <c r="R36" s="993"/>
      <c r="S36" s="993"/>
      <c r="T36" s="993"/>
      <c r="U36" s="993"/>
      <c r="V36" s="993"/>
      <c r="W36" s="993"/>
      <c r="X36" s="993"/>
      <c r="Y36" s="993"/>
      <c r="Z36" s="993"/>
      <c r="AA36" s="993"/>
      <c r="AB36" s="993"/>
      <c r="AC36" s="98"/>
      <c r="AE36" s="200" t="s">
        <v>195</v>
      </c>
    </row>
    <row r="37" spans="1:31" ht="15" customHeight="1">
      <c r="A37">
        <v>1</v>
      </c>
      <c r="B37" s="994" t="str">
        <f>'03.01-FUND E ESTRUTURAS'!$B$29</f>
        <v>03.04.100.01</v>
      </c>
      <c r="C37" s="996" t="str">
        <f>'03.01-FUND E ESTRUTURAS'!$C$29</f>
        <v>PINTURA IMUNIZANTE PARA MADEIRA, 2 DEMÃOS. AF_01/2021</v>
      </c>
      <c r="D37" s="998">
        <f>'03.01-FUND E ESTRUTURAS'!$H$29</f>
        <v>0</v>
      </c>
      <c r="E37" s="175"/>
      <c r="F37" s="161">
        <f>$E$37*$D$37</f>
        <v>0</v>
      </c>
      <c r="G37" s="176"/>
      <c r="H37" s="167">
        <f>$G$37*$D$37</f>
        <v>0</v>
      </c>
      <c r="I37" s="176">
        <v>1</v>
      </c>
      <c r="J37" s="167">
        <f>$I$37*$D$37</f>
        <v>0</v>
      </c>
      <c r="K37" s="176"/>
      <c r="L37" s="167">
        <f>$K$37*$D$37</f>
        <v>0</v>
      </c>
      <c r="M37" s="176"/>
      <c r="N37" s="167">
        <f>$M$37*$D$37</f>
        <v>0</v>
      </c>
      <c r="O37" s="176"/>
      <c r="P37" s="167">
        <f>$O$37*$D$37</f>
        <v>0</v>
      </c>
      <c r="Q37" s="176"/>
      <c r="R37" s="167">
        <f>$Q$37*$D$37</f>
        <v>0</v>
      </c>
      <c r="S37" s="176"/>
      <c r="T37" s="167">
        <f>$S$37*$D$37</f>
        <v>0</v>
      </c>
      <c r="U37" s="176"/>
      <c r="V37" s="167">
        <f>$U$37*$D$37</f>
        <v>0</v>
      </c>
      <c r="W37" s="176"/>
      <c r="X37" s="167">
        <f>$W$37*$D$37</f>
        <v>0</v>
      </c>
      <c r="Y37" s="176"/>
      <c r="Z37" s="167">
        <f>$Y$37*$D$37</f>
        <v>0</v>
      </c>
      <c r="AA37" s="176"/>
      <c r="AB37" s="167">
        <f>$AA$37*$D$37</f>
        <v>0</v>
      </c>
      <c r="AC37" s="98"/>
      <c r="AE37" t="s">
        <v>198</v>
      </c>
    </row>
    <row r="38" spans="1:31" ht="15" customHeight="1" thickBot="1">
      <c r="A38">
        <v>2</v>
      </c>
      <c r="B38" s="995"/>
      <c r="C38" s="997"/>
      <c r="D38" s="999"/>
      <c r="E38" s="162">
        <f>$E$37</f>
        <v>0</v>
      </c>
      <c r="F38" s="163">
        <f>$F$37</f>
        <v>0</v>
      </c>
      <c r="G38" s="164">
        <f>$G$37+$E$38</f>
        <v>0</v>
      </c>
      <c r="H38" s="165">
        <f>$H$37+$F$38</f>
        <v>0</v>
      </c>
      <c r="I38" s="164">
        <f>$I$37+$G$38</f>
        <v>1</v>
      </c>
      <c r="J38" s="165">
        <f>$J$37+$H$38</f>
        <v>0</v>
      </c>
      <c r="K38" s="164">
        <f>$K$37+$I$38</f>
        <v>1</v>
      </c>
      <c r="L38" s="165">
        <f>$L$37+$J$38</f>
        <v>0</v>
      </c>
      <c r="M38" s="164">
        <f>$M$37+$K$38</f>
        <v>1</v>
      </c>
      <c r="N38" s="165">
        <f>$N$37+$L$38</f>
        <v>0</v>
      </c>
      <c r="O38" s="164">
        <f>$O$37+$M$38</f>
        <v>1</v>
      </c>
      <c r="P38" s="165">
        <f>$P$37+$N$38</f>
        <v>0</v>
      </c>
      <c r="Q38" s="164">
        <f>$Q$37+$O$38</f>
        <v>1</v>
      </c>
      <c r="R38" s="165">
        <f>$R$37+$P$38</f>
        <v>0</v>
      </c>
      <c r="S38" s="164">
        <f>$S$37+$Q$38</f>
        <v>1</v>
      </c>
      <c r="T38" s="165">
        <f>$T$37+$R$38</f>
        <v>0</v>
      </c>
      <c r="U38" s="164">
        <f>$U$37+$S$38</f>
        <v>1</v>
      </c>
      <c r="V38" s="165">
        <f>$V$37+$T$38</f>
        <v>0</v>
      </c>
      <c r="W38" s="164">
        <f>$W$37+$U$38</f>
        <v>1</v>
      </c>
      <c r="X38" s="165">
        <f>$X$37+$V$38</f>
        <v>0</v>
      </c>
      <c r="Y38" s="164">
        <f>$Y$37+$W$38</f>
        <v>1</v>
      </c>
      <c r="Z38" s="165">
        <f>$Z$37+$X$38</f>
        <v>0</v>
      </c>
      <c r="AA38" s="164">
        <f>$AA$37+$Y$38</f>
        <v>1</v>
      </c>
      <c r="AB38" s="165">
        <f>$AB$37+$Z$38</f>
        <v>0</v>
      </c>
      <c r="AC38" s="98"/>
    </row>
    <row r="39" spans="1:31" ht="15" customHeight="1" thickBot="1">
      <c r="B39" s="76" t="str">
        <f>'03.01-FUND E ESTRUTURAS'!$B$30</f>
        <v>03.04.000</v>
      </c>
      <c r="C39" s="40" t="str">
        <f>'03.01-FUND E ESTRUTURAS'!$C$30</f>
        <v>ESTRUTURAS DE MADEIRA - Bloco E (E11 a E13)</v>
      </c>
      <c r="D39" s="106">
        <f>'03.01-FUND E ESTRUTURAS'!$H$30</f>
        <v>0</v>
      </c>
      <c r="E39" s="993"/>
      <c r="F39" s="993"/>
      <c r="G39" s="993"/>
      <c r="H39" s="993"/>
      <c r="I39" s="993"/>
      <c r="J39" s="993"/>
      <c r="K39" s="993"/>
      <c r="L39" s="993"/>
      <c r="M39" s="993"/>
      <c r="N39" s="993"/>
      <c r="O39" s="993"/>
      <c r="P39" s="993"/>
      <c r="Q39" s="993"/>
      <c r="R39" s="993"/>
      <c r="S39" s="993"/>
      <c r="T39" s="993"/>
      <c r="U39" s="993"/>
      <c r="V39" s="993"/>
      <c r="W39" s="993"/>
      <c r="X39" s="993"/>
      <c r="Y39" s="993"/>
      <c r="Z39" s="993"/>
      <c r="AA39" s="993"/>
      <c r="AB39" s="993"/>
      <c r="AC39" s="98"/>
      <c r="AE39" s="200" t="s">
        <v>199</v>
      </c>
    </row>
    <row r="40" spans="1:31" ht="15" customHeight="1">
      <c r="A40">
        <v>1</v>
      </c>
      <c r="B40" s="994" t="str">
        <f>'03.01-FUND E ESTRUTURAS'!$B$32</f>
        <v>03.04.100.01</v>
      </c>
      <c r="C40" s="996" t="str">
        <f>'03.01-FUND E ESTRUTURAS'!$C$32</f>
        <v>PINTURA IMUNIZANTE PARA MADEIRA, 2 DEMÃOS. AF_01/2021</v>
      </c>
      <c r="D40" s="998">
        <f>'03.01-FUND E ESTRUTURAS'!$H$32</f>
        <v>0</v>
      </c>
      <c r="E40" s="175"/>
      <c r="F40" s="161">
        <f>$E$40*$D$40</f>
        <v>0</v>
      </c>
      <c r="G40" s="176"/>
      <c r="H40" s="167">
        <f>$G$40*$D$40</f>
        <v>0</v>
      </c>
      <c r="I40" s="176">
        <v>1</v>
      </c>
      <c r="J40" s="167">
        <f>$I$40*$D$40</f>
        <v>0</v>
      </c>
      <c r="K40" s="176"/>
      <c r="L40" s="167">
        <f>$K$40*$D$40</f>
        <v>0</v>
      </c>
      <c r="M40" s="176"/>
      <c r="N40" s="167">
        <f>$M$40*$D$40</f>
        <v>0</v>
      </c>
      <c r="O40" s="176"/>
      <c r="P40" s="167">
        <f>$O$40*$D$40</f>
        <v>0</v>
      </c>
      <c r="Q40" s="176"/>
      <c r="R40" s="167">
        <f>$Q$40*$D$40</f>
        <v>0</v>
      </c>
      <c r="S40" s="176"/>
      <c r="T40" s="167">
        <f>$S$40*$D$40</f>
        <v>0</v>
      </c>
      <c r="U40" s="176"/>
      <c r="V40" s="167">
        <f>$U$40*$D$40</f>
        <v>0</v>
      </c>
      <c r="W40" s="176"/>
      <c r="X40" s="167">
        <f>$W$40*$D$40</f>
        <v>0</v>
      </c>
      <c r="Y40" s="176"/>
      <c r="Z40" s="167">
        <f>$Y$40*$D$40</f>
        <v>0</v>
      </c>
      <c r="AA40" s="176"/>
      <c r="AB40" s="167">
        <f>$AA$40*$D$40</f>
        <v>0</v>
      </c>
      <c r="AC40" s="98"/>
      <c r="AE40" t="s">
        <v>202</v>
      </c>
    </row>
    <row r="41" spans="1:31" ht="15" customHeight="1" thickBot="1">
      <c r="A41">
        <v>2</v>
      </c>
      <c r="B41" s="995"/>
      <c r="C41" s="997"/>
      <c r="D41" s="999"/>
      <c r="E41" s="162">
        <f>$E$40</f>
        <v>0</v>
      </c>
      <c r="F41" s="163">
        <f>$F$40</f>
        <v>0</v>
      </c>
      <c r="G41" s="164">
        <f>$G$40+$E$41</f>
        <v>0</v>
      </c>
      <c r="H41" s="165">
        <f>$H$40+$F$41</f>
        <v>0</v>
      </c>
      <c r="I41" s="164">
        <f>$I$40+$G$41</f>
        <v>1</v>
      </c>
      <c r="J41" s="165">
        <f>$J$40+$H$41</f>
        <v>0</v>
      </c>
      <c r="K41" s="164">
        <f>$K$40+$I$41</f>
        <v>1</v>
      </c>
      <c r="L41" s="165">
        <f>$L$40+$J$41</f>
        <v>0</v>
      </c>
      <c r="M41" s="164">
        <f>$M$40+$K$41</f>
        <v>1</v>
      </c>
      <c r="N41" s="165">
        <f>$N$40+$L$41</f>
        <v>0</v>
      </c>
      <c r="O41" s="164">
        <f>$O$40+$M$41</f>
        <v>1</v>
      </c>
      <c r="P41" s="165">
        <f>$P$40+$N$41</f>
        <v>0</v>
      </c>
      <c r="Q41" s="164">
        <f>$Q$40+$O$41</f>
        <v>1</v>
      </c>
      <c r="R41" s="165">
        <f>$R$40+$P$41</f>
        <v>0</v>
      </c>
      <c r="S41" s="164">
        <f>$S$40+$Q$41</f>
        <v>1</v>
      </c>
      <c r="T41" s="165">
        <f>$T$40+$R$41</f>
        <v>0</v>
      </c>
      <c r="U41" s="164">
        <f>$U$40+$S$41</f>
        <v>1</v>
      </c>
      <c r="V41" s="165">
        <f>$V$40+$T$41</f>
        <v>0</v>
      </c>
      <c r="W41" s="164">
        <f>$W$40+$U$41</f>
        <v>1</v>
      </c>
      <c r="X41" s="165">
        <f>$X$40+$V$41</f>
        <v>0</v>
      </c>
      <c r="Y41" s="164">
        <f>$Y$40+$W$41</f>
        <v>1</v>
      </c>
      <c r="Z41" s="165">
        <f>$Z$40+$X$41</f>
        <v>0</v>
      </c>
      <c r="AA41" s="164">
        <f>$AA$40+$Y$41</f>
        <v>1</v>
      </c>
      <c r="AB41" s="165">
        <f>$AB$40+$Z$41</f>
        <v>0</v>
      </c>
      <c r="AC41" s="98"/>
    </row>
    <row r="42" spans="1:31" ht="15" customHeight="1" thickBot="1">
      <c r="B42" s="76" t="str">
        <f>'03.01-FUND E ESTRUTURAS'!$B$33</f>
        <v>03.04.000</v>
      </c>
      <c r="C42" s="40" t="str">
        <f>'03.01-FUND E ESTRUTURAS'!$C$33</f>
        <v>ESTRUTURAS DE MADEIRA - Bloco F (F1)</v>
      </c>
      <c r="D42" s="106">
        <f>'03.01-FUND E ESTRUTURAS'!$H$33</f>
        <v>0</v>
      </c>
      <c r="E42" s="993"/>
      <c r="F42" s="993"/>
      <c r="G42" s="993"/>
      <c r="H42" s="993"/>
      <c r="I42" s="993"/>
      <c r="J42" s="993"/>
      <c r="K42" s="993"/>
      <c r="L42" s="993"/>
      <c r="M42" s="993"/>
      <c r="N42" s="993"/>
      <c r="O42" s="993"/>
      <c r="P42" s="993"/>
      <c r="Q42" s="993"/>
      <c r="R42" s="993"/>
      <c r="S42" s="993"/>
      <c r="T42" s="993"/>
      <c r="U42" s="993"/>
      <c r="V42" s="993"/>
      <c r="W42" s="993"/>
      <c r="X42" s="993"/>
      <c r="Y42" s="993"/>
      <c r="Z42" s="993"/>
      <c r="AA42" s="993"/>
      <c r="AB42" s="993"/>
      <c r="AC42" s="98"/>
      <c r="AE42" s="200" t="s">
        <v>203</v>
      </c>
    </row>
    <row r="43" spans="1:31" ht="15" customHeight="1">
      <c r="A43">
        <v>1</v>
      </c>
      <c r="B43" s="994" t="str">
        <f>'03.01-FUND E ESTRUTURAS'!$B$35</f>
        <v>03.04.100.01</v>
      </c>
      <c r="C43" s="996" t="str">
        <f>'03.01-FUND E ESTRUTURAS'!$C$35</f>
        <v>PINTURA IMUNIZANTE PARA MADEIRA, 2 DEMÃOS. AF_01/2021</v>
      </c>
      <c r="D43" s="998">
        <f>'03.01-FUND E ESTRUTURAS'!$H$35</f>
        <v>0</v>
      </c>
      <c r="E43" s="175"/>
      <c r="F43" s="161">
        <f>$E$43*$D$43</f>
        <v>0</v>
      </c>
      <c r="G43" s="176"/>
      <c r="H43" s="167">
        <f>$G$43*$D$43</f>
        <v>0</v>
      </c>
      <c r="I43" s="176">
        <v>1</v>
      </c>
      <c r="J43" s="167">
        <f>$I$43*$D$43</f>
        <v>0</v>
      </c>
      <c r="K43" s="176"/>
      <c r="L43" s="167">
        <f>$K$43*$D$43</f>
        <v>0</v>
      </c>
      <c r="M43" s="176"/>
      <c r="N43" s="167">
        <f>$M$43*$D$43</f>
        <v>0</v>
      </c>
      <c r="O43" s="176"/>
      <c r="P43" s="167">
        <f>$O$43*$D$43</f>
        <v>0</v>
      </c>
      <c r="Q43" s="176"/>
      <c r="R43" s="167">
        <f>$Q$43*$D$43</f>
        <v>0</v>
      </c>
      <c r="S43" s="176"/>
      <c r="T43" s="167">
        <f>$S$43*$D$43</f>
        <v>0</v>
      </c>
      <c r="U43" s="176"/>
      <c r="V43" s="167">
        <f>$U$43*$D$43</f>
        <v>0</v>
      </c>
      <c r="W43" s="176"/>
      <c r="X43" s="167">
        <f>$W$43*$D$43</f>
        <v>0</v>
      </c>
      <c r="Y43" s="176"/>
      <c r="Z43" s="167">
        <f>$Y$43*$D$43</f>
        <v>0</v>
      </c>
      <c r="AA43" s="176"/>
      <c r="AB43" s="167">
        <f>$AA$43*$D$43</f>
        <v>0</v>
      </c>
      <c r="AC43" s="98"/>
      <c r="AE43" t="s">
        <v>206</v>
      </c>
    </row>
    <row r="44" spans="1:31" ht="15" customHeight="1" thickBot="1">
      <c r="A44">
        <v>2</v>
      </c>
      <c r="B44" s="995"/>
      <c r="C44" s="997"/>
      <c r="D44" s="999"/>
      <c r="E44" s="162">
        <f>$E$43</f>
        <v>0</v>
      </c>
      <c r="F44" s="163">
        <f>$F$43</f>
        <v>0</v>
      </c>
      <c r="G44" s="164">
        <f>$G$43+$E$44</f>
        <v>0</v>
      </c>
      <c r="H44" s="165">
        <f>$H$43+$F$44</f>
        <v>0</v>
      </c>
      <c r="I44" s="164">
        <f>$I$43+$G$44</f>
        <v>1</v>
      </c>
      <c r="J44" s="165">
        <f>$J$43+$H$44</f>
        <v>0</v>
      </c>
      <c r="K44" s="164">
        <f>$K$43+$I$44</f>
        <v>1</v>
      </c>
      <c r="L44" s="165">
        <f>$L$43+$J$44</f>
        <v>0</v>
      </c>
      <c r="M44" s="164">
        <f>$M$43+$K$44</f>
        <v>1</v>
      </c>
      <c r="N44" s="165">
        <f>$N$43+$L$44</f>
        <v>0</v>
      </c>
      <c r="O44" s="164">
        <f>$O$43+$M$44</f>
        <v>1</v>
      </c>
      <c r="P44" s="165">
        <f>$P$43+$N$44</f>
        <v>0</v>
      </c>
      <c r="Q44" s="164">
        <f>$Q$43+$O$44</f>
        <v>1</v>
      </c>
      <c r="R44" s="165">
        <f>$R$43+$P$44</f>
        <v>0</v>
      </c>
      <c r="S44" s="164">
        <f>$S$43+$Q$44</f>
        <v>1</v>
      </c>
      <c r="T44" s="165">
        <f>$T$43+$R$44</f>
        <v>0</v>
      </c>
      <c r="U44" s="164">
        <f>$U$43+$S$44</f>
        <v>1</v>
      </c>
      <c r="V44" s="165">
        <f>$V$43+$T$44</f>
        <v>0</v>
      </c>
      <c r="W44" s="164">
        <f>$W$43+$U$44</f>
        <v>1</v>
      </c>
      <c r="X44" s="165">
        <f>$X$43+$V$44</f>
        <v>0</v>
      </c>
      <c r="Y44" s="164">
        <f>$Y$43+$W$44</f>
        <v>1</v>
      </c>
      <c r="Z44" s="165">
        <f>$Z$43+$X$44</f>
        <v>0</v>
      </c>
      <c r="AA44" s="164">
        <f>$AA$43+$Y$44</f>
        <v>1</v>
      </c>
      <c r="AB44" s="165">
        <f>$AB$43+$Z$44</f>
        <v>0</v>
      </c>
      <c r="AC44" s="98"/>
    </row>
    <row r="45" spans="1:31" ht="15" customHeight="1" thickBot="1">
      <c r="B45" s="76" t="str">
        <f>'03.01-FUND E ESTRUTURAS'!$B$36</f>
        <v>03.04.000</v>
      </c>
      <c r="C45" s="40" t="str">
        <f>'03.01-FUND E ESTRUTURAS'!$C$36</f>
        <v xml:space="preserve">ESTRUTURAS DE MADEIRA - Bloco F (F2 a F4) </v>
      </c>
      <c r="D45" s="106">
        <f>'03.01-FUND E ESTRUTURAS'!$H$36</f>
        <v>0</v>
      </c>
      <c r="E45" s="993"/>
      <c r="F45" s="993"/>
      <c r="G45" s="993"/>
      <c r="H45" s="993"/>
      <c r="I45" s="993"/>
      <c r="J45" s="993"/>
      <c r="K45" s="993"/>
      <c r="L45" s="993"/>
      <c r="M45" s="993"/>
      <c r="N45" s="993"/>
      <c r="O45" s="993"/>
      <c r="P45" s="993"/>
      <c r="Q45" s="993"/>
      <c r="R45" s="993"/>
      <c r="S45" s="993"/>
      <c r="T45" s="993"/>
      <c r="U45" s="993"/>
      <c r="V45" s="993"/>
      <c r="W45" s="993"/>
      <c r="X45" s="993"/>
      <c r="Y45" s="993"/>
      <c r="Z45" s="993"/>
      <c r="AA45" s="993"/>
      <c r="AB45" s="993"/>
      <c r="AC45" s="98"/>
      <c r="AE45" s="200" t="s">
        <v>207</v>
      </c>
    </row>
    <row r="46" spans="1:31" ht="15" customHeight="1">
      <c r="A46">
        <v>1</v>
      </c>
      <c r="B46" s="994" t="str">
        <f>'03.01-FUND E ESTRUTURAS'!$B$38</f>
        <v>03.04.100.01</v>
      </c>
      <c r="C46" s="996" t="str">
        <f>'03.01-FUND E ESTRUTURAS'!$C$38</f>
        <v>ESCORAMENTO DE ESTRUTURA COM A UTILIZAÇÃO DE TORRES METÁLICAS - FORNECIMENTO, INSTALAÇÃO E RETIRADA</v>
      </c>
      <c r="D46" s="998">
        <f>'03.01-FUND E ESTRUTURAS'!$H$38</f>
        <v>0</v>
      </c>
      <c r="E46" s="175"/>
      <c r="F46" s="161">
        <f>$E$46*$D$46</f>
        <v>0</v>
      </c>
      <c r="G46" s="176"/>
      <c r="H46" s="167">
        <f>$G$46*$D$46</f>
        <v>0</v>
      </c>
      <c r="I46" s="176">
        <v>1</v>
      </c>
      <c r="J46" s="167">
        <f>$I$46*$D$46</f>
        <v>0</v>
      </c>
      <c r="K46" s="176"/>
      <c r="L46" s="167">
        <f>$K$46*$D$46</f>
        <v>0</v>
      </c>
      <c r="M46" s="176"/>
      <c r="N46" s="167">
        <f>$M$46*$D$46</f>
        <v>0</v>
      </c>
      <c r="O46" s="176"/>
      <c r="P46" s="167">
        <f>$O$46*$D$46</f>
        <v>0</v>
      </c>
      <c r="Q46" s="176"/>
      <c r="R46" s="167">
        <f>$Q$46*$D$46</f>
        <v>0</v>
      </c>
      <c r="S46" s="176"/>
      <c r="T46" s="167">
        <f>$S$46*$D$46</f>
        <v>0</v>
      </c>
      <c r="U46" s="176"/>
      <c r="V46" s="167">
        <f>$U$46*$D$46</f>
        <v>0</v>
      </c>
      <c r="W46" s="176"/>
      <c r="X46" s="167">
        <f>$W$46*$D$46</f>
        <v>0</v>
      </c>
      <c r="Y46" s="176"/>
      <c r="Z46" s="167">
        <f>$Y$46*$D$46</f>
        <v>0</v>
      </c>
      <c r="AA46" s="176"/>
      <c r="AB46" s="167">
        <f>$AA$46*$D$46</f>
        <v>0</v>
      </c>
      <c r="AC46" s="98"/>
      <c r="AE46" t="s">
        <v>210</v>
      </c>
    </row>
    <row r="47" spans="1:31" ht="15" customHeight="1" thickBot="1">
      <c r="A47">
        <v>2</v>
      </c>
      <c r="B47" s="995"/>
      <c r="C47" s="997"/>
      <c r="D47" s="999"/>
      <c r="E47" s="162">
        <f>$E$46</f>
        <v>0</v>
      </c>
      <c r="F47" s="163">
        <f>$F$46</f>
        <v>0</v>
      </c>
      <c r="G47" s="164">
        <f>$G$46+$E$47</f>
        <v>0</v>
      </c>
      <c r="H47" s="165">
        <f>$H$46+$F$47</f>
        <v>0</v>
      </c>
      <c r="I47" s="164">
        <f>$I$46+$G$47</f>
        <v>1</v>
      </c>
      <c r="J47" s="165">
        <f>$J$46+$H$47</f>
        <v>0</v>
      </c>
      <c r="K47" s="164">
        <f>$K$46+$I$47</f>
        <v>1</v>
      </c>
      <c r="L47" s="165">
        <f>$L$46+$J$47</f>
        <v>0</v>
      </c>
      <c r="M47" s="164">
        <f>$M$46+$K$47</f>
        <v>1</v>
      </c>
      <c r="N47" s="165">
        <f>$N$46+$L$47</f>
        <v>0</v>
      </c>
      <c r="O47" s="164">
        <f>$O$46+$M$47</f>
        <v>1</v>
      </c>
      <c r="P47" s="165">
        <f>$P$46+$N$47</f>
        <v>0</v>
      </c>
      <c r="Q47" s="164">
        <f>$Q$46+$O$47</f>
        <v>1</v>
      </c>
      <c r="R47" s="165">
        <f>$R$46+$P$47</f>
        <v>0</v>
      </c>
      <c r="S47" s="164">
        <f>$S$46+$Q$47</f>
        <v>1</v>
      </c>
      <c r="T47" s="165">
        <f>$T$46+$R$47</f>
        <v>0</v>
      </c>
      <c r="U47" s="164">
        <f>$U$46+$S$47</f>
        <v>1</v>
      </c>
      <c r="V47" s="165">
        <f>$V$46+$T$47</f>
        <v>0</v>
      </c>
      <c r="W47" s="164">
        <f>$W$46+$U$47</f>
        <v>1</v>
      </c>
      <c r="X47" s="165">
        <f>$X$46+$V$47</f>
        <v>0</v>
      </c>
      <c r="Y47" s="164">
        <f>$Y$46+$W$47</f>
        <v>1</v>
      </c>
      <c r="Z47" s="165">
        <f>$Z$46+$X$47</f>
        <v>0</v>
      </c>
      <c r="AA47" s="164">
        <f>$AA$46+$Y$47</f>
        <v>1</v>
      </c>
      <c r="AB47" s="165">
        <f>$AB$46+$Z$47</f>
        <v>0</v>
      </c>
      <c r="AC47" s="98"/>
    </row>
    <row r="48" spans="1:31" ht="15" customHeight="1">
      <c r="A48">
        <v>1</v>
      </c>
      <c r="B48" s="994" t="str">
        <f>'03.01-FUND E ESTRUTURAS'!$B$39</f>
        <v>03.04.100.02</v>
      </c>
      <c r="C48" s="996" t="str">
        <f>'03.01-FUND E ESTRUTURAS'!$C$39</f>
        <v>ACESSÓRIOS DE APOIO PARA INSTALAÇÃO DE TORRE DE CARGA METÁLICA</v>
      </c>
      <c r="D48" s="998">
        <f>'03.01-FUND E ESTRUTURAS'!$H$39</f>
        <v>0</v>
      </c>
      <c r="E48" s="175"/>
      <c r="F48" s="161">
        <f>$E$48*$D$48</f>
        <v>0</v>
      </c>
      <c r="G48" s="176"/>
      <c r="H48" s="167">
        <f>$G$48*$D$48</f>
        <v>0</v>
      </c>
      <c r="I48" s="176">
        <v>1</v>
      </c>
      <c r="J48" s="167">
        <f>$I$48*$D$48</f>
        <v>0</v>
      </c>
      <c r="K48" s="176"/>
      <c r="L48" s="167">
        <f>$K$48*$D$48</f>
        <v>0</v>
      </c>
      <c r="M48" s="176"/>
      <c r="N48" s="167">
        <f>$M$48*$D$48</f>
        <v>0</v>
      </c>
      <c r="O48" s="176"/>
      <c r="P48" s="167">
        <f>$O$48*$D$48</f>
        <v>0</v>
      </c>
      <c r="Q48" s="176"/>
      <c r="R48" s="167">
        <f>$Q$48*$D$48</f>
        <v>0</v>
      </c>
      <c r="S48" s="176"/>
      <c r="T48" s="167">
        <f>$S$48*$D$48</f>
        <v>0</v>
      </c>
      <c r="U48" s="176"/>
      <c r="V48" s="167">
        <f>$U$48*$D$48</f>
        <v>0</v>
      </c>
      <c r="W48" s="176"/>
      <c r="X48" s="167">
        <f>$W$48*$D$48</f>
        <v>0</v>
      </c>
      <c r="Y48" s="176"/>
      <c r="Z48" s="167">
        <f>$Y$48*$D$48</f>
        <v>0</v>
      </c>
      <c r="AA48" s="176"/>
      <c r="AB48" s="167">
        <f>$AA$48*$D$48</f>
        <v>0</v>
      </c>
      <c r="AC48" s="98"/>
      <c r="AE48" t="s">
        <v>211</v>
      </c>
    </row>
    <row r="49" spans="1:31" ht="15" customHeight="1" thickBot="1">
      <c r="A49">
        <v>2</v>
      </c>
      <c r="B49" s="995"/>
      <c r="C49" s="997"/>
      <c r="D49" s="999"/>
      <c r="E49" s="162">
        <f>$E$48</f>
        <v>0</v>
      </c>
      <c r="F49" s="163">
        <f>$F$48</f>
        <v>0</v>
      </c>
      <c r="G49" s="164">
        <f>$G$48+$E$49</f>
        <v>0</v>
      </c>
      <c r="H49" s="165">
        <f>$H$48+$F$49</f>
        <v>0</v>
      </c>
      <c r="I49" s="164">
        <f>$I$48+$G$49</f>
        <v>1</v>
      </c>
      <c r="J49" s="165">
        <f>$J$48+$H$49</f>
        <v>0</v>
      </c>
      <c r="K49" s="164">
        <f>$K$48+$I$49</f>
        <v>1</v>
      </c>
      <c r="L49" s="165">
        <f>$L$48+$J$49</f>
        <v>0</v>
      </c>
      <c r="M49" s="164">
        <f>$M$48+$K$49</f>
        <v>1</v>
      </c>
      <c r="N49" s="165">
        <f>$N$48+$L$49</f>
        <v>0</v>
      </c>
      <c r="O49" s="164">
        <f>$O$48+$M$49</f>
        <v>1</v>
      </c>
      <c r="P49" s="165">
        <f>$P$48+$N$49</f>
        <v>0</v>
      </c>
      <c r="Q49" s="164">
        <f>$Q$48+$O$49</f>
        <v>1</v>
      </c>
      <c r="R49" s="165">
        <f>$R$48+$P$49</f>
        <v>0</v>
      </c>
      <c r="S49" s="164">
        <f>$S$48+$Q$49</f>
        <v>1</v>
      </c>
      <c r="T49" s="165">
        <f>$T$48+$R$49</f>
        <v>0</v>
      </c>
      <c r="U49" s="164">
        <f>$U$48+$S$49</f>
        <v>1</v>
      </c>
      <c r="V49" s="165">
        <f>$V$48+$T$49</f>
        <v>0</v>
      </c>
      <c r="W49" s="164">
        <f>$W$48+$U$49</f>
        <v>1</v>
      </c>
      <c r="X49" s="165">
        <f>$X$48+$V$49</f>
        <v>0</v>
      </c>
      <c r="Y49" s="164">
        <f>$Y$48+$W$49</f>
        <v>1</v>
      </c>
      <c r="Z49" s="165">
        <f>$Z$48+$X$49</f>
        <v>0</v>
      </c>
      <c r="AA49" s="164">
        <f>$AA$48+$Y$49</f>
        <v>1</v>
      </c>
      <c r="AB49" s="165">
        <f>$AB$48+$Z$49</f>
        <v>0</v>
      </c>
      <c r="AC49" s="98"/>
    </row>
    <row r="50" spans="1:31" ht="15" customHeight="1">
      <c r="A50">
        <v>1</v>
      </c>
      <c r="B50" s="994" t="str">
        <f>'03.01-FUND E ESTRUTURAS'!$B$40</f>
        <v>03.04.100.03</v>
      </c>
      <c r="C50" s="996" t="str">
        <f>'03.01-FUND E ESTRUTURAS'!$C$40</f>
        <v>REFORÇO METÁLICO EM TESOURA COM CHAPA DE AÇO E BARRA ROSCADA</v>
      </c>
      <c r="D50" s="998">
        <f>'03.01-FUND E ESTRUTURAS'!$H$40</f>
        <v>0</v>
      </c>
      <c r="E50" s="175"/>
      <c r="F50" s="161">
        <f>$E$50*$D$50</f>
        <v>0</v>
      </c>
      <c r="G50" s="176"/>
      <c r="H50" s="167">
        <f>$G$50*$D$50</f>
        <v>0</v>
      </c>
      <c r="I50" s="176">
        <v>1</v>
      </c>
      <c r="J50" s="167">
        <f>$I$50*$D$50</f>
        <v>0</v>
      </c>
      <c r="K50" s="176"/>
      <c r="L50" s="167">
        <f>$K$50*$D$50</f>
        <v>0</v>
      </c>
      <c r="M50" s="176"/>
      <c r="N50" s="167">
        <f>$M$50*$D$50</f>
        <v>0</v>
      </c>
      <c r="O50" s="176"/>
      <c r="P50" s="167">
        <f>$O$50*$D$50</f>
        <v>0</v>
      </c>
      <c r="Q50" s="176"/>
      <c r="R50" s="167">
        <f>$Q$50*$D$50</f>
        <v>0</v>
      </c>
      <c r="S50" s="176"/>
      <c r="T50" s="167">
        <f>$S$50*$D$50</f>
        <v>0</v>
      </c>
      <c r="U50" s="176"/>
      <c r="V50" s="167">
        <f>$U$50*$D$50</f>
        <v>0</v>
      </c>
      <c r="W50" s="176"/>
      <c r="X50" s="167">
        <f>$W$50*$D$50</f>
        <v>0</v>
      </c>
      <c r="Y50" s="176"/>
      <c r="Z50" s="167">
        <f>$Y$50*$D$50</f>
        <v>0</v>
      </c>
      <c r="AA50" s="176"/>
      <c r="AB50" s="167">
        <f>$AA$50*$D$50</f>
        <v>0</v>
      </c>
      <c r="AC50" s="98"/>
      <c r="AE50" t="s">
        <v>212</v>
      </c>
    </row>
    <row r="51" spans="1:31" ht="15" customHeight="1" thickBot="1">
      <c r="A51">
        <v>2</v>
      </c>
      <c r="B51" s="995"/>
      <c r="C51" s="997"/>
      <c r="D51" s="999"/>
      <c r="E51" s="162">
        <f>$E$50</f>
        <v>0</v>
      </c>
      <c r="F51" s="163">
        <f>$F$50</f>
        <v>0</v>
      </c>
      <c r="G51" s="164">
        <f>$G$50+$E$51</f>
        <v>0</v>
      </c>
      <c r="H51" s="165">
        <f>$H$50+$F$51</f>
        <v>0</v>
      </c>
      <c r="I51" s="164">
        <f>$I$50+$G$51</f>
        <v>1</v>
      </c>
      <c r="J51" s="165">
        <f>$J$50+$H$51</f>
        <v>0</v>
      </c>
      <c r="K51" s="164">
        <f>$K$50+$I$51</f>
        <v>1</v>
      </c>
      <c r="L51" s="165">
        <f>$L$50+$J$51</f>
        <v>0</v>
      </c>
      <c r="M51" s="164">
        <f>$M$50+$K$51</f>
        <v>1</v>
      </c>
      <c r="N51" s="165">
        <f>$N$50+$L$51</f>
        <v>0</v>
      </c>
      <c r="O51" s="164">
        <f>$O$50+$M$51</f>
        <v>1</v>
      </c>
      <c r="P51" s="165">
        <f>$P$50+$N$51</f>
        <v>0</v>
      </c>
      <c r="Q51" s="164">
        <f>$Q$50+$O$51</f>
        <v>1</v>
      </c>
      <c r="R51" s="165">
        <f>$R$50+$P$51</f>
        <v>0</v>
      </c>
      <c r="S51" s="164">
        <f>$S$50+$Q$51</f>
        <v>1</v>
      </c>
      <c r="T51" s="165">
        <f>$T$50+$R$51</f>
        <v>0</v>
      </c>
      <c r="U51" s="164">
        <f>$U$50+$S$51</f>
        <v>1</v>
      </c>
      <c r="V51" s="165">
        <f>$V$50+$T$51</f>
        <v>0</v>
      </c>
      <c r="W51" s="164">
        <f>$W$50+$U$51</f>
        <v>1</v>
      </c>
      <c r="X51" s="165">
        <f>$X$50+$V$51</f>
        <v>0</v>
      </c>
      <c r="Y51" s="164">
        <f>$Y$50+$W$51</f>
        <v>1</v>
      </c>
      <c r="Z51" s="165">
        <f>$Z$50+$X$51</f>
        <v>0</v>
      </c>
      <c r="AA51" s="164">
        <f>$AA$50+$Y$51</f>
        <v>1</v>
      </c>
      <c r="AB51" s="165">
        <f>$AB$50+$Z$51</f>
        <v>0</v>
      </c>
      <c r="AC51" s="98"/>
    </row>
    <row r="52" spans="1:31" ht="15" customHeight="1">
      <c r="A52">
        <v>1</v>
      </c>
      <c r="B52" s="994" t="str">
        <f>'03.01-FUND E ESTRUTURAS'!$B$41</f>
        <v>03.04.100.04</v>
      </c>
      <c r="C52" s="996" t="str">
        <f>'03.01-FUND E ESTRUTURAS'!$C$41</f>
        <v>PINTURA IMUNIZANTE PARA MADEIRA, 2 DEMÃOS. AF_01/2021</v>
      </c>
      <c r="D52" s="998">
        <f>'03.01-FUND E ESTRUTURAS'!$H$41</f>
        <v>0</v>
      </c>
      <c r="E52" s="175"/>
      <c r="F52" s="161">
        <f>$E$52*$D$52</f>
        <v>0</v>
      </c>
      <c r="G52" s="176"/>
      <c r="H52" s="167">
        <f>$G$52*$D$52</f>
        <v>0</v>
      </c>
      <c r="I52" s="176">
        <v>1</v>
      </c>
      <c r="J52" s="167">
        <f>$I$52*$D$52</f>
        <v>0</v>
      </c>
      <c r="K52" s="176"/>
      <c r="L52" s="167">
        <f>$K$52*$D$52</f>
        <v>0</v>
      </c>
      <c r="M52" s="176"/>
      <c r="N52" s="167">
        <f>$M$52*$D$52</f>
        <v>0</v>
      </c>
      <c r="O52" s="176"/>
      <c r="P52" s="167">
        <f>$O$52*$D$52</f>
        <v>0</v>
      </c>
      <c r="Q52" s="176"/>
      <c r="R52" s="167">
        <f>$Q$52*$D$52</f>
        <v>0</v>
      </c>
      <c r="S52" s="176"/>
      <c r="T52" s="167">
        <f>$S$52*$D$52</f>
        <v>0</v>
      </c>
      <c r="U52" s="176"/>
      <c r="V52" s="167">
        <f>$U$52*$D$52</f>
        <v>0</v>
      </c>
      <c r="W52" s="176"/>
      <c r="X52" s="167">
        <f>$W$52*$D$52</f>
        <v>0</v>
      </c>
      <c r="Y52" s="176"/>
      <c r="Z52" s="167">
        <f>$Y$52*$D$52</f>
        <v>0</v>
      </c>
      <c r="AA52" s="176"/>
      <c r="AB52" s="167">
        <f>$AA$52*$D$52</f>
        <v>0</v>
      </c>
      <c r="AC52" s="98"/>
      <c r="AE52" t="s">
        <v>214</v>
      </c>
    </row>
    <row r="53" spans="1:31" ht="15" customHeight="1" thickBot="1">
      <c r="A53">
        <v>2</v>
      </c>
      <c r="B53" s="995"/>
      <c r="C53" s="997"/>
      <c r="D53" s="999"/>
      <c r="E53" s="162">
        <f>$E$52</f>
        <v>0</v>
      </c>
      <c r="F53" s="163">
        <f>$F$52</f>
        <v>0</v>
      </c>
      <c r="G53" s="164">
        <f>$G$52+$E$53</f>
        <v>0</v>
      </c>
      <c r="H53" s="165">
        <f>$H$52+$F$53</f>
        <v>0</v>
      </c>
      <c r="I53" s="164">
        <f>$I$52+$G$53</f>
        <v>1</v>
      </c>
      <c r="J53" s="165">
        <f>$J$52+$H$53</f>
        <v>0</v>
      </c>
      <c r="K53" s="164">
        <f>$K$52+$I$53</f>
        <v>1</v>
      </c>
      <c r="L53" s="165">
        <f>$L$52+$J$53</f>
        <v>0</v>
      </c>
      <c r="M53" s="164">
        <f>$M$52+$K$53</f>
        <v>1</v>
      </c>
      <c r="N53" s="165">
        <f>$N$52+$L$53</f>
        <v>0</v>
      </c>
      <c r="O53" s="164">
        <f>$O$52+$M$53</f>
        <v>1</v>
      </c>
      <c r="P53" s="165">
        <f>$P$52+$N$53</f>
        <v>0</v>
      </c>
      <c r="Q53" s="164">
        <f>$Q$52+$O$53</f>
        <v>1</v>
      </c>
      <c r="R53" s="165">
        <f>$R$52+$P$53</f>
        <v>0</v>
      </c>
      <c r="S53" s="164">
        <f>$S$52+$Q$53</f>
        <v>1</v>
      </c>
      <c r="T53" s="165">
        <f>$T$52+$R$53</f>
        <v>0</v>
      </c>
      <c r="U53" s="164">
        <f>$U$52+$S$53</f>
        <v>1</v>
      </c>
      <c r="V53" s="165">
        <f>$V$52+$T$53</f>
        <v>0</v>
      </c>
      <c r="W53" s="164">
        <f>$W$52+$U$53</f>
        <v>1</v>
      </c>
      <c r="X53" s="165">
        <f>$X$52+$V$53</f>
        <v>0</v>
      </c>
      <c r="Y53" s="164">
        <f>$Y$52+$W$53</f>
        <v>1</v>
      </c>
      <c r="Z53" s="165">
        <f>$Z$52+$X$53</f>
        <v>0</v>
      </c>
      <c r="AA53" s="164">
        <f>$AA$52+$Y$53</f>
        <v>1</v>
      </c>
      <c r="AB53" s="165">
        <f>$AB$52+$Z$53</f>
        <v>0</v>
      </c>
      <c r="AC53" s="98"/>
    </row>
    <row r="54" spans="1:31" ht="15" customHeight="1" thickBot="1">
      <c r="B54" s="76" t="str">
        <f>'03.01-FUND E ESTRUTURAS'!$B$42</f>
        <v>03.04.000</v>
      </c>
      <c r="C54" s="40" t="str">
        <f>'03.01-FUND E ESTRUTURAS'!$C$42</f>
        <v>ESTRUTURAS DE MADEIRA - Bloco F (F5, F6 e F17)</v>
      </c>
      <c r="D54" s="106">
        <f>'03.01-FUND E ESTRUTURAS'!$H$42</f>
        <v>0</v>
      </c>
      <c r="E54" s="993"/>
      <c r="F54" s="993"/>
      <c r="G54" s="993"/>
      <c r="H54" s="993"/>
      <c r="I54" s="993"/>
      <c r="J54" s="993"/>
      <c r="K54" s="993"/>
      <c r="L54" s="993"/>
      <c r="M54" s="993"/>
      <c r="N54" s="993"/>
      <c r="O54" s="993"/>
      <c r="P54" s="993"/>
      <c r="Q54" s="993"/>
      <c r="R54" s="993"/>
      <c r="S54" s="993"/>
      <c r="T54" s="993"/>
      <c r="U54" s="993"/>
      <c r="V54" s="993"/>
      <c r="W54" s="993"/>
      <c r="X54" s="993"/>
      <c r="Y54" s="993"/>
      <c r="Z54" s="993"/>
      <c r="AA54" s="993"/>
      <c r="AB54" s="993"/>
      <c r="AC54" s="98"/>
      <c r="AE54" s="200" t="s">
        <v>215</v>
      </c>
    </row>
    <row r="55" spans="1:31" ht="15" customHeight="1">
      <c r="A55">
        <v>1</v>
      </c>
      <c r="B55" s="994" t="str">
        <f>'03.01-FUND E ESTRUTURAS'!$B$44</f>
        <v>03.04.100.01</v>
      </c>
      <c r="C55" s="996" t="str">
        <f>'03.01-FUND E ESTRUTURAS'!$C$44</f>
        <v>REMOÇÃO DE TESOURAS DE MADEIRA, COM VÃO MENOR QUE 8M, DE FORMA MANUAL, SEM REAPROVEITAMENTO. AF_09/2023</v>
      </c>
      <c r="D55" s="998">
        <f>'03.01-FUND E ESTRUTURAS'!$H$44</f>
        <v>0</v>
      </c>
      <c r="E55" s="175"/>
      <c r="F55" s="161">
        <f>$E$55*$D$55</f>
        <v>0</v>
      </c>
      <c r="G55" s="176"/>
      <c r="H55" s="167">
        <f>$G$55*$D$55</f>
        <v>0</v>
      </c>
      <c r="I55" s="176"/>
      <c r="J55" s="167">
        <f>$I$55*$D$55</f>
        <v>0</v>
      </c>
      <c r="K55" s="176">
        <v>1</v>
      </c>
      <c r="L55" s="167">
        <f>$K$55*$D$55</f>
        <v>0</v>
      </c>
      <c r="M55" s="176"/>
      <c r="N55" s="167">
        <f>$M$55*$D$55</f>
        <v>0</v>
      </c>
      <c r="O55" s="176"/>
      <c r="P55" s="167">
        <f>$O$55*$D$55</f>
        <v>0</v>
      </c>
      <c r="Q55" s="176"/>
      <c r="R55" s="167">
        <f>$Q$55*$D$55</f>
        <v>0</v>
      </c>
      <c r="S55" s="176"/>
      <c r="T55" s="167">
        <f>$S$55*$D$55</f>
        <v>0</v>
      </c>
      <c r="U55" s="176"/>
      <c r="V55" s="167">
        <f>$U$55*$D$55</f>
        <v>0</v>
      </c>
      <c r="W55" s="176"/>
      <c r="X55" s="167">
        <f>$W$55*$D$55</f>
        <v>0</v>
      </c>
      <c r="Y55" s="176"/>
      <c r="Z55" s="167">
        <f>$Y$55*$D$55</f>
        <v>0</v>
      </c>
      <c r="AA55" s="176"/>
      <c r="AB55" s="167">
        <f>$AA$55*$D$55</f>
        <v>0</v>
      </c>
      <c r="AC55" s="98"/>
      <c r="AE55" s="200"/>
    </row>
    <row r="56" spans="1:31" ht="15" customHeight="1" thickBot="1">
      <c r="A56">
        <v>2</v>
      </c>
      <c r="B56" s="995"/>
      <c r="C56" s="997"/>
      <c r="D56" s="999"/>
      <c r="E56" s="162">
        <f>$E$55</f>
        <v>0</v>
      </c>
      <c r="F56" s="163">
        <f>$F$55</f>
        <v>0</v>
      </c>
      <c r="G56" s="164">
        <f>$G$55+$E$56</f>
        <v>0</v>
      </c>
      <c r="H56" s="165">
        <f>$H$55+$F$56</f>
        <v>0</v>
      </c>
      <c r="I56" s="164">
        <f>$I$55+$G$56</f>
        <v>0</v>
      </c>
      <c r="J56" s="165">
        <f>$J$55+$H$56</f>
        <v>0</v>
      </c>
      <c r="K56" s="164">
        <f>$K$55+$I$56</f>
        <v>1</v>
      </c>
      <c r="L56" s="165">
        <f>$L$55+$J$56</f>
        <v>0</v>
      </c>
      <c r="M56" s="164">
        <f>$M$55+$K$56</f>
        <v>1</v>
      </c>
      <c r="N56" s="165">
        <f>$N$55+$L$56</f>
        <v>0</v>
      </c>
      <c r="O56" s="164">
        <f>$O$55+$M$56</f>
        <v>1</v>
      </c>
      <c r="P56" s="165">
        <f>$P$55+$N$56</f>
        <v>0</v>
      </c>
      <c r="Q56" s="164">
        <f>$Q$55+$O$56</f>
        <v>1</v>
      </c>
      <c r="R56" s="165">
        <f>$R$55+$P$56</f>
        <v>0</v>
      </c>
      <c r="S56" s="164">
        <f>$S$55+$Q$56</f>
        <v>1</v>
      </c>
      <c r="T56" s="165">
        <f>$T$55+$R$56</f>
        <v>0</v>
      </c>
      <c r="U56" s="164">
        <f>$U$55+$S$56</f>
        <v>1</v>
      </c>
      <c r="V56" s="165">
        <f>$V$55+$T$56</f>
        <v>0</v>
      </c>
      <c r="W56" s="164">
        <f>$W$55+$U$56</f>
        <v>1</v>
      </c>
      <c r="X56" s="165">
        <f>$X$55+$V$56</f>
        <v>0</v>
      </c>
      <c r="Y56" s="164">
        <f>$Y$55+$W$56</f>
        <v>1</v>
      </c>
      <c r="Z56" s="165">
        <f>$Z$55+$X$56</f>
        <v>0</v>
      </c>
      <c r="AA56" s="164">
        <f>$AA$55+$Y$56</f>
        <v>1</v>
      </c>
      <c r="AB56" s="165">
        <f>$AB$55+$Z$56</f>
        <v>0</v>
      </c>
      <c r="AC56" s="98"/>
      <c r="AE56" s="200"/>
    </row>
    <row r="57" spans="1:31" ht="15" customHeight="1">
      <c r="A57">
        <v>1</v>
      </c>
      <c r="B57" s="994" t="str">
        <f>'03.01-FUND E ESTRUTURAS'!$B$45</f>
        <v>03.04.100.02</v>
      </c>
      <c r="C57" s="996" t="str">
        <f>'03.01-FUND E ESTRUTURAS'!$C$45</f>
        <v>TRANSPORTE HORIZONTAL MANUAL, DE VIGAS DE MADEIRA COM SEÇÃO TRANSVERSAL DE 5 X 12 CM (UNIDADE: MXKM). AF_07/2019</v>
      </c>
      <c r="D57" s="998">
        <f>'03.01-FUND E ESTRUTURAS'!$H$45</f>
        <v>0</v>
      </c>
      <c r="E57" s="175"/>
      <c r="F57" s="161">
        <f>$E$57*$D$57</f>
        <v>0</v>
      </c>
      <c r="G57" s="176"/>
      <c r="H57" s="167">
        <f>$G$57*$D$57</f>
        <v>0</v>
      </c>
      <c r="I57" s="176"/>
      <c r="J57" s="167">
        <f>$I$57*$D$57</f>
        <v>0</v>
      </c>
      <c r="K57" s="176">
        <v>1</v>
      </c>
      <c r="L57" s="167">
        <f>$K$57*$D$57</f>
        <v>0</v>
      </c>
      <c r="M57" s="176"/>
      <c r="N57" s="167">
        <f>$M$57*$D$57</f>
        <v>0</v>
      </c>
      <c r="O57" s="176"/>
      <c r="P57" s="167">
        <f>$O$57*$D$57</f>
        <v>0</v>
      </c>
      <c r="Q57" s="176"/>
      <c r="R57" s="167">
        <f>$Q$57*$D$57</f>
        <v>0</v>
      </c>
      <c r="S57" s="176"/>
      <c r="T57" s="167">
        <f>$S$57*$D$57</f>
        <v>0</v>
      </c>
      <c r="U57" s="176"/>
      <c r="V57" s="167">
        <f>$U$57*$D$57</f>
        <v>0</v>
      </c>
      <c r="W57" s="176"/>
      <c r="X57" s="167">
        <f>$W$57*$D$57</f>
        <v>0</v>
      </c>
      <c r="Y57" s="176"/>
      <c r="Z57" s="167">
        <f>$Y$57*$D$57</f>
        <v>0</v>
      </c>
      <c r="AA57" s="176"/>
      <c r="AB57" s="167">
        <f>$AA$57*$D$57</f>
        <v>0</v>
      </c>
      <c r="AC57" s="98"/>
      <c r="AE57" s="200"/>
    </row>
    <row r="58" spans="1:31" ht="15" customHeight="1" thickBot="1">
      <c r="A58">
        <v>2</v>
      </c>
      <c r="B58" s="995"/>
      <c r="C58" s="997"/>
      <c r="D58" s="999"/>
      <c r="E58" s="162">
        <f>$E$57</f>
        <v>0</v>
      </c>
      <c r="F58" s="163">
        <f>$F$57</f>
        <v>0</v>
      </c>
      <c r="G58" s="164">
        <f>$G$57+$E$58</f>
        <v>0</v>
      </c>
      <c r="H58" s="165">
        <f>$H$57+$F$58</f>
        <v>0</v>
      </c>
      <c r="I58" s="164">
        <f>$I$57+$G$58</f>
        <v>0</v>
      </c>
      <c r="J58" s="165">
        <f>$J$57+$H$58</f>
        <v>0</v>
      </c>
      <c r="K58" s="164">
        <f>$K$57+$I$58</f>
        <v>1</v>
      </c>
      <c r="L58" s="165">
        <f>$L$57+$J$58</f>
        <v>0</v>
      </c>
      <c r="M58" s="164">
        <f>$M$57+$K$58</f>
        <v>1</v>
      </c>
      <c r="N58" s="165">
        <f>$N$57+$L$58</f>
        <v>0</v>
      </c>
      <c r="O58" s="164">
        <f>$O$57+$M$58</f>
        <v>1</v>
      </c>
      <c r="P58" s="165">
        <f>$P$57+$N$58</f>
        <v>0</v>
      </c>
      <c r="Q58" s="164">
        <f>$Q$57+$O$58</f>
        <v>1</v>
      </c>
      <c r="R58" s="165">
        <f>$R$57+$P$58</f>
        <v>0</v>
      </c>
      <c r="S58" s="164">
        <f>$S$57+$Q$58</f>
        <v>1</v>
      </c>
      <c r="T58" s="165">
        <f>$T$57+$R$58</f>
        <v>0</v>
      </c>
      <c r="U58" s="164">
        <f>$U$57+$S$58</f>
        <v>1</v>
      </c>
      <c r="V58" s="165">
        <f>$V$57+$T$58</f>
        <v>0</v>
      </c>
      <c r="W58" s="164">
        <f>$W$57+$U$58</f>
        <v>1</v>
      </c>
      <c r="X58" s="165">
        <f>$X$57+$V$58</f>
        <v>0</v>
      </c>
      <c r="Y58" s="164">
        <f>$Y$57+$W$58</f>
        <v>1</v>
      </c>
      <c r="Z58" s="165">
        <f>$Z$57+$X$58</f>
        <v>0</v>
      </c>
      <c r="AA58" s="164">
        <f>$AA$57+$Y$58</f>
        <v>1</v>
      </c>
      <c r="AB58" s="165">
        <f>$AB$57+$Z$58</f>
        <v>0</v>
      </c>
      <c r="AC58" s="98"/>
      <c r="AE58" s="200"/>
    </row>
    <row r="59" spans="1:31" ht="15" customHeight="1">
      <c r="A59">
        <v>1</v>
      </c>
      <c r="B59" s="994" t="str">
        <f>'03.01-FUND E ESTRUTURAS'!$B$46</f>
        <v>03.04.100.03</v>
      </c>
      <c r="C59" s="996" t="str">
        <f>'03.01-FUND E ESTRUTURAS'!$C$46</f>
        <v>FABRICAÇÃO E INSTALAÇÃO DE TESOURA INTEIRA EM MADEIRA NÃO APARELHADA, VÃO DE 9 M, PARA TELHA CERÂMICA OU DE CONCRETO, INCLUSO IÇAMENTO. AF_10/2025</v>
      </c>
      <c r="D59" s="998">
        <f>'03.01-FUND E ESTRUTURAS'!$H$46</f>
        <v>0</v>
      </c>
      <c r="E59" s="175"/>
      <c r="F59" s="161">
        <f>$E$59*$D$59</f>
        <v>0</v>
      </c>
      <c r="G59" s="176"/>
      <c r="H59" s="167">
        <f>$G$59*$D$59</f>
        <v>0</v>
      </c>
      <c r="I59" s="176"/>
      <c r="J59" s="167">
        <f>$I$59*$D$59</f>
        <v>0</v>
      </c>
      <c r="K59" s="176">
        <v>1</v>
      </c>
      <c r="L59" s="167">
        <f>$K$59*$D$59</f>
        <v>0</v>
      </c>
      <c r="M59" s="176"/>
      <c r="N59" s="167">
        <f>$M$59*$D$59</f>
        <v>0</v>
      </c>
      <c r="O59" s="176"/>
      <c r="P59" s="167">
        <f>$O$59*$D$59</f>
        <v>0</v>
      </c>
      <c r="Q59" s="176"/>
      <c r="R59" s="167">
        <f>$Q$59*$D$59</f>
        <v>0</v>
      </c>
      <c r="S59" s="176"/>
      <c r="T59" s="167">
        <f>$S$59*$D$59</f>
        <v>0</v>
      </c>
      <c r="U59" s="176"/>
      <c r="V59" s="167">
        <f>$U$59*$D$59</f>
        <v>0</v>
      </c>
      <c r="W59" s="176"/>
      <c r="X59" s="167">
        <f>$W$59*$D$59</f>
        <v>0</v>
      </c>
      <c r="Y59" s="176"/>
      <c r="Z59" s="167">
        <f>$Y$59*$D$59</f>
        <v>0</v>
      </c>
      <c r="AA59" s="176"/>
      <c r="AB59" s="167">
        <f>$AA$59*$D$59</f>
        <v>0</v>
      </c>
      <c r="AC59" s="98"/>
      <c r="AE59" t="s">
        <v>218</v>
      </c>
    </row>
    <row r="60" spans="1:31" ht="15" customHeight="1" thickBot="1">
      <c r="A60">
        <v>2</v>
      </c>
      <c r="B60" s="995"/>
      <c r="C60" s="997"/>
      <c r="D60" s="999"/>
      <c r="E60" s="162">
        <f>$E$59</f>
        <v>0</v>
      </c>
      <c r="F60" s="163">
        <f>$F$59</f>
        <v>0</v>
      </c>
      <c r="G60" s="164">
        <f>$G$59+$E$60</f>
        <v>0</v>
      </c>
      <c r="H60" s="165">
        <f>$H$59+$F$60</f>
        <v>0</v>
      </c>
      <c r="I60" s="164">
        <f>$I$59+$G$60</f>
        <v>0</v>
      </c>
      <c r="J60" s="165">
        <f>$J$59+$H$60</f>
        <v>0</v>
      </c>
      <c r="K60" s="164">
        <f>$K$59+$I$60</f>
        <v>1</v>
      </c>
      <c r="L60" s="165">
        <f>$L$59+$J$60</f>
        <v>0</v>
      </c>
      <c r="M60" s="164">
        <f>$M$59+$K$60</f>
        <v>1</v>
      </c>
      <c r="N60" s="165">
        <f>$N$59+$L$60</f>
        <v>0</v>
      </c>
      <c r="O60" s="164">
        <f>$O$59+$M$60</f>
        <v>1</v>
      </c>
      <c r="P60" s="165">
        <f>$P$59+$N$60</f>
        <v>0</v>
      </c>
      <c r="Q60" s="164">
        <f>$Q$59+$O$60</f>
        <v>1</v>
      </c>
      <c r="R60" s="165">
        <f>$R$59+$P$60</f>
        <v>0</v>
      </c>
      <c r="S60" s="164">
        <f>$S$59+$Q$60</f>
        <v>1</v>
      </c>
      <c r="T60" s="165">
        <f>$T$59+$R$60</f>
        <v>0</v>
      </c>
      <c r="U60" s="164">
        <f>$U$59+$S$60</f>
        <v>1</v>
      </c>
      <c r="V60" s="165">
        <f>$V$59+$T$60</f>
        <v>0</v>
      </c>
      <c r="W60" s="164">
        <f>$W$59+$U$60</f>
        <v>1</v>
      </c>
      <c r="X60" s="165">
        <f>$X$59+$V$60</f>
        <v>0</v>
      </c>
      <c r="Y60" s="164">
        <f>$Y$59+$W$60</f>
        <v>1</v>
      </c>
      <c r="Z60" s="165">
        <f>$Z$59+$X$60</f>
        <v>0</v>
      </c>
      <c r="AA60" s="164">
        <f>$AA$59+$Y$60</f>
        <v>1</v>
      </c>
      <c r="AB60" s="165">
        <f>$AB$59+$Z$60</f>
        <v>0</v>
      </c>
      <c r="AC60" s="98"/>
    </row>
    <row r="61" spans="1:31" ht="15" customHeight="1">
      <c r="A61">
        <v>1</v>
      </c>
      <c r="B61" s="994" t="str">
        <f>'03.01-FUND E ESTRUTURAS'!$B$47</f>
        <v>03.04.100.04</v>
      </c>
      <c r="C61" s="996" t="str">
        <f>'03.01-FUND E ESTRUTURAS'!$C$47</f>
        <v>FABRICAÇÃO E INSTALAÇÃO DE MEIA TESOURA DE MADEIRA NÃO APARELHADA, COM VÃO DE 6 M, PARA TELHA CERÂMICA OU DE CONCRETO, INCLUSO IÇAMENTO. AF_10/2025</v>
      </c>
      <c r="D61" s="998">
        <f>'03.01-FUND E ESTRUTURAS'!$H$47</f>
        <v>0</v>
      </c>
      <c r="E61" s="175"/>
      <c r="F61" s="161">
        <f>$E$61*$D$61</f>
        <v>0</v>
      </c>
      <c r="G61" s="176"/>
      <c r="H61" s="167">
        <f>$G$61*$D$61</f>
        <v>0</v>
      </c>
      <c r="I61" s="176"/>
      <c r="J61" s="167">
        <f>$I$61*$D$61</f>
        <v>0</v>
      </c>
      <c r="K61" s="176">
        <v>1</v>
      </c>
      <c r="L61" s="167">
        <f>$K$61*$D$61</f>
        <v>0</v>
      </c>
      <c r="M61" s="176"/>
      <c r="N61" s="167">
        <f>$M$61*$D$61</f>
        <v>0</v>
      </c>
      <c r="O61" s="176"/>
      <c r="P61" s="167">
        <f>$O$61*$D$61</f>
        <v>0</v>
      </c>
      <c r="Q61" s="176"/>
      <c r="R61" s="167">
        <f>$Q$61*$D$61</f>
        <v>0</v>
      </c>
      <c r="S61" s="176"/>
      <c r="T61" s="167">
        <f>$S$61*$D$61</f>
        <v>0</v>
      </c>
      <c r="U61" s="176"/>
      <c r="V61" s="167">
        <f>$U$61*$D$61</f>
        <v>0</v>
      </c>
      <c r="W61" s="176"/>
      <c r="X61" s="167">
        <f>$W$61*$D$61</f>
        <v>0</v>
      </c>
      <c r="Y61" s="176"/>
      <c r="Z61" s="167">
        <f>$Y$61*$D$61</f>
        <v>0</v>
      </c>
      <c r="AA61" s="176"/>
      <c r="AB61" s="167">
        <f>$AA$61*$D$61</f>
        <v>0</v>
      </c>
      <c r="AC61" s="98"/>
      <c r="AE61" t="s">
        <v>219</v>
      </c>
    </row>
    <row r="62" spans="1:31" ht="15" customHeight="1" thickBot="1">
      <c r="A62">
        <v>2</v>
      </c>
      <c r="B62" s="995"/>
      <c r="C62" s="997"/>
      <c r="D62" s="999"/>
      <c r="E62" s="162">
        <f>$E$61</f>
        <v>0</v>
      </c>
      <c r="F62" s="163">
        <f>$F$61</f>
        <v>0</v>
      </c>
      <c r="G62" s="164">
        <f>$G$61+$E$62</f>
        <v>0</v>
      </c>
      <c r="H62" s="165">
        <f>$H$61+$F$62</f>
        <v>0</v>
      </c>
      <c r="I62" s="164">
        <f>$I$61+$G$62</f>
        <v>0</v>
      </c>
      <c r="J62" s="165">
        <f>$J$61+$H$62</f>
        <v>0</v>
      </c>
      <c r="K62" s="164">
        <f>$K$61+$I$62</f>
        <v>1</v>
      </c>
      <c r="L62" s="165">
        <f>$L$61+$J$62</f>
        <v>0</v>
      </c>
      <c r="M62" s="164">
        <f>$M$61+$K$62</f>
        <v>1</v>
      </c>
      <c r="N62" s="165">
        <f>$N$61+$L$62</f>
        <v>0</v>
      </c>
      <c r="O62" s="164">
        <f>$O$61+$M$62</f>
        <v>1</v>
      </c>
      <c r="P62" s="165">
        <f>$P$61+$N$62</f>
        <v>0</v>
      </c>
      <c r="Q62" s="164">
        <f>$Q$61+$O$62</f>
        <v>1</v>
      </c>
      <c r="R62" s="165">
        <f>$R$61+$P$62</f>
        <v>0</v>
      </c>
      <c r="S62" s="164">
        <f>$S$61+$Q$62</f>
        <v>1</v>
      </c>
      <c r="T62" s="165">
        <f>$T$61+$R$62</f>
        <v>0</v>
      </c>
      <c r="U62" s="164">
        <f>$U$61+$S$62</f>
        <v>1</v>
      </c>
      <c r="V62" s="165">
        <f>$V$61+$T$62</f>
        <v>0</v>
      </c>
      <c r="W62" s="164">
        <f>$W$61+$U$62</f>
        <v>1</v>
      </c>
      <c r="X62" s="165">
        <f>$X$61+$V$62</f>
        <v>0</v>
      </c>
      <c r="Y62" s="164">
        <f>$Y$61+$W$62</f>
        <v>1</v>
      </c>
      <c r="Z62" s="165">
        <f>$Z$61+$X$62</f>
        <v>0</v>
      </c>
      <c r="AA62" s="164">
        <f>$AA$61+$Y$62</f>
        <v>1</v>
      </c>
      <c r="AB62" s="165">
        <f>$AB$61+$Z$62</f>
        <v>0</v>
      </c>
      <c r="AC62" s="98"/>
    </row>
    <row r="63" spans="1:31" ht="15" customHeight="1">
      <c r="A63">
        <v>1</v>
      </c>
      <c r="B63" s="994" t="str">
        <f>'03.01-FUND E ESTRUTURAS'!$B$48</f>
        <v>03.04.100.05</v>
      </c>
      <c r="C63" s="996" t="str">
        <f>'03.01-FUND E ESTRUTURAS'!$C$48</f>
        <v>FABRICAÇÃO E INSTALAÇÃO DE MEIA TESOURA DE MADEIRA NÃO APARELHADA, COM VÃO DE 3 M, PARA TELHA CERÂMICA OU DE CONCRETO, INCLUSO IÇAMENTO. AF_10/2025</v>
      </c>
      <c r="D63" s="998">
        <f>'03.01-FUND E ESTRUTURAS'!$H$48</f>
        <v>0</v>
      </c>
      <c r="E63" s="175"/>
      <c r="F63" s="161">
        <f>$E$63*$D$63</f>
        <v>0</v>
      </c>
      <c r="G63" s="176"/>
      <c r="H63" s="167">
        <f>$G$63*$D$63</f>
        <v>0</v>
      </c>
      <c r="I63" s="176"/>
      <c r="J63" s="167">
        <f>$I$63*$D$63</f>
        <v>0</v>
      </c>
      <c r="K63" s="176">
        <v>1</v>
      </c>
      <c r="L63" s="167">
        <f>$K$63*$D$63</f>
        <v>0</v>
      </c>
      <c r="M63" s="176"/>
      <c r="N63" s="167">
        <f>$M$63*$D$63</f>
        <v>0</v>
      </c>
      <c r="O63" s="176"/>
      <c r="P63" s="167">
        <f>$O$63*$D$63</f>
        <v>0</v>
      </c>
      <c r="Q63" s="176"/>
      <c r="R63" s="167">
        <f>$Q$63*$D$63</f>
        <v>0</v>
      </c>
      <c r="S63" s="176"/>
      <c r="T63" s="167">
        <f>$S$63*$D$63</f>
        <v>0</v>
      </c>
      <c r="U63" s="176"/>
      <c r="V63" s="167">
        <f>$U$63*$D$63</f>
        <v>0</v>
      </c>
      <c r="W63" s="176"/>
      <c r="X63" s="167">
        <f>$W$63*$D$63</f>
        <v>0</v>
      </c>
      <c r="Y63" s="176"/>
      <c r="Z63" s="167">
        <f>$Y$63*$D$63</f>
        <v>0</v>
      </c>
      <c r="AA63" s="176"/>
      <c r="AB63" s="167">
        <f>$AA$63*$D$63</f>
        <v>0</v>
      </c>
      <c r="AC63" s="98"/>
      <c r="AE63" t="s">
        <v>220</v>
      </c>
    </row>
    <row r="64" spans="1:31" ht="15" customHeight="1" thickBot="1">
      <c r="A64">
        <v>2</v>
      </c>
      <c r="B64" s="995"/>
      <c r="C64" s="997"/>
      <c r="D64" s="999"/>
      <c r="E64" s="162">
        <f>$E$63</f>
        <v>0</v>
      </c>
      <c r="F64" s="163">
        <f>$F$63</f>
        <v>0</v>
      </c>
      <c r="G64" s="164">
        <f>$G$63+$E$64</f>
        <v>0</v>
      </c>
      <c r="H64" s="165">
        <f>$H$63+$F$64</f>
        <v>0</v>
      </c>
      <c r="I64" s="164">
        <f>$I$63+$G$64</f>
        <v>0</v>
      </c>
      <c r="J64" s="165">
        <f>$J$63+$H$64</f>
        <v>0</v>
      </c>
      <c r="K64" s="164">
        <f>$K$63+$I$64</f>
        <v>1</v>
      </c>
      <c r="L64" s="165">
        <f>$L$63+$J$64</f>
        <v>0</v>
      </c>
      <c r="M64" s="164">
        <f>$M$63+$K$64</f>
        <v>1</v>
      </c>
      <c r="N64" s="165">
        <f>$N$63+$L$64</f>
        <v>0</v>
      </c>
      <c r="O64" s="164">
        <f>$O$63+$M$64</f>
        <v>1</v>
      </c>
      <c r="P64" s="165">
        <f>$P$63+$N$64</f>
        <v>0</v>
      </c>
      <c r="Q64" s="164">
        <f>$Q$63+$O$64</f>
        <v>1</v>
      </c>
      <c r="R64" s="165">
        <f>$R$63+$P$64</f>
        <v>0</v>
      </c>
      <c r="S64" s="164">
        <f>$S$63+$Q$64</f>
        <v>1</v>
      </c>
      <c r="T64" s="165">
        <f>$T$63+$R$64</f>
        <v>0</v>
      </c>
      <c r="U64" s="164">
        <f>$U$63+$S$64</f>
        <v>1</v>
      </c>
      <c r="V64" s="165">
        <f>$V$63+$T$64</f>
        <v>0</v>
      </c>
      <c r="W64" s="164">
        <f>$W$63+$U$64</f>
        <v>1</v>
      </c>
      <c r="X64" s="165">
        <f>$X$63+$V$64</f>
        <v>0</v>
      </c>
      <c r="Y64" s="164">
        <f>$Y$63+$W$64</f>
        <v>1</v>
      </c>
      <c r="Z64" s="165">
        <f>$Z$63+$X$64</f>
        <v>0</v>
      </c>
      <c r="AA64" s="164">
        <f>$AA$63+$Y$64</f>
        <v>1</v>
      </c>
      <c r="AB64" s="165">
        <f>$AB$63+$Z$64</f>
        <v>0</v>
      </c>
      <c r="AC64" s="98"/>
    </row>
    <row r="65" spans="1:31" ht="15" customHeight="1">
      <c r="A65">
        <v>1</v>
      </c>
      <c r="B65" s="994" t="str">
        <f>'03.01-FUND E ESTRUTURAS'!$B$49</f>
        <v>03.04.100.06</v>
      </c>
      <c r="C65" s="996" t="str">
        <f>'03.01-FUND E ESTRUTURAS'!$C$49</f>
        <v>TRAMA DE MADEIRA COMPOSTA POR RIPAS, CAIBROS E TERÇAS PARA TELHADOS DE MAIS QUE 2 ÁGUAS PARA TELHA CERÂMICA OU DE CONCRETO, INCLUSO TRANSPORTE VERTICAL. AF_10/2025</v>
      </c>
      <c r="D65" s="998">
        <f>'03.01-FUND E ESTRUTURAS'!$H$49</f>
        <v>0</v>
      </c>
      <c r="E65" s="175"/>
      <c r="F65" s="161">
        <f>$E$65*$D$65</f>
        <v>0</v>
      </c>
      <c r="G65" s="176"/>
      <c r="H65" s="167">
        <f>$G$65*$D$65</f>
        <v>0</v>
      </c>
      <c r="I65" s="176"/>
      <c r="J65" s="167">
        <f>$I$65*$D$65</f>
        <v>0</v>
      </c>
      <c r="K65" s="176">
        <v>1</v>
      </c>
      <c r="L65" s="167">
        <f>$K$65*$D$65</f>
        <v>0</v>
      </c>
      <c r="M65" s="176"/>
      <c r="N65" s="167">
        <f>$M$65*$D$65</f>
        <v>0</v>
      </c>
      <c r="O65" s="176"/>
      <c r="P65" s="167">
        <f>$O$65*$D$65</f>
        <v>0</v>
      </c>
      <c r="Q65" s="176"/>
      <c r="R65" s="167">
        <f>$Q$65*$D$65</f>
        <v>0</v>
      </c>
      <c r="S65" s="176"/>
      <c r="T65" s="167">
        <f>$S$65*$D$65</f>
        <v>0</v>
      </c>
      <c r="U65" s="176"/>
      <c r="V65" s="167">
        <f>$U$65*$D$65</f>
        <v>0</v>
      </c>
      <c r="W65" s="176"/>
      <c r="X65" s="167">
        <f>$W$65*$D$65</f>
        <v>0</v>
      </c>
      <c r="Y65" s="176"/>
      <c r="Z65" s="167">
        <f>$Y$65*$D$65</f>
        <v>0</v>
      </c>
      <c r="AA65" s="176"/>
      <c r="AB65" s="167">
        <f>$AA$65*$D$65</f>
        <v>0</v>
      </c>
      <c r="AC65" s="98"/>
      <c r="AE65" t="s">
        <v>221</v>
      </c>
    </row>
    <row r="66" spans="1:31" ht="15" customHeight="1" thickBot="1">
      <c r="A66">
        <v>2</v>
      </c>
      <c r="B66" s="995"/>
      <c r="C66" s="997"/>
      <c r="D66" s="999"/>
      <c r="E66" s="162">
        <f>$E$65</f>
        <v>0</v>
      </c>
      <c r="F66" s="163">
        <f>$F$65</f>
        <v>0</v>
      </c>
      <c r="G66" s="164">
        <f>$G$65+$E$66</f>
        <v>0</v>
      </c>
      <c r="H66" s="165">
        <f>$H$65+$F$66</f>
        <v>0</v>
      </c>
      <c r="I66" s="164">
        <f>$I$65+$G$66</f>
        <v>0</v>
      </c>
      <c r="J66" s="165">
        <f>$J$65+$H$66</f>
        <v>0</v>
      </c>
      <c r="K66" s="164">
        <f>$K$65+$I$66</f>
        <v>1</v>
      </c>
      <c r="L66" s="165">
        <f>$L$65+$J$66</f>
        <v>0</v>
      </c>
      <c r="M66" s="164">
        <f>$M$65+$K$66</f>
        <v>1</v>
      </c>
      <c r="N66" s="165">
        <f>$N$65+$L$66</f>
        <v>0</v>
      </c>
      <c r="O66" s="164">
        <f>$O$65+$M$66</f>
        <v>1</v>
      </c>
      <c r="P66" s="165">
        <f>$P$65+$N$66</f>
        <v>0</v>
      </c>
      <c r="Q66" s="164">
        <f>$Q$65+$O$66</f>
        <v>1</v>
      </c>
      <c r="R66" s="165">
        <f>$R$65+$P$66</f>
        <v>0</v>
      </c>
      <c r="S66" s="164">
        <f>$S$65+$Q$66</f>
        <v>1</v>
      </c>
      <c r="T66" s="165">
        <f>$T$65+$R$66</f>
        <v>0</v>
      </c>
      <c r="U66" s="164">
        <f>$U$65+$S$66</f>
        <v>1</v>
      </c>
      <c r="V66" s="165">
        <f>$V$65+$T$66</f>
        <v>0</v>
      </c>
      <c r="W66" s="164">
        <f>$W$65+$U$66</f>
        <v>1</v>
      </c>
      <c r="X66" s="165">
        <f>$X$65+$V$66</f>
        <v>0</v>
      </c>
      <c r="Y66" s="164">
        <f>$Y$65+$W$66</f>
        <v>1</v>
      </c>
      <c r="Z66" s="165">
        <f>$Z$65+$X$66</f>
        <v>0</v>
      </c>
      <c r="AA66" s="164">
        <f>$AA$65+$Y$66</f>
        <v>1</v>
      </c>
      <c r="AB66" s="165">
        <f>$AB$65+$Z$66</f>
        <v>0</v>
      </c>
      <c r="AC66" s="98"/>
    </row>
    <row r="67" spans="1:31" ht="15" customHeight="1">
      <c r="A67">
        <v>1</v>
      </c>
      <c r="B67" s="994" t="str">
        <f>'03.01-FUND E ESTRUTURAS'!$B$50</f>
        <v>03.04.100.07</v>
      </c>
      <c r="C67" s="996" t="str">
        <f>'03.01-FUND E ESTRUTURAS'!$C$50</f>
        <v>PINTURA IMUNIZANTE PARA MADEIRA, 2 DEMÃOS. AF_01/2021</v>
      </c>
      <c r="D67" s="998">
        <f>'03.01-FUND E ESTRUTURAS'!$H$50</f>
        <v>0</v>
      </c>
      <c r="E67" s="175"/>
      <c r="F67" s="161">
        <f>$E$67*$D$67</f>
        <v>0</v>
      </c>
      <c r="G67" s="176"/>
      <c r="H67" s="167">
        <f>$G$67*$D$67</f>
        <v>0</v>
      </c>
      <c r="I67" s="176"/>
      <c r="J67" s="167">
        <f>$I$67*$D$67</f>
        <v>0</v>
      </c>
      <c r="K67" s="176">
        <v>1</v>
      </c>
      <c r="L67" s="167">
        <f>$K$67*$D$67</f>
        <v>0</v>
      </c>
      <c r="M67" s="176"/>
      <c r="N67" s="167">
        <f>$M$67*$D$67</f>
        <v>0</v>
      </c>
      <c r="O67" s="176"/>
      <c r="P67" s="167">
        <f>$O$67*$D$67</f>
        <v>0</v>
      </c>
      <c r="Q67" s="176"/>
      <c r="R67" s="167">
        <f>$Q$67*$D$67</f>
        <v>0</v>
      </c>
      <c r="S67" s="176"/>
      <c r="T67" s="167">
        <f>$S$67*$D$67</f>
        <v>0</v>
      </c>
      <c r="U67" s="176"/>
      <c r="V67" s="167">
        <f>$U$67*$D$67</f>
        <v>0</v>
      </c>
      <c r="W67" s="176"/>
      <c r="X67" s="167">
        <f>$W$67*$D$67</f>
        <v>0</v>
      </c>
      <c r="Y67" s="176"/>
      <c r="Z67" s="167">
        <f>$Y$67*$D$67</f>
        <v>0</v>
      </c>
      <c r="AA67" s="176"/>
      <c r="AB67" s="167">
        <f>$AA$67*$D$67</f>
        <v>0</v>
      </c>
      <c r="AC67" s="98"/>
      <c r="AE67" t="s">
        <v>222</v>
      </c>
    </row>
    <row r="68" spans="1:31" ht="15" customHeight="1" thickBot="1">
      <c r="A68">
        <v>2</v>
      </c>
      <c r="B68" s="995"/>
      <c r="C68" s="997"/>
      <c r="D68" s="999"/>
      <c r="E68" s="162">
        <f>$E$67</f>
        <v>0</v>
      </c>
      <c r="F68" s="163">
        <f>$F$67</f>
        <v>0</v>
      </c>
      <c r="G68" s="164">
        <f>$G$67+$E$68</f>
        <v>0</v>
      </c>
      <c r="H68" s="165">
        <f>$H$67+$F$68</f>
        <v>0</v>
      </c>
      <c r="I68" s="164">
        <f>$I$67+$G$68</f>
        <v>0</v>
      </c>
      <c r="J68" s="165">
        <f>$J$67+$H$68</f>
        <v>0</v>
      </c>
      <c r="K68" s="164">
        <f>$K$67+$I$68</f>
        <v>1</v>
      </c>
      <c r="L68" s="165">
        <f>$L$67+$J$68</f>
        <v>0</v>
      </c>
      <c r="M68" s="164">
        <f>$M$67+$K$68</f>
        <v>1</v>
      </c>
      <c r="N68" s="165">
        <f>$N$67+$L$68</f>
        <v>0</v>
      </c>
      <c r="O68" s="164">
        <f>$O$67+$M$68</f>
        <v>1</v>
      </c>
      <c r="P68" s="165">
        <f>$P$67+$N$68</f>
        <v>0</v>
      </c>
      <c r="Q68" s="164">
        <f>$Q$67+$O$68</f>
        <v>1</v>
      </c>
      <c r="R68" s="165">
        <f>$R$67+$P$68</f>
        <v>0</v>
      </c>
      <c r="S68" s="164">
        <f>$S$67+$Q$68</f>
        <v>1</v>
      </c>
      <c r="T68" s="165">
        <f>$T$67+$R$68</f>
        <v>0</v>
      </c>
      <c r="U68" s="164">
        <f>$U$67+$S$68</f>
        <v>1</v>
      </c>
      <c r="V68" s="165">
        <f>$V$67+$T$68</f>
        <v>0</v>
      </c>
      <c r="W68" s="164">
        <f>$W$67+$U$68</f>
        <v>1</v>
      </c>
      <c r="X68" s="165">
        <f>$X$67+$V$68</f>
        <v>0</v>
      </c>
      <c r="Y68" s="164">
        <f>$Y$67+$W$68</f>
        <v>1</v>
      </c>
      <c r="Z68" s="165">
        <f>$Z$67+$X$68</f>
        <v>0</v>
      </c>
      <c r="AA68" s="164">
        <f>$AA$67+$Y$68</f>
        <v>1</v>
      </c>
      <c r="AB68" s="165">
        <f>$AB$67+$Z$68</f>
        <v>0</v>
      </c>
      <c r="AC68" s="98"/>
    </row>
    <row r="69" spans="1:31" ht="15" customHeight="1" thickBot="1">
      <c r="B69" s="76" t="str">
        <f>'03.01-FUND E ESTRUTURAS'!$B$51</f>
        <v>03.04.000</v>
      </c>
      <c r="C69" s="40" t="str">
        <f>'03.01-FUND E ESTRUTURAS'!$C$51</f>
        <v xml:space="preserve">ESTRUTURAS DE MADEIRA - Bloco  F (F7 a F10 e F13 a F16) </v>
      </c>
      <c r="D69" s="106">
        <f>'03.01-FUND E ESTRUTURAS'!$H$51</f>
        <v>0</v>
      </c>
      <c r="E69" s="993"/>
      <c r="F69" s="993"/>
      <c r="G69" s="993"/>
      <c r="H69" s="993"/>
      <c r="I69" s="993"/>
      <c r="J69" s="993"/>
      <c r="K69" s="993"/>
      <c r="L69" s="993"/>
      <c r="M69" s="993"/>
      <c r="N69" s="993"/>
      <c r="O69" s="993"/>
      <c r="P69" s="993"/>
      <c r="Q69" s="993"/>
      <c r="R69" s="993"/>
      <c r="S69" s="993"/>
      <c r="T69" s="993"/>
      <c r="U69" s="993"/>
      <c r="V69" s="993"/>
      <c r="W69" s="993"/>
      <c r="X69" s="993"/>
      <c r="Y69" s="993"/>
      <c r="Z69" s="993"/>
      <c r="AA69" s="993"/>
      <c r="AB69" s="993"/>
      <c r="AC69" s="98"/>
      <c r="AE69" s="200" t="s">
        <v>224</v>
      </c>
    </row>
    <row r="70" spans="1:31" ht="15" customHeight="1">
      <c r="A70">
        <v>1</v>
      </c>
      <c r="B70" s="994" t="str">
        <f>'03.01-FUND E ESTRUTURAS'!$B$53</f>
        <v>03.04.100.01</v>
      </c>
      <c r="C70" s="996" t="str">
        <f>'03.01-FUND E ESTRUTURAS'!$C$53</f>
        <v>PINTURA IMUNIZANTE PARA MADEIRA, 2 DEMÃOS. AF_01/2021</v>
      </c>
      <c r="D70" s="998">
        <f>'03.01-FUND E ESTRUTURAS'!$H$53</f>
        <v>0</v>
      </c>
      <c r="E70" s="175"/>
      <c r="F70" s="161">
        <f>$E$70*$D$70</f>
        <v>0</v>
      </c>
      <c r="G70" s="176"/>
      <c r="H70" s="167">
        <f>$G$70*$D$70</f>
        <v>0</v>
      </c>
      <c r="I70" s="176"/>
      <c r="J70" s="167">
        <f>$I$70*$D$70</f>
        <v>0</v>
      </c>
      <c r="K70" s="176">
        <v>1</v>
      </c>
      <c r="L70" s="167">
        <f>$K$70*$D$70</f>
        <v>0</v>
      </c>
      <c r="M70" s="176"/>
      <c r="N70" s="167">
        <f>$M$70*$D$70</f>
        <v>0</v>
      </c>
      <c r="O70" s="176"/>
      <c r="P70" s="167">
        <f>$O$70*$D$70</f>
        <v>0</v>
      </c>
      <c r="Q70" s="176"/>
      <c r="R70" s="167">
        <f>$Q$70*$D$70</f>
        <v>0</v>
      </c>
      <c r="S70" s="176"/>
      <c r="T70" s="167">
        <f>$S$70*$D$70</f>
        <v>0</v>
      </c>
      <c r="U70" s="176"/>
      <c r="V70" s="167">
        <f>$U$70*$D$70</f>
        <v>0</v>
      </c>
      <c r="W70" s="176"/>
      <c r="X70" s="167">
        <f>$W$70*$D$70</f>
        <v>0</v>
      </c>
      <c r="Y70" s="176"/>
      <c r="Z70" s="167">
        <f>$Y$70*$D$70</f>
        <v>0</v>
      </c>
      <c r="AA70" s="176"/>
      <c r="AB70" s="167">
        <f>$AA$70*$D$70</f>
        <v>0</v>
      </c>
      <c r="AC70" s="98"/>
      <c r="AE70" t="s">
        <v>227</v>
      </c>
    </row>
    <row r="71" spans="1:31" ht="15" customHeight="1" thickBot="1">
      <c r="A71">
        <v>2</v>
      </c>
      <c r="B71" s="995"/>
      <c r="C71" s="997"/>
      <c r="D71" s="999"/>
      <c r="E71" s="162">
        <f>$E$70</f>
        <v>0</v>
      </c>
      <c r="F71" s="163">
        <f>$F$70</f>
        <v>0</v>
      </c>
      <c r="G71" s="164">
        <f>$G$70+$E$71</f>
        <v>0</v>
      </c>
      <c r="H71" s="165">
        <f>$H$70+$F$71</f>
        <v>0</v>
      </c>
      <c r="I71" s="164">
        <f>$I$70+$G$71</f>
        <v>0</v>
      </c>
      <c r="J71" s="165">
        <f>$J$70+$H$71</f>
        <v>0</v>
      </c>
      <c r="K71" s="164">
        <f>$K$70+$I$71</f>
        <v>1</v>
      </c>
      <c r="L71" s="165">
        <f>$L$70+$J$71</f>
        <v>0</v>
      </c>
      <c r="M71" s="164">
        <f>$M$70+$K$71</f>
        <v>1</v>
      </c>
      <c r="N71" s="165">
        <f>$N$70+$L$71</f>
        <v>0</v>
      </c>
      <c r="O71" s="164">
        <f>$O$70+$M$71</f>
        <v>1</v>
      </c>
      <c r="P71" s="165">
        <f>$P$70+$N$71</f>
        <v>0</v>
      </c>
      <c r="Q71" s="164">
        <f>$Q$70+$O$71</f>
        <v>1</v>
      </c>
      <c r="R71" s="165">
        <f>$R$70+$P$71</f>
        <v>0</v>
      </c>
      <c r="S71" s="164">
        <f>$S$70+$Q$71</f>
        <v>1</v>
      </c>
      <c r="T71" s="165">
        <f>$T$70+$R$71</f>
        <v>0</v>
      </c>
      <c r="U71" s="164">
        <f>$U$70+$S$71</f>
        <v>1</v>
      </c>
      <c r="V71" s="165">
        <f>$V$70+$T$71</f>
        <v>0</v>
      </c>
      <c r="W71" s="164">
        <f>$W$70+$U$71</f>
        <v>1</v>
      </c>
      <c r="X71" s="165">
        <f>$X$70+$V$71</f>
        <v>0</v>
      </c>
      <c r="Y71" s="164">
        <f>$Y$70+$W$71</f>
        <v>1</v>
      </c>
      <c r="Z71" s="165">
        <f>$Z$70+$X$71</f>
        <v>0</v>
      </c>
      <c r="AA71" s="164">
        <f>$AA$70+$Y$71</f>
        <v>1</v>
      </c>
      <c r="AB71" s="165">
        <f>$AB$70+$Z$71</f>
        <v>0</v>
      </c>
      <c r="AC71" s="98"/>
    </row>
    <row r="72" spans="1:31" ht="15" customHeight="1" thickBot="1">
      <c r="B72" s="76" t="str">
        <f>'03.01-FUND E ESTRUTURAS'!$B$54</f>
        <v>03.04.000</v>
      </c>
      <c r="C72" s="40" t="str">
        <f>'03.01-FUND E ESTRUTURAS'!$C$54</f>
        <v>ESTRUTURAS DE MADEIRA - Bloco   G (G1 e G2)</v>
      </c>
      <c r="D72" s="106">
        <f>'03.01-FUND E ESTRUTURAS'!$H$54</f>
        <v>0</v>
      </c>
      <c r="E72" s="993"/>
      <c r="F72" s="993"/>
      <c r="G72" s="993"/>
      <c r="H72" s="993"/>
      <c r="I72" s="993"/>
      <c r="J72" s="993"/>
      <c r="K72" s="993"/>
      <c r="L72" s="993"/>
      <c r="M72" s="993"/>
      <c r="N72" s="993"/>
      <c r="O72" s="993"/>
      <c r="P72" s="993"/>
      <c r="Q72" s="993"/>
      <c r="R72" s="993"/>
      <c r="S72" s="993"/>
      <c r="T72" s="993"/>
      <c r="U72" s="993"/>
      <c r="V72" s="993"/>
      <c r="W72" s="993"/>
      <c r="X72" s="993"/>
      <c r="Y72" s="993"/>
      <c r="Z72" s="993"/>
      <c r="AA72" s="993"/>
      <c r="AB72" s="993"/>
      <c r="AC72" s="98"/>
      <c r="AE72" s="200" t="s">
        <v>228</v>
      </c>
    </row>
    <row r="73" spans="1:31" ht="15" customHeight="1">
      <c r="A73">
        <v>1</v>
      </c>
      <c r="B73" s="994" t="str">
        <f>'03.01-FUND E ESTRUTURAS'!$B$56</f>
        <v>03.04.100.01</v>
      </c>
      <c r="C73" s="996" t="str">
        <f>'03.01-FUND E ESTRUTURAS'!$C$56</f>
        <v>REMOÇÃO DE TESOURAS DE MADEIRA, COM VÃO MENOR QUE 8M, DE FORMA MANUAL, SEM REAPROVEITAMENTO. AF_09/2023</v>
      </c>
      <c r="D73" s="998">
        <f>'03.01-FUND E ESTRUTURAS'!$H$56</f>
        <v>0</v>
      </c>
      <c r="E73" s="175"/>
      <c r="F73" s="161">
        <f>$E$73*$D$73</f>
        <v>0</v>
      </c>
      <c r="G73" s="176"/>
      <c r="H73" s="167">
        <f>$G$73*$D$73</f>
        <v>0</v>
      </c>
      <c r="I73" s="176"/>
      <c r="J73" s="167">
        <f>$I$73*$D$73</f>
        <v>0</v>
      </c>
      <c r="K73" s="176"/>
      <c r="L73" s="167">
        <f>$K$73*$D$73</f>
        <v>0</v>
      </c>
      <c r="M73" s="176">
        <v>1</v>
      </c>
      <c r="N73" s="167">
        <f>$M$73*$D$73</f>
        <v>0</v>
      </c>
      <c r="O73" s="176"/>
      <c r="P73" s="167">
        <f>$O$73*$D$73</f>
        <v>0</v>
      </c>
      <c r="Q73" s="176"/>
      <c r="R73" s="167">
        <f>$Q$73*$D$73</f>
        <v>0</v>
      </c>
      <c r="S73" s="176"/>
      <c r="T73" s="167">
        <f>$S$73*$D$73</f>
        <v>0</v>
      </c>
      <c r="U73" s="176"/>
      <c r="V73" s="167">
        <f>$U$73*$D$73</f>
        <v>0</v>
      </c>
      <c r="W73" s="176"/>
      <c r="X73" s="167">
        <f>$W$73*$D$73</f>
        <v>0</v>
      </c>
      <c r="Y73" s="176"/>
      <c r="Z73" s="167">
        <f>$Y$73*$D$73</f>
        <v>0</v>
      </c>
      <c r="AA73" s="176"/>
      <c r="AB73" s="167">
        <f>$AA$73*$D$73</f>
        <v>0</v>
      </c>
      <c r="AC73" s="98"/>
      <c r="AE73" t="s">
        <v>231</v>
      </c>
    </row>
    <row r="74" spans="1:31" ht="15" customHeight="1" thickBot="1">
      <c r="A74">
        <v>2</v>
      </c>
      <c r="B74" s="995"/>
      <c r="C74" s="997"/>
      <c r="D74" s="999"/>
      <c r="E74" s="162">
        <f>$E$73</f>
        <v>0</v>
      </c>
      <c r="F74" s="163">
        <f>$F$73</f>
        <v>0</v>
      </c>
      <c r="G74" s="164">
        <f>$G$73+$E$74</f>
        <v>0</v>
      </c>
      <c r="H74" s="165">
        <f>$H$73+$F$74</f>
        <v>0</v>
      </c>
      <c r="I74" s="164">
        <f>$I$73+$G$74</f>
        <v>0</v>
      </c>
      <c r="J74" s="165">
        <f>$J$73+$H$74</f>
        <v>0</v>
      </c>
      <c r="K74" s="164">
        <f>$K$73+$I$74</f>
        <v>0</v>
      </c>
      <c r="L74" s="165">
        <f>$L$73+$J$74</f>
        <v>0</v>
      </c>
      <c r="M74" s="164">
        <f>$M$73+$K$74</f>
        <v>1</v>
      </c>
      <c r="N74" s="165">
        <f>$N$73+$L$74</f>
        <v>0</v>
      </c>
      <c r="O74" s="164">
        <f>$O$73+$M$74</f>
        <v>1</v>
      </c>
      <c r="P74" s="165">
        <f>$P$73+$N$74</f>
        <v>0</v>
      </c>
      <c r="Q74" s="164">
        <f>$Q$73+$O$74</f>
        <v>1</v>
      </c>
      <c r="R74" s="165">
        <f>$R$73+$P$74</f>
        <v>0</v>
      </c>
      <c r="S74" s="164">
        <f>$S$73+$Q$74</f>
        <v>1</v>
      </c>
      <c r="T74" s="165">
        <f>$T$73+$R$74</f>
        <v>0</v>
      </c>
      <c r="U74" s="164">
        <f>$U$73+$S$74</f>
        <v>1</v>
      </c>
      <c r="V74" s="165">
        <f>$V$73+$T$74</f>
        <v>0</v>
      </c>
      <c r="W74" s="164">
        <f>$W$73+$U$74</f>
        <v>1</v>
      </c>
      <c r="X74" s="165">
        <f>$X$73+$V$74</f>
        <v>0</v>
      </c>
      <c r="Y74" s="164">
        <f>$Y$73+$W$74</f>
        <v>1</v>
      </c>
      <c r="Z74" s="165">
        <f>$Z$73+$X$74</f>
        <v>0</v>
      </c>
      <c r="AA74" s="164">
        <f>$AA$73+$Y$74</f>
        <v>1</v>
      </c>
      <c r="AB74" s="165">
        <f>$AB$73+$Z$74</f>
        <v>0</v>
      </c>
      <c r="AC74" s="98"/>
    </row>
    <row r="75" spans="1:31" ht="15" customHeight="1">
      <c r="A75">
        <v>1</v>
      </c>
      <c r="B75" s="994" t="str">
        <f>'03.01-FUND E ESTRUTURAS'!$B$57</f>
        <v>03.04.100.02</v>
      </c>
      <c r="C75" s="996" t="str">
        <f>'03.01-FUND E ESTRUTURAS'!$C$57</f>
        <v>TRANSPORTE HORIZONTAL MANUAL, DE VIGAS DE MADEIRA COM SEÇÃO TRANSVERSAL DE 5 X 12 CM (UNIDADE: MXKM). AF_07/2019</v>
      </c>
      <c r="D75" s="998">
        <f>'03.01-FUND E ESTRUTURAS'!$H$57</f>
        <v>0</v>
      </c>
      <c r="E75" s="175"/>
      <c r="F75" s="161">
        <f>$E$75*$D$75</f>
        <v>0</v>
      </c>
      <c r="G75" s="176"/>
      <c r="H75" s="167">
        <f>$G$75*$D$75</f>
        <v>0</v>
      </c>
      <c r="I75" s="176"/>
      <c r="J75" s="167">
        <f>$I$75*$D$75</f>
        <v>0</v>
      </c>
      <c r="K75" s="176"/>
      <c r="L75" s="167">
        <f>$K$75*$D$75</f>
        <v>0</v>
      </c>
      <c r="M75" s="176">
        <v>1</v>
      </c>
      <c r="N75" s="167">
        <f>$M$75*$D$75</f>
        <v>0</v>
      </c>
      <c r="O75" s="176"/>
      <c r="P75" s="167">
        <f>$O$75*$D$75</f>
        <v>0</v>
      </c>
      <c r="Q75" s="176"/>
      <c r="R75" s="167">
        <f>$Q$75*$D$75</f>
        <v>0</v>
      </c>
      <c r="S75" s="176"/>
      <c r="T75" s="167">
        <f>$S$75*$D$75</f>
        <v>0</v>
      </c>
      <c r="U75" s="176"/>
      <c r="V75" s="167">
        <f>$U$75*$D$75</f>
        <v>0</v>
      </c>
      <c r="W75" s="176"/>
      <c r="X75" s="167">
        <f>$W$75*$D$75</f>
        <v>0</v>
      </c>
      <c r="Y75" s="176"/>
      <c r="Z75" s="167">
        <f>$Y$75*$D$75</f>
        <v>0</v>
      </c>
      <c r="AA75" s="176"/>
      <c r="AB75" s="167">
        <f>$AA$75*$D$75</f>
        <v>0</v>
      </c>
      <c r="AC75" s="98"/>
      <c r="AE75" t="s">
        <v>232</v>
      </c>
    </row>
    <row r="76" spans="1:31" ht="15" customHeight="1" thickBot="1">
      <c r="A76">
        <v>2</v>
      </c>
      <c r="B76" s="995"/>
      <c r="C76" s="997"/>
      <c r="D76" s="999"/>
      <c r="E76" s="162">
        <f>$E$75</f>
        <v>0</v>
      </c>
      <c r="F76" s="163">
        <f>$F$75</f>
        <v>0</v>
      </c>
      <c r="G76" s="164">
        <f>$G$75+$E$76</f>
        <v>0</v>
      </c>
      <c r="H76" s="165">
        <f>$H$75+$F$76</f>
        <v>0</v>
      </c>
      <c r="I76" s="164">
        <f>$I$75+$G$76</f>
        <v>0</v>
      </c>
      <c r="J76" s="165">
        <f>$J$75+$H$76</f>
        <v>0</v>
      </c>
      <c r="K76" s="164">
        <f>$K$75+$I$76</f>
        <v>0</v>
      </c>
      <c r="L76" s="165">
        <f>$L$75+$J$76</f>
        <v>0</v>
      </c>
      <c r="M76" s="164">
        <f>$M$75+$K$76</f>
        <v>1</v>
      </c>
      <c r="N76" s="165">
        <f>$N$75+$L$76</f>
        <v>0</v>
      </c>
      <c r="O76" s="164">
        <f>$O$75+$M$76</f>
        <v>1</v>
      </c>
      <c r="P76" s="165">
        <f>$P$75+$N$76</f>
        <v>0</v>
      </c>
      <c r="Q76" s="164">
        <f>$Q$75+$O$76</f>
        <v>1</v>
      </c>
      <c r="R76" s="165">
        <f>$R$75+$P$76</f>
        <v>0</v>
      </c>
      <c r="S76" s="164">
        <f>$S$75+$Q$76</f>
        <v>1</v>
      </c>
      <c r="T76" s="165">
        <f>$T$75+$R$76</f>
        <v>0</v>
      </c>
      <c r="U76" s="164">
        <f>$U$75+$S$76</f>
        <v>1</v>
      </c>
      <c r="V76" s="165">
        <f>$V$75+$T$76</f>
        <v>0</v>
      </c>
      <c r="W76" s="164">
        <f>$W$75+$U$76</f>
        <v>1</v>
      </c>
      <c r="X76" s="165">
        <f>$X$75+$V$76</f>
        <v>0</v>
      </c>
      <c r="Y76" s="164">
        <f>$Y$75+$W$76</f>
        <v>1</v>
      </c>
      <c r="Z76" s="165">
        <f>$Z$75+$X$76</f>
        <v>0</v>
      </c>
      <c r="AA76" s="164">
        <f>$AA$75+$Y$76</f>
        <v>1</v>
      </c>
      <c r="AB76" s="165">
        <f>$AB$75+$Z$76</f>
        <v>0</v>
      </c>
      <c r="AC76" s="98"/>
    </row>
    <row r="77" spans="1:31" ht="15" customHeight="1">
      <c r="A77">
        <v>1</v>
      </c>
      <c r="B77" s="994" t="str">
        <f>'03.01-FUND E ESTRUTURAS'!$B$58</f>
        <v>03.04.100.03</v>
      </c>
      <c r="C77" s="996" t="str">
        <f>'03.01-FUND E ESTRUTURAS'!$C$58</f>
        <v>FABRICAÇÃO E INSTALAÇÃO DE TESOURA INTEIRA EM MADEIRA NÃO APARELHADA, VÃO DE 7 M, PARA TELHA CERÂMICA OU DE CONCRETO, INCLUSO IÇAMENTO. AF_10/2025</v>
      </c>
      <c r="D77" s="998">
        <f>'03.01-FUND E ESTRUTURAS'!$H$58</f>
        <v>0</v>
      </c>
      <c r="E77" s="175"/>
      <c r="F77" s="161">
        <f>$E$77*$D$77</f>
        <v>0</v>
      </c>
      <c r="G77" s="176"/>
      <c r="H77" s="167">
        <f>$G$77*$D$77</f>
        <v>0</v>
      </c>
      <c r="I77" s="176"/>
      <c r="J77" s="167">
        <f>$I$77*$D$77</f>
        <v>0</v>
      </c>
      <c r="K77" s="176"/>
      <c r="L77" s="167">
        <f>$K$77*$D$77</f>
        <v>0</v>
      </c>
      <c r="M77" s="176">
        <v>1</v>
      </c>
      <c r="N77" s="167">
        <f>$M$77*$D$77</f>
        <v>0</v>
      </c>
      <c r="O77" s="176"/>
      <c r="P77" s="167">
        <f>$O$77*$D$77</f>
        <v>0</v>
      </c>
      <c r="Q77" s="176"/>
      <c r="R77" s="167">
        <f>$Q$77*$D$77</f>
        <v>0</v>
      </c>
      <c r="S77" s="176"/>
      <c r="T77" s="167">
        <f>$S$77*$D$77</f>
        <v>0</v>
      </c>
      <c r="U77" s="176"/>
      <c r="V77" s="167">
        <f>$U$77*$D$77</f>
        <v>0</v>
      </c>
      <c r="W77" s="176"/>
      <c r="X77" s="167">
        <f>$W$77*$D$77</f>
        <v>0</v>
      </c>
      <c r="Y77" s="176"/>
      <c r="Z77" s="167">
        <f>$Y$77*$D$77</f>
        <v>0</v>
      </c>
      <c r="AA77" s="176"/>
      <c r="AB77" s="167">
        <f>$AA$77*$D$77</f>
        <v>0</v>
      </c>
      <c r="AC77" s="98"/>
      <c r="AE77" t="s">
        <v>233</v>
      </c>
    </row>
    <row r="78" spans="1:31" ht="15" customHeight="1" thickBot="1">
      <c r="A78">
        <v>2</v>
      </c>
      <c r="B78" s="995"/>
      <c r="C78" s="997"/>
      <c r="D78" s="999"/>
      <c r="E78" s="162">
        <f>$E$77</f>
        <v>0</v>
      </c>
      <c r="F78" s="163">
        <f>$F$77</f>
        <v>0</v>
      </c>
      <c r="G78" s="164">
        <f>$G$77+$E$78</f>
        <v>0</v>
      </c>
      <c r="H78" s="165">
        <f>$H$77+$F$78</f>
        <v>0</v>
      </c>
      <c r="I78" s="164">
        <f>$I$77+$G$78</f>
        <v>0</v>
      </c>
      <c r="J78" s="165">
        <f>$J$77+$H$78</f>
        <v>0</v>
      </c>
      <c r="K78" s="164">
        <f>$K$77+$I$78</f>
        <v>0</v>
      </c>
      <c r="L78" s="165">
        <f>$L$77+$J$78</f>
        <v>0</v>
      </c>
      <c r="M78" s="164">
        <f>$M$77+$K$78</f>
        <v>1</v>
      </c>
      <c r="N78" s="165">
        <f>$N$77+$L$78</f>
        <v>0</v>
      </c>
      <c r="O78" s="164">
        <f>$O$77+$M$78</f>
        <v>1</v>
      </c>
      <c r="P78" s="165">
        <f>$P$77+$N$78</f>
        <v>0</v>
      </c>
      <c r="Q78" s="164">
        <f>$Q$77+$O$78</f>
        <v>1</v>
      </c>
      <c r="R78" s="165">
        <f>$R$77+$P$78</f>
        <v>0</v>
      </c>
      <c r="S78" s="164">
        <f>$S$77+$Q$78</f>
        <v>1</v>
      </c>
      <c r="T78" s="165">
        <f>$T$77+$R$78</f>
        <v>0</v>
      </c>
      <c r="U78" s="164">
        <f>$U$77+$S$78</f>
        <v>1</v>
      </c>
      <c r="V78" s="165">
        <f>$V$77+$T$78</f>
        <v>0</v>
      </c>
      <c r="W78" s="164">
        <f>$W$77+$U$78</f>
        <v>1</v>
      </c>
      <c r="X78" s="165">
        <f>$X$77+$V$78</f>
        <v>0</v>
      </c>
      <c r="Y78" s="164">
        <f>$Y$77+$W$78</f>
        <v>1</v>
      </c>
      <c r="Z78" s="165">
        <f>$Z$77+$X$78</f>
        <v>0</v>
      </c>
      <c r="AA78" s="164">
        <f>$AA$77+$Y$78</f>
        <v>1</v>
      </c>
      <c r="AB78" s="165">
        <f>$AB$77+$Z$78</f>
        <v>0</v>
      </c>
      <c r="AC78" s="98"/>
    </row>
    <row r="79" spans="1:31" ht="15" customHeight="1">
      <c r="A79">
        <v>1</v>
      </c>
      <c r="B79" s="994" t="str">
        <f>'03.01-FUND E ESTRUTURAS'!$B$59</f>
        <v>03.04.100.04</v>
      </c>
      <c r="C79" s="996" t="str">
        <f>'03.01-FUND E ESTRUTURAS'!$C$59</f>
        <v>TRAMA DE MADEIRA COMPOSTA POR RIPAS, CAIBROS E TERÇAS PARA TELHADOS DE MAIS QUE 2 ÁGUAS PARA TELHA CERÂMICA OU DE CONCRETO, INCLUSO TRANSPORTE VERTICAL. AF_10/2025</v>
      </c>
      <c r="D79" s="998">
        <f>'03.01-FUND E ESTRUTURAS'!$H$59</f>
        <v>0</v>
      </c>
      <c r="E79" s="175"/>
      <c r="F79" s="161">
        <f>$E$79*$D$79</f>
        <v>0</v>
      </c>
      <c r="G79" s="176"/>
      <c r="H79" s="167">
        <f>$G$79*$D$79</f>
        <v>0</v>
      </c>
      <c r="I79" s="176"/>
      <c r="J79" s="167">
        <f>$I$79*$D$79</f>
        <v>0</v>
      </c>
      <c r="K79" s="176"/>
      <c r="L79" s="167">
        <f>$K$79*$D$79</f>
        <v>0</v>
      </c>
      <c r="M79" s="176">
        <v>1</v>
      </c>
      <c r="N79" s="167">
        <f>$M$79*$D$79</f>
        <v>0</v>
      </c>
      <c r="O79" s="176"/>
      <c r="P79" s="167">
        <f>$O$79*$D$79</f>
        <v>0</v>
      </c>
      <c r="Q79" s="176"/>
      <c r="R79" s="167">
        <f>$Q$79*$D$79</f>
        <v>0</v>
      </c>
      <c r="S79" s="176"/>
      <c r="T79" s="167">
        <f>$S$79*$D$79</f>
        <v>0</v>
      </c>
      <c r="U79" s="176"/>
      <c r="V79" s="167">
        <f>$U$79*$D$79</f>
        <v>0</v>
      </c>
      <c r="W79" s="176"/>
      <c r="X79" s="167">
        <f>$W$79*$D$79</f>
        <v>0</v>
      </c>
      <c r="Y79" s="176"/>
      <c r="Z79" s="167">
        <f>$Y$79*$D$79</f>
        <v>0</v>
      </c>
      <c r="AA79" s="176"/>
      <c r="AB79" s="167">
        <f>$AA$79*$D$79</f>
        <v>0</v>
      </c>
      <c r="AC79" s="98"/>
    </row>
    <row r="80" spans="1:31" ht="15" customHeight="1" thickBot="1">
      <c r="A80">
        <v>2</v>
      </c>
      <c r="B80" s="995"/>
      <c r="C80" s="997"/>
      <c r="D80" s="999"/>
      <c r="E80" s="162">
        <f>$E$79</f>
        <v>0</v>
      </c>
      <c r="F80" s="163">
        <f>$F$79</f>
        <v>0</v>
      </c>
      <c r="G80" s="164">
        <f>$G$79+$E$80</f>
        <v>0</v>
      </c>
      <c r="H80" s="165">
        <f>$H$79+$F$80</f>
        <v>0</v>
      </c>
      <c r="I80" s="164">
        <f>$I$79+$G$80</f>
        <v>0</v>
      </c>
      <c r="J80" s="165">
        <f>$J$79+$H$80</f>
        <v>0</v>
      </c>
      <c r="K80" s="164">
        <f>$K$79+$I$80</f>
        <v>0</v>
      </c>
      <c r="L80" s="165">
        <f>$L$79+$J$80</f>
        <v>0</v>
      </c>
      <c r="M80" s="164">
        <f>$M$79+$K$80</f>
        <v>1</v>
      </c>
      <c r="N80" s="165">
        <f>$N$79+$L$80</f>
        <v>0</v>
      </c>
      <c r="O80" s="164">
        <f>$O$79+$M$80</f>
        <v>1</v>
      </c>
      <c r="P80" s="165">
        <f>$P$79+$N$80</f>
        <v>0</v>
      </c>
      <c r="Q80" s="164">
        <f>$Q$79+$O$80</f>
        <v>1</v>
      </c>
      <c r="R80" s="165">
        <f>$R$79+$P$80</f>
        <v>0</v>
      </c>
      <c r="S80" s="164">
        <f>$S$79+$Q$80</f>
        <v>1</v>
      </c>
      <c r="T80" s="165">
        <f>$T$79+$R$80</f>
        <v>0</v>
      </c>
      <c r="U80" s="164">
        <f>$U$79+$S$80</f>
        <v>1</v>
      </c>
      <c r="V80" s="165">
        <f>$V$79+$T$80</f>
        <v>0</v>
      </c>
      <c r="W80" s="164">
        <f>$W$79+$U$80</f>
        <v>1</v>
      </c>
      <c r="X80" s="165">
        <f>$X$79+$V$80</f>
        <v>0</v>
      </c>
      <c r="Y80" s="164">
        <f>$Y$79+$W$80</f>
        <v>1</v>
      </c>
      <c r="Z80" s="165">
        <f>$Z$79+$X$80</f>
        <v>0</v>
      </c>
      <c r="AA80" s="164">
        <f>$AA$79+$Y$80</f>
        <v>1</v>
      </c>
      <c r="AB80" s="165">
        <f>$AB$79+$Z$80</f>
        <v>0</v>
      </c>
      <c r="AC80" s="98"/>
    </row>
    <row r="81" spans="1:31" ht="15" customHeight="1">
      <c r="A81">
        <v>1</v>
      </c>
      <c r="B81" s="994" t="str">
        <f>'03.01-FUND E ESTRUTURAS'!$B$60</f>
        <v>03.04.100.05</v>
      </c>
      <c r="C81" s="996" t="str">
        <f>'03.01-FUND E ESTRUTURAS'!$C$60</f>
        <v>PINTURA IMUNIZANTE PARA MADEIRA, 2 DEMÃOS. AF_01/2021</v>
      </c>
      <c r="D81" s="998">
        <f>'03.01-FUND E ESTRUTURAS'!$H$60</f>
        <v>0</v>
      </c>
      <c r="E81" s="175"/>
      <c r="F81" s="161">
        <f>$E$81*$D$81</f>
        <v>0</v>
      </c>
      <c r="G81" s="176"/>
      <c r="H81" s="167">
        <f>$G$81*$D$81</f>
        <v>0</v>
      </c>
      <c r="I81" s="176"/>
      <c r="J81" s="167">
        <f>$I$81*$D$81</f>
        <v>0</v>
      </c>
      <c r="K81" s="176"/>
      <c r="L81" s="167">
        <f>$K$81*$D$81</f>
        <v>0</v>
      </c>
      <c r="M81" s="176">
        <v>1</v>
      </c>
      <c r="N81" s="167">
        <f>$M$81*$D$81</f>
        <v>0</v>
      </c>
      <c r="O81" s="176"/>
      <c r="P81" s="167">
        <f>$O$81*$D$81</f>
        <v>0</v>
      </c>
      <c r="Q81" s="176"/>
      <c r="R81" s="167">
        <f>$Q$81*$D$81</f>
        <v>0</v>
      </c>
      <c r="S81" s="176"/>
      <c r="T81" s="167">
        <f>$S$81*$D$81</f>
        <v>0</v>
      </c>
      <c r="U81" s="176"/>
      <c r="V81" s="167">
        <f>$U$81*$D$81</f>
        <v>0</v>
      </c>
      <c r="W81" s="176"/>
      <c r="X81" s="167">
        <f>$W$81*$D$81</f>
        <v>0</v>
      </c>
      <c r="Y81" s="176"/>
      <c r="Z81" s="167">
        <f>$Y$81*$D$81</f>
        <v>0</v>
      </c>
      <c r="AA81" s="176"/>
      <c r="AB81" s="167">
        <f>$AA$81*$D$81</f>
        <v>0</v>
      </c>
      <c r="AC81" s="98"/>
    </row>
    <row r="82" spans="1:31" ht="15" customHeight="1" thickBot="1">
      <c r="A82">
        <v>2</v>
      </c>
      <c r="B82" s="995"/>
      <c r="C82" s="997"/>
      <c r="D82" s="999"/>
      <c r="E82" s="162">
        <f>$E$81</f>
        <v>0</v>
      </c>
      <c r="F82" s="163">
        <f>$F$81</f>
        <v>0</v>
      </c>
      <c r="G82" s="164">
        <f>$G$81+$E$82</f>
        <v>0</v>
      </c>
      <c r="H82" s="165">
        <f>$H$81+$F$82</f>
        <v>0</v>
      </c>
      <c r="I82" s="164">
        <f>$I$81+$G$82</f>
        <v>0</v>
      </c>
      <c r="J82" s="165">
        <f>$J$81+$H$82</f>
        <v>0</v>
      </c>
      <c r="K82" s="164">
        <f>$K$81+$I$82</f>
        <v>0</v>
      </c>
      <c r="L82" s="165">
        <f>$L$81+$J$82</f>
        <v>0</v>
      </c>
      <c r="M82" s="164">
        <f>$M$81+$K$82</f>
        <v>1</v>
      </c>
      <c r="N82" s="165">
        <f>$N$81+$L$82</f>
        <v>0</v>
      </c>
      <c r="O82" s="164">
        <f>$O$81+$M$82</f>
        <v>1</v>
      </c>
      <c r="P82" s="165">
        <f>$P$81+$N$82</f>
        <v>0</v>
      </c>
      <c r="Q82" s="164">
        <f>$Q$81+$O$82</f>
        <v>1</v>
      </c>
      <c r="R82" s="165">
        <f>$R$81+$P$82</f>
        <v>0</v>
      </c>
      <c r="S82" s="164">
        <f>$S$81+$Q$82</f>
        <v>1</v>
      </c>
      <c r="T82" s="165">
        <f>$T$81+$R$82</f>
        <v>0</v>
      </c>
      <c r="U82" s="164">
        <f>$U$81+$S$82</f>
        <v>1</v>
      </c>
      <c r="V82" s="165">
        <f>$V$81+$T$82</f>
        <v>0</v>
      </c>
      <c r="W82" s="164">
        <f>$W$81+$U$82</f>
        <v>1</v>
      </c>
      <c r="X82" s="165">
        <f>$X$81+$V$82</f>
        <v>0</v>
      </c>
      <c r="Y82" s="164">
        <f>$Y$81+$W$82</f>
        <v>1</v>
      </c>
      <c r="Z82" s="165">
        <f>$Z$81+$X$82</f>
        <v>0</v>
      </c>
      <c r="AA82" s="164">
        <f>$AA$81+$Y$82</f>
        <v>1</v>
      </c>
      <c r="AB82" s="165">
        <f>$AB$81+$Z$82</f>
        <v>0</v>
      </c>
      <c r="AC82" s="98"/>
    </row>
    <row r="83" spans="1:31" ht="15" customHeight="1" thickBot="1">
      <c r="B83" s="76" t="str">
        <f>'03.01-FUND E ESTRUTURAS'!$B$61</f>
        <v>03.04.000</v>
      </c>
      <c r="C83" s="40" t="str">
        <f>'03.01-FUND E ESTRUTURAS'!$C$61</f>
        <v>ESTRUTURAS DE MADEIRA - Bloco G (G3 a G5)</v>
      </c>
      <c r="D83" s="106">
        <f>'03.01-FUND E ESTRUTURAS'!$H$61</f>
        <v>0</v>
      </c>
      <c r="E83" s="993"/>
      <c r="F83" s="993"/>
      <c r="G83" s="993"/>
      <c r="H83" s="993"/>
      <c r="I83" s="993"/>
      <c r="J83" s="993"/>
      <c r="K83" s="993"/>
      <c r="L83" s="993"/>
      <c r="M83" s="993"/>
      <c r="N83" s="993"/>
      <c r="O83" s="993"/>
      <c r="P83" s="993"/>
      <c r="Q83" s="993"/>
      <c r="R83" s="993"/>
      <c r="S83" s="993"/>
      <c r="T83" s="993"/>
      <c r="U83" s="993"/>
      <c r="V83" s="993"/>
      <c r="W83" s="993"/>
      <c r="X83" s="993"/>
      <c r="Y83" s="993"/>
      <c r="Z83" s="993"/>
      <c r="AA83" s="993"/>
      <c r="AB83" s="993"/>
      <c r="AC83" s="98"/>
      <c r="AE83" s="200" t="s">
        <v>234</v>
      </c>
    </row>
    <row r="84" spans="1:31" ht="15" customHeight="1">
      <c r="A84">
        <v>1</v>
      </c>
      <c r="B84" s="994" t="str">
        <f>'03.01-FUND E ESTRUTURAS'!$B$63</f>
        <v>03.04.100.01</v>
      </c>
      <c r="C84" s="996" t="str">
        <f>'03.01-FUND E ESTRUTURAS'!$C$63</f>
        <v>PINTURA IMUNIZANTE PARA MADEIRA, 2 DEMÃOS. AF_01/2021</v>
      </c>
      <c r="D84" s="998">
        <f>'03.01-FUND E ESTRUTURAS'!$H$63</f>
        <v>0</v>
      </c>
      <c r="E84" s="175"/>
      <c r="F84" s="161">
        <f>$E$84*$D$84</f>
        <v>0</v>
      </c>
      <c r="G84" s="176"/>
      <c r="H84" s="167">
        <f>$G$84*$D$84</f>
        <v>0</v>
      </c>
      <c r="I84" s="176"/>
      <c r="J84" s="167">
        <f>$I$84*$D$84</f>
        <v>0</v>
      </c>
      <c r="K84" s="176"/>
      <c r="L84" s="167">
        <f>$K$84*$D$84</f>
        <v>0</v>
      </c>
      <c r="M84" s="176">
        <v>1</v>
      </c>
      <c r="N84" s="167">
        <f>$M$84*$D$84</f>
        <v>0</v>
      </c>
      <c r="O84" s="176"/>
      <c r="P84" s="167">
        <f>$O$84*$D$84</f>
        <v>0</v>
      </c>
      <c r="Q84" s="176"/>
      <c r="R84" s="167">
        <f>$Q$84*$D$84</f>
        <v>0</v>
      </c>
      <c r="S84" s="176"/>
      <c r="T84" s="167">
        <f>$S$84*$D$84</f>
        <v>0</v>
      </c>
      <c r="U84" s="176"/>
      <c r="V84" s="167">
        <f>$U$84*$D$84</f>
        <v>0</v>
      </c>
      <c r="W84" s="176"/>
      <c r="X84" s="167">
        <f>$W$84*$D$84</f>
        <v>0</v>
      </c>
      <c r="Y84" s="176"/>
      <c r="Z84" s="167">
        <f>$Y$84*$D$84</f>
        <v>0</v>
      </c>
      <c r="AA84" s="176"/>
      <c r="AB84" s="167">
        <f>$AA$84*$D$84</f>
        <v>0</v>
      </c>
      <c r="AC84" s="98"/>
      <c r="AE84" t="s">
        <v>237</v>
      </c>
    </row>
    <row r="85" spans="1:31" ht="15" customHeight="1" thickBot="1">
      <c r="A85">
        <v>2</v>
      </c>
      <c r="B85" s="995"/>
      <c r="C85" s="997"/>
      <c r="D85" s="999"/>
      <c r="E85" s="162">
        <f>$E$84</f>
        <v>0</v>
      </c>
      <c r="F85" s="163">
        <f>$F$84</f>
        <v>0</v>
      </c>
      <c r="G85" s="164">
        <f>$G$84+$E$85</f>
        <v>0</v>
      </c>
      <c r="H85" s="165">
        <f>$H$84+$F$85</f>
        <v>0</v>
      </c>
      <c r="I85" s="164">
        <f>$I$84+$G$85</f>
        <v>0</v>
      </c>
      <c r="J85" s="165">
        <f>$J$84+$H$85</f>
        <v>0</v>
      </c>
      <c r="K85" s="164">
        <f>$K$84+$I$85</f>
        <v>0</v>
      </c>
      <c r="L85" s="165">
        <f>$L$84+$J$85</f>
        <v>0</v>
      </c>
      <c r="M85" s="164">
        <f>$M$84+$K$85</f>
        <v>1</v>
      </c>
      <c r="N85" s="165">
        <f>$N$84+$L$85</f>
        <v>0</v>
      </c>
      <c r="O85" s="164">
        <f>$O$84+$M$85</f>
        <v>1</v>
      </c>
      <c r="P85" s="165">
        <f>$P$84+$N$85</f>
        <v>0</v>
      </c>
      <c r="Q85" s="164">
        <f>$Q$84+$O$85</f>
        <v>1</v>
      </c>
      <c r="R85" s="165">
        <f>$R$84+$P$85</f>
        <v>0</v>
      </c>
      <c r="S85" s="164">
        <f>$S$84+$Q$85</f>
        <v>1</v>
      </c>
      <c r="T85" s="165">
        <f>$T$84+$R$85</f>
        <v>0</v>
      </c>
      <c r="U85" s="164">
        <f>$U$84+$S$85</f>
        <v>1</v>
      </c>
      <c r="V85" s="165">
        <f>$V$84+$T$85</f>
        <v>0</v>
      </c>
      <c r="W85" s="164">
        <f>$W$84+$U$85</f>
        <v>1</v>
      </c>
      <c r="X85" s="165">
        <f>$X$84+$V$85</f>
        <v>0</v>
      </c>
      <c r="Y85" s="164">
        <f>$Y$84+$W$85</f>
        <v>1</v>
      </c>
      <c r="Z85" s="165">
        <f>$Z$84+$X$85</f>
        <v>0</v>
      </c>
      <c r="AA85" s="164">
        <f>$AA$84+$Y$85</f>
        <v>1</v>
      </c>
      <c r="AB85" s="165">
        <f>$AB$84+$Z$85</f>
        <v>0</v>
      </c>
      <c r="AC85" s="98"/>
    </row>
    <row r="86" spans="1:31" ht="15" customHeight="1" thickBot="1">
      <c r="B86" s="76" t="str">
        <f>'03.01-FUND E ESTRUTURAS'!$B$64</f>
        <v>03.04.000</v>
      </c>
      <c r="C86" s="40" t="str">
        <f>'03.01-FUND E ESTRUTURAS'!$C$64</f>
        <v>ESTRUTURAS DE MADEIRA - Bloco  H (H1 e H2)</v>
      </c>
      <c r="D86" s="106">
        <f>'03.01-FUND E ESTRUTURAS'!$H$64</f>
        <v>0</v>
      </c>
      <c r="E86" s="993"/>
      <c r="F86" s="993"/>
      <c r="G86" s="993"/>
      <c r="H86" s="993"/>
      <c r="I86" s="993"/>
      <c r="J86" s="993"/>
      <c r="K86" s="993"/>
      <c r="L86" s="993"/>
      <c r="M86" s="993"/>
      <c r="N86" s="993"/>
      <c r="O86" s="993"/>
      <c r="P86" s="993"/>
      <c r="Q86" s="993"/>
      <c r="R86" s="993"/>
      <c r="S86" s="993"/>
      <c r="T86" s="993"/>
      <c r="U86" s="993"/>
      <c r="V86" s="993"/>
      <c r="W86" s="993"/>
      <c r="X86" s="993"/>
      <c r="Y86" s="993"/>
      <c r="Z86" s="993"/>
      <c r="AA86" s="993"/>
      <c r="AB86" s="993"/>
      <c r="AC86" s="98"/>
      <c r="AE86" s="200" t="s">
        <v>238</v>
      </c>
    </row>
    <row r="87" spans="1:31" ht="15" customHeight="1">
      <c r="A87">
        <v>1</v>
      </c>
      <c r="B87" s="994" t="str">
        <f>'03.01-FUND E ESTRUTURAS'!$B$66</f>
        <v>03.04.100.01</v>
      </c>
      <c r="C87" s="996" t="str">
        <f>'03.01-FUND E ESTRUTURAS'!$C$66</f>
        <v>REMOÇÃO DE TESOURAS DE MADEIRA, COM VÃO MENOR QUE 8M, DE FORMA MANUAL, SEM REAPROVEITAMENTO. AF_09/2023</v>
      </c>
      <c r="D87" s="998">
        <f>'03.01-FUND E ESTRUTURAS'!$H$66</f>
        <v>0</v>
      </c>
      <c r="E87" s="175"/>
      <c r="F87" s="161">
        <f>$E$87*$D$87</f>
        <v>0</v>
      </c>
      <c r="G87" s="176"/>
      <c r="H87" s="167">
        <f>$G$87*$D$87</f>
        <v>0</v>
      </c>
      <c r="I87" s="176"/>
      <c r="J87" s="167">
        <f>$I$87*$D$87</f>
        <v>0</v>
      </c>
      <c r="K87" s="176"/>
      <c r="L87" s="167">
        <f>$K$87*$D$87</f>
        <v>0</v>
      </c>
      <c r="M87" s="176">
        <v>1</v>
      </c>
      <c r="N87" s="167">
        <f>$M$87*$D$87</f>
        <v>0</v>
      </c>
      <c r="O87" s="176"/>
      <c r="P87" s="167">
        <f>$O$87*$D$87</f>
        <v>0</v>
      </c>
      <c r="Q87" s="176"/>
      <c r="R87" s="167">
        <f>$Q$87*$D$87</f>
        <v>0</v>
      </c>
      <c r="S87" s="176"/>
      <c r="T87" s="167">
        <f>$S$87*$D$87</f>
        <v>0</v>
      </c>
      <c r="U87" s="176"/>
      <c r="V87" s="167">
        <f>$U$87*$D$87</f>
        <v>0</v>
      </c>
      <c r="W87" s="176"/>
      <c r="X87" s="167">
        <f>$W$87*$D$87</f>
        <v>0</v>
      </c>
      <c r="Y87" s="176"/>
      <c r="Z87" s="167">
        <f>$Y$87*$D$87</f>
        <v>0</v>
      </c>
      <c r="AA87" s="176"/>
      <c r="AB87" s="167">
        <f>$AA$87*$D$87</f>
        <v>0</v>
      </c>
      <c r="AC87" s="98"/>
      <c r="AE87" t="s">
        <v>241</v>
      </c>
    </row>
    <row r="88" spans="1:31" ht="15" customHeight="1" thickBot="1">
      <c r="A88">
        <v>2</v>
      </c>
      <c r="B88" s="995"/>
      <c r="C88" s="997"/>
      <c r="D88" s="999"/>
      <c r="E88" s="162">
        <f>$E$87</f>
        <v>0</v>
      </c>
      <c r="F88" s="163">
        <f>$F$87</f>
        <v>0</v>
      </c>
      <c r="G88" s="164">
        <f>$G$87+$E$88</f>
        <v>0</v>
      </c>
      <c r="H88" s="165">
        <f>$H$87+$F$88</f>
        <v>0</v>
      </c>
      <c r="I88" s="164">
        <f>$I$87+$G$88</f>
        <v>0</v>
      </c>
      <c r="J88" s="165">
        <f>$J$87+$H$88</f>
        <v>0</v>
      </c>
      <c r="K88" s="164">
        <f>$K$87+$I$88</f>
        <v>0</v>
      </c>
      <c r="L88" s="165">
        <f>$L$87+$J$88</f>
        <v>0</v>
      </c>
      <c r="M88" s="164">
        <f>$M$87+$K$88</f>
        <v>1</v>
      </c>
      <c r="N88" s="165">
        <f>$N$87+$L$88</f>
        <v>0</v>
      </c>
      <c r="O88" s="164">
        <f>$O$87+$M$88</f>
        <v>1</v>
      </c>
      <c r="P88" s="165">
        <f>$P$87+$N$88</f>
        <v>0</v>
      </c>
      <c r="Q88" s="164">
        <f>$Q$87+$O$88</f>
        <v>1</v>
      </c>
      <c r="R88" s="165">
        <f>$R$87+$P$88</f>
        <v>0</v>
      </c>
      <c r="S88" s="164">
        <f>$S$87+$Q$88</f>
        <v>1</v>
      </c>
      <c r="T88" s="165">
        <f>$T$87+$R$88</f>
        <v>0</v>
      </c>
      <c r="U88" s="164">
        <f>$U$87+$S$88</f>
        <v>1</v>
      </c>
      <c r="V88" s="165">
        <f>$V$87+$T$88</f>
        <v>0</v>
      </c>
      <c r="W88" s="164">
        <f>$W$87+$U$88</f>
        <v>1</v>
      </c>
      <c r="X88" s="165">
        <f>$X$87+$V$88</f>
        <v>0</v>
      </c>
      <c r="Y88" s="164">
        <f>$Y$87+$W$88</f>
        <v>1</v>
      </c>
      <c r="Z88" s="165">
        <f>$Z$87+$X$88</f>
        <v>0</v>
      </c>
      <c r="AA88" s="164">
        <f>$AA$87+$Y$88</f>
        <v>1</v>
      </c>
      <c r="AB88" s="165">
        <f>$AB$87+$Z$88</f>
        <v>0</v>
      </c>
      <c r="AC88" s="98"/>
    </row>
    <row r="89" spans="1:31" ht="15" customHeight="1">
      <c r="A89">
        <v>1</v>
      </c>
      <c r="B89" s="994" t="str">
        <f>'03.01-FUND E ESTRUTURAS'!$B$67</f>
        <v>03.04.100.02</v>
      </c>
      <c r="C89" s="996" t="str">
        <f>'03.01-FUND E ESTRUTURAS'!$C$67</f>
        <v>TRANSPORTE HORIZONTAL MANUAL, DE VIGAS DE MADEIRA COM SEÇÃO TRANSVERSAL DE 5 X 12 CM (UNIDADE: MXKM). AF_07/2019</v>
      </c>
      <c r="D89" s="998">
        <f>'03.01-FUND E ESTRUTURAS'!$H$67</f>
        <v>0</v>
      </c>
      <c r="E89" s="175"/>
      <c r="F89" s="161">
        <f>$E$89*$D$89</f>
        <v>0</v>
      </c>
      <c r="G89" s="176"/>
      <c r="H89" s="167">
        <f>$G$89*$D$89</f>
        <v>0</v>
      </c>
      <c r="I89" s="176"/>
      <c r="J89" s="167">
        <f>$I$89*$D$89</f>
        <v>0</v>
      </c>
      <c r="K89" s="176"/>
      <c r="L89" s="167">
        <f>$K$89*$D$89</f>
        <v>0</v>
      </c>
      <c r="M89" s="176">
        <v>1</v>
      </c>
      <c r="N89" s="167">
        <f>$M$89*$D$89</f>
        <v>0</v>
      </c>
      <c r="O89" s="176"/>
      <c r="P89" s="167">
        <f>$O$89*$D$89</f>
        <v>0</v>
      </c>
      <c r="Q89" s="176"/>
      <c r="R89" s="167">
        <f>$Q$89*$D$89</f>
        <v>0</v>
      </c>
      <c r="S89" s="176"/>
      <c r="T89" s="167">
        <f>$S$89*$D$89</f>
        <v>0</v>
      </c>
      <c r="U89" s="176"/>
      <c r="V89" s="167">
        <f>$U$89*$D$89</f>
        <v>0</v>
      </c>
      <c r="W89" s="176"/>
      <c r="X89" s="167">
        <f>$W$89*$D$89</f>
        <v>0</v>
      </c>
      <c r="Y89" s="176"/>
      <c r="Z89" s="167">
        <f>$Y$89*$D$89</f>
        <v>0</v>
      </c>
      <c r="AA89" s="176"/>
      <c r="AB89" s="167">
        <f>$AA$89*$D$89</f>
        <v>0</v>
      </c>
      <c r="AC89" s="98"/>
      <c r="AE89" t="s">
        <v>242</v>
      </c>
    </row>
    <row r="90" spans="1:31" ht="15" customHeight="1" thickBot="1">
      <c r="A90">
        <v>2</v>
      </c>
      <c r="B90" s="995"/>
      <c r="C90" s="997"/>
      <c r="D90" s="999"/>
      <c r="E90" s="162">
        <f>$E$89</f>
        <v>0</v>
      </c>
      <c r="F90" s="163">
        <f>$F$89</f>
        <v>0</v>
      </c>
      <c r="G90" s="164">
        <f>$G$89+$E$90</f>
        <v>0</v>
      </c>
      <c r="H90" s="165">
        <f>$H$89+$F$90</f>
        <v>0</v>
      </c>
      <c r="I90" s="164">
        <f>$I$89+$G$90</f>
        <v>0</v>
      </c>
      <c r="J90" s="165">
        <f>$J$89+$H$90</f>
        <v>0</v>
      </c>
      <c r="K90" s="164">
        <f>$K$89+$I$90</f>
        <v>0</v>
      </c>
      <c r="L90" s="165">
        <f>$L$89+$J$90</f>
        <v>0</v>
      </c>
      <c r="M90" s="164">
        <f>$M$89+$K$90</f>
        <v>1</v>
      </c>
      <c r="N90" s="165">
        <f>$N$89+$L$90</f>
        <v>0</v>
      </c>
      <c r="O90" s="164">
        <f>$O$89+$M$90</f>
        <v>1</v>
      </c>
      <c r="P90" s="165">
        <f>$P$89+$N$90</f>
        <v>0</v>
      </c>
      <c r="Q90" s="164">
        <f>$Q$89+$O$90</f>
        <v>1</v>
      </c>
      <c r="R90" s="165">
        <f>$R$89+$P$90</f>
        <v>0</v>
      </c>
      <c r="S90" s="164">
        <f>$S$89+$Q$90</f>
        <v>1</v>
      </c>
      <c r="T90" s="165">
        <f>$T$89+$R$90</f>
        <v>0</v>
      </c>
      <c r="U90" s="164">
        <f>$U$89+$S$90</f>
        <v>1</v>
      </c>
      <c r="V90" s="165">
        <f>$V$89+$T$90</f>
        <v>0</v>
      </c>
      <c r="W90" s="164">
        <f>$W$89+$U$90</f>
        <v>1</v>
      </c>
      <c r="X90" s="165">
        <f>$X$89+$V$90</f>
        <v>0</v>
      </c>
      <c r="Y90" s="164">
        <f>$Y$89+$W$90</f>
        <v>1</v>
      </c>
      <c r="Z90" s="165">
        <f>$Z$89+$X$90</f>
        <v>0</v>
      </c>
      <c r="AA90" s="164">
        <f>$AA$89+$Y$90</f>
        <v>1</v>
      </c>
      <c r="AB90" s="165">
        <f>$AB$89+$Z$90</f>
        <v>0</v>
      </c>
      <c r="AC90" s="98"/>
    </row>
    <row r="91" spans="1:31" ht="15" customHeight="1">
      <c r="A91">
        <v>1</v>
      </c>
      <c r="B91" s="994" t="str">
        <f>'03.01-FUND E ESTRUTURAS'!$B$68</f>
        <v>03.04.100.03</v>
      </c>
      <c r="C91" s="996" t="str">
        <f>'03.01-FUND E ESTRUTURAS'!$C$68</f>
        <v>FABRICAÇÃO E INSTALAÇÃO DE TESOURA INTEIRA EM MADEIRA NÃO APARELHADA, VÃO DE 7 M, PARA TELHA CERÂMICA OU DE CONCRETO, INCLUSO IÇAMENTO. AF_10/2025</v>
      </c>
      <c r="D91" s="998">
        <f>'03.01-FUND E ESTRUTURAS'!$H$68</f>
        <v>0</v>
      </c>
      <c r="E91" s="175"/>
      <c r="F91" s="161">
        <f>$E$91*$D$91</f>
        <v>0</v>
      </c>
      <c r="G91" s="176"/>
      <c r="H91" s="167">
        <f>$G$91*$D$91</f>
        <v>0</v>
      </c>
      <c r="I91" s="176"/>
      <c r="J91" s="167">
        <f>$I$91*$D$91</f>
        <v>0</v>
      </c>
      <c r="K91" s="176"/>
      <c r="L91" s="167">
        <f>$K$91*$D$91</f>
        <v>0</v>
      </c>
      <c r="M91" s="176">
        <v>1</v>
      </c>
      <c r="N91" s="167">
        <f>$M$91*$D$91</f>
        <v>0</v>
      </c>
      <c r="O91" s="176"/>
      <c r="P91" s="167">
        <f>$O$91*$D$91</f>
        <v>0</v>
      </c>
      <c r="Q91" s="176"/>
      <c r="R91" s="167">
        <f>$Q$91*$D$91</f>
        <v>0</v>
      </c>
      <c r="S91" s="176"/>
      <c r="T91" s="167">
        <f>$S$91*$D$91</f>
        <v>0</v>
      </c>
      <c r="U91" s="176"/>
      <c r="V91" s="167">
        <f>$U$91*$D$91</f>
        <v>0</v>
      </c>
      <c r="W91" s="176"/>
      <c r="X91" s="167">
        <f>$W$91*$D$91</f>
        <v>0</v>
      </c>
      <c r="Y91" s="176"/>
      <c r="Z91" s="167">
        <f>$Y$91*$D$91</f>
        <v>0</v>
      </c>
      <c r="AA91" s="176"/>
      <c r="AB91" s="167">
        <f>$AA$91*$D$91</f>
        <v>0</v>
      </c>
      <c r="AC91" s="98"/>
      <c r="AE91" t="s">
        <v>243</v>
      </c>
    </row>
    <row r="92" spans="1:31" ht="15" customHeight="1" thickBot="1">
      <c r="A92">
        <v>2</v>
      </c>
      <c r="B92" s="995"/>
      <c r="C92" s="997"/>
      <c r="D92" s="999"/>
      <c r="E92" s="162">
        <f>$E$91</f>
        <v>0</v>
      </c>
      <c r="F92" s="163">
        <f>$F$91</f>
        <v>0</v>
      </c>
      <c r="G92" s="164">
        <f>$G$91+$E$92</f>
        <v>0</v>
      </c>
      <c r="H92" s="165">
        <f>$H$91+$F$92</f>
        <v>0</v>
      </c>
      <c r="I92" s="164">
        <f>$I$91+$G$92</f>
        <v>0</v>
      </c>
      <c r="J92" s="165">
        <f>$J$91+$H$92</f>
        <v>0</v>
      </c>
      <c r="K92" s="164">
        <f>$K$91+$I$92</f>
        <v>0</v>
      </c>
      <c r="L92" s="165">
        <f>$L$91+$J$92</f>
        <v>0</v>
      </c>
      <c r="M92" s="164">
        <f>$M$91+$K$92</f>
        <v>1</v>
      </c>
      <c r="N92" s="165">
        <f>$N$91+$L$92</f>
        <v>0</v>
      </c>
      <c r="O92" s="164">
        <f>$O$91+$M$92</f>
        <v>1</v>
      </c>
      <c r="P92" s="165">
        <f>$P$91+$N$92</f>
        <v>0</v>
      </c>
      <c r="Q92" s="164">
        <f>$Q$91+$O$92</f>
        <v>1</v>
      </c>
      <c r="R92" s="165">
        <f>$R$91+$P$92</f>
        <v>0</v>
      </c>
      <c r="S92" s="164">
        <f>$S$91+$Q$92</f>
        <v>1</v>
      </c>
      <c r="T92" s="165">
        <f>$T$91+$R$92</f>
        <v>0</v>
      </c>
      <c r="U92" s="164">
        <f>$U$91+$S$92</f>
        <v>1</v>
      </c>
      <c r="V92" s="165">
        <f>$V$91+$T$92</f>
        <v>0</v>
      </c>
      <c r="W92" s="164">
        <f>$W$91+$U$92</f>
        <v>1</v>
      </c>
      <c r="X92" s="165">
        <f>$X$91+$V$92</f>
        <v>0</v>
      </c>
      <c r="Y92" s="164">
        <f>$Y$91+$W$92</f>
        <v>1</v>
      </c>
      <c r="Z92" s="165">
        <f>$Z$91+$X$92</f>
        <v>0</v>
      </c>
      <c r="AA92" s="164">
        <f>$AA$91+$Y$92</f>
        <v>1</v>
      </c>
      <c r="AB92" s="165">
        <f>$AB$91+$Z$92</f>
        <v>0</v>
      </c>
      <c r="AC92" s="98"/>
    </row>
    <row r="93" spans="1:31" ht="15" customHeight="1">
      <c r="A93">
        <v>1</v>
      </c>
      <c r="B93" s="994" t="str">
        <f>'03.01-FUND E ESTRUTURAS'!$B$69</f>
        <v>03.04.100.04</v>
      </c>
      <c r="C93" s="996" t="str">
        <f>'03.01-FUND E ESTRUTURAS'!$C$69</f>
        <v>TRAMA DE MADEIRA COMPOSTA POR RIPAS, CAIBROS E TERÇAS PARA TELHADOS DE MAIS QUE 2 ÁGUAS PARA TELHA CERÂMICA OU DE CONCRETO, INCLUSO TRANSPORTE VERTICAL. AF_10/2025</v>
      </c>
      <c r="D93" s="998">
        <f>'03.01-FUND E ESTRUTURAS'!$H$69</f>
        <v>0</v>
      </c>
      <c r="E93" s="175"/>
      <c r="F93" s="161">
        <f>$E$93*$D$93</f>
        <v>0</v>
      </c>
      <c r="G93" s="176"/>
      <c r="H93" s="167">
        <f>$G$93*$D$93</f>
        <v>0</v>
      </c>
      <c r="I93" s="176"/>
      <c r="J93" s="167">
        <f>$I$93*$D$93</f>
        <v>0</v>
      </c>
      <c r="K93" s="176"/>
      <c r="L93" s="167">
        <f>$K$93*$D$93</f>
        <v>0</v>
      </c>
      <c r="M93" s="176">
        <v>1</v>
      </c>
      <c r="N93" s="167">
        <f>$M$93*$D$93</f>
        <v>0</v>
      </c>
      <c r="O93" s="176"/>
      <c r="P93" s="167">
        <f>$O$93*$D$93</f>
        <v>0</v>
      </c>
      <c r="Q93" s="176"/>
      <c r="R93" s="167">
        <f>$Q$93*$D$93</f>
        <v>0</v>
      </c>
      <c r="S93" s="176"/>
      <c r="T93" s="167">
        <f>$S$93*$D$93</f>
        <v>0</v>
      </c>
      <c r="U93" s="176"/>
      <c r="V93" s="167">
        <f>$U$93*$D$93</f>
        <v>0</v>
      </c>
      <c r="W93" s="176"/>
      <c r="X93" s="167">
        <f>$W$93*$D$93</f>
        <v>0</v>
      </c>
      <c r="Y93" s="176"/>
      <c r="Z93" s="167">
        <f>$Y$93*$D$93</f>
        <v>0</v>
      </c>
      <c r="AA93" s="176"/>
      <c r="AB93" s="167">
        <f>$AA$93*$D$93</f>
        <v>0</v>
      </c>
      <c r="AC93" s="98"/>
    </row>
    <row r="94" spans="1:31" ht="15" customHeight="1" thickBot="1">
      <c r="A94">
        <v>2</v>
      </c>
      <c r="B94" s="995"/>
      <c r="C94" s="997"/>
      <c r="D94" s="999"/>
      <c r="E94" s="162">
        <f>$E$93</f>
        <v>0</v>
      </c>
      <c r="F94" s="163">
        <f>$F$93</f>
        <v>0</v>
      </c>
      <c r="G94" s="164">
        <f>$G$93+$E$94</f>
        <v>0</v>
      </c>
      <c r="H94" s="165">
        <f>$H$93+$F$94</f>
        <v>0</v>
      </c>
      <c r="I94" s="164">
        <f>$I$93+$G$94</f>
        <v>0</v>
      </c>
      <c r="J94" s="165">
        <f>$J$93+$H$94</f>
        <v>0</v>
      </c>
      <c r="K94" s="164">
        <f>$K$93+$I$94</f>
        <v>0</v>
      </c>
      <c r="L94" s="165">
        <f>$L$93+$J$94</f>
        <v>0</v>
      </c>
      <c r="M94" s="164">
        <f>$M$93+$K$94</f>
        <v>1</v>
      </c>
      <c r="N94" s="165">
        <f>$N$93+$L$94</f>
        <v>0</v>
      </c>
      <c r="O94" s="164">
        <f>$O$93+$M$94</f>
        <v>1</v>
      </c>
      <c r="P94" s="165">
        <f>$P$93+$N$94</f>
        <v>0</v>
      </c>
      <c r="Q94" s="164">
        <f>$Q$93+$O$94</f>
        <v>1</v>
      </c>
      <c r="R94" s="165">
        <f>$R$93+$P$94</f>
        <v>0</v>
      </c>
      <c r="S94" s="164">
        <f>$S$93+$Q$94</f>
        <v>1</v>
      </c>
      <c r="T94" s="165">
        <f>$T$93+$R$94</f>
        <v>0</v>
      </c>
      <c r="U94" s="164">
        <f>$U$93+$S$94</f>
        <v>1</v>
      </c>
      <c r="V94" s="165">
        <f>$V$93+$T$94</f>
        <v>0</v>
      </c>
      <c r="W94" s="164">
        <f>$W$93+$U$94</f>
        <v>1</v>
      </c>
      <c r="X94" s="165">
        <f>$X$93+$V$94</f>
        <v>0</v>
      </c>
      <c r="Y94" s="164">
        <f>$Y$93+$W$94</f>
        <v>1</v>
      </c>
      <c r="Z94" s="165">
        <f>$Z$93+$X$94</f>
        <v>0</v>
      </c>
      <c r="AA94" s="164">
        <f>$AA$93+$Y$94</f>
        <v>1</v>
      </c>
      <c r="AB94" s="165">
        <f>$AB$93+$Z$94</f>
        <v>0</v>
      </c>
      <c r="AC94" s="98"/>
    </row>
    <row r="95" spans="1:31" ht="15" customHeight="1">
      <c r="A95">
        <v>1</v>
      </c>
      <c r="B95" s="994" t="str">
        <f>'03.01-FUND E ESTRUTURAS'!$B$70</f>
        <v>03.04.100.05</v>
      </c>
      <c r="C95" s="996" t="str">
        <f>'03.01-FUND E ESTRUTURAS'!$C$70</f>
        <v>PINTURA IMUNIZANTE PARA MADEIRA, 2 DEMÃOS. AF_01/2021</v>
      </c>
      <c r="D95" s="998">
        <f>'03.01-FUND E ESTRUTURAS'!$H$70</f>
        <v>0</v>
      </c>
      <c r="E95" s="175"/>
      <c r="F95" s="161">
        <f>$E$95*$D$95</f>
        <v>0</v>
      </c>
      <c r="G95" s="176"/>
      <c r="H95" s="167">
        <f>$G$95*$D$95</f>
        <v>0</v>
      </c>
      <c r="I95" s="176"/>
      <c r="J95" s="167">
        <f>$I$95*$D$95</f>
        <v>0</v>
      </c>
      <c r="K95" s="176"/>
      <c r="L95" s="167">
        <f>$K$95*$D$95</f>
        <v>0</v>
      </c>
      <c r="M95" s="176">
        <v>1</v>
      </c>
      <c r="N95" s="167">
        <f>$M$95*$D$95</f>
        <v>0</v>
      </c>
      <c r="O95" s="176"/>
      <c r="P95" s="167">
        <f>$O$95*$D$95</f>
        <v>0</v>
      </c>
      <c r="Q95" s="176"/>
      <c r="R95" s="167">
        <f>$Q$95*$D$95</f>
        <v>0</v>
      </c>
      <c r="S95" s="176"/>
      <c r="T95" s="167">
        <f>$S$95*$D$95</f>
        <v>0</v>
      </c>
      <c r="U95" s="176"/>
      <c r="V95" s="167">
        <f>$U$95*$D$95</f>
        <v>0</v>
      </c>
      <c r="W95" s="176"/>
      <c r="X95" s="167">
        <f>$W$95*$D$95</f>
        <v>0</v>
      </c>
      <c r="Y95" s="176"/>
      <c r="Z95" s="167">
        <f>$Y$95*$D$95</f>
        <v>0</v>
      </c>
      <c r="AA95" s="176"/>
      <c r="AB95" s="167">
        <f>$AA$95*$D$95</f>
        <v>0</v>
      </c>
      <c r="AC95" s="98"/>
    </row>
    <row r="96" spans="1:31" ht="15" customHeight="1" thickBot="1">
      <c r="A96">
        <v>2</v>
      </c>
      <c r="B96" s="995"/>
      <c r="C96" s="997"/>
      <c r="D96" s="999"/>
      <c r="E96" s="162">
        <f>$E$95</f>
        <v>0</v>
      </c>
      <c r="F96" s="163">
        <f>$F$95</f>
        <v>0</v>
      </c>
      <c r="G96" s="164">
        <f>$G$95+$E$96</f>
        <v>0</v>
      </c>
      <c r="H96" s="165">
        <f>$H$95+$F$96</f>
        <v>0</v>
      </c>
      <c r="I96" s="164">
        <f>$I$95+$G$96</f>
        <v>0</v>
      </c>
      <c r="J96" s="165">
        <f>$J$95+$H$96</f>
        <v>0</v>
      </c>
      <c r="K96" s="164">
        <f>$K$95+$I$96</f>
        <v>0</v>
      </c>
      <c r="L96" s="165">
        <f>$L$95+$J$96</f>
        <v>0</v>
      </c>
      <c r="M96" s="164">
        <f>$M$95+$K$96</f>
        <v>1</v>
      </c>
      <c r="N96" s="165">
        <f>$N$95+$L$96</f>
        <v>0</v>
      </c>
      <c r="O96" s="164">
        <f>$O$95+$M$96</f>
        <v>1</v>
      </c>
      <c r="P96" s="165">
        <f>$P$95+$N$96</f>
        <v>0</v>
      </c>
      <c r="Q96" s="164">
        <f>$Q$95+$O$96</f>
        <v>1</v>
      </c>
      <c r="R96" s="165">
        <f>$R$95+$P$96</f>
        <v>0</v>
      </c>
      <c r="S96" s="164">
        <f>$S$95+$Q$96</f>
        <v>1</v>
      </c>
      <c r="T96" s="165">
        <f>$T$95+$R$96</f>
        <v>0</v>
      </c>
      <c r="U96" s="164">
        <f>$U$95+$S$96</f>
        <v>1</v>
      </c>
      <c r="V96" s="165">
        <f>$V$95+$T$96</f>
        <v>0</v>
      </c>
      <c r="W96" s="164">
        <f>$W$95+$U$96</f>
        <v>1</v>
      </c>
      <c r="X96" s="165">
        <f>$X$95+$V$96</f>
        <v>0</v>
      </c>
      <c r="Y96" s="164">
        <f>$Y$95+$W$96</f>
        <v>1</v>
      </c>
      <c r="Z96" s="165">
        <f>$Z$95+$X$96</f>
        <v>0</v>
      </c>
      <c r="AA96" s="164">
        <f>$AA$95+$Y$96</f>
        <v>1</v>
      </c>
      <c r="AB96" s="165">
        <f>$AB$95+$Z$96</f>
        <v>0</v>
      </c>
      <c r="AC96" s="98"/>
    </row>
    <row r="97" spans="1:31" ht="15" customHeight="1" thickBot="1">
      <c r="B97" s="76" t="str">
        <f>'03.01-FUND E ESTRUTURAS'!$B$71</f>
        <v>03.04.000</v>
      </c>
      <c r="C97" s="40" t="str">
        <f>'03.01-FUND E ESTRUTURAS'!$C$71</f>
        <v>ESTRUTURAS DE MADEIRA - Bloco  I (I1 e I2)</v>
      </c>
      <c r="D97" s="106">
        <f>'03.01-FUND E ESTRUTURAS'!$H$71</f>
        <v>0</v>
      </c>
      <c r="E97" s="993"/>
      <c r="F97" s="993"/>
      <c r="G97" s="993"/>
      <c r="H97" s="993"/>
      <c r="I97" s="993"/>
      <c r="J97" s="993"/>
      <c r="K97" s="993"/>
      <c r="L97" s="993"/>
      <c r="M97" s="993"/>
      <c r="N97" s="993"/>
      <c r="O97" s="993"/>
      <c r="P97" s="993"/>
      <c r="Q97" s="993"/>
      <c r="R97" s="993"/>
      <c r="S97" s="993"/>
      <c r="T97" s="993"/>
      <c r="U97" s="993"/>
      <c r="V97" s="993"/>
      <c r="W97" s="993"/>
      <c r="X97" s="993"/>
      <c r="Y97" s="993"/>
      <c r="Z97" s="993"/>
      <c r="AA97" s="993"/>
      <c r="AB97" s="993"/>
      <c r="AC97" s="98"/>
      <c r="AE97" s="200" t="s">
        <v>244</v>
      </c>
    </row>
    <row r="98" spans="1:31" ht="15" customHeight="1">
      <c r="A98">
        <v>1</v>
      </c>
      <c r="B98" s="994" t="str">
        <f>'03.01-FUND E ESTRUTURAS'!$B$73</f>
        <v>03.04.100.01</v>
      </c>
      <c r="C98" s="996" t="str">
        <f>'03.01-FUND E ESTRUTURAS'!$C$73</f>
        <v>REMOÇÃO DE TESOURAS DE MADEIRA, COM VÃO MENOR QUE 8M, DE FORMA MANUAL, SEM REAPROVEITAMENTO. AF_09/2023</v>
      </c>
      <c r="D98" s="998">
        <f>'03.01-FUND E ESTRUTURAS'!$H$73</f>
        <v>0</v>
      </c>
      <c r="E98" s="175"/>
      <c r="F98" s="161">
        <f>$E$98*$D$98</f>
        <v>0</v>
      </c>
      <c r="G98" s="176"/>
      <c r="H98" s="167">
        <f>$G$98*$D$98</f>
        <v>0</v>
      </c>
      <c r="I98" s="176"/>
      <c r="J98" s="167">
        <f>$I$98*$D$98</f>
        <v>0</v>
      </c>
      <c r="K98" s="176"/>
      <c r="L98" s="167">
        <f>$K$98*$D$98</f>
        <v>0</v>
      </c>
      <c r="M98" s="176">
        <v>1</v>
      </c>
      <c r="N98" s="167">
        <f>$M$98*$D$98</f>
        <v>0</v>
      </c>
      <c r="O98" s="176"/>
      <c r="P98" s="167">
        <f>$O$98*$D$98</f>
        <v>0</v>
      </c>
      <c r="Q98" s="176"/>
      <c r="R98" s="167">
        <f>$Q$98*$D$98</f>
        <v>0</v>
      </c>
      <c r="S98" s="176"/>
      <c r="T98" s="167">
        <f>$S$98*$D$98</f>
        <v>0</v>
      </c>
      <c r="U98" s="176"/>
      <c r="V98" s="167">
        <f>$U$98*$D$98</f>
        <v>0</v>
      </c>
      <c r="W98" s="176"/>
      <c r="X98" s="167">
        <f>$W$98*$D$98</f>
        <v>0</v>
      </c>
      <c r="Y98" s="176"/>
      <c r="Z98" s="167">
        <f>$Y$98*$D$98</f>
        <v>0</v>
      </c>
      <c r="AA98" s="176"/>
      <c r="AB98" s="167">
        <f>$AA$98*$D$98</f>
        <v>0</v>
      </c>
      <c r="AC98" s="98"/>
      <c r="AE98" t="s">
        <v>247</v>
      </c>
    </row>
    <row r="99" spans="1:31" ht="15" customHeight="1" thickBot="1">
      <c r="A99">
        <v>2</v>
      </c>
      <c r="B99" s="995"/>
      <c r="C99" s="997"/>
      <c r="D99" s="999"/>
      <c r="E99" s="162">
        <f>$E$98</f>
        <v>0</v>
      </c>
      <c r="F99" s="163">
        <f>$F$98</f>
        <v>0</v>
      </c>
      <c r="G99" s="164">
        <f>$G$98+$E$99</f>
        <v>0</v>
      </c>
      <c r="H99" s="165">
        <f>$H$98+$F$99</f>
        <v>0</v>
      </c>
      <c r="I99" s="164">
        <f>$I$98+$G$99</f>
        <v>0</v>
      </c>
      <c r="J99" s="165">
        <f>$J$98+$H$99</f>
        <v>0</v>
      </c>
      <c r="K99" s="164">
        <f>$K$98+$I$99</f>
        <v>0</v>
      </c>
      <c r="L99" s="165">
        <f>$L$98+$J$99</f>
        <v>0</v>
      </c>
      <c r="M99" s="164">
        <f>$M$98+$K$99</f>
        <v>1</v>
      </c>
      <c r="N99" s="165">
        <f>$N$98+$L$99</f>
        <v>0</v>
      </c>
      <c r="O99" s="164">
        <f>$O$98+$M$99</f>
        <v>1</v>
      </c>
      <c r="P99" s="165">
        <f>$P$98+$N$99</f>
        <v>0</v>
      </c>
      <c r="Q99" s="164">
        <f>$Q$98+$O$99</f>
        <v>1</v>
      </c>
      <c r="R99" s="165">
        <f>$R$98+$P$99</f>
        <v>0</v>
      </c>
      <c r="S99" s="164">
        <f>$S$98+$Q$99</f>
        <v>1</v>
      </c>
      <c r="T99" s="165">
        <f>$T$98+$R$99</f>
        <v>0</v>
      </c>
      <c r="U99" s="164">
        <f>$U$98+$S$99</f>
        <v>1</v>
      </c>
      <c r="V99" s="165">
        <f>$V$98+$T$99</f>
        <v>0</v>
      </c>
      <c r="W99" s="164">
        <f>$W$98+$U$99</f>
        <v>1</v>
      </c>
      <c r="X99" s="165">
        <f>$X$98+$V$99</f>
        <v>0</v>
      </c>
      <c r="Y99" s="164">
        <f>$Y$98+$W$99</f>
        <v>1</v>
      </c>
      <c r="Z99" s="165">
        <f>$Z$98+$X$99</f>
        <v>0</v>
      </c>
      <c r="AA99" s="164">
        <f>$AA$98+$Y$99</f>
        <v>1</v>
      </c>
      <c r="AB99" s="165">
        <f>$AB$98+$Z$99</f>
        <v>0</v>
      </c>
      <c r="AC99" s="98"/>
    </row>
    <row r="100" spans="1:31" ht="15" customHeight="1">
      <c r="A100">
        <v>1</v>
      </c>
      <c r="B100" s="994" t="str">
        <f>'03.01-FUND E ESTRUTURAS'!$B$74</f>
        <v>03.04.100.02</v>
      </c>
      <c r="C100" s="996" t="str">
        <f>'03.01-FUND E ESTRUTURAS'!$C$74</f>
        <v>TRANSPORTE HORIZONTAL MANUAL, DE VIGAS DE MADEIRA COM SEÇÃO TRANSVERSAL DE 5 X 12 CM (UNIDADE: MXKM). AF_07/2019</v>
      </c>
      <c r="D100" s="998">
        <f>'03.01-FUND E ESTRUTURAS'!$H$74</f>
        <v>0</v>
      </c>
      <c r="E100" s="175"/>
      <c r="F100" s="161">
        <f>$E$100*$D$100</f>
        <v>0</v>
      </c>
      <c r="G100" s="176"/>
      <c r="H100" s="167">
        <f>$G$100*$D$100</f>
        <v>0</v>
      </c>
      <c r="I100" s="176"/>
      <c r="J100" s="167">
        <f>$I$100*$D$100</f>
        <v>0</v>
      </c>
      <c r="K100" s="176"/>
      <c r="L100" s="167">
        <f>$K$100*$D$100</f>
        <v>0</v>
      </c>
      <c r="M100" s="176">
        <v>1</v>
      </c>
      <c r="N100" s="167">
        <f>$M$100*$D$100</f>
        <v>0</v>
      </c>
      <c r="O100" s="176"/>
      <c r="P100" s="167">
        <f>$O$100*$D$100</f>
        <v>0</v>
      </c>
      <c r="Q100" s="176"/>
      <c r="R100" s="167">
        <f>$Q$100*$D$100</f>
        <v>0</v>
      </c>
      <c r="S100" s="176"/>
      <c r="T100" s="167">
        <f>$S$100*$D$100</f>
        <v>0</v>
      </c>
      <c r="U100" s="176"/>
      <c r="V100" s="167">
        <f>$U$100*$D$100</f>
        <v>0</v>
      </c>
      <c r="W100" s="176"/>
      <c r="X100" s="167">
        <f>$W$100*$D$100</f>
        <v>0</v>
      </c>
      <c r="Y100" s="176"/>
      <c r="Z100" s="167">
        <f>$Y$100*$D$100</f>
        <v>0</v>
      </c>
      <c r="AA100" s="176"/>
      <c r="AB100" s="167">
        <f>$AA$100*$D$100</f>
        <v>0</v>
      </c>
      <c r="AC100" s="98"/>
      <c r="AE100" t="s">
        <v>248</v>
      </c>
    </row>
    <row r="101" spans="1:31" ht="15" customHeight="1" thickBot="1">
      <c r="A101">
        <v>2</v>
      </c>
      <c r="B101" s="995"/>
      <c r="C101" s="997"/>
      <c r="D101" s="999"/>
      <c r="E101" s="162">
        <f>$E$100</f>
        <v>0</v>
      </c>
      <c r="F101" s="163">
        <f>$F$100</f>
        <v>0</v>
      </c>
      <c r="G101" s="164">
        <f>$G$100+$E$101</f>
        <v>0</v>
      </c>
      <c r="H101" s="165">
        <f>$H$100+$F$101</f>
        <v>0</v>
      </c>
      <c r="I101" s="164">
        <f>$I$100+$G$101</f>
        <v>0</v>
      </c>
      <c r="J101" s="165">
        <f>$J$100+$H$101</f>
        <v>0</v>
      </c>
      <c r="K101" s="164">
        <f>$K$100+$I$101</f>
        <v>0</v>
      </c>
      <c r="L101" s="165">
        <f>$L$100+$J$101</f>
        <v>0</v>
      </c>
      <c r="M101" s="164">
        <f>$M$100+$K$101</f>
        <v>1</v>
      </c>
      <c r="N101" s="165">
        <f>$N$100+$L$101</f>
        <v>0</v>
      </c>
      <c r="O101" s="164">
        <f>$O$100+$M$101</f>
        <v>1</v>
      </c>
      <c r="P101" s="165">
        <f>$P$100+$N$101</f>
        <v>0</v>
      </c>
      <c r="Q101" s="164">
        <f>$Q$100+$O$101</f>
        <v>1</v>
      </c>
      <c r="R101" s="165">
        <f>$R$100+$P$101</f>
        <v>0</v>
      </c>
      <c r="S101" s="164">
        <f>$S$100+$Q$101</f>
        <v>1</v>
      </c>
      <c r="T101" s="165">
        <f>$T$100+$R$101</f>
        <v>0</v>
      </c>
      <c r="U101" s="164">
        <f>$U$100+$S$101</f>
        <v>1</v>
      </c>
      <c r="V101" s="165">
        <f>$V$100+$T$101</f>
        <v>0</v>
      </c>
      <c r="W101" s="164">
        <f>$W$100+$U$101</f>
        <v>1</v>
      </c>
      <c r="X101" s="165">
        <f>$X$100+$V$101</f>
        <v>0</v>
      </c>
      <c r="Y101" s="164">
        <f>$Y$100+$W$101</f>
        <v>1</v>
      </c>
      <c r="Z101" s="165">
        <f>$Z$100+$X$101</f>
        <v>0</v>
      </c>
      <c r="AA101" s="164">
        <f>$AA$100+$Y$101</f>
        <v>1</v>
      </c>
      <c r="AB101" s="165">
        <f>$AB$100+$Z$101</f>
        <v>0</v>
      </c>
      <c r="AC101" s="98"/>
    </row>
    <row r="102" spans="1:31" ht="15" customHeight="1">
      <c r="A102">
        <v>1</v>
      </c>
      <c r="B102" s="994" t="str">
        <f>'03.01-FUND E ESTRUTURAS'!$B$75</f>
        <v>03.04.100.03</v>
      </c>
      <c r="C102" s="996" t="str">
        <f>'03.01-FUND E ESTRUTURAS'!$C$75</f>
        <v>FABRICAÇÃO E INSTALAÇÃO DE TESOURA INTEIRA EM MADEIRA NÃO APARELHADA, VÃO DE 7 M, PARA TELHA CERÂMICA OU DE CONCRETO, INCLUSO IÇAMENTO. AF_10/2025</v>
      </c>
      <c r="D102" s="998">
        <f>'03.01-FUND E ESTRUTURAS'!$H$75</f>
        <v>0</v>
      </c>
      <c r="E102" s="175"/>
      <c r="F102" s="161">
        <f>$E$102*$D$102</f>
        <v>0</v>
      </c>
      <c r="G102" s="176"/>
      <c r="H102" s="167">
        <f>$G$102*$D$102</f>
        <v>0</v>
      </c>
      <c r="I102" s="176"/>
      <c r="J102" s="167">
        <f>$I$102*$D$102</f>
        <v>0</v>
      </c>
      <c r="K102" s="176"/>
      <c r="L102" s="167">
        <f>$K$102*$D$102</f>
        <v>0</v>
      </c>
      <c r="M102" s="176">
        <v>1</v>
      </c>
      <c r="N102" s="167">
        <f>$M$102*$D$102</f>
        <v>0</v>
      </c>
      <c r="O102" s="176"/>
      <c r="P102" s="167">
        <f>$O$102*$D$102</f>
        <v>0</v>
      </c>
      <c r="Q102" s="176"/>
      <c r="R102" s="167">
        <f>$Q$102*$D$102</f>
        <v>0</v>
      </c>
      <c r="S102" s="176"/>
      <c r="T102" s="167">
        <f>$S$102*$D$102</f>
        <v>0</v>
      </c>
      <c r="U102" s="176"/>
      <c r="V102" s="167">
        <f>$U$102*$D$102</f>
        <v>0</v>
      </c>
      <c r="W102" s="176"/>
      <c r="X102" s="167">
        <f>$W$102*$D$102</f>
        <v>0</v>
      </c>
      <c r="Y102" s="176"/>
      <c r="Z102" s="167">
        <f>$Y$102*$D$102</f>
        <v>0</v>
      </c>
      <c r="AA102" s="176"/>
      <c r="AB102" s="167">
        <f>$AA$102*$D$102</f>
        <v>0</v>
      </c>
      <c r="AC102" s="98"/>
      <c r="AE102" t="s">
        <v>249</v>
      </c>
    </row>
    <row r="103" spans="1:31" ht="15" customHeight="1" thickBot="1">
      <c r="A103">
        <v>2</v>
      </c>
      <c r="B103" s="995"/>
      <c r="C103" s="997"/>
      <c r="D103" s="999"/>
      <c r="E103" s="162">
        <f>$E$102</f>
        <v>0</v>
      </c>
      <c r="F103" s="163">
        <f>$F$102</f>
        <v>0</v>
      </c>
      <c r="G103" s="164">
        <f>$G$102+$E$103</f>
        <v>0</v>
      </c>
      <c r="H103" s="165">
        <f>$H$102+$F$103</f>
        <v>0</v>
      </c>
      <c r="I103" s="164">
        <f>$I$102+$G$103</f>
        <v>0</v>
      </c>
      <c r="J103" s="165">
        <f>$J$102+$H$103</f>
        <v>0</v>
      </c>
      <c r="K103" s="164">
        <f>$K$102+$I$103</f>
        <v>0</v>
      </c>
      <c r="L103" s="165">
        <f>$L$102+$J$103</f>
        <v>0</v>
      </c>
      <c r="M103" s="164">
        <f>$M$102+$K$103</f>
        <v>1</v>
      </c>
      <c r="N103" s="165">
        <f>$N$102+$L$103</f>
        <v>0</v>
      </c>
      <c r="O103" s="164">
        <f>$O$102+$M$103</f>
        <v>1</v>
      </c>
      <c r="P103" s="165">
        <f>$P$102+$N$103</f>
        <v>0</v>
      </c>
      <c r="Q103" s="164">
        <f>$Q$102+$O$103</f>
        <v>1</v>
      </c>
      <c r="R103" s="165">
        <f>$R$102+$P$103</f>
        <v>0</v>
      </c>
      <c r="S103" s="164">
        <f>$S$102+$Q$103</f>
        <v>1</v>
      </c>
      <c r="T103" s="165">
        <f>$T$102+$R$103</f>
        <v>0</v>
      </c>
      <c r="U103" s="164">
        <f>$U$102+$S$103</f>
        <v>1</v>
      </c>
      <c r="V103" s="165">
        <f>$V$102+$T$103</f>
        <v>0</v>
      </c>
      <c r="W103" s="164">
        <f>$W$102+$U$103</f>
        <v>1</v>
      </c>
      <c r="X103" s="165">
        <f>$X$102+$V$103</f>
        <v>0</v>
      </c>
      <c r="Y103" s="164">
        <f>$Y$102+$W$103</f>
        <v>1</v>
      </c>
      <c r="Z103" s="165">
        <f>$Z$102+$X$103</f>
        <v>0</v>
      </c>
      <c r="AA103" s="164">
        <f>$AA$102+$Y$103</f>
        <v>1</v>
      </c>
      <c r="AB103" s="165">
        <f>$AB$102+$Z$103</f>
        <v>0</v>
      </c>
      <c r="AC103" s="98"/>
    </row>
    <row r="104" spans="1:31" ht="15" customHeight="1">
      <c r="A104">
        <v>1</v>
      </c>
      <c r="B104" s="994" t="str">
        <f>'03.01-FUND E ESTRUTURAS'!$B$76</f>
        <v>03.04.100.04</v>
      </c>
      <c r="C104" s="996" t="str">
        <f>'03.01-FUND E ESTRUTURAS'!$C$76</f>
        <v>TRAMA DE MADEIRA COMPOSTA POR RIPAS, CAIBROS E TERÇAS PARA TELHADOS DE MAIS QUE 2 ÁGUAS PARA TELHA CERÂMICA OU DE CONCRETO, INCLUSO TRANSPORTE VERTICAL. AF_10/2025</v>
      </c>
      <c r="D104" s="998">
        <f>'03.01-FUND E ESTRUTURAS'!$H$76</f>
        <v>0</v>
      </c>
      <c r="E104" s="175"/>
      <c r="F104" s="161">
        <f>$E$104*$D$104</f>
        <v>0</v>
      </c>
      <c r="G104" s="176"/>
      <c r="H104" s="167">
        <f>$G$104*$D$104</f>
        <v>0</v>
      </c>
      <c r="I104" s="176"/>
      <c r="J104" s="167">
        <f>$I$104*$D$104</f>
        <v>0</v>
      </c>
      <c r="K104" s="176"/>
      <c r="L104" s="167">
        <f>$K$104*$D$104</f>
        <v>0</v>
      </c>
      <c r="M104" s="176">
        <v>1</v>
      </c>
      <c r="N104" s="167">
        <f>$M$104*$D$104</f>
        <v>0</v>
      </c>
      <c r="O104" s="176"/>
      <c r="P104" s="167">
        <f>$O$104*$D$104</f>
        <v>0</v>
      </c>
      <c r="Q104" s="176"/>
      <c r="R104" s="167">
        <f>$Q$104*$D$104</f>
        <v>0</v>
      </c>
      <c r="S104" s="176"/>
      <c r="T104" s="167">
        <f>$S$104*$D$104</f>
        <v>0</v>
      </c>
      <c r="U104" s="176"/>
      <c r="V104" s="167">
        <f>$U$104*$D$104</f>
        <v>0</v>
      </c>
      <c r="W104" s="176"/>
      <c r="X104" s="167">
        <f>$W$104*$D$104</f>
        <v>0</v>
      </c>
      <c r="Y104" s="176"/>
      <c r="Z104" s="167">
        <f>$Y$104*$D$104</f>
        <v>0</v>
      </c>
      <c r="AA104" s="176"/>
      <c r="AB104" s="167">
        <f>$AA$104*$D$104</f>
        <v>0</v>
      </c>
      <c r="AC104" s="98"/>
    </row>
    <row r="105" spans="1:31" ht="15" customHeight="1" thickBot="1">
      <c r="A105">
        <v>2</v>
      </c>
      <c r="B105" s="995"/>
      <c r="C105" s="997"/>
      <c r="D105" s="999"/>
      <c r="E105" s="162">
        <f>$E$104</f>
        <v>0</v>
      </c>
      <c r="F105" s="163">
        <f>$F$104</f>
        <v>0</v>
      </c>
      <c r="G105" s="164">
        <f>$G$104+$E$105</f>
        <v>0</v>
      </c>
      <c r="H105" s="165">
        <f>$H$104+$F$105</f>
        <v>0</v>
      </c>
      <c r="I105" s="164">
        <f>$I$104+$G$105</f>
        <v>0</v>
      </c>
      <c r="J105" s="165">
        <f>$J$104+$H$105</f>
        <v>0</v>
      </c>
      <c r="K105" s="164">
        <f>$K$104+$I$105</f>
        <v>0</v>
      </c>
      <c r="L105" s="165">
        <f>$L$104+$J$105</f>
        <v>0</v>
      </c>
      <c r="M105" s="164">
        <f>$M$104+$K$105</f>
        <v>1</v>
      </c>
      <c r="N105" s="165">
        <f>$N$104+$L$105</f>
        <v>0</v>
      </c>
      <c r="O105" s="164">
        <f>$O$104+$M$105</f>
        <v>1</v>
      </c>
      <c r="P105" s="165">
        <f>$P$104+$N$105</f>
        <v>0</v>
      </c>
      <c r="Q105" s="164">
        <f>$Q$104+$O$105</f>
        <v>1</v>
      </c>
      <c r="R105" s="165">
        <f>$R$104+$P$105</f>
        <v>0</v>
      </c>
      <c r="S105" s="164">
        <f>$S$104+$Q$105</f>
        <v>1</v>
      </c>
      <c r="T105" s="165">
        <f>$T$104+$R$105</f>
        <v>0</v>
      </c>
      <c r="U105" s="164">
        <f>$U$104+$S$105</f>
        <v>1</v>
      </c>
      <c r="V105" s="165">
        <f>$V$104+$T$105</f>
        <v>0</v>
      </c>
      <c r="W105" s="164">
        <f>$W$104+$U$105</f>
        <v>1</v>
      </c>
      <c r="X105" s="165">
        <f>$X$104+$V$105</f>
        <v>0</v>
      </c>
      <c r="Y105" s="164">
        <f>$Y$104+$W$105</f>
        <v>1</v>
      </c>
      <c r="Z105" s="165">
        <f>$Z$104+$X$105</f>
        <v>0</v>
      </c>
      <c r="AA105" s="164">
        <f>$AA$104+$Y$105</f>
        <v>1</v>
      </c>
      <c r="AB105" s="165">
        <f>$AB$104+$Z$105</f>
        <v>0</v>
      </c>
      <c r="AC105" s="98"/>
    </row>
    <row r="106" spans="1:31" ht="15" customHeight="1">
      <c r="A106">
        <v>1</v>
      </c>
      <c r="B106" s="994" t="str">
        <f>'03.01-FUND E ESTRUTURAS'!$B$77</f>
        <v>03.04.100.05</v>
      </c>
      <c r="C106" s="996" t="str">
        <f>'03.01-FUND E ESTRUTURAS'!$C$77</f>
        <v>PINTURA IMUNIZANTE PARA MADEIRA, 2 DEMÃOS. AF_01/2021</v>
      </c>
      <c r="D106" s="998">
        <f>'03.01-FUND E ESTRUTURAS'!$H$77</f>
        <v>0</v>
      </c>
      <c r="E106" s="175"/>
      <c r="F106" s="161">
        <f>$E$106*$D$106</f>
        <v>0</v>
      </c>
      <c r="G106" s="176"/>
      <c r="H106" s="167">
        <f>$G$106*$D$106</f>
        <v>0</v>
      </c>
      <c r="I106" s="176"/>
      <c r="J106" s="167">
        <f>$I$106*$D$106</f>
        <v>0</v>
      </c>
      <c r="K106" s="176"/>
      <c r="L106" s="167">
        <f>$K$106*$D$106</f>
        <v>0</v>
      </c>
      <c r="M106" s="176">
        <v>1</v>
      </c>
      <c r="N106" s="167">
        <f>$M$106*$D$106</f>
        <v>0</v>
      </c>
      <c r="O106" s="176"/>
      <c r="P106" s="167">
        <f>$O$106*$D$106</f>
        <v>0</v>
      </c>
      <c r="Q106" s="176"/>
      <c r="R106" s="167">
        <f>$Q$106*$D$106</f>
        <v>0</v>
      </c>
      <c r="S106" s="176"/>
      <c r="T106" s="167">
        <f>$S$106*$D$106</f>
        <v>0</v>
      </c>
      <c r="U106" s="176"/>
      <c r="V106" s="167">
        <f>$U$106*$D$106</f>
        <v>0</v>
      </c>
      <c r="W106" s="176"/>
      <c r="X106" s="167">
        <f>$W$106*$D$106</f>
        <v>0</v>
      </c>
      <c r="Y106" s="176"/>
      <c r="Z106" s="167">
        <f>$Y$106*$D$106</f>
        <v>0</v>
      </c>
      <c r="AA106" s="176"/>
      <c r="AB106" s="167">
        <f>$AA$106*$D$106</f>
        <v>0</v>
      </c>
      <c r="AC106" s="98"/>
    </row>
    <row r="107" spans="1:31" ht="15" customHeight="1" thickBot="1">
      <c r="A107">
        <v>2</v>
      </c>
      <c r="B107" s="995"/>
      <c r="C107" s="997"/>
      <c r="D107" s="999"/>
      <c r="E107" s="162">
        <f>$E$106</f>
        <v>0</v>
      </c>
      <c r="F107" s="163">
        <f>$F$106</f>
        <v>0</v>
      </c>
      <c r="G107" s="164">
        <f>$G$106+$E$107</f>
        <v>0</v>
      </c>
      <c r="H107" s="165">
        <f>$H$106+$F$107</f>
        <v>0</v>
      </c>
      <c r="I107" s="164">
        <f>$I$106+$G$107</f>
        <v>0</v>
      </c>
      <c r="J107" s="165">
        <f>$J$106+$H$107</f>
        <v>0</v>
      </c>
      <c r="K107" s="164">
        <f>$K$106+$I$107</f>
        <v>0</v>
      </c>
      <c r="L107" s="165">
        <f>$L$106+$J$107</f>
        <v>0</v>
      </c>
      <c r="M107" s="164">
        <f>$M$106+$K$107</f>
        <v>1</v>
      </c>
      <c r="N107" s="165">
        <f>$N$106+$L$107</f>
        <v>0</v>
      </c>
      <c r="O107" s="164">
        <f>$O$106+$M$107</f>
        <v>1</v>
      </c>
      <c r="P107" s="165">
        <f>$P$106+$N$107</f>
        <v>0</v>
      </c>
      <c r="Q107" s="164">
        <f>$Q$106+$O$107</f>
        <v>1</v>
      </c>
      <c r="R107" s="165">
        <f>$R$106+$P$107</f>
        <v>0</v>
      </c>
      <c r="S107" s="164">
        <f>$S$106+$Q$107</f>
        <v>1</v>
      </c>
      <c r="T107" s="165">
        <f>$T$106+$R$107</f>
        <v>0</v>
      </c>
      <c r="U107" s="164">
        <f>$U$106+$S$107</f>
        <v>1</v>
      </c>
      <c r="V107" s="165">
        <f>$V$106+$T$107</f>
        <v>0</v>
      </c>
      <c r="W107" s="164">
        <f>$W$106+$U$107</f>
        <v>1</v>
      </c>
      <c r="X107" s="165">
        <f>$X$106+$V$107</f>
        <v>0</v>
      </c>
      <c r="Y107" s="164">
        <f>$Y$106+$W$107</f>
        <v>1</v>
      </c>
      <c r="Z107" s="165">
        <f>$Z$106+$X$107</f>
        <v>0</v>
      </c>
      <c r="AA107" s="164">
        <f>$AA$106+$Y$107</f>
        <v>1</v>
      </c>
      <c r="AB107" s="165">
        <f>$AB$106+$Z$107</f>
        <v>0</v>
      </c>
      <c r="AC107" s="98"/>
    </row>
    <row r="108" spans="1:31" ht="15" customHeight="1" thickBot="1">
      <c r="B108" s="76" t="str">
        <f>'03.01-FUND E ESTRUTURAS'!$B$78</f>
        <v>03.04.000</v>
      </c>
      <c r="C108" s="40" t="str">
        <f>'03.01-FUND E ESTRUTURAS'!$C$78</f>
        <v xml:space="preserve">ESTRUTURAS DE MADEIRA - Bloco  I (I3 e I4) </v>
      </c>
      <c r="D108" s="106">
        <f>'03.01-FUND E ESTRUTURAS'!$H$78</f>
        <v>0</v>
      </c>
      <c r="E108" s="993"/>
      <c r="F108" s="993"/>
      <c r="G108" s="993"/>
      <c r="H108" s="993"/>
      <c r="I108" s="993"/>
      <c r="J108" s="993"/>
      <c r="K108" s="993"/>
      <c r="L108" s="993"/>
      <c r="M108" s="993"/>
      <c r="N108" s="993"/>
      <c r="O108" s="993"/>
      <c r="P108" s="993"/>
      <c r="Q108" s="993"/>
      <c r="R108" s="993"/>
      <c r="S108" s="993"/>
      <c r="T108" s="993"/>
      <c r="U108" s="993"/>
      <c r="V108" s="993"/>
      <c r="W108" s="993"/>
      <c r="X108" s="993"/>
      <c r="Y108" s="993"/>
      <c r="Z108" s="993"/>
      <c r="AA108" s="993"/>
      <c r="AB108" s="993"/>
      <c r="AC108" s="98"/>
      <c r="AE108" s="200" t="s">
        <v>250</v>
      </c>
    </row>
    <row r="109" spans="1:31" ht="15" customHeight="1">
      <c r="A109">
        <v>1</v>
      </c>
      <c r="B109" s="994" t="str">
        <f>'03.01-FUND E ESTRUTURAS'!$B$80</f>
        <v>03.04.100.01</v>
      </c>
      <c r="C109" s="996" t="str">
        <f>'03.01-FUND E ESTRUTURAS'!$C$80</f>
        <v>PINTURA IMUNIZANTE PARA MADEIRA, 2 DEMÃOS. AF_01/2021</v>
      </c>
      <c r="D109" s="998">
        <f>'03.01-FUND E ESTRUTURAS'!$H$80</f>
        <v>0</v>
      </c>
      <c r="E109" s="175"/>
      <c r="F109" s="161">
        <f>$E$109*$D$109</f>
        <v>0</v>
      </c>
      <c r="G109" s="176"/>
      <c r="H109" s="167">
        <f>$G$109*$D$109</f>
        <v>0</v>
      </c>
      <c r="I109" s="176"/>
      <c r="J109" s="167">
        <f>$I$109*$D$109</f>
        <v>0</v>
      </c>
      <c r="K109" s="176"/>
      <c r="L109" s="167">
        <f>$K$109*$D$109</f>
        <v>0</v>
      </c>
      <c r="M109" s="176">
        <v>1</v>
      </c>
      <c r="N109" s="167">
        <f>$M$109*$D$109</f>
        <v>0</v>
      </c>
      <c r="O109" s="176"/>
      <c r="P109" s="167">
        <f>$O$109*$D$109</f>
        <v>0</v>
      </c>
      <c r="Q109" s="176"/>
      <c r="R109" s="167">
        <f>$Q$109*$D$109</f>
        <v>0</v>
      </c>
      <c r="S109" s="176"/>
      <c r="T109" s="167">
        <f>$S$109*$D$109</f>
        <v>0</v>
      </c>
      <c r="U109" s="176"/>
      <c r="V109" s="167">
        <f>$U$109*$D$109</f>
        <v>0</v>
      </c>
      <c r="W109" s="176"/>
      <c r="X109" s="167">
        <f>$W$109*$D$109</f>
        <v>0</v>
      </c>
      <c r="Y109" s="176"/>
      <c r="Z109" s="167">
        <f>$Y$109*$D$109</f>
        <v>0</v>
      </c>
      <c r="AA109" s="176"/>
      <c r="AB109" s="167">
        <f>$AA$109*$D$109</f>
        <v>0</v>
      </c>
      <c r="AC109" s="98"/>
      <c r="AE109" t="s">
        <v>253</v>
      </c>
    </row>
    <row r="110" spans="1:31" ht="15" customHeight="1" thickBot="1">
      <c r="A110">
        <v>2</v>
      </c>
      <c r="B110" s="995"/>
      <c r="C110" s="997"/>
      <c r="D110" s="999"/>
      <c r="E110" s="162">
        <f>$E$109</f>
        <v>0</v>
      </c>
      <c r="F110" s="163">
        <f>$F$109</f>
        <v>0</v>
      </c>
      <c r="G110" s="164">
        <f>$G$109+$E$110</f>
        <v>0</v>
      </c>
      <c r="H110" s="165">
        <f>$H$109+$F$110</f>
        <v>0</v>
      </c>
      <c r="I110" s="164">
        <f>$I$109+$G$110</f>
        <v>0</v>
      </c>
      <c r="J110" s="165">
        <f>$J$109+$H$110</f>
        <v>0</v>
      </c>
      <c r="K110" s="164">
        <f>$K$109+$I$110</f>
        <v>0</v>
      </c>
      <c r="L110" s="165">
        <f>$L$109+$J$110</f>
        <v>0</v>
      </c>
      <c r="M110" s="164">
        <f>$M$109+$K$110</f>
        <v>1</v>
      </c>
      <c r="N110" s="165">
        <f>$N$109+$L$110</f>
        <v>0</v>
      </c>
      <c r="O110" s="164">
        <f>$O$109+$M$110</f>
        <v>1</v>
      </c>
      <c r="P110" s="165">
        <f>$P$109+$N$110</f>
        <v>0</v>
      </c>
      <c r="Q110" s="164">
        <f>$Q$109+$O$110</f>
        <v>1</v>
      </c>
      <c r="R110" s="165">
        <f>$R$109+$P$110</f>
        <v>0</v>
      </c>
      <c r="S110" s="164">
        <f>$S$109+$Q$110</f>
        <v>1</v>
      </c>
      <c r="T110" s="165">
        <f>$T$109+$R$110</f>
        <v>0</v>
      </c>
      <c r="U110" s="164">
        <f>$U$109+$S$110</f>
        <v>1</v>
      </c>
      <c r="V110" s="165">
        <f>$V$109+$T$110</f>
        <v>0</v>
      </c>
      <c r="W110" s="164">
        <f>$W$109+$U$110</f>
        <v>1</v>
      </c>
      <c r="X110" s="165">
        <f>$X$109+$V$110</f>
        <v>0</v>
      </c>
      <c r="Y110" s="164">
        <f>$Y$109+$W$110</f>
        <v>1</v>
      </c>
      <c r="Z110" s="165">
        <f>$Z$109+$X$110</f>
        <v>0</v>
      </c>
      <c r="AA110" s="164">
        <f>$AA$109+$Y$110</f>
        <v>1</v>
      </c>
      <c r="AB110" s="165">
        <f>$AB$109+$Z$110</f>
        <v>0</v>
      </c>
      <c r="AC110" s="98"/>
    </row>
    <row r="111" spans="1:31" ht="15" customHeight="1" thickBot="1">
      <c r="B111" s="76" t="str">
        <f>'03.01-FUND E ESTRUTURAS'!$B$81</f>
        <v>03.04.000</v>
      </c>
      <c r="C111" s="40" t="str">
        <f>'03.01-FUND E ESTRUTURAS'!$C$81</f>
        <v xml:space="preserve">ESTRUTURAS DE MADEIRA - Bloco J (J1 a J4) </v>
      </c>
      <c r="D111" s="106">
        <f>'03.01-FUND E ESTRUTURAS'!$H$81</f>
        <v>0</v>
      </c>
      <c r="E111" s="993"/>
      <c r="F111" s="993"/>
      <c r="G111" s="993"/>
      <c r="H111" s="993"/>
      <c r="I111" s="993"/>
      <c r="J111" s="993"/>
      <c r="K111" s="993"/>
      <c r="L111" s="993"/>
      <c r="M111" s="993"/>
      <c r="N111" s="993"/>
      <c r="O111" s="993"/>
      <c r="P111" s="993"/>
      <c r="Q111" s="993"/>
      <c r="R111" s="993"/>
      <c r="S111" s="993"/>
      <c r="T111" s="993"/>
      <c r="U111" s="993"/>
      <c r="V111" s="993"/>
      <c r="W111" s="993"/>
      <c r="X111" s="993"/>
      <c r="Y111" s="993"/>
      <c r="Z111" s="993"/>
      <c r="AA111" s="993"/>
      <c r="AB111" s="993"/>
      <c r="AC111" s="98"/>
      <c r="AE111" s="200" t="s">
        <v>254</v>
      </c>
    </row>
    <row r="112" spans="1:31" ht="15" customHeight="1">
      <c r="A112">
        <v>1</v>
      </c>
      <c r="B112" s="994" t="str">
        <f>'03.01-FUND E ESTRUTURAS'!$B$83</f>
        <v>03.04.100.01</v>
      </c>
      <c r="C112" s="996" t="str">
        <f>'03.01-FUND E ESTRUTURAS'!$C$83</f>
        <v>PINTURA IMUNIZANTE PARA MADEIRA, 2 DEMÃOS. AF_01/2021</v>
      </c>
      <c r="D112" s="998">
        <f>'03.01-FUND E ESTRUTURAS'!$H$83</f>
        <v>0</v>
      </c>
      <c r="E112" s="175"/>
      <c r="F112" s="161">
        <f>$E$112*$D$112</f>
        <v>0</v>
      </c>
      <c r="G112" s="176"/>
      <c r="H112" s="167">
        <f>$G$112*$D$112</f>
        <v>0</v>
      </c>
      <c r="I112" s="176"/>
      <c r="J112" s="167">
        <f>$I$112*$D$112</f>
        <v>0</v>
      </c>
      <c r="K112" s="176"/>
      <c r="L112" s="167">
        <f>$K$112*$D$112</f>
        <v>0</v>
      </c>
      <c r="M112" s="176">
        <v>1</v>
      </c>
      <c r="N112" s="167">
        <f>$M$112*$D$112</f>
        <v>0</v>
      </c>
      <c r="O112" s="176"/>
      <c r="P112" s="167">
        <f>$O$112*$D$112</f>
        <v>0</v>
      </c>
      <c r="Q112" s="176"/>
      <c r="R112" s="167">
        <f>$Q$112*$D$112</f>
        <v>0</v>
      </c>
      <c r="S112" s="176"/>
      <c r="T112" s="167">
        <f>$S$112*$D$112</f>
        <v>0</v>
      </c>
      <c r="U112" s="176"/>
      <c r="V112" s="167">
        <f>$U$112*$D$112</f>
        <v>0</v>
      </c>
      <c r="W112" s="176"/>
      <c r="X112" s="167">
        <f>$W$112*$D$112</f>
        <v>0</v>
      </c>
      <c r="Y112" s="176"/>
      <c r="Z112" s="167">
        <f>$Y$112*$D$112</f>
        <v>0</v>
      </c>
      <c r="AA112" s="176"/>
      <c r="AB112" s="167">
        <f>$AA$112*$D$112</f>
        <v>0</v>
      </c>
      <c r="AC112" s="98"/>
      <c r="AE112" t="s">
        <v>257</v>
      </c>
    </row>
    <row r="113" spans="1:31" ht="15" customHeight="1" thickBot="1">
      <c r="A113">
        <v>2</v>
      </c>
      <c r="B113" s="995"/>
      <c r="C113" s="997"/>
      <c r="D113" s="999"/>
      <c r="E113" s="162">
        <f>$E$112</f>
        <v>0</v>
      </c>
      <c r="F113" s="163">
        <f>$F$112</f>
        <v>0</v>
      </c>
      <c r="G113" s="164">
        <f>$G$112+$E$113</f>
        <v>0</v>
      </c>
      <c r="H113" s="165">
        <f>$H$112+$F$113</f>
        <v>0</v>
      </c>
      <c r="I113" s="164">
        <f>$I$112+$G$113</f>
        <v>0</v>
      </c>
      <c r="J113" s="165">
        <f>$J$112+$H$113</f>
        <v>0</v>
      </c>
      <c r="K113" s="164">
        <f>$K$112+$I$113</f>
        <v>0</v>
      </c>
      <c r="L113" s="165">
        <f>$L$112+$J$113</f>
        <v>0</v>
      </c>
      <c r="M113" s="164">
        <f>$M$112+$K$113</f>
        <v>1</v>
      </c>
      <c r="N113" s="165">
        <f>$N$112+$L$113</f>
        <v>0</v>
      </c>
      <c r="O113" s="164">
        <f>$O$112+$M$113</f>
        <v>1</v>
      </c>
      <c r="P113" s="165">
        <f>$P$112+$N$113</f>
        <v>0</v>
      </c>
      <c r="Q113" s="164">
        <f>$Q$112+$O$113</f>
        <v>1</v>
      </c>
      <c r="R113" s="165">
        <f>$R$112+$P$113</f>
        <v>0</v>
      </c>
      <c r="S113" s="164">
        <f>$S$112+$Q$113</f>
        <v>1</v>
      </c>
      <c r="T113" s="165">
        <f>$T$112+$R$113</f>
        <v>0</v>
      </c>
      <c r="U113" s="164">
        <f>$U$112+$S$113</f>
        <v>1</v>
      </c>
      <c r="V113" s="165">
        <f>$V$112+$T$113</f>
        <v>0</v>
      </c>
      <c r="W113" s="164">
        <f>$W$112+$U$113</f>
        <v>1</v>
      </c>
      <c r="X113" s="165">
        <f>$X$112+$V$113</f>
        <v>0</v>
      </c>
      <c r="Y113" s="164">
        <f>$Y$112+$W$113</f>
        <v>1</v>
      </c>
      <c r="Z113" s="165">
        <f>$Z$112+$X$113</f>
        <v>0</v>
      </c>
      <c r="AA113" s="164">
        <f>$AA$112+$Y$113</f>
        <v>1</v>
      </c>
      <c r="AB113" s="165">
        <f>$AB$112+$Z$113</f>
        <v>0</v>
      </c>
      <c r="AC113" s="98"/>
    </row>
    <row r="114" spans="1:31" ht="15" customHeight="1" thickBot="1">
      <c r="B114" s="76" t="str">
        <f>'03.01-FUND E ESTRUTURAS'!$B$84</f>
        <v>03.04.000</v>
      </c>
      <c r="C114" s="40" t="str">
        <f>'03.01-FUND E ESTRUTURAS'!$C$84</f>
        <v>ESTRUTURAS DE MADEIRA - Bloco J (J5 e J6)</v>
      </c>
      <c r="D114" s="106">
        <f>'03.01-FUND E ESTRUTURAS'!$H$84</f>
        <v>0</v>
      </c>
      <c r="E114" s="993"/>
      <c r="F114" s="993"/>
      <c r="G114" s="993"/>
      <c r="H114" s="993"/>
      <c r="I114" s="993"/>
      <c r="J114" s="993"/>
      <c r="K114" s="993"/>
      <c r="L114" s="993"/>
      <c r="M114" s="993"/>
      <c r="N114" s="993"/>
      <c r="O114" s="993"/>
      <c r="P114" s="993"/>
      <c r="Q114" s="993"/>
      <c r="R114" s="993"/>
      <c r="S114" s="993"/>
      <c r="T114" s="993"/>
      <c r="U114" s="993"/>
      <c r="V114" s="993"/>
      <c r="W114" s="993"/>
      <c r="X114" s="993"/>
      <c r="Y114" s="993"/>
      <c r="Z114" s="993"/>
      <c r="AA114" s="993"/>
      <c r="AB114" s="993"/>
      <c r="AC114" s="98"/>
      <c r="AE114" s="200" t="s">
        <v>258</v>
      </c>
    </row>
    <row r="115" spans="1:31" ht="15" customHeight="1">
      <c r="A115">
        <v>1</v>
      </c>
      <c r="B115" s="994" t="str">
        <f>'03.01-FUND E ESTRUTURAS'!$B$86</f>
        <v>03.04.100.01</v>
      </c>
      <c r="C115" s="996" t="str">
        <f>'03.01-FUND E ESTRUTURAS'!$C$86</f>
        <v>REMOÇÃO DE TESOURAS DE MADEIRA, COM VÃO MENOR QUE 8M, DE FORMA MANUAL, SEM REAPROVEITAMENTO. AF_09/2023</v>
      </c>
      <c r="D115" s="998">
        <f>'03.01-FUND E ESTRUTURAS'!$H$86</f>
        <v>0</v>
      </c>
      <c r="E115" s="175"/>
      <c r="F115" s="161">
        <f>$E$115*$D$115</f>
        <v>0</v>
      </c>
      <c r="G115" s="176"/>
      <c r="H115" s="167">
        <f>$G$115*$D$115</f>
        <v>0</v>
      </c>
      <c r="I115" s="176"/>
      <c r="J115" s="167">
        <f>$I$115*$D$115</f>
        <v>0</v>
      </c>
      <c r="K115" s="176"/>
      <c r="L115" s="167">
        <f>$K$115*$D$115</f>
        <v>0</v>
      </c>
      <c r="M115" s="176">
        <v>1</v>
      </c>
      <c r="N115" s="167">
        <f>$M$115*$D$115</f>
        <v>0</v>
      </c>
      <c r="O115" s="176"/>
      <c r="P115" s="167">
        <f>$O$115*$D$115</f>
        <v>0</v>
      </c>
      <c r="Q115" s="176"/>
      <c r="R115" s="167">
        <f>$Q$115*$D$115</f>
        <v>0</v>
      </c>
      <c r="S115" s="176"/>
      <c r="T115" s="167">
        <f>$S$115*$D$115</f>
        <v>0</v>
      </c>
      <c r="U115" s="176"/>
      <c r="V115" s="167">
        <f>$U$115*$D$115</f>
        <v>0</v>
      </c>
      <c r="W115" s="176"/>
      <c r="X115" s="167">
        <f>$W$115*$D$115</f>
        <v>0</v>
      </c>
      <c r="Y115" s="176"/>
      <c r="Z115" s="167">
        <f>$Y$115*$D$115</f>
        <v>0</v>
      </c>
      <c r="AA115" s="176"/>
      <c r="AB115" s="167">
        <f>$AA$115*$D$115</f>
        <v>0</v>
      </c>
      <c r="AC115" s="98"/>
      <c r="AE115" t="s">
        <v>261</v>
      </c>
    </row>
    <row r="116" spans="1:31" ht="15" customHeight="1" thickBot="1">
      <c r="A116">
        <v>2</v>
      </c>
      <c r="B116" s="995"/>
      <c r="C116" s="997"/>
      <c r="D116" s="999"/>
      <c r="E116" s="162">
        <f>$E$115</f>
        <v>0</v>
      </c>
      <c r="F116" s="163">
        <f>$F$115</f>
        <v>0</v>
      </c>
      <c r="G116" s="164">
        <f>$G$115+$E$116</f>
        <v>0</v>
      </c>
      <c r="H116" s="165">
        <f>$H$115+$F$116</f>
        <v>0</v>
      </c>
      <c r="I116" s="164">
        <f>$I$115+$G$116</f>
        <v>0</v>
      </c>
      <c r="J116" s="165">
        <f>$J$115+$H$116</f>
        <v>0</v>
      </c>
      <c r="K116" s="164">
        <f>$K$115+$I$116</f>
        <v>0</v>
      </c>
      <c r="L116" s="165">
        <f>$L$115+$J$116</f>
        <v>0</v>
      </c>
      <c r="M116" s="164">
        <f>$M$115+$K$116</f>
        <v>1</v>
      </c>
      <c r="N116" s="165">
        <f>$N$115+$L$116</f>
        <v>0</v>
      </c>
      <c r="O116" s="164">
        <f>$O$115+$M$116</f>
        <v>1</v>
      </c>
      <c r="P116" s="165">
        <f>$P$115+$N$116</f>
        <v>0</v>
      </c>
      <c r="Q116" s="164">
        <f>$Q$115+$O$116</f>
        <v>1</v>
      </c>
      <c r="R116" s="165">
        <f>$R$115+$P$116</f>
        <v>0</v>
      </c>
      <c r="S116" s="164">
        <f>$S$115+$Q$116</f>
        <v>1</v>
      </c>
      <c r="T116" s="165">
        <f>$T$115+$R$116</f>
        <v>0</v>
      </c>
      <c r="U116" s="164">
        <f>$U$115+$S$116</f>
        <v>1</v>
      </c>
      <c r="V116" s="165">
        <f>$V$115+$T$116</f>
        <v>0</v>
      </c>
      <c r="W116" s="164">
        <f>$W$115+$U$116</f>
        <v>1</v>
      </c>
      <c r="X116" s="165">
        <f>$X$115+$V$116</f>
        <v>0</v>
      </c>
      <c r="Y116" s="164">
        <f>$Y$115+$W$116</f>
        <v>1</v>
      </c>
      <c r="Z116" s="165">
        <f>$Z$115+$X$116</f>
        <v>0</v>
      </c>
      <c r="AA116" s="164">
        <f>$AA$115+$Y$116</f>
        <v>1</v>
      </c>
      <c r="AB116" s="165">
        <f>$AB$115+$Z$116</f>
        <v>0</v>
      </c>
      <c r="AC116" s="98"/>
    </row>
    <row r="117" spans="1:31" ht="15" customHeight="1">
      <c r="A117">
        <v>1</v>
      </c>
      <c r="B117" s="994" t="str">
        <f>'03.01-FUND E ESTRUTURAS'!$B$87</f>
        <v>03.04.100.02</v>
      </c>
      <c r="C117" s="996" t="str">
        <f>'03.01-FUND E ESTRUTURAS'!$C$87</f>
        <v>TRANSPORTE HORIZONTAL MANUAL, DE VIGAS DE MADEIRA COM SEÇÃO TRANSVERSAL DE 5 X 12 CM (UNIDADE: MXKM). AF_07/2019</v>
      </c>
      <c r="D117" s="998">
        <f>'03.01-FUND E ESTRUTURAS'!$H$87</f>
        <v>0</v>
      </c>
      <c r="E117" s="175"/>
      <c r="F117" s="161">
        <f>$E$117*$D$117</f>
        <v>0</v>
      </c>
      <c r="G117" s="176"/>
      <c r="H117" s="167">
        <f>$G$117*$D$117</f>
        <v>0</v>
      </c>
      <c r="I117" s="176"/>
      <c r="J117" s="167">
        <f>$I$117*$D$117</f>
        <v>0</v>
      </c>
      <c r="K117" s="176"/>
      <c r="L117" s="167">
        <f>$K$117*$D$117</f>
        <v>0</v>
      </c>
      <c r="M117" s="176">
        <v>1</v>
      </c>
      <c r="N117" s="167">
        <f>$M$117*$D$117</f>
        <v>0</v>
      </c>
      <c r="O117" s="176"/>
      <c r="P117" s="167">
        <f>$O$117*$D$117</f>
        <v>0</v>
      </c>
      <c r="Q117" s="176"/>
      <c r="R117" s="167">
        <f>$Q$117*$D$117</f>
        <v>0</v>
      </c>
      <c r="S117" s="176"/>
      <c r="T117" s="167">
        <f>$S$117*$D$117</f>
        <v>0</v>
      </c>
      <c r="U117" s="176"/>
      <c r="V117" s="167">
        <f>$U$117*$D$117</f>
        <v>0</v>
      </c>
      <c r="W117" s="176"/>
      <c r="X117" s="167">
        <f>$W$117*$D$117</f>
        <v>0</v>
      </c>
      <c r="Y117" s="176"/>
      <c r="Z117" s="167">
        <f>$Y$117*$D$117</f>
        <v>0</v>
      </c>
      <c r="AA117" s="176"/>
      <c r="AB117" s="167">
        <f>$AA$117*$D$117</f>
        <v>0</v>
      </c>
      <c r="AC117" s="98"/>
      <c r="AE117" t="s">
        <v>262</v>
      </c>
    </row>
    <row r="118" spans="1:31" ht="15" customHeight="1" thickBot="1">
      <c r="A118">
        <v>2</v>
      </c>
      <c r="B118" s="995"/>
      <c r="C118" s="997"/>
      <c r="D118" s="999"/>
      <c r="E118" s="162">
        <f>$E$117</f>
        <v>0</v>
      </c>
      <c r="F118" s="163">
        <f>$F$117</f>
        <v>0</v>
      </c>
      <c r="G118" s="164">
        <f>$G$117+$E$118</f>
        <v>0</v>
      </c>
      <c r="H118" s="165">
        <f>$H$117+$F$118</f>
        <v>0</v>
      </c>
      <c r="I118" s="164">
        <f>$I$117+$G$118</f>
        <v>0</v>
      </c>
      <c r="J118" s="165">
        <f>$J$117+$H$118</f>
        <v>0</v>
      </c>
      <c r="K118" s="164">
        <f>$K$117+$I$118</f>
        <v>0</v>
      </c>
      <c r="L118" s="165">
        <f>$L$117+$J$118</f>
        <v>0</v>
      </c>
      <c r="M118" s="164">
        <f>$M$117+$K$118</f>
        <v>1</v>
      </c>
      <c r="N118" s="165">
        <f>$N$117+$L$118</f>
        <v>0</v>
      </c>
      <c r="O118" s="164">
        <f>$O$117+$M$118</f>
        <v>1</v>
      </c>
      <c r="P118" s="165">
        <f>$P$117+$N$118</f>
        <v>0</v>
      </c>
      <c r="Q118" s="164">
        <f>$Q$117+$O$118</f>
        <v>1</v>
      </c>
      <c r="R118" s="165">
        <f>$R$117+$P$118</f>
        <v>0</v>
      </c>
      <c r="S118" s="164">
        <f>$S$117+$Q$118</f>
        <v>1</v>
      </c>
      <c r="T118" s="165">
        <f>$T$117+$R$118</f>
        <v>0</v>
      </c>
      <c r="U118" s="164">
        <f>$U$117+$S$118</f>
        <v>1</v>
      </c>
      <c r="V118" s="165">
        <f>$V$117+$T$118</f>
        <v>0</v>
      </c>
      <c r="W118" s="164">
        <f>$W$117+$U$118</f>
        <v>1</v>
      </c>
      <c r="X118" s="165">
        <f>$X$117+$V$118</f>
        <v>0</v>
      </c>
      <c r="Y118" s="164">
        <f>$Y$117+$W$118</f>
        <v>1</v>
      </c>
      <c r="Z118" s="165">
        <f>$Z$117+$X$118</f>
        <v>0</v>
      </c>
      <c r="AA118" s="164">
        <f>$AA$117+$Y$118</f>
        <v>1</v>
      </c>
      <c r="AB118" s="165">
        <f>$AB$117+$Z$118</f>
        <v>0</v>
      </c>
      <c r="AC118" s="98"/>
    </row>
    <row r="119" spans="1:31" ht="15" customHeight="1">
      <c r="A119">
        <v>1</v>
      </c>
      <c r="B119" s="994" t="str">
        <f>'03.01-FUND E ESTRUTURAS'!$B$88</f>
        <v>03.04.100.03</v>
      </c>
      <c r="C119" s="996" t="str">
        <f>'03.01-FUND E ESTRUTURAS'!$C$88</f>
        <v>FABRICAÇÃO E INSTALAÇÃO DE TESOURA INTEIRA EM MADEIRA NÃO APARELHADA, VÃO DE 5 M, PARA TELHA CERÂMICA OU DE CONCRETO, INCLUSO IÇAMENTO. AF_10/2025</v>
      </c>
      <c r="D119" s="998">
        <f>'03.01-FUND E ESTRUTURAS'!$H$88</f>
        <v>0</v>
      </c>
      <c r="E119" s="175"/>
      <c r="F119" s="161">
        <f>$E$119*$D$119</f>
        <v>0</v>
      </c>
      <c r="G119" s="176"/>
      <c r="H119" s="167">
        <f>$G$119*$D$119</f>
        <v>0</v>
      </c>
      <c r="I119" s="176"/>
      <c r="J119" s="167">
        <f>$I$119*$D$119</f>
        <v>0</v>
      </c>
      <c r="K119" s="176"/>
      <c r="L119" s="167">
        <f>$K$119*$D$119</f>
        <v>0</v>
      </c>
      <c r="M119" s="176">
        <v>1</v>
      </c>
      <c r="N119" s="167">
        <f>$M$119*$D$119</f>
        <v>0</v>
      </c>
      <c r="O119" s="176"/>
      <c r="P119" s="167">
        <f>$O$119*$D$119</f>
        <v>0</v>
      </c>
      <c r="Q119" s="176"/>
      <c r="R119" s="167">
        <f>$Q$119*$D$119</f>
        <v>0</v>
      </c>
      <c r="S119" s="176"/>
      <c r="T119" s="167">
        <f>$S$119*$D$119</f>
        <v>0</v>
      </c>
      <c r="U119" s="176"/>
      <c r="V119" s="167">
        <f>$U$119*$D$119</f>
        <v>0</v>
      </c>
      <c r="W119" s="176"/>
      <c r="X119" s="167">
        <f>$W$119*$D$119</f>
        <v>0</v>
      </c>
      <c r="Y119" s="176"/>
      <c r="Z119" s="167">
        <f>$Y$119*$D$119</f>
        <v>0</v>
      </c>
      <c r="AA119" s="176"/>
      <c r="AB119" s="167">
        <f>$AA$119*$D$119</f>
        <v>0</v>
      </c>
      <c r="AC119" s="98"/>
      <c r="AE119" t="s">
        <v>263</v>
      </c>
    </row>
    <row r="120" spans="1:31" ht="15" customHeight="1" thickBot="1">
      <c r="A120">
        <v>2</v>
      </c>
      <c r="B120" s="995"/>
      <c r="C120" s="997"/>
      <c r="D120" s="999"/>
      <c r="E120" s="162">
        <f>$E$119</f>
        <v>0</v>
      </c>
      <c r="F120" s="163">
        <f>$F$119</f>
        <v>0</v>
      </c>
      <c r="G120" s="164">
        <f>$G$119+$E$120</f>
        <v>0</v>
      </c>
      <c r="H120" s="165">
        <f>$H$119+$F$120</f>
        <v>0</v>
      </c>
      <c r="I120" s="164">
        <f>$I$119+$G$120</f>
        <v>0</v>
      </c>
      <c r="J120" s="165">
        <f>$J$119+$H$120</f>
        <v>0</v>
      </c>
      <c r="K120" s="164">
        <f>$K$119+$I$120</f>
        <v>0</v>
      </c>
      <c r="L120" s="165">
        <f>$L$119+$J$120</f>
        <v>0</v>
      </c>
      <c r="M120" s="164">
        <f>$M$119+$K$120</f>
        <v>1</v>
      </c>
      <c r="N120" s="165">
        <f>$N$119+$L$120</f>
        <v>0</v>
      </c>
      <c r="O120" s="164">
        <f>$O$119+$M$120</f>
        <v>1</v>
      </c>
      <c r="P120" s="165">
        <f>$P$119+$N$120</f>
        <v>0</v>
      </c>
      <c r="Q120" s="164">
        <f>$Q$119+$O$120</f>
        <v>1</v>
      </c>
      <c r="R120" s="165">
        <f>$R$119+$P$120</f>
        <v>0</v>
      </c>
      <c r="S120" s="164">
        <f>$S$119+$Q$120</f>
        <v>1</v>
      </c>
      <c r="T120" s="165">
        <f>$T$119+$R$120</f>
        <v>0</v>
      </c>
      <c r="U120" s="164">
        <f>$U$119+$S$120</f>
        <v>1</v>
      </c>
      <c r="V120" s="165">
        <f>$V$119+$T$120</f>
        <v>0</v>
      </c>
      <c r="W120" s="164">
        <f>$W$119+$U$120</f>
        <v>1</v>
      </c>
      <c r="X120" s="165">
        <f>$X$119+$V$120</f>
        <v>0</v>
      </c>
      <c r="Y120" s="164">
        <f>$Y$119+$W$120</f>
        <v>1</v>
      </c>
      <c r="Z120" s="165">
        <f>$Z$119+$X$120</f>
        <v>0</v>
      </c>
      <c r="AA120" s="164">
        <f>$AA$119+$Y$120</f>
        <v>1</v>
      </c>
      <c r="AB120" s="165">
        <f>$AB$119+$Z$120</f>
        <v>0</v>
      </c>
      <c r="AC120" s="98"/>
    </row>
    <row r="121" spans="1:31" ht="15" customHeight="1">
      <c r="A121">
        <v>1</v>
      </c>
      <c r="B121" s="994" t="str">
        <f>'03.01-FUND E ESTRUTURAS'!$B$89</f>
        <v>03.04.100.04</v>
      </c>
      <c r="C121" s="996" t="str">
        <f>'03.01-FUND E ESTRUTURAS'!$C$89</f>
        <v>TRAMA DE MADEIRA COMPOSTA POR RIPAS, CAIBROS E TERÇAS PARA TELHADOS DE MAIS QUE 2 ÁGUAS PARA TELHA CERÂMICA OU DE CONCRETO, INCLUSO TRANSPORTE VERTICAL. AF_10/2025</v>
      </c>
      <c r="D121" s="998">
        <f>'03.01-FUND E ESTRUTURAS'!$H$89</f>
        <v>0</v>
      </c>
      <c r="E121" s="175"/>
      <c r="F121" s="161">
        <f>$E$121*$D$121</f>
        <v>0</v>
      </c>
      <c r="G121" s="176"/>
      <c r="H121" s="167">
        <f>$G$121*$D$121</f>
        <v>0</v>
      </c>
      <c r="I121" s="176"/>
      <c r="J121" s="167">
        <f>$I$121*$D$121</f>
        <v>0</v>
      </c>
      <c r="K121" s="176"/>
      <c r="L121" s="167">
        <f>$K$121*$D$121</f>
        <v>0</v>
      </c>
      <c r="M121" s="176">
        <v>1</v>
      </c>
      <c r="N121" s="167">
        <f>$M$121*$D$121</f>
        <v>0</v>
      </c>
      <c r="O121" s="176"/>
      <c r="P121" s="167">
        <f>$O$121*$D$121</f>
        <v>0</v>
      </c>
      <c r="Q121" s="176"/>
      <c r="R121" s="167">
        <f>$Q$121*$D$121</f>
        <v>0</v>
      </c>
      <c r="S121" s="176"/>
      <c r="T121" s="167">
        <f>$S$121*$D$121</f>
        <v>0</v>
      </c>
      <c r="U121" s="176"/>
      <c r="V121" s="167">
        <f>$U$121*$D$121</f>
        <v>0</v>
      </c>
      <c r="W121" s="176"/>
      <c r="X121" s="167">
        <f>$W$121*$D$121</f>
        <v>0</v>
      </c>
      <c r="Y121" s="176"/>
      <c r="Z121" s="167">
        <f>$Y$121*$D$121</f>
        <v>0</v>
      </c>
      <c r="AA121" s="176"/>
      <c r="AB121" s="167">
        <f>$AA$121*$D$121</f>
        <v>0</v>
      </c>
      <c r="AC121" s="98"/>
    </row>
    <row r="122" spans="1:31" ht="15" customHeight="1" thickBot="1">
      <c r="A122">
        <v>2</v>
      </c>
      <c r="B122" s="995"/>
      <c r="C122" s="997"/>
      <c r="D122" s="999"/>
      <c r="E122" s="162">
        <f>$E$121</f>
        <v>0</v>
      </c>
      <c r="F122" s="163">
        <f>$F$121</f>
        <v>0</v>
      </c>
      <c r="G122" s="164">
        <f>$G$121+$E$122</f>
        <v>0</v>
      </c>
      <c r="H122" s="165">
        <f>$H$121+$F$122</f>
        <v>0</v>
      </c>
      <c r="I122" s="164">
        <f>$I$121+$G$122</f>
        <v>0</v>
      </c>
      <c r="J122" s="165">
        <f>$J$121+$H$122</f>
        <v>0</v>
      </c>
      <c r="K122" s="164">
        <f>$K$121+$I$122</f>
        <v>0</v>
      </c>
      <c r="L122" s="165">
        <f>$L$121+$J$122</f>
        <v>0</v>
      </c>
      <c r="M122" s="164">
        <f>$M$121+$K$122</f>
        <v>1</v>
      </c>
      <c r="N122" s="165">
        <f>$N$121+$L$122</f>
        <v>0</v>
      </c>
      <c r="O122" s="164">
        <f>$O$121+$M$122</f>
        <v>1</v>
      </c>
      <c r="P122" s="165">
        <f>$P$121+$N$122</f>
        <v>0</v>
      </c>
      <c r="Q122" s="164">
        <f>$Q$121+$O$122</f>
        <v>1</v>
      </c>
      <c r="R122" s="165">
        <f>$R$121+$P$122</f>
        <v>0</v>
      </c>
      <c r="S122" s="164">
        <f>$S$121+$Q$122</f>
        <v>1</v>
      </c>
      <c r="T122" s="165">
        <f>$T$121+$R$122</f>
        <v>0</v>
      </c>
      <c r="U122" s="164">
        <f>$U$121+$S$122</f>
        <v>1</v>
      </c>
      <c r="V122" s="165">
        <f>$V$121+$T$122</f>
        <v>0</v>
      </c>
      <c r="W122" s="164">
        <f>$W$121+$U$122</f>
        <v>1</v>
      </c>
      <c r="X122" s="165">
        <f>$X$121+$V$122</f>
        <v>0</v>
      </c>
      <c r="Y122" s="164">
        <f>$Y$121+$W$122</f>
        <v>1</v>
      </c>
      <c r="Z122" s="165">
        <f>$Z$121+$X$122</f>
        <v>0</v>
      </c>
      <c r="AA122" s="164">
        <f>$AA$121+$Y$122</f>
        <v>1</v>
      </c>
      <c r="AB122" s="165">
        <f>$AB$121+$Z$122</f>
        <v>0</v>
      </c>
      <c r="AC122" s="98"/>
    </row>
    <row r="123" spans="1:31" ht="15" customHeight="1">
      <c r="A123">
        <v>1</v>
      </c>
      <c r="B123" s="994" t="str">
        <f>'03.01-FUND E ESTRUTURAS'!$B$90</f>
        <v>03.04.100.05</v>
      </c>
      <c r="C123" s="996" t="str">
        <f>'03.01-FUND E ESTRUTURAS'!$C$90</f>
        <v>PINTURA IMUNIZANTE PARA MADEIRA, 2 DEMÃOS. AF_01/2021</v>
      </c>
      <c r="D123" s="998">
        <f>'03.01-FUND E ESTRUTURAS'!$H$90</f>
        <v>0</v>
      </c>
      <c r="E123" s="175"/>
      <c r="F123" s="161">
        <f>$E$123*$D$123</f>
        <v>0</v>
      </c>
      <c r="G123" s="176"/>
      <c r="H123" s="167">
        <f>$G$123*$D$123</f>
        <v>0</v>
      </c>
      <c r="I123" s="176"/>
      <c r="J123" s="167">
        <f>$I$123*$D$123</f>
        <v>0</v>
      </c>
      <c r="K123" s="176"/>
      <c r="L123" s="167">
        <f>$K$123*$D$123</f>
        <v>0</v>
      </c>
      <c r="M123" s="176">
        <v>1</v>
      </c>
      <c r="N123" s="167">
        <f>$M$123*$D$123</f>
        <v>0</v>
      </c>
      <c r="O123" s="176"/>
      <c r="P123" s="167">
        <f>$O$123*$D$123</f>
        <v>0</v>
      </c>
      <c r="Q123" s="176"/>
      <c r="R123" s="167">
        <f>$Q$123*$D$123</f>
        <v>0</v>
      </c>
      <c r="S123" s="176"/>
      <c r="T123" s="167">
        <f>$S$123*$D$123</f>
        <v>0</v>
      </c>
      <c r="U123" s="176"/>
      <c r="V123" s="167">
        <f>$U$123*$D$123</f>
        <v>0</v>
      </c>
      <c r="W123" s="176"/>
      <c r="X123" s="167">
        <f>$W$123*$D$123</f>
        <v>0</v>
      </c>
      <c r="Y123" s="176"/>
      <c r="Z123" s="167">
        <f>$Y$123*$D$123</f>
        <v>0</v>
      </c>
      <c r="AA123" s="176"/>
      <c r="AB123" s="167">
        <f>$AA$123*$D$123</f>
        <v>0</v>
      </c>
      <c r="AC123" s="98"/>
    </row>
    <row r="124" spans="1:31" ht="15" customHeight="1" thickBot="1">
      <c r="A124">
        <v>2</v>
      </c>
      <c r="B124" s="995"/>
      <c r="C124" s="997"/>
      <c r="D124" s="999"/>
      <c r="E124" s="162">
        <f>$E$123</f>
        <v>0</v>
      </c>
      <c r="F124" s="163">
        <f>$F$123</f>
        <v>0</v>
      </c>
      <c r="G124" s="164">
        <f>$G$123+$E$124</f>
        <v>0</v>
      </c>
      <c r="H124" s="165">
        <f>$H$123+$F$124</f>
        <v>0</v>
      </c>
      <c r="I124" s="164">
        <f>$I$123+$G$124</f>
        <v>0</v>
      </c>
      <c r="J124" s="165">
        <f>$J$123+$H$124</f>
        <v>0</v>
      </c>
      <c r="K124" s="164">
        <f>$K$123+$I$124</f>
        <v>0</v>
      </c>
      <c r="L124" s="165">
        <f>$L$123+$J$124</f>
        <v>0</v>
      </c>
      <c r="M124" s="164">
        <f>$M$123+$K$124</f>
        <v>1</v>
      </c>
      <c r="N124" s="165">
        <f>$N$123+$L$124</f>
        <v>0</v>
      </c>
      <c r="O124" s="164">
        <f>$O$123+$M$124</f>
        <v>1</v>
      </c>
      <c r="P124" s="165">
        <f>$P$123+$N$124</f>
        <v>0</v>
      </c>
      <c r="Q124" s="164">
        <f>$Q$123+$O$124</f>
        <v>1</v>
      </c>
      <c r="R124" s="165">
        <f>$R$123+$P$124</f>
        <v>0</v>
      </c>
      <c r="S124" s="164">
        <f>$S$123+$Q$124</f>
        <v>1</v>
      </c>
      <c r="T124" s="165">
        <f>$T$123+$R$124</f>
        <v>0</v>
      </c>
      <c r="U124" s="164">
        <f>$U$123+$S$124</f>
        <v>1</v>
      </c>
      <c r="V124" s="165">
        <f>$V$123+$T$124</f>
        <v>0</v>
      </c>
      <c r="W124" s="164">
        <f>$W$123+$U$124</f>
        <v>1</v>
      </c>
      <c r="X124" s="165">
        <f>$X$123+$V$124</f>
        <v>0</v>
      </c>
      <c r="Y124" s="164">
        <f>$Y$123+$W$124</f>
        <v>1</v>
      </c>
      <c r="Z124" s="165">
        <f>$Z$123+$X$124</f>
        <v>0</v>
      </c>
      <c r="AA124" s="164">
        <f>$AA$123+$Y$124</f>
        <v>1</v>
      </c>
      <c r="AB124" s="165">
        <f>$AB$123+$Z$124</f>
        <v>0</v>
      </c>
      <c r="AC124" s="98"/>
    </row>
    <row r="125" spans="1:31" ht="15" customHeight="1" thickBot="1">
      <c r="B125" s="76" t="str">
        <f>'03.01-FUND E ESTRUTURAS'!$B$91</f>
        <v>03.04.000</v>
      </c>
      <c r="C125" s="40" t="str">
        <f>'03.01-FUND E ESTRUTURAS'!$C$91</f>
        <v>ESTRUTURAS DE MADEIRA - Bloco K (K1 a K3)</v>
      </c>
      <c r="D125" s="106">
        <f>'03.01-FUND E ESTRUTURAS'!$H$91</f>
        <v>0</v>
      </c>
      <c r="E125" s="993"/>
      <c r="F125" s="993"/>
      <c r="G125" s="993"/>
      <c r="H125" s="993"/>
      <c r="I125" s="993"/>
      <c r="J125" s="993"/>
      <c r="K125" s="993"/>
      <c r="L125" s="993"/>
      <c r="M125" s="993"/>
      <c r="N125" s="993"/>
      <c r="O125" s="993"/>
      <c r="P125" s="993"/>
      <c r="Q125" s="993"/>
      <c r="R125" s="993"/>
      <c r="S125" s="993"/>
      <c r="T125" s="993"/>
      <c r="U125" s="993"/>
      <c r="V125" s="993"/>
      <c r="W125" s="993"/>
      <c r="X125" s="993"/>
      <c r="Y125" s="993"/>
      <c r="Z125" s="993"/>
      <c r="AA125" s="993"/>
      <c r="AB125" s="993"/>
      <c r="AC125" s="98"/>
      <c r="AE125" s="200" t="s">
        <v>264</v>
      </c>
    </row>
    <row r="126" spans="1:31" ht="15" customHeight="1">
      <c r="A126">
        <v>1</v>
      </c>
      <c r="B126" s="994" t="str">
        <f>'03.01-FUND E ESTRUTURAS'!$B$93</f>
        <v>03.04.100.01</v>
      </c>
      <c r="C126" s="996" t="str">
        <f>'03.01-FUND E ESTRUTURAS'!$C$93</f>
        <v>PINTURA IMUNIZANTE PARA MADEIRA, 2 DEMÃOS. AF_01/2021</v>
      </c>
      <c r="D126" s="998">
        <f>'03.01-FUND E ESTRUTURAS'!$H$93</f>
        <v>0</v>
      </c>
      <c r="E126" s="175"/>
      <c r="F126" s="161">
        <f>$E$126*$D$126</f>
        <v>0</v>
      </c>
      <c r="G126" s="176"/>
      <c r="H126" s="167">
        <f>$G$126*$D$126</f>
        <v>0</v>
      </c>
      <c r="I126" s="176"/>
      <c r="J126" s="167">
        <f>$I$126*$D$126</f>
        <v>0</v>
      </c>
      <c r="K126" s="176"/>
      <c r="L126" s="167">
        <f>$K$126*$D$126</f>
        <v>0</v>
      </c>
      <c r="M126" s="176"/>
      <c r="N126" s="167">
        <f>$M$126*$D$126</f>
        <v>0</v>
      </c>
      <c r="O126" s="176">
        <v>1</v>
      </c>
      <c r="P126" s="167">
        <f>$O$126*$D$126</f>
        <v>0</v>
      </c>
      <c r="Q126" s="176"/>
      <c r="R126" s="167">
        <f>$Q$126*$D$126</f>
        <v>0</v>
      </c>
      <c r="S126" s="176"/>
      <c r="T126" s="167">
        <f>$S$126*$D$126</f>
        <v>0</v>
      </c>
      <c r="U126" s="176"/>
      <c r="V126" s="167">
        <f>$U$126*$D$126</f>
        <v>0</v>
      </c>
      <c r="W126" s="176"/>
      <c r="X126" s="167">
        <f>$W$126*$D$126</f>
        <v>0</v>
      </c>
      <c r="Y126" s="176"/>
      <c r="Z126" s="167">
        <f>$Y$126*$D$126</f>
        <v>0</v>
      </c>
      <c r="AA126" s="176"/>
      <c r="AB126" s="167">
        <f>$AA$126*$D$126</f>
        <v>0</v>
      </c>
      <c r="AC126" s="98"/>
      <c r="AE126" t="s">
        <v>267</v>
      </c>
    </row>
    <row r="127" spans="1:31" ht="15" customHeight="1" thickBot="1">
      <c r="A127">
        <v>2</v>
      </c>
      <c r="B127" s="995"/>
      <c r="C127" s="997"/>
      <c r="D127" s="999"/>
      <c r="E127" s="162">
        <f>$E$126</f>
        <v>0</v>
      </c>
      <c r="F127" s="163">
        <f>$F$126</f>
        <v>0</v>
      </c>
      <c r="G127" s="164">
        <f>$G$126+$E$127</f>
        <v>0</v>
      </c>
      <c r="H127" s="165">
        <f>$H$126+$F$127</f>
        <v>0</v>
      </c>
      <c r="I127" s="164">
        <f>$I$126+$G$127</f>
        <v>0</v>
      </c>
      <c r="J127" s="165">
        <f>$J$126+$H$127</f>
        <v>0</v>
      </c>
      <c r="K127" s="164">
        <f>$K$126+$I$127</f>
        <v>0</v>
      </c>
      <c r="L127" s="165">
        <f>$L$126+$J$127</f>
        <v>0</v>
      </c>
      <c r="M127" s="164">
        <f>$M$126+$K$127</f>
        <v>0</v>
      </c>
      <c r="N127" s="165">
        <f>$N$126+$L$127</f>
        <v>0</v>
      </c>
      <c r="O127" s="164">
        <f>$O$126+$M$127</f>
        <v>1</v>
      </c>
      <c r="P127" s="165">
        <f>$P$126+$N$127</f>
        <v>0</v>
      </c>
      <c r="Q127" s="164">
        <f>$Q$126+$O$127</f>
        <v>1</v>
      </c>
      <c r="R127" s="165">
        <f>$R$126+$P$127</f>
        <v>0</v>
      </c>
      <c r="S127" s="164">
        <f>$S$126+$Q$127</f>
        <v>1</v>
      </c>
      <c r="T127" s="165">
        <f>$T$126+$R$127</f>
        <v>0</v>
      </c>
      <c r="U127" s="164">
        <f>$U$126+$S$127</f>
        <v>1</v>
      </c>
      <c r="V127" s="165">
        <f>$V$126+$T$127</f>
        <v>0</v>
      </c>
      <c r="W127" s="164">
        <f>$W$126+$U$127</f>
        <v>1</v>
      </c>
      <c r="X127" s="165">
        <f>$X$126+$V$127</f>
        <v>0</v>
      </c>
      <c r="Y127" s="164">
        <f>$Y$126+$W$127</f>
        <v>1</v>
      </c>
      <c r="Z127" s="165">
        <f>$Z$126+$X$127</f>
        <v>0</v>
      </c>
      <c r="AA127" s="164">
        <f>$AA$126+$Y$127</f>
        <v>1</v>
      </c>
      <c r="AB127" s="165">
        <f>$AB$126+$Z$127</f>
        <v>0</v>
      </c>
      <c r="AC127" s="98"/>
    </row>
    <row r="128" spans="1:31" ht="15" customHeight="1" thickBot="1">
      <c r="B128" s="76" t="str">
        <f>'03.01-FUND E ESTRUTURAS'!$B$94</f>
        <v>03.04.000</v>
      </c>
      <c r="C128" s="40" t="str">
        <f>'03.01-FUND E ESTRUTURAS'!$C$94</f>
        <v>ESTRUTURAS DE MADEIRA - Bloco K (K4 a K8)</v>
      </c>
      <c r="D128" s="106">
        <f>'03.01-FUND E ESTRUTURAS'!$H$94</f>
        <v>0</v>
      </c>
      <c r="E128" s="993"/>
      <c r="F128" s="993"/>
      <c r="G128" s="993"/>
      <c r="H128" s="993"/>
      <c r="I128" s="993"/>
      <c r="J128" s="993"/>
      <c r="K128" s="993"/>
      <c r="L128" s="993"/>
      <c r="M128" s="993"/>
      <c r="N128" s="993"/>
      <c r="O128" s="993"/>
      <c r="P128" s="993"/>
      <c r="Q128" s="993"/>
      <c r="R128" s="993"/>
      <c r="S128" s="993"/>
      <c r="T128" s="993"/>
      <c r="U128" s="993"/>
      <c r="V128" s="993"/>
      <c r="W128" s="993"/>
      <c r="X128" s="993"/>
      <c r="Y128" s="993"/>
      <c r="Z128" s="993"/>
      <c r="AA128" s="993"/>
      <c r="AB128" s="993"/>
      <c r="AC128" s="98"/>
      <c r="AE128" s="200" t="s">
        <v>268</v>
      </c>
    </row>
    <row r="129" spans="1:31" ht="15" customHeight="1">
      <c r="A129">
        <v>1</v>
      </c>
      <c r="B129" s="994" t="str">
        <f>'03.01-FUND E ESTRUTURAS'!$B$96</f>
        <v>03.04.100.01</v>
      </c>
      <c r="C129" s="996" t="str">
        <f>'03.01-FUND E ESTRUTURAS'!$C$96</f>
        <v>PINTURA IMUNIZANTE PARA MADEIRA, 2 DEMÃOS. AF_01/2021</v>
      </c>
      <c r="D129" s="998">
        <f>'03.01-FUND E ESTRUTURAS'!$H$96</f>
        <v>0</v>
      </c>
      <c r="E129" s="175"/>
      <c r="F129" s="161">
        <f>$E$129*$D$129</f>
        <v>0</v>
      </c>
      <c r="G129" s="176"/>
      <c r="H129" s="167">
        <f>$G$129*$D$129</f>
        <v>0</v>
      </c>
      <c r="I129" s="176"/>
      <c r="J129" s="167">
        <f>$I$129*$D$129</f>
        <v>0</v>
      </c>
      <c r="K129" s="176"/>
      <c r="L129" s="167">
        <f>$K$129*$D$129</f>
        <v>0</v>
      </c>
      <c r="M129" s="176"/>
      <c r="N129" s="167">
        <f>$M$129*$D$129</f>
        <v>0</v>
      </c>
      <c r="O129" s="176">
        <v>1</v>
      </c>
      <c r="P129" s="167">
        <f>$O$129*$D$129</f>
        <v>0</v>
      </c>
      <c r="Q129" s="176"/>
      <c r="R129" s="167">
        <f>$Q$129*$D$129</f>
        <v>0</v>
      </c>
      <c r="S129" s="176"/>
      <c r="T129" s="167">
        <f>$S$129*$D$129</f>
        <v>0</v>
      </c>
      <c r="U129" s="176"/>
      <c r="V129" s="167">
        <f>$U$129*$D$129</f>
        <v>0</v>
      </c>
      <c r="W129" s="176"/>
      <c r="X129" s="167">
        <f>$W$129*$D$129</f>
        <v>0</v>
      </c>
      <c r="Y129" s="176"/>
      <c r="Z129" s="167">
        <f>$Y$129*$D$129</f>
        <v>0</v>
      </c>
      <c r="AA129" s="176"/>
      <c r="AB129" s="167">
        <f>$AA$129*$D$129</f>
        <v>0</v>
      </c>
      <c r="AC129" s="98"/>
      <c r="AE129" t="s">
        <v>271</v>
      </c>
    </row>
    <row r="130" spans="1:31" ht="15" customHeight="1" thickBot="1">
      <c r="A130">
        <v>2</v>
      </c>
      <c r="B130" s="995"/>
      <c r="C130" s="997"/>
      <c r="D130" s="999"/>
      <c r="E130" s="162">
        <f>$E$129</f>
        <v>0</v>
      </c>
      <c r="F130" s="163">
        <f>$F$129</f>
        <v>0</v>
      </c>
      <c r="G130" s="164">
        <f>$G$129+$E$130</f>
        <v>0</v>
      </c>
      <c r="H130" s="165">
        <f>$H$129+$F$130</f>
        <v>0</v>
      </c>
      <c r="I130" s="164">
        <f>$I$129+$G$130</f>
        <v>0</v>
      </c>
      <c r="J130" s="165">
        <f>$J$129+$H$130</f>
        <v>0</v>
      </c>
      <c r="K130" s="164">
        <f>$K$129+$I$130</f>
        <v>0</v>
      </c>
      <c r="L130" s="165">
        <f>$L$129+$J$130</f>
        <v>0</v>
      </c>
      <c r="M130" s="164">
        <f>$M$129+$K$130</f>
        <v>0</v>
      </c>
      <c r="N130" s="165">
        <f>$N$129+$L$130</f>
        <v>0</v>
      </c>
      <c r="O130" s="164">
        <f>$O$129+$M$130</f>
        <v>1</v>
      </c>
      <c r="P130" s="165">
        <f>$P$129+$N$130</f>
        <v>0</v>
      </c>
      <c r="Q130" s="164">
        <f>$Q$129+$O$130</f>
        <v>1</v>
      </c>
      <c r="R130" s="165">
        <f>$R$129+$P$130</f>
        <v>0</v>
      </c>
      <c r="S130" s="164">
        <f>$S$129+$Q$130</f>
        <v>1</v>
      </c>
      <c r="T130" s="165">
        <f>$T$129+$R$130</f>
        <v>0</v>
      </c>
      <c r="U130" s="164">
        <f>$U$129+$S$130</f>
        <v>1</v>
      </c>
      <c r="V130" s="165">
        <f>$V$129+$T$130</f>
        <v>0</v>
      </c>
      <c r="W130" s="164">
        <f>$W$129+$U$130</f>
        <v>1</v>
      </c>
      <c r="X130" s="165">
        <f>$X$129+$V$130</f>
        <v>0</v>
      </c>
      <c r="Y130" s="164">
        <f>$Y$129+$W$130</f>
        <v>1</v>
      </c>
      <c r="Z130" s="165">
        <f>$Z$129+$X$130</f>
        <v>0</v>
      </c>
      <c r="AA130" s="164">
        <f>$AA$129+$Y$130</f>
        <v>1</v>
      </c>
      <c r="AB130" s="165">
        <f>$AB$129+$Z$130</f>
        <v>0</v>
      </c>
      <c r="AC130" s="98"/>
    </row>
    <row r="131" spans="1:31" ht="15" customHeight="1">
      <c r="B131" s="76" t="str">
        <f>'03.01-FUND E ESTRUTURAS'!$B$97</f>
        <v>03.04.000</v>
      </c>
      <c r="C131" s="40" t="str">
        <f>'03.01-FUND E ESTRUTURAS'!$C$97</f>
        <v>ESTRUTURAS DE MADEIRA - BlocoL (L1 a L6)</v>
      </c>
      <c r="D131" s="106">
        <f>'03.01-FUND E ESTRUTURAS'!$H$97</f>
        <v>0</v>
      </c>
      <c r="E131" s="993"/>
      <c r="F131" s="993"/>
      <c r="G131" s="993"/>
      <c r="H131" s="993"/>
      <c r="I131" s="993"/>
      <c r="J131" s="993"/>
      <c r="K131" s="993"/>
      <c r="L131" s="993"/>
      <c r="M131" s="993"/>
      <c r="N131" s="993"/>
      <c r="O131" s="993"/>
      <c r="P131" s="993"/>
      <c r="Q131" s="993"/>
      <c r="R131" s="993"/>
      <c r="S131" s="993"/>
      <c r="T131" s="993"/>
      <c r="U131" s="993"/>
      <c r="V131" s="993"/>
      <c r="W131" s="993"/>
      <c r="X131" s="993"/>
      <c r="Y131" s="993"/>
      <c r="Z131" s="993"/>
      <c r="AA131" s="993"/>
      <c r="AB131" s="993"/>
      <c r="AC131" s="98"/>
      <c r="AE131" s="200" t="s">
        <v>272</v>
      </c>
    </row>
    <row r="132" spans="1:31" ht="15" customHeight="1" thickBot="1">
      <c r="B132" s="127" t="str">
        <f>'03.01-FUND E ESTRUTURAS'!$B$98</f>
        <v>03.04.100</v>
      </c>
      <c r="C132" s="128" t="str">
        <f>'03.01-FUND E ESTRUTURAS'!$C$98</f>
        <v xml:space="preserve">Estrutura de Madeira Completa </v>
      </c>
      <c r="D132" s="326"/>
      <c r="E132" s="1000"/>
      <c r="F132" s="1000"/>
      <c r="G132" s="1000"/>
      <c r="H132" s="1000"/>
      <c r="I132" s="1000"/>
      <c r="J132" s="1000"/>
      <c r="K132" s="1000"/>
      <c r="L132" s="1000"/>
      <c r="M132" s="1000"/>
      <c r="N132" s="1000"/>
      <c r="O132" s="1000"/>
      <c r="P132" s="1000"/>
      <c r="Q132" s="1000"/>
      <c r="R132" s="1000"/>
      <c r="S132" s="1000"/>
      <c r="T132" s="1000"/>
      <c r="U132" s="1000"/>
      <c r="V132" s="1000"/>
      <c r="W132" s="1000"/>
      <c r="X132" s="1000"/>
      <c r="Y132" s="1000"/>
      <c r="Z132" s="1000"/>
      <c r="AA132" s="1000"/>
      <c r="AB132" s="1000"/>
      <c r="AC132" s="98"/>
      <c r="AE132" t="s">
        <v>274</v>
      </c>
    </row>
    <row r="133" spans="1:31" ht="15" customHeight="1">
      <c r="A133">
        <v>1</v>
      </c>
      <c r="B133" s="994" t="str">
        <f>'03.01-FUND E ESTRUTURAS'!$B$99</f>
        <v>03.04.100.01</v>
      </c>
      <c r="C133" s="996" t="str">
        <f>'03.01-FUND E ESTRUTURAS'!$C$99</f>
        <v>PINTURA IMUNIZANTE PARA MADEIRA, 2 DEMÃOS. AF_01/2021</v>
      </c>
      <c r="D133" s="998">
        <f>'03.01-FUND E ESTRUTURAS'!$H$99</f>
        <v>0</v>
      </c>
      <c r="E133" s="175"/>
      <c r="F133" s="161">
        <f>$E$133*$D$133</f>
        <v>0</v>
      </c>
      <c r="G133" s="176"/>
      <c r="H133" s="167">
        <f>$G$133*$D$133</f>
        <v>0</v>
      </c>
      <c r="I133" s="176"/>
      <c r="J133" s="167">
        <f>$I$133*$D$133</f>
        <v>0</v>
      </c>
      <c r="K133" s="176"/>
      <c r="L133" s="167">
        <f>$K$133*$D$133</f>
        <v>0</v>
      </c>
      <c r="M133" s="176"/>
      <c r="N133" s="167">
        <f>$M$133*$D$133</f>
        <v>0</v>
      </c>
      <c r="O133" s="176"/>
      <c r="P133" s="167">
        <f>$O$133*$D$133</f>
        <v>0</v>
      </c>
      <c r="Q133" s="176">
        <v>1</v>
      </c>
      <c r="R133" s="167">
        <f>$Q$133*$D$133</f>
        <v>0</v>
      </c>
      <c r="S133" s="176"/>
      <c r="T133" s="167">
        <f>$S$133*$D$133</f>
        <v>0</v>
      </c>
      <c r="U133" s="176"/>
      <c r="V133" s="167">
        <f>$U$133*$D$133</f>
        <v>0</v>
      </c>
      <c r="W133" s="176"/>
      <c r="X133" s="167">
        <f>$W$133*$D$133</f>
        <v>0</v>
      </c>
      <c r="Y133" s="176"/>
      <c r="Z133" s="167">
        <f>$Y$133*$D$133</f>
        <v>0</v>
      </c>
      <c r="AA133" s="176"/>
      <c r="AB133" s="167">
        <f>$AA$133*$D$133</f>
        <v>0</v>
      </c>
      <c r="AC133" s="98"/>
      <c r="AE133" t="s">
        <v>275</v>
      </c>
    </row>
    <row r="134" spans="1:31" ht="15" customHeight="1" thickBot="1">
      <c r="A134">
        <v>2</v>
      </c>
      <c r="B134" s="995"/>
      <c r="C134" s="997"/>
      <c r="D134" s="999"/>
      <c r="E134" s="162">
        <f>$E$133</f>
        <v>0</v>
      </c>
      <c r="F134" s="163">
        <f>$F$133</f>
        <v>0</v>
      </c>
      <c r="G134" s="164">
        <f>$G$133+$E$134</f>
        <v>0</v>
      </c>
      <c r="H134" s="165">
        <f>$H$133+$F$134</f>
        <v>0</v>
      </c>
      <c r="I134" s="164">
        <f>$I$133+$G$134</f>
        <v>0</v>
      </c>
      <c r="J134" s="165">
        <f>$J$133+$H$134</f>
        <v>0</v>
      </c>
      <c r="K134" s="164">
        <f>$K$133+$I$134</f>
        <v>0</v>
      </c>
      <c r="L134" s="165">
        <f>$L$133+$J$134</f>
        <v>0</v>
      </c>
      <c r="M134" s="164">
        <f>$M$133+$K$134</f>
        <v>0</v>
      </c>
      <c r="N134" s="165">
        <f>$N$133+$L$134</f>
        <v>0</v>
      </c>
      <c r="O134" s="164">
        <f>$O$133+$M$134</f>
        <v>0</v>
      </c>
      <c r="P134" s="165">
        <f>$P$133+$N$134</f>
        <v>0</v>
      </c>
      <c r="Q134" s="164">
        <f>$Q$133+$O$134</f>
        <v>1</v>
      </c>
      <c r="R134" s="165">
        <f>$R$133+$P$134</f>
        <v>0</v>
      </c>
      <c r="S134" s="164">
        <f>$S$133+$Q$134</f>
        <v>1</v>
      </c>
      <c r="T134" s="165">
        <f>$T$133+$R$134</f>
        <v>0</v>
      </c>
      <c r="U134" s="164">
        <f>$U$133+$S$134</f>
        <v>1</v>
      </c>
      <c r="V134" s="165">
        <f>$V$133+$T$134</f>
        <v>0</v>
      </c>
      <c r="W134" s="164">
        <f>$W$133+$U$134</f>
        <v>1</v>
      </c>
      <c r="X134" s="165">
        <f>$X$133+$V$134</f>
        <v>0</v>
      </c>
      <c r="Y134" s="164">
        <f>$Y$133+$W$134</f>
        <v>1</v>
      </c>
      <c r="Z134" s="165">
        <f>$Z$133+$X$134</f>
        <v>0</v>
      </c>
      <c r="AA134" s="164">
        <f>$AA$133+$Y$134</f>
        <v>1</v>
      </c>
      <c r="AB134" s="165">
        <f>$AB$133+$Z$134</f>
        <v>0</v>
      </c>
      <c r="AC134" s="98"/>
    </row>
    <row r="135" spans="1:31" ht="15" customHeight="1" thickBot="1">
      <c r="B135" s="76" t="str">
        <f>'03.01-FUND E ESTRUTURAS'!$B$100</f>
        <v>03.04.000</v>
      </c>
      <c r="C135" s="40" t="str">
        <f>'03.01-FUND E ESTRUTURAS'!$C$100</f>
        <v>ESTRUTURAS DE MADEIRA - Bloco  L (L7 a L10)</v>
      </c>
      <c r="D135" s="106">
        <f>'03.01-FUND E ESTRUTURAS'!$H$100</f>
        <v>0</v>
      </c>
      <c r="E135" s="993"/>
      <c r="F135" s="993"/>
      <c r="G135" s="993"/>
      <c r="H135" s="993"/>
      <c r="I135" s="993"/>
      <c r="J135" s="993"/>
      <c r="K135" s="993"/>
      <c r="L135" s="993"/>
      <c r="M135" s="993"/>
      <c r="N135" s="993"/>
      <c r="O135" s="993"/>
      <c r="P135" s="993"/>
      <c r="Q135" s="993"/>
      <c r="R135" s="993"/>
      <c r="S135" s="993"/>
      <c r="T135" s="993"/>
      <c r="U135" s="993"/>
      <c r="V135" s="993"/>
      <c r="W135" s="993"/>
      <c r="X135" s="993"/>
      <c r="Y135" s="993"/>
      <c r="Z135" s="993"/>
      <c r="AA135" s="993"/>
      <c r="AB135" s="993"/>
      <c r="AC135" s="98"/>
      <c r="AE135" s="200" t="s">
        <v>276</v>
      </c>
    </row>
    <row r="136" spans="1:31" ht="15" customHeight="1">
      <c r="A136">
        <v>1</v>
      </c>
      <c r="B136" s="994" t="str">
        <f>'03.01-FUND E ESTRUTURAS'!$B$102</f>
        <v>03.04.100.01</v>
      </c>
      <c r="C136" s="996" t="str">
        <f>'03.01-FUND E ESTRUTURAS'!$C$102</f>
        <v>REMOÇÃO DE TESOURAS DE MADEIRA, COM VÃO MENOR QUE 8M, DE FORMA MANUAL, SEM REAPROVEITAMENTO. AF_09/2023</v>
      </c>
      <c r="D136" s="998">
        <f>'03.01-FUND E ESTRUTURAS'!$H$102</f>
        <v>0</v>
      </c>
      <c r="E136" s="175"/>
      <c r="F136" s="161">
        <f>$E$136*$D$136</f>
        <v>0</v>
      </c>
      <c r="G136" s="176"/>
      <c r="H136" s="167">
        <f>$G$136*$D$136</f>
        <v>0</v>
      </c>
      <c r="I136" s="176"/>
      <c r="J136" s="167">
        <f>$I$136*$D$136</f>
        <v>0</v>
      </c>
      <c r="K136" s="176"/>
      <c r="L136" s="167">
        <f>$K$136*$D$136</f>
        <v>0</v>
      </c>
      <c r="M136" s="176"/>
      <c r="N136" s="167">
        <f>$M$136*$D$136</f>
        <v>0</v>
      </c>
      <c r="O136" s="176"/>
      <c r="P136" s="167">
        <f>$O$136*$D$136</f>
        <v>0</v>
      </c>
      <c r="Q136" s="176">
        <v>1</v>
      </c>
      <c r="R136" s="167">
        <f>$Q$136*$D$136</f>
        <v>0</v>
      </c>
      <c r="S136" s="176"/>
      <c r="T136" s="167">
        <f>$S$136*$D$136</f>
        <v>0</v>
      </c>
      <c r="U136" s="176"/>
      <c r="V136" s="167">
        <f>$U$136*$D$136</f>
        <v>0</v>
      </c>
      <c r="W136" s="176"/>
      <c r="X136" s="167">
        <f>$W$136*$D$136</f>
        <v>0</v>
      </c>
      <c r="Y136" s="176"/>
      <c r="Z136" s="167">
        <f>$Y$136*$D$136</f>
        <v>0</v>
      </c>
      <c r="AA136" s="176"/>
      <c r="AB136" s="167">
        <f>$AA$136*$D$136</f>
        <v>0</v>
      </c>
      <c r="AC136" s="98"/>
      <c r="AE136" t="s">
        <v>279</v>
      </c>
    </row>
    <row r="137" spans="1:31" ht="15" customHeight="1" thickBot="1">
      <c r="A137">
        <v>2</v>
      </c>
      <c r="B137" s="995"/>
      <c r="C137" s="997"/>
      <c r="D137" s="999"/>
      <c r="E137" s="162">
        <f>$E$136</f>
        <v>0</v>
      </c>
      <c r="F137" s="163">
        <f>$F$136</f>
        <v>0</v>
      </c>
      <c r="G137" s="164">
        <f>$G$136+$E$137</f>
        <v>0</v>
      </c>
      <c r="H137" s="165">
        <f>$H$136+$F$137</f>
        <v>0</v>
      </c>
      <c r="I137" s="164">
        <f>$I$136+$G$137</f>
        <v>0</v>
      </c>
      <c r="J137" s="165">
        <f>$J$136+$H$137</f>
        <v>0</v>
      </c>
      <c r="K137" s="164">
        <f>$K$136+$I$137</f>
        <v>0</v>
      </c>
      <c r="L137" s="165">
        <f>$L$136+$J$137</f>
        <v>0</v>
      </c>
      <c r="M137" s="164">
        <f>$M$136+$K$137</f>
        <v>0</v>
      </c>
      <c r="N137" s="165">
        <f>$N$136+$L$137</f>
        <v>0</v>
      </c>
      <c r="O137" s="164">
        <f>$O$136+$M$137</f>
        <v>0</v>
      </c>
      <c r="P137" s="165">
        <f>$P$136+$N$137</f>
        <v>0</v>
      </c>
      <c r="Q137" s="164">
        <f>$Q$136+$O$137</f>
        <v>1</v>
      </c>
      <c r="R137" s="165">
        <f>$R$136+$P$137</f>
        <v>0</v>
      </c>
      <c r="S137" s="164">
        <f>$S$136+$Q$137</f>
        <v>1</v>
      </c>
      <c r="T137" s="165">
        <f>$T$136+$R$137</f>
        <v>0</v>
      </c>
      <c r="U137" s="164">
        <f>$U$136+$S$137</f>
        <v>1</v>
      </c>
      <c r="V137" s="165">
        <f>$V$136+$T$137</f>
        <v>0</v>
      </c>
      <c r="W137" s="164">
        <f>$W$136+$U$137</f>
        <v>1</v>
      </c>
      <c r="X137" s="165">
        <f>$X$136+$V$137</f>
        <v>0</v>
      </c>
      <c r="Y137" s="164">
        <f>$Y$136+$W$137</f>
        <v>1</v>
      </c>
      <c r="Z137" s="165">
        <f>$Z$136+$X$137</f>
        <v>0</v>
      </c>
      <c r="AA137" s="164">
        <f>$AA$136+$Y$137</f>
        <v>1</v>
      </c>
      <c r="AB137" s="165">
        <f>$AB$136+$Z$137</f>
        <v>0</v>
      </c>
      <c r="AC137" s="98"/>
    </row>
    <row r="138" spans="1:31" ht="15" customHeight="1">
      <c r="A138">
        <v>1</v>
      </c>
      <c r="B138" s="994" t="str">
        <f>'03.01-FUND E ESTRUTURAS'!$B$103</f>
        <v>03.04.100.02</v>
      </c>
      <c r="C138" s="996" t="str">
        <f>'03.01-FUND E ESTRUTURAS'!$C$103</f>
        <v>TRANSPORTE HORIZONTAL MANUAL, DE VIGAS DE MADEIRA COM SEÇÃO TRANSVERSAL DE 5 X 12 CM (UNIDADE: MXKM). AF_07/2019</v>
      </c>
      <c r="D138" s="998">
        <f>'03.01-FUND E ESTRUTURAS'!$H$103</f>
        <v>0</v>
      </c>
      <c r="E138" s="175"/>
      <c r="F138" s="161">
        <f>$E$138*$D$138</f>
        <v>0</v>
      </c>
      <c r="G138" s="176"/>
      <c r="H138" s="167">
        <f>$G$138*$D$138</f>
        <v>0</v>
      </c>
      <c r="I138" s="176"/>
      <c r="J138" s="167">
        <f>$I$138*$D$138</f>
        <v>0</v>
      </c>
      <c r="K138" s="176"/>
      <c r="L138" s="167">
        <f>$K$138*$D$138</f>
        <v>0</v>
      </c>
      <c r="M138" s="176"/>
      <c r="N138" s="167">
        <f>$M$138*$D$138</f>
        <v>0</v>
      </c>
      <c r="O138" s="176"/>
      <c r="P138" s="167">
        <f>$O$138*$D$138</f>
        <v>0</v>
      </c>
      <c r="Q138" s="176">
        <v>1</v>
      </c>
      <c r="R138" s="167">
        <f>$Q$138*$D$138</f>
        <v>0</v>
      </c>
      <c r="S138" s="176"/>
      <c r="T138" s="167">
        <f>$S$138*$D$138</f>
        <v>0</v>
      </c>
      <c r="U138" s="176"/>
      <c r="V138" s="167">
        <f>$U$138*$D$138</f>
        <v>0</v>
      </c>
      <c r="W138" s="176"/>
      <c r="X138" s="167">
        <f>$W$138*$D$138</f>
        <v>0</v>
      </c>
      <c r="Y138" s="176"/>
      <c r="Z138" s="167">
        <f>$Y$138*$D$138</f>
        <v>0</v>
      </c>
      <c r="AA138" s="176"/>
      <c r="AB138" s="167">
        <f>$AA$138*$D$138</f>
        <v>0</v>
      </c>
      <c r="AC138" s="98"/>
      <c r="AE138" t="s">
        <v>280</v>
      </c>
    </row>
    <row r="139" spans="1:31" ht="15" customHeight="1" thickBot="1">
      <c r="A139">
        <v>2</v>
      </c>
      <c r="B139" s="995"/>
      <c r="C139" s="997"/>
      <c r="D139" s="999"/>
      <c r="E139" s="162">
        <f>$E$138</f>
        <v>0</v>
      </c>
      <c r="F139" s="163">
        <f>$F$138</f>
        <v>0</v>
      </c>
      <c r="G139" s="164">
        <f>$G$138+$E$139</f>
        <v>0</v>
      </c>
      <c r="H139" s="165">
        <f>$H$138+$F$139</f>
        <v>0</v>
      </c>
      <c r="I139" s="164">
        <f>$I$138+$G$139</f>
        <v>0</v>
      </c>
      <c r="J139" s="165">
        <f>$J$138+$H$139</f>
        <v>0</v>
      </c>
      <c r="K139" s="164">
        <f>$K$138+$I$139</f>
        <v>0</v>
      </c>
      <c r="L139" s="165">
        <f>$L$138+$J$139</f>
        <v>0</v>
      </c>
      <c r="M139" s="164">
        <f>$M$138+$K$139</f>
        <v>0</v>
      </c>
      <c r="N139" s="165">
        <f>$N$138+$L$139</f>
        <v>0</v>
      </c>
      <c r="O139" s="164">
        <f>$O$138+$M$139</f>
        <v>0</v>
      </c>
      <c r="P139" s="165">
        <f>$P$138+$N$139</f>
        <v>0</v>
      </c>
      <c r="Q139" s="164">
        <f>$Q$138+$O$139</f>
        <v>1</v>
      </c>
      <c r="R139" s="165">
        <f>$R$138+$P$139</f>
        <v>0</v>
      </c>
      <c r="S139" s="164">
        <f>$S$138+$Q$139</f>
        <v>1</v>
      </c>
      <c r="T139" s="165">
        <f>$T$138+$R$139</f>
        <v>0</v>
      </c>
      <c r="U139" s="164">
        <f>$U$138+$S$139</f>
        <v>1</v>
      </c>
      <c r="V139" s="165">
        <f>$V$138+$T$139</f>
        <v>0</v>
      </c>
      <c r="W139" s="164">
        <f>$W$138+$U$139</f>
        <v>1</v>
      </c>
      <c r="X139" s="165">
        <f>$X$138+$V$139</f>
        <v>0</v>
      </c>
      <c r="Y139" s="164">
        <f>$Y$138+$W$139</f>
        <v>1</v>
      </c>
      <c r="Z139" s="165">
        <f>$Z$138+$X$139</f>
        <v>0</v>
      </c>
      <c r="AA139" s="164">
        <f>$AA$138+$Y$139</f>
        <v>1</v>
      </c>
      <c r="AB139" s="165">
        <f>$AB$138+$Z$139</f>
        <v>0</v>
      </c>
      <c r="AC139" s="98"/>
    </row>
    <row r="140" spans="1:31" ht="15" customHeight="1">
      <c r="A140">
        <v>1</v>
      </c>
      <c r="B140" s="994" t="str">
        <f>'03.01-FUND E ESTRUTURAS'!$B$104</f>
        <v>03.04.100.03</v>
      </c>
      <c r="C140" s="996" t="str">
        <f>'03.01-FUND E ESTRUTURAS'!$C$104</f>
        <v>FABRICAÇÃO E INSTALAÇÃO DE TESOURA INTEIRA EM MADEIRA NÃO APARELHADA, VÃO DE 3 M, PARA TELHA CERÂMICA OU DE CONCRETO, INCLUSO IÇAMENTO. AF_10/2025</v>
      </c>
      <c r="D140" s="998">
        <f>'03.01-FUND E ESTRUTURAS'!$H$104</f>
        <v>0</v>
      </c>
      <c r="E140" s="175"/>
      <c r="F140" s="161">
        <f>$E$140*$D$140</f>
        <v>0</v>
      </c>
      <c r="G140" s="176"/>
      <c r="H140" s="167">
        <f>$G$140*$D$140</f>
        <v>0</v>
      </c>
      <c r="I140" s="176"/>
      <c r="J140" s="167">
        <f>$I$140*$D$140</f>
        <v>0</v>
      </c>
      <c r="K140" s="176"/>
      <c r="L140" s="167">
        <f>$K$140*$D$140</f>
        <v>0</v>
      </c>
      <c r="M140" s="176"/>
      <c r="N140" s="167">
        <f>$M$140*$D$140</f>
        <v>0</v>
      </c>
      <c r="O140" s="176"/>
      <c r="P140" s="167">
        <f>$O$140*$D$140</f>
        <v>0</v>
      </c>
      <c r="Q140" s="176">
        <v>1</v>
      </c>
      <c r="R140" s="167">
        <f>$Q$140*$D$140</f>
        <v>0</v>
      </c>
      <c r="S140" s="176"/>
      <c r="T140" s="167">
        <f>$S$140*$D$140</f>
        <v>0</v>
      </c>
      <c r="U140" s="176"/>
      <c r="V140" s="167">
        <f>$U$140*$D$140</f>
        <v>0</v>
      </c>
      <c r="W140" s="176"/>
      <c r="X140" s="167">
        <f>$W$140*$D$140</f>
        <v>0</v>
      </c>
      <c r="Y140" s="176"/>
      <c r="Z140" s="167">
        <f>$Y$140*$D$140</f>
        <v>0</v>
      </c>
      <c r="AA140" s="176"/>
      <c r="AB140" s="167">
        <f>$AA$140*$D$140</f>
        <v>0</v>
      </c>
      <c r="AC140" s="98"/>
      <c r="AE140" t="s">
        <v>281</v>
      </c>
    </row>
    <row r="141" spans="1:31" ht="15" customHeight="1" thickBot="1">
      <c r="A141">
        <v>2</v>
      </c>
      <c r="B141" s="995"/>
      <c r="C141" s="997"/>
      <c r="D141" s="999"/>
      <c r="E141" s="162">
        <f>$E$140</f>
        <v>0</v>
      </c>
      <c r="F141" s="163">
        <f>$F$140</f>
        <v>0</v>
      </c>
      <c r="G141" s="164">
        <f>$G$140+$E$141</f>
        <v>0</v>
      </c>
      <c r="H141" s="165">
        <f>$H$140+$F$141</f>
        <v>0</v>
      </c>
      <c r="I141" s="164">
        <f>$I$140+$G$141</f>
        <v>0</v>
      </c>
      <c r="J141" s="165">
        <f>$J$140+$H$141</f>
        <v>0</v>
      </c>
      <c r="K141" s="164">
        <f>$K$140+$I$141</f>
        <v>0</v>
      </c>
      <c r="L141" s="165">
        <f>$L$140+$J$141</f>
        <v>0</v>
      </c>
      <c r="M141" s="164">
        <f>$M$140+$K$141</f>
        <v>0</v>
      </c>
      <c r="N141" s="165">
        <f>$N$140+$L$141</f>
        <v>0</v>
      </c>
      <c r="O141" s="164">
        <f>$O$140+$M$141</f>
        <v>0</v>
      </c>
      <c r="P141" s="165">
        <f>$P$140+$N$141</f>
        <v>0</v>
      </c>
      <c r="Q141" s="164">
        <f>$Q$140+$O$141</f>
        <v>1</v>
      </c>
      <c r="R141" s="165">
        <f>$R$140+$P$141</f>
        <v>0</v>
      </c>
      <c r="S141" s="164">
        <f>$S$140+$Q$141</f>
        <v>1</v>
      </c>
      <c r="T141" s="165">
        <f>$T$140+$R$141</f>
        <v>0</v>
      </c>
      <c r="U141" s="164">
        <f>$U$140+$S$141</f>
        <v>1</v>
      </c>
      <c r="V141" s="165">
        <f>$V$140+$T$141</f>
        <v>0</v>
      </c>
      <c r="W141" s="164">
        <f>$W$140+$U$141</f>
        <v>1</v>
      </c>
      <c r="X141" s="165">
        <f>$X$140+$V$141</f>
        <v>0</v>
      </c>
      <c r="Y141" s="164">
        <f>$Y$140+$W$141</f>
        <v>1</v>
      </c>
      <c r="Z141" s="165">
        <f>$Z$140+$X$141</f>
        <v>0</v>
      </c>
      <c r="AA141" s="164">
        <f>$AA$140+$Y$141</f>
        <v>1</v>
      </c>
      <c r="AB141" s="165">
        <f>$AB$140+$Z$141</f>
        <v>0</v>
      </c>
      <c r="AC141" s="98"/>
    </row>
    <row r="142" spans="1:31" ht="15" customHeight="1">
      <c r="A142">
        <v>1</v>
      </c>
      <c r="B142" s="994" t="str">
        <f>'03.01-FUND E ESTRUTURAS'!$B$105</f>
        <v>03.04.100.04</v>
      </c>
      <c r="C142" s="996" t="str">
        <f>'03.01-FUND E ESTRUTURAS'!$C$105</f>
        <v>FABRICAÇÃO E INSTALAÇÃO DE TESOURA INTEIRA EM MADEIRA NÃO APARELHADA, VÃO DE 7 M, PARA TELHA CERÂMICA OU DE CONCRETO, INCLUSO IÇAMENTO. AF_10/2025</v>
      </c>
      <c r="D142" s="998">
        <f>'03.01-FUND E ESTRUTURAS'!$H$105</f>
        <v>0</v>
      </c>
      <c r="E142" s="175"/>
      <c r="F142" s="161">
        <f>$E$142*$D$142</f>
        <v>0</v>
      </c>
      <c r="G142" s="176"/>
      <c r="H142" s="167">
        <f>$G$142*$D$142</f>
        <v>0</v>
      </c>
      <c r="I142" s="176"/>
      <c r="J142" s="167">
        <f>$I$142*$D$142</f>
        <v>0</v>
      </c>
      <c r="K142" s="176"/>
      <c r="L142" s="167">
        <f>$K$142*$D$142</f>
        <v>0</v>
      </c>
      <c r="M142" s="176"/>
      <c r="N142" s="167">
        <f>$M$142*$D$142</f>
        <v>0</v>
      </c>
      <c r="O142" s="176"/>
      <c r="P142" s="167">
        <f>$O$142*$D$142</f>
        <v>0</v>
      </c>
      <c r="Q142" s="176">
        <v>1</v>
      </c>
      <c r="R142" s="167">
        <f>$Q$142*$D$142</f>
        <v>0</v>
      </c>
      <c r="S142" s="176"/>
      <c r="T142" s="167">
        <f>$S$142*$D$142</f>
        <v>0</v>
      </c>
      <c r="U142" s="176"/>
      <c r="V142" s="167">
        <f>$U$142*$D$142</f>
        <v>0</v>
      </c>
      <c r="W142" s="176"/>
      <c r="X142" s="167">
        <f>$W$142*$D$142</f>
        <v>0</v>
      </c>
      <c r="Y142" s="176"/>
      <c r="Z142" s="167">
        <f>$Y$142*$D$142</f>
        <v>0</v>
      </c>
      <c r="AA142" s="176"/>
      <c r="AB142" s="167">
        <f>$AA$142*$D$142</f>
        <v>0</v>
      </c>
      <c r="AC142" s="98"/>
      <c r="AE142" t="s">
        <v>282</v>
      </c>
    </row>
    <row r="143" spans="1:31" ht="15" customHeight="1" thickBot="1">
      <c r="A143">
        <v>2</v>
      </c>
      <c r="B143" s="995"/>
      <c r="C143" s="997"/>
      <c r="D143" s="999"/>
      <c r="E143" s="162">
        <f>$E$142</f>
        <v>0</v>
      </c>
      <c r="F143" s="163">
        <f>$F$142</f>
        <v>0</v>
      </c>
      <c r="G143" s="164">
        <f>$G$142+$E$143</f>
        <v>0</v>
      </c>
      <c r="H143" s="165">
        <f>$H$142+$F$143</f>
        <v>0</v>
      </c>
      <c r="I143" s="164">
        <f>$I$142+$G$143</f>
        <v>0</v>
      </c>
      <c r="J143" s="165">
        <f>$J$142+$H$143</f>
        <v>0</v>
      </c>
      <c r="K143" s="164">
        <f>$K$142+$I$143</f>
        <v>0</v>
      </c>
      <c r="L143" s="165">
        <f>$L$142+$J$143</f>
        <v>0</v>
      </c>
      <c r="M143" s="164">
        <f>$M$142+$K$143</f>
        <v>0</v>
      </c>
      <c r="N143" s="165">
        <f>$N$142+$L$143</f>
        <v>0</v>
      </c>
      <c r="O143" s="164">
        <f>$O$142+$M$143</f>
        <v>0</v>
      </c>
      <c r="P143" s="165">
        <f>$P$142+$N$143</f>
        <v>0</v>
      </c>
      <c r="Q143" s="164">
        <f>$Q$142+$O$143</f>
        <v>1</v>
      </c>
      <c r="R143" s="165">
        <f>$R$142+$P$143</f>
        <v>0</v>
      </c>
      <c r="S143" s="164">
        <f>$S$142+$Q$143</f>
        <v>1</v>
      </c>
      <c r="T143" s="165">
        <f>$T$142+$R$143</f>
        <v>0</v>
      </c>
      <c r="U143" s="164">
        <f>$U$142+$S$143</f>
        <v>1</v>
      </c>
      <c r="V143" s="165">
        <f>$V$142+$T$143</f>
        <v>0</v>
      </c>
      <c r="W143" s="164">
        <f>$W$142+$U$143</f>
        <v>1</v>
      </c>
      <c r="X143" s="165">
        <f>$X$142+$V$143</f>
        <v>0</v>
      </c>
      <c r="Y143" s="164">
        <f>$Y$142+$W$143</f>
        <v>1</v>
      </c>
      <c r="Z143" s="165">
        <f>$Z$142+$X$143</f>
        <v>0</v>
      </c>
      <c r="AA143" s="164">
        <f>$AA$142+$Y$143</f>
        <v>1</v>
      </c>
      <c r="AB143" s="165">
        <f>$AB$142+$Z$143</f>
        <v>0</v>
      </c>
      <c r="AC143" s="98"/>
    </row>
    <row r="144" spans="1:31" ht="15" customHeight="1">
      <c r="A144">
        <v>1</v>
      </c>
      <c r="B144" s="994" t="str">
        <f>'03.01-FUND E ESTRUTURAS'!$B$105</f>
        <v>03.04.100.04</v>
      </c>
      <c r="C144" s="996" t="str">
        <f>'03.01-FUND E ESTRUTURAS'!$C$106</f>
        <v>TRAMA DE MADEIRA COMPOSTA POR RIPAS, CAIBROS E TERÇAS PARA TELHADOS DE MAIS QUE 2 ÁGUAS PARA TELHA CERÂMICA OU DE CONCRETO, INCLUSO TRANSPORTE VERTICAL. AF_10/2025</v>
      </c>
      <c r="D144" s="998">
        <f>'03.01-FUND E ESTRUTURAS'!$H$106</f>
        <v>0</v>
      </c>
      <c r="E144" s="175"/>
      <c r="F144" s="161">
        <f>$E$144*$D$144</f>
        <v>0</v>
      </c>
      <c r="G144" s="176"/>
      <c r="H144" s="167">
        <f>$G$144*$D$144</f>
        <v>0</v>
      </c>
      <c r="I144" s="176"/>
      <c r="J144" s="167">
        <f>$I$144*$D$144</f>
        <v>0</v>
      </c>
      <c r="K144" s="176"/>
      <c r="L144" s="167">
        <f>$K$144*$D$144</f>
        <v>0</v>
      </c>
      <c r="M144" s="176"/>
      <c r="N144" s="167">
        <f>$M$144*$D$144</f>
        <v>0</v>
      </c>
      <c r="O144" s="176"/>
      <c r="P144" s="167">
        <f>$O$144*$D$144</f>
        <v>0</v>
      </c>
      <c r="Q144" s="176">
        <v>1</v>
      </c>
      <c r="R144" s="167">
        <f>$Q$144*$D$144</f>
        <v>0</v>
      </c>
      <c r="S144" s="176"/>
      <c r="T144" s="167">
        <f>$S$144*$D$144</f>
        <v>0</v>
      </c>
      <c r="U144" s="176"/>
      <c r="V144" s="167">
        <f>$U$144*$D$144</f>
        <v>0</v>
      </c>
      <c r="W144" s="176"/>
      <c r="X144" s="167">
        <f>$W$144*$D$144</f>
        <v>0</v>
      </c>
      <c r="Y144" s="176"/>
      <c r="Z144" s="167">
        <f>$Y$144*$D$144</f>
        <v>0</v>
      </c>
      <c r="AA144" s="176"/>
      <c r="AB144" s="167">
        <f>$AA$144*$D$144</f>
        <v>0</v>
      </c>
      <c r="AC144" s="98"/>
    </row>
    <row r="145" spans="1:31" ht="15" customHeight="1" thickBot="1">
      <c r="A145">
        <v>2</v>
      </c>
      <c r="B145" s="995"/>
      <c r="C145" s="997"/>
      <c r="D145" s="999"/>
      <c r="E145" s="162">
        <f>$E$144</f>
        <v>0</v>
      </c>
      <c r="F145" s="163">
        <f>$F$144</f>
        <v>0</v>
      </c>
      <c r="G145" s="164">
        <f>$G$144+$E$145</f>
        <v>0</v>
      </c>
      <c r="H145" s="165">
        <f>$H$144+$F$145</f>
        <v>0</v>
      </c>
      <c r="I145" s="164">
        <f>$I$144+$G$145</f>
        <v>0</v>
      </c>
      <c r="J145" s="165">
        <f>$J$144+$H$145</f>
        <v>0</v>
      </c>
      <c r="K145" s="164">
        <f>$K$144+$I$145</f>
        <v>0</v>
      </c>
      <c r="L145" s="165">
        <f>$L$144+$J$145</f>
        <v>0</v>
      </c>
      <c r="M145" s="164">
        <f>$M$144+$K$145</f>
        <v>0</v>
      </c>
      <c r="N145" s="165">
        <f>$N$144+$L$145</f>
        <v>0</v>
      </c>
      <c r="O145" s="164">
        <f>$O$144+$M$145</f>
        <v>0</v>
      </c>
      <c r="P145" s="165">
        <f>$P$144+$N$145</f>
        <v>0</v>
      </c>
      <c r="Q145" s="164">
        <f>$Q$144+$O$145</f>
        <v>1</v>
      </c>
      <c r="R145" s="165">
        <f>$R$144+$P$145</f>
        <v>0</v>
      </c>
      <c r="S145" s="164">
        <f>$S$144+$Q$145</f>
        <v>1</v>
      </c>
      <c r="T145" s="165">
        <f>$T$144+$R$145</f>
        <v>0</v>
      </c>
      <c r="U145" s="164">
        <f>$U$144+$S$145</f>
        <v>1</v>
      </c>
      <c r="V145" s="165">
        <f>$V$144+$T$145</f>
        <v>0</v>
      </c>
      <c r="W145" s="164">
        <f>$W$144+$U$145</f>
        <v>1</v>
      </c>
      <c r="X145" s="165">
        <f>$X$144+$V$145</f>
        <v>0</v>
      </c>
      <c r="Y145" s="164">
        <f>$Y$144+$W$145</f>
        <v>1</v>
      </c>
      <c r="Z145" s="165">
        <f>$Z$144+$X$145</f>
        <v>0</v>
      </c>
      <c r="AA145" s="164">
        <f>$AA$144+$Y$145</f>
        <v>1</v>
      </c>
      <c r="AB145" s="165">
        <f>$AB$144+$Z$145</f>
        <v>0</v>
      </c>
      <c r="AC145" s="98"/>
    </row>
    <row r="146" spans="1:31" ht="15" customHeight="1">
      <c r="A146">
        <v>1</v>
      </c>
      <c r="B146" s="994" t="str">
        <f>'03.01-FUND E ESTRUTURAS'!$B$107</f>
        <v>03.04.100.06</v>
      </c>
      <c r="C146" s="996" t="str">
        <f>'03.01-FUND E ESTRUTURAS'!$C$107</f>
        <v>PINTURA IMUNIZANTE PARA MADEIRA, 2 DEMÃOS. AF_01/2021</v>
      </c>
      <c r="D146" s="998">
        <f>'03.01-FUND E ESTRUTURAS'!$H$107</f>
        <v>0</v>
      </c>
      <c r="E146" s="175"/>
      <c r="F146" s="161">
        <f>$E$146*$D$146</f>
        <v>0</v>
      </c>
      <c r="G146" s="176"/>
      <c r="H146" s="167">
        <f>$G$146*$D$146</f>
        <v>0</v>
      </c>
      <c r="I146" s="176"/>
      <c r="J146" s="167">
        <f>$I$146*$D$146</f>
        <v>0</v>
      </c>
      <c r="K146" s="176"/>
      <c r="L146" s="167">
        <f>$K$146*$D$146</f>
        <v>0</v>
      </c>
      <c r="M146" s="176"/>
      <c r="N146" s="167">
        <f>$M$146*$D$146</f>
        <v>0</v>
      </c>
      <c r="O146" s="176"/>
      <c r="P146" s="167">
        <f>$O$146*$D$146</f>
        <v>0</v>
      </c>
      <c r="Q146" s="176">
        <v>1</v>
      </c>
      <c r="R146" s="167">
        <f>$Q$146*$D$146</f>
        <v>0</v>
      </c>
      <c r="S146" s="176"/>
      <c r="T146" s="167">
        <f>$S$146*$D$146</f>
        <v>0</v>
      </c>
      <c r="U146" s="176"/>
      <c r="V146" s="167">
        <f>$U$146*$D$146</f>
        <v>0</v>
      </c>
      <c r="W146" s="176"/>
      <c r="X146" s="167">
        <f>$W$146*$D$146</f>
        <v>0</v>
      </c>
      <c r="Y146" s="176"/>
      <c r="Z146" s="167">
        <f>$Y$146*$D$146</f>
        <v>0</v>
      </c>
      <c r="AA146" s="176"/>
      <c r="AB146" s="167">
        <f>$AA$146*$D$146</f>
        <v>0</v>
      </c>
      <c r="AC146" s="98"/>
    </row>
    <row r="147" spans="1:31" ht="15" customHeight="1" thickBot="1">
      <c r="A147">
        <v>2</v>
      </c>
      <c r="B147" s="995"/>
      <c r="C147" s="997"/>
      <c r="D147" s="999"/>
      <c r="E147" s="162">
        <f>$E$146</f>
        <v>0</v>
      </c>
      <c r="F147" s="163">
        <f>$F$146</f>
        <v>0</v>
      </c>
      <c r="G147" s="164">
        <f>$G$146+$E$147</f>
        <v>0</v>
      </c>
      <c r="H147" s="165">
        <f>$H$146+$F$147</f>
        <v>0</v>
      </c>
      <c r="I147" s="164">
        <f>$I$146+$G$147</f>
        <v>0</v>
      </c>
      <c r="J147" s="165">
        <f>$J$146+$H$147</f>
        <v>0</v>
      </c>
      <c r="K147" s="164">
        <f>$K$146+$I$147</f>
        <v>0</v>
      </c>
      <c r="L147" s="165">
        <f>$L$146+$J$147</f>
        <v>0</v>
      </c>
      <c r="M147" s="164">
        <f>$M$146+$K$147</f>
        <v>0</v>
      </c>
      <c r="N147" s="165">
        <f>$N$146+$L$147</f>
        <v>0</v>
      </c>
      <c r="O147" s="164">
        <f>$O$146+$M$147</f>
        <v>0</v>
      </c>
      <c r="P147" s="165">
        <f>$P$146+$N$147</f>
        <v>0</v>
      </c>
      <c r="Q147" s="164">
        <f>$Q$146+$O$147</f>
        <v>1</v>
      </c>
      <c r="R147" s="165">
        <f>$R$146+$P$147</f>
        <v>0</v>
      </c>
      <c r="S147" s="164">
        <f>$S$146+$Q$147</f>
        <v>1</v>
      </c>
      <c r="T147" s="165">
        <f>$T$146+$R$147</f>
        <v>0</v>
      </c>
      <c r="U147" s="164">
        <f>$U$146+$S$147</f>
        <v>1</v>
      </c>
      <c r="V147" s="165">
        <f>$V$146+$T$147</f>
        <v>0</v>
      </c>
      <c r="W147" s="164">
        <f>$W$146+$U$147</f>
        <v>1</v>
      </c>
      <c r="X147" s="165">
        <f>$X$146+$V$147</f>
        <v>0</v>
      </c>
      <c r="Y147" s="164">
        <f>$Y$146+$W$147</f>
        <v>1</v>
      </c>
      <c r="Z147" s="165">
        <f>$Z$146+$X$147</f>
        <v>0</v>
      </c>
      <c r="AA147" s="164">
        <f>$AA$146+$Y$147</f>
        <v>1</v>
      </c>
      <c r="AB147" s="165">
        <f>$AB$146+$Z$147</f>
        <v>0</v>
      </c>
      <c r="AC147" s="98"/>
    </row>
    <row r="148" spans="1:31" ht="15" customHeight="1" thickBot="1">
      <c r="B148" s="76" t="str">
        <f>'03.01-FUND E ESTRUTURAS'!$B$108</f>
        <v>03.04.000</v>
      </c>
      <c r="C148" s="40" t="str">
        <f>'03.01-FUND E ESTRUTURAS'!$C$108</f>
        <v>ESTRUTURAS DE MADEIRA - Bloco M (M1 e M2)</v>
      </c>
      <c r="D148" s="106">
        <f>'03.01-FUND E ESTRUTURAS'!$H$108</f>
        <v>0</v>
      </c>
      <c r="E148" s="993"/>
      <c r="F148" s="993"/>
      <c r="G148" s="993"/>
      <c r="H148" s="993"/>
      <c r="I148" s="993"/>
      <c r="J148" s="993"/>
      <c r="K148" s="993"/>
      <c r="L148" s="993"/>
      <c r="M148" s="993"/>
      <c r="N148" s="993"/>
      <c r="O148" s="993"/>
      <c r="P148" s="993"/>
      <c r="Q148" s="993"/>
      <c r="R148" s="993"/>
      <c r="S148" s="993"/>
      <c r="T148" s="993"/>
      <c r="U148" s="993"/>
      <c r="V148" s="993"/>
      <c r="W148" s="993"/>
      <c r="X148" s="993"/>
      <c r="Y148" s="993"/>
      <c r="Z148" s="993"/>
      <c r="AA148" s="993"/>
      <c r="AB148" s="993"/>
      <c r="AC148" s="98"/>
      <c r="AE148" s="200" t="s">
        <v>283</v>
      </c>
    </row>
    <row r="149" spans="1:31" ht="15" customHeight="1">
      <c r="A149">
        <v>1</v>
      </c>
      <c r="B149" s="994" t="str">
        <f>'03.01-FUND E ESTRUTURAS'!$B$110</f>
        <v>03.04.100.01</v>
      </c>
      <c r="C149" s="996" t="str">
        <f>'03.01-FUND E ESTRUTURAS'!$C$110</f>
        <v>FABRICAÇÃO E INSTALAÇÃO DE MEIA TESOURA DE MADEIRA NÃO APARELHADA, COM VÃO DE 4 M, PARA TELHA CERÂMICA OU DE CONCRETO, INCLUSO IÇAMENTO. AF_10/2025</v>
      </c>
      <c r="D149" s="998">
        <f>'03.01-FUND E ESTRUTURAS'!$H$110</f>
        <v>0</v>
      </c>
      <c r="E149" s="175"/>
      <c r="F149" s="161">
        <f>$E$149*$D$149</f>
        <v>0</v>
      </c>
      <c r="G149" s="176"/>
      <c r="H149" s="167">
        <f>$G$149*$D$149</f>
        <v>0</v>
      </c>
      <c r="I149" s="176"/>
      <c r="J149" s="167">
        <f>$I$149*$D$149</f>
        <v>0</v>
      </c>
      <c r="K149" s="176"/>
      <c r="L149" s="167">
        <f>$K$149*$D$149</f>
        <v>0</v>
      </c>
      <c r="M149" s="176"/>
      <c r="N149" s="167">
        <f>$M$149*$D$149</f>
        <v>0</v>
      </c>
      <c r="O149" s="176"/>
      <c r="P149" s="167">
        <f>$O$149*$D$149</f>
        <v>0</v>
      </c>
      <c r="Q149" s="176">
        <v>1</v>
      </c>
      <c r="R149" s="167">
        <f>$Q$149*$D$149</f>
        <v>0</v>
      </c>
      <c r="S149" s="176"/>
      <c r="T149" s="167">
        <f>$S$149*$D$149</f>
        <v>0</v>
      </c>
      <c r="U149" s="176"/>
      <c r="V149" s="167">
        <f>$U$149*$D$149</f>
        <v>0</v>
      </c>
      <c r="W149" s="176"/>
      <c r="X149" s="167">
        <f>$W$149*$D$149</f>
        <v>0</v>
      </c>
      <c r="Y149" s="176"/>
      <c r="Z149" s="167">
        <f>$Y$149*$D$149</f>
        <v>0</v>
      </c>
      <c r="AA149" s="176"/>
      <c r="AB149" s="167">
        <f>$AA$149*$D$149</f>
        <v>0</v>
      </c>
      <c r="AC149" s="98"/>
      <c r="AE149" t="s">
        <v>286</v>
      </c>
    </row>
    <row r="150" spans="1:31" ht="15" customHeight="1" thickBot="1">
      <c r="A150">
        <v>2</v>
      </c>
      <c r="B150" s="995"/>
      <c r="C150" s="997"/>
      <c r="D150" s="999"/>
      <c r="E150" s="162">
        <f>$E$149</f>
        <v>0</v>
      </c>
      <c r="F150" s="163">
        <f>$F$149</f>
        <v>0</v>
      </c>
      <c r="G150" s="164">
        <f>$G$149+$E$150</f>
        <v>0</v>
      </c>
      <c r="H150" s="165">
        <f>$H$149+$F$150</f>
        <v>0</v>
      </c>
      <c r="I150" s="164">
        <f>$I$149+$G$150</f>
        <v>0</v>
      </c>
      <c r="J150" s="165">
        <f>$J$149+$H$150</f>
        <v>0</v>
      </c>
      <c r="K150" s="164">
        <f>$K$149+$I$150</f>
        <v>0</v>
      </c>
      <c r="L150" s="165">
        <f>$L$149+$J$150</f>
        <v>0</v>
      </c>
      <c r="M150" s="164">
        <f>$M$149+$K$150</f>
        <v>0</v>
      </c>
      <c r="N150" s="165">
        <f>$N$149+$L$150</f>
        <v>0</v>
      </c>
      <c r="O150" s="164">
        <f>$O$149+$M$150</f>
        <v>0</v>
      </c>
      <c r="P150" s="165">
        <f>$P$149+$N$150</f>
        <v>0</v>
      </c>
      <c r="Q150" s="164">
        <f>$Q$149+$O$150</f>
        <v>1</v>
      </c>
      <c r="R150" s="165">
        <f>$R$149+$P$150</f>
        <v>0</v>
      </c>
      <c r="S150" s="164">
        <f>$S$149+$Q$150</f>
        <v>1</v>
      </c>
      <c r="T150" s="165">
        <f>$T$149+$R$150</f>
        <v>0</v>
      </c>
      <c r="U150" s="164">
        <f>$U$149+$S$150</f>
        <v>1</v>
      </c>
      <c r="V150" s="165">
        <f>$V$149+$T$150</f>
        <v>0</v>
      </c>
      <c r="W150" s="164">
        <f>$W$149+$U$150</f>
        <v>1</v>
      </c>
      <c r="X150" s="165">
        <f>$X$149+$V$150</f>
        <v>0</v>
      </c>
      <c r="Y150" s="164">
        <f>$Y$149+$W$150</f>
        <v>1</v>
      </c>
      <c r="Z150" s="165">
        <f>$Z$149+$X$150</f>
        <v>0</v>
      </c>
      <c r="AA150" s="164">
        <f>$AA$149+$Y$150</f>
        <v>1</v>
      </c>
      <c r="AB150" s="165">
        <f>$AB$149+$Z$150</f>
        <v>0</v>
      </c>
      <c r="AC150" s="98"/>
    </row>
    <row r="151" spans="1:31" ht="15" customHeight="1">
      <c r="A151">
        <v>1</v>
      </c>
      <c r="B151" s="994" t="str">
        <f>'03.01-FUND E ESTRUTURAS'!$B$111</f>
        <v>03.04.100.02</v>
      </c>
      <c r="C151" s="996" t="str">
        <f>'03.01-FUND E ESTRUTURAS'!$C$111</f>
        <v>TRAMA DE MADEIRA COMPOSTA POR RIPAS, CAIBROS E TERÇAS PARA TELHADOS DE ATÉ 2 ÁGUAS PARA TELHA CERÂMICA OU DE CONCRETO, INCLUSO TRANSPORTE VERTICAL. AF_10/2025</v>
      </c>
      <c r="D151" s="998">
        <f>'03.01-FUND E ESTRUTURAS'!$H$111</f>
        <v>0</v>
      </c>
      <c r="E151" s="175"/>
      <c r="F151" s="161">
        <f>$E$151*$D$151</f>
        <v>0</v>
      </c>
      <c r="G151" s="176"/>
      <c r="H151" s="167">
        <f>$G$151*$D$151</f>
        <v>0</v>
      </c>
      <c r="I151" s="176"/>
      <c r="J151" s="167">
        <f>$I$151*$D$151</f>
        <v>0</v>
      </c>
      <c r="K151" s="176"/>
      <c r="L151" s="167">
        <f>$K$151*$D$151</f>
        <v>0</v>
      </c>
      <c r="M151" s="176"/>
      <c r="N151" s="167">
        <f>$M$151*$D$151</f>
        <v>0</v>
      </c>
      <c r="O151" s="176"/>
      <c r="P151" s="167">
        <f>$O$151*$D$151</f>
        <v>0</v>
      </c>
      <c r="Q151" s="176">
        <v>1</v>
      </c>
      <c r="R151" s="167">
        <f>$Q$151*$D$151</f>
        <v>0</v>
      </c>
      <c r="S151" s="176"/>
      <c r="T151" s="167">
        <f>$S$151*$D$151</f>
        <v>0</v>
      </c>
      <c r="U151" s="176"/>
      <c r="V151" s="167">
        <f>$U$151*$D$151</f>
        <v>0</v>
      </c>
      <c r="W151" s="176"/>
      <c r="X151" s="167">
        <f>$W$151*$D$151</f>
        <v>0</v>
      </c>
      <c r="Y151" s="176"/>
      <c r="Z151" s="167">
        <f>$Y$151*$D$151</f>
        <v>0</v>
      </c>
      <c r="AA151" s="176"/>
      <c r="AB151" s="167">
        <f>$AA$151*$D$151</f>
        <v>0</v>
      </c>
      <c r="AC151" s="98"/>
      <c r="AE151" t="s">
        <v>287</v>
      </c>
    </row>
    <row r="152" spans="1:31" ht="15" customHeight="1" thickBot="1">
      <c r="A152">
        <v>2</v>
      </c>
      <c r="B152" s="995"/>
      <c r="C152" s="997"/>
      <c r="D152" s="999"/>
      <c r="E152" s="162">
        <f>$E$151</f>
        <v>0</v>
      </c>
      <c r="F152" s="163">
        <f>$F$151</f>
        <v>0</v>
      </c>
      <c r="G152" s="164">
        <f>$G$151+$E$152</f>
        <v>0</v>
      </c>
      <c r="H152" s="165">
        <f>$H$151+$F$152</f>
        <v>0</v>
      </c>
      <c r="I152" s="164">
        <f>$I$151+$G$152</f>
        <v>0</v>
      </c>
      <c r="J152" s="165">
        <f>$J$151+$H$152</f>
        <v>0</v>
      </c>
      <c r="K152" s="164">
        <f>$K$151+$I$152</f>
        <v>0</v>
      </c>
      <c r="L152" s="165">
        <f>$L$151+$J$152</f>
        <v>0</v>
      </c>
      <c r="M152" s="164">
        <f>$M$151+$K$152</f>
        <v>0</v>
      </c>
      <c r="N152" s="165">
        <f>$N$151+$L$152</f>
        <v>0</v>
      </c>
      <c r="O152" s="164">
        <f>$O$151+$M$152</f>
        <v>0</v>
      </c>
      <c r="P152" s="165">
        <f>$P$151+$N$152</f>
        <v>0</v>
      </c>
      <c r="Q152" s="164">
        <f>$Q$151+$O$152</f>
        <v>1</v>
      </c>
      <c r="R152" s="165">
        <f>$R$151+$P$152</f>
        <v>0</v>
      </c>
      <c r="S152" s="164">
        <f>$S$151+$Q$152</f>
        <v>1</v>
      </c>
      <c r="T152" s="165">
        <f>$T$151+$R$152</f>
        <v>0</v>
      </c>
      <c r="U152" s="164">
        <f>$U$151+$S$152</f>
        <v>1</v>
      </c>
      <c r="V152" s="165">
        <f>$V$151+$T$152</f>
        <v>0</v>
      </c>
      <c r="W152" s="164">
        <f>$W$151+$U$152</f>
        <v>1</v>
      </c>
      <c r="X152" s="165">
        <f>$X$151+$V$152</f>
        <v>0</v>
      </c>
      <c r="Y152" s="164">
        <f>$Y$151+$W$152</f>
        <v>1</v>
      </c>
      <c r="Z152" s="165">
        <f>$Z$151+$X$152</f>
        <v>0</v>
      </c>
      <c r="AA152" s="164">
        <f>$AA$151+$Y$152</f>
        <v>1</v>
      </c>
      <c r="AB152" s="165">
        <f>$AB$151+$Z$152</f>
        <v>0</v>
      </c>
      <c r="AC152" s="98"/>
    </row>
    <row r="153" spans="1:31" ht="15" customHeight="1">
      <c r="A153">
        <v>1</v>
      </c>
      <c r="B153" s="994" t="str">
        <f>'03.01-FUND E ESTRUTURAS'!$B$112</f>
        <v>03.04.100.03</v>
      </c>
      <c r="C153" s="996" t="str">
        <f>'03.01-FUND E ESTRUTURAS'!$C$112</f>
        <v>PINTURA IMUNIZANTE PARA MADEIRA, 2 DEMÃOS. AF_01/2021</v>
      </c>
      <c r="D153" s="998">
        <f>'03.01-FUND E ESTRUTURAS'!$H$112</f>
        <v>0</v>
      </c>
      <c r="E153" s="175"/>
      <c r="F153" s="161">
        <f>$E$153*$D$153</f>
        <v>0</v>
      </c>
      <c r="G153" s="176"/>
      <c r="H153" s="167">
        <f>$G$153*$D$153</f>
        <v>0</v>
      </c>
      <c r="I153" s="176"/>
      <c r="J153" s="167">
        <f>$I$153*$D$153</f>
        <v>0</v>
      </c>
      <c r="K153" s="176"/>
      <c r="L153" s="167">
        <f>$K$153*$D$153</f>
        <v>0</v>
      </c>
      <c r="M153" s="176"/>
      <c r="N153" s="167">
        <f>$M$153*$D$153</f>
        <v>0</v>
      </c>
      <c r="O153" s="176"/>
      <c r="P153" s="167">
        <f>$O$153*$D$153</f>
        <v>0</v>
      </c>
      <c r="Q153" s="176">
        <v>1</v>
      </c>
      <c r="R153" s="167">
        <f>$Q$153*$D$153</f>
        <v>0</v>
      </c>
      <c r="S153" s="176"/>
      <c r="T153" s="167">
        <f>$S$153*$D$153</f>
        <v>0</v>
      </c>
      <c r="U153" s="176"/>
      <c r="V153" s="167">
        <f>$U$153*$D$153</f>
        <v>0</v>
      </c>
      <c r="W153" s="176"/>
      <c r="X153" s="167">
        <f>$W$153*$D$153</f>
        <v>0</v>
      </c>
      <c r="Y153" s="176"/>
      <c r="Z153" s="167">
        <f>$Y$153*$D$153</f>
        <v>0</v>
      </c>
      <c r="AA153" s="176"/>
      <c r="AB153" s="167">
        <f>$AA$153*$D$153</f>
        <v>0</v>
      </c>
      <c r="AC153" s="98"/>
      <c r="AE153" t="s">
        <v>288</v>
      </c>
    </row>
    <row r="154" spans="1:31" ht="15" customHeight="1" thickBot="1">
      <c r="A154">
        <v>2</v>
      </c>
      <c r="B154" s="995"/>
      <c r="C154" s="997"/>
      <c r="D154" s="999"/>
      <c r="E154" s="162">
        <f>$E$153</f>
        <v>0</v>
      </c>
      <c r="F154" s="163">
        <f>$F$153</f>
        <v>0</v>
      </c>
      <c r="G154" s="164">
        <f>$G$153+$E$154</f>
        <v>0</v>
      </c>
      <c r="H154" s="165">
        <f>$H$153+$F$154</f>
        <v>0</v>
      </c>
      <c r="I154" s="164">
        <f>$I$153+$G$154</f>
        <v>0</v>
      </c>
      <c r="J154" s="165">
        <f>$J$153+$H$154</f>
        <v>0</v>
      </c>
      <c r="K154" s="164">
        <f>$K$153+$I$154</f>
        <v>0</v>
      </c>
      <c r="L154" s="165">
        <f>$L$153+$J$154</f>
        <v>0</v>
      </c>
      <c r="M154" s="164">
        <f>$M$153+$K$154</f>
        <v>0</v>
      </c>
      <c r="N154" s="165">
        <f>$N$153+$L$154</f>
        <v>0</v>
      </c>
      <c r="O154" s="164">
        <f>$O$153+$M$154</f>
        <v>0</v>
      </c>
      <c r="P154" s="165">
        <f>$P$153+$N$154</f>
        <v>0</v>
      </c>
      <c r="Q154" s="164">
        <f>$Q$153+$O$154</f>
        <v>1</v>
      </c>
      <c r="R154" s="165">
        <f>$R$153+$P$154</f>
        <v>0</v>
      </c>
      <c r="S154" s="164">
        <f>$S$153+$Q$154</f>
        <v>1</v>
      </c>
      <c r="T154" s="165">
        <f>$T$153+$R$154</f>
        <v>0</v>
      </c>
      <c r="U154" s="164">
        <f>$U$153+$S$154</f>
        <v>1</v>
      </c>
      <c r="V154" s="165">
        <f>$V$153+$T$154</f>
        <v>0</v>
      </c>
      <c r="W154" s="164">
        <f>$W$153+$U$154</f>
        <v>1</v>
      </c>
      <c r="X154" s="165">
        <f>$X$153+$V$154</f>
        <v>0</v>
      </c>
      <c r="Y154" s="164">
        <f>$Y$153+$W$154</f>
        <v>1</v>
      </c>
      <c r="Z154" s="165">
        <f>$Z$153+$X$154</f>
        <v>0</v>
      </c>
      <c r="AA154" s="164">
        <f>$AA$153+$Y$154</f>
        <v>1</v>
      </c>
      <c r="AB154" s="165">
        <f>$AB$153+$Z$154</f>
        <v>0</v>
      </c>
      <c r="AC154" s="98"/>
    </row>
    <row r="155" spans="1:31" ht="13.5" thickBot="1">
      <c r="B155" s="76" t="str">
        <f>'03.01-FUND E ESTRUTURAS'!$B$113</f>
        <v>03.04.000</v>
      </c>
      <c r="C155" s="40" t="str">
        <f>'03.01-FUND E ESTRUTURAS'!$C$113</f>
        <v>ESTRUTURAS DE MADEIRA - Bloco N (N1 a N11)</v>
      </c>
      <c r="D155" s="106">
        <f>'03.01-FUND E ESTRUTURAS'!$H$113</f>
        <v>0</v>
      </c>
      <c r="E155" s="993"/>
      <c r="F155" s="993"/>
      <c r="G155" s="993"/>
      <c r="H155" s="993"/>
      <c r="I155" s="993"/>
      <c r="J155" s="993"/>
      <c r="K155" s="993"/>
      <c r="L155" s="993"/>
      <c r="M155" s="993"/>
      <c r="N155" s="993"/>
      <c r="O155" s="993"/>
      <c r="P155" s="993"/>
      <c r="Q155" s="993"/>
      <c r="R155" s="993"/>
      <c r="S155" s="993"/>
      <c r="T155" s="993"/>
      <c r="U155" s="993"/>
      <c r="V155" s="993"/>
      <c r="W155" s="993"/>
      <c r="X155" s="993"/>
      <c r="Y155" s="993"/>
      <c r="Z155" s="993"/>
      <c r="AA155" s="993"/>
      <c r="AB155" s="993"/>
      <c r="AC155" s="98"/>
      <c r="AE155" s="200" t="s">
        <v>289</v>
      </c>
    </row>
    <row r="156" spans="1:31" ht="15" customHeight="1">
      <c r="A156">
        <v>1</v>
      </c>
      <c r="B156" s="994" t="str">
        <f>'03.01-FUND E ESTRUTURAS'!$B$115</f>
        <v>03.04.100.01</v>
      </c>
      <c r="C156" s="996" t="str">
        <f>'03.01-FUND E ESTRUTURAS'!$C$115</f>
        <v>PINTURA IMUNIZANTE PARA MADEIRA, 2 DEMÃOS. AF_01/2021</v>
      </c>
      <c r="D156" s="998">
        <f>'03.01-FUND E ESTRUTURAS'!$H$115</f>
        <v>0</v>
      </c>
      <c r="E156" s="175"/>
      <c r="F156" s="161">
        <f>$E$156*$D$156</f>
        <v>0</v>
      </c>
      <c r="G156" s="176"/>
      <c r="H156" s="167">
        <f>$G$156*$D$156</f>
        <v>0</v>
      </c>
      <c r="I156" s="176"/>
      <c r="J156" s="167">
        <f>$I$156*$D$156</f>
        <v>0</v>
      </c>
      <c r="K156" s="176"/>
      <c r="L156" s="167">
        <f>$K$156*$D$156</f>
        <v>0</v>
      </c>
      <c r="M156" s="176"/>
      <c r="N156" s="167">
        <f>$M$156*$D$156</f>
        <v>0</v>
      </c>
      <c r="O156" s="176"/>
      <c r="P156" s="167">
        <f>$O$156*$D$156</f>
        <v>0</v>
      </c>
      <c r="Q156" s="176">
        <v>1</v>
      </c>
      <c r="R156" s="167">
        <f>$Q$156*$D$156</f>
        <v>0</v>
      </c>
      <c r="S156" s="176"/>
      <c r="T156" s="167">
        <f>$S$156*$D$156</f>
        <v>0</v>
      </c>
      <c r="U156" s="176"/>
      <c r="V156" s="167">
        <f>$U$156*$D$156</f>
        <v>0</v>
      </c>
      <c r="W156" s="176"/>
      <c r="X156" s="167">
        <f>$W$156*$D$156</f>
        <v>0</v>
      </c>
      <c r="Y156" s="176"/>
      <c r="Z156" s="167">
        <f>$Y$156*$D$156</f>
        <v>0</v>
      </c>
      <c r="AA156" s="176"/>
      <c r="AB156" s="167">
        <f>$AA$156*$D$156</f>
        <v>0</v>
      </c>
      <c r="AC156" s="98"/>
      <c r="AE156" t="s">
        <v>292</v>
      </c>
    </row>
    <row r="157" spans="1:31" ht="15" customHeight="1" thickBot="1">
      <c r="A157">
        <v>2</v>
      </c>
      <c r="B157" s="995"/>
      <c r="C157" s="997"/>
      <c r="D157" s="999"/>
      <c r="E157" s="162">
        <f>$E$156</f>
        <v>0</v>
      </c>
      <c r="F157" s="163">
        <f>$F$156</f>
        <v>0</v>
      </c>
      <c r="G157" s="164">
        <f>$G$156+$E$157</f>
        <v>0</v>
      </c>
      <c r="H157" s="165">
        <f>$H$156+$F$157</f>
        <v>0</v>
      </c>
      <c r="I157" s="164">
        <f>$I$156+$G$157</f>
        <v>0</v>
      </c>
      <c r="J157" s="165">
        <f>$J$156+$H$157</f>
        <v>0</v>
      </c>
      <c r="K157" s="164">
        <f>$K$156+$I$157</f>
        <v>0</v>
      </c>
      <c r="L157" s="165">
        <f>$L$156+$J$157</f>
        <v>0</v>
      </c>
      <c r="M157" s="164">
        <f>$M$156+$K$157</f>
        <v>0</v>
      </c>
      <c r="N157" s="165">
        <f>$N$156+$L$157</f>
        <v>0</v>
      </c>
      <c r="O157" s="164">
        <f>$O$156+$M$157</f>
        <v>0</v>
      </c>
      <c r="P157" s="165">
        <f>$P$156+$N$157</f>
        <v>0</v>
      </c>
      <c r="Q157" s="164">
        <f>$Q$156+$O$157</f>
        <v>1</v>
      </c>
      <c r="R157" s="165">
        <f>$R$156+$P$157</f>
        <v>0</v>
      </c>
      <c r="S157" s="164">
        <f>$S$156+$Q$157</f>
        <v>1</v>
      </c>
      <c r="T157" s="165">
        <f>$T$156+$R$157</f>
        <v>0</v>
      </c>
      <c r="U157" s="164">
        <f>$U$156+$S$157</f>
        <v>1</v>
      </c>
      <c r="V157" s="165">
        <f>$V$156+$T$157</f>
        <v>0</v>
      </c>
      <c r="W157" s="164">
        <f>$W$156+$U$157</f>
        <v>1</v>
      </c>
      <c r="X157" s="165">
        <f>$X$156+$V$157</f>
        <v>0</v>
      </c>
      <c r="Y157" s="164">
        <f>$Y$156+$W$157</f>
        <v>1</v>
      </c>
      <c r="Z157" s="165">
        <f>$Z$156+$X$157</f>
        <v>0</v>
      </c>
      <c r="AA157" s="164">
        <f>$AA$156+$Y$157</f>
        <v>1</v>
      </c>
      <c r="AB157" s="165">
        <f>$AB$156+$Z$157</f>
        <v>0</v>
      </c>
      <c r="AC157" s="98"/>
    </row>
    <row r="158" spans="1:31" ht="15" customHeight="1" thickBot="1">
      <c r="B158" s="76" t="str">
        <f>'03.01-FUND E ESTRUTURAS'!$B$116</f>
        <v>03.04.000</v>
      </c>
      <c r="C158" s="40" t="str">
        <f>'03.01-FUND E ESTRUTURAS'!$C$116</f>
        <v>ESTRUTURAS DE MADEIRA - Bloco O (O2 a O4)</v>
      </c>
      <c r="D158" s="106">
        <f>'03.01-FUND E ESTRUTURAS'!$H$116</f>
        <v>0</v>
      </c>
      <c r="E158" s="993"/>
      <c r="F158" s="993"/>
      <c r="G158" s="993"/>
      <c r="H158" s="993"/>
      <c r="I158" s="993"/>
      <c r="J158" s="993"/>
      <c r="K158" s="993"/>
      <c r="L158" s="993"/>
      <c r="M158" s="993"/>
      <c r="N158" s="993"/>
      <c r="O158" s="993"/>
      <c r="P158" s="993"/>
      <c r="Q158" s="993"/>
      <c r="R158" s="993"/>
      <c r="S158" s="993"/>
      <c r="T158" s="993"/>
      <c r="U158" s="993"/>
      <c r="V158" s="993"/>
      <c r="W158" s="993"/>
      <c r="X158" s="993"/>
      <c r="Y158" s="993"/>
      <c r="Z158" s="993"/>
      <c r="AA158" s="993"/>
      <c r="AB158" s="993"/>
      <c r="AC158" s="98"/>
      <c r="AE158" s="200" t="s">
        <v>293</v>
      </c>
    </row>
    <row r="159" spans="1:31" ht="15" customHeight="1">
      <c r="A159">
        <v>1</v>
      </c>
      <c r="B159" s="994" t="str">
        <f>'03.01-FUND E ESTRUTURAS'!$B$118</f>
        <v>03.04.100.01</v>
      </c>
      <c r="C159" s="996" t="str">
        <f>'03.01-FUND E ESTRUTURAS'!$C$118</f>
        <v>PINTURA IMUNIZANTE PARA MADEIRA, 2 DEMÃOS. AF_01/2021</v>
      </c>
      <c r="D159" s="998">
        <f>'03.01-FUND E ESTRUTURAS'!$H$118</f>
        <v>0</v>
      </c>
      <c r="E159" s="175"/>
      <c r="F159" s="161">
        <f>$E$159*$D$159</f>
        <v>0</v>
      </c>
      <c r="G159" s="176"/>
      <c r="H159" s="167">
        <f>$G$159*$D$159</f>
        <v>0</v>
      </c>
      <c r="I159" s="176"/>
      <c r="J159" s="167">
        <f>$I$159*$D$159</f>
        <v>0</v>
      </c>
      <c r="K159" s="176"/>
      <c r="L159" s="167">
        <f>$K$159*$D$159</f>
        <v>0</v>
      </c>
      <c r="M159" s="176"/>
      <c r="N159" s="167">
        <f>$M$159*$D$159</f>
        <v>0</v>
      </c>
      <c r="O159" s="176"/>
      <c r="P159" s="167">
        <f>$O$159*$D$159</f>
        <v>0</v>
      </c>
      <c r="Q159" s="176"/>
      <c r="R159" s="167">
        <f>$Q$159*$D$159</f>
        <v>0</v>
      </c>
      <c r="S159" s="176">
        <v>1</v>
      </c>
      <c r="T159" s="167">
        <f>$S$159*$D$159</f>
        <v>0</v>
      </c>
      <c r="U159" s="176"/>
      <c r="V159" s="167">
        <f>$U$159*$D$159</f>
        <v>0</v>
      </c>
      <c r="W159" s="176"/>
      <c r="X159" s="167">
        <f>$W$159*$D$159</f>
        <v>0</v>
      </c>
      <c r="Y159" s="176"/>
      <c r="Z159" s="167">
        <f>$Y$159*$D$159</f>
        <v>0</v>
      </c>
      <c r="AA159" s="176"/>
      <c r="AB159" s="167">
        <f>$AA$159*$D$159</f>
        <v>0</v>
      </c>
      <c r="AC159" s="98"/>
      <c r="AE159" t="s">
        <v>296</v>
      </c>
    </row>
    <row r="160" spans="1:31" ht="15" customHeight="1" thickBot="1">
      <c r="A160">
        <v>2</v>
      </c>
      <c r="B160" s="995"/>
      <c r="C160" s="997"/>
      <c r="D160" s="999"/>
      <c r="E160" s="162">
        <f>$E$159</f>
        <v>0</v>
      </c>
      <c r="F160" s="163">
        <f>$F$159</f>
        <v>0</v>
      </c>
      <c r="G160" s="164">
        <f>$G$159+$E$160</f>
        <v>0</v>
      </c>
      <c r="H160" s="165">
        <f>$H$159+$F$160</f>
        <v>0</v>
      </c>
      <c r="I160" s="164">
        <f>$I$159+$G$160</f>
        <v>0</v>
      </c>
      <c r="J160" s="165">
        <f>$J$159+$H$160</f>
        <v>0</v>
      </c>
      <c r="K160" s="164">
        <f>$K$159+$I$160</f>
        <v>0</v>
      </c>
      <c r="L160" s="165">
        <f>$L$159+$J$160</f>
        <v>0</v>
      </c>
      <c r="M160" s="164">
        <f>$M$159+$K$160</f>
        <v>0</v>
      </c>
      <c r="N160" s="165">
        <f>$N$159+$L$160</f>
        <v>0</v>
      </c>
      <c r="O160" s="164">
        <f>$O$159+$M$160</f>
        <v>0</v>
      </c>
      <c r="P160" s="165">
        <f>$P$159+$N$160</f>
        <v>0</v>
      </c>
      <c r="Q160" s="164">
        <f>$Q$159+$O$160</f>
        <v>0</v>
      </c>
      <c r="R160" s="165">
        <f>$R$159+$P$160</f>
        <v>0</v>
      </c>
      <c r="S160" s="164">
        <f>$S$159+$Q$160</f>
        <v>1</v>
      </c>
      <c r="T160" s="165">
        <f>$T$159+$R$160</f>
        <v>0</v>
      </c>
      <c r="U160" s="164">
        <f>$U$159+$S$160</f>
        <v>1</v>
      </c>
      <c r="V160" s="165">
        <f>$V$159+$T$160</f>
        <v>0</v>
      </c>
      <c r="W160" s="164">
        <f>$W$159+$U$160</f>
        <v>1</v>
      </c>
      <c r="X160" s="165">
        <f>$X$159+$V$160</f>
        <v>0</v>
      </c>
      <c r="Y160" s="164">
        <f>$Y$159+$W$160</f>
        <v>1</v>
      </c>
      <c r="Z160" s="165">
        <f>$Z$159+$X$160</f>
        <v>0</v>
      </c>
      <c r="AA160" s="164">
        <f>$AA$159+$Y$160</f>
        <v>1</v>
      </c>
      <c r="AB160" s="165">
        <f>$AB$159+$Z$160</f>
        <v>0</v>
      </c>
      <c r="AC160" s="98"/>
    </row>
    <row r="161" spans="1:31" ht="15" customHeight="1" thickBot="1">
      <c r="B161" s="76" t="str">
        <f>'03.01-FUND E ESTRUTURAS'!$B$119</f>
        <v>03.04.000</v>
      </c>
      <c r="C161" s="40" t="str">
        <f>'03.01-FUND E ESTRUTURAS'!$C$119</f>
        <v>ESTRUTURAS DE MADEIRA - Bloco O (O5 e O6)</v>
      </c>
      <c r="D161" s="106">
        <f>'03.01-FUND E ESTRUTURAS'!$H$119</f>
        <v>0</v>
      </c>
      <c r="E161" s="993"/>
      <c r="F161" s="993"/>
      <c r="G161" s="993"/>
      <c r="H161" s="993"/>
      <c r="I161" s="993"/>
      <c r="J161" s="993"/>
      <c r="K161" s="993"/>
      <c r="L161" s="993"/>
      <c r="M161" s="993"/>
      <c r="N161" s="993"/>
      <c r="O161" s="993"/>
      <c r="P161" s="993"/>
      <c r="Q161" s="993"/>
      <c r="R161" s="993"/>
      <c r="S161" s="993"/>
      <c r="T161" s="993"/>
      <c r="U161" s="993"/>
      <c r="V161" s="993"/>
      <c r="W161" s="993"/>
      <c r="X161" s="993"/>
      <c r="Y161" s="993"/>
      <c r="Z161" s="993"/>
      <c r="AA161" s="993"/>
      <c r="AB161" s="993"/>
      <c r="AC161" s="98"/>
      <c r="AE161" s="200" t="s">
        <v>297</v>
      </c>
    </row>
    <row r="162" spans="1:31" ht="15" customHeight="1">
      <c r="A162">
        <v>1</v>
      </c>
      <c r="B162" s="994" t="str">
        <f>'03.01-FUND E ESTRUTURAS'!$B$121</f>
        <v>03.04.100.01</v>
      </c>
      <c r="C162" s="996" t="str">
        <f>'03.01-FUND E ESTRUTURAS'!$C$121</f>
        <v>REMOÇÃO DE TESOURAS DE MADEIRA, COM VÃO MENOR QUE 8M, DE FORMA MANUAL, SEM REAPROVEITAMENTO. AF_09/2023</v>
      </c>
      <c r="D162" s="998">
        <f>'03.01-FUND E ESTRUTURAS'!$H$121</f>
        <v>0</v>
      </c>
      <c r="E162" s="175"/>
      <c r="F162" s="161">
        <f>$E$162*$D$162</f>
        <v>0</v>
      </c>
      <c r="G162" s="176"/>
      <c r="H162" s="167">
        <f>$G$162*$D$162</f>
        <v>0</v>
      </c>
      <c r="I162" s="176"/>
      <c r="J162" s="167">
        <f>$I$162*$D$162</f>
        <v>0</v>
      </c>
      <c r="K162" s="176"/>
      <c r="L162" s="167">
        <f>$K$162*$D$162</f>
        <v>0</v>
      </c>
      <c r="M162" s="176"/>
      <c r="N162" s="167">
        <f>$M$162*$D$162</f>
        <v>0</v>
      </c>
      <c r="O162" s="176"/>
      <c r="P162" s="167">
        <f>$O$162*$D$162</f>
        <v>0</v>
      </c>
      <c r="Q162" s="176"/>
      <c r="R162" s="167">
        <f>$Q$162*$D$162</f>
        <v>0</v>
      </c>
      <c r="S162" s="176">
        <v>1</v>
      </c>
      <c r="T162" s="167">
        <f>$S$162*$D$162</f>
        <v>0</v>
      </c>
      <c r="U162" s="176"/>
      <c r="V162" s="167">
        <f>$U$162*$D$162</f>
        <v>0</v>
      </c>
      <c r="W162" s="176"/>
      <c r="X162" s="167">
        <f>$W$162*$D$162</f>
        <v>0</v>
      </c>
      <c r="Y162" s="176"/>
      <c r="Z162" s="167">
        <f>$Y$162*$D$162</f>
        <v>0</v>
      </c>
      <c r="AA162" s="176"/>
      <c r="AB162" s="167">
        <f>$AA$162*$D$162</f>
        <v>0</v>
      </c>
      <c r="AC162" s="98"/>
      <c r="AE162" t="s">
        <v>300</v>
      </c>
    </row>
    <row r="163" spans="1:31" ht="15" customHeight="1" thickBot="1">
      <c r="A163">
        <v>2</v>
      </c>
      <c r="B163" s="995"/>
      <c r="C163" s="997"/>
      <c r="D163" s="999"/>
      <c r="E163" s="162">
        <f>$E$162</f>
        <v>0</v>
      </c>
      <c r="F163" s="163">
        <f>$F$162</f>
        <v>0</v>
      </c>
      <c r="G163" s="164">
        <f>$G$162+$E$163</f>
        <v>0</v>
      </c>
      <c r="H163" s="165">
        <f>$H$162+$F$163</f>
        <v>0</v>
      </c>
      <c r="I163" s="164">
        <f>$I$162+$G$163</f>
        <v>0</v>
      </c>
      <c r="J163" s="165">
        <f>$J$162+$H$163</f>
        <v>0</v>
      </c>
      <c r="K163" s="164">
        <f>$K$162+$I$163</f>
        <v>0</v>
      </c>
      <c r="L163" s="165">
        <f>$L$162+$J$163</f>
        <v>0</v>
      </c>
      <c r="M163" s="164">
        <f>$M$162+$K$163</f>
        <v>0</v>
      </c>
      <c r="N163" s="165">
        <f>$N$162+$L$163</f>
        <v>0</v>
      </c>
      <c r="O163" s="164">
        <f>$O$162+$M$163</f>
        <v>0</v>
      </c>
      <c r="P163" s="165">
        <f>$P$162+$N$163</f>
        <v>0</v>
      </c>
      <c r="Q163" s="164">
        <f>$Q$162+$O$163</f>
        <v>0</v>
      </c>
      <c r="R163" s="165">
        <f>$R$162+$P$163</f>
        <v>0</v>
      </c>
      <c r="S163" s="164">
        <f>$S$162+$Q$163</f>
        <v>1</v>
      </c>
      <c r="T163" s="165">
        <f>$T$162+$R$163</f>
        <v>0</v>
      </c>
      <c r="U163" s="164">
        <f>$U$162+$S$163</f>
        <v>1</v>
      </c>
      <c r="V163" s="165">
        <f>$V$162+$T$163</f>
        <v>0</v>
      </c>
      <c r="W163" s="164">
        <f>$W$162+$U$163</f>
        <v>1</v>
      </c>
      <c r="X163" s="165">
        <f>$X$162+$V$163</f>
        <v>0</v>
      </c>
      <c r="Y163" s="164">
        <f>$Y$162+$W$163</f>
        <v>1</v>
      </c>
      <c r="Z163" s="165">
        <f>$Z$162+$X$163</f>
        <v>0</v>
      </c>
      <c r="AA163" s="164">
        <f>$AA$162+$Y$163</f>
        <v>1</v>
      </c>
      <c r="AB163" s="165">
        <f>$AB$162+$Z$163</f>
        <v>0</v>
      </c>
      <c r="AC163" s="98"/>
    </row>
    <row r="164" spans="1:31" ht="15" customHeight="1">
      <c r="A164">
        <v>1</v>
      </c>
      <c r="B164" s="994" t="str">
        <f>'03.01-FUND E ESTRUTURAS'!$B$122</f>
        <v>03.04.100.02</v>
      </c>
      <c r="C164" s="996" t="str">
        <f>'03.01-FUND E ESTRUTURAS'!$C$122</f>
        <v>TRANSPORTE HORIZONTAL MANUAL, DE VIGAS DE MADEIRA COM SEÇÃO TRANSVERSAL DE 5 X 12 CM (UNIDADE: MXKM). AF_07/2019</v>
      </c>
      <c r="D164" s="998">
        <f>'03.01-FUND E ESTRUTURAS'!$H$122</f>
        <v>0</v>
      </c>
      <c r="E164" s="175"/>
      <c r="F164" s="161">
        <f>$E$164*$D$164</f>
        <v>0</v>
      </c>
      <c r="G164" s="176"/>
      <c r="H164" s="167">
        <f>$G$164*$D$164</f>
        <v>0</v>
      </c>
      <c r="I164" s="176"/>
      <c r="J164" s="167">
        <f>$I$164*$D$164</f>
        <v>0</v>
      </c>
      <c r="K164" s="176"/>
      <c r="L164" s="167">
        <f>$K$164*$D$164</f>
        <v>0</v>
      </c>
      <c r="M164" s="176"/>
      <c r="N164" s="167">
        <f>$M$164*$D$164</f>
        <v>0</v>
      </c>
      <c r="O164" s="176"/>
      <c r="P164" s="167">
        <f>$O$164*$D$164</f>
        <v>0</v>
      </c>
      <c r="Q164" s="176"/>
      <c r="R164" s="167">
        <f>$Q$164*$D$164</f>
        <v>0</v>
      </c>
      <c r="S164" s="176">
        <v>1</v>
      </c>
      <c r="T164" s="167">
        <f>$S$164*$D$164</f>
        <v>0</v>
      </c>
      <c r="U164" s="176"/>
      <c r="V164" s="167">
        <f>$U$164*$D$164</f>
        <v>0</v>
      </c>
      <c r="W164" s="176"/>
      <c r="X164" s="167">
        <f>$W$164*$D$164</f>
        <v>0</v>
      </c>
      <c r="Y164" s="176"/>
      <c r="Z164" s="167">
        <f>$Y$164*$D$164</f>
        <v>0</v>
      </c>
      <c r="AA164" s="176"/>
      <c r="AB164" s="167">
        <f>$AA$164*$D$164</f>
        <v>0</v>
      </c>
      <c r="AC164" s="98"/>
      <c r="AE164" t="s">
        <v>301</v>
      </c>
    </row>
    <row r="165" spans="1:31" ht="15" customHeight="1" thickBot="1">
      <c r="A165">
        <v>2</v>
      </c>
      <c r="B165" s="995"/>
      <c r="C165" s="997"/>
      <c r="D165" s="999"/>
      <c r="E165" s="162">
        <f>$E$164</f>
        <v>0</v>
      </c>
      <c r="F165" s="163">
        <f>$F$164</f>
        <v>0</v>
      </c>
      <c r="G165" s="164">
        <f>$G$164+$E$165</f>
        <v>0</v>
      </c>
      <c r="H165" s="165">
        <f>$H$164+$F$165</f>
        <v>0</v>
      </c>
      <c r="I165" s="164">
        <f>$I$164+$G$165</f>
        <v>0</v>
      </c>
      <c r="J165" s="165">
        <f>$J$164+$H$165</f>
        <v>0</v>
      </c>
      <c r="K165" s="164">
        <f>$K$164+$I$165</f>
        <v>0</v>
      </c>
      <c r="L165" s="165">
        <f>$L$164+$J$165</f>
        <v>0</v>
      </c>
      <c r="M165" s="164">
        <f>$M$164+$K$165</f>
        <v>0</v>
      </c>
      <c r="N165" s="165">
        <f>$N$164+$L$165</f>
        <v>0</v>
      </c>
      <c r="O165" s="164">
        <f>$O$164+$M$165</f>
        <v>0</v>
      </c>
      <c r="P165" s="165">
        <f>$P$164+$N$165</f>
        <v>0</v>
      </c>
      <c r="Q165" s="164">
        <f>$Q$164+$O$165</f>
        <v>0</v>
      </c>
      <c r="R165" s="165">
        <f>$R$164+$P$165</f>
        <v>0</v>
      </c>
      <c r="S165" s="164">
        <f>$S$164+$Q$165</f>
        <v>1</v>
      </c>
      <c r="T165" s="165">
        <f>$T$164+$R$165</f>
        <v>0</v>
      </c>
      <c r="U165" s="164">
        <f>$U$164+$S$165</f>
        <v>1</v>
      </c>
      <c r="V165" s="165">
        <f>$V$164+$T$165</f>
        <v>0</v>
      </c>
      <c r="W165" s="164">
        <f>$W$164+$U$165</f>
        <v>1</v>
      </c>
      <c r="X165" s="165">
        <f>$X$164+$V$165</f>
        <v>0</v>
      </c>
      <c r="Y165" s="164">
        <f>$Y$164+$W$165</f>
        <v>1</v>
      </c>
      <c r="Z165" s="165">
        <f>$Z$164+$X$165</f>
        <v>0</v>
      </c>
      <c r="AA165" s="164">
        <f>$AA$164+$Y$165</f>
        <v>1</v>
      </c>
      <c r="AB165" s="165">
        <f>$AB$164+$Z$165</f>
        <v>0</v>
      </c>
      <c r="AC165" s="98"/>
    </row>
    <row r="166" spans="1:31" ht="15" customHeight="1">
      <c r="A166">
        <v>1</v>
      </c>
      <c r="B166" s="994" t="str">
        <f>'03.01-FUND E ESTRUTURAS'!$B$123</f>
        <v>03.04.100.03</v>
      </c>
      <c r="C166" s="996" t="str">
        <f>'03.01-FUND E ESTRUTURAS'!$C$123</f>
        <v>FABRICAÇÃO E INSTALAÇÃO DE TESOURA INTEIRA EM MADEIRA NÃO APARELHADA, VÃO DE 5 M, PARA TELHA CERÂMICA OU DE CONCRETO, INCLUSO IÇAMENTO. AF_10/2025</v>
      </c>
      <c r="D166" s="998">
        <f>'03.01-FUND E ESTRUTURAS'!$H$123</f>
        <v>0</v>
      </c>
      <c r="E166" s="175"/>
      <c r="F166" s="161">
        <f>$E$166*$D$166</f>
        <v>0</v>
      </c>
      <c r="G166" s="176"/>
      <c r="H166" s="167">
        <f>$G$166*$D$166</f>
        <v>0</v>
      </c>
      <c r="I166" s="176"/>
      <c r="J166" s="167">
        <f>$I$166*$D$166</f>
        <v>0</v>
      </c>
      <c r="K166" s="176"/>
      <c r="L166" s="167">
        <f>$K$166*$D$166</f>
        <v>0</v>
      </c>
      <c r="M166" s="176"/>
      <c r="N166" s="167">
        <f>$M$166*$D$166</f>
        <v>0</v>
      </c>
      <c r="O166" s="176"/>
      <c r="P166" s="167">
        <f>$O$166*$D$166</f>
        <v>0</v>
      </c>
      <c r="Q166" s="176"/>
      <c r="R166" s="167">
        <f>$Q$166*$D$166</f>
        <v>0</v>
      </c>
      <c r="S166" s="176">
        <v>1</v>
      </c>
      <c r="T166" s="167">
        <f>$S$166*$D$166</f>
        <v>0</v>
      </c>
      <c r="U166" s="176"/>
      <c r="V166" s="167">
        <f>$U$166*$D$166</f>
        <v>0</v>
      </c>
      <c r="W166" s="176"/>
      <c r="X166" s="167">
        <f>$W$166*$D$166</f>
        <v>0</v>
      </c>
      <c r="Y166" s="176"/>
      <c r="Z166" s="167">
        <f>$Y$166*$D$166</f>
        <v>0</v>
      </c>
      <c r="AA166" s="176"/>
      <c r="AB166" s="167">
        <f>$AA$166*$D$166</f>
        <v>0</v>
      </c>
      <c r="AC166" s="98"/>
      <c r="AE166" t="s">
        <v>302</v>
      </c>
    </row>
    <row r="167" spans="1:31" ht="15" customHeight="1" thickBot="1">
      <c r="A167">
        <v>2</v>
      </c>
      <c r="B167" s="995"/>
      <c r="C167" s="997"/>
      <c r="D167" s="999"/>
      <c r="E167" s="162">
        <f>$E$166</f>
        <v>0</v>
      </c>
      <c r="F167" s="163">
        <f>$F$166</f>
        <v>0</v>
      </c>
      <c r="G167" s="164">
        <f>$G$166+$E$167</f>
        <v>0</v>
      </c>
      <c r="H167" s="165">
        <f>$H$166+$F$167</f>
        <v>0</v>
      </c>
      <c r="I167" s="164">
        <f>$I$166+$G$167</f>
        <v>0</v>
      </c>
      <c r="J167" s="165">
        <f>$J$166+$H$167</f>
        <v>0</v>
      </c>
      <c r="K167" s="164">
        <f>$K$166+$I$167</f>
        <v>0</v>
      </c>
      <c r="L167" s="165">
        <f>$L$166+$J$167</f>
        <v>0</v>
      </c>
      <c r="M167" s="164">
        <f>$M$166+$K$167</f>
        <v>0</v>
      </c>
      <c r="N167" s="165">
        <f>$N$166+$L$167</f>
        <v>0</v>
      </c>
      <c r="O167" s="164">
        <f>$O$166+$M$167</f>
        <v>0</v>
      </c>
      <c r="P167" s="165">
        <f>$P$166+$N$167</f>
        <v>0</v>
      </c>
      <c r="Q167" s="164">
        <f>$Q$166+$O$167</f>
        <v>0</v>
      </c>
      <c r="R167" s="165">
        <f>$R$166+$P$167</f>
        <v>0</v>
      </c>
      <c r="S167" s="164">
        <f>$S$166+$Q$167</f>
        <v>1</v>
      </c>
      <c r="T167" s="165">
        <f>$T$166+$R$167</f>
        <v>0</v>
      </c>
      <c r="U167" s="164">
        <f>$U$166+$S$167</f>
        <v>1</v>
      </c>
      <c r="V167" s="165">
        <f>$V$166+$T$167</f>
        <v>0</v>
      </c>
      <c r="W167" s="164">
        <f>$W$166+$U$167</f>
        <v>1</v>
      </c>
      <c r="X167" s="165">
        <f>$X$166+$V$167</f>
        <v>0</v>
      </c>
      <c r="Y167" s="164">
        <f>$Y$166+$W$167</f>
        <v>1</v>
      </c>
      <c r="Z167" s="165">
        <f>$Z$166+$X$167</f>
        <v>0</v>
      </c>
      <c r="AA167" s="164">
        <f>$AA$166+$Y$167</f>
        <v>1</v>
      </c>
      <c r="AB167" s="165">
        <f>$AB$166+$Z$167</f>
        <v>0</v>
      </c>
      <c r="AC167" s="98"/>
    </row>
    <row r="168" spans="1:31" ht="15" customHeight="1">
      <c r="A168">
        <v>1</v>
      </c>
      <c r="B168" s="994" t="str">
        <f>'03.01-FUND E ESTRUTURAS'!$B$124</f>
        <v>03.04.100.04</v>
      </c>
      <c r="C168" s="996" t="str">
        <f>'03.01-FUND E ESTRUTURAS'!$C$124</f>
        <v>FABRICAÇÃO E INSTALAÇÃO DE TESOURA INTEIRA EM MADEIRA NÃO APARELHADA, VÃO DE 6 M, PARA TELHA CERÂMICA OU DE CONCRETO, INCLUSO IÇAMENTO. AF_10/2025</v>
      </c>
      <c r="D168" s="998">
        <f>'03.01-FUND E ESTRUTURAS'!$H$124</f>
        <v>0</v>
      </c>
      <c r="E168" s="175"/>
      <c r="F168" s="161">
        <f>$E$168*$D$168</f>
        <v>0</v>
      </c>
      <c r="G168" s="176"/>
      <c r="H168" s="167">
        <f>$G$168*$D$168</f>
        <v>0</v>
      </c>
      <c r="I168" s="176"/>
      <c r="J168" s="167">
        <f>$I$168*$D$168</f>
        <v>0</v>
      </c>
      <c r="K168" s="176"/>
      <c r="L168" s="167">
        <f>$K$168*$D$168</f>
        <v>0</v>
      </c>
      <c r="M168" s="176"/>
      <c r="N168" s="167">
        <f>$M$168*$D$168</f>
        <v>0</v>
      </c>
      <c r="O168" s="176"/>
      <c r="P168" s="167">
        <f>$O$168*$D$168</f>
        <v>0</v>
      </c>
      <c r="Q168" s="176"/>
      <c r="R168" s="167">
        <f>$Q$168*$D$168</f>
        <v>0</v>
      </c>
      <c r="S168" s="176">
        <v>1</v>
      </c>
      <c r="T168" s="167">
        <f>$S$168*$D$168</f>
        <v>0</v>
      </c>
      <c r="U168" s="176"/>
      <c r="V168" s="167">
        <f>$U$168*$D$168</f>
        <v>0</v>
      </c>
      <c r="W168" s="176"/>
      <c r="X168" s="167">
        <f>$W$168*$D$168</f>
        <v>0</v>
      </c>
      <c r="Y168" s="176"/>
      <c r="Z168" s="167">
        <f>$Y$168*$D$168</f>
        <v>0</v>
      </c>
      <c r="AA168" s="176"/>
      <c r="AB168" s="167">
        <f>$AA$168*$D$168</f>
        <v>0</v>
      </c>
      <c r="AC168" s="98"/>
      <c r="AE168" t="s">
        <v>303</v>
      </c>
    </row>
    <row r="169" spans="1:31" ht="15" customHeight="1" thickBot="1">
      <c r="A169">
        <v>2</v>
      </c>
      <c r="B169" s="995"/>
      <c r="C169" s="997"/>
      <c r="D169" s="999"/>
      <c r="E169" s="162">
        <f>$E$168</f>
        <v>0</v>
      </c>
      <c r="F169" s="163">
        <f>$F$168</f>
        <v>0</v>
      </c>
      <c r="G169" s="164">
        <f>$G$168+$E$169</f>
        <v>0</v>
      </c>
      <c r="H169" s="165">
        <f>$H$168+$F$169</f>
        <v>0</v>
      </c>
      <c r="I169" s="164">
        <f>$I$168+$G$169</f>
        <v>0</v>
      </c>
      <c r="J169" s="165">
        <f>$J$168+$H$169</f>
        <v>0</v>
      </c>
      <c r="K169" s="164">
        <f>$K$168+$I$169</f>
        <v>0</v>
      </c>
      <c r="L169" s="165">
        <f>$L$168+$J$169</f>
        <v>0</v>
      </c>
      <c r="M169" s="164">
        <f>$M$168+$K$169</f>
        <v>0</v>
      </c>
      <c r="N169" s="165">
        <f>$N$168+$L$169</f>
        <v>0</v>
      </c>
      <c r="O169" s="164">
        <f>$O$168+$M$169</f>
        <v>0</v>
      </c>
      <c r="P169" s="165">
        <f>$P$168+$N$169</f>
        <v>0</v>
      </c>
      <c r="Q169" s="164">
        <f>$Q$168+$O$169</f>
        <v>0</v>
      </c>
      <c r="R169" s="165">
        <f>$R$168+$P$169</f>
        <v>0</v>
      </c>
      <c r="S169" s="164">
        <f>$S$168+$Q$169</f>
        <v>1</v>
      </c>
      <c r="T169" s="165">
        <f>$T$168+$R$169</f>
        <v>0</v>
      </c>
      <c r="U169" s="164">
        <f>$U$168+$S$169</f>
        <v>1</v>
      </c>
      <c r="V169" s="165">
        <f>$V$168+$T$169</f>
        <v>0</v>
      </c>
      <c r="W169" s="164">
        <f>$W$168+$U$169</f>
        <v>1</v>
      </c>
      <c r="X169" s="165">
        <f>$X$168+$V$169</f>
        <v>0</v>
      </c>
      <c r="Y169" s="164">
        <f>$Y$168+$W$169</f>
        <v>1</v>
      </c>
      <c r="Z169" s="165">
        <f>$Z$168+$X$169</f>
        <v>0</v>
      </c>
      <c r="AA169" s="164">
        <f>$AA$168+$Y$169</f>
        <v>1</v>
      </c>
      <c r="AB169" s="165">
        <f>$AB$168+$Z$169</f>
        <v>0</v>
      </c>
      <c r="AC169" s="98"/>
    </row>
    <row r="170" spans="1:31" ht="15" customHeight="1">
      <c r="A170">
        <v>1</v>
      </c>
      <c r="B170" s="994" t="str">
        <f>'03.01-FUND E ESTRUTURAS'!$B$125</f>
        <v>03.04.100.05</v>
      </c>
      <c r="C170" s="996" t="str">
        <f>'03.01-FUND E ESTRUTURAS'!$C$125</f>
        <v>FABRICAÇÃO E INSTALAÇÃO DE TESOURA INTEIRA EM MADEIRA NÃO APARELHADA, VÃO DE 7 M, PARA TELHA CERÂMICA OU DE CONCRETO, INCLUSO IÇAMENTO. AF_10/2025</v>
      </c>
      <c r="D170" s="998">
        <f>'03.01-FUND E ESTRUTURAS'!$H$125</f>
        <v>0</v>
      </c>
      <c r="E170" s="175"/>
      <c r="F170" s="161">
        <f>$E$170*$D$170</f>
        <v>0</v>
      </c>
      <c r="G170" s="176"/>
      <c r="H170" s="167">
        <f>$G$170*$D$170</f>
        <v>0</v>
      </c>
      <c r="I170" s="176"/>
      <c r="J170" s="167">
        <f>$I$170*$D$170</f>
        <v>0</v>
      </c>
      <c r="K170" s="176"/>
      <c r="L170" s="167">
        <f>$K$170*$D$170</f>
        <v>0</v>
      </c>
      <c r="M170" s="176"/>
      <c r="N170" s="167">
        <f>$M$170*$D$170</f>
        <v>0</v>
      </c>
      <c r="O170" s="176"/>
      <c r="P170" s="167">
        <f>$O$170*$D$170</f>
        <v>0</v>
      </c>
      <c r="Q170" s="176"/>
      <c r="R170" s="167">
        <f>$Q$170*$D$170</f>
        <v>0</v>
      </c>
      <c r="S170" s="176">
        <v>1</v>
      </c>
      <c r="T170" s="167">
        <f>$S$170*$D$170</f>
        <v>0</v>
      </c>
      <c r="U170" s="176"/>
      <c r="V170" s="167">
        <f>$U$170*$D$170</f>
        <v>0</v>
      </c>
      <c r="W170" s="176"/>
      <c r="X170" s="167">
        <f>$W$170*$D$170</f>
        <v>0</v>
      </c>
      <c r="Y170" s="176"/>
      <c r="Z170" s="167">
        <f>$Y$170*$D$170</f>
        <v>0</v>
      </c>
      <c r="AA170" s="176"/>
      <c r="AB170" s="167">
        <f>$AA$170*$D$170</f>
        <v>0</v>
      </c>
      <c r="AC170" s="98"/>
      <c r="AE170" t="s">
        <v>304</v>
      </c>
    </row>
    <row r="171" spans="1:31" ht="15" customHeight="1" thickBot="1">
      <c r="A171">
        <v>2</v>
      </c>
      <c r="B171" s="995"/>
      <c r="C171" s="997"/>
      <c r="D171" s="999"/>
      <c r="E171" s="162">
        <f>$E$170</f>
        <v>0</v>
      </c>
      <c r="F171" s="163">
        <f>$F$170</f>
        <v>0</v>
      </c>
      <c r="G171" s="164">
        <f>$G$170+$E$171</f>
        <v>0</v>
      </c>
      <c r="H171" s="165">
        <f>$H$170+$F$171</f>
        <v>0</v>
      </c>
      <c r="I171" s="164">
        <f>$I$170+$G$171</f>
        <v>0</v>
      </c>
      <c r="J171" s="165">
        <f>$J$170+$H$171</f>
        <v>0</v>
      </c>
      <c r="K171" s="164">
        <f>$K$170+$I$171</f>
        <v>0</v>
      </c>
      <c r="L171" s="165">
        <f>$L$170+$J$171</f>
        <v>0</v>
      </c>
      <c r="M171" s="164">
        <f>$M$170+$K$171</f>
        <v>0</v>
      </c>
      <c r="N171" s="165">
        <f>$N$170+$L$171</f>
        <v>0</v>
      </c>
      <c r="O171" s="164">
        <f>$O$170+$M$171</f>
        <v>0</v>
      </c>
      <c r="P171" s="165">
        <f>$P$170+$N$171</f>
        <v>0</v>
      </c>
      <c r="Q171" s="164">
        <f>$Q$170+$O$171</f>
        <v>0</v>
      </c>
      <c r="R171" s="165">
        <f>$R$170+$P$171</f>
        <v>0</v>
      </c>
      <c r="S171" s="164">
        <f>$S$170+$Q$171</f>
        <v>1</v>
      </c>
      <c r="T171" s="165">
        <f>$T$170+$R$171</f>
        <v>0</v>
      </c>
      <c r="U171" s="164">
        <f>$U$170+$S$171</f>
        <v>1</v>
      </c>
      <c r="V171" s="165">
        <f>$V$170+$T$171</f>
        <v>0</v>
      </c>
      <c r="W171" s="164">
        <f>$W$170+$U$171</f>
        <v>1</v>
      </c>
      <c r="X171" s="165">
        <f>$X$170+$V$171</f>
        <v>0</v>
      </c>
      <c r="Y171" s="164">
        <f>$Y$170+$W$171</f>
        <v>1</v>
      </c>
      <c r="Z171" s="165">
        <f>$Z$170+$X$171</f>
        <v>0</v>
      </c>
      <c r="AA171" s="164">
        <f>$AA$170+$Y$171</f>
        <v>1</v>
      </c>
      <c r="AB171" s="165">
        <f>$AB$170+$Z$171</f>
        <v>0</v>
      </c>
      <c r="AC171" s="98"/>
    </row>
    <row r="172" spans="1:31" ht="15" customHeight="1">
      <c r="A172">
        <v>1</v>
      </c>
      <c r="B172" s="994" t="str">
        <f>'03.01-FUND E ESTRUTURAS'!$B$126</f>
        <v>03.04.100.06</v>
      </c>
      <c r="C172" s="996" t="str">
        <f>'03.01-FUND E ESTRUTURAS'!$C$126</f>
        <v>TRAMA DE MADEIRA COMPOSTA POR RIPAS, CAIBROS E TERÇAS PARA TELHADOS DE MAIS QUE 2 ÁGUAS PARA TELHA CERÂMICA OU DE CONCRETO, INCLUSO TRANSPORTE VERTICAL. AF_10/2025</v>
      </c>
      <c r="D172" s="998">
        <f>'03.01-FUND E ESTRUTURAS'!$H$126</f>
        <v>0</v>
      </c>
      <c r="E172" s="175"/>
      <c r="F172" s="161">
        <f>$E$172*$D$172</f>
        <v>0</v>
      </c>
      <c r="G172" s="176"/>
      <c r="H172" s="167">
        <f>$G$172*$D$172</f>
        <v>0</v>
      </c>
      <c r="I172" s="176"/>
      <c r="J172" s="167">
        <f>$I$172*$D$172</f>
        <v>0</v>
      </c>
      <c r="K172" s="176"/>
      <c r="L172" s="167">
        <f>$K$172*$D$172</f>
        <v>0</v>
      </c>
      <c r="M172" s="176"/>
      <c r="N172" s="167">
        <f>$M$172*$D$172</f>
        <v>0</v>
      </c>
      <c r="O172" s="176"/>
      <c r="P172" s="167">
        <f>$O$172*$D$172</f>
        <v>0</v>
      </c>
      <c r="Q172" s="176"/>
      <c r="R172" s="167">
        <f>$Q$172*$D$172</f>
        <v>0</v>
      </c>
      <c r="S172" s="176">
        <v>1</v>
      </c>
      <c r="T172" s="167">
        <f>$S$172*$D$172</f>
        <v>0</v>
      </c>
      <c r="U172" s="176"/>
      <c r="V172" s="167">
        <f>$U$172*$D$172</f>
        <v>0</v>
      </c>
      <c r="W172" s="176"/>
      <c r="X172" s="167">
        <f>$W$172*$D$172</f>
        <v>0</v>
      </c>
      <c r="Y172" s="176"/>
      <c r="Z172" s="167">
        <f>$Y$172*$D$172</f>
        <v>0</v>
      </c>
      <c r="AA172" s="176"/>
      <c r="AB172" s="167">
        <f>$AA$172*$D$172</f>
        <v>0</v>
      </c>
      <c r="AC172" s="98"/>
    </row>
    <row r="173" spans="1:31" ht="15" customHeight="1" thickBot="1">
      <c r="A173">
        <v>2</v>
      </c>
      <c r="B173" s="995"/>
      <c r="C173" s="997"/>
      <c r="D173" s="999"/>
      <c r="E173" s="162">
        <f>$E$172</f>
        <v>0</v>
      </c>
      <c r="F173" s="163">
        <f>$F$172</f>
        <v>0</v>
      </c>
      <c r="G173" s="164">
        <f>$G$172+$E$173</f>
        <v>0</v>
      </c>
      <c r="H173" s="165">
        <f>$H$172+$F$173</f>
        <v>0</v>
      </c>
      <c r="I173" s="164">
        <f>$I$172+$G$173</f>
        <v>0</v>
      </c>
      <c r="J173" s="165">
        <f>$J$172+$H$173</f>
        <v>0</v>
      </c>
      <c r="K173" s="164">
        <f>$K$172+$I$173</f>
        <v>0</v>
      </c>
      <c r="L173" s="165">
        <f>$L$172+$J$173</f>
        <v>0</v>
      </c>
      <c r="M173" s="164">
        <f>$M$172+$K$173</f>
        <v>0</v>
      </c>
      <c r="N173" s="165">
        <f>$N$172+$L$173</f>
        <v>0</v>
      </c>
      <c r="O173" s="164">
        <f>$O$172+$M$173</f>
        <v>0</v>
      </c>
      <c r="P173" s="165">
        <f>$P$172+$N$173</f>
        <v>0</v>
      </c>
      <c r="Q173" s="164">
        <f>$Q$172+$O$173</f>
        <v>0</v>
      </c>
      <c r="R173" s="165">
        <f>$R$172+$P$173</f>
        <v>0</v>
      </c>
      <c r="S173" s="164">
        <f>$S$172+$Q$173</f>
        <v>1</v>
      </c>
      <c r="T173" s="165">
        <f>$T$172+$R$173</f>
        <v>0</v>
      </c>
      <c r="U173" s="164">
        <f>$U$172+$S$173</f>
        <v>1</v>
      </c>
      <c r="V173" s="165">
        <f>$V$172+$T$173</f>
        <v>0</v>
      </c>
      <c r="W173" s="164">
        <f>$W$172+$U$173</f>
        <v>1</v>
      </c>
      <c r="X173" s="165">
        <f>$X$172+$V$173</f>
        <v>0</v>
      </c>
      <c r="Y173" s="164">
        <f>$Y$172+$W$173</f>
        <v>1</v>
      </c>
      <c r="Z173" s="165">
        <f>$Z$172+$X$173</f>
        <v>0</v>
      </c>
      <c r="AA173" s="164">
        <f>$AA$172+$Y$173</f>
        <v>1</v>
      </c>
      <c r="AB173" s="165">
        <f>$AB$172+$Z$173</f>
        <v>0</v>
      </c>
      <c r="AC173" s="98"/>
    </row>
    <row r="174" spans="1:31" ht="15" customHeight="1">
      <c r="A174">
        <v>1</v>
      </c>
      <c r="B174" s="994" t="str">
        <f>'03.01-FUND E ESTRUTURAS'!$B$127</f>
        <v>03.04.100.07</v>
      </c>
      <c r="C174" s="996" t="str">
        <f>'03.01-FUND E ESTRUTURAS'!$C$127</f>
        <v>PINTURA IMUNIZANTE PARA MADEIRA, 2 DEMÃOS. AF_01/2021</v>
      </c>
      <c r="D174" s="998">
        <f>'03.01-FUND E ESTRUTURAS'!$H$127</f>
        <v>0</v>
      </c>
      <c r="E174" s="175"/>
      <c r="F174" s="161">
        <f>$E$174*$D$174</f>
        <v>0</v>
      </c>
      <c r="G174" s="176"/>
      <c r="H174" s="167">
        <f>$G$174*$D$174</f>
        <v>0</v>
      </c>
      <c r="I174" s="176"/>
      <c r="J174" s="167">
        <f>$I$174*$D$174</f>
        <v>0</v>
      </c>
      <c r="K174" s="176"/>
      <c r="L174" s="167">
        <f>$K$174*$D$174</f>
        <v>0</v>
      </c>
      <c r="M174" s="176"/>
      <c r="N174" s="167">
        <f>$M$174*$D$174</f>
        <v>0</v>
      </c>
      <c r="O174" s="176"/>
      <c r="P174" s="167">
        <f>$O$174*$D$174</f>
        <v>0</v>
      </c>
      <c r="Q174" s="176"/>
      <c r="R174" s="167">
        <f>$Q$174*$D$174</f>
        <v>0</v>
      </c>
      <c r="S174" s="176">
        <v>1</v>
      </c>
      <c r="T174" s="167">
        <f>$S$174*$D$174</f>
        <v>0</v>
      </c>
      <c r="U174" s="176"/>
      <c r="V174" s="167">
        <f>$U$174*$D$174</f>
        <v>0</v>
      </c>
      <c r="W174" s="176"/>
      <c r="X174" s="167">
        <f>$W$174*$D$174</f>
        <v>0</v>
      </c>
      <c r="Y174" s="176"/>
      <c r="Z174" s="167">
        <f>$Y$174*$D$174</f>
        <v>0</v>
      </c>
      <c r="AA174" s="176"/>
      <c r="AB174" s="167">
        <f>$AA$174*$D$174</f>
        <v>0</v>
      </c>
      <c r="AC174" s="98"/>
    </row>
    <row r="175" spans="1:31" ht="15" customHeight="1" thickBot="1">
      <c r="A175">
        <v>2</v>
      </c>
      <c r="B175" s="995"/>
      <c r="C175" s="997"/>
      <c r="D175" s="999"/>
      <c r="E175" s="162">
        <f>$E$174</f>
        <v>0</v>
      </c>
      <c r="F175" s="163">
        <f>$F$174</f>
        <v>0</v>
      </c>
      <c r="G175" s="164">
        <f>$G$174+$E$175</f>
        <v>0</v>
      </c>
      <c r="H175" s="165">
        <f>$H$174+$F$175</f>
        <v>0</v>
      </c>
      <c r="I175" s="164">
        <f>$I$174+$G$175</f>
        <v>0</v>
      </c>
      <c r="J175" s="165">
        <f>$J$174+$H$175</f>
        <v>0</v>
      </c>
      <c r="K175" s="164">
        <f>$K$174+$I$175</f>
        <v>0</v>
      </c>
      <c r="L175" s="165">
        <f>$L$174+$J$175</f>
        <v>0</v>
      </c>
      <c r="M175" s="164">
        <f>$M$174+$K$175</f>
        <v>0</v>
      </c>
      <c r="N175" s="165">
        <f>$N$174+$L$175</f>
        <v>0</v>
      </c>
      <c r="O175" s="164">
        <f>$O$174+$M$175</f>
        <v>0</v>
      </c>
      <c r="P175" s="165">
        <f>$P$174+$N$175</f>
        <v>0</v>
      </c>
      <c r="Q175" s="164">
        <f>$Q$174+$O$175</f>
        <v>0</v>
      </c>
      <c r="R175" s="165">
        <f>$R$174+$P$175</f>
        <v>0</v>
      </c>
      <c r="S175" s="164">
        <f>$S$174+$Q$175</f>
        <v>1</v>
      </c>
      <c r="T175" s="165">
        <f>$T$174+$R$175</f>
        <v>0</v>
      </c>
      <c r="U175" s="164">
        <f>$U$174+$S$175</f>
        <v>1</v>
      </c>
      <c r="V175" s="165">
        <f>$V$174+$T$175</f>
        <v>0</v>
      </c>
      <c r="W175" s="164">
        <f>$W$174+$U$175</f>
        <v>1</v>
      </c>
      <c r="X175" s="165">
        <f>$X$174+$V$175</f>
        <v>0</v>
      </c>
      <c r="Y175" s="164">
        <f>$Y$174+$W$175</f>
        <v>1</v>
      </c>
      <c r="Z175" s="165">
        <f>$Z$174+$X$175</f>
        <v>0</v>
      </c>
      <c r="AA175" s="164">
        <f>$AA$174+$Y$175</f>
        <v>1</v>
      </c>
      <c r="AB175" s="165">
        <f>$AB$174+$Z$175</f>
        <v>0</v>
      </c>
      <c r="AC175" s="98"/>
    </row>
    <row r="176" spans="1:31" ht="15" customHeight="1" thickBot="1">
      <c r="B176" s="76" t="str">
        <f>'03.01-FUND E ESTRUTURAS'!$B$128</f>
        <v>03.04.000</v>
      </c>
      <c r="C176" s="40" t="str">
        <f>'03.01-FUND E ESTRUTURAS'!$C$128</f>
        <v>ESTRUTURAS DE MADEIRA - Bloco O (O7 a O10)</v>
      </c>
      <c r="D176" s="106">
        <f>'03.01-FUND E ESTRUTURAS'!$H$128</f>
        <v>0</v>
      </c>
      <c r="E176" s="993"/>
      <c r="F176" s="993"/>
      <c r="G176" s="993"/>
      <c r="H176" s="993"/>
      <c r="I176" s="993"/>
      <c r="J176" s="993"/>
      <c r="K176" s="993"/>
      <c r="L176" s="993"/>
      <c r="M176" s="993"/>
      <c r="N176" s="993"/>
      <c r="O176" s="993"/>
      <c r="P176" s="993"/>
      <c r="Q176" s="993"/>
      <c r="R176" s="993"/>
      <c r="S176" s="993"/>
      <c r="T176" s="993"/>
      <c r="U176" s="993"/>
      <c r="V176" s="993"/>
      <c r="W176" s="993"/>
      <c r="X176" s="993"/>
      <c r="Y176" s="993"/>
      <c r="Z176" s="993"/>
      <c r="AA176" s="993"/>
      <c r="AB176" s="993"/>
      <c r="AC176" s="98"/>
      <c r="AE176" s="200" t="s">
        <v>305</v>
      </c>
    </row>
    <row r="177" spans="1:31" ht="15" customHeight="1">
      <c r="A177">
        <v>1</v>
      </c>
      <c r="B177" s="994" t="str">
        <f>'03.01-FUND E ESTRUTURAS'!$B$130</f>
        <v>03.04.100.01</v>
      </c>
      <c r="C177" s="996" t="str">
        <f>'03.01-FUND E ESTRUTURAS'!$C$130</f>
        <v>VIGA DE MADEIRA SERRADA, MAÇARANDUBA OU EQUIVALENTE DA REGIÃO, NÃO APARELHADA, SEÇÃO RETANGULAR 6 X 20 CM. AF_03/2024</v>
      </c>
      <c r="D177" s="998">
        <f>'03.01-FUND E ESTRUTURAS'!$H$130</f>
        <v>0</v>
      </c>
      <c r="E177" s="175"/>
      <c r="F177" s="161">
        <f>$E$177*$D$177</f>
        <v>0</v>
      </c>
      <c r="G177" s="176"/>
      <c r="H177" s="167">
        <f>$G$177*$D$177</f>
        <v>0</v>
      </c>
      <c r="I177" s="176"/>
      <c r="J177" s="167">
        <f>$I$177*$D$177</f>
        <v>0</v>
      </c>
      <c r="K177" s="176"/>
      <c r="L177" s="167">
        <f>$K$177*$D$177</f>
        <v>0</v>
      </c>
      <c r="M177" s="176"/>
      <c r="N177" s="167">
        <f>$M$177*$D$177</f>
        <v>0</v>
      </c>
      <c r="O177" s="176"/>
      <c r="P177" s="167">
        <f>$O$177*$D$177</f>
        <v>0</v>
      </c>
      <c r="Q177" s="176"/>
      <c r="R177" s="167">
        <f>$Q$177*$D$177</f>
        <v>0</v>
      </c>
      <c r="S177" s="176">
        <v>1</v>
      </c>
      <c r="T177" s="167">
        <f>$S$177*$D$177</f>
        <v>0</v>
      </c>
      <c r="U177" s="176"/>
      <c r="V177" s="167">
        <f>$U$177*$D$177</f>
        <v>0</v>
      </c>
      <c r="W177" s="176"/>
      <c r="X177" s="167">
        <f>$W$177*$D$177</f>
        <v>0</v>
      </c>
      <c r="Y177" s="176"/>
      <c r="Z177" s="167">
        <f>$Y$177*$D$177</f>
        <v>0</v>
      </c>
      <c r="AA177" s="176"/>
      <c r="AB177" s="167">
        <f>$AA$177*$D$177</f>
        <v>0</v>
      </c>
      <c r="AC177" s="98"/>
      <c r="AE177" t="s">
        <v>308</v>
      </c>
    </row>
    <row r="178" spans="1:31" ht="15" customHeight="1" thickBot="1">
      <c r="A178">
        <v>2</v>
      </c>
      <c r="B178" s="995"/>
      <c r="C178" s="997"/>
      <c r="D178" s="999"/>
      <c r="E178" s="162">
        <f>$E$177</f>
        <v>0</v>
      </c>
      <c r="F178" s="163">
        <f>$F$177</f>
        <v>0</v>
      </c>
      <c r="G178" s="164">
        <f>$G$177+$E$178</f>
        <v>0</v>
      </c>
      <c r="H178" s="165">
        <f>$H$177+$F$178</f>
        <v>0</v>
      </c>
      <c r="I178" s="164">
        <f>$I$177+$G$178</f>
        <v>0</v>
      </c>
      <c r="J178" s="165">
        <f>$J$177+$H$178</f>
        <v>0</v>
      </c>
      <c r="K178" s="164">
        <f>$K$177+$I$178</f>
        <v>0</v>
      </c>
      <c r="L178" s="165">
        <f>$L$177+$J$178</f>
        <v>0</v>
      </c>
      <c r="M178" s="164">
        <f>$M$177+$K$178</f>
        <v>0</v>
      </c>
      <c r="N178" s="165">
        <f>$N$177+$L$178</f>
        <v>0</v>
      </c>
      <c r="O178" s="164">
        <f>$O$177+$M$178</f>
        <v>0</v>
      </c>
      <c r="P178" s="165">
        <f>$P$177+$N$178</f>
        <v>0</v>
      </c>
      <c r="Q178" s="164">
        <f>$Q$177+$O$178</f>
        <v>0</v>
      </c>
      <c r="R178" s="165">
        <f>$R$177+$P$178</f>
        <v>0</v>
      </c>
      <c r="S178" s="164">
        <f>$S$177+$Q$178</f>
        <v>1</v>
      </c>
      <c r="T178" s="165">
        <f>$T$177+$R$178</f>
        <v>0</v>
      </c>
      <c r="U178" s="164">
        <f>$U$177+$S$178</f>
        <v>1</v>
      </c>
      <c r="V178" s="165">
        <f>$V$177+$T$178</f>
        <v>0</v>
      </c>
      <c r="W178" s="164">
        <f>$W$177+$U$178</f>
        <v>1</v>
      </c>
      <c r="X178" s="165">
        <f>$X$177+$V$178</f>
        <v>0</v>
      </c>
      <c r="Y178" s="164">
        <f>$Y$177+$W$178</f>
        <v>1</v>
      </c>
      <c r="Z178" s="165">
        <f>$Z$177+$X$178</f>
        <v>0</v>
      </c>
      <c r="AA178" s="164">
        <f>$AA$177+$Y$178</f>
        <v>1</v>
      </c>
      <c r="AB178" s="165">
        <f>$AB$177+$Z$178</f>
        <v>0</v>
      </c>
      <c r="AC178" s="98"/>
    </row>
    <row r="179" spans="1:31" ht="15" customHeight="1">
      <c r="A179">
        <v>1</v>
      </c>
      <c r="B179" s="994" t="str">
        <f>'03.01-FUND E ESTRUTURAS'!$B$131</f>
        <v>03.04.100.02</v>
      </c>
      <c r="C179" s="996" t="str">
        <f>'03.01-FUND E ESTRUTURAS'!$C$131</f>
        <v>PINTURA IMUNIZANTE PARA MADEIRA, 2 DEMÃOS. AF_01/2021</v>
      </c>
      <c r="D179" s="998">
        <f>'03.01-FUND E ESTRUTURAS'!$H$131</f>
        <v>0</v>
      </c>
      <c r="E179" s="175"/>
      <c r="F179" s="161">
        <f>$E$179*$D$179</f>
        <v>0</v>
      </c>
      <c r="G179" s="176"/>
      <c r="H179" s="167">
        <f>$G$179*$D$179</f>
        <v>0</v>
      </c>
      <c r="I179" s="176"/>
      <c r="J179" s="167">
        <f>$I$179*$D$179</f>
        <v>0</v>
      </c>
      <c r="K179" s="176"/>
      <c r="L179" s="167">
        <f>$K$179*$D$179</f>
        <v>0</v>
      </c>
      <c r="M179" s="176"/>
      <c r="N179" s="167">
        <f>$M$179*$D$179</f>
        <v>0</v>
      </c>
      <c r="O179" s="176"/>
      <c r="P179" s="167">
        <f>$O$179*$D$179</f>
        <v>0</v>
      </c>
      <c r="Q179" s="176"/>
      <c r="R179" s="167">
        <f>$Q$179*$D$179</f>
        <v>0</v>
      </c>
      <c r="S179" s="176">
        <v>1</v>
      </c>
      <c r="T179" s="167">
        <f>$S$179*$D$179</f>
        <v>0</v>
      </c>
      <c r="U179" s="176"/>
      <c r="V179" s="167">
        <f>$U$179*$D$179</f>
        <v>0</v>
      </c>
      <c r="W179" s="176"/>
      <c r="X179" s="167">
        <f>$W$179*$D$179</f>
        <v>0</v>
      </c>
      <c r="Y179" s="176"/>
      <c r="Z179" s="167">
        <f>$Y$179*$D$179</f>
        <v>0</v>
      </c>
      <c r="AA179" s="176"/>
      <c r="AB179" s="167">
        <f>$AA$179*$D$179</f>
        <v>0</v>
      </c>
      <c r="AC179" s="98"/>
      <c r="AE179" t="s">
        <v>309</v>
      </c>
    </row>
    <row r="180" spans="1:31" ht="15" customHeight="1" thickBot="1">
      <c r="A180">
        <v>2</v>
      </c>
      <c r="B180" s="995"/>
      <c r="C180" s="997"/>
      <c r="D180" s="999"/>
      <c r="E180" s="162">
        <f>$E$179</f>
        <v>0</v>
      </c>
      <c r="F180" s="163">
        <f>$F$179</f>
        <v>0</v>
      </c>
      <c r="G180" s="164">
        <f>$G$179+$E$180</f>
        <v>0</v>
      </c>
      <c r="H180" s="165">
        <f>$H$179+$F$180</f>
        <v>0</v>
      </c>
      <c r="I180" s="164">
        <f>$I$179+$G$180</f>
        <v>0</v>
      </c>
      <c r="J180" s="165">
        <f>$J$179+$H$180</f>
        <v>0</v>
      </c>
      <c r="K180" s="164">
        <f>$K$179+$I$180</f>
        <v>0</v>
      </c>
      <c r="L180" s="165">
        <f>$L$179+$J$180</f>
        <v>0</v>
      </c>
      <c r="M180" s="164">
        <f>$M$179+$K$180</f>
        <v>0</v>
      </c>
      <c r="N180" s="165">
        <f>$N$179+$L$180</f>
        <v>0</v>
      </c>
      <c r="O180" s="164">
        <f>$O$179+$M$180</f>
        <v>0</v>
      </c>
      <c r="P180" s="165">
        <f>$P$179+$N$180</f>
        <v>0</v>
      </c>
      <c r="Q180" s="164">
        <f>$Q$179+$O$180</f>
        <v>0</v>
      </c>
      <c r="R180" s="165">
        <f>$R$179+$P$180</f>
        <v>0</v>
      </c>
      <c r="S180" s="164">
        <f>$S$179+$Q$180</f>
        <v>1</v>
      </c>
      <c r="T180" s="165">
        <f>$T$179+$R$180</f>
        <v>0</v>
      </c>
      <c r="U180" s="164">
        <f>$U$179+$S$180</f>
        <v>1</v>
      </c>
      <c r="V180" s="165">
        <f>$V$179+$T$180</f>
        <v>0</v>
      </c>
      <c r="W180" s="164">
        <f>$W$179+$U$180</f>
        <v>1</v>
      </c>
      <c r="X180" s="165">
        <f>$X$179+$V$180</f>
        <v>0</v>
      </c>
      <c r="Y180" s="164">
        <f>$Y$179+$W$180</f>
        <v>1</v>
      </c>
      <c r="Z180" s="165">
        <f>$Z$179+$X$180</f>
        <v>0</v>
      </c>
      <c r="AA180" s="164">
        <f>$AA$179+$Y$180</f>
        <v>1</v>
      </c>
      <c r="AB180" s="165">
        <f>$AB$179+$Z$180</f>
        <v>0</v>
      </c>
      <c r="AC180" s="98"/>
    </row>
    <row r="181" spans="1:31" ht="15" customHeight="1" thickBot="1">
      <c r="AE181" t="s">
        <v>317</v>
      </c>
    </row>
    <row r="182" spans="1:31">
      <c r="B182" s="137"/>
      <c r="C182" s="138">
        <f>GERAL!$B$39</f>
        <v>0</v>
      </c>
      <c r="D182" s="158" t="s">
        <v>159</v>
      </c>
      <c r="E182" s="173" t="e">
        <f>F182/$D$183</f>
        <v>#DIV/0!</v>
      </c>
      <c r="F182" s="156">
        <f>SUMIF($A$9:$A$180,1,F$9:F$180)</f>
        <v>0</v>
      </c>
      <c r="G182" s="173" t="e">
        <f>H182/$D$183</f>
        <v>#DIV/0!</v>
      </c>
      <c r="H182" s="156">
        <f>SUMIF($A$9:$A$180,1,H$9:H$180)</f>
        <v>0</v>
      </c>
      <c r="I182" s="173" t="e">
        <f>J182/$D$183</f>
        <v>#DIV/0!</v>
      </c>
      <c r="J182" s="156">
        <f>SUMIF($A$9:$A$180,1,J$9:J$180)</f>
        <v>0</v>
      </c>
      <c r="K182" s="173" t="e">
        <f>L182/$D$183</f>
        <v>#DIV/0!</v>
      </c>
      <c r="L182" s="156">
        <f>SUMIF($A$9:$A$180,1,L$9:L$180)</f>
        <v>0</v>
      </c>
      <c r="M182" s="173" t="e">
        <f>N182/$D$183</f>
        <v>#DIV/0!</v>
      </c>
      <c r="N182" s="156">
        <f>SUMIF($A$9:$A$180,1,N$9:N$180)</f>
        <v>0</v>
      </c>
      <c r="O182" s="173" t="e">
        <f>P182/$D$183</f>
        <v>#DIV/0!</v>
      </c>
      <c r="P182" s="156">
        <f>SUMIF($A$9:$A$180,1,P$9:P$180)</f>
        <v>0</v>
      </c>
      <c r="Q182" s="173" t="e">
        <f>R182/$D$183</f>
        <v>#DIV/0!</v>
      </c>
      <c r="R182" s="156">
        <f>SUMIF($A$9:$A$180,1,R$9:R$180)</f>
        <v>0</v>
      </c>
      <c r="S182" s="173" t="e">
        <f>T182/$D$183</f>
        <v>#DIV/0!</v>
      </c>
      <c r="T182" s="156">
        <f>SUMIF($A$9:$A$180,1,T$9:T$180)</f>
        <v>0</v>
      </c>
      <c r="U182" s="173" t="e">
        <f>V182/$D$183</f>
        <v>#DIV/0!</v>
      </c>
      <c r="V182" s="156">
        <f>SUMIF($A$9:$A$180,1,V$9:V$180)</f>
        <v>0</v>
      </c>
      <c r="W182" s="173" t="e">
        <f>X182/$D$183</f>
        <v>#DIV/0!</v>
      </c>
      <c r="X182" s="156">
        <f>SUMIF($A$9:$A$180,1,X$9:X$180)</f>
        <v>0</v>
      </c>
      <c r="Y182" s="173" t="e">
        <f>Z182/$D$183</f>
        <v>#DIV/0!</v>
      </c>
      <c r="Z182" s="156">
        <f>SUMIF($A$9:$A$180,1,Z$9:Z$180)</f>
        <v>0</v>
      </c>
      <c r="AA182" s="173" t="e">
        <f>AB182/$D$183</f>
        <v>#DIV/0!</v>
      </c>
      <c r="AB182" s="156">
        <f>SUMIF($A$9:$A$180,1,AB$9:AB$180)</f>
        <v>0</v>
      </c>
    </row>
    <row r="183" spans="1:31" ht="15.75" thickBot="1">
      <c r="B183" s="139"/>
      <c r="C183" s="30"/>
      <c r="D183" s="159">
        <f>'03.01-FUND E ESTRUTURAS'!D8</f>
        <v>0</v>
      </c>
      <c r="E183" s="174" t="e">
        <f>F183/$D$183</f>
        <v>#DIV/0!</v>
      </c>
      <c r="F183" s="157">
        <f>SUMIF($A$9:$A$180,2,F$9:F$180)</f>
        <v>0</v>
      </c>
      <c r="G183" s="174" t="e">
        <f>H183/$D$183</f>
        <v>#DIV/0!</v>
      </c>
      <c r="H183" s="157">
        <f>SUMIF($A$9:$A$180,2,H$9:H$180)</f>
        <v>0</v>
      </c>
      <c r="I183" s="174" t="e">
        <f>J183/$D$183</f>
        <v>#DIV/0!</v>
      </c>
      <c r="J183" s="157">
        <f>SUMIF($A$9:$A$180,2,J$9:J$180)</f>
        <v>0</v>
      </c>
      <c r="K183" s="174" t="e">
        <f>L183/$D$183</f>
        <v>#DIV/0!</v>
      </c>
      <c r="L183" s="157">
        <f>SUMIF($A$9:$A$180,2,L$9:L$180)</f>
        <v>0</v>
      </c>
      <c r="M183" s="174" t="e">
        <f>N183/$D$183</f>
        <v>#DIV/0!</v>
      </c>
      <c r="N183" s="157">
        <f>SUMIF($A$9:$A$180,2,N$9:N$180)</f>
        <v>0</v>
      </c>
      <c r="O183" s="174" t="e">
        <f>P183/$D$183</f>
        <v>#DIV/0!</v>
      </c>
      <c r="P183" s="157">
        <f>SUMIF($A$9:$A$180,2,P$9:P$180)</f>
        <v>0</v>
      </c>
      <c r="Q183" s="174" t="e">
        <f>R183/$D$183</f>
        <v>#DIV/0!</v>
      </c>
      <c r="R183" s="157">
        <f>SUMIF($A$9:$A$180,2,R$9:R$180)</f>
        <v>0</v>
      </c>
      <c r="S183" s="174" t="e">
        <f>T183/$D$183</f>
        <v>#DIV/0!</v>
      </c>
      <c r="T183" s="157">
        <f>SUMIF($A$9:$A$180,2,T$9:T$180)</f>
        <v>0</v>
      </c>
      <c r="U183" s="174" t="e">
        <f>V183/$D$183</f>
        <v>#DIV/0!</v>
      </c>
      <c r="V183" s="157">
        <f>SUMIF($A$9:$A$180,2,V$9:V$180)</f>
        <v>0</v>
      </c>
      <c r="W183" s="174" t="e">
        <f>X183/$D$183</f>
        <v>#DIV/0!</v>
      </c>
      <c r="X183" s="157">
        <f>SUMIF($A$9:$A$180,2,X$9:X$180)</f>
        <v>0</v>
      </c>
      <c r="Y183" s="174" t="e">
        <f>Z183/$D$183</f>
        <v>#DIV/0!</v>
      </c>
      <c r="Z183" s="157">
        <f>SUMIF($A$9:$A$180,2,Z$9:Z$180)</f>
        <v>0</v>
      </c>
      <c r="AA183" s="174" t="e">
        <f>AB183/$D$183</f>
        <v>#DIV/0!</v>
      </c>
      <c r="AB183" s="157">
        <f>SUMIF($A$9:$A$180,2,AB$9:AB$180)</f>
        <v>0</v>
      </c>
      <c r="AE183" t="s">
        <v>318</v>
      </c>
    </row>
    <row r="184" spans="1:31" ht="12.75" customHeight="1" thickBot="1">
      <c r="B184" s="140"/>
      <c r="C184" s="97">
        <f>GERAL!$B$41</f>
        <v>0</v>
      </c>
      <c r="D184" s="112"/>
      <c r="E184" s="113"/>
      <c r="F184" s="154"/>
      <c r="G184" s="160"/>
      <c r="H184" s="113"/>
      <c r="I184" s="160"/>
      <c r="J184" s="113"/>
      <c r="K184" s="160"/>
      <c r="L184" s="113"/>
      <c r="M184" s="160"/>
      <c r="N184" s="113"/>
      <c r="O184" s="160"/>
      <c r="P184" s="113"/>
      <c r="Q184" s="160"/>
      <c r="R184" s="113"/>
      <c r="S184" s="160"/>
      <c r="T184" s="113"/>
      <c r="U184" s="160"/>
      <c r="V184" s="113"/>
      <c r="W184" s="160"/>
      <c r="X184" s="113"/>
      <c r="Y184" s="160"/>
      <c r="Z184" s="113"/>
      <c r="AA184" s="160"/>
      <c r="AB184" s="152"/>
    </row>
    <row r="185" spans="1:31" ht="30" customHeight="1" thickBot="1">
      <c r="B185" s="141"/>
      <c r="C185" s="142"/>
      <c r="D185" s="143"/>
      <c r="E185" s="144"/>
      <c r="F185" s="155"/>
      <c r="G185" s="150"/>
      <c r="H185" s="144"/>
      <c r="I185" s="150"/>
      <c r="J185" s="144"/>
      <c r="K185" s="150"/>
      <c r="L185" s="144"/>
      <c r="M185" s="150"/>
      <c r="N185" s="144"/>
      <c r="O185" s="150"/>
      <c r="P185" s="144"/>
      <c r="Q185" s="150"/>
      <c r="R185" s="144"/>
      <c r="S185" s="150"/>
      <c r="T185" s="144"/>
      <c r="U185" s="150"/>
      <c r="V185" s="144"/>
      <c r="W185" s="150"/>
      <c r="X185" s="144"/>
      <c r="Y185" s="150"/>
      <c r="Z185" s="144"/>
      <c r="AA185" s="150"/>
      <c r="AB185" s="145"/>
    </row>
    <row r="187" spans="1:31" ht="15" customHeight="1">
      <c r="AD187" s="98">
        <f>D183-AB183</f>
        <v>0</v>
      </c>
    </row>
  </sheetData>
  <mergeCells count="268">
    <mergeCell ref="B79:B80"/>
    <mergeCell ref="C79:C80"/>
    <mergeCell ref="D79:D80"/>
    <mergeCell ref="B81:B82"/>
    <mergeCell ref="C81:C82"/>
    <mergeCell ref="D81:D82"/>
    <mergeCell ref="B93:B94"/>
    <mergeCell ref="C93:C94"/>
    <mergeCell ref="D93:D94"/>
    <mergeCell ref="B25:B26"/>
    <mergeCell ref="C25:C26"/>
    <mergeCell ref="D25:D26"/>
    <mergeCell ref="B55:B56"/>
    <mergeCell ref="C55:C56"/>
    <mergeCell ref="D55:D56"/>
    <mergeCell ref="B57:B58"/>
    <mergeCell ref="C57:C58"/>
    <mergeCell ref="D57:D58"/>
    <mergeCell ref="B32:B33"/>
    <mergeCell ref="C32:C33"/>
    <mergeCell ref="D32:D33"/>
    <mergeCell ref="B46:B47"/>
    <mergeCell ref="C46:C47"/>
    <mergeCell ref="D46:D47"/>
    <mergeCell ref="B52:B53"/>
    <mergeCell ref="C52:C53"/>
    <mergeCell ref="D52:D53"/>
    <mergeCell ref="B48:B49"/>
    <mergeCell ref="C48:C49"/>
    <mergeCell ref="D48:D49"/>
    <mergeCell ref="B50:B51"/>
    <mergeCell ref="C50:C51"/>
    <mergeCell ref="D50:D51"/>
    <mergeCell ref="A1:A2"/>
    <mergeCell ref="B1:AB1"/>
    <mergeCell ref="B2:AB2"/>
    <mergeCell ref="B3:AB3"/>
    <mergeCell ref="B4:AB4"/>
    <mergeCell ref="B5:AB5"/>
    <mergeCell ref="E7:J7"/>
    <mergeCell ref="B19:B20"/>
    <mergeCell ref="C19:C20"/>
    <mergeCell ref="D19:D20"/>
    <mergeCell ref="Q8:R8"/>
    <mergeCell ref="S8:T8"/>
    <mergeCell ref="U8:V8"/>
    <mergeCell ref="W8:X8"/>
    <mergeCell ref="Y8:Z8"/>
    <mergeCell ref="AA8:AB8"/>
    <mergeCell ref="B6:B8"/>
    <mergeCell ref="C6:C8"/>
    <mergeCell ref="D6:D8"/>
    <mergeCell ref="E6:AB6"/>
    <mergeCell ref="E8:F8"/>
    <mergeCell ref="G8:H8"/>
    <mergeCell ref="I8:J8"/>
    <mergeCell ref="K8:L8"/>
    <mergeCell ref="M8:N8"/>
    <mergeCell ref="O8:P8"/>
    <mergeCell ref="B14:B15"/>
    <mergeCell ref="C14:C15"/>
    <mergeCell ref="D14:D15"/>
    <mergeCell ref="E9:AB9"/>
    <mergeCell ref="B10:B11"/>
    <mergeCell ref="C10:C11"/>
    <mergeCell ref="D10:D11"/>
    <mergeCell ref="B12:B13"/>
    <mergeCell ref="C12:C13"/>
    <mergeCell ref="D12:D13"/>
    <mergeCell ref="B23:B24"/>
    <mergeCell ref="C23:C24"/>
    <mergeCell ref="D23:D24"/>
    <mergeCell ref="E16:AB16"/>
    <mergeCell ref="B17:B18"/>
    <mergeCell ref="C17:C18"/>
    <mergeCell ref="D17:D18"/>
    <mergeCell ref="B21:B22"/>
    <mergeCell ref="C21:C22"/>
    <mergeCell ref="D21:D22"/>
    <mergeCell ref="E27:AB27"/>
    <mergeCell ref="B28:B29"/>
    <mergeCell ref="C28:C29"/>
    <mergeCell ref="D28:D29"/>
    <mergeCell ref="B30:B31"/>
    <mergeCell ref="C30:C31"/>
    <mergeCell ref="D30:D31"/>
    <mergeCell ref="B37:B38"/>
    <mergeCell ref="C37:C38"/>
    <mergeCell ref="D37:D38"/>
    <mergeCell ref="E39:AB39"/>
    <mergeCell ref="B34:B35"/>
    <mergeCell ref="C34:C35"/>
    <mergeCell ref="D34:D35"/>
    <mergeCell ref="E36:AB36"/>
    <mergeCell ref="B43:B44"/>
    <mergeCell ref="C43:C44"/>
    <mergeCell ref="D43:D44"/>
    <mergeCell ref="E45:AB45"/>
    <mergeCell ref="B40:B41"/>
    <mergeCell ref="C40:C41"/>
    <mergeCell ref="D40:D41"/>
    <mergeCell ref="E42:AB42"/>
    <mergeCell ref="B63:B64"/>
    <mergeCell ref="C63:C64"/>
    <mergeCell ref="D63:D64"/>
    <mergeCell ref="B65:B66"/>
    <mergeCell ref="C65:C66"/>
    <mergeCell ref="D65:D66"/>
    <mergeCell ref="E54:AB54"/>
    <mergeCell ref="B59:B60"/>
    <mergeCell ref="C59:C60"/>
    <mergeCell ref="D59:D60"/>
    <mergeCell ref="B61:B62"/>
    <mergeCell ref="C61:C62"/>
    <mergeCell ref="D61:D62"/>
    <mergeCell ref="E69:AB69"/>
    <mergeCell ref="B70:B71"/>
    <mergeCell ref="C70:C71"/>
    <mergeCell ref="D70:D71"/>
    <mergeCell ref="B67:B68"/>
    <mergeCell ref="C67:C68"/>
    <mergeCell ref="D67:D68"/>
    <mergeCell ref="B77:B78"/>
    <mergeCell ref="C77:C78"/>
    <mergeCell ref="D77:D78"/>
    <mergeCell ref="E72:AB72"/>
    <mergeCell ref="B73:B74"/>
    <mergeCell ref="C73:C74"/>
    <mergeCell ref="D73:D74"/>
    <mergeCell ref="B75:B76"/>
    <mergeCell ref="C75:C76"/>
    <mergeCell ref="D75:D76"/>
    <mergeCell ref="E86:AB86"/>
    <mergeCell ref="B87:B88"/>
    <mergeCell ref="C87:C88"/>
    <mergeCell ref="D87:D88"/>
    <mergeCell ref="B89:B90"/>
    <mergeCell ref="C89:C90"/>
    <mergeCell ref="D89:D90"/>
    <mergeCell ref="E83:AB83"/>
    <mergeCell ref="B84:B85"/>
    <mergeCell ref="C84:C85"/>
    <mergeCell ref="D84:D85"/>
    <mergeCell ref="E97:AB97"/>
    <mergeCell ref="B98:B99"/>
    <mergeCell ref="C98:C99"/>
    <mergeCell ref="D98:D99"/>
    <mergeCell ref="B100:B101"/>
    <mergeCell ref="C100:C101"/>
    <mergeCell ref="D100:D101"/>
    <mergeCell ref="B91:B92"/>
    <mergeCell ref="C91:C92"/>
    <mergeCell ref="D91:D92"/>
    <mergeCell ref="B95:B96"/>
    <mergeCell ref="C95:C96"/>
    <mergeCell ref="D95:D96"/>
    <mergeCell ref="E108:AB108"/>
    <mergeCell ref="B109:B110"/>
    <mergeCell ref="C109:C110"/>
    <mergeCell ref="D109:D110"/>
    <mergeCell ref="B102:B103"/>
    <mergeCell ref="C102:C103"/>
    <mergeCell ref="D102:D103"/>
    <mergeCell ref="E114:AB114"/>
    <mergeCell ref="B104:B105"/>
    <mergeCell ref="C104:C105"/>
    <mergeCell ref="D104:D105"/>
    <mergeCell ref="B106:B107"/>
    <mergeCell ref="C106:C107"/>
    <mergeCell ref="D106:D107"/>
    <mergeCell ref="B115:B116"/>
    <mergeCell ref="C115:C116"/>
    <mergeCell ref="D115:D116"/>
    <mergeCell ref="B117:B118"/>
    <mergeCell ref="C117:C118"/>
    <mergeCell ref="D117:D118"/>
    <mergeCell ref="E111:AB111"/>
    <mergeCell ref="B112:B113"/>
    <mergeCell ref="C112:C113"/>
    <mergeCell ref="D112:D113"/>
    <mergeCell ref="E125:AB125"/>
    <mergeCell ref="B126:B127"/>
    <mergeCell ref="C126:C127"/>
    <mergeCell ref="D126:D127"/>
    <mergeCell ref="B119:B120"/>
    <mergeCell ref="C119:C120"/>
    <mergeCell ref="D119:D120"/>
    <mergeCell ref="E131:AB131"/>
    <mergeCell ref="B121:B122"/>
    <mergeCell ref="C121:C122"/>
    <mergeCell ref="D121:D122"/>
    <mergeCell ref="B123:B124"/>
    <mergeCell ref="C123:C124"/>
    <mergeCell ref="D123:D124"/>
    <mergeCell ref="E132:AB132"/>
    <mergeCell ref="B133:B134"/>
    <mergeCell ref="C133:C134"/>
    <mergeCell ref="D133:D134"/>
    <mergeCell ref="E128:AB128"/>
    <mergeCell ref="B129:B130"/>
    <mergeCell ref="C129:C130"/>
    <mergeCell ref="D129:D130"/>
    <mergeCell ref="B140:B141"/>
    <mergeCell ref="C140:C141"/>
    <mergeCell ref="D140:D141"/>
    <mergeCell ref="E135:AB135"/>
    <mergeCell ref="B136:B137"/>
    <mergeCell ref="C136:C137"/>
    <mergeCell ref="D136:D137"/>
    <mergeCell ref="B138:B139"/>
    <mergeCell ref="C138:C139"/>
    <mergeCell ref="D138:D139"/>
    <mergeCell ref="E155:AB155"/>
    <mergeCell ref="B142:B143"/>
    <mergeCell ref="C142:C143"/>
    <mergeCell ref="D142:D143"/>
    <mergeCell ref="E148:AB148"/>
    <mergeCell ref="B151:B152"/>
    <mergeCell ref="C151:C152"/>
    <mergeCell ref="D151:D152"/>
    <mergeCell ref="B149:B150"/>
    <mergeCell ref="C149:C150"/>
    <mergeCell ref="D149:D150"/>
    <mergeCell ref="B144:B145"/>
    <mergeCell ref="C144:C145"/>
    <mergeCell ref="D144:D145"/>
    <mergeCell ref="B146:B147"/>
    <mergeCell ref="C146:C147"/>
    <mergeCell ref="D146:D147"/>
    <mergeCell ref="B166:B167"/>
    <mergeCell ref="C166:C167"/>
    <mergeCell ref="D166:D167"/>
    <mergeCell ref="B159:B160"/>
    <mergeCell ref="C159:C160"/>
    <mergeCell ref="D159:D160"/>
    <mergeCell ref="B153:B154"/>
    <mergeCell ref="C153:C154"/>
    <mergeCell ref="D153:D154"/>
    <mergeCell ref="E161:AB161"/>
    <mergeCell ref="B162:B163"/>
    <mergeCell ref="C162:C163"/>
    <mergeCell ref="D162:D163"/>
    <mergeCell ref="B156:B157"/>
    <mergeCell ref="C156:C157"/>
    <mergeCell ref="D156:D157"/>
    <mergeCell ref="E158:AB158"/>
    <mergeCell ref="B164:B165"/>
    <mergeCell ref="C164:C165"/>
    <mergeCell ref="D164:D165"/>
    <mergeCell ref="E176:AB176"/>
    <mergeCell ref="B179:B180"/>
    <mergeCell ref="C179:C180"/>
    <mergeCell ref="D179:D180"/>
    <mergeCell ref="B168:B169"/>
    <mergeCell ref="C168:C169"/>
    <mergeCell ref="D168:D169"/>
    <mergeCell ref="B170:B171"/>
    <mergeCell ref="C170:C171"/>
    <mergeCell ref="D170:D171"/>
    <mergeCell ref="B177:B178"/>
    <mergeCell ref="C177:C178"/>
    <mergeCell ref="D177:D178"/>
    <mergeCell ref="B172:B173"/>
    <mergeCell ref="C172:C173"/>
    <mergeCell ref="D172:D173"/>
    <mergeCell ref="B174:B175"/>
    <mergeCell ref="C174:C175"/>
    <mergeCell ref="D174:D175"/>
  </mergeCells>
  <phoneticPr fontId="22" type="noConversion"/>
  <pageMargins left="0.59055118110236204" right="0.196850393700787" top="0.196850393700787" bottom="0.196850393700787" header="0" footer="0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2ECAF-AD2D-4F46-8AFD-FD87D4FAF8B2}">
  <sheetPr codeName="Planilha27">
    <tabColor rgb="FF002060"/>
  </sheetPr>
  <dimension ref="A1:AF299"/>
  <sheetViews>
    <sheetView workbookViewId="0">
      <pane xSplit="4" ySplit="8" topLeftCell="E36" activePane="bottomRight" state="frozen"/>
      <selection pane="topRight" activeCell="E7" sqref="E7:J7"/>
      <selection pane="bottomLeft" activeCell="E7" sqref="E7:J7"/>
      <selection pane="bottomRight" activeCell="G8" sqref="C6:AB8"/>
    </sheetView>
  </sheetViews>
  <sheetFormatPr defaultColWidth="14.42578125" defaultRowHeight="15" customHeight="1"/>
  <cols>
    <col min="2" max="2" width="13.28515625" customWidth="1"/>
    <col min="3" max="3" width="85.7109375" customWidth="1"/>
    <col min="4" max="4" width="20.7109375" style="66" customWidth="1"/>
    <col min="5" max="5" width="7.7109375" style="135" customWidth="1"/>
    <col min="6" max="6" width="12.7109375" style="206" customWidth="1"/>
    <col min="7" max="7" width="7.7109375" style="207" customWidth="1"/>
    <col min="8" max="8" width="12.7109375" style="168" customWidth="1"/>
    <col min="9" max="9" width="7.7109375" style="207" customWidth="1"/>
    <col min="10" max="10" width="12.7109375" style="168" customWidth="1"/>
    <col min="11" max="11" width="7.7109375" style="207" customWidth="1"/>
    <col min="12" max="12" width="12.7109375" style="168" customWidth="1"/>
    <col min="13" max="13" width="7.7109375" style="207" customWidth="1"/>
    <col min="14" max="14" width="12.7109375" style="168" customWidth="1"/>
    <col min="15" max="15" width="7.7109375" style="207" customWidth="1"/>
    <col min="16" max="16" width="12.7109375" style="168" customWidth="1"/>
    <col min="17" max="17" width="7.7109375" style="207" customWidth="1"/>
    <col min="18" max="18" width="12.7109375" style="168" customWidth="1"/>
    <col min="19" max="19" width="7.7109375" style="207" customWidth="1"/>
    <col min="20" max="20" width="12.7109375" style="168" customWidth="1"/>
    <col min="21" max="21" width="7.7109375" style="207" customWidth="1"/>
    <col min="22" max="22" width="12.7109375" style="168" customWidth="1"/>
    <col min="23" max="23" width="7.7109375" style="207" customWidth="1"/>
    <col min="24" max="24" width="12.7109375" style="168" customWidth="1"/>
    <col min="25" max="25" width="7.7109375" style="207" customWidth="1"/>
    <col min="26" max="26" width="12.7109375" style="168" customWidth="1"/>
    <col min="27" max="27" width="7.7109375" style="207" customWidth="1"/>
    <col min="28" max="28" width="12.7109375" style="168" customWidth="1"/>
    <col min="29" max="36" width="9" customWidth="1"/>
  </cols>
  <sheetData>
    <row r="1" spans="1:32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</row>
    <row r="2" spans="1:32" ht="19.5" customHeight="1">
      <c r="A2" s="1001"/>
      <c r="B2" s="979" t="s">
        <v>3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2" ht="19.5" customHeight="1">
      <c r="A3" s="136" t="s">
        <v>458</v>
      </c>
      <c r="B3" s="979" t="s">
        <v>4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2" ht="19.5" customHeight="1">
      <c r="A4" s="133" t="s">
        <v>157</v>
      </c>
      <c r="B4" s="979" t="s">
        <v>1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2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2" ht="19.5" customHeight="1" thickBot="1">
      <c r="B6" s="983" t="s">
        <v>15</v>
      </c>
      <c r="C6" s="984" t="str">
        <f>'04.01.2-ESQUADRIAS'!C8</f>
        <v>ARQUITETURA E ELEMENTOS DE URBANISMO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B7" s="953"/>
      <c r="C7" s="948"/>
      <c r="D7" s="941"/>
      <c r="E7" s="989" t="e">
        <f>IF(AA297&lt;&gt;1,"VERIFICAR SOMATÓRIO DAS PORCENTAGENS!!!!!!!","OK!")</f>
        <v>#DIV/0!</v>
      </c>
      <c r="F7" s="990"/>
      <c r="G7" s="990"/>
      <c r="H7" s="990"/>
      <c r="I7" s="990"/>
      <c r="J7" s="990"/>
      <c r="K7" s="201"/>
      <c r="L7" s="166"/>
      <c r="M7" s="201"/>
      <c r="N7" s="166"/>
      <c r="O7" s="201"/>
      <c r="P7" s="166"/>
      <c r="Q7" s="201"/>
      <c r="R7" s="166"/>
      <c r="S7" s="201"/>
      <c r="T7" s="166"/>
      <c r="U7" s="201"/>
      <c r="V7" s="166"/>
      <c r="W7" s="201"/>
      <c r="X7" s="166"/>
      <c r="Y7" s="201"/>
      <c r="Z7" s="166"/>
      <c r="AA7" s="201"/>
      <c r="AB7" s="169"/>
    </row>
    <row r="8" spans="1:32" ht="19.5" customHeight="1" thickBot="1">
      <c r="B8" s="955"/>
      <c r="C8" s="949"/>
      <c r="D8" s="943"/>
      <c r="E8" s="980">
        <v>1</v>
      </c>
      <c r="F8" s="981"/>
      <c r="G8" s="980">
        <v>2</v>
      </c>
      <c r="H8" s="981"/>
      <c r="I8" s="980">
        <v>3</v>
      </c>
      <c r="J8" s="981"/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2"/>
      <c r="AF8">
        <v>3</v>
      </c>
    </row>
    <row r="9" spans="1:32" ht="15" customHeight="1">
      <c r="B9" s="76" t="str">
        <f>'04.01.2-ESQUADRIAS'!$B$9</f>
        <v>04.01.000</v>
      </c>
      <c r="C9" s="40" t="str">
        <f>'04.01.2-ESQUADRIAS'!$C$9</f>
        <v>ARQUITETURA - BLOCO A</v>
      </c>
      <c r="D9" s="106">
        <f>'04.01.2-ESQUADRIAS'!$H$9</f>
        <v>0</v>
      </c>
      <c r="E9" s="993"/>
      <c r="F9" s="993"/>
      <c r="G9" s="993"/>
      <c r="H9" s="993"/>
      <c r="I9" s="993"/>
      <c r="J9" s="993"/>
      <c r="K9" s="993"/>
      <c r="L9" s="993"/>
      <c r="M9" s="993"/>
      <c r="N9" s="993"/>
      <c r="O9" s="993"/>
      <c r="P9" s="993"/>
      <c r="Q9" s="993"/>
      <c r="R9" s="993"/>
      <c r="S9" s="993"/>
      <c r="T9" s="993"/>
      <c r="U9" s="993"/>
      <c r="V9" s="993"/>
      <c r="W9" s="993"/>
      <c r="X9" s="993"/>
      <c r="Y9" s="993"/>
      <c r="Z9" s="993"/>
      <c r="AA9" s="993"/>
      <c r="AB9" s="993"/>
      <c r="AF9" s="200" t="s">
        <v>321</v>
      </c>
    </row>
    <row r="10" spans="1:32" ht="15" customHeight="1" thickBot="1">
      <c r="B10" s="127" t="str">
        <f>'04.01.2-ESQUADRIAS'!$B$10</f>
        <v>04.01.200</v>
      </c>
      <c r="C10" s="128" t="str">
        <f>'04.01.2-ESQUADRIAS'!$C$10</f>
        <v>Esquadrias</v>
      </c>
      <c r="D10" s="327"/>
      <c r="E10" s="1000"/>
      <c r="F10" s="1000"/>
      <c r="G10" s="1000"/>
      <c r="H10" s="1000"/>
      <c r="I10" s="1000"/>
      <c r="J10" s="1000"/>
      <c r="K10" s="1000"/>
      <c r="L10" s="1000"/>
      <c r="M10" s="1000"/>
      <c r="N10" s="1000"/>
      <c r="O10" s="1000"/>
      <c r="P10" s="1000"/>
      <c r="Q10" s="1000"/>
      <c r="R10" s="1000"/>
      <c r="S10" s="1000"/>
      <c r="T10" s="1000"/>
      <c r="U10" s="1000"/>
      <c r="V10" s="1000"/>
      <c r="W10" s="1000"/>
      <c r="X10" s="1000"/>
      <c r="Y10" s="1000"/>
      <c r="Z10" s="1000"/>
      <c r="AA10" s="1000"/>
      <c r="AB10" s="1000"/>
      <c r="AF10" t="s">
        <v>324</v>
      </c>
    </row>
    <row r="11" spans="1:32" ht="15" customHeight="1" thickBot="1">
      <c r="A11">
        <v>1</v>
      </c>
      <c r="B11" s="1005" t="str">
        <f>'04.01.2-ESQUADRIAS'!$B$11</f>
        <v>04.01.200.01</v>
      </c>
      <c r="C11" s="1006" t="str">
        <f>'04.01.2-ESQUADRIAS'!$C$11</f>
        <v>RESTAURAÇÃO DE JANELAS DE MADEIRA MACIÇA - NÍVEL REGULAR DE DETERIORAÇÃO</v>
      </c>
      <c r="D11" s="1007">
        <f>'04.01.2-ESQUADRIAS'!$H$11</f>
        <v>0</v>
      </c>
      <c r="E11" s="175">
        <v>0.3</v>
      </c>
      <c r="F11" s="202">
        <f>$E$11*$D$11</f>
        <v>0</v>
      </c>
      <c r="G11" s="203">
        <v>0.7</v>
      </c>
      <c r="H11" s="167">
        <f>$G$11*$D$11</f>
        <v>0</v>
      </c>
      <c r="I11" s="203"/>
      <c r="J11" s="167">
        <f>$I$11*$D$11</f>
        <v>0</v>
      </c>
      <c r="K11" s="203"/>
      <c r="L11" s="167">
        <f>$K$11*$D$11</f>
        <v>0</v>
      </c>
      <c r="M11" s="203"/>
      <c r="N11" s="167">
        <f>$M$11*$D$11</f>
        <v>0</v>
      </c>
      <c r="O11" s="203"/>
      <c r="P11" s="167">
        <f>$O$11*$D$11</f>
        <v>0</v>
      </c>
      <c r="Q11" s="203"/>
      <c r="R11" s="167">
        <f>$Q$11*$D$11</f>
        <v>0</v>
      </c>
      <c r="S11" s="203"/>
      <c r="T11" s="167">
        <f>$S$11*$D$11</f>
        <v>0</v>
      </c>
      <c r="U11" s="203"/>
      <c r="V11" s="167">
        <f>$U$11*$D$11</f>
        <v>0</v>
      </c>
      <c r="W11" s="203"/>
      <c r="X11" s="167">
        <f>$W$11*$D$11</f>
        <v>0</v>
      </c>
      <c r="Y11" s="203"/>
      <c r="Z11" s="167">
        <f>$Y$11*$D$11</f>
        <v>0</v>
      </c>
      <c r="AA11" s="203"/>
      <c r="AB11" s="167">
        <f>$AA$11*$D$11</f>
        <v>0</v>
      </c>
      <c r="AF11" t="s">
        <v>327</v>
      </c>
    </row>
    <row r="12" spans="1:32" ht="15" customHeight="1" thickBot="1">
      <c r="A12">
        <v>2</v>
      </c>
      <c r="B12" s="1005"/>
      <c r="C12" s="1006"/>
      <c r="D12" s="1007"/>
      <c r="E12" s="162">
        <f>$E$11</f>
        <v>0.3</v>
      </c>
      <c r="F12" s="204">
        <f>$F$11</f>
        <v>0</v>
      </c>
      <c r="G12" s="205">
        <f>$G$11+$E$12</f>
        <v>1</v>
      </c>
      <c r="H12" s="165">
        <f>$H$11+$F$12</f>
        <v>0</v>
      </c>
      <c r="I12" s="205">
        <f>$I$11+$G$12</f>
        <v>1</v>
      </c>
      <c r="J12" s="165">
        <f>$J$11+$H$12</f>
        <v>0</v>
      </c>
      <c r="K12" s="205">
        <f>$K$11+$I$12</f>
        <v>1</v>
      </c>
      <c r="L12" s="165">
        <f>$L$11+$J$12</f>
        <v>0</v>
      </c>
      <c r="M12" s="205">
        <f>$M$11+$K$12</f>
        <v>1</v>
      </c>
      <c r="N12" s="165">
        <f>$N$11+$L$12</f>
        <v>0</v>
      </c>
      <c r="O12" s="205">
        <f>$O$11+$M$12</f>
        <v>1</v>
      </c>
      <c r="P12" s="165">
        <f>$P$11+$N$12</f>
        <v>0</v>
      </c>
      <c r="Q12" s="205">
        <f>$Q$11+$O$12</f>
        <v>1</v>
      </c>
      <c r="R12" s="165">
        <f>$R$11+$P$12</f>
        <v>0</v>
      </c>
      <c r="S12" s="205">
        <f>$S$11+$Q$12</f>
        <v>1</v>
      </c>
      <c r="T12" s="165">
        <f>$T$11+$R$12</f>
        <v>0</v>
      </c>
      <c r="U12" s="205">
        <f>$U$11+$S$12</f>
        <v>1</v>
      </c>
      <c r="V12" s="165">
        <f>$V$11+$T$12</f>
        <v>0</v>
      </c>
      <c r="W12" s="205">
        <f>$W$11+$U$12</f>
        <v>1</v>
      </c>
      <c r="X12" s="165">
        <f>$X$11+$V$12</f>
        <v>0</v>
      </c>
      <c r="Y12" s="205">
        <f>$Y$11+$W$12</f>
        <v>1</v>
      </c>
      <c r="Z12" s="165">
        <f>$Z$11+$X$12</f>
        <v>0</v>
      </c>
      <c r="AA12" s="205">
        <f>$AA$11+$Y$12</f>
        <v>1</v>
      </c>
      <c r="AB12" s="165">
        <f>$AB$11+$Z$12</f>
        <v>0</v>
      </c>
    </row>
    <row r="13" spans="1:32" ht="15" customHeight="1" thickBot="1">
      <c r="A13">
        <v>1</v>
      </c>
      <c r="B13" s="1005" t="str">
        <f>'04.01.2-ESQUADRIAS'!$B$12</f>
        <v>04.01.200.02</v>
      </c>
      <c r="C13" s="1006" t="str">
        <f>'04.01.2-ESQUADRIAS'!$C$12</f>
        <v>RESTAURAÇÃO DE JANELAS DE MADEIRA MACIÇA - NÍVEL INTERMEDIÁRIO DE DETERIORAÇÃO</v>
      </c>
      <c r="D13" s="1007">
        <f>'04.01.2-ESQUADRIAS'!$H$12</f>
        <v>0</v>
      </c>
      <c r="E13" s="175">
        <v>0.2</v>
      </c>
      <c r="F13" s="202">
        <f>$E$13*$D$13</f>
        <v>0</v>
      </c>
      <c r="G13" s="203">
        <v>0.3</v>
      </c>
      <c r="H13" s="167">
        <f>$G$13*$D$13</f>
        <v>0</v>
      </c>
      <c r="I13" s="203">
        <v>0.5</v>
      </c>
      <c r="J13" s="167">
        <f>$I$13*$D$13</f>
        <v>0</v>
      </c>
      <c r="K13" s="203"/>
      <c r="L13" s="167">
        <f>$K$13*$D$13</f>
        <v>0</v>
      </c>
      <c r="M13" s="203"/>
      <c r="N13" s="167">
        <f>$M$13*$D$13</f>
        <v>0</v>
      </c>
      <c r="O13" s="203"/>
      <c r="P13" s="167">
        <f>$O$13*$D$13</f>
        <v>0</v>
      </c>
      <c r="Q13" s="203"/>
      <c r="R13" s="167">
        <f>$Q$13*$D$13</f>
        <v>0</v>
      </c>
      <c r="S13" s="203"/>
      <c r="T13" s="167">
        <f>$S$13*$D$13</f>
        <v>0</v>
      </c>
      <c r="U13" s="203"/>
      <c r="V13" s="167">
        <f>$U$13*$D$13</f>
        <v>0</v>
      </c>
      <c r="W13" s="203"/>
      <c r="X13" s="167">
        <f>$W$13*$D$13</f>
        <v>0</v>
      </c>
      <c r="Y13" s="203"/>
      <c r="Z13" s="167">
        <f>$Y$13*$D$13</f>
        <v>0</v>
      </c>
      <c r="AA13" s="203"/>
      <c r="AB13" s="167">
        <f>$AA$13*$D$13</f>
        <v>0</v>
      </c>
      <c r="AF13" t="s">
        <v>332</v>
      </c>
    </row>
    <row r="14" spans="1:32" ht="15" customHeight="1" thickBot="1">
      <c r="A14">
        <v>2</v>
      </c>
      <c r="B14" s="1005"/>
      <c r="C14" s="1006"/>
      <c r="D14" s="1007"/>
      <c r="E14" s="162">
        <f>$E$13</f>
        <v>0.2</v>
      </c>
      <c r="F14" s="204">
        <f>$F$13</f>
        <v>0</v>
      </c>
      <c r="G14" s="205">
        <f>$G$13+$E$14</f>
        <v>0.5</v>
      </c>
      <c r="H14" s="165">
        <f>$H$13+$F$14</f>
        <v>0</v>
      </c>
      <c r="I14" s="205">
        <f>$I$13+$G$14</f>
        <v>1</v>
      </c>
      <c r="J14" s="165">
        <f>$J$13+$H$14</f>
        <v>0</v>
      </c>
      <c r="K14" s="205">
        <f>$K$13+$I$14</f>
        <v>1</v>
      </c>
      <c r="L14" s="165">
        <f>$L$13+$J$14</f>
        <v>0</v>
      </c>
      <c r="M14" s="205">
        <f>$M$13+$K$14</f>
        <v>1</v>
      </c>
      <c r="N14" s="165">
        <f>$N$13+$L$14</f>
        <v>0</v>
      </c>
      <c r="O14" s="205">
        <f>$O$13+$M$14</f>
        <v>1</v>
      </c>
      <c r="P14" s="165">
        <f>$P$13+$N$14</f>
        <v>0</v>
      </c>
      <c r="Q14" s="205">
        <f>$Q$13+$O$14</f>
        <v>1</v>
      </c>
      <c r="R14" s="165">
        <f>$R$13+$P$14</f>
        <v>0</v>
      </c>
      <c r="S14" s="205">
        <f>$S$13+$Q$14</f>
        <v>1</v>
      </c>
      <c r="T14" s="165">
        <f>$T$13+$R$14</f>
        <v>0</v>
      </c>
      <c r="U14" s="205">
        <f>$U$13+$S$14</f>
        <v>1</v>
      </c>
      <c r="V14" s="165">
        <f>$V$13+$T$14</f>
        <v>0</v>
      </c>
      <c r="W14" s="205">
        <f>$W$13+$U$14</f>
        <v>1</v>
      </c>
      <c r="X14" s="165">
        <f>$X$13+$V$14</f>
        <v>0</v>
      </c>
      <c r="Y14" s="205">
        <f>$Y$13+$W$14</f>
        <v>1</v>
      </c>
      <c r="Z14" s="165">
        <f>$Z$13+$X$14</f>
        <v>0</v>
      </c>
      <c r="AA14" s="205">
        <f>$AA$13+$Y$14</f>
        <v>1</v>
      </c>
      <c r="AB14" s="165">
        <f>$AB$13+$Z$14</f>
        <v>0</v>
      </c>
    </row>
    <row r="15" spans="1:32" ht="15" customHeight="1" thickBot="1">
      <c r="A15">
        <v>1</v>
      </c>
      <c r="B15" s="1005" t="str">
        <f>'04.01.2-ESQUADRIAS'!$B$13</f>
        <v>04.01.200.03</v>
      </c>
      <c r="C15" s="1006" t="str">
        <f>'04.01.2-ESQUADRIAS'!$C$13</f>
        <v>RESTAURAÇÃO DE JANELAS DE MADEIRA MACIÇA - NÍVEL RUIM/PÉSSIMO DE DETERIORAÇÃO</v>
      </c>
      <c r="D15" s="1007">
        <f>'04.01.2-ESQUADRIAS'!$H$13</f>
        <v>0</v>
      </c>
      <c r="E15" s="175">
        <v>0.1</v>
      </c>
      <c r="F15" s="202">
        <f>$E$15*$D$15</f>
        <v>0</v>
      </c>
      <c r="G15" s="203">
        <v>0.5</v>
      </c>
      <c r="H15" s="167">
        <f>$G$15*$D$15</f>
        <v>0</v>
      </c>
      <c r="I15" s="203">
        <v>0.4</v>
      </c>
      <c r="J15" s="167">
        <f>$I$15*$D$15</f>
        <v>0</v>
      </c>
      <c r="K15" s="203"/>
      <c r="L15" s="167">
        <f>$K$15*$D$15</f>
        <v>0</v>
      </c>
      <c r="M15" s="203"/>
      <c r="N15" s="167">
        <f>$M$15*$D$15</f>
        <v>0</v>
      </c>
      <c r="O15" s="203"/>
      <c r="P15" s="167">
        <f>$O$15*$D$15</f>
        <v>0</v>
      </c>
      <c r="Q15" s="203"/>
      <c r="R15" s="167">
        <f>$Q$15*$D$15</f>
        <v>0</v>
      </c>
      <c r="S15" s="203"/>
      <c r="T15" s="167">
        <f>$S$15*$D$15</f>
        <v>0</v>
      </c>
      <c r="U15" s="203"/>
      <c r="V15" s="167">
        <f>$U$15*$D$15</f>
        <v>0</v>
      </c>
      <c r="W15" s="203"/>
      <c r="X15" s="167">
        <f>$W$15*$D$15</f>
        <v>0</v>
      </c>
      <c r="Y15" s="203"/>
      <c r="Z15" s="167">
        <f>$Y$15*$D$15</f>
        <v>0</v>
      </c>
      <c r="AA15" s="203"/>
      <c r="AB15" s="167">
        <f>$AA$15*$D$15</f>
        <v>0</v>
      </c>
      <c r="AF15" t="s">
        <v>336</v>
      </c>
    </row>
    <row r="16" spans="1:32" ht="15" customHeight="1" thickBot="1">
      <c r="A16">
        <v>2</v>
      </c>
      <c r="B16" s="1005"/>
      <c r="C16" s="1006"/>
      <c r="D16" s="1007"/>
      <c r="E16" s="162">
        <f>$E$15</f>
        <v>0.1</v>
      </c>
      <c r="F16" s="204">
        <f>$F$15</f>
        <v>0</v>
      </c>
      <c r="G16" s="205">
        <f>$G$15+$E$16</f>
        <v>0.6</v>
      </c>
      <c r="H16" s="165">
        <f>$H$15+$F$16</f>
        <v>0</v>
      </c>
      <c r="I16" s="205">
        <f>$I$15+$G$16</f>
        <v>1</v>
      </c>
      <c r="J16" s="165">
        <f>$J$15+$H$16</f>
        <v>0</v>
      </c>
      <c r="K16" s="205">
        <f>$K$15+$I$16</f>
        <v>1</v>
      </c>
      <c r="L16" s="165">
        <f>$L$15+$J$16</f>
        <v>0</v>
      </c>
      <c r="M16" s="205">
        <f>$M$15+$K$16</f>
        <v>1</v>
      </c>
      <c r="N16" s="165">
        <f>$N$15+$L$16</f>
        <v>0</v>
      </c>
      <c r="O16" s="205">
        <f>$O$15+$M$16</f>
        <v>1</v>
      </c>
      <c r="P16" s="165">
        <f>$P$15+$N$16</f>
        <v>0</v>
      </c>
      <c r="Q16" s="205">
        <f>$Q$15+$O$16</f>
        <v>1</v>
      </c>
      <c r="R16" s="165">
        <f>$R$15+$P$16</f>
        <v>0</v>
      </c>
      <c r="S16" s="205">
        <f>$S$15+$Q$16</f>
        <v>1</v>
      </c>
      <c r="T16" s="165">
        <f>$T$15+$R$16</f>
        <v>0</v>
      </c>
      <c r="U16" s="205">
        <f>$U$15+$S$16</f>
        <v>1</v>
      </c>
      <c r="V16" s="165">
        <f>$V$15+$T$16</f>
        <v>0</v>
      </c>
      <c r="W16" s="205">
        <f>$W$15+$U$16</f>
        <v>1</v>
      </c>
      <c r="X16" s="165">
        <f>$X$15+$V$16</f>
        <v>0</v>
      </c>
      <c r="Y16" s="205">
        <f>$Y$15+$W$16</f>
        <v>1</v>
      </c>
      <c r="Z16" s="165">
        <f>$Z$15+$X$16</f>
        <v>0</v>
      </c>
      <c r="AA16" s="205">
        <f>$AA$15+$Y$16</f>
        <v>1</v>
      </c>
      <c r="AB16" s="165">
        <f>$AB$15+$Z$16</f>
        <v>0</v>
      </c>
    </row>
    <row r="17" spans="1:32" ht="15" customHeight="1" thickBot="1">
      <c r="A17">
        <v>1</v>
      </c>
      <c r="B17" s="1005" t="str">
        <f>'04.01.2-ESQUADRIAS'!$B$14</f>
        <v>04.01.200.04</v>
      </c>
      <c r="C17" s="1006" t="str">
        <f>'04.01.2-ESQUADRIAS'!$C$14</f>
        <v>RESTAURAÇÃO DE PORTAS DE MADEIRA MACIÇA - NÍVEL REGULAR DE DETERIORAÇÃO</v>
      </c>
      <c r="D17" s="1007">
        <f>'04.01.2-ESQUADRIAS'!$H$14</f>
        <v>0</v>
      </c>
      <c r="E17" s="175">
        <v>0.3</v>
      </c>
      <c r="F17" s="202">
        <f>$E$17*$D$17</f>
        <v>0</v>
      </c>
      <c r="G17" s="203">
        <v>0.7</v>
      </c>
      <c r="H17" s="167">
        <f>$G$17*$D$17</f>
        <v>0</v>
      </c>
      <c r="I17" s="203"/>
      <c r="J17" s="167">
        <f>$I$17*$D$17</f>
        <v>0</v>
      </c>
      <c r="K17" s="203"/>
      <c r="L17" s="167">
        <f>$K$17*$D$17</f>
        <v>0</v>
      </c>
      <c r="M17" s="203"/>
      <c r="N17" s="167">
        <f>$M$17*$D$17</f>
        <v>0</v>
      </c>
      <c r="O17" s="203"/>
      <c r="P17" s="167">
        <f>$O$17*$D$17</f>
        <v>0</v>
      </c>
      <c r="Q17" s="203"/>
      <c r="R17" s="167">
        <f>$Q$17*$D$17</f>
        <v>0</v>
      </c>
      <c r="S17" s="203"/>
      <c r="T17" s="167">
        <f>$S$17*$D$17</f>
        <v>0</v>
      </c>
      <c r="U17" s="203"/>
      <c r="V17" s="167">
        <f>$U$17*$D$17</f>
        <v>0</v>
      </c>
      <c r="W17" s="203"/>
      <c r="X17" s="167">
        <f>$W$17*$D$17</f>
        <v>0</v>
      </c>
      <c r="Y17" s="203"/>
      <c r="Z17" s="167">
        <f>$Y$17*$D$17</f>
        <v>0</v>
      </c>
      <c r="AA17" s="203"/>
      <c r="AB17" s="167">
        <f>$AA$17*$D$17</f>
        <v>0</v>
      </c>
      <c r="AF17" t="s">
        <v>340</v>
      </c>
    </row>
    <row r="18" spans="1:32" ht="15" customHeight="1" thickBot="1">
      <c r="A18">
        <v>2</v>
      </c>
      <c r="B18" s="1005"/>
      <c r="C18" s="1006"/>
      <c r="D18" s="1007"/>
      <c r="E18" s="162">
        <f>$E$17</f>
        <v>0.3</v>
      </c>
      <c r="F18" s="204">
        <f>$F$17</f>
        <v>0</v>
      </c>
      <c r="G18" s="205">
        <f>$G$17+$E$18</f>
        <v>1</v>
      </c>
      <c r="H18" s="165">
        <f>$H$17+$F$18</f>
        <v>0</v>
      </c>
      <c r="I18" s="205">
        <f>$I$17+$G$18</f>
        <v>1</v>
      </c>
      <c r="J18" s="165">
        <f>$J$17+$H$18</f>
        <v>0</v>
      </c>
      <c r="K18" s="205">
        <f>$K$17+$I$18</f>
        <v>1</v>
      </c>
      <c r="L18" s="165">
        <f>$L$17+$J$18</f>
        <v>0</v>
      </c>
      <c r="M18" s="205">
        <f>$M$17+$K$18</f>
        <v>1</v>
      </c>
      <c r="N18" s="165">
        <f>$N$17+$L$18</f>
        <v>0</v>
      </c>
      <c r="O18" s="205">
        <f>$O$17+$M$18</f>
        <v>1</v>
      </c>
      <c r="P18" s="165">
        <f>$P$17+$N$18</f>
        <v>0</v>
      </c>
      <c r="Q18" s="205">
        <f>$Q$17+$O$18</f>
        <v>1</v>
      </c>
      <c r="R18" s="165">
        <f>$R$17+$P$18</f>
        <v>0</v>
      </c>
      <c r="S18" s="205">
        <f>$S$17+$Q$18</f>
        <v>1</v>
      </c>
      <c r="T18" s="165">
        <f>$T$17+$R$18</f>
        <v>0</v>
      </c>
      <c r="U18" s="205">
        <f>$U$17+$S$18</f>
        <v>1</v>
      </c>
      <c r="V18" s="165">
        <f>$V$17+$T$18</f>
        <v>0</v>
      </c>
      <c r="W18" s="205">
        <f>$W$17+$U$18</f>
        <v>1</v>
      </c>
      <c r="X18" s="165">
        <f>$X$17+$V$18</f>
        <v>0</v>
      </c>
      <c r="Y18" s="205">
        <f>$Y$17+$W$18</f>
        <v>1</v>
      </c>
      <c r="Z18" s="165">
        <f>$Z$17+$X$18</f>
        <v>0</v>
      </c>
      <c r="AA18" s="205">
        <f>$AA$17+$Y$18</f>
        <v>1</v>
      </c>
      <c r="AB18" s="165">
        <f>$AB$17+$Z$18</f>
        <v>0</v>
      </c>
    </row>
    <row r="19" spans="1:32" ht="15" customHeight="1" thickBot="1">
      <c r="A19">
        <v>1</v>
      </c>
      <c r="B19" s="1005" t="str">
        <f>'04.01.2-ESQUADRIAS'!$B$15</f>
        <v>04.01.200.05</v>
      </c>
      <c r="C19" s="1006" t="str">
        <f>'04.01.2-ESQUADRIAS'!$C$15</f>
        <v>RESTAURAÇÃO DE PORTAS DE MADEIRA MACIÇA - NÍVEL INTERMEDIÁRIO DE DETERIORAÇÃO</v>
      </c>
      <c r="D19" s="1007">
        <f>'04.01.2-ESQUADRIAS'!$H$15</f>
        <v>0</v>
      </c>
      <c r="E19" s="175">
        <v>0.2</v>
      </c>
      <c r="F19" s="202">
        <f>$E$19*$D$19</f>
        <v>0</v>
      </c>
      <c r="G19" s="203">
        <v>0.3</v>
      </c>
      <c r="H19" s="167">
        <f>$G$19*$D$19</f>
        <v>0</v>
      </c>
      <c r="I19" s="203">
        <v>0.5</v>
      </c>
      <c r="J19" s="167">
        <f>$I$19*$D$19</f>
        <v>0</v>
      </c>
      <c r="K19" s="203"/>
      <c r="L19" s="167">
        <f>$K$19*$D$19</f>
        <v>0</v>
      </c>
      <c r="M19" s="203"/>
      <c r="N19" s="167">
        <f>$M$19*$D$19</f>
        <v>0</v>
      </c>
      <c r="O19" s="203"/>
      <c r="P19" s="167">
        <f>$O$19*$D$19</f>
        <v>0</v>
      </c>
      <c r="Q19" s="203"/>
      <c r="R19" s="167">
        <f>$Q$19*$D$19</f>
        <v>0</v>
      </c>
      <c r="S19" s="203"/>
      <c r="T19" s="167">
        <f>$S$19*$D$19</f>
        <v>0</v>
      </c>
      <c r="U19" s="203"/>
      <c r="V19" s="167">
        <f>$U$19*$D$19</f>
        <v>0</v>
      </c>
      <c r="W19" s="203"/>
      <c r="X19" s="167">
        <f>$W$19*$D$19</f>
        <v>0</v>
      </c>
      <c r="Y19" s="203"/>
      <c r="Z19" s="167">
        <f>$Y$19*$D$19</f>
        <v>0</v>
      </c>
      <c r="AA19" s="203"/>
      <c r="AB19" s="167">
        <f>$AA$19*$D$19</f>
        <v>0</v>
      </c>
      <c r="AF19" t="s">
        <v>344</v>
      </c>
    </row>
    <row r="20" spans="1:32" ht="15" customHeight="1" thickBot="1">
      <c r="A20">
        <v>2</v>
      </c>
      <c r="B20" s="1005"/>
      <c r="C20" s="1006"/>
      <c r="D20" s="1007"/>
      <c r="E20" s="162">
        <f>$E$19</f>
        <v>0.2</v>
      </c>
      <c r="F20" s="204">
        <f>$F$19</f>
        <v>0</v>
      </c>
      <c r="G20" s="205">
        <f>$G$19+$E$20</f>
        <v>0.5</v>
      </c>
      <c r="H20" s="165">
        <f>$H$19+$F$20</f>
        <v>0</v>
      </c>
      <c r="I20" s="205">
        <f>$I$19+$G$20</f>
        <v>1</v>
      </c>
      <c r="J20" s="165">
        <f>$J$19+$H$20</f>
        <v>0</v>
      </c>
      <c r="K20" s="205">
        <f>$K$19+$I$20</f>
        <v>1</v>
      </c>
      <c r="L20" s="165">
        <f>$L$19+$J$20</f>
        <v>0</v>
      </c>
      <c r="M20" s="205">
        <f>$M$19+$K$20</f>
        <v>1</v>
      </c>
      <c r="N20" s="165">
        <f>$N$19+$L$20</f>
        <v>0</v>
      </c>
      <c r="O20" s="205">
        <f>$O$19+$M$20</f>
        <v>1</v>
      </c>
      <c r="P20" s="165">
        <f>$P$19+$N$20</f>
        <v>0</v>
      </c>
      <c r="Q20" s="205">
        <f>$Q$19+$O$20</f>
        <v>1</v>
      </c>
      <c r="R20" s="165">
        <f>$R$19+$P$20</f>
        <v>0</v>
      </c>
      <c r="S20" s="205">
        <f>$S$19+$Q$20</f>
        <v>1</v>
      </c>
      <c r="T20" s="165">
        <f>$T$19+$R$20</f>
        <v>0</v>
      </c>
      <c r="U20" s="205">
        <f>$U$19+$S$20</f>
        <v>1</v>
      </c>
      <c r="V20" s="165">
        <f>$V$19+$T$20</f>
        <v>0</v>
      </c>
      <c r="W20" s="205">
        <f>$W$19+$U$20</f>
        <v>1</v>
      </c>
      <c r="X20" s="165">
        <f>$X$19+$V$20</f>
        <v>0</v>
      </c>
      <c r="Y20" s="205">
        <f>$Y$19+$W$20</f>
        <v>1</v>
      </c>
      <c r="Z20" s="165">
        <f>$Z$19+$X$20</f>
        <v>0</v>
      </c>
      <c r="AA20" s="205">
        <f>$AA$19+$Y$20</f>
        <v>1</v>
      </c>
      <c r="AB20" s="165">
        <f>$AB$19+$Z$20</f>
        <v>0</v>
      </c>
    </row>
    <row r="21" spans="1:32" ht="15" customHeight="1" thickBot="1">
      <c r="A21">
        <v>1</v>
      </c>
      <c r="B21" s="1005" t="str">
        <f>'04.01.2-ESQUADRIAS'!$B$16</f>
        <v>04.01.200.06</v>
      </c>
      <c r="C21" s="1006" t="str">
        <f>'04.01.2-ESQUADRIAS'!$C$16</f>
        <v>RESTAURAÇÃO DE PORTAS DE MADEIRA MACIÇA - NÍVEL RUIM/PÉSSIMO DE DETERIORAÇÃO</v>
      </c>
      <c r="D21" s="1007">
        <f>'04.01.2-ESQUADRIAS'!$H$16</f>
        <v>0</v>
      </c>
      <c r="E21" s="175">
        <v>0.2</v>
      </c>
      <c r="F21" s="202">
        <f>$E$21*$D$21</f>
        <v>0</v>
      </c>
      <c r="G21" s="203">
        <v>0.3</v>
      </c>
      <c r="H21" s="167">
        <f>$G$21*$D$21</f>
        <v>0</v>
      </c>
      <c r="I21" s="203">
        <v>0.5</v>
      </c>
      <c r="J21" s="167">
        <f>$I$21*$D$21</f>
        <v>0</v>
      </c>
      <c r="K21" s="203"/>
      <c r="L21" s="167">
        <f>$K$21*$D$21</f>
        <v>0</v>
      </c>
      <c r="M21" s="203"/>
      <c r="N21" s="167">
        <f>$M$21*$D$21</f>
        <v>0</v>
      </c>
      <c r="O21" s="203"/>
      <c r="P21" s="167">
        <f>$O$21*$D$21</f>
        <v>0</v>
      </c>
      <c r="Q21" s="203"/>
      <c r="R21" s="167">
        <f>$Q$21*$D$21</f>
        <v>0</v>
      </c>
      <c r="S21" s="203"/>
      <c r="T21" s="167">
        <f>$S$21*$D$21</f>
        <v>0</v>
      </c>
      <c r="U21" s="203"/>
      <c r="V21" s="167">
        <f>$U$21*$D$21</f>
        <v>0</v>
      </c>
      <c r="W21" s="203"/>
      <c r="X21" s="167">
        <f>$W$21*$D$21</f>
        <v>0</v>
      </c>
      <c r="Y21" s="203"/>
      <c r="Z21" s="167">
        <f>$Y$21*$D$21</f>
        <v>0</v>
      </c>
      <c r="AA21" s="203"/>
      <c r="AB21" s="167">
        <f>$AA$21*$D$21</f>
        <v>0</v>
      </c>
      <c r="AF21" t="s">
        <v>348</v>
      </c>
    </row>
    <row r="22" spans="1:32" ht="15" customHeight="1" thickBot="1">
      <c r="A22">
        <v>2</v>
      </c>
      <c r="B22" s="1005"/>
      <c r="C22" s="1006"/>
      <c r="D22" s="1007"/>
      <c r="E22" s="162">
        <f>$E$21</f>
        <v>0.2</v>
      </c>
      <c r="F22" s="204">
        <f>$F$21</f>
        <v>0</v>
      </c>
      <c r="G22" s="205">
        <f>$G$21+$E$22</f>
        <v>0.5</v>
      </c>
      <c r="H22" s="165">
        <f>$H$21+$F$22</f>
        <v>0</v>
      </c>
      <c r="I22" s="205">
        <f>$I$21+$G$22</f>
        <v>1</v>
      </c>
      <c r="J22" s="165">
        <f>$J$21+$H$22</f>
        <v>0</v>
      </c>
      <c r="K22" s="205">
        <f>$K$21+$I$22</f>
        <v>1</v>
      </c>
      <c r="L22" s="165">
        <f>$L$21+$J$22</f>
        <v>0</v>
      </c>
      <c r="M22" s="205">
        <f>$M$21+$K$22</f>
        <v>1</v>
      </c>
      <c r="N22" s="165">
        <f>$N$21+$L$22</f>
        <v>0</v>
      </c>
      <c r="O22" s="205">
        <f>$O$21+$M$22</f>
        <v>1</v>
      </c>
      <c r="P22" s="165">
        <f>$P$21+$N$22</f>
        <v>0</v>
      </c>
      <c r="Q22" s="205">
        <f>$Q$21+$O$22</f>
        <v>1</v>
      </c>
      <c r="R22" s="165">
        <f>$R$21+$P$22</f>
        <v>0</v>
      </c>
      <c r="S22" s="205">
        <f>$S$21+$Q$22</f>
        <v>1</v>
      </c>
      <c r="T22" s="165">
        <f>$T$21+$R$22</f>
        <v>0</v>
      </c>
      <c r="U22" s="205">
        <f>$U$21+$S$22</f>
        <v>1</v>
      </c>
      <c r="V22" s="165">
        <f>$V$21+$T$22</f>
        <v>0</v>
      </c>
      <c r="W22" s="205">
        <f>$W$21+$U$22</f>
        <v>1</v>
      </c>
      <c r="X22" s="165">
        <f>$X$21+$V$22</f>
        <v>0</v>
      </c>
      <c r="Y22" s="205">
        <f>$Y$21+$W$22</f>
        <v>1</v>
      </c>
      <c r="Z22" s="165">
        <f>$Z$21+$X$22</f>
        <v>0</v>
      </c>
      <c r="AA22" s="205">
        <f>$AA$21+$Y$22</f>
        <v>1</v>
      </c>
      <c r="AB22" s="165">
        <f>$AB$21+$Z$22</f>
        <v>0</v>
      </c>
    </row>
    <row r="23" spans="1:32" ht="15" customHeight="1" thickBot="1">
      <c r="A23">
        <v>1</v>
      </c>
      <c r="B23" s="1005" t="str">
        <f>'04.01.2-ESQUADRIAS'!$B$17</f>
        <v>04.01.200.07</v>
      </c>
      <c r="C23" s="1006" t="str">
        <f>'04.01.2-ESQUADRIAS'!$C$17</f>
        <v>TRATAMENTO SUPERFICIAL EM ESQUADRIAS, INCLUSO LIXAMENTO, APLICAÇÃO DE PINTURA E LIMPEZA - NÍVEL BOM DE DETERIORAÇÃO</v>
      </c>
      <c r="D23" s="1007">
        <f>'04.01.2-ESQUADRIAS'!$H$17</f>
        <v>0</v>
      </c>
      <c r="E23" s="175">
        <v>0.2</v>
      </c>
      <c r="F23" s="202">
        <f>$E$23*$D$23</f>
        <v>0</v>
      </c>
      <c r="G23" s="203">
        <v>0.3</v>
      </c>
      <c r="H23" s="167">
        <f>$G$23*$D$23</f>
        <v>0</v>
      </c>
      <c r="I23" s="203">
        <v>0.5</v>
      </c>
      <c r="J23" s="167">
        <f>$I$23*$D$23</f>
        <v>0</v>
      </c>
      <c r="K23" s="203"/>
      <c r="L23" s="167">
        <f>$K$23*$D$23</f>
        <v>0</v>
      </c>
      <c r="M23" s="203"/>
      <c r="N23" s="167">
        <f>$M$23*$D$23</f>
        <v>0</v>
      </c>
      <c r="O23" s="203"/>
      <c r="P23" s="167">
        <f>$O$23*$D$23</f>
        <v>0</v>
      </c>
      <c r="Q23" s="203"/>
      <c r="R23" s="167">
        <f>$Q$23*$D$23</f>
        <v>0</v>
      </c>
      <c r="S23" s="203"/>
      <c r="T23" s="167">
        <f>$S$23*$D$23</f>
        <v>0</v>
      </c>
      <c r="U23" s="203"/>
      <c r="V23" s="167">
        <f>$U$23*$D$23</f>
        <v>0</v>
      </c>
      <c r="W23" s="203"/>
      <c r="X23" s="167">
        <f>$W$23*$D$23</f>
        <v>0</v>
      </c>
      <c r="Y23" s="203"/>
      <c r="Z23" s="167">
        <f>$Y$23*$D$23</f>
        <v>0</v>
      </c>
      <c r="AA23" s="203"/>
      <c r="AB23" s="167">
        <f>$AA$23*$D$23</f>
        <v>0</v>
      </c>
      <c r="AF23" t="s">
        <v>2165</v>
      </c>
    </row>
    <row r="24" spans="1:32" ht="15" customHeight="1" thickBot="1">
      <c r="A24">
        <v>2</v>
      </c>
      <c r="B24" s="1005"/>
      <c r="C24" s="1006"/>
      <c r="D24" s="1007"/>
      <c r="E24" s="162">
        <f>$E$23</f>
        <v>0.2</v>
      </c>
      <c r="F24" s="204">
        <f>$F$23</f>
        <v>0</v>
      </c>
      <c r="G24" s="205">
        <f>$G$23+$E$24</f>
        <v>0.5</v>
      </c>
      <c r="H24" s="165">
        <f>$H$23+$F$24</f>
        <v>0</v>
      </c>
      <c r="I24" s="205">
        <f>$I$23+$G$24</f>
        <v>1</v>
      </c>
      <c r="J24" s="165">
        <f>$J$23+$H$24</f>
        <v>0</v>
      </c>
      <c r="K24" s="205">
        <f>$K$23+$I$24</f>
        <v>1</v>
      </c>
      <c r="L24" s="165">
        <f>$L$23+$J$24</f>
        <v>0</v>
      </c>
      <c r="M24" s="205">
        <f>$M$23+$K$24</f>
        <v>1</v>
      </c>
      <c r="N24" s="165">
        <f>$N$23+$L$24</f>
        <v>0</v>
      </c>
      <c r="O24" s="205">
        <f>$O$23+$M$24</f>
        <v>1</v>
      </c>
      <c r="P24" s="165">
        <f>$P$23+$N$24</f>
        <v>0</v>
      </c>
      <c r="Q24" s="205">
        <f>$Q$23+$O$24</f>
        <v>1</v>
      </c>
      <c r="R24" s="165">
        <f>$R$23+$P$24</f>
        <v>0</v>
      </c>
      <c r="S24" s="205">
        <f>$S$23+$Q$24</f>
        <v>1</v>
      </c>
      <c r="T24" s="165">
        <f>$T$23+$R$24</f>
        <v>0</v>
      </c>
      <c r="U24" s="205">
        <f>$U$23+$S$24</f>
        <v>1</v>
      </c>
      <c r="V24" s="165">
        <f>$V$23+$T$24</f>
        <v>0</v>
      </c>
      <c r="W24" s="205">
        <f>$W$23+$U$24</f>
        <v>1</v>
      </c>
      <c r="X24" s="165">
        <f>$X$23+$V$24</f>
        <v>0</v>
      </c>
      <c r="Y24" s="205">
        <f>$Y$23+$W$24</f>
        <v>1</v>
      </c>
      <c r="Z24" s="165">
        <f>$Z$23+$X$24</f>
        <v>0</v>
      </c>
      <c r="AA24" s="205">
        <f>$AA$23+$Y$24</f>
        <v>1</v>
      </c>
      <c r="AB24" s="165">
        <f>$AB$23+$Z$24</f>
        <v>0</v>
      </c>
    </row>
    <row r="25" spans="1:32" ht="15" customHeight="1" thickBot="1">
      <c r="A25">
        <v>1</v>
      </c>
      <c r="B25" s="1005" t="str">
        <f>'04.01.2-ESQUADRIAS'!$B$18</f>
        <v>04.01.200.08</v>
      </c>
      <c r="C25" s="1006" t="str">
        <f>'04.01.2-ESQUADRIAS'!$C$18</f>
        <v>TRATAMENTO SUPERFICIAL EM ESQUADRIAS, INCLUSO LIXAMENTO, APLICAÇÃO DE MASSA ACRÍLICA, PINTURA E LIMPEZA - NÍVEL REGULAR DE DETERIORAÇÃO</v>
      </c>
      <c r="D25" s="1007">
        <f>'04.01.2-ESQUADRIAS'!$H$18</f>
        <v>0</v>
      </c>
      <c r="E25" s="175">
        <v>0.2</v>
      </c>
      <c r="F25" s="202">
        <f>$E$25*$D$25</f>
        <v>0</v>
      </c>
      <c r="G25" s="203">
        <v>0.3</v>
      </c>
      <c r="H25" s="167">
        <f>$G$25*$D$25</f>
        <v>0</v>
      </c>
      <c r="I25" s="203">
        <v>0.5</v>
      </c>
      <c r="J25" s="167">
        <f>$I$25*$D$25</f>
        <v>0</v>
      </c>
      <c r="K25" s="203"/>
      <c r="L25" s="167">
        <f>$K$25*$D$25</f>
        <v>0</v>
      </c>
      <c r="M25" s="203"/>
      <c r="N25" s="167">
        <f>$M$25*$D$25</f>
        <v>0</v>
      </c>
      <c r="O25" s="203"/>
      <c r="P25" s="167">
        <f>$O$25*$D$25</f>
        <v>0</v>
      </c>
      <c r="Q25" s="203"/>
      <c r="R25" s="167">
        <f>$Q$25*$D$25</f>
        <v>0</v>
      </c>
      <c r="S25" s="203"/>
      <c r="T25" s="167">
        <f>$S$25*$D$25</f>
        <v>0</v>
      </c>
      <c r="U25" s="203"/>
      <c r="V25" s="167">
        <f>$U$25*$D$25</f>
        <v>0</v>
      </c>
      <c r="W25" s="203"/>
      <c r="X25" s="167">
        <f>$W$25*$D$25</f>
        <v>0</v>
      </c>
      <c r="Y25" s="203"/>
      <c r="Z25" s="167">
        <f>$Y$25*$D$25</f>
        <v>0</v>
      </c>
      <c r="AA25" s="203"/>
      <c r="AB25" s="167">
        <f>$AA$25*$D$25</f>
        <v>0</v>
      </c>
      <c r="AF25" t="s">
        <v>2166</v>
      </c>
    </row>
    <row r="26" spans="1:32" ht="15" customHeight="1" thickBot="1">
      <c r="A26">
        <v>2</v>
      </c>
      <c r="B26" s="1005"/>
      <c r="C26" s="1006"/>
      <c r="D26" s="1007"/>
      <c r="E26" s="162">
        <f>$E$25</f>
        <v>0.2</v>
      </c>
      <c r="F26" s="204">
        <f>$F$25</f>
        <v>0</v>
      </c>
      <c r="G26" s="205">
        <f>$G$25+$E$26</f>
        <v>0.5</v>
      </c>
      <c r="H26" s="165">
        <f>$H$25+$F$26</f>
        <v>0</v>
      </c>
      <c r="I26" s="205">
        <f>$I$25+$G$26</f>
        <v>1</v>
      </c>
      <c r="J26" s="165">
        <f>$J$25+$H$26</f>
        <v>0</v>
      </c>
      <c r="K26" s="205">
        <f>$K$25+$I$26</f>
        <v>1</v>
      </c>
      <c r="L26" s="165">
        <f>$L$25+$J$26</f>
        <v>0</v>
      </c>
      <c r="M26" s="205">
        <f>$M$25+$K$26</f>
        <v>1</v>
      </c>
      <c r="N26" s="165">
        <f>$N$25+$L$26</f>
        <v>0</v>
      </c>
      <c r="O26" s="205">
        <f>$O$25+$M$26</f>
        <v>1</v>
      </c>
      <c r="P26" s="165">
        <f>$P$25+$N$26</f>
        <v>0</v>
      </c>
      <c r="Q26" s="205">
        <f>$Q$25+$O$26</f>
        <v>1</v>
      </c>
      <c r="R26" s="165">
        <f>$R$25+$P$26</f>
        <v>0</v>
      </c>
      <c r="S26" s="205">
        <f>$S$25+$Q$26</f>
        <v>1</v>
      </c>
      <c r="T26" s="165">
        <f>$T$25+$R$26</f>
        <v>0</v>
      </c>
      <c r="U26" s="205">
        <f>$U$25+$S$26</f>
        <v>1</v>
      </c>
      <c r="V26" s="165">
        <f>$V$25+$T$26</f>
        <v>0</v>
      </c>
      <c r="W26" s="205">
        <f>$W$25+$U$26</f>
        <v>1</v>
      </c>
      <c r="X26" s="165">
        <f>$X$25+$V$26</f>
        <v>0</v>
      </c>
      <c r="Y26" s="205">
        <f>$Y$25+$W$26</f>
        <v>1</v>
      </c>
      <c r="Z26" s="165">
        <f>$Z$25+$X$26</f>
        <v>0</v>
      </c>
      <c r="AA26" s="205">
        <f>$AA$25+$Y$26</f>
        <v>1</v>
      </c>
      <c r="AB26" s="165">
        <f>$AB$25+$Z$26</f>
        <v>0</v>
      </c>
    </row>
    <row r="27" spans="1:32" ht="15" customHeight="1" thickBot="1">
      <c r="A27">
        <v>1</v>
      </c>
      <c r="B27" s="1005" t="str">
        <f>'04.01.2-ESQUADRIAS'!$B$19</f>
        <v>04.01.200.09</v>
      </c>
      <c r="C27" s="1006" t="str">
        <f>'04.01.2-ESQUADRIAS'!$C$19</f>
        <v>TRATAMENTO SUPERFICIAL EM ESQUADRIAS, INCLUSO LIXAMENTO, APLICAÇÃO DE MASSA ACRÍLICA, PINTURA E LIMPEZA - NÍVEL INTERMEDIÁRIO DE DETERIORAÇÃO</v>
      </c>
      <c r="D27" s="1007">
        <f>'04.01.2-ESQUADRIAS'!$H$19</f>
        <v>0</v>
      </c>
      <c r="E27" s="175">
        <v>0.2</v>
      </c>
      <c r="F27" s="202">
        <f>$E$27*$D$27</f>
        <v>0</v>
      </c>
      <c r="G27" s="203">
        <v>0.3</v>
      </c>
      <c r="H27" s="167">
        <f>$G$27*$D$27</f>
        <v>0</v>
      </c>
      <c r="I27" s="203">
        <v>0.5</v>
      </c>
      <c r="J27" s="167">
        <f>$I$27*$D$27</f>
        <v>0</v>
      </c>
      <c r="K27" s="203"/>
      <c r="L27" s="167">
        <f>$K$27*$D$27</f>
        <v>0</v>
      </c>
      <c r="M27" s="203"/>
      <c r="N27" s="167">
        <f>$M$27*$D$27</f>
        <v>0</v>
      </c>
      <c r="O27" s="203"/>
      <c r="P27" s="167">
        <f>$O$27*$D$27</f>
        <v>0</v>
      </c>
      <c r="Q27" s="203"/>
      <c r="R27" s="167">
        <f>$Q$27*$D$27</f>
        <v>0</v>
      </c>
      <c r="S27" s="203"/>
      <c r="T27" s="167">
        <f>$S$27*$D$27</f>
        <v>0</v>
      </c>
      <c r="U27" s="203"/>
      <c r="V27" s="167">
        <f>$U$27*$D$27</f>
        <v>0</v>
      </c>
      <c r="W27" s="203"/>
      <c r="X27" s="167">
        <f>$W$27*$D$27</f>
        <v>0</v>
      </c>
      <c r="Y27" s="203"/>
      <c r="Z27" s="167">
        <f>$Y$27*$D$27</f>
        <v>0</v>
      </c>
      <c r="AA27" s="203"/>
      <c r="AB27" s="167">
        <f>$AA$27*$D$27</f>
        <v>0</v>
      </c>
      <c r="AF27" t="s">
        <v>2167</v>
      </c>
    </row>
    <row r="28" spans="1:32" ht="15" customHeight="1" thickBot="1">
      <c r="A28">
        <v>2</v>
      </c>
      <c r="B28" s="1005"/>
      <c r="C28" s="1006"/>
      <c r="D28" s="1007"/>
      <c r="E28" s="162">
        <f>$E$27</f>
        <v>0.2</v>
      </c>
      <c r="F28" s="204">
        <f>$F$27</f>
        <v>0</v>
      </c>
      <c r="G28" s="205">
        <f>$G$27+$E$28</f>
        <v>0.5</v>
      </c>
      <c r="H28" s="165">
        <f>$H$27+$F$28</f>
        <v>0</v>
      </c>
      <c r="I28" s="205">
        <f>$I$27+$G$28</f>
        <v>1</v>
      </c>
      <c r="J28" s="165">
        <f>$J$27+$H$28</f>
        <v>0</v>
      </c>
      <c r="K28" s="205">
        <f>$K$27+$I$28</f>
        <v>1</v>
      </c>
      <c r="L28" s="165">
        <f>$L$27+$J$28</f>
        <v>0</v>
      </c>
      <c r="M28" s="205">
        <f>$M$27+$K$28</f>
        <v>1</v>
      </c>
      <c r="N28" s="165">
        <f>$N$27+$L$28</f>
        <v>0</v>
      </c>
      <c r="O28" s="205">
        <f>$O$27+$M$28</f>
        <v>1</v>
      </c>
      <c r="P28" s="165">
        <f>$P$27+$N$28</f>
        <v>0</v>
      </c>
      <c r="Q28" s="205">
        <f>$Q$27+$O$28</f>
        <v>1</v>
      </c>
      <c r="R28" s="165">
        <f>$R$27+$P$28</f>
        <v>0</v>
      </c>
      <c r="S28" s="205">
        <f>$S$27+$Q$28</f>
        <v>1</v>
      </c>
      <c r="T28" s="165">
        <f>$T$27+$R$28</f>
        <v>0</v>
      </c>
      <c r="U28" s="205">
        <f>$U$27+$S$28</f>
        <v>1</v>
      </c>
      <c r="V28" s="165">
        <f>$V$27+$T$28</f>
        <v>0</v>
      </c>
      <c r="W28" s="205">
        <f>$W$27+$U$28</f>
        <v>1</v>
      </c>
      <c r="X28" s="165">
        <f>$X$27+$V$28</f>
        <v>0</v>
      </c>
      <c r="Y28" s="205">
        <f>$Y$27+$W$28</f>
        <v>1</v>
      </c>
      <c r="Z28" s="165">
        <f>$Z$27+$X$28</f>
        <v>0</v>
      </c>
      <c r="AA28" s="205">
        <f>$AA$27+$Y$28</f>
        <v>1</v>
      </c>
      <c r="AB28" s="165">
        <f>$AB$27+$Z$28</f>
        <v>0</v>
      </c>
    </row>
    <row r="29" spans="1:32" ht="15" customHeight="1" thickBot="1">
      <c r="A29">
        <v>1</v>
      </c>
      <c r="B29" s="1005" t="str">
        <f>'04.01.2-ESQUADRIAS'!$B$20</f>
        <v>04.01.200.10</v>
      </c>
      <c r="C29" s="1006" t="str">
        <f>'04.01.2-ESQUADRIAS'!$C$20</f>
        <v>TRATAMENTO SUPERFICIAL EM ESQUADRIAS, INCLUSO LIXAMENTO, APLICAÇÃO DE MASSA ACRÍLICA, PINTURA E LIMPEZA - NÍVEL RUIM/PÉSSIMO DE DETERIORAÇÃO</v>
      </c>
      <c r="D29" s="1007">
        <f>'04.01.2-ESQUADRIAS'!$H$20</f>
        <v>0</v>
      </c>
      <c r="E29" s="175">
        <v>0.2</v>
      </c>
      <c r="F29" s="202">
        <f>$E$29*$D$29</f>
        <v>0</v>
      </c>
      <c r="G29" s="203">
        <v>0.3</v>
      </c>
      <c r="H29" s="167">
        <f>$G$29*$D$29</f>
        <v>0</v>
      </c>
      <c r="I29" s="203">
        <v>0.5</v>
      </c>
      <c r="J29" s="167">
        <f>$I$29*$D$29</f>
        <v>0</v>
      </c>
      <c r="K29" s="203"/>
      <c r="L29" s="167">
        <f>$K$29*$D$29</f>
        <v>0</v>
      </c>
      <c r="M29" s="203"/>
      <c r="N29" s="167">
        <f>$M$29*$D$29</f>
        <v>0</v>
      </c>
      <c r="O29" s="203"/>
      <c r="P29" s="167">
        <f>$O$29*$D$29</f>
        <v>0</v>
      </c>
      <c r="Q29" s="203"/>
      <c r="R29" s="167">
        <f>$Q$29*$D$29</f>
        <v>0</v>
      </c>
      <c r="S29" s="203"/>
      <c r="T29" s="167">
        <f>$S$29*$D$29</f>
        <v>0</v>
      </c>
      <c r="U29" s="203"/>
      <c r="V29" s="167">
        <f>$U$29*$D$29</f>
        <v>0</v>
      </c>
      <c r="W29" s="203"/>
      <c r="X29" s="167">
        <f>$W$29*$D$29</f>
        <v>0</v>
      </c>
      <c r="Y29" s="203"/>
      <c r="Z29" s="167">
        <f>$Y$29*$D$29</f>
        <v>0</v>
      </c>
      <c r="AA29" s="203"/>
      <c r="AB29" s="167">
        <f>$AA$29*$D$29</f>
        <v>0</v>
      </c>
      <c r="AF29" t="s">
        <v>2168</v>
      </c>
    </row>
    <row r="30" spans="1:32" ht="15" customHeight="1" thickBot="1">
      <c r="A30">
        <v>2</v>
      </c>
      <c r="B30" s="1005"/>
      <c r="C30" s="1006"/>
      <c r="D30" s="1007"/>
      <c r="E30" s="162">
        <f>$E$29</f>
        <v>0.2</v>
      </c>
      <c r="F30" s="204">
        <f>$F$29</f>
        <v>0</v>
      </c>
      <c r="G30" s="205">
        <f>$G$29+$E$30</f>
        <v>0.5</v>
      </c>
      <c r="H30" s="165">
        <f>$H$29+$F$30</f>
        <v>0</v>
      </c>
      <c r="I30" s="205">
        <f>$I$29+$G$30</f>
        <v>1</v>
      </c>
      <c r="J30" s="165">
        <f>$J$29+$H$30</f>
        <v>0</v>
      </c>
      <c r="K30" s="205">
        <f>$K$29+$I$30</f>
        <v>1</v>
      </c>
      <c r="L30" s="165">
        <f>$L$29+$J$30</f>
        <v>0</v>
      </c>
      <c r="M30" s="205">
        <f>$M$29+$K$30</f>
        <v>1</v>
      </c>
      <c r="N30" s="165">
        <f>$N$29+$L$30</f>
        <v>0</v>
      </c>
      <c r="O30" s="205">
        <f>$O$29+$M$30</f>
        <v>1</v>
      </c>
      <c r="P30" s="165">
        <f>$P$29+$N$30</f>
        <v>0</v>
      </c>
      <c r="Q30" s="205">
        <f>$Q$29+$O$30</f>
        <v>1</v>
      </c>
      <c r="R30" s="165">
        <f>$R$29+$P$30</f>
        <v>0</v>
      </c>
      <c r="S30" s="205">
        <f>$S$29+$Q$30</f>
        <v>1</v>
      </c>
      <c r="T30" s="165">
        <f>$T$29+$R$30</f>
        <v>0</v>
      </c>
      <c r="U30" s="205">
        <f>$U$29+$S$30</f>
        <v>1</v>
      </c>
      <c r="V30" s="165">
        <f>$V$29+$T$30</f>
        <v>0</v>
      </c>
      <c r="W30" s="205">
        <f>$W$29+$U$30</f>
        <v>1</v>
      </c>
      <c r="X30" s="165">
        <f>$X$29+$V$30</f>
        <v>0</v>
      </c>
      <c r="Y30" s="205">
        <f>$Y$29+$W$30</f>
        <v>1</v>
      </c>
      <c r="Z30" s="165">
        <f>$Z$29+$X$30</f>
        <v>0</v>
      </c>
      <c r="AA30" s="205">
        <f>$AA$29+$Y$30</f>
        <v>1</v>
      </c>
      <c r="AB30" s="165">
        <f>$AB$29+$Z$30</f>
        <v>0</v>
      </c>
    </row>
    <row r="31" spans="1:32" ht="15" customHeight="1" thickBot="1">
      <c r="A31">
        <v>1</v>
      </c>
      <c r="B31" s="1005" t="str">
        <f>'04.01.2-ESQUADRIAS'!$B$21</f>
        <v>04.01.200.11</v>
      </c>
      <c r="C31" s="1006" t="str">
        <f>'04.01.2-ESQUADRIAS'!$C$21</f>
        <v>LIMPEZA SUPERFICIAL DE ESQUADRIAS</v>
      </c>
      <c r="D31" s="1007">
        <f>'04.01.2-ESQUADRIAS'!$H$21</f>
        <v>0</v>
      </c>
      <c r="E31" s="175">
        <v>0.2</v>
      </c>
      <c r="F31" s="202">
        <f>$E$31*$D$31</f>
        <v>0</v>
      </c>
      <c r="G31" s="203">
        <v>0.3</v>
      </c>
      <c r="H31" s="167">
        <f>$G$31*$D$31</f>
        <v>0</v>
      </c>
      <c r="I31" s="203">
        <v>0.5</v>
      </c>
      <c r="J31" s="167">
        <f>$I$31*$D$31</f>
        <v>0</v>
      </c>
      <c r="K31" s="203"/>
      <c r="L31" s="167">
        <f>$K$31*$D$31</f>
        <v>0</v>
      </c>
      <c r="M31" s="203"/>
      <c r="N31" s="167">
        <f>$M$31*$D$31</f>
        <v>0</v>
      </c>
      <c r="O31" s="203"/>
      <c r="P31" s="167">
        <f>$O$31*$D$31</f>
        <v>0</v>
      </c>
      <c r="Q31" s="203"/>
      <c r="R31" s="167">
        <f>$Q$31*$D$31</f>
        <v>0</v>
      </c>
      <c r="S31" s="203"/>
      <c r="T31" s="167">
        <f>$S$31*$D$31</f>
        <v>0</v>
      </c>
      <c r="U31" s="203"/>
      <c r="V31" s="167">
        <f>$U$31*$D$31</f>
        <v>0</v>
      </c>
      <c r="W31" s="203"/>
      <c r="X31" s="167">
        <f>$W$31*$D$31</f>
        <v>0</v>
      </c>
      <c r="Y31" s="203"/>
      <c r="Z31" s="167">
        <f>$Y$31*$D$31</f>
        <v>0</v>
      </c>
      <c r="AA31" s="203"/>
      <c r="AB31" s="167">
        <f>$AA$31*$D$31</f>
        <v>0</v>
      </c>
      <c r="AF31" t="s">
        <v>2169</v>
      </c>
    </row>
    <row r="32" spans="1:32" ht="15" customHeight="1" thickBot="1">
      <c r="A32">
        <v>2</v>
      </c>
      <c r="B32" s="1005"/>
      <c r="C32" s="1006"/>
      <c r="D32" s="1007"/>
      <c r="E32" s="162">
        <f>$E$31</f>
        <v>0.2</v>
      </c>
      <c r="F32" s="204">
        <f>$F$31</f>
        <v>0</v>
      </c>
      <c r="G32" s="205">
        <f>$G$31+$E$32</f>
        <v>0.5</v>
      </c>
      <c r="H32" s="165">
        <f>$H$31+$F$32</f>
        <v>0</v>
      </c>
      <c r="I32" s="205">
        <f>$I$31+$G$32</f>
        <v>1</v>
      </c>
      <c r="J32" s="165">
        <f>$J$31+$H$32</f>
        <v>0</v>
      </c>
      <c r="K32" s="205">
        <f>$K$31+$I$32</f>
        <v>1</v>
      </c>
      <c r="L32" s="165">
        <f>$L$31+$J$32</f>
        <v>0</v>
      </c>
      <c r="M32" s="205">
        <f>$M$31+$K$32</f>
        <v>1</v>
      </c>
      <c r="N32" s="165">
        <f>$N$31+$L$32</f>
        <v>0</v>
      </c>
      <c r="O32" s="205">
        <f>$O$31+$M$32</f>
        <v>1</v>
      </c>
      <c r="P32" s="165">
        <f>$P$31+$N$32</f>
        <v>0</v>
      </c>
      <c r="Q32" s="205">
        <f>$Q$31+$O$32</f>
        <v>1</v>
      </c>
      <c r="R32" s="165">
        <f>$R$31+$P$32</f>
        <v>0</v>
      </c>
      <c r="S32" s="205">
        <f>$S$31+$Q$32</f>
        <v>1</v>
      </c>
      <c r="T32" s="165">
        <f>$T$31+$R$32</f>
        <v>0</v>
      </c>
      <c r="U32" s="205">
        <f>$U$31+$S$32</f>
        <v>1</v>
      </c>
      <c r="V32" s="165">
        <f>$V$31+$T$32</f>
        <v>0</v>
      </c>
      <c r="W32" s="205">
        <f>$W$31+$U$32</f>
        <v>1</v>
      </c>
      <c r="X32" s="165">
        <f>$X$31+$V$32</f>
        <v>0</v>
      </c>
      <c r="Y32" s="205">
        <f>$Y$31+$W$32</f>
        <v>1</v>
      </c>
      <c r="Z32" s="165">
        <f>$Z$31+$X$32</f>
        <v>0</v>
      </c>
      <c r="AA32" s="205">
        <f>$AA$31+$Y$32</f>
        <v>1</v>
      </c>
      <c r="AB32" s="165">
        <f>$AB$31+$Z$32</f>
        <v>0</v>
      </c>
    </row>
    <row r="33" spans="1:32" ht="15" customHeight="1">
      <c r="B33" s="76" t="str">
        <f>'04.01.2-ESQUADRIAS'!$B$21</f>
        <v>04.01.200.11</v>
      </c>
      <c r="C33" s="40" t="str">
        <f>'04.01.2-ESQUADRIAS'!$C$22</f>
        <v>ARQUITETURA - BLOCO B</v>
      </c>
      <c r="D33" s="106">
        <f>'04.01.2-ESQUADRIAS'!$H$22</f>
        <v>0</v>
      </c>
      <c r="E33" s="993"/>
      <c r="F33" s="993"/>
      <c r="G33" s="993"/>
      <c r="H33" s="993"/>
      <c r="I33" s="993"/>
      <c r="J33" s="993"/>
      <c r="K33" s="993"/>
      <c r="L33" s="993"/>
      <c r="M33" s="993"/>
      <c r="N33" s="993"/>
      <c r="O33" s="993"/>
      <c r="P33" s="993"/>
      <c r="Q33" s="993"/>
      <c r="R33" s="993"/>
      <c r="S33" s="993"/>
      <c r="T33" s="993"/>
      <c r="U33" s="993"/>
      <c r="V33" s="993"/>
      <c r="W33" s="993"/>
      <c r="X33" s="993"/>
      <c r="Y33" s="993"/>
      <c r="Z33" s="993"/>
      <c r="AA33" s="993"/>
      <c r="AB33" s="993"/>
      <c r="AF33" s="200" t="s">
        <v>352</v>
      </c>
    </row>
    <row r="34" spans="1:32" ht="15" customHeight="1" thickBot="1">
      <c r="B34" s="127" t="str">
        <f>'04.01.2-ESQUADRIAS'!$B$23</f>
        <v>04.01.200</v>
      </c>
      <c r="C34" s="128" t="str">
        <f>'04.01.2-ESQUADRIAS'!$C$23</f>
        <v>Esquadrias</v>
      </c>
      <c r="D34" s="327"/>
      <c r="E34" s="1000"/>
      <c r="F34" s="1000"/>
      <c r="G34" s="1000"/>
      <c r="H34" s="1000"/>
      <c r="I34" s="1000"/>
      <c r="J34" s="1000"/>
      <c r="K34" s="1000"/>
      <c r="L34" s="1000"/>
      <c r="M34" s="1000"/>
      <c r="N34" s="1000"/>
      <c r="O34" s="1000"/>
      <c r="P34" s="1000"/>
      <c r="Q34" s="1000"/>
      <c r="R34" s="1000"/>
      <c r="S34" s="1000"/>
      <c r="T34" s="1000"/>
      <c r="U34" s="1000"/>
      <c r="V34" s="1000"/>
      <c r="W34" s="1000"/>
      <c r="X34" s="1000"/>
      <c r="Y34" s="1000"/>
      <c r="Z34" s="1000"/>
      <c r="AA34" s="1000"/>
      <c r="AB34" s="1000"/>
      <c r="AF34" t="s">
        <v>354</v>
      </c>
    </row>
    <row r="35" spans="1:32" ht="15" customHeight="1" thickBot="1">
      <c r="A35">
        <v>1</v>
      </c>
      <c r="B35" s="1005" t="str">
        <f>'04.01.2-ESQUADRIAS'!$B$24</f>
        <v>04.01.200.01</v>
      </c>
      <c r="C35" s="1006" t="str">
        <f>'04.01.2-ESQUADRIAS'!$C$24</f>
        <v>RESTAURAÇÃO DE JANELAS DE MADEIRA MACIÇA - NÍVEL REGULAR DE DETERIORAÇÃO</v>
      </c>
      <c r="D35" s="1007">
        <f>'04.01.2-ESQUADRIAS'!$H$24</f>
        <v>0</v>
      </c>
      <c r="E35" s="175"/>
      <c r="F35" s="202">
        <f>$E$35*$D$35</f>
        <v>0</v>
      </c>
      <c r="G35" s="203">
        <v>0.7</v>
      </c>
      <c r="H35" s="167">
        <f>$G$35*$D$35</f>
        <v>0</v>
      </c>
      <c r="I35" s="203">
        <v>0.3</v>
      </c>
      <c r="J35" s="167">
        <f>$I$35*$D$35</f>
        <v>0</v>
      </c>
      <c r="K35" s="203"/>
      <c r="L35" s="167">
        <f>$K$35*$D$35</f>
        <v>0</v>
      </c>
      <c r="M35" s="203"/>
      <c r="N35" s="167">
        <f>$M$35*$D$35</f>
        <v>0</v>
      </c>
      <c r="O35" s="203"/>
      <c r="P35" s="167">
        <f>$O$35*$D$35</f>
        <v>0</v>
      </c>
      <c r="Q35" s="203"/>
      <c r="R35" s="167">
        <f>$Q$35*$D$35</f>
        <v>0</v>
      </c>
      <c r="S35" s="203"/>
      <c r="T35" s="167">
        <f>$S$35*$D$35</f>
        <v>0</v>
      </c>
      <c r="U35" s="203"/>
      <c r="V35" s="167">
        <f>$U$35*$D$35</f>
        <v>0</v>
      </c>
      <c r="W35" s="203"/>
      <c r="X35" s="167">
        <f>$W$35*$D$35</f>
        <v>0</v>
      </c>
      <c r="Y35" s="203"/>
      <c r="Z35" s="167">
        <f>$Y$35*$D$35</f>
        <v>0</v>
      </c>
      <c r="AA35" s="203"/>
      <c r="AB35" s="167">
        <f>$AA$35*$D$35</f>
        <v>0</v>
      </c>
      <c r="AF35" t="s">
        <v>355</v>
      </c>
    </row>
    <row r="36" spans="1:32" ht="15" customHeight="1" thickBot="1">
      <c r="A36">
        <v>2</v>
      </c>
      <c r="B36" s="1005"/>
      <c r="C36" s="1006"/>
      <c r="D36" s="1007"/>
      <c r="E36" s="162">
        <f>$E$35</f>
        <v>0</v>
      </c>
      <c r="F36" s="204">
        <f>$F$35</f>
        <v>0</v>
      </c>
      <c r="G36" s="205">
        <f>$G$35+$E$36</f>
        <v>0.7</v>
      </c>
      <c r="H36" s="165">
        <f>$H$35+$F$36</f>
        <v>0</v>
      </c>
      <c r="I36" s="205">
        <f>$I$35+$G$36</f>
        <v>1</v>
      </c>
      <c r="J36" s="165">
        <f>$J$35+$H$36</f>
        <v>0</v>
      </c>
      <c r="K36" s="205">
        <f>$K$35+$I$36</f>
        <v>1</v>
      </c>
      <c r="L36" s="165">
        <f>$L$35+$J$36</f>
        <v>0</v>
      </c>
      <c r="M36" s="205">
        <f>$M$35+$K$36</f>
        <v>1</v>
      </c>
      <c r="N36" s="165">
        <f>$N$35+$L$36</f>
        <v>0</v>
      </c>
      <c r="O36" s="205">
        <f>$O$35+$M$36</f>
        <v>1</v>
      </c>
      <c r="P36" s="165">
        <f>$P$35+$N$36</f>
        <v>0</v>
      </c>
      <c r="Q36" s="205">
        <f>$Q$35+$O$36</f>
        <v>1</v>
      </c>
      <c r="R36" s="165">
        <f>$R$35+$P$36</f>
        <v>0</v>
      </c>
      <c r="S36" s="205">
        <f>$S$35+$Q$36</f>
        <v>1</v>
      </c>
      <c r="T36" s="165">
        <f>$T$35+$R$36</f>
        <v>0</v>
      </c>
      <c r="U36" s="205">
        <f>$U$35+$S$36</f>
        <v>1</v>
      </c>
      <c r="V36" s="165">
        <f>$V$35+$T$36</f>
        <v>0</v>
      </c>
      <c r="W36" s="205">
        <f>$W$35+$U$36</f>
        <v>1</v>
      </c>
      <c r="X36" s="165">
        <f>$X$35+$V$36</f>
        <v>0</v>
      </c>
      <c r="Y36" s="205">
        <f>$Y$35+$W$36</f>
        <v>1</v>
      </c>
      <c r="Z36" s="165">
        <f>$Z$35+$X$36</f>
        <v>0</v>
      </c>
      <c r="AA36" s="205">
        <f>$AA$35+$Y$36</f>
        <v>1</v>
      </c>
      <c r="AB36" s="165">
        <f>$AB$35+$Z$36</f>
        <v>0</v>
      </c>
    </row>
    <row r="37" spans="1:32" ht="15" customHeight="1" thickBot="1">
      <c r="A37">
        <v>1</v>
      </c>
      <c r="B37" s="1005" t="str">
        <f>'04.01.2-ESQUADRIAS'!$B$25</f>
        <v>04.01.200.02</v>
      </c>
      <c r="C37" s="1006" t="str">
        <f>'04.01.2-ESQUADRIAS'!$C$25</f>
        <v>RESTAURAÇÃO DE JANELAS DE MADEIRA MACIÇA - NÍVEL INTERMEDIÁRIO DE DETERIORAÇÃO</v>
      </c>
      <c r="D37" s="1007">
        <f>'04.01.2-ESQUADRIAS'!$H$25</f>
        <v>0</v>
      </c>
      <c r="E37" s="175"/>
      <c r="F37" s="202">
        <f>$E$37*$D$37</f>
        <v>0</v>
      </c>
      <c r="G37" s="203">
        <v>0.3</v>
      </c>
      <c r="H37" s="167">
        <f>$G$37*$D$37</f>
        <v>0</v>
      </c>
      <c r="I37" s="203">
        <v>0.7</v>
      </c>
      <c r="J37" s="167">
        <f>$I$37*$D$37</f>
        <v>0</v>
      </c>
      <c r="K37" s="203"/>
      <c r="L37" s="167">
        <f>$K$37*$D$37</f>
        <v>0</v>
      </c>
      <c r="M37" s="203"/>
      <c r="N37" s="167">
        <f>$M$37*$D$37</f>
        <v>0</v>
      </c>
      <c r="O37" s="203"/>
      <c r="P37" s="167">
        <f>$O$37*$D$37</f>
        <v>0</v>
      </c>
      <c r="Q37" s="203"/>
      <c r="R37" s="167">
        <f>$Q$37*$D$37</f>
        <v>0</v>
      </c>
      <c r="S37" s="203"/>
      <c r="T37" s="167">
        <f>$S$37*$D$37</f>
        <v>0</v>
      </c>
      <c r="U37" s="203"/>
      <c r="V37" s="167">
        <f>$U$37*$D$37</f>
        <v>0</v>
      </c>
      <c r="W37" s="203"/>
      <c r="X37" s="167">
        <f>$W$37*$D$37</f>
        <v>0</v>
      </c>
      <c r="Y37" s="203"/>
      <c r="Z37" s="167">
        <f>$Y$37*$D$37</f>
        <v>0</v>
      </c>
      <c r="AA37" s="203"/>
      <c r="AB37" s="167">
        <f>$AA$37*$D$37</f>
        <v>0</v>
      </c>
      <c r="AF37" t="s">
        <v>356</v>
      </c>
    </row>
    <row r="38" spans="1:32" ht="15" customHeight="1" thickBot="1">
      <c r="A38">
        <v>2</v>
      </c>
      <c r="B38" s="1005"/>
      <c r="C38" s="1006"/>
      <c r="D38" s="1007"/>
      <c r="E38" s="162">
        <f>$E$37</f>
        <v>0</v>
      </c>
      <c r="F38" s="204">
        <f>$F$37</f>
        <v>0</v>
      </c>
      <c r="G38" s="205">
        <f>$G$37+$E$38</f>
        <v>0.3</v>
      </c>
      <c r="H38" s="165">
        <f>$H$37+$F$38</f>
        <v>0</v>
      </c>
      <c r="I38" s="205">
        <f>$I$37+$G$38</f>
        <v>1</v>
      </c>
      <c r="J38" s="165">
        <f>$J$37+$H$38</f>
        <v>0</v>
      </c>
      <c r="K38" s="205">
        <f>$K$37+$I$38</f>
        <v>1</v>
      </c>
      <c r="L38" s="165">
        <f>$L$37+$J$38</f>
        <v>0</v>
      </c>
      <c r="M38" s="205">
        <f>$M$37+$K$38</f>
        <v>1</v>
      </c>
      <c r="N38" s="165">
        <f>$N$37+$L$38</f>
        <v>0</v>
      </c>
      <c r="O38" s="205">
        <f>$O$37+$M$38</f>
        <v>1</v>
      </c>
      <c r="P38" s="165">
        <f>$P$37+$N$38</f>
        <v>0</v>
      </c>
      <c r="Q38" s="205">
        <f>$Q$37+$O$38</f>
        <v>1</v>
      </c>
      <c r="R38" s="165">
        <f>$R$37+$P$38</f>
        <v>0</v>
      </c>
      <c r="S38" s="205">
        <f>$S$37+$Q$38</f>
        <v>1</v>
      </c>
      <c r="T38" s="165">
        <f>$T$37+$R$38</f>
        <v>0</v>
      </c>
      <c r="U38" s="205">
        <f>$U$37+$S$38</f>
        <v>1</v>
      </c>
      <c r="V38" s="165">
        <f>$V$37+$T$38</f>
        <v>0</v>
      </c>
      <c r="W38" s="205">
        <f>$W$37+$U$38</f>
        <v>1</v>
      </c>
      <c r="X38" s="165">
        <f>$X$37+$V$38</f>
        <v>0</v>
      </c>
      <c r="Y38" s="205">
        <f>$Y$37+$W$38</f>
        <v>1</v>
      </c>
      <c r="Z38" s="165">
        <f>$Z$37+$X$38</f>
        <v>0</v>
      </c>
      <c r="AA38" s="205">
        <f>$AA$37+$Y$38</f>
        <v>1</v>
      </c>
      <c r="AB38" s="165">
        <f>$AB$37+$Z$38</f>
        <v>0</v>
      </c>
    </row>
    <row r="39" spans="1:32" ht="15" customHeight="1" thickBot="1">
      <c r="A39">
        <v>1</v>
      </c>
      <c r="B39" s="1005" t="str">
        <f>'04.01.2-ESQUADRIAS'!$B$26</f>
        <v>04.01.200.03</v>
      </c>
      <c r="C39" s="1006" t="str">
        <f>'04.01.2-ESQUADRIAS'!$C$26</f>
        <v>RESTAURAÇÃO DE JANELAS DE MADEIRA MACIÇA - NÍVEL RUIM/PÉSSIMO DE DETERIORAÇÃO</v>
      </c>
      <c r="D39" s="1007">
        <f>'04.01.2-ESQUADRIAS'!$H$26</f>
        <v>0</v>
      </c>
      <c r="E39" s="175"/>
      <c r="F39" s="202">
        <f>$E$39*$D$39</f>
        <v>0</v>
      </c>
      <c r="G39" s="203">
        <v>0.2</v>
      </c>
      <c r="H39" s="167">
        <f>$G$39*$D$39</f>
        <v>0</v>
      </c>
      <c r="I39" s="203">
        <v>0.6</v>
      </c>
      <c r="J39" s="167">
        <f>$I$39*$D$39</f>
        <v>0</v>
      </c>
      <c r="K39" s="203">
        <v>0.2</v>
      </c>
      <c r="L39" s="167">
        <f>$K$39*$D$39</f>
        <v>0</v>
      </c>
      <c r="M39" s="203"/>
      <c r="N39" s="167">
        <f>$M$39*$D$39</f>
        <v>0</v>
      </c>
      <c r="O39" s="203"/>
      <c r="P39" s="167">
        <f>$O$39*$D$39</f>
        <v>0</v>
      </c>
      <c r="Q39" s="203"/>
      <c r="R39" s="167">
        <f>$Q$39*$D$39</f>
        <v>0</v>
      </c>
      <c r="S39" s="203"/>
      <c r="T39" s="167">
        <f>$S$39*$D$39</f>
        <v>0</v>
      </c>
      <c r="U39" s="203"/>
      <c r="V39" s="167">
        <f>$U$39*$D$39</f>
        <v>0</v>
      </c>
      <c r="W39" s="203"/>
      <c r="X39" s="167">
        <f>$W$39*$D$39</f>
        <v>0</v>
      </c>
      <c r="Y39" s="203"/>
      <c r="Z39" s="167">
        <f>$Y$39*$D$39</f>
        <v>0</v>
      </c>
      <c r="AA39" s="203"/>
      <c r="AB39" s="167">
        <f>$AA$39*$D$39</f>
        <v>0</v>
      </c>
      <c r="AF39" t="s">
        <v>357</v>
      </c>
    </row>
    <row r="40" spans="1:32" ht="15" customHeight="1" thickBot="1">
      <c r="A40">
        <v>2</v>
      </c>
      <c r="B40" s="1005"/>
      <c r="C40" s="1006"/>
      <c r="D40" s="1007"/>
      <c r="E40" s="162">
        <f>$E$39</f>
        <v>0</v>
      </c>
      <c r="F40" s="204">
        <f>$F$39</f>
        <v>0</v>
      </c>
      <c r="G40" s="205">
        <f>$G$39+$E$40</f>
        <v>0.2</v>
      </c>
      <c r="H40" s="165">
        <f>$H$39+$F$40</f>
        <v>0</v>
      </c>
      <c r="I40" s="205">
        <f>$I$39+$G$40</f>
        <v>0.8</v>
      </c>
      <c r="J40" s="165">
        <f>$J$39+$H$40</f>
        <v>0</v>
      </c>
      <c r="K40" s="205">
        <f>$K$39+$I$40</f>
        <v>1</v>
      </c>
      <c r="L40" s="165">
        <f>$L$39+$J$40</f>
        <v>0</v>
      </c>
      <c r="M40" s="205">
        <f>$M$39+$K$40</f>
        <v>1</v>
      </c>
      <c r="N40" s="165">
        <f>$N$39+$L$40</f>
        <v>0</v>
      </c>
      <c r="O40" s="205">
        <f>$O$39+$M$40</f>
        <v>1</v>
      </c>
      <c r="P40" s="165">
        <f>$P$39+$N$40</f>
        <v>0</v>
      </c>
      <c r="Q40" s="205">
        <f>$Q$39+$O$40</f>
        <v>1</v>
      </c>
      <c r="R40" s="165">
        <f>$R$39+$P$40</f>
        <v>0</v>
      </c>
      <c r="S40" s="205">
        <f>$S$39+$Q$40</f>
        <v>1</v>
      </c>
      <c r="T40" s="165">
        <f>$T$39+$R$40</f>
        <v>0</v>
      </c>
      <c r="U40" s="205">
        <f>$U$39+$S$40</f>
        <v>1</v>
      </c>
      <c r="V40" s="165">
        <f>$V$39+$T$40</f>
        <v>0</v>
      </c>
      <c r="W40" s="205">
        <f>$W$39+$U$40</f>
        <v>1</v>
      </c>
      <c r="X40" s="165">
        <f>$X$39+$V$40</f>
        <v>0</v>
      </c>
      <c r="Y40" s="205">
        <f>$Y$39+$W$40</f>
        <v>1</v>
      </c>
      <c r="Z40" s="165">
        <f>$Z$39+$X$40</f>
        <v>0</v>
      </c>
      <c r="AA40" s="205">
        <f>$AA$39+$Y$40</f>
        <v>1</v>
      </c>
      <c r="AB40" s="165">
        <f>$AB$39+$Z$40</f>
        <v>0</v>
      </c>
    </row>
    <row r="41" spans="1:32" ht="15" customHeight="1" thickBot="1">
      <c r="A41">
        <v>1</v>
      </c>
      <c r="B41" s="1005" t="str">
        <f>'04.01.2-ESQUADRIAS'!$B$27</f>
        <v>04.01.200.04</v>
      </c>
      <c r="C41" s="1006" t="str">
        <f>'04.01.2-ESQUADRIAS'!$C$27</f>
        <v>RESTAURAÇÃO DE PORTAS DE MADEIRA MACIÇA - NÍVEL REGULAR DE DETERIORAÇÃO</v>
      </c>
      <c r="D41" s="1007">
        <f>'04.01.2-ESQUADRIAS'!$H$27</f>
        <v>0</v>
      </c>
      <c r="E41" s="175"/>
      <c r="F41" s="202">
        <f>$E$41*$D$41</f>
        <v>0</v>
      </c>
      <c r="G41" s="203">
        <v>0.2</v>
      </c>
      <c r="H41" s="167">
        <f>$G$41*$D$41</f>
        <v>0</v>
      </c>
      <c r="I41" s="203">
        <v>0.6</v>
      </c>
      <c r="J41" s="167">
        <f>$I$41*$D$41</f>
        <v>0</v>
      </c>
      <c r="K41" s="203">
        <v>0.2</v>
      </c>
      <c r="L41" s="167">
        <f>$K$41*$D$41</f>
        <v>0</v>
      </c>
      <c r="M41" s="203"/>
      <c r="N41" s="167">
        <f>$M$41*$D$41</f>
        <v>0</v>
      </c>
      <c r="O41" s="203"/>
      <c r="P41" s="167">
        <f>$O$41*$D$41</f>
        <v>0</v>
      </c>
      <c r="Q41" s="203"/>
      <c r="R41" s="167">
        <f>$Q$41*$D$41</f>
        <v>0</v>
      </c>
      <c r="S41" s="203"/>
      <c r="T41" s="167">
        <f>$S$41*$D$41</f>
        <v>0</v>
      </c>
      <c r="U41" s="203"/>
      <c r="V41" s="167">
        <f>$U$41*$D$41</f>
        <v>0</v>
      </c>
      <c r="W41" s="203"/>
      <c r="X41" s="167">
        <f>$W$41*$D$41</f>
        <v>0</v>
      </c>
      <c r="Y41" s="203"/>
      <c r="Z41" s="167">
        <f>$Y$41*$D$41</f>
        <v>0</v>
      </c>
      <c r="AA41" s="203"/>
      <c r="AB41" s="167">
        <f>$AA$41*$D$41</f>
        <v>0</v>
      </c>
      <c r="AF41" t="s">
        <v>358</v>
      </c>
    </row>
    <row r="42" spans="1:32" ht="15" customHeight="1" thickBot="1">
      <c r="A42">
        <v>2</v>
      </c>
      <c r="B42" s="1005"/>
      <c r="C42" s="1006"/>
      <c r="D42" s="1007"/>
      <c r="E42" s="162">
        <f>$E$41</f>
        <v>0</v>
      </c>
      <c r="F42" s="204">
        <f>$F$41</f>
        <v>0</v>
      </c>
      <c r="G42" s="205">
        <f>$G$41+$E$42</f>
        <v>0.2</v>
      </c>
      <c r="H42" s="165">
        <f>$H$41+$F$42</f>
        <v>0</v>
      </c>
      <c r="I42" s="205">
        <f>$I$41+$G$42</f>
        <v>0.8</v>
      </c>
      <c r="J42" s="165">
        <f>$J$41+$H$42</f>
        <v>0</v>
      </c>
      <c r="K42" s="205">
        <f>$K$41+$I$42</f>
        <v>1</v>
      </c>
      <c r="L42" s="165">
        <f>$L$41+$J$42</f>
        <v>0</v>
      </c>
      <c r="M42" s="205">
        <f>$M$41+$K$42</f>
        <v>1</v>
      </c>
      <c r="N42" s="165">
        <f>$N$41+$L$42</f>
        <v>0</v>
      </c>
      <c r="O42" s="205">
        <f>$O$41+$M$42</f>
        <v>1</v>
      </c>
      <c r="P42" s="165">
        <f>$P$41+$N$42</f>
        <v>0</v>
      </c>
      <c r="Q42" s="205">
        <f>$Q$41+$O$42</f>
        <v>1</v>
      </c>
      <c r="R42" s="165">
        <f>$R$41+$P$42</f>
        <v>0</v>
      </c>
      <c r="S42" s="205">
        <f>$S$41+$Q$42</f>
        <v>1</v>
      </c>
      <c r="T42" s="165">
        <f>$T$41+$R$42</f>
        <v>0</v>
      </c>
      <c r="U42" s="205">
        <f>$U$41+$S$42</f>
        <v>1</v>
      </c>
      <c r="V42" s="165">
        <f>$V$41+$T$42</f>
        <v>0</v>
      </c>
      <c r="W42" s="205">
        <f>$W$41+$U$42</f>
        <v>1</v>
      </c>
      <c r="X42" s="165">
        <f>$X$41+$V$42</f>
        <v>0</v>
      </c>
      <c r="Y42" s="205">
        <f>$Y$41+$W$42</f>
        <v>1</v>
      </c>
      <c r="Z42" s="165">
        <f>$Z$41+$X$42</f>
        <v>0</v>
      </c>
      <c r="AA42" s="205">
        <f>$AA$41+$Y$42</f>
        <v>1</v>
      </c>
      <c r="AB42" s="165">
        <f>$AB$41+$Z$42</f>
        <v>0</v>
      </c>
    </row>
    <row r="43" spans="1:32" ht="15" customHeight="1" thickBot="1">
      <c r="A43">
        <v>1</v>
      </c>
      <c r="B43" s="1005" t="str">
        <f>'04.01.2-ESQUADRIAS'!$B$28</f>
        <v>04.01.200.05</v>
      </c>
      <c r="C43" s="1006" t="str">
        <f>'04.01.2-ESQUADRIAS'!$C$28</f>
        <v>TRATAMENTO SUPERFICIAL EM ESQUADRIAS, INCLUSO LIXAMENTO, APLICAÇÃO DE MASSA ACRÍLICA, PINTURA E LIMPEZA - NÍVEL REGULAR DE DETERIORAÇÃO</v>
      </c>
      <c r="D43" s="1007">
        <f>'04.01.2-ESQUADRIAS'!$H$28</f>
        <v>0</v>
      </c>
      <c r="E43" s="175"/>
      <c r="F43" s="202">
        <f>$E$43*$D$43</f>
        <v>0</v>
      </c>
      <c r="G43" s="203">
        <v>0.2</v>
      </c>
      <c r="H43" s="167">
        <f>$G$43*$D$43</f>
        <v>0</v>
      </c>
      <c r="I43" s="203">
        <v>0.6</v>
      </c>
      <c r="J43" s="167">
        <f>$I$43*$D$43</f>
        <v>0</v>
      </c>
      <c r="K43" s="203">
        <v>0.2</v>
      </c>
      <c r="L43" s="167">
        <f>$K$43*$D$43</f>
        <v>0</v>
      </c>
      <c r="M43" s="203"/>
      <c r="N43" s="167">
        <f>$M$43*$D$43</f>
        <v>0</v>
      </c>
      <c r="O43" s="203"/>
      <c r="P43" s="167">
        <f>$O$43*$D$43</f>
        <v>0</v>
      </c>
      <c r="Q43" s="203"/>
      <c r="R43" s="167">
        <f>$Q$43*$D$43</f>
        <v>0</v>
      </c>
      <c r="S43" s="203"/>
      <c r="T43" s="167">
        <f>$S$43*$D$43</f>
        <v>0</v>
      </c>
      <c r="U43" s="203"/>
      <c r="V43" s="167">
        <f>$U$43*$D$43</f>
        <v>0</v>
      </c>
      <c r="W43" s="203"/>
      <c r="X43" s="167">
        <f>$W$43*$D$43</f>
        <v>0</v>
      </c>
      <c r="Y43" s="203"/>
      <c r="Z43" s="167">
        <f>$Y$43*$D$43</f>
        <v>0</v>
      </c>
      <c r="AA43" s="203"/>
      <c r="AB43" s="167">
        <f>$AA$43*$D$43</f>
        <v>0</v>
      </c>
      <c r="AF43" t="s">
        <v>2170</v>
      </c>
    </row>
    <row r="44" spans="1:32" ht="15" customHeight="1" thickBot="1">
      <c r="A44">
        <v>2</v>
      </c>
      <c r="B44" s="1005"/>
      <c r="C44" s="1006"/>
      <c r="D44" s="1007"/>
      <c r="E44" s="162">
        <f>$E$43</f>
        <v>0</v>
      </c>
      <c r="F44" s="204">
        <f>$F$43</f>
        <v>0</v>
      </c>
      <c r="G44" s="205">
        <f>$G$43+$E$44</f>
        <v>0.2</v>
      </c>
      <c r="H44" s="165">
        <f>$H$43+$F$44</f>
        <v>0</v>
      </c>
      <c r="I44" s="205">
        <f>$I$43+$G$44</f>
        <v>0.8</v>
      </c>
      <c r="J44" s="165">
        <f>$J$43+$H$44</f>
        <v>0</v>
      </c>
      <c r="K44" s="205">
        <f>$K$43+$I$44</f>
        <v>1</v>
      </c>
      <c r="L44" s="165">
        <f>$L$43+$J$44</f>
        <v>0</v>
      </c>
      <c r="M44" s="205">
        <f>$M$43+$K$44</f>
        <v>1</v>
      </c>
      <c r="N44" s="165">
        <f>$N$43+$L$44</f>
        <v>0</v>
      </c>
      <c r="O44" s="205">
        <f>$O$43+$M$44</f>
        <v>1</v>
      </c>
      <c r="P44" s="165">
        <f>$P$43+$N$44</f>
        <v>0</v>
      </c>
      <c r="Q44" s="205">
        <f>$Q$43+$O$44</f>
        <v>1</v>
      </c>
      <c r="R44" s="165">
        <f>$R$43+$P$44</f>
        <v>0</v>
      </c>
      <c r="S44" s="205">
        <f>$S$43+$Q$44</f>
        <v>1</v>
      </c>
      <c r="T44" s="165">
        <f>$T$43+$R$44</f>
        <v>0</v>
      </c>
      <c r="U44" s="205">
        <f>$U$43+$S$44</f>
        <v>1</v>
      </c>
      <c r="V44" s="165">
        <f>$V$43+$T$44</f>
        <v>0</v>
      </c>
      <c r="W44" s="205">
        <f>$W$43+$U$44</f>
        <v>1</v>
      </c>
      <c r="X44" s="165">
        <f>$X$43+$V$44</f>
        <v>0</v>
      </c>
      <c r="Y44" s="205">
        <f>$Y$43+$W$44</f>
        <v>1</v>
      </c>
      <c r="Z44" s="165">
        <f>$Z$43+$X$44</f>
        <v>0</v>
      </c>
      <c r="AA44" s="205">
        <f>$AA$43+$Y$44</f>
        <v>1</v>
      </c>
      <c r="AB44" s="165">
        <f>$AB$43+$Z$44</f>
        <v>0</v>
      </c>
    </row>
    <row r="45" spans="1:32" ht="15" customHeight="1" thickBot="1">
      <c r="A45">
        <v>1</v>
      </c>
      <c r="B45" s="1005" t="str">
        <f>'04.01.2-ESQUADRIAS'!$B$29</f>
        <v>04.01.200.06</v>
      </c>
      <c r="C45" s="1006" t="str">
        <f>'04.01.2-ESQUADRIAS'!$C$29</f>
        <v>TRATAMENTO SUPERFICIAL EM ESQUADRIAS, INCLUSO LIXAMENTO, APLICAÇÃO DE MASSA ACRÍLICA, PINTURA E LIMPEZA - NÍVEL INTERMEDIÁRIO DE DETERIORAÇÃO</v>
      </c>
      <c r="D45" s="1007">
        <f>'04.01.2-ESQUADRIAS'!$H$29</f>
        <v>0</v>
      </c>
      <c r="E45" s="175"/>
      <c r="F45" s="202">
        <f>$E$45*$D$45</f>
        <v>0</v>
      </c>
      <c r="G45" s="203">
        <v>0.2</v>
      </c>
      <c r="H45" s="167">
        <f>$G$45*$D$45</f>
        <v>0</v>
      </c>
      <c r="I45" s="203">
        <v>0.6</v>
      </c>
      <c r="J45" s="167">
        <f>$I$45*$D$45</f>
        <v>0</v>
      </c>
      <c r="K45" s="203">
        <v>0.2</v>
      </c>
      <c r="L45" s="167">
        <f>$K$45*$D$45</f>
        <v>0</v>
      </c>
      <c r="M45" s="203"/>
      <c r="N45" s="167">
        <f>$M$45*$D$45</f>
        <v>0</v>
      </c>
      <c r="O45" s="203"/>
      <c r="P45" s="167">
        <f>$O$45*$D$45</f>
        <v>0</v>
      </c>
      <c r="Q45" s="203"/>
      <c r="R45" s="167">
        <f>$Q$45*$D$45</f>
        <v>0</v>
      </c>
      <c r="S45" s="203"/>
      <c r="T45" s="167">
        <f>$S$45*$D$45</f>
        <v>0</v>
      </c>
      <c r="U45" s="203"/>
      <c r="V45" s="167">
        <f>$U$45*$D$45</f>
        <v>0</v>
      </c>
      <c r="W45" s="203"/>
      <c r="X45" s="167">
        <f>$W$45*$D$45</f>
        <v>0</v>
      </c>
      <c r="Y45" s="203"/>
      <c r="Z45" s="167">
        <f>$Y$45*$D$45</f>
        <v>0</v>
      </c>
      <c r="AA45" s="203"/>
      <c r="AB45" s="167">
        <f>$AA$45*$D$45</f>
        <v>0</v>
      </c>
      <c r="AF45" t="s">
        <v>2171</v>
      </c>
    </row>
    <row r="46" spans="1:32" ht="15" customHeight="1" thickBot="1">
      <c r="A46">
        <v>2</v>
      </c>
      <c r="B46" s="1005"/>
      <c r="C46" s="1006"/>
      <c r="D46" s="1007"/>
      <c r="E46" s="162">
        <f>$E$45</f>
        <v>0</v>
      </c>
      <c r="F46" s="204">
        <f>$F$45</f>
        <v>0</v>
      </c>
      <c r="G46" s="205">
        <f>$G$45+$E$46</f>
        <v>0.2</v>
      </c>
      <c r="H46" s="165">
        <f>$H$45+$F$46</f>
        <v>0</v>
      </c>
      <c r="I46" s="205">
        <f>$I$45+$G$46</f>
        <v>0.8</v>
      </c>
      <c r="J46" s="165">
        <f>$J$45+$H$46</f>
        <v>0</v>
      </c>
      <c r="K46" s="205">
        <f>$K$45+$I$46</f>
        <v>1</v>
      </c>
      <c r="L46" s="165">
        <f>$L$45+$J$46</f>
        <v>0</v>
      </c>
      <c r="M46" s="205">
        <f>$M$45+$K$46</f>
        <v>1</v>
      </c>
      <c r="N46" s="165">
        <f>$N$45+$L$46</f>
        <v>0</v>
      </c>
      <c r="O46" s="205">
        <f>$O$45+$M$46</f>
        <v>1</v>
      </c>
      <c r="P46" s="165">
        <f>$P$45+$N$46</f>
        <v>0</v>
      </c>
      <c r="Q46" s="205">
        <f>$Q$45+$O$46</f>
        <v>1</v>
      </c>
      <c r="R46" s="165">
        <f>$R$45+$P$46</f>
        <v>0</v>
      </c>
      <c r="S46" s="205">
        <f>$S$45+$Q$46</f>
        <v>1</v>
      </c>
      <c r="T46" s="165">
        <f>$T$45+$R$46</f>
        <v>0</v>
      </c>
      <c r="U46" s="205">
        <f>$U$45+$S$46</f>
        <v>1</v>
      </c>
      <c r="V46" s="165">
        <f>$V$45+$T$46</f>
        <v>0</v>
      </c>
      <c r="W46" s="205">
        <f>$W$45+$U$46</f>
        <v>1</v>
      </c>
      <c r="X46" s="165">
        <f>$X$45+$V$46</f>
        <v>0</v>
      </c>
      <c r="Y46" s="205">
        <f>$Y$45+$W$46</f>
        <v>1</v>
      </c>
      <c r="Z46" s="165">
        <f>$Z$45+$X$46</f>
        <v>0</v>
      </c>
      <c r="AA46" s="205">
        <f>$AA$45+$Y$46</f>
        <v>1</v>
      </c>
      <c r="AB46" s="165">
        <f>$AB$45+$Z$46</f>
        <v>0</v>
      </c>
    </row>
    <row r="47" spans="1:32" ht="15" customHeight="1" thickBot="1">
      <c r="A47">
        <v>1</v>
      </c>
      <c r="B47" s="1005" t="str">
        <f>'04.01.2-ESQUADRIAS'!$B$30</f>
        <v>04.01.200.07</v>
      </c>
      <c r="C47" s="1006" t="str">
        <f>'04.01.2-ESQUADRIAS'!$C$30</f>
        <v>TRATAMENTO SUPERFICIAL EM ESQUADRIAS, INCLUSO LIXAMENTO, APLICAÇÃO DE MASSA ACRÍLICA, PINTURA E LIMPEZA - NÍVEL RUIM/PÉSSIMO DE DETERIORAÇÃO</v>
      </c>
      <c r="D47" s="1007">
        <f>'04.01.2-ESQUADRIAS'!$H$30</f>
        <v>0</v>
      </c>
      <c r="E47" s="175"/>
      <c r="F47" s="202">
        <f>$E$47*$D$47</f>
        <v>0</v>
      </c>
      <c r="G47" s="203">
        <v>0.2</v>
      </c>
      <c r="H47" s="167">
        <f>$G$47*$D$47</f>
        <v>0</v>
      </c>
      <c r="I47" s="203">
        <v>0.6</v>
      </c>
      <c r="J47" s="167">
        <f>$I$47*$D$47</f>
        <v>0</v>
      </c>
      <c r="K47" s="203">
        <v>0.2</v>
      </c>
      <c r="L47" s="167">
        <f>$K$47*$D$47</f>
        <v>0</v>
      </c>
      <c r="M47" s="203"/>
      <c r="N47" s="167">
        <f>$M$47*$D$47</f>
        <v>0</v>
      </c>
      <c r="O47" s="203"/>
      <c r="P47" s="167">
        <f>$O$47*$D$47</f>
        <v>0</v>
      </c>
      <c r="Q47" s="203"/>
      <c r="R47" s="167">
        <f>$Q$47*$D$47</f>
        <v>0</v>
      </c>
      <c r="S47" s="203"/>
      <c r="T47" s="167">
        <f>$S$47*$D$47</f>
        <v>0</v>
      </c>
      <c r="U47" s="203"/>
      <c r="V47" s="167">
        <f>$U$47*$D$47</f>
        <v>0</v>
      </c>
      <c r="W47" s="203"/>
      <c r="X47" s="167">
        <f>$W$47*$D$47</f>
        <v>0</v>
      </c>
      <c r="Y47" s="203"/>
      <c r="Z47" s="167">
        <f>$Y$47*$D$47</f>
        <v>0</v>
      </c>
      <c r="AA47" s="203"/>
      <c r="AB47" s="167">
        <f>$AA$47*$D$47</f>
        <v>0</v>
      </c>
      <c r="AF47" t="s">
        <v>2172</v>
      </c>
    </row>
    <row r="48" spans="1:32" ht="15" customHeight="1" thickBot="1">
      <c r="A48">
        <v>2</v>
      </c>
      <c r="B48" s="1005"/>
      <c r="C48" s="1006"/>
      <c r="D48" s="1007"/>
      <c r="E48" s="162">
        <f>$E$47</f>
        <v>0</v>
      </c>
      <c r="F48" s="204">
        <f>$F$47</f>
        <v>0</v>
      </c>
      <c r="G48" s="205">
        <f>$G$47+$E$48</f>
        <v>0.2</v>
      </c>
      <c r="H48" s="165">
        <f>$H$47+$F$48</f>
        <v>0</v>
      </c>
      <c r="I48" s="205">
        <f>$I$47+$G$48</f>
        <v>0.8</v>
      </c>
      <c r="J48" s="165">
        <f>$J$47+$H$48</f>
        <v>0</v>
      </c>
      <c r="K48" s="205">
        <f>$K$47+$I$48</f>
        <v>1</v>
      </c>
      <c r="L48" s="165">
        <f>$L$47+$J$48</f>
        <v>0</v>
      </c>
      <c r="M48" s="205">
        <f>$M$47+$K$48</f>
        <v>1</v>
      </c>
      <c r="N48" s="165">
        <f>$N$47+$L$48</f>
        <v>0</v>
      </c>
      <c r="O48" s="205">
        <f>$O$47+$M$48</f>
        <v>1</v>
      </c>
      <c r="P48" s="165">
        <f>$P$47+$N$48</f>
        <v>0</v>
      </c>
      <c r="Q48" s="205">
        <f>$Q$47+$O$48</f>
        <v>1</v>
      </c>
      <c r="R48" s="165">
        <f>$R$47+$P$48</f>
        <v>0</v>
      </c>
      <c r="S48" s="205">
        <f>$S$47+$Q$48</f>
        <v>1</v>
      </c>
      <c r="T48" s="165">
        <f>$T$47+$R$48</f>
        <v>0</v>
      </c>
      <c r="U48" s="205">
        <f>$U$47+$S$48</f>
        <v>1</v>
      </c>
      <c r="V48" s="165">
        <f>$V$47+$T$48</f>
        <v>0</v>
      </c>
      <c r="W48" s="205">
        <f>$W$47+$U$48</f>
        <v>1</v>
      </c>
      <c r="X48" s="165">
        <f>$X$47+$V$48</f>
        <v>0</v>
      </c>
      <c r="Y48" s="205">
        <f>$Y$47+$W$48</f>
        <v>1</v>
      </c>
      <c r="Z48" s="165">
        <f>$Z$47+$X$48</f>
        <v>0</v>
      </c>
      <c r="AA48" s="205">
        <f>$AA$47+$Y$48</f>
        <v>1</v>
      </c>
      <c r="AB48" s="165">
        <f>$AB$47+$Z$48</f>
        <v>0</v>
      </c>
    </row>
    <row r="49" spans="1:32" ht="15" customHeight="1" thickBot="1">
      <c r="A49">
        <v>1</v>
      </c>
      <c r="B49" s="1005" t="str">
        <f>'04.01.2-ESQUADRIAS'!$B$31</f>
        <v>04.01.200.08</v>
      </c>
      <c r="C49" s="1006" t="str">
        <f>'04.01.2-ESQUADRIAS'!$C$31</f>
        <v>LIMPEZA SUPERFICIAL DE ESQUADRIAS</v>
      </c>
      <c r="D49" s="1007">
        <f>'04.01.2-ESQUADRIAS'!$H$31</f>
        <v>0</v>
      </c>
      <c r="E49" s="175"/>
      <c r="F49" s="202">
        <f>$E$49*$D$49</f>
        <v>0</v>
      </c>
      <c r="G49" s="203">
        <v>0.2</v>
      </c>
      <c r="H49" s="167">
        <f>$G$49*$D$49</f>
        <v>0</v>
      </c>
      <c r="I49" s="203">
        <v>0.6</v>
      </c>
      <c r="J49" s="167">
        <f>$I$49*$D$49</f>
        <v>0</v>
      </c>
      <c r="K49" s="203">
        <v>0.2</v>
      </c>
      <c r="L49" s="167">
        <f>$K$49*$D$49</f>
        <v>0</v>
      </c>
      <c r="M49" s="203"/>
      <c r="N49" s="167">
        <f>$M$49*$D$49</f>
        <v>0</v>
      </c>
      <c r="O49" s="203"/>
      <c r="P49" s="167">
        <f>$O$49*$D$49</f>
        <v>0</v>
      </c>
      <c r="Q49" s="203"/>
      <c r="R49" s="167">
        <f>$Q$49*$D$49</f>
        <v>0</v>
      </c>
      <c r="S49" s="203"/>
      <c r="T49" s="167">
        <f>$S$49*$D$49</f>
        <v>0</v>
      </c>
      <c r="U49" s="203"/>
      <c r="V49" s="167">
        <f>$U$49*$D$49</f>
        <v>0</v>
      </c>
      <c r="W49" s="203"/>
      <c r="X49" s="167">
        <f>$W$49*$D$49</f>
        <v>0</v>
      </c>
      <c r="Y49" s="203"/>
      <c r="Z49" s="167">
        <f>$Y$49*$D$49</f>
        <v>0</v>
      </c>
      <c r="AA49" s="203"/>
      <c r="AB49" s="167">
        <f>$AA$49*$D$49</f>
        <v>0</v>
      </c>
      <c r="AF49" t="s">
        <v>2173</v>
      </c>
    </row>
    <row r="50" spans="1:32" ht="15" customHeight="1" thickBot="1">
      <c r="A50">
        <v>2</v>
      </c>
      <c r="B50" s="1005"/>
      <c r="C50" s="1006"/>
      <c r="D50" s="1007"/>
      <c r="E50" s="162">
        <f>$E$49</f>
        <v>0</v>
      </c>
      <c r="F50" s="204">
        <f>$F$49</f>
        <v>0</v>
      </c>
      <c r="G50" s="205">
        <f>$G$49+$E$50</f>
        <v>0.2</v>
      </c>
      <c r="H50" s="165">
        <f>$H$49+$F$50</f>
        <v>0</v>
      </c>
      <c r="I50" s="205">
        <f>$I$49+$G$50</f>
        <v>0.8</v>
      </c>
      <c r="J50" s="165">
        <f>$J$49+$H$50</f>
        <v>0</v>
      </c>
      <c r="K50" s="205">
        <f>$K$49+$I$50</f>
        <v>1</v>
      </c>
      <c r="L50" s="165">
        <f>$L$49+$J$50</f>
        <v>0</v>
      </c>
      <c r="M50" s="205">
        <f>$M$49+$K$50</f>
        <v>1</v>
      </c>
      <c r="N50" s="165">
        <f>$N$49+$L$50</f>
        <v>0</v>
      </c>
      <c r="O50" s="205">
        <f>$O$49+$M$50</f>
        <v>1</v>
      </c>
      <c r="P50" s="165">
        <f>$P$49+$N$50</f>
        <v>0</v>
      </c>
      <c r="Q50" s="205">
        <f>$Q$49+$O$50</f>
        <v>1</v>
      </c>
      <c r="R50" s="165">
        <f>$R$49+$P$50</f>
        <v>0</v>
      </c>
      <c r="S50" s="205">
        <f>$S$49+$Q$50</f>
        <v>1</v>
      </c>
      <c r="T50" s="165">
        <f>$T$49+$R$50</f>
        <v>0</v>
      </c>
      <c r="U50" s="205">
        <f>$U$49+$S$50</f>
        <v>1</v>
      </c>
      <c r="V50" s="165">
        <f>$V$49+$T$50</f>
        <v>0</v>
      </c>
      <c r="W50" s="205">
        <f>$W$49+$U$50</f>
        <v>1</v>
      </c>
      <c r="X50" s="165">
        <f>$X$49+$V$50</f>
        <v>0</v>
      </c>
      <c r="Y50" s="205">
        <f>$Y$49+$W$50</f>
        <v>1</v>
      </c>
      <c r="Z50" s="165">
        <f>$Z$49+$X$50</f>
        <v>0</v>
      </c>
      <c r="AA50" s="205">
        <f>$AA$49+$Y$50</f>
        <v>1</v>
      </c>
      <c r="AB50" s="165">
        <f>$AB$49+$Z$50</f>
        <v>0</v>
      </c>
    </row>
    <row r="51" spans="1:32" ht="15" customHeight="1">
      <c r="B51" s="76" t="str">
        <f>'04.01.2-ESQUADRIAS'!$B$32</f>
        <v>04.01.000</v>
      </c>
      <c r="C51" s="40" t="str">
        <f>'04.01.2-ESQUADRIAS'!$C$32</f>
        <v>ARQUITETURA - BLOCO C</v>
      </c>
      <c r="D51" s="106">
        <f>'04.01.2-ESQUADRIAS'!$H$32</f>
        <v>0</v>
      </c>
      <c r="E51" s="993"/>
      <c r="F51" s="993"/>
      <c r="G51" s="993"/>
      <c r="H51" s="993"/>
      <c r="I51" s="993"/>
      <c r="J51" s="993"/>
      <c r="K51" s="993"/>
      <c r="L51" s="993"/>
      <c r="M51" s="993"/>
      <c r="N51" s="993"/>
      <c r="O51" s="993"/>
      <c r="P51" s="993"/>
      <c r="Q51" s="993"/>
      <c r="R51" s="993"/>
      <c r="S51" s="993"/>
      <c r="T51" s="993"/>
      <c r="U51" s="993"/>
      <c r="V51" s="993"/>
      <c r="W51" s="993"/>
      <c r="X51" s="993"/>
      <c r="Y51" s="993"/>
      <c r="Z51" s="993"/>
      <c r="AA51" s="993"/>
      <c r="AB51" s="993"/>
      <c r="AF51" s="200" t="s">
        <v>359</v>
      </c>
    </row>
    <row r="52" spans="1:32" ht="15" customHeight="1" thickBot="1">
      <c r="B52" s="127" t="str">
        <f>'04.01.2-ESQUADRIAS'!$B$33</f>
        <v>04.01.200</v>
      </c>
      <c r="C52" s="128" t="str">
        <f>'04.01.2-ESQUADRIAS'!$C$33</f>
        <v>Esquadrias</v>
      </c>
      <c r="D52" s="327"/>
      <c r="E52" s="1000"/>
      <c r="F52" s="1000"/>
      <c r="G52" s="1000"/>
      <c r="H52" s="1000"/>
      <c r="I52" s="1000"/>
      <c r="J52" s="1000"/>
      <c r="K52" s="1000"/>
      <c r="L52" s="1000"/>
      <c r="M52" s="1000"/>
      <c r="N52" s="1000"/>
      <c r="O52" s="1000"/>
      <c r="P52" s="1000"/>
      <c r="Q52" s="1000"/>
      <c r="R52" s="1000"/>
      <c r="S52" s="1000"/>
      <c r="T52" s="1000"/>
      <c r="U52" s="1000"/>
      <c r="V52" s="1000"/>
      <c r="W52" s="1000"/>
      <c r="X52" s="1000"/>
      <c r="Y52" s="1000"/>
      <c r="Z52" s="1000"/>
      <c r="AA52" s="1000"/>
      <c r="AB52" s="1000"/>
      <c r="AF52" t="s">
        <v>361</v>
      </c>
    </row>
    <row r="53" spans="1:32" ht="15" customHeight="1" thickBot="1">
      <c r="A53">
        <v>1</v>
      </c>
      <c r="B53" s="1005" t="str">
        <f>'04.01.2-ESQUADRIAS'!$B$34</f>
        <v>04.01.200.01</v>
      </c>
      <c r="C53" s="1006" t="str">
        <f>'04.01.2-ESQUADRIAS'!$C$34</f>
        <v>RESTAURAÇÃO DE JANELAS DE MADEIRA MACIÇA - NÍVEL INTERMEDIÁRIO DE DETERIORAÇÃO</v>
      </c>
      <c r="D53" s="1007">
        <f>'04.01.2-ESQUADRIAS'!$H$34</f>
        <v>0</v>
      </c>
      <c r="E53" s="175"/>
      <c r="F53" s="202">
        <f>$E$53*$D$53</f>
        <v>0</v>
      </c>
      <c r="G53" s="203"/>
      <c r="H53" s="167">
        <f>$G$53*$D$53</f>
        <v>0</v>
      </c>
      <c r="I53" s="203">
        <v>0.3</v>
      </c>
      <c r="J53" s="167">
        <f>$I$53*$D$53</f>
        <v>0</v>
      </c>
      <c r="K53" s="203">
        <v>0.5</v>
      </c>
      <c r="L53" s="167">
        <f>$K$53*$D$53</f>
        <v>0</v>
      </c>
      <c r="M53" s="203">
        <v>0.2</v>
      </c>
      <c r="N53" s="167">
        <f>$M$53*$D$53</f>
        <v>0</v>
      </c>
      <c r="O53" s="203"/>
      <c r="P53" s="167">
        <f>$O$53*$D$53</f>
        <v>0</v>
      </c>
      <c r="Q53" s="203"/>
      <c r="R53" s="167">
        <f>$Q$53*$D$53</f>
        <v>0</v>
      </c>
      <c r="S53" s="203"/>
      <c r="T53" s="167">
        <f>$S$53*$D$53</f>
        <v>0</v>
      </c>
      <c r="U53" s="203"/>
      <c r="V53" s="167">
        <f>$U$53*$D$53</f>
        <v>0</v>
      </c>
      <c r="W53" s="203"/>
      <c r="X53" s="167">
        <f>$W$53*$D$53</f>
        <v>0</v>
      </c>
      <c r="Y53" s="203"/>
      <c r="Z53" s="167">
        <f>$Y$53*$D$53</f>
        <v>0</v>
      </c>
      <c r="AA53" s="203"/>
      <c r="AB53" s="167">
        <f>$AA$53*$D$53</f>
        <v>0</v>
      </c>
      <c r="AF53" t="s">
        <v>362</v>
      </c>
    </row>
    <row r="54" spans="1:32" ht="15" customHeight="1" thickBot="1">
      <c r="A54">
        <v>2</v>
      </c>
      <c r="B54" s="1005"/>
      <c r="C54" s="1006"/>
      <c r="D54" s="1007"/>
      <c r="E54" s="162">
        <f>$E$53</f>
        <v>0</v>
      </c>
      <c r="F54" s="204">
        <f>$F$53</f>
        <v>0</v>
      </c>
      <c r="G54" s="205">
        <f>$G$53+$E$54</f>
        <v>0</v>
      </c>
      <c r="H54" s="165">
        <f>$H$53+$F$54</f>
        <v>0</v>
      </c>
      <c r="I54" s="205">
        <f>$I$53+$G$54</f>
        <v>0.3</v>
      </c>
      <c r="J54" s="165">
        <f>$J$53+$H$54</f>
        <v>0</v>
      </c>
      <c r="K54" s="205">
        <f>$K$53+$I$54</f>
        <v>0.8</v>
      </c>
      <c r="L54" s="165">
        <f>$L$53+$J$54</f>
        <v>0</v>
      </c>
      <c r="M54" s="205">
        <f>$M$53+$K$54</f>
        <v>1</v>
      </c>
      <c r="N54" s="165">
        <f>$N$53+$L$54</f>
        <v>0</v>
      </c>
      <c r="O54" s="205">
        <f>$O$53+$M$54</f>
        <v>1</v>
      </c>
      <c r="P54" s="165">
        <f>$P$53+$N$54</f>
        <v>0</v>
      </c>
      <c r="Q54" s="205">
        <f>$Q$53+$O$54</f>
        <v>1</v>
      </c>
      <c r="R54" s="165">
        <f>$R$53+$P$54</f>
        <v>0</v>
      </c>
      <c r="S54" s="205">
        <f>$S$53+$Q$54</f>
        <v>1</v>
      </c>
      <c r="T54" s="165">
        <f>$T$53+$R$54</f>
        <v>0</v>
      </c>
      <c r="U54" s="205">
        <f>$U$53+$S$54</f>
        <v>1</v>
      </c>
      <c r="V54" s="165">
        <f>$V$53+$T$54</f>
        <v>0</v>
      </c>
      <c r="W54" s="205">
        <f>$W$53+$U$54</f>
        <v>1</v>
      </c>
      <c r="X54" s="165">
        <f>$X$53+$V$54</f>
        <v>0</v>
      </c>
      <c r="Y54" s="205">
        <f>$Y$53+$W$54</f>
        <v>1</v>
      </c>
      <c r="Z54" s="165">
        <f>$Z$53+$X$54</f>
        <v>0</v>
      </c>
      <c r="AA54" s="205">
        <f>$AA$53+$Y$54</f>
        <v>1</v>
      </c>
      <c r="AB54" s="165">
        <f>$AB$53+$Z$54</f>
        <v>0</v>
      </c>
    </row>
    <row r="55" spans="1:32" ht="15" customHeight="1" thickBot="1">
      <c r="A55">
        <v>1</v>
      </c>
      <c r="B55" s="1005" t="str">
        <f>'04.01.2-ESQUADRIAS'!$B$35</f>
        <v>04.01.200.02</v>
      </c>
      <c r="C55" s="1006" t="str">
        <f>'04.01.2-ESQUADRIAS'!$C$35</f>
        <v>RESTAURAÇÃO DE JANELAS DE MADEIRA MACIÇA - NÍVEL RUIM/PÉSSIMO DE DETERIORAÇÃO</v>
      </c>
      <c r="D55" s="1007">
        <f>'04.01.2-ESQUADRIAS'!$H$35</f>
        <v>0</v>
      </c>
      <c r="E55" s="175"/>
      <c r="F55" s="202">
        <f>$E$55*$D$55</f>
        <v>0</v>
      </c>
      <c r="G55" s="203"/>
      <c r="H55" s="167">
        <f>$G$55*$D$55</f>
        <v>0</v>
      </c>
      <c r="I55" s="203">
        <v>0.3</v>
      </c>
      <c r="J55" s="167">
        <f>$I$55*$D$55</f>
        <v>0</v>
      </c>
      <c r="K55" s="203">
        <v>0.5</v>
      </c>
      <c r="L55" s="167">
        <f>$K$55*$D$55</f>
        <v>0</v>
      </c>
      <c r="M55" s="203">
        <v>0.2</v>
      </c>
      <c r="N55" s="167">
        <f>$M$55*$D$55</f>
        <v>0</v>
      </c>
      <c r="O55" s="203"/>
      <c r="P55" s="167">
        <f>$O$55*$D$55</f>
        <v>0</v>
      </c>
      <c r="Q55" s="203"/>
      <c r="R55" s="167">
        <f>$Q$55*$D$55</f>
        <v>0</v>
      </c>
      <c r="S55" s="203"/>
      <c r="T55" s="167">
        <f>$S$55*$D$55</f>
        <v>0</v>
      </c>
      <c r="U55" s="203"/>
      <c r="V55" s="167">
        <f>$U$55*$D$55</f>
        <v>0</v>
      </c>
      <c r="W55" s="203"/>
      <c r="X55" s="167">
        <f>$W$55*$D$55</f>
        <v>0</v>
      </c>
      <c r="Y55" s="203"/>
      <c r="Z55" s="167">
        <f>$Y$55*$D$55</f>
        <v>0</v>
      </c>
      <c r="AA55" s="203"/>
      <c r="AB55" s="167">
        <f>$AA$55*$D$55</f>
        <v>0</v>
      </c>
      <c r="AF55" t="s">
        <v>363</v>
      </c>
    </row>
    <row r="56" spans="1:32" ht="15" customHeight="1" thickBot="1">
      <c r="A56">
        <v>2</v>
      </c>
      <c r="B56" s="1005"/>
      <c r="C56" s="1006"/>
      <c r="D56" s="1007"/>
      <c r="E56" s="162">
        <f>$E$55</f>
        <v>0</v>
      </c>
      <c r="F56" s="204">
        <f>$F$55</f>
        <v>0</v>
      </c>
      <c r="G56" s="205">
        <f>$G$55+$E$56</f>
        <v>0</v>
      </c>
      <c r="H56" s="165">
        <f>$H$55+$F$56</f>
        <v>0</v>
      </c>
      <c r="I56" s="205">
        <f>$I$55+$G$56</f>
        <v>0.3</v>
      </c>
      <c r="J56" s="165">
        <f>$J$55+$H$56</f>
        <v>0</v>
      </c>
      <c r="K56" s="205">
        <f>$K$55+$I$56</f>
        <v>0.8</v>
      </c>
      <c r="L56" s="165">
        <f>$L$55+$J$56</f>
        <v>0</v>
      </c>
      <c r="M56" s="205">
        <f>$M$55+$K$56</f>
        <v>1</v>
      </c>
      <c r="N56" s="165">
        <f>$N$55+$L$56</f>
        <v>0</v>
      </c>
      <c r="O56" s="205">
        <f>$O$55+$M$56</f>
        <v>1</v>
      </c>
      <c r="P56" s="165">
        <f>$P$55+$N$56</f>
        <v>0</v>
      </c>
      <c r="Q56" s="205">
        <f>$Q$55+$O$56</f>
        <v>1</v>
      </c>
      <c r="R56" s="165">
        <f>$R$55+$P$56</f>
        <v>0</v>
      </c>
      <c r="S56" s="205">
        <f>$S$55+$Q$56</f>
        <v>1</v>
      </c>
      <c r="T56" s="165">
        <f>$T$55+$R$56</f>
        <v>0</v>
      </c>
      <c r="U56" s="205">
        <f>$U$55+$S$56</f>
        <v>1</v>
      </c>
      <c r="V56" s="165">
        <f>$V$55+$T$56</f>
        <v>0</v>
      </c>
      <c r="W56" s="205">
        <f>$W$55+$U$56</f>
        <v>1</v>
      </c>
      <c r="X56" s="165">
        <f>$X$55+$V$56</f>
        <v>0</v>
      </c>
      <c r="Y56" s="205">
        <f>$Y$55+$W$56</f>
        <v>1</v>
      </c>
      <c r="Z56" s="165">
        <f>$Z$55+$X$56</f>
        <v>0</v>
      </c>
      <c r="AA56" s="205">
        <f>$AA$55+$Y$56</f>
        <v>1</v>
      </c>
      <c r="AB56" s="165">
        <f>$AB$55+$Z$56</f>
        <v>0</v>
      </c>
    </row>
    <row r="57" spans="1:32" ht="15" customHeight="1" thickBot="1">
      <c r="A57">
        <v>1</v>
      </c>
      <c r="B57" s="1005" t="str">
        <f>'04.01.2-ESQUADRIAS'!$B$36</f>
        <v>04.01.200.03</v>
      </c>
      <c r="C57" s="1006" t="str">
        <f>'04.01.2-ESQUADRIAS'!$C$36</f>
        <v>RESTAURAÇÃO DE PORTAS DE MADEIRA MACIÇA - NÍVEL INTERMEDIÁRIO DE DETERIORAÇÃO</v>
      </c>
      <c r="D57" s="1007">
        <f>'04.01.2-ESQUADRIAS'!$H$36</f>
        <v>0</v>
      </c>
      <c r="E57" s="175"/>
      <c r="F57" s="202">
        <f>$E$57*$D$57</f>
        <v>0</v>
      </c>
      <c r="G57" s="203"/>
      <c r="H57" s="167">
        <f>$G$57*$D$57</f>
        <v>0</v>
      </c>
      <c r="I57" s="203">
        <v>0.3</v>
      </c>
      <c r="J57" s="167">
        <f>$I$57*$D$57</f>
        <v>0</v>
      </c>
      <c r="K57" s="203">
        <v>0.5</v>
      </c>
      <c r="L57" s="167">
        <f>$K$57*$D$57</f>
        <v>0</v>
      </c>
      <c r="M57" s="203">
        <v>0.2</v>
      </c>
      <c r="N57" s="167">
        <f>$M$57*$D$57</f>
        <v>0</v>
      </c>
      <c r="O57" s="203"/>
      <c r="P57" s="167">
        <f>$O$57*$D$57</f>
        <v>0</v>
      </c>
      <c r="Q57" s="203"/>
      <c r="R57" s="167">
        <f>$Q$57*$D$57</f>
        <v>0</v>
      </c>
      <c r="S57" s="203"/>
      <c r="T57" s="167">
        <f>$S$57*$D$57</f>
        <v>0</v>
      </c>
      <c r="U57" s="203"/>
      <c r="V57" s="167">
        <f>$U$57*$D$57</f>
        <v>0</v>
      </c>
      <c r="W57" s="203"/>
      <c r="X57" s="167">
        <f>$W$57*$D$57</f>
        <v>0</v>
      </c>
      <c r="Y57" s="203"/>
      <c r="Z57" s="167">
        <f>$Y$57*$D$57</f>
        <v>0</v>
      </c>
      <c r="AA57" s="203"/>
      <c r="AB57" s="167">
        <f>$AA$57*$D$57</f>
        <v>0</v>
      </c>
      <c r="AF57" t="s">
        <v>364</v>
      </c>
    </row>
    <row r="58" spans="1:32" ht="15" customHeight="1" thickBot="1">
      <c r="A58">
        <v>2</v>
      </c>
      <c r="B58" s="1005"/>
      <c r="C58" s="1006"/>
      <c r="D58" s="1007"/>
      <c r="E58" s="162">
        <f>$E$57</f>
        <v>0</v>
      </c>
      <c r="F58" s="204">
        <f>$F$57</f>
        <v>0</v>
      </c>
      <c r="G58" s="205">
        <f>$G$57+$E$58</f>
        <v>0</v>
      </c>
      <c r="H58" s="165">
        <f>$H$57+$F$58</f>
        <v>0</v>
      </c>
      <c r="I58" s="205">
        <f>$I$57+$G$58</f>
        <v>0.3</v>
      </c>
      <c r="J58" s="165">
        <f>$J$57+$H$58</f>
        <v>0</v>
      </c>
      <c r="K58" s="205">
        <f>$K$57+$I$58</f>
        <v>0.8</v>
      </c>
      <c r="L58" s="165">
        <f>$L$57+$J$58</f>
        <v>0</v>
      </c>
      <c r="M58" s="205">
        <f>$M$57+$K$58</f>
        <v>1</v>
      </c>
      <c r="N58" s="165">
        <f>$N$57+$L$58</f>
        <v>0</v>
      </c>
      <c r="O58" s="205">
        <f>$O$57+$M$58</f>
        <v>1</v>
      </c>
      <c r="P58" s="165">
        <f>$P$57+$N$58</f>
        <v>0</v>
      </c>
      <c r="Q58" s="205">
        <f>$Q$57+$O$58</f>
        <v>1</v>
      </c>
      <c r="R58" s="165">
        <f>$R$57+$P$58</f>
        <v>0</v>
      </c>
      <c r="S58" s="205">
        <f>$S$57+$Q$58</f>
        <v>1</v>
      </c>
      <c r="T58" s="165">
        <f>$T$57+$R$58</f>
        <v>0</v>
      </c>
      <c r="U58" s="205">
        <f>$U$57+$S$58</f>
        <v>1</v>
      </c>
      <c r="V58" s="165">
        <f>$V$57+$T$58</f>
        <v>0</v>
      </c>
      <c r="W58" s="205">
        <f>$W$57+$U$58</f>
        <v>1</v>
      </c>
      <c r="X58" s="165">
        <f>$X$57+$V$58</f>
        <v>0</v>
      </c>
      <c r="Y58" s="205">
        <f>$Y$57+$W$58</f>
        <v>1</v>
      </c>
      <c r="Z58" s="165">
        <f>$Z$57+$X$58</f>
        <v>0</v>
      </c>
      <c r="AA58" s="205">
        <f>$AA$57+$Y$58</f>
        <v>1</v>
      </c>
      <c r="AB58" s="165">
        <f>$AB$57+$Z$58</f>
        <v>0</v>
      </c>
    </row>
    <row r="59" spans="1:32" ht="15" customHeight="1" thickBot="1">
      <c r="A59">
        <v>1</v>
      </c>
      <c r="B59" s="1005" t="str">
        <f>'04.01.2-ESQUADRIAS'!$B$37</f>
        <v>04.01.200.04</v>
      </c>
      <c r="C59" s="1006" t="str">
        <f>'04.01.2-ESQUADRIAS'!$C$37</f>
        <v>RESTAURAÇÃO DE PORTAS DE MADEIRA MACIÇA - NÍVEL RUIM/PÉSSIMO DE DETERIORAÇÃO</v>
      </c>
      <c r="D59" s="1007">
        <f>'04.01.2-ESQUADRIAS'!$H$37</f>
        <v>0</v>
      </c>
      <c r="E59" s="175"/>
      <c r="F59" s="202">
        <f>$E$59*$D$59</f>
        <v>0</v>
      </c>
      <c r="G59" s="203"/>
      <c r="H59" s="167">
        <f>$G$59*$D$59</f>
        <v>0</v>
      </c>
      <c r="I59" s="203">
        <v>0.3</v>
      </c>
      <c r="J59" s="167">
        <f>$I$59*$D$59</f>
        <v>0</v>
      </c>
      <c r="K59" s="203">
        <v>0.5</v>
      </c>
      <c r="L59" s="167">
        <f>$K$59*$D$59</f>
        <v>0</v>
      </c>
      <c r="M59" s="203">
        <v>0.2</v>
      </c>
      <c r="N59" s="167">
        <f>$M$59*$D$59</f>
        <v>0</v>
      </c>
      <c r="O59" s="203"/>
      <c r="P59" s="167">
        <f>$O$59*$D$59</f>
        <v>0</v>
      </c>
      <c r="Q59" s="203"/>
      <c r="R59" s="167">
        <f>$Q$59*$D$59</f>
        <v>0</v>
      </c>
      <c r="S59" s="203"/>
      <c r="T59" s="167">
        <f>$S$59*$D$59</f>
        <v>0</v>
      </c>
      <c r="U59" s="203"/>
      <c r="V59" s="167">
        <f>$U$59*$D$59</f>
        <v>0</v>
      </c>
      <c r="W59" s="203"/>
      <c r="X59" s="167">
        <f>$W$59*$D$59</f>
        <v>0</v>
      </c>
      <c r="Y59" s="203"/>
      <c r="Z59" s="167">
        <f>$Y$59*$D$59</f>
        <v>0</v>
      </c>
      <c r="AA59" s="203"/>
      <c r="AB59" s="167">
        <f>$AA$59*$D$59</f>
        <v>0</v>
      </c>
      <c r="AF59" t="s">
        <v>365</v>
      </c>
    </row>
    <row r="60" spans="1:32" ht="15" customHeight="1" thickBot="1">
      <c r="A60">
        <v>2</v>
      </c>
      <c r="B60" s="1005"/>
      <c r="C60" s="1006"/>
      <c r="D60" s="1007"/>
      <c r="E60" s="162">
        <f>$E$59</f>
        <v>0</v>
      </c>
      <c r="F60" s="204">
        <f>$F$59</f>
        <v>0</v>
      </c>
      <c r="G60" s="205">
        <f>$G$59+$E$60</f>
        <v>0</v>
      </c>
      <c r="H60" s="165">
        <f>$H$59+$F$60</f>
        <v>0</v>
      </c>
      <c r="I60" s="205">
        <f>$I$59+$G$60</f>
        <v>0.3</v>
      </c>
      <c r="J60" s="165">
        <f>$J$59+$H$60</f>
        <v>0</v>
      </c>
      <c r="K60" s="205">
        <f>$K$59+$I$60</f>
        <v>0.8</v>
      </c>
      <c r="L60" s="165">
        <f>$L$59+$J$60</f>
        <v>0</v>
      </c>
      <c r="M60" s="205">
        <f>$M$59+$K$60</f>
        <v>1</v>
      </c>
      <c r="N60" s="165">
        <f>$N$59+$L$60</f>
        <v>0</v>
      </c>
      <c r="O60" s="205">
        <f>$O$59+$M$60</f>
        <v>1</v>
      </c>
      <c r="P60" s="165">
        <f>$P$59+$N$60</f>
        <v>0</v>
      </c>
      <c r="Q60" s="205">
        <f>$Q$59+$O$60</f>
        <v>1</v>
      </c>
      <c r="R60" s="165">
        <f>$R$59+$P$60</f>
        <v>0</v>
      </c>
      <c r="S60" s="205">
        <f>$S$59+$Q$60</f>
        <v>1</v>
      </c>
      <c r="T60" s="165">
        <f>$T$59+$R$60</f>
        <v>0</v>
      </c>
      <c r="U60" s="205">
        <f>$U$59+$S$60</f>
        <v>1</v>
      </c>
      <c r="V60" s="165">
        <f>$V$59+$T$60</f>
        <v>0</v>
      </c>
      <c r="W60" s="205">
        <f>$W$59+$U$60</f>
        <v>1</v>
      </c>
      <c r="X60" s="165">
        <f>$X$59+$V$60</f>
        <v>0</v>
      </c>
      <c r="Y60" s="205">
        <f>$Y$59+$W$60</f>
        <v>1</v>
      </c>
      <c r="Z60" s="165">
        <f>$Z$59+$X$60</f>
        <v>0</v>
      </c>
      <c r="AA60" s="205">
        <f>$AA$59+$Y$60</f>
        <v>1</v>
      </c>
      <c r="AB60" s="165">
        <f>$AB$59+$Z$60</f>
        <v>0</v>
      </c>
    </row>
    <row r="61" spans="1:32" ht="15" customHeight="1" thickBot="1">
      <c r="A61">
        <v>1</v>
      </c>
      <c r="B61" s="1005" t="str">
        <f>'04.01.2-ESQUADRIAS'!$B$38</f>
        <v>04.01.200.05</v>
      </c>
      <c r="C61" s="1006" t="str">
        <f>'04.01.2-ESQUADRIAS'!$C$38</f>
        <v>TRATAMENTO SUPERFICIAL EM ESQUADRIAS, INCLUSO LIXAMENTO, APLICAÇÃO DE MASSA ACRÍLICA, PINTURA E LIMPEZA - NÍVEL INTERMEDIÁRIO DE DETERIORAÇÃO</v>
      </c>
      <c r="D61" s="1007">
        <f>'04.01.2-ESQUADRIAS'!$H$38</f>
        <v>0</v>
      </c>
      <c r="E61" s="175"/>
      <c r="F61" s="202">
        <f>$E$61*$D$61</f>
        <v>0</v>
      </c>
      <c r="G61" s="203"/>
      <c r="H61" s="167">
        <f>$G$61*$D$61</f>
        <v>0</v>
      </c>
      <c r="I61" s="203">
        <v>0.3</v>
      </c>
      <c r="J61" s="167">
        <f>$I$61*$D$61</f>
        <v>0</v>
      </c>
      <c r="K61" s="203">
        <v>0.5</v>
      </c>
      <c r="L61" s="167">
        <f>$K$61*$D$61</f>
        <v>0</v>
      </c>
      <c r="M61" s="203">
        <v>0.2</v>
      </c>
      <c r="N61" s="167">
        <f>$M$61*$D$61</f>
        <v>0</v>
      </c>
      <c r="O61" s="203"/>
      <c r="P61" s="167">
        <f>$O$61*$D$61</f>
        <v>0</v>
      </c>
      <c r="Q61" s="203"/>
      <c r="R61" s="167">
        <f>$Q$61*$D$61</f>
        <v>0</v>
      </c>
      <c r="S61" s="203"/>
      <c r="T61" s="167">
        <f>$S$61*$D$61</f>
        <v>0</v>
      </c>
      <c r="U61" s="203"/>
      <c r="V61" s="167">
        <f>$U$61*$D$61</f>
        <v>0</v>
      </c>
      <c r="W61" s="203"/>
      <c r="X61" s="167">
        <f>$W$61*$D$61</f>
        <v>0</v>
      </c>
      <c r="Y61" s="203"/>
      <c r="Z61" s="167">
        <f>$Y$61*$D$61</f>
        <v>0</v>
      </c>
      <c r="AA61" s="203"/>
      <c r="AB61" s="167">
        <f>$AA$61*$D$61</f>
        <v>0</v>
      </c>
      <c r="AF61" t="s">
        <v>366</v>
      </c>
    </row>
    <row r="62" spans="1:32" ht="15" customHeight="1" thickBot="1">
      <c r="A62">
        <v>2</v>
      </c>
      <c r="B62" s="1005"/>
      <c r="C62" s="1006"/>
      <c r="D62" s="1007"/>
      <c r="E62" s="162">
        <f>$E$61</f>
        <v>0</v>
      </c>
      <c r="F62" s="204">
        <f>$F$61</f>
        <v>0</v>
      </c>
      <c r="G62" s="205">
        <f>$G$61+$E$62</f>
        <v>0</v>
      </c>
      <c r="H62" s="165">
        <f>$H$61+$F$62</f>
        <v>0</v>
      </c>
      <c r="I62" s="205">
        <f>$I$61+$G$62</f>
        <v>0.3</v>
      </c>
      <c r="J62" s="165">
        <f>$J$61+$H$62</f>
        <v>0</v>
      </c>
      <c r="K62" s="205">
        <f>$K$61+$I$62</f>
        <v>0.8</v>
      </c>
      <c r="L62" s="165">
        <f>$L$61+$J$62</f>
        <v>0</v>
      </c>
      <c r="M62" s="205">
        <f>$M$61+$K$62</f>
        <v>1</v>
      </c>
      <c r="N62" s="165">
        <f>$N$61+$L$62</f>
        <v>0</v>
      </c>
      <c r="O62" s="205">
        <f>$O$61+$M$62</f>
        <v>1</v>
      </c>
      <c r="P62" s="165">
        <f>$P$61+$N$62</f>
        <v>0</v>
      </c>
      <c r="Q62" s="205">
        <f>$Q$61+$O$62</f>
        <v>1</v>
      </c>
      <c r="R62" s="165">
        <f>$R$61+$P$62</f>
        <v>0</v>
      </c>
      <c r="S62" s="205">
        <f>$S$61+$Q$62</f>
        <v>1</v>
      </c>
      <c r="T62" s="165">
        <f>$T$61+$R$62</f>
        <v>0</v>
      </c>
      <c r="U62" s="205">
        <f>$U$61+$S$62</f>
        <v>1</v>
      </c>
      <c r="V62" s="165">
        <f>$V$61+$T$62</f>
        <v>0</v>
      </c>
      <c r="W62" s="205">
        <f>$W$61+$U$62</f>
        <v>1</v>
      </c>
      <c r="X62" s="165">
        <f>$X$61+$V$62</f>
        <v>0</v>
      </c>
      <c r="Y62" s="205">
        <f>$Y$61+$W$62</f>
        <v>1</v>
      </c>
      <c r="Z62" s="165">
        <f>$Z$61+$X$62</f>
        <v>0</v>
      </c>
      <c r="AA62" s="205">
        <f>$AA$61+$Y$62</f>
        <v>1</v>
      </c>
      <c r="AB62" s="165">
        <f>$AB$61+$Z$62</f>
        <v>0</v>
      </c>
    </row>
    <row r="63" spans="1:32" ht="15" customHeight="1" thickBot="1">
      <c r="A63">
        <v>1</v>
      </c>
      <c r="B63" s="1005" t="str">
        <f>'04.01.2-ESQUADRIAS'!$B$39</f>
        <v>04.01.200.06</v>
      </c>
      <c r="C63" s="1006" t="str">
        <f>'04.01.2-ESQUADRIAS'!$C$39</f>
        <v>TRATAMENTO SUPERFICIAL EM ESQUADRIAS, INCLUSO LIXAMENTO, APLICAÇÃO DE MASSA ACRÍLICA, PINTURA E LIMPEZA - NÍVEL RUIM/PÉSSIMO DE DETERIORAÇÃO</v>
      </c>
      <c r="D63" s="1007">
        <f>'04.01.2-ESQUADRIAS'!$H$39</f>
        <v>0</v>
      </c>
      <c r="E63" s="175"/>
      <c r="F63" s="202">
        <f>$E$63*$D$63</f>
        <v>0</v>
      </c>
      <c r="G63" s="203"/>
      <c r="H63" s="167">
        <f>$G$63*$D$63</f>
        <v>0</v>
      </c>
      <c r="I63" s="203">
        <v>0.3</v>
      </c>
      <c r="J63" s="167">
        <f>$I$63*$D$63</f>
        <v>0</v>
      </c>
      <c r="K63" s="203">
        <v>0.5</v>
      </c>
      <c r="L63" s="167">
        <f>$K$63*$D$63</f>
        <v>0</v>
      </c>
      <c r="M63" s="203">
        <v>0.2</v>
      </c>
      <c r="N63" s="167">
        <f>$M$63*$D$63</f>
        <v>0</v>
      </c>
      <c r="O63" s="203"/>
      <c r="P63" s="167">
        <f>$O$63*$D$63</f>
        <v>0</v>
      </c>
      <c r="Q63" s="203"/>
      <c r="R63" s="167">
        <f>$Q$63*$D$63</f>
        <v>0</v>
      </c>
      <c r="S63" s="203"/>
      <c r="T63" s="167">
        <f>$S$63*$D$63</f>
        <v>0</v>
      </c>
      <c r="U63" s="203"/>
      <c r="V63" s="167">
        <f>$U$63*$D$63</f>
        <v>0</v>
      </c>
      <c r="W63" s="203"/>
      <c r="X63" s="167">
        <f>$W$63*$D$63</f>
        <v>0</v>
      </c>
      <c r="Y63" s="203"/>
      <c r="Z63" s="167">
        <f>$Y$63*$D$63</f>
        <v>0</v>
      </c>
      <c r="AA63" s="203"/>
      <c r="AB63" s="167">
        <f>$AA$63*$D$63</f>
        <v>0</v>
      </c>
      <c r="AF63" t="s">
        <v>2174</v>
      </c>
    </row>
    <row r="64" spans="1:32" ht="15" customHeight="1" thickBot="1">
      <c r="A64">
        <v>2</v>
      </c>
      <c r="B64" s="1005"/>
      <c r="C64" s="1006"/>
      <c r="D64" s="1007"/>
      <c r="E64" s="162">
        <f>$E$63</f>
        <v>0</v>
      </c>
      <c r="F64" s="204">
        <f>$F$63</f>
        <v>0</v>
      </c>
      <c r="G64" s="205">
        <f>$G$63+$E$64</f>
        <v>0</v>
      </c>
      <c r="H64" s="165">
        <f>$H$63+$F$64</f>
        <v>0</v>
      </c>
      <c r="I64" s="205">
        <f>$I$63+$G$64</f>
        <v>0.3</v>
      </c>
      <c r="J64" s="165">
        <f>$J$63+$H$64</f>
        <v>0</v>
      </c>
      <c r="K64" s="205">
        <f>$K$63+$I$64</f>
        <v>0.8</v>
      </c>
      <c r="L64" s="165">
        <f>$L$63+$J$64</f>
        <v>0</v>
      </c>
      <c r="M64" s="205">
        <f>$M$63+$K$64</f>
        <v>1</v>
      </c>
      <c r="N64" s="165">
        <f>$N$63+$L$64</f>
        <v>0</v>
      </c>
      <c r="O64" s="205">
        <f>$O$63+$M$64</f>
        <v>1</v>
      </c>
      <c r="P64" s="165">
        <f>$P$63+$N$64</f>
        <v>0</v>
      </c>
      <c r="Q64" s="205">
        <f>$Q$63+$O$64</f>
        <v>1</v>
      </c>
      <c r="R64" s="165">
        <f>$R$63+$P$64</f>
        <v>0</v>
      </c>
      <c r="S64" s="205">
        <f>$S$63+$Q$64</f>
        <v>1</v>
      </c>
      <c r="T64" s="165">
        <f>$T$63+$R$64</f>
        <v>0</v>
      </c>
      <c r="U64" s="205">
        <f>$U$63+$S$64</f>
        <v>1</v>
      </c>
      <c r="V64" s="165">
        <f>$V$63+$T$64</f>
        <v>0</v>
      </c>
      <c r="W64" s="205">
        <f>$W$63+$U$64</f>
        <v>1</v>
      </c>
      <c r="X64" s="165">
        <f>$X$63+$V$64</f>
        <v>0</v>
      </c>
      <c r="Y64" s="205">
        <f>$Y$63+$W$64</f>
        <v>1</v>
      </c>
      <c r="Z64" s="165">
        <f>$Z$63+$X$64</f>
        <v>0</v>
      </c>
      <c r="AA64" s="205">
        <f>$AA$63+$Y$64</f>
        <v>1</v>
      </c>
      <c r="AB64" s="165">
        <f>$AB$63+$Z$64</f>
        <v>0</v>
      </c>
    </row>
    <row r="65" spans="1:32" ht="15" customHeight="1" thickBot="1">
      <c r="A65">
        <v>1</v>
      </c>
      <c r="B65" s="1005" t="str">
        <f>'04.01.2-ESQUADRIAS'!$B$40</f>
        <v>04.01.200.07</v>
      </c>
      <c r="C65" s="1006" t="str">
        <f>'04.01.2-ESQUADRIAS'!$C$40</f>
        <v>LIMPEZA SUPERFICIAL DE ESQUADRIAS</v>
      </c>
      <c r="D65" s="1007">
        <f>'04.01.2-ESQUADRIAS'!$H$40</f>
        <v>0</v>
      </c>
      <c r="E65" s="175"/>
      <c r="F65" s="202">
        <f>$E$65*$D$65</f>
        <v>0</v>
      </c>
      <c r="G65" s="203"/>
      <c r="H65" s="167">
        <f>$G$65*$D$65</f>
        <v>0</v>
      </c>
      <c r="I65" s="203">
        <v>0.3</v>
      </c>
      <c r="J65" s="167">
        <f>$I$65*$D$65</f>
        <v>0</v>
      </c>
      <c r="K65" s="203">
        <v>0.5</v>
      </c>
      <c r="L65" s="167">
        <f>$K$65*$D$65</f>
        <v>0</v>
      </c>
      <c r="M65" s="203">
        <v>0.2</v>
      </c>
      <c r="N65" s="167">
        <f>$M$65*$D$65</f>
        <v>0</v>
      </c>
      <c r="O65" s="203"/>
      <c r="P65" s="167">
        <f>$O$65*$D$65</f>
        <v>0</v>
      </c>
      <c r="Q65" s="203"/>
      <c r="R65" s="167">
        <f>$Q$65*$D$65</f>
        <v>0</v>
      </c>
      <c r="S65" s="203"/>
      <c r="T65" s="167">
        <f>$S$65*$D$65</f>
        <v>0</v>
      </c>
      <c r="U65" s="203"/>
      <c r="V65" s="167">
        <f>$U$65*$D$65</f>
        <v>0</v>
      </c>
      <c r="W65" s="203"/>
      <c r="X65" s="167">
        <f>$W$65*$D$65</f>
        <v>0</v>
      </c>
      <c r="Y65" s="203"/>
      <c r="Z65" s="167">
        <f>$Y$65*$D$65</f>
        <v>0</v>
      </c>
      <c r="AA65" s="203"/>
      <c r="AB65" s="167">
        <f>$AA$65*$D$65</f>
        <v>0</v>
      </c>
      <c r="AF65" t="s">
        <v>2175</v>
      </c>
    </row>
    <row r="66" spans="1:32" ht="15" customHeight="1" thickBot="1">
      <c r="A66">
        <v>2</v>
      </c>
      <c r="B66" s="1005"/>
      <c r="C66" s="1006"/>
      <c r="D66" s="1007"/>
      <c r="E66" s="162">
        <f>$E$65</f>
        <v>0</v>
      </c>
      <c r="F66" s="204">
        <f>$F$65</f>
        <v>0</v>
      </c>
      <c r="G66" s="205">
        <f>$G$65+$E$66</f>
        <v>0</v>
      </c>
      <c r="H66" s="165">
        <f>$H$65+$F$66</f>
        <v>0</v>
      </c>
      <c r="I66" s="205">
        <f>$I$65+$G$66</f>
        <v>0.3</v>
      </c>
      <c r="J66" s="165">
        <f>$J$65+$H$66</f>
        <v>0</v>
      </c>
      <c r="K66" s="205">
        <f>$K$65+$I$66</f>
        <v>0.8</v>
      </c>
      <c r="L66" s="165">
        <f>$L$65+$J$66</f>
        <v>0</v>
      </c>
      <c r="M66" s="205">
        <f>$M$65+$K$66</f>
        <v>1</v>
      </c>
      <c r="N66" s="165">
        <f>$N$65+$L$66</f>
        <v>0</v>
      </c>
      <c r="O66" s="205">
        <f>$O$65+$M$66</f>
        <v>1</v>
      </c>
      <c r="P66" s="165">
        <f>$P$65+$N$66</f>
        <v>0</v>
      </c>
      <c r="Q66" s="205">
        <f>$Q$65+$O$66</f>
        <v>1</v>
      </c>
      <c r="R66" s="165">
        <f>$R$65+$P$66</f>
        <v>0</v>
      </c>
      <c r="S66" s="205">
        <f>$S$65+$Q$66</f>
        <v>1</v>
      </c>
      <c r="T66" s="165">
        <f>$T$65+$R$66</f>
        <v>0</v>
      </c>
      <c r="U66" s="205">
        <f>$U$65+$S$66</f>
        <v>1</v>
      </c>
      <c r="V66" s="165">
        <f>$V$65+$T$66</f>
        <v>0</v>
      </c>
      <c r="W66" s="205">
        <f>$W$65+$U$66</f>
        <v>1</v>
      </c>
      <c r="X66" s="165">
        <f>$X$65+$V$66</f>
        <v>0</v>
      </c>
      <c r="Y66" s="205">
        <f>$Y$65+$W$66</f>
        <v>1</v>
      </c>
      <c r="Z66" s="165">
        <f>$Z$65+$X$66</f>
        <v>0</v>
      </c>
      <c r="AA66" s="205">
        <f>$AA$65+$Y$66</f>
        <v>1</v>
      </c>
      <c r="AB66" s="165">
        <f>$AB$65+$Z$66</f>
        <v>0</v>
      </c>
    </row>
    <row r="67" spans="1:32" ht="15" customHeight="1">
      <c r="B67" s="76" t="str">
        <f>'04.01.2-ESQUADRIAS'!$B$41</f>
        <v>04.01.000</v>
      </c>
      <c r="C67" s="40" t="str">
        <f>'04.01.2-ESQUADRIAS'!$C$41</f>
        <v>ARQUITETURA - BLOCO D</v>
      </c>
      <c r="D67" s="106">
        <f>'04.01.2-ESQUADRIAS'!$H$41</f>
        <v>0</v>
      </c>
      <c r="E67" s="993"/>
      <c r="F67" s="993"/>
      <c r="G67" s="993"/>
      <c r="H67" s="993"/>
      <c r="I67" s="993"/>
      <c r="J67" s="993"/>
      <c r="K67" s="993"/>
      <c r="L67" s="993"/>
      <c r="M67" s="993"/>
      <c r="N67" s="993"/>
      <c r="O67" s="993"/>
      <c r="P67" s="993"/>
      <c r="Q67" s="993"/>
      <c r="R67" s="993"/>
      <c r="S67" s="993"/>
      <c r="T67" s="993"/>
      <c r="U67" s="993"/>
      <c r="V67" s="993"/>
      <c r="W67" s="993"/>
      <c r="X67" s="993"/>
      <c r="Y67" s="993"/>
      <c r="Z67" s="993"/>
      <c r="AA67" s="993"/>
      <c r="AB67" s="993"/>
      <c r="AF67" s="200" t="s">
        <v>367</v>
      </c>
    </row>
    <row r="68" spans="1:32" ht="15" customHeight="1" thickBot="1">
      <c r="B68" s="127" t="str">
        <f>'04.01.2-ESQUADRIAS'!$B$42</f>
        <v>04.01.200</v>
      </c>
      <c r="C68" s="128" t="str">
        <f>'04.01.2-ESQUADRIAS'!$C$42</f>
        <v>Esquadrias</v>
      </c>
      <c r="D68" s="327"/>
      <c r="E68" s="1000"/>
      <c r="F68" s="1000"/>
      <c r="G68" s="1000"/>
      <c r="H68" s="1000"/>
      <c r="I68" s="1000"/>
      <c r="J68" s="1000"/>
      <c r="K68" s="1000"/>
      <c r="L68" s="1000"/>
      <c r="M68" s="1000"/>
      <c r="N68" s="1000"/>
      <c r="O68" s="1000"/>
      <c r="P68" s="1000"/>
      <c r="Q68" s="1000"/>
      <c r="R68" s="1000"/>
      <c r="S68" s="1000"/>
      <c r="T68" s="1000"/>
      <c r="U68" s="1000"/>
      <c r="V68" s="1000"/>
      <c r="W68" s="1000"/>
      <c r="X68" s="1000"/>
      <c r="Y68" s="1000"/>
      <c r="Z68" s="1000"/>
      <c r="AA68" s="1000"/>
      <c r="AB68" s="1000"/>
      <c r="AF68" t="s">
        <v>369</v>
      </c>
    </row>
    <row r="69" spans="1:32" ht="15" customHeight="1" thickBot="1">
      <c r="A69">
        <v>1</v>
      </c>
      <c r="B69" s="1005" t="str">
        <f>'04.01.2-ESQUADRIAS'!$B$43</f>
        <v>04.01.200.01</v>
      </c>
      <c r="C69" s="1006" t="str">
        <f>'04.01.2-ESQUADRIAS'!$C$43</f>
        <v>RESTAURAÇÃO DE JANELAS DE MADEIRA MACIÇA - NÍVEL REGULAR DE DETERIORAÇÃO</v>
      </c>
      <c r="D69" s="1007">
        <f>'04.01.2-ESQUADRIAS'!$H$43</f>
        <v>0</v>
      </c>
      <c r="E69" s="175"/>
      <c r="F69" s="202">
        <f>$E$69*$D$69</f>
        <v>0</v>
      </c>
      <c r="G69" s="203"/>
      <c r="H69" s="167">
        <f>$G$69*$D$69</f>
        <v>0</v>
      </c>
      <c r="I69" s="203"/>
      <c r="J69" s="167">
        <f>$I$69*$D$69</f>
        <v>0</v>
      </c>
      <c r="K69" s="203">
        <v>1</v>
      </c>
      <c r="L69" s="167">
        <f>$K$69*$D$69</f>
        <v>0</v>
      </c>
      <c r="M69" s="203"/>
      <c r="N69" s="167">
        <f>$M$69*$D$69</f>
        <v>0</v>
      </c>
      <c r="O69" s="203"/>
      <c r="P69" s="167">
        <f>$O$69*$D$69</f>
        <v>0</v>
      </c>
      <c r="Q69" s="203"/>
      <c r="R69" s="167">
        <f>$Q$69*$D$69</f>
        <v>0</v>
      </c>
      <c r="S69" s="203"/>
      <c r="T69" s="167">
        <f>$S$69*$D$69</f>
        <v>0</v>
      </c>
      <c r="U69" s="203"/>
      <c r="V69" s="167">
        <f>$U$69*$D$69</f>
        <v>0</v>
      </c>
      <c r="W69" s="203"/>
      <c r="X69" s="167">
        <f>$W$69*$D$69</f>
        <v>0</v>
      </c>
      <c r="Y69" s="203"/>
      <c r="Z69" s="167">
        <f>$Y$69*$D$69</f>
        <v>0</v>
      </c>
      <c r="AA69" s="203"/>
      <c r="AB69" s="167">
        <f>$AA$69*$D$69</f>
        <v>0</v>
      </c>
      <c r="AF69" t="s">
        <v>370</v>
      </c>
    </row>
    <row r="70" spans="1:32" ht="15" customHeight="1" thickBot="1">
      <c r="A70">
        <v>2</v>
      </c>
      <c r="B70" s="1005"/>
      <c r="C70" s="1006"/>
      <c r="D70" s="1007"/>
      <c r="E70" s="162">
        <f>$E$69</f>
        <v>0</v>
      </c>
      <c r="F70" s="204">
        <f>$F$69</f>
        <v>0</v>
      </c>
      <c r="G70" s="205">
        <f>$G$69+$E$70</f>
        <v>0</v>
      </c>
      <c r="H70" s="165">
        <f>$H$69+$F$70</f>
        <v>0</v>
      </c>
      <c r="I70" s="205">
        <f>$I$69+$G$70</f>
        <v>0</v>
      </c>
      <c r="J70" s="165">
        <f>$J$69+$H$70</f>
        <v>0</v>
      </c>
      <c r="K70" s="205">
        <f>$K$69+$I$70</f>
        <v>1</v>
      </c>
      <c r="L70" s="165">
        <f>$L$69+$J$70</f>
        <v>0</v>
      </c>
      <c r="M70" s="205">
        <f>$M$69+$K$70</f>
        <v>1</v>
      </c>
      <c r="N70" s="165">
        <f>$N$69+$L$70</f>
        <v>0</v>
      </c>
      <c r="O70" s="205">
        <f>$O$69+$M$70</f>
        <v>1</v>
      </c>
      <c r="P70" s="165">
        <f>$P$69+$N$70</f>
        <v>0</v>
      </c>
      <c r="Q70" s="205">
        <f>$Q$69+$O$70</f>
        <v>1</v>
      </c>
      <c r="R70" s="165">
        <f>$R$69+$P$70</f>
        <v>0</v>
      </c>
      <c r="S70" s="205">
        <f>$S$69+$Q$70</f>
        <v>1</v>
      </c>
      <c r="T70" s="165">
        <f>$T$69+$R$70</f>
        <v>0</v>
      </c>
      <c r="U70" s="205">
        <f>$U$69+$S$70</f>
        <v>1</v>
      </c>
      <c r="V70" s="165">
        <f>$V$69+$T$70</f>
        <v>0</v>
      </c>
      <c r="W70" s="205">
        <f>$W$69+$U$70</f>
        <v>1</v>
      </c>
      <c r="X70" s="165">
        <f>$X$69+$V$70</f>
        <v>0</v>
      </c>
      <c r="Y70" s="205">
        <f>$Y$69+$W$70</f>
        <v>1</v>
      </c>
      <c r="Z70" s="165">
        <f>$Z$69+$X$70</f>
        <v>0</v>
      </c>
      <c r="AA70" s="205">
        <f>$AA$69+$Y$70</f>
        <v>1</v>
      </c>
      <c r="AB70" s="165">
        <f>$AB$69+$Z$70</f>
        <v>0</v>
      </c>
    </row>
    <row r="71" spans="1:32" ht="15" customHeight="1" thickBot="1">
      <c r="A71">
        <v>1</v>
      </c>
      <c r="B71" s="1005" t="str">
        <f>'04.01.2-ESQUADRIAS'!$B$44</f>
        <v>04.01.200.02</v>
      </c>
      <c r="C71" s="1006" t="str">
        <f>'04.01.2-ESQUADRIAS'!$C$44</f>
        <v>RESTAURAÇÃO DE JANELAS DE MADEIRA MACIÇA - NÍVEL INTERMEDIÁRIO DE DETERIORAÇÃO</v>
      </c>
      <c r="D71" s="1007">
        <f>'04.01.2-ESQUADRIAS'!$H$44</f>
        <v>0</v>
      </c>
      <c r="E71" s="175"/>
      <c r="F71" s="202">
        <f>$E$71*$D$71</f>
        <v>0</v>
      </c>
      <c r="G71" s="203"/>
      <c r="H71" s="167">
        <f>$G$71*$D$71</f>
        <v>0</v>
      </c>
      <c r="I71" s="203"/>
      <c r="J71" s="167">
        <f>$I$71*$D$71</f>
        <v>0</v>
      </c>
      <c r="K71" s="203">
        <v>0.7</v>
      </c>
      <c r="L71" s="167">
        <f>$K$71*$D$71</f>
        <v>0</v>
      </c>
      <c r="M71" s="203">
        <v>0.3</v>
      </c>
      <c r="N71" s="167">
        <f>$M$71*$D$71</f>
        <v>0</v>
      </c>
      <c r="O71" s="203"/>
      <c r="P71" s="167">
        <f>$O$71*$D$71</f>
        <v>0</v>
      </c>
      <c r="Q71" s="203"/>
      <c r="R71" s="167">
        <f>$Q$71*$D$71</f>
        <v>0</v>
      </c>
      <c r="S71" s="203"/>
      <c r="T71" s="167">
        <f>$S$71*$D$71</f>
        <v>0</v>
      </c>
      <c r="U71" s="203"/>
      <c r="V71" s="167">
        <f>$U$71*$D$71</f>
        <v>0</v>
      </c>
      <c r="W71" s="203"/>
      <c r="X71" s="167">
        <f>$W$71*$D$71</f>
        <v>0</v>
      </c>
      <c r="Y71" s="203"/>
      <c r="Z71" s="167">
        <f>$Y$71*$D$71</f>
        <v>0</v>
      </c>
      <c r="AA71" s="203"/>
      <c r="AB71" s="167">
        <f>$AA$71*$D$71</f>
        <v>0</v>
      </c>
      <c r="AF71" t="s">
        <v>371</v>
      </c>
    </row>
    <row r="72" spans="1:32" ht="15" customHeight="1" thickBot="1">
      <c r="A72">
        <v>2</v>
      </c>
      <c r="B72" s="1005"/>
      <c r="C72" s="1006"/>
      <c r="D72" s="1007"/>
      <c r="E72" s="162">
        <f>$E$71</f>
        <v>0</v>
      </c>
      <c r="F72" s="204">
        <f>$F$71</f>
        <v>0</v>
      </c>
      <c r="G72" s="205">
        <f>$G$71+$E$72</f>
        <v>0</v>
      </c>
      <c r="H72" s="165">
        <f>$H$71+$F$72</f>
        <v>0</v>
      </c>
      <c r="I72" s="205">
        <f>$I$71+$G$72</f>
        <v>0</v>
      </c>
      <c r="J72" s="165">
        <f>$J$71+$H$72</f>
        <v>0</v>
      </c>
      <c r="K72" s="205">
        <f>$K$71+$I$72</f>
        <v>0.7</v>
      </c>
      <c r="L72" s="165">
        <f>$L$71+$J$72</f>
        <v>0</v>
      </c>
      <c r="M72" s="205">
        <f>$M$71+$K$72</f>
        <v>1</v>
      </c>
      <c r="N72" s="165">
        <f>$N$71+$L$72</f>
        <v>0</v>
      </c>
      <c r="O72" s="205">
        <f>$O$71+$M$72</f>
        <v>1</v>
      </c>
      <c r="P72" s="165">
        <f>$P$71+$N$72</f>
        <v>0</v>
      </c>
      <c r="Q72" s="205">
        <f>$Q$71+$O$72</f>
        <v>1</v>
      </c>
      <c r="R72" s="165">
        <f>$R$71+$P$72</f>
        <v>0</v>
      </c>
      <c r="S72" s="205">
        <f>$S$71+$Q$72</f>
        <v>1</v>
      </c>
      <c r="T72" s="165">
        <f>$T$71+$R$72</f>
        <v>0</v>
      </c>
      <c r="U72" s="205">
        <f>$U$71+$S$72</f>
        <v>1</v>
      </c>
      <c r="V72" s="165">
        <f>$V$71+$T$72</f>
        <v>0</v>
      </c>
      <c r="W72" s="205">
        <f>$W$71+$U$72</f>
        <v>1</v>
      </c>
      <c r="X72" s="165">
        <f>$X$71+$V$72</f>
        <v>0</v>
      </c>
      <c r="Y72" s="205">
        <f>$Y$71+$W$72</f>
        <v>1</v>
      </c>
      <c r="Z72" s="165">
        <f>$Z$71+$X$72</f>
        <v>0</v>
      </c>
      <c r="AA72" s="205">
        <f>$AA$71+$Y$72</f>
        <v>1</v>
      </c>
      <c r="AB72" s="165">
        <f>$AB$71+$Z$72</f>
        <v>0</v>
      </c>
    </row>
    <row r="73" spans="1:32" ht="15" customHeight="1" thickBot="1">
      <c r="A73">
        <v>1</v>
      </c>
      <c r="B73" s="1005" t="str">
        <f>'04.01.2-ESQUADRIAS'!$B$45</f>
        <v>04.01.200.03</v>
      </c>
      <c r="C73" s="1006" t="str">
        <f>'04.01.2-ESQUADRIAS'!$C$45</f>
        <v>RESTAURAÇÃO DE JANELAS DE MADEIRA MACIÇA - NÍVEL RUIM/PÉSSIMO DE DETERIORAÇÃO</v>
      </c>
      <c r="D73" s="1007">
        <f>'04.01.2-ESQUADRIAS'!$H$45</f>
        <v>0</v>
      </c>
      <c r="E73" s="175"/>
      <c r="F73" s="202">
        <f>$E$73*$D$73</f>
        <v>0</v>
      </c>
      <c r="G73" s="203"/>
      <c r="H73" s="167">
        <f>$G$73*$D$73</f>
        <v>0</v>
      </c>
      <c r="I73" s="203"/>
      <c r="J73" s="167">
        <f>$I$73*$D$73</f>
        <v>0</v>
      </c>
      <c r="K73" s="203">
        <v>0.3</v>
      </c>
      <c r="L73" s="167">
        <f>$K$73*$D$73</f>
        <v>0</v>
      </c>
      <c r="M73" s="203">
        <v>0.5</v>
      </c>
      <c r="N73" s="167">
        <f>$M$73*$D$73</f>
        <v>0</v>
      </c>
      <c r="O73" s="203">
        <v>0.2</v>
      </c>
      <c r="P73" s="167">
        <f>$O$73*$D$73</f>
        <v>0</v>
      </c>
      <c r="Q73" s="203"/>
      <c r="R73" s="167">
        <f>$Q$73*$D$73</f>
        <v>0</v>
      </c>
      <c r="S73" s="203"/>
      <c r="T73" s="167">
        <f>$S$73*$D$73</f>
        <v>0</v>
      </c>
      <c r="U73" s="203"/>
      <c r="V73" s="167">
        <f>$U$73*$D$73</f>
        <v>0</v>
      </c>
      <c r="W73" s="203"/>
      <c r="X73" s="167">
        <f>$W$73*$D$73</f>
        <v>0</v>
      </c>
      <c r="Y73" s="203"/>
      <c r="Z73" s="167">
        <f>$Y$73*$D$73</f>
        <v>0</v>
      </c>
      <c r="AA73" s="203"/>
      <c r="AB73" s="167">
        <f>$AA$73*$D$73</f>
        <v>0</v>
      </c>
      <c r="AF73" t="s">
        <v>372</v>
      </c>
    </row>
    <row r="74" spans="1:32" ht="15" customHeight="1" thickBot="1">
      <c r="A74">
        <v>2</v>
      </c>
      <c r="B74" s="1005"/>
      <c r="C74" s="1006"/>
      <c r="D74" s="1007"/>
      <c r="E74" s="162">
        <f>$E$73</f>
        <v>0</v>
      </c>
      <c r="F74" s="204">
        <f>$F$73</f>
        <v>0</v>
      </c>
      <c r="G74" s="205">
        <f>$G$73+$E$74</f>
        <v>0</v>
      </c>
      <c r="H74" s="165">
        <f>$H$73+$F$74</f>
        <v>0</v>
      </c>
      <c r="I74" s="205">
        <f>$I$73+$G$74</f>
        <v>0</v>
      </c>
      <c r="J74" s="165">
        <f>$J$73+$H$74</f>
        <v>0</v>
      </c>
      <c r="K74" s="205">
        <f>$K$73+$I$74</f>
        <v>0.3</v>
      </c>
      <c r="L74" s="165">
        <f>$L$73+$J$74</f>
        <v>0</v>
      </c>
      <c r="M74" s="205">
        <f>$M$73+$K$74</f>
        <v>0.8</v>
      </c>
      <c r="N74" s="165">
        <f>$N$73+$L$74</f>
        <v>0</v>
      </c>
      <c r="O74" s="205">
        <f>$O$73+$M$74</f>
        <v>1</v>
      </c>
      <c r="P74" s="165">
        <f>$P$73+$N$74</f>
        <v>0</v>
      </c>
      <c r="Q74" s="205">
        <f>$Q$73+$O$74</f>
        <v>1</v>
      </c>
      <c r="R74" s="165">
        <f>$R$73+$P$74</f>
        <v>0</v>
      </c>
      <c r="S74" s="205">
        <f>$S$73+$Q$74</f>
        <v>1</v>
      </c>
      <c r="T74" s="165">
        <f>$T$73+$R$74</f>
        <v>0</v>
      </c>
      <c r="U74" s="205">
        <f>$U$73+$S$74</f>
        <v>1</v>
      </c>
      <c r="V74" s="165">
        <f>$V$73+$T$74</f>
        <v>0</v>
      </c>
      <c r="W74" s="205">
        <f>$W$73+$U$74</f>
        <v>1</v>
      </c>
      <c r="X74" s="165">
        <f>$X$73+$V$74</f>
        <v>0</v>
      </c>
      <c r="Y74" s="205">
        <f>$Y$73+$W$74</f>
        <v>1</v>
      </c>
      <c r="Z74" s="165">
        <f>$Z$73+$X$74</f>
        <v>0</v>
      </c>
      <c r="AA74" s="205">
        <f>$AA$73+$Y$74</f>
        <v>1</v>
      </c>
      <c r="AB74" s="165">
        <f>$AB$73+$Z$74</f>
        <v>0</v>
      </c>
    </row>
    <row r="75" spans="1:32" ht="15" customHeight="1" thickBot="1">
      <c r="A75">
        <v>1</v>
      </c>
      <c r="B75" s="1005" t="str">
        <f>'04.01.2-ESQUADRIAS'!$B$46</f>
        <v>04.01.200.04</v>
      </c>
      <c r="C75" s="1006" t="str">
        <f>'04.01.2-ESQUADRIAS'!$C$46</f>
        <v>RESTAURAÇÃO DE PORTAS DE MADEIRA MACIÇA - NÍVEL REGULAR DE DETERIORAÇÃO</v>
      </c>
      <c r="D75" s="1007">
        <f>'04.01.2-ESQUADRIAS'!$H$46</f>
        <v>0</v>
      </c>
      <c r="E75" s="175"/>
      <c r="F75" s="202">
        <f>$E$75*$D$75</f>
        <v>0</v>
      </c>
      <c r="G75" s="203"/>
      <c r="H75" s="167">
        <f>$G$75*$D$75</f>
        <v>0</v>
      </c>
      <c r="I75" s="203"/>
      <c r="J75" s="167">
        <f>$I$75*$D$75</f>
        <v>0</v>
      </c>
      <c r="K75" s="203">
        <v>0.3</v>
      </c>
      <c r="L75" s="167">
        <f>$K$75*$D$75</f>
        <v>0</v>
      </c>
      <c r="M75" s="203">
        <v>0.5</v>
      </c>
      <c r="N75" s="167">
        <f>$M$75*$D$75</f>
        <v>0</v>
      </c>
      <c r="O75" s="203">
        <v>0.2</v>
      </c>
      <c r="P75" s="167">
        <f>$O$75*$D$75</f>
        <v>0</v>
      </c>
      <c r="Q75" s="203"/>
      <c r="R75" s="167">
        <f>$Q$75*$D$75</f>
        <v>0</v>
      </c>
      <c r="S75" s="203"/>
      <c r="T75" s="167">
        <f>$S$75*$D$75</f>
        <v>0</v>
      </c>
      <c r="U75" s="203"/>
      <c r="V75" s="167">
        <f>$U$75*$D$75</f>
        <v>0</v>
      </c>
      <c r="W75" s="203"/>
      <c r="X75" s="167">
        <f>$W$75*$D$75</f>
        <v>0</v>
      </c>
      <c r="Y75" s="203"/>
      <c r="Z75" s="167">
        <f>$Y$75*$D$75</f>
        <v>0</v>
      </c>
      <c r="AA75" s="203"/>
      <c r="AB75" s="167">
        <f>$AA$75*$D$75</f>
        <v>0</v>
      </c>
      <c r="AF75" t="s">
        <v>373</v>
      </c>
    </row>
    <row r="76" spans="1:32" ht="15" customHeight="1" thickBot="1">
      <c r="A76">
        <v>2</v>
      </c>
      <c r="B76" s="1005"/>
      <c r="C76" s="1006"/>
      <c r="D76" s="1007"/>
      <c r="E76" s="162">
        <f>$E$75</f>
        <v>0</v>
      </c>
      <c r="F76" s="204">
        <f>$F$75</f>
        <v>0</v>
      </c>
      <c r="G76" s="205">
        <f>$G$75+$E$76</f>
        <v>0</v>
      </c>
      <c r="H76" s="165">
        <f>$H$75+$F$76</f>
        <v>0</v>
      </c>
      <c r="I76" s="205">
        <f>$I$75+$G$76</f>
        <v>0</v>
      </c>
      <c r="J76" s="165">
        <f>$J$75+$H$76</f>
        <v>0</v>
      </c>
      <c r="K76" s="205">
        <f>$K$75+$I$76</f>
        <v>0.3</v>
      </c>
      <c r="L76" s="165">
        <f>$L$75+$J$76</f>
        <v>0</v>
      </c>
      <c r="M76" s="205">
        <f>$M$75+$K$76</f>
        <v>0.8</v>
      </c>
      <c r="N76" s="165">
        <f>$N$75+$L$76</f>
        <v>0</v>
      </c>
      <c r="O76" s="205">
        <f>$O$75+$M$76</f>
        <v>1</v>
      </c>
      <c r="P76" s="165">
        <f>$P$75+$N$76</f>
        <v>0</v>
      </c>
      <c r="Q76" s="205">
        <f>$Q$75+$O$76</f>
        <v>1</v>
      </c>
      <c r="R76" s="165">
        <f>$R$75+$P$76</f>
        <v>0</v>
      </c>
      <c r="S76" s="205">
        <f>$S$75+$Q$76</f>
        <v>1</v>
      </c>
      <c r="T76" s="165">
        <f>$T$75+$R$76</f>
        <v>0</v>
      </c>
      <c r="U76" s="205">
        <f>$U$75+$S$76</f>
        <v>1</v>
      </c>
      <c r="V76" s="165">
        <f>$V$75+$T$76</f>
        <v>0</v>
      </c>
      <c r="W76" s="205">
        <f>$W$75+$U$76</f>
        <v>1</v>
      </c>
      <c r="X76" s="165">
        <f>$X$75+$V$76</f>
        <v>0</v>
      </c>
      <c r="Y76" s="205">
        <f>$Y$75+$W$76</f>
        <v>1</v>
      </c>
      <c r="Z76" s="165">
        <f>$Z$75+$X$76</f>
        <v>0</v>
      </c>
      <c r="AA76" s="205">
        <f>$AA$75+$Y$76</f>
        <v>1</v>
      </c>
      <c r="AB76" s="165">
        <f>$AB$75+$Z$76</f>
        <v>0</v>
      </c>
    </row>
    <row r="77" spans="1:32" ht="15" customHeight="1" thickBot="1">
      <c r="A77">
        <v>1</v>
      </c>
      <c r="B77" s="1005" t="str">
        <f>'04.01.2-ESQUADRIAS'!$B$47</f>
        <v>04.01.200.05</v>
      </c>
      <c r="C77" s="1006" t="str">
        <f>'04.01.2-ESQUADRIAS'!$C$47</f>
        <v>TRATAMENTO SUPERFICIAL EM ESQUADRIAS, INCLUSO LIXAMENTO, APLICAÇÃO DE MASSA ACRÍLICA, PINTURA E LIMPEZA - NÍVEL REGULAR DE DETERIORAÇÃO</v>
      </c>
      <c r="D77" s="1007">
        <f>'04.01.2-ESQUADRIAS'!$H$47</f>
        <v>0</v>
      </c>
      <c r="E77" s="175"/>
      <c r="F77" s="202">
        <f>$E$77*$D$77</f>
        <v>0</v>
      </c>
      <c r="G77" s="203"/>
      <c r="H77" s="167">
        <f>$G$77*$D$77</f>
        <v>0</v>
      </c>
      <c r="I77" s="203"/>
      <c r="J77" s="167">
        <f>$I$77*$D$77</f>
        <v>0</v>
      </c>
      <c r="K77" s="203">
        <v>0.3</v>
      </c>
      <c r="L77" s="167">
        <f>$K$77*$D$77</f>
        <v>0</v>
      </c>
      <c r="M77" s="203">
        <v>0.5</v>
      </c>
      <c r="N77" s="167">
        <f>$M$77*$D$77</f>
        <v>0</v>
      </c>
      <c r="O77" s="203">
        <v>0.2</v>
      </c>
      <c r="P77" s="167">
        <f>$O$77*$D$77</f>
        <v>0</v>
      </c>
      <c r="Q77" s="203"/>
      <c r="R77" s="167">
        <f>$Q$77*$D$77</f>
        <v>0</v>
      </c>
      <c r="S77" s="203"/>
      <c r="T77" s="167">
        <f>$S$77*$D$77</f>
        <v>0</v>
      </c>
      <c r="U77" s="203"/>
      <c r="V77" s="167">
        <f>$U$77*$D$77</f>
        <v>0</v>
      </c>
      <c r="W77" s="203"/>
      <c r="X77" s="167">
        <f>$W$77*$D$77</f>
        <v>0</v>
      </c>
      <c r="Y77" s="203"/>
      <c r="Z77" s="167">
        <f>$Y$77*$D$77</f>
        <v>0</v>
      </c>
      <c r="AA77" s="203"/>
      <c r="AB77" s="167">
        <f>$AA$77*$D$77</f>
        <v>0</v>
      </c>
      <c r="AF77" t="s">
        <v>2176</v>
      </c>
    </row>
    <row r="78" spans="1:32" ht="15" customHeight="1" thickBot="1">
      <c r="A78">
        <v>2</v>
      </c>
      <c r="B78" s="1005"/>
      <c r="C78" s="1006"/>
      <c r="D78" s="1007"/>
      <c r="E78" s="162">
        <f>$E$77</f>
        <v>0</v>
      </c>
      <c r="F78" s="204">
        <f>$F$77</f>
        <v>0</v>
      </c>
      <c r="G78" s="205">
        <f>$G$77+$E$78</f>
        <v>0</v>
      </c>
      <c r="H78" s="165">
        <f>$H$77+$F$78</f>
        <v>0</v>
      </c>
      <c r="I78" s="205">
        <f>$I$77+$G$78</f>
        <v>0</v>
      </c>
      <c r="J78" s="165">
        <f>$J$77+$H$78</f>
        <v>0</v>
      </c>
      <c r="K78" s="205">
        <f>$K$77+$I$78</f>
        <v>0.3</v>
      </c>
      <c r="L78" s="165">
        <f>$L$77+$J$78</f>
        <v>0</v>
      </c>
      <c r="M78" s="205">
        <f>$M$77+$K$78</f>
        <v>0.8</v>
      </c>
      <c r="N78" s="165">
        <f>$N$77+$L$78</f>
        <v>0</v>
      </c>
      <c r="O78" s="205">
        <f>$O$77+$M$78</f>
        <v>1</v>
      </c>
      <c r="P78" s="165">
        <f>$P$77+$N$78</f>
        <v>0</v>
      </c>
      <c r="Q78" s="205">
        <f>$Q$77+$O$78</f>
        <v>1</v>
      </c>
      <c r="R78" s="165">
        <f>$R$77+$P$78</f>
        <v>0</v>
      </c>
      <c r="S78" s="205">
        <f>$S$77+$Q$78</f>
        <v>1</v>
      </c>
      <c r="T78" s="165">
        <f>$T$77+$R$78</f>
        <v>0</v>
      </c>
      <c r="U78" s="205">
        <f>$U$77+$S$78</f>
        <v>1</v>
      </c>
      <c r="V78" s="165">
        <f>$V$77+$T$78</f>
        <v>0</v>
      </c>
      <c r="W78" s="205">
        <f>$W$77+$U$78</f>
        <v>1</v>
      </c>
      <c r="X78" s="165">
        <f>$X$77+$V$78</f>
        <v>0</v>
      </c>
      <c r="Y78" s="205">
        <f>$Y$77+$W$78</f>
        <v>1</v>
      </c>
      <c r="Z78" s="165">
        <f>$Z$77+$X$78</f>
        <v>0</v>
      </c>
      <c r="AA78" s="205">
        <f>$AA$77+$Y$78</f>
        <v>1</v>
      </c>
      <c r="AB78" s="165">
        <f>$AB$77+$Z$78</f>
        <v>0</v>
      </c>
    </row>
    <row r="79" spans="1:32" ht="15" customHeight="1" thickBot="1">
      <c r="A79">
        <v>1</v>
      </c>
      <c r="B79" s="1005" t="str">
        <f>'04.01.2-ESQUADRIAS'!$B$48</f>
        <v>04.01.200.06</v>
      </c>
      <c r="C79" s="1006" t="str">
        <f>'04.01.2-ESQUADRIAS'!$C$48</f>
        <v>TRATAMENTO SUPERFICIAL EM ESQUADRIAS, INCLUSO LIXAMENTO, APLICAÇÃO DE MASSA ACRÍLICA, PINTURA E LIMPEZA - NÍVEL INTERMEDIÁRIO DE DETERIORAÇÃO</v>
      </c>
      <c r="D79" s="1007">
        <f>'04.01.2-ESQUADRIAS'!$H$48</f>
        <v>0</v>
      </c>
      <c r="E79" s="175"/>
      <c r="F79" s="202">
        <f>$E$79*$D$79</f>
        <v>0</v>
      </c>
      <c r="G79" s="203"/>
      <c r="H79" s="167">
        <f>$G$79*$D$79</f>
        <v>0</v>
      </c>
      <c r="I79" s="203"/>
      <c r="J79" s="167">
        <f>$I$79*$D$79</f>
        <v>0</v>
      </c>
      <c r="K79" s="203">
        <v>0.3</v>
      </c>
      <c r="L79" s="167">
        <f>$K$79*$D$79</f>
        <v>0</v>
      </c>
      <c r="M79" s="203">
        <v>0.5</v>
      </c>
      <c r="N79" s="167">
        <f>$M$79*$D$79</f>
        <v>0</v>
      </c>
      <c r="O79" s="203">
        <v>0.2</v>
      </c>
      <c r="P79" s="167">
        <f>$O$79*$D$79</f>
        <v>0</v>
      </c>
      <c r="Q79" s="203"/>
      <c r="R79" s="167">
        <f>$Q$79*$D$79</f>
        <v>0</v>
      </c>
      <c r="S79" s="203"/>
      <c r="T79" s="167">
        <f>$S$79*$D$79</f>
        <v>0</v>
      </c>
      <c r="U79" s="203"/>
      <c r="V79" s="167">
        <f>$U$79*$D$79</f>
        <v>0</v>
      </c>
      <c r="W79" s="203"/>
      <c r="X79" s="167">
        <f>$W$79*$D$79</f>
        <v>0</v>
      </c>
      <c r="Y79" s="203"/>
      <c r="Z79" s="167">
        <f>$Y$79*$D$79</f>
        <v>0</v>
      </c>
      <c r="AA79" s="203"/>
      <c r="AB79" s="167">
        <f>$AA$79*$D$79</f>
        <v>0</v>
      </c>
      <c r="AF79" t="s">
        <v>2177</v>
      </c>
    </row>
    <row r="80" spans="1:32" ht="15" customHeight="1" thickBot="1">
      <c r="A80">
        <v>2</v>
      </c>
      <c r="B80" s="1005"/>
      <c r="C80" s="1006"/>
      <c r="D80" s="1007"/>
      <c r="E80" s="162">
        <f>$E$79</f>
        <v>0</v>
      </c>
      <c r="F80" s="204">
        <f>$F$79</f>
        <v>0</v>
      </c>
      <c r="G80" s="205">
        <f>$G$79+$E$80</f>
        <v>0</v>
      </c>
      <c r="H80" s="165">
        <f>$H$79+$F$80</f>
        <v>0</v>
      </c>
      <c r="I80" s="205">
        <f>$I$79+$G$80</f>
        <v>0</v>
      </c>
      <c r="J80" s="165">
        <f>$J$79+$H$80</f>
        <v>0</v>
      </c>
      <c r="K80" s="205">
        <f>$K$79+$I$80</f>
        <v>0.3</v>
      </c>
      <c r="L80" s="165">
        <f>$L$79+$J$80</f>
        <v>0</v>
      </c>
      <c r="M80" s="205">
        <f>$M$79+$K$80</f>
        <v>0.8</v>
      </c>
      <c r="N80" s="165">
        <f>$N$79+$L$80</f>
        <v>0</v>
      </c>
      <c r="O80" s="205">
        <f>$O$79+$M$80</f>
        <v>1</v>
      </c>
      <c r="P80" s="165">
        <f>$P$79+$N$80</f>
        <v>0</v>
      </c>
      <c r="Q80" s="205">
        <f>$Q$79+$O$80</f>
        <v>1</v>
      </c>
      <c r="R80" s="165">
        <f>$R$79+$P$80</f>
        <v>0</v>
      </c>
      <c r="S80" s="205">
        <f>$S$79+$Q$80</f>
        <v>1</v>
      </c>
      <c r="T80" s="165">
        <f>$T$79+$R$80</f>
        <v>0</v>
      </c>
      <c r="U80" s="205">
        <f>$U$79+$S$80</f>
        <v>1</v>
      </c>
      <c r="V80" s="165">
        <f>$V$79+$T$80</f>
        <v>0</v>
      </c>
      <c r="W80" s="205">
        <f>$W$79+$U$80</f>
        <v>1</v>
      </c>
      <c r="X80" s="165">
        <f>$X$79+$V$80</f>
        <v>0</v>
      </c>
      <c r="Y80" s="205">
        <f>$Y$79+$W$80</f>
        <v>1</v>
      </c>
      <c r="Z80" s="165">
        <f>$Z$79+$X$80</f>
        <v>0</v>
      </c>
      <c r="AA80" s="205">
        <f>$AA$79+$Y$80</f>
        <v>1</v>
      </c>
      <c r="AB80" s="165">
        <f>$AB$79+$Z$80</f>
        <v>0</v>
      </c>
    </row>
    <row r="81" spans="1:32" ht="15" customHeight="1" thickBot="1">
      <c r="A81">
        <v>1</v>
      </c>
      <c r="B81" s="1005" t="str">
        <f>'04.01.2-ESQUADRIAS'!$B$49</f>
        <v>04.01.200.07</v>
      </c>
      <c r="C81" s="1006" t="str">
        <f>'04.01.2-ESQUADRIAS'!$C$49</f>
        <v>TRATAMENTO SUPERFICIAL EM ESQUADRIAS, INCLUSO LIXAMENTO, APLICAÇÃO DE MASSA ACRÍLICA, PINTURA E LIMPEZA - NÍVEL RUIM/PÉSSIMO DE DETERIORAÇÃO</v>
      </c>
      <c r="D81" s="1007">
        <f>'04.01.2-ESQUADRIAS'!$H$49</f>
        <v>0</v>
      </c>
      <c r="E81" s="175"/>
      <c r="F81" s="202">
        <f>$E$81*$D$81</f>
        <v>0</v>
      </c>
      <c r="G81" s="203"/>
      <c r="H81" s="167">
        <f>$G$81*$D$81</f>
        <v>0</v>
      </c>
      <c r="I81" s="203"/>
      <c r="J81" s="167">
        <f>$I$81*$D$81</f>
        <v>0</v>
      </c>
      <c r="K81" s="203">
        <v>0.3</v>
      </c>
      <c r="L81" s="167">
        <f>$K$81*$D$81</f>
        <v>0</v>
      </c>
      <c r="M81" s="203">
        <v>0.5</v>
      </c>
      <c r="N81" s="167">
        <f>$M$81*$D$81</f>
        <v>0</v>
      </c>
      <c r="O81" s="203">
        <v>0.2</v>
      </c>
      <c r="P81" s="167">
        <f>$O$81*$D$81</f>
        <v>0</v>
      </c>
      <c r="Q81" s="203"/>
      <c r="R81" s="167">
        <f>$Q$81*$D$81</f>
        <v>0</v>
      </c>
      <c r="S81" s="203"/>
      <c r="T81" s="167">
        <f>$S$81*$D$81</f>
        <v>0</v>
      </c>
      <c r="U81" s="203"/>
      <c r="V81" s="167">
        <f>$U$81*$D$81</f>
        <v>0</v>
      </c>
      <c r="W81" s="203"/>
      <c r="X81" s="167">
        <f>$W$81*$D$81</f>
        <v>0</v>
      </c>
      <c r="Y81" s="203"/>
      <c r="Z81" s="167">
        <f>$Y$81*$D$81</f>
        <v>0</v>
      </c>
      <c r="AA81" s="203"/>
      <c r="AB81" s="167">
        <f>$AA$81*$D$81</f>
        <v>0</v>
      </c>
      <c r="AF81" t="s">
        <v>2178</v>
      </c>
    </row>
    <row r="82" spans="1:32" ht="15" customHeight="1" thickBot="1">
      <c r="A82">
        <v>2</v>
      </c>
      <c r="B82" s="1005"/>
      <c r="C82" s="1006"/>
      <c r="D82" s="1007"/>
      <c r="E82" s="162">
        <f>$E$81</f>
        <v>0</v>
      </c>
      <c r="F82" s="204">
        <f>$F$81</f>
        <v>0</v>
      </c>
      <c r="G82" s="205">
        <f>$G$81+$E$82</f>
        <v>0</v>
      </c>
      <c r="H82" s="165">
        <f>$H$81+$F$82</f>
        <v>0</v>
      </c>
      <c r="I82" s="205">
        <f>$I$81+$G$82</f>
        <v>0</v>
      </c>
      <c r="J82" s="165">
        <f>$J$81+$H$82</f>
        <v>0</v>
      </c>
      <c r="K82" s="205">
        <f>$K$81+$I$82</f>
        <v>0.3</v>
      </c>
      <c r="L82" s="165">
        <f>$L$81+$J$82</f>
        <v>0</v>
      </c>
      <c r="M82" s="205">
        <f>$M$81+$K$82</f>
        <v>0.8</v>
      </c>
      <c r="N82" s="165">
        <f>$N$81+$L$82</f>
        <v>0</v>
      </c>
      <c r="O82" s="205">
        <f>$O$81+$M$82</f>
        <v>1</v>
      </c>
      <c r="P82" s="165">
        <f>$P$81+$N$82</f>
        <v>0</v>
      </c>
      <c r="Q82" s="205">
        <f>$Q$81+$O$82</f>
        <v>1</v>
      </c>
      <c r="R82" s="165">
        <f>$R$81+$P$82</f>
        <v>0</v>
      </c>
      <c r="S82" s="205">
        <f>$S$81+$Q$82</f>
        <v>1</v>
      </c>
      <c r="T82" s="165">
        <f>$T$81+$R$82</f>
        <v>0</v>
      </c>
      <c r="U82" s="205">
        <f>$U$81+$S$82</f>
        <v>1</v>
      </c>
      <c r="V82" s="165">
        <f>$V$81+$T$82</f>
        <v>0</v>
      </c>
      <c r="W82" s="205">
        <f>$W$81+$U$82</f>
        <v>1</v>
      </c>
      <c r="X82" s="165">
        <f>$X$81+$V$82</f>
        <v>0</v>
      </c>
      <c r="Y82" s="205">
        <f>$Y$81+$W$82</f>
        <v>1</v>
      </c>
      <c r="Z82" s="165">
        <f>$Z$81+$X$82</f>
        <v>0</v>
      </c>
      <c r="AA82" s="205">
        <f>$AA$81+$Y$82</f>
        <v>1</v>
      </c>
      <c r="AB82" s="165">
        <f>$AB$81+$Z$82</f>
        <v>0</v>
      </c>
    </row>
    <row r="83" spans="1:32" ht="15" customHeight="1">
      <c r="A83">
        <v>1</v>
      </c>
      <c r="B83" s="994" t="str">
        <f>'04.01.2-ESQUADRIAS'!$B$50</f>
        <v>04.01.200.08</v>
      </c>
      <c r="C83" s="996" t="str">
        <f>'04.01.2-ESQUADRIAS'!$C$50</f>
        <v>LIMPEZA SUPERFICIAL DE ESQUADRIAS</v>
      </c>
      <c r="D83" s="1003">
        <f>'04.01.2-ESQUADRIAS'!$H$50</f>
        <v>0</v>
      </c>
      <c r="E83" s="175"/>
      <c r="F83" s="202">
        <f>$E$83*$D$83</f>
        <v>0</v>
      </c>
      <c r="G83" s="203"/>
      <c r="H83" s="167">
        <f>$G$83*$D$83</f>
        <v>0</v>
      </c>
      <c r="I83" s="203"/>
      <c r="J83" s="167">
        <f>$I$83*$D$83</f>
        <v>0</v>
      </c>
      <c r="K83" s="203">
        <v>1</v>
      </c>
      <c r="L83" s="167">
        <f>$K$83*$D$83</f>
        <v>0</v>
      </c>
      <c r="M83" s="203"/>
      <c r="N83" s="167">
        <f>$M$83*$D$83</f>
        <v>0</v>
      </c>
      <c r="O83" s="203"/>
      <c r="P83" s="167">
        <f>$O$83*$D$83</f>
        <v>0</v>
      </c>
      <c r="Q83" s="203"/>
      <c r="R83" s="167">
        <f>$Q$83*$D$83</f>
        <v>0</v>
      </c>
      <c r="S83" s="203"/>
      <c r="T83" s="167">
        <f>$S$83*$D$83</f>
        <v>0</v>
      </c>
      <c r="U83" s="203"/>
      <c r="V83" s="167">
        <f>$U$83*$D$83</f>
        <v>0</v>
      </c>
      <c r="W83" s="203"/>
      <c r="X83" s="167">
        <f>$W$83*$D$83</f>
        <v>0</v>
      </c>
      <c r="Y83" s="203"/>
      <c r="Z83" s="167">
        <f>$Y$83*$D$83</f>
        <v>0</v>
      </c>
      <c r="AA83" s="203"/>
      <c r="AB83" s="167">
        <f>$AA$83*$D$83</f>
        <v>0</v>
      </c>
      <c r="AF83" t="s">
        <v>2179</v>
      </c>
    </row>
    <row r="84" spans="1:32" ht="15" customHeight="1" thickBot="1">
      <c r="A84">
        <v>2</v>
      </c>
      <c r="B84" s="995"/>
      <c r="C84" s="997"/>
      <c r="D84" s="1004"/>
      <c r="E84" s="162">
        <f>$E$83</f>
        <v>0</v>
      </c>
      <c r="F84" s="204">
        <f>$F$83</f>
        <v>0</v>
      </c>
      <c r="G84" s="205">
        <f>$G$83+$E$84</f>
        <v>0</v>
      </c>
      <c r="H84" s="165">
        <f>$H$83+$F$84</f>
        <v>0</v>
      </c>
      <c r="I84" s="205">
        <f>$I$83+$G$84</f>
        <v>0</v>
      </c>
      <c r="J84" s="165">
        <f>$J$83+$H$84</f>
        <v>0</v>
      </c>
      <c r="K84" s="205">
        <f>$K$83+$I$84</f>
        <v>1</v>
      </c>
      <c r="L84" s="165">
        <f>$L$83+$J$84</f>
        <v>0</v>
      </c>
      <c r="M84" s="205">
        <f>$M$83+$K$84</f>
        <v>1</v>
      </c>
      <c r="N84" s="165">
        <f>$N$83+$L$84</f>
        <v>0</v>
      </c>
      <c r="O84" s="205">
        <f>$O$83+$M$84</f>
        <v>1</v>
      </c>
      <c r="P84" s="165">
        <f>$P$83+$N$84</f>
        <v>0</v>
      </c>
      <c r="Q84" s="205">
        <f>$Q$83+$O$84</f>
        <v>1</v>
      </c>
      <c r="R84" s="165">
        <f>$R$83+$P$84</f>
        <v>0</v>
      </c>
      <c r="S84" s="205">
        <f>$S$83+$Q$84</f>
        <v>1</v>
      </c>
      <c r="T84" s="165">
        <f>$T$83+$R$84</f>
        <v>0</v>
      </c>
      <c r="U84" s="205">
        <f>$U$83+$S$84</f>
        <v>1</v>
      </c>
      <c r="V84" s="165">
        <f>$V$83+$T$84</f>
        <v>0</v>
      </c>
      <c r="W84" s="205">
        <f>$W$83+$U$84</f>
        <v>1</v>
      </c>
      <c r="X84" s="165">
        <f>$X$83+$V$84</f>
        <v>0</v>
      </c>
      <c r="Y84" s="205">
        <f>$Y$83+$W$84</f>
        <v>1</v>
      </c>
      <c r="Z84" s="165">
        <f>$Z$83+$X$84</f>
        <v>0</v>
      </c>
      <c r="AA84" s="205">
        <f>$AA$83+$Y$84</f>
        <v>1</v>
      </c>
      <c r="AB84" s="165">
        <f>$AB$83+$Z$84</f>
        <v>0</v>
      </c>
    </row>
    <row r="85" spans="1:32" ht="15" customHeight="1">
      <c r="B85" s="76" t="str">
        <f>'04.01.2-ESQUADRIAS'!$B$51</f>
        <v>04.01.000</v>
      </c>
      <c r="C85" s="40" t="str">
        <f>'04.01.2-ESQUADRIAS'!$C$51</f>
        <v>ARQUITETURA - BLOCO E</v>
      </c>
      <c r="D85" s="106">
        <f>'04.01.2-ESQUADRIAS'!$H$51</f>
        <v>0</v>
      </c>
      <c r="E85" s="993"/>
      <c r="F85" s="993"/>
      <c r="G85" s="993"/>
      <c r="H85" s="993"/>
      <c r="I85" s="993"/>
      <c r="J85" s="993"/>
      <c r="K85" s="993"/>
      <c r="L85" s="993"/>
      <c r="M85" s="993"/>
      <c r="N85" s="993"/>
      <c r="O85" s="993"/>
      <c r="P85" s="993"/>
      <c r="Q85" s="993"/>
      <c r="R85" s="993"/>
      <c r="S85" s="993"/>
      <c r="T85" s="993"/>
      <c r="U85" s="993"/>
      <c r="V85" s="993"/>
      <c r="W85" s="993"/>
      <c r="X85" s="993"/>
      <c r="Y85" s="993"/>
      <c r="Z85" s="993"/>
      <c r="AA85" s="993"/>
      <c r="AB85" s="993"/>
      <c r="AF85" s="200" t="s">
        <v>374</v>
      </c>
    </row>
    <row r="86" spans="1:32" ht="15" customHeight="1" thickBot="1">
      <c r="B86" s="127" t="str">
        <f>'04.01.2-ESQUADRIAS'!$B$52</f>
        <v>04.01.200</v>
      </c>
      <c r="C86" s="128" t="str">
        <f>'04.01.2-ESQUADRIAS'!$C$52</f>
        <v>Esquadrias</v>
      </c>
      <c r="D86" s="327"/>
      <c r="E86" s="1000"/>
      <c r="F86" s="1000"/>
      <c r="G86" s="1000"/>
      <c r="H86" s="1000"/>
      <c r="I86" s="1000"/>
      <c r="J86" s="1000"/>
      <c r="K86" s="1000"/>
      <c r="L86" s="1000"/>
      <c r="M86" s="1000"/>
      <c r="N86" s="1000"/>
      <c r="O86" s="1000"/>
      <c r="P86" s="1000"/>
      <c r="Q86" s="1000"/>
      <c r="R86" s="1000"/>
      <c r="S86" s="1000"/>
      <c r="T86" s="1000"/>
      <c r="U86" s="1000"/>
      <c r="V86" s="1000"/>
      <c r="W86" s="1000"/>
      <c r="X86" s="1000"/>
      <c r="Y86" s="1000"/>
      <c r="Z86" s="1000"/>
      <c r="AA86" s="1000"/>
      <c r="AB86" s="1000"/>
      <c r="AF86" t="s">
        <v>376</v>
      </c>
    </row>
    <row r="87" spans="1:32" ht="15" customHeight="1">
      <c r="A87">
        <v>1</v>
      </c>
      <c r="B87" s="994" t="str">
        <f>'04.01.2-ESQUADRIAS'!$B$53</f>
        <v>04.01.200.01</v>
      </c>
      <c r="C87" s="996" t="str">
        <f>'04.01.2-ESQUADRIAS'!$C$53</f>
        <v>RESTAURAÇÃO DE JANELAS DE MADEIRA MACIÇA - NÍVEL REGULAR DE DETERIORAÇÃO</v>
      </c>
      <c r="D87" s="1003">
        <f>'04.01.2-ESQUADRIAS'!$H$53</f>
        <v>0</v>
      </c>
      <c r="E87" s="175"/>
      <c r="F87" s="202">
        <f>$E$87*$D$87</f>
        <v>0</v>
      </c>
      <c r="G87" s="203"/>
      <c r="H87" s="167">
        <f>$G$87*$D$87</f>
        <v>0</v>
      </c>
      <c r="I87" s="203"/>
      <c r="J87" s="167">
        <f>$I$87*$D$87</f>
        <v>0</v>
      </c>
      <c r="K87" s="203">
        <v>0.7</v>
      </c>
      <c r="L87" s="167">
        <f>$K$87*$D$87</f>
        <v>0</v>
      </c>
      <c r="M87" s="203">
        <v>0.3</v>
      </c>
      <c r="N87" s="167">
        <f>$M$87*$D$87</f>
        <v>0</v>
      </c>
      <c r="O87" s="203"/>
      <c r="P87" s="167">
        <f>$O$87*$D$87</f>
        <v>0</v>
      </c>
      <c r="Q87" s="203"/>
      <c r="R87" s="167">
        <f>$Q$87*$D$87</f>
        <v>0</v>
      </c>
      <c r="S87" s="203"/>
      <c r="T87" s="167">
        <f>$S$87*$D$87</f>
        <v>0</v>
      </c>
      <c r="U87" s="203"/>
      <c r="V87" s="167">
        <f>$U$87*$D$87</f>
        <v>0</v>
      </c>
      <c r="W87" s="203"/>
      <c r="X87" s="167">
        <f>$W$87*$D$87</f>
        <v>0</v>
      </c>
      <c r="Y87" s="203"/>
      <c r="Z87" s="167">
        <f>$Y$87*$D$87</f>
        <v>0</v>
      </c>
      <c r="AA87" s="203"/>
      <c r="AB87" s="167">
        <f>$AA$87*$D$87</f>
        <v>0</v>
      </c>
      <c r="AF87" t="s">
        <v>377</v>
      </c>
    </row>
    <row r="88" spans="1:32" ht="15" customHeight="1" thickBot="1">
      <c r="A88">
        <v>2</v>
      </c>
      <c r="B88" s="995"/>
      <c r="C88" s="997"/>
      <c r="D88" s="1004"/>
      <c r="E88" s="162">
        <f>$E$87</f>
        <v>0</v>
      </c>
      <c r="F88" s="204">
        <f>$F$87</f>
        <v>0</v>
      </c>
      <c r="G88" s="205">
        <f>$G$87+$E$88</f>
        <v>0</v>
      </c>
      <c r="H88" s="165">
        <f>$H$87+$F$88</f>
        <v>0</v>
      </c>
      <c r="I88" s="205">
        <f>$I$87+$G$88</f>
        <v>0</v>
      </c>
      <c r="J88" s="165">
        <f>$J$87+$H$88</f>
        <v>0</v>
      </c>
      <c r="K88" s="205">
        <f>$K$87+$I$88</f>
        <v>0.7</v>
      </c>
      <c r="L88" s="165">
        <f>$L$87+$J$88</f>
        <v>0</v>
      </c>
      <c r="M88" s="205">
        <f>$M$87+$K$88</f>
        <v>1</v>
      </c>
      <c r="N88" s="165">
        <f>$N$87+$L$88</f>
        <v>0</v>
      </c>
      <c r="O88" s="205">
        <f>$O$87+$M$88</f>
        <v>1</v>
      </c>
      <c r="P88" s="165">
        <f>$P$87+$N$88</f>
        <v>0</v>
      </c>
      <c r="Q88" s="205">
        <f>$Q$87+$O$88</f>
        <v>1</v>
      </c>
      <c r="R88" s="165">
        <f>$R$87+$P$88</f>
        <v>0</v>
      </c>
      <c r="S88" s="205">
        <f>$S$87+$Q$88</f>
        <v>1</v>
      </c>
      <c r="T88" s="165">
        <f>$T$87+$R$88</f>
        <v>0</v>
      </c>
      <c r="U88" s="205">
        <f>$U$87+$S$88</f>
        <v>1</v>
      </c>
      <c r="V88" s="165">
        <f>$V$87+$T$88</f>
        <v>0</v>
      </c>
      <c r="W88" s="205">
        <f>$W$87+$U$88</f>
        <v>1</v>
      </c>
      <c r="X88" s="165">
        <f>$X$87+$V$88</f>
        <v>0</v>
      </c>
      <c r="Y88" s="205">
        <f>$Y$87+$W$88</f>
        <v>1</v>
      </c>
      <c r="Z88" s="165">
        <f>$Z$87+$X$88</f>
        <v>0</v>
      </c>
      <c r="AA88" s="205">
        <f>$AA$87+$Y$88</f>
        <v>1</v>
      </c>
      <c r="AB88" s="165">
        <f>$AB$87+$Z$88</f>
        <v>0</v>
      </c>
    </row>
    <row r="89" spans="1:32" ht="15" customHeight="1">
      <c r="A89">
        <v>1</v>
      </c>
      <c r="B89" s="994" t="str">
        <f>'04.01.2-ESQUADRIAS'!$B$54</f>
        <v>04.01.200.02</v>
      </c>
      <c r="C89" s="996" t="str">
        <f>'04.01.2-ESQUADRIAS'!$C$54</f>
        <v>RESTAURAÇÃO DE JANELAS DE MADEIRA MACIÇA - NÍVEL INTERMEDIÁRIO DE DETERIORAÇÃO</v>
      </c>
      <c r="D89" s="1003">
        <f>'04.01.2-ESQUADRIAS'!$H$54</f>
        <v>0</v>
      </c>
      <c r="E89" s="175"/>
      <c r="F89" s="202">
        <f>$E$89*$D$89</f>
        <v>0</v>
      </c>
      <c r="G89" s="203"/>
      <c r="H89" s="167">
        <f>$G$89*$D$89</f>
        <v>0</v>
      </c>
      <c r="I89" s="203"/>
      <c r="J89" s="167">
        <f>$I$89*$D$89</f>
        <v>0</v>
      </c>
      <c r="K89" s="203">
        <v>0.3</v>
      </c>
      <c r="L89" s="167">
        <f>$K$89*$D$89</f>
        <v>0</v>
      </c>
      <c r="M89" s="203">
        <v>0.5</v>
      </c>
      <c r="N89" s="167">
        <f>$M$89*$D$89</f>
        <v>0</v>
      </c>
      <c r="O89" s="203">
        <v>0.2</v>
      </c>
      <c r="P89" s="167">
        <f>$O$89*$D$89</f>
        <v>0</v>
      </c>
      <c r="Q89" s="203"/>
      <c r="R89" s="167">
        <f>$Q$89*$D$89</f>
        <v>0</v>
      </c>
      <c r="S89" s="203"/>
      <c r="T89" s="167">
        <f>$S$89*$D$89</f>
        <v>0</v>
      </c>
      <c r="U89" s="203"/>
      <c r="V89" s="167">
        <f>$U$89*$D$89</f>
        <v>0</v>
      </c>
      <c r="W89" s="203"/>
      <c r="X89" s="167">
        <f>$W$89*$D$89</f>
        <v>0</v>
      </c>
      <c r="Y89" s="203"/>
      <c r="Z89" s="167">
        <f>$Y$89*$D$89</f>
        <v>0</v>
      </c>
      <c r="AA89" s="203"/>
      <c r="AB89" s="167">
        <f>$AA$89*$D$89</f>
        <v>0</v>
      </c>
      <c r="AF89" t="s">
        <v>378</v>
      </c>
    </row>
    <row r="90" spans="1:32" ht="15" customHeight="1" thickBot="1">
      <c r="A90">
        <v>2</v>
      </c>
      <c r="B90" s="995"/>
      <c r="C90" s="997"/>
      <c r="D90" s="1004"/>
      <c r="E90" s="162">
        <f>$E$89</f>
        <v>0</v>
      </c>
      <c r="F90" s="204">
        <f>$F$89</f>
        <v>0</v>
      </c>
      <c r="G90" s="205">
        <f>$G$89+$E$90</f>
        <v>0</v>
      </c>
      <c r="H90" s="165">
        <f>$H$89+$F$90</f>
        <v>0</v>
      </c>
      <c r="I90" s="205">
        <f>$I$89+$G$90</f>
        <v>0</v>
      </c>
      <c r="J90" s="165">
        <f>$J$89+$H$90</f>
        <v>0</v>
      </c>
      <c r="K90" s="205">
        <f>$K$89+$I$90</f>
        <v>0.3</v>
      </c>
      <c r="L90" s="165">
        <f>$L$89+$J$90</f>
        <v>0</v>
      </c>
      <c r="M90" s="205">
        <f>$M$89+$K$90</f>
        <v>0.8</v>
      </c>
      <c r="N90" s="165">
        <f>$N$89+$L$90</f>
        <v>0</v>
      </c>
      <c r="O90" s="205">
        <f>$O$89+$M$90</f>
        <v>1</v>
      </c>
      <c r="P90" s="165">
        <f>$P$89+$N$90</f>
        <v>0</v>
      </c>
      <c r="Q90" s="205">
        <f>$Q$89+$O$90</f>
        <v>1</v>
      </c>
      <c r="R90" s="165">
        <f>$R$89+$P$90</f>
        <v>0</v>
      </c>
      <c r="S90" s="205">
        <f>$S$89+$Q$90</f>
        <v>1</v>
      </c>
      <c r="T90" s="165">
        <f>$T$89+$R$90</f>
        <v>0</v>
      </c>
      <c r="U90" s="205">
        <f>$U$89+$S$90</f>
        <v>1</v>
      </c>
      <c r="V90" s="165">
        <f>$V$89+$T$90</f>
        <v>0</v>
      </c>
      <c r="W90" s="205">
        <f>$W$89+$U$90</f>
        <v>1</v>
      </c>
      <c r="X90" s="165">
        <f>$X$89+$V$90</f>
        <v>0</v>
      </c>
      <c r="Y90" s="205">
        <f>$Y$89+$W$90</f>
        <v>1</v>
      </c>
      <c r="Z90" s="165">
        <f>$Z$89+$X$90</f>
        <v>0</v>
      </c>
      <c r="AA90" s="205">
        <f>$AA$89+$Y$90</f>
        <v>1</v>
      </c>
      <c r="AB90" s="165">
        <f>$AB$89+$Z$90</f>
        <v>0</v>
      </c>
    </row>
    <row r="91" spans="1:32" ht="15" customHeight="1">
      <c r="A91">
        <v>1</v>
      </c>
      <c r="B91" s="994" t="str">
        <f>'04.01.2-ESQUADRIAS'!$B$55</f>
        <v>04.01.200.03</v>
      </c>
      <c r="C91" s="996" t="str">
        <f>'04.01.2-ESQUADRIAS'!$C$55</f>
        <v>RESTAURAÇÃO DE JANELAS DE MADEIRA MACIÇA - NÍVEL RUIM/PÉSSIMO DE DETERIORAÇÃO</v>
      </c>
      <c r="D91" s="1003">
        <f>'04.01.2-ESQUADRIAS'!$H$55</f>
        <v>0</v>
      </c>
      <c r="E91" s="175"/>
      <c r="F91" s="202">
        <f>$E$91*$D$91</f>
        <v>0</v>
      </c>
      <c r="G91" s="203"/>
      <c r="H91" s="167">
        <f>$G$91*$D$91</f>
        <v>0</v>
      </c>
      <c r="I91" s="203"/>
      <c r="J91" s="167">
        <f>$I$91*$D$91</f>
        <v>0</v>
      </c>
      <c r="K91" s="203">
        <v>0.3</v>
      </c>
      <c r="L91" s="167">
        <f>$K$91*$D$91</f>
        <v>0</v>
      </c>
      <c r="M91" s="203">
        <v>0.5</v>
      </c>
      <c r="N91" s="167">
        <f>$M$91*$D$91</f>
        <v>0</v>
      </c>
      <c r="O91" s="203">
        <v>0.2</v>
      </c>
      <c r="P91" s="167">
        <f>$O$91*$D$91</f>
        <v>0</v>
      </c>
      <c r="Q91" s="203"/>
      <c r="R91" s="167">
        <f>$Q$91*$D$91</f>
        <v>0</v>
      </c>
      <c r="S91" s="203"/>
      <c r="T91" s="167">
        <f>$S$91*$D$91</f>
        <v>0</v>
      </c>
      <c r="U91" s="203"/>
      <c r="V91" s="167">
        <f>$U$91*$D$91</f>
        <v>0</v>
      </c>
      <c r="W91" s="203"/>
      <c r="X91" s="167">
        <f>$W$91*$D$91</f>
        <v>0</v>
      </c>
      <c r="Y91" s="203"/>
      <c r="Z91" s="167">
        <f>$Y$91*$D$91</f>
        <v>0</v>
      </c>
      <c r="AA91" s="203"/>
      <c r="AB91" s="167">
        <f>$AA$91*$D$91</f>
        <v>0</v>
      </c>
      <c r="AF91" t="s">
        <v>379</v>
      </c>
    </row>
    <row r="92" spans="1:32" ht="15" customHeight="1" thickBot="1">
      <c r="A92">
        <v>2</v>
      </c>
      <c r="B92" s="995"/>
      <c r="C92" s="997"/>
      <c r="D92" s="1004"/>
      <c r="E92" s="162">
        <f>$E$91</f>
        <v>0</v>
      </c>
      <c r="F92" s="204">
        <f>$F$91</f>
        <v>0</v>
      </c>
      <c r="G92" s="205">
        <f>$G$91+$E$92</f>
        <v>0</v>
      </c>
      <c r="H92" s="165">
        <f>$H$91+$F$92</f>
        <v>0</v>
      </c>
      <c r="I92" s="205">
        <f>$I$91+$G$92</f>
        <v>0</v>
      </c>
      <c r="J92" s="165">
        <f>$J$91+$H$92</f>
        <v>0</v>
      </c>
      <c r="K92" s="205">
        <f>$K$91+$I$92</f>
        <v>0.3</v>
      </c>
      <c r="L92" s="165">
        <f>$L$91+$J$92</f>
        <v>0</v>
      </c>
      <c r="M92" s="205">
        <f>$M$91+$K$92</f>
        <v>0.8</v>
      </c>
      <c r="N92" s="165">
        <f>$N$91+$L$92</f>
        <v>0</v>
      </c>
      <c r="O92" s="205">
        <f>$O$91+$M$92</f>
        <v>1</v>
      </c>
      <c r="P92" s="165">
        <f>$P$91+$N$92</f>
        <v>0</v>
      </c>
      <c r="Q92" s="205">
        <f>$Q$91+$O$92</f>
        <v>1</v>
      </c>
      <c r="R92" s="165">
        <f>$R$91+$P$92</f>
        <v>0</v>
      </c>
      <c r="S92" s="205">
        <f>$S$91+$Q$92</f>
        <v>1</v>
      </c>
      <c r="T92" s="165">
        <f>$T$91+$R$92</f>
        <v>0</v>
      </c>
      <c r="U92" s="205">
        <f>$U$91+$S$92</f>
        <v>1</v>
      </c>
      <c r="V92" s="165">
        <f>$V$91+$T$92</f>
        <v>0</v>
      </c>
      <c r="W92" s="205">
        <f>$W$91+$U$92</f>
        <v>1</v>
      </c>
      <c r="X92" s="165">
        <f>$X$91+$V$92</f>
        <v>0</v>
      </c>
      <c r="Y92" s="205">
        <f>$Y$91+$W$92</f>
        <v>1</v>
      </c>
      <c r="Z92" s="165">
        <f>$Z$91+$X$92</f>
        <v>0</v>
      </c>
      <c r="AA92" s="205">
        <f>$AA$91+$Y$92</f>
        <v>1</v>
      </c>
      <c r="AB92" s="165">
        <f>$AB$91+$Z$92</f>
        <v>0</v>
      </c>
    </row>
    <row r="93" spans="1:32" ht="15" customHeight="1">
      <c r="A93">
        <v>1</v>
      </c>
      <c r="B93" s="994" t="str">
        <f>'04.01.2-ESQUADRIAS'!$B$56</f>
        <v>04.01.200.04</v>
      </c>
      <c r="C93" s="996" t="str">
        <f>'04.01.2-ESQUADRIAS'!$C$56</f>
        <v>RESTAURAÇÃO DE PORTAS DE MADEIRA MACIÇA - NÍVEL INTERMEDIÁRIO DE DETERIORAÇÃO</v>
      </c>
      <c r="D93" s="1003">
        <f>'04.01.2-ESQUADRIAS'!$H$56</f>
        <v>0</v>
      </c>
      <c r="E93" s="175"/>
      <c r="F93" s="202">
        <f>$E$93*$D$93</f>
        <v>0</v>
      </c>
      <c r="G93" s="203"/>
      <c r="H93" s="167">
        <f>$G$93*$D$93</f>
        <v>0</v>
      </c>
      <c r="I93" s="203"/>
      <c r="J93" s="167">
        <f>$I$93*$D$93</f>
        <v>0</v>
      </c>
      <c r="K93" s="203">
        <v>0.3</v>
      </c>
      <c r="L93" s="167">
        <f>$K$93*$D$93</f>
        <v>0</v>
      </c>
      <c r="M93" s="203">
        <v>0.5</v>
      </c>
      <c r="N93" s="167">
        <f>$M$93*$D$93</f>
        <v>0</v>
      </c>
      <c r="O93" s="203">
        <v>0.2</v>
      </c>
      <c r="P93" s="167">
        <f>$O$93*$D$93</f>
        <v>0</v>
      </c>
      <c r="Q93" s="203"/>
      <c r="R93" s="167">
        <f>$Q$93*$D$93</f>
        <v>0</v>
      </c>
      <c r="S93" s="203"/>
      <c r="T93" s="167">
        <f>$S$93*$D$93</f>
        <v>0</v>
      </c>
      <c r="U93" s="203"/>
      <c r="V93" s="167">
        <f>$U$93*$D$93</f>
        <v>0</v>
      </c>
      <c r="W93" s="203"/>
      <c r="X93" s="167">
        <f>$W$93*$D$93</f>
        <v>0</v>
      </c>
      <c r="Y93" s="203"/>
      <c r="Z93" s="167">
        <f>$Y$93*$D$93</f>
        <v>0</v>
      </c>
      <c r="AA93" s="203"/>
      <c r="AB93" s="167">
        <f>$AA$93*$D$93</f>
        <v>0</v>
      </c>
      <c r="AF93" t="s">
        <v>380</v>
      </c>
    </row>
    <row r="94" spans="1:32" ht="15" customHeight="1" thickBot="1">
      <c r="A94">
        <v>2</v>
      </c>
      <c r="B94" s="995"/>
      <c r="C94" s="997"/>
      <c r="D94" s="1004"/>
      <c r="E94" s="162">
        <f>$E$93</f>
        <v>0</v>
      </c>
      <c r="F94" s="204">
        <f>$F$93</f>
        <v>0</v>
      </c>
      <c r="G94" s="205">
        <f>$G$93+$E$94</f>
        <v>0</v>
      </c>
      <c r="H94" s="165">
        <f>$H$93+$F$94</f>
        <v>0</v>
      </c>
      <c r="I94" s="205">
        <f>$I$93+$G$94</f>
        <v>0</v>
      </c>
      <c r="J94" s="165">
        <f>$J$93+$H$94</f>
        <v>0</v>
      </c>
      <c r="K94" s="205">
        <f>$K$93+$I$94</f>
        <v>0.3</v>
      </c>
      <c r="L94" s="165">
        <f>$L$93+$J$94</f>
        <v>0</v>
      </c>
      <c r="M94" s="205">
        <f>$M$93+$K$94</f>
        <v>0.8</v>
      </c>
      <c r="N94" s="165">
        <f>$N$93+$L$94</f>
        <v>0</v>
      </c>
      <c r="O94" s="205">
        <f>$O$93+$M$94</f>
        <v>1</v>
      </c>
      <c r="P94" s="165">
        <f>$P$93+$N$94</f>
        <v>0</v>
      </c>
      <c r="Q94" s="205">
        <f>$Q$93+$O$94</f>
        <v>1</v>
      </c>
      <c r="R94" s="165">
        <f>$R$93+$P$94</f>
        <v>0</v>
      </c>
      <c r="S94" s="205">
        <f>$S$93+$Q$94</f>
        <v>1</v>
      </c>
      <c r="T94" s="165">
        <f>$T$93+$R$94</f>
        <v>0</v>
      </c>
      <c r="U94" s="205">
        <f>$U$93+$S$94</f>
        <v>1</v>
      </c>
      <c r="V94" s="165">
        <f>$V$93+$T$94</f>
        <v>0</v>
      </c>
      <c r="W94" s="205">
        <f>$W$93+$U$94</f>
        <v>1</v>
      </c>
      <c r="X94" s="165">
        <f>$X$93+$V$94</f>
        <v>0</v>
      </c>
      <c r="Y94" s="205">
        <f>$Y$93+$W$94</f>
        <v>1</v>
      </c>
      <c r="Z94" s="165">
        <f>$Z$93+$X$94</f>
        <v>0</v>
      </c>
      <c r="AA94" s="205">
        <f>$AA$93+$Y$94</f>
        <v>1</v>
      </c>
      <c r="AB94" s="165">
        <f>$AB$93+$Z$94</f>
        <v>0</v>
      </c>
    </row>
    <row r="95" spans="1:32" ht="15" customHeight="1">
      <c r="A95">
        <v>1</v>
      </c>
      <c r="B95" s="994" t="str">
        <f>'04.01.2-ESQUADRIAS'!$B$57</f>
        <v>04.01.200.05</v>
      </c>
      <c r="C95" s="996" t="str">
        <f>'04.01.2-ESQUADRIAS'!$C$57</f>
        <v>RESTAURAÇÃO DE PORTAS DE MADEIRA MACIÇA - NÍVEL RUIM/PÉSSIMO DE DETERIORAÇÃO</v>
      </c>
      <c r="D95" s="1003">
        <f>'04.01.2-ESQUADRIAS'!$H$57</f>
        <v>0</v>
      </c>
      <c r="E95" s="175"/>
      <c r="F95" s="202">
        <f>$E$95*$D$95</f>
        <v>0</v>
      </c>
      <c r="G95" s="203"/>
      <c r="H95" s="167">
        <f>$G$95*$D$95</f>
        <v>0</v>
      </c>
      <c r="I95" s="203"/>
      <c r="J95" s="167">
        <f>$I$95*$D$95</f>
        <v>0</v>
      </c>
      <c r="K95" s="203">
        <v>0.3</v>
      </c>
      <c r="L95" s="167">
        <f>$K$95*$D$95</f>
        <v>0</v>
      </c>
      <c r="M95" s="203">
        <v>0.5</v>
      </c>
      <c r="N95" s="167">
        <f>$M$95*$D$95</f>
        <v>0</v>
      </c>
      <c r="O95" s="203">
        <v>0.2</v>
      </c>
      <c r="P95" s="167">
        <f>$O$95*$D$95</f>
        <v>0</v>
      </c>
      <c r="Q95" s="203"/>
      <c r="R95" s="167">
        <f>$Q$95*$D$95</f>
        <v>0</v>
      </c>
      <c r="S95" s="203"/>
      <c r="T95" s="167">
        <f>$S$95*$D$95</f>
        <v>0</v>
      </c>
      <c r="U95" s="203"/>
      <c r="V95" s="167">
        <f>$U$95*$D$95</f>
        <v>0</v>
      </c>
      <c r="W95" s="203"/>
      <c r="X95" s="167">
        <f>$W$95*$D$95</f>
        <v>0</v>
      </c>
      <c r="Y95" s="203"/>
      <c r="Z95" s="167">
        <f>$Y$95*$D$95</f>
        <v>0</v>
      </c>
      <c r="AA95" s="203"/>
      <c r="AB95" s="167">
        <f>$AA$95*$D$95</f>
        <v>0</v>
      </c>
      <c r="AF95" t="s">
        <v>381</v>
      </c>
    </row>
    <row r="96" spans="1:32" ht="15" customHeight="1" thickBot="1">
      <c r="A96">
        <v>2</v>
      </c>
      <c r="B96" s="995"/>
      <c r="C96" s="997"/>
      <c r="D96" s="1004"/>
      <c r="E96" s="162">
        <f>$E$95</f>
        <v>0</v>
      </c>
      <c r="F96" s="204">
        <f>$F$95</f>
        <v>0</v>
      </c>
      <c r="G96" s="205">
        <f>$G$95+$E$96</f>
        <v>0</v>
      </c>
      <c r="H96" s="165">
        <f>$H$95+$F$96</f>
        <v>0</v>
      </c>
      <c r="I96" s="205">
        <f>$I$95+$G$96</f>
        <v>0</v>
      </c>
      <c r="J96" s="165">
        <f>$J$95+$H$96</f>
        <v>0</v>
      </c>
      <c r="K96" s="205">
        <f>$K$95+$I$96</f>
        <v>0.3</v>
      </c>
      <c r="L96" s="165">
        <f>$L$95+$J$96</f>
        <v>0</v>
      </c>
      <c r="M96" s="205">
        <f>$M$95+$K$96</f>
        <v>0.8</v>
      </c>
      <c r="N96" s="165">
        <f>$N$95+$L$96</f>
        <v>0</v>
      </c>
      <c r="O96" s="205">
        <f>$O$95+$M$96</f>
        <v>1</v>
      </c>
      <c r="P96" s="165">
        <f>$P$95+$N$96</f>
        <v>0</v>
      </c>
      <c r="Q96" s="205">
        <f>$Q$95+$O$96</f>
        <v>1</v>
      </c>
      <c r="R96" s="165">
        <f>$R$95+$P$96</f>
        <v>0</v>
      </c>
      <c r="S96" s="205">
        <f>$S$95+$Q$96</f>
        <v>1</v>
      </c>
      <c r="T96" s="165">
        <f>$T$95+$R$96</f>
        <v>0</v>
      </c>
      <c r="U96" s="205">
        <f>$U$95+$S$96</f>
        <v>1</v>
      </c>
      <c r="V96" s="165">
        <f>$V$95+$T$96</f>
        <v>0</v>
      </c>
      <c r="W96" s="205">
        <f>$W$95+$U$96</f>
        <v>1</v>
      </c>
      <c r="X96" s="165">
        <f>$X$95+$V$96</f>
        <v>0</v>
      </c>
      <c r="Y96" s="205">
        <f>$Y$95+$W$96</f>
        <v>1</v>
      </c>
      <c r="Z96" s="165">
        <f>$Z$95+$X$96</f>
        <v>0</v>
      </c>
      <c r="AA96" s="205">
        <f>$AA$95+$Y$96</f>
        <v>1</v>
      </c>
      <c r="AB96" s="165">
        <f>$AB$95+$Z$96</f>
        <v>0</v>
      </c>
    </row>
    <row r="97" spans="1:32" ht="15" customHeight="1">
      <c r="A97">
        <v>1</v>
      </c>
      <c r="B97" s="994" t="str">
        <f>'04.01.2-ESQUADRIAS'!$B$58</f>
        <v>04.01.200.06</v>
      </c>
      <c r="C97" s="996" t="str">
        <f>'04.01.2-ESQUADRIAS'!$C$58</f>
        <v>TRATAMENTO SUPERFICIAL EM ESQUADRIAS, INCLUSO LIXAMENTO, APLICAÇÃO DE MASSA ACRÍLICA, PINTURA E LIMPEZA - NÍVEL REGULAR DE DETERIORAÇÃO</v>
      </c>
      <c r="D97" s="1003">
        <f>'04.01.2-ESQUADRIAS'!$H$58</f>
        <v>0</v>
      </c>
      <c r="E97" s="175"/>
      <c r="F97" s="202">
        <f>$E$97*$D$97</f>
        <v>0</v>
      </c>
      <c r="G97" s="203"/>
      <c r="H97" s="167">
        <f>$G$97*$D$97</f>
        <v>0</v>
      </c>
      <c r="I97" s="203"/>
      <c r="J97" s="167">
        <f>$I$97*$D$97</f>
        <v>0</v>
      </c>
      <c r="K97" s="203">
        <v>0.3</v>
      </c>
      <c r="L97" s="167">
        <f>$K$97*$D$97</f>
        <v>0</v>
      </c>
      <c r="M97" s="203">
        <v>0.5</v>
      </c>
      <c r="N97" s="167">
        <f>$M$97*$D$97</f>
        <v>0</v>
      </c>
      <c r="O97" s="203">
        <v>0.2</v>
      </c>
      <c r="P97" s="167">
        <f>$O$97*$D$97</f>
        <v>0</v>
      </c>
      <c r="Q97" s="203"/>
      <c r="R97" s="167">
        <f>$Q$97*$D$97</f>
        <v>0</v>
      </c>
      <c r="S97" s="203"/>
      <c r="T97" s="167">
        <f>$S$97*$D$97</f>
        <v>0</v>
      </c>
      <c r="U97" s="203"/>
      <c r="V97" s="167">
        <f>$U$97*$D$97</f>
        <v>0</v>
      </c>
      <c r="W97" s="203"/>
      <c r="X97" s="167">
        <f>$W$97*$D$97</f>
        <v>0</v>
      </c>
      <c r="Y97" s="203"/>
      <c r="Z97" s="167">
        <f>$Y$97*$D$97</f>
        <v>0</v>
      </c>
      <c r="AA97" s="203"/>
      <c r="AB97" s="167">
        <f>$AA$97*$D$97</f>
        <v>0</v>
      </c>
      <c r="AF97" t="s">
        <v>2180</v>
      </c>
    </row>
    <row r="98" spans="1:32" ht="15" customHeight="1" thickBot="1">
      <c r="A98">
        <v>2</v>
      </c>
      <c r="B98" s="995"/>
      <c r="C98" s="997"/>
      <c r="D98" s="1004"/>
      <c r="E98" s="162">
        <f>$E$97</f>
        <v>0</v>
      </c>
      <c r="F98" s="204">
        <f>$F$97</f>
        <v>0</v>
      </c>
      <c r="G98" s="205">
        <f>$G$97+$E$98</f>
        <v>0</v>
      </c>
      <c r="H98" s="165">
        <f>$H$97+$F$98</f>
        <v>0</v>
      </c>
      <c r="I98" s="205">
        <f>$I$97+$G$98</f>
        <v>0</v>
      </c>
      <c r="J98" s="165">
        <f>$J$97+$H$98</f>
        <v>0</v>
      </c>
      <c r="K98" s="205">
        <f>$K$97+$I$98</f>
        <v>0.3</v>
      </c>
      <c r="L98" s="165">
        <f>$L$97+$J$98</f>
        <v>0</v>
      </c>
      <c r="M98" s="205">
        <f>$M$97+$K$98</f>
        <v>0.8</v>
      </c>
      <c r="N98" s="165">
        <f>$N$97+$L$98</f>
        <v>0</v>
      </c>
      <c r="O98" s="205">
        <f>$O$97+$M$98</f>
        <v>1</v>
      </c>
      <c r="P98" s="165">
        <f>$P$97+$N$98</f>
        <v>0</v>
      </c>
      <c r="Q98" s="205">
        <f>$Q$97+$O$98</f>
        <v>1</v>
      </c>
      <c r="R98" s="165">
        <f>$R$97+$P$98</f>
        <v>0</v>
      </c>
      <c r="S98" s="205">
        <f>$S$97+$Q$98</f>
        <v>1</v>
      </c>
      <c r="T98" s="165">
        <f>$T$97+$R$98</f>
        <v>0</v>
      </c>
      <c r="U98" s="205">
        <f>$U$97+$S$98</f>
        <v>1</v>
      </c>
      <c r="V98" s="165">
        <f>$V$97+$T$98</f>
        <v>0</v>
      </c>
      <c r="W98" s="205">
        <f>$W$97+$U$98</f>
        <v>1</v>
      </c>
      <c r="X98" s="165">
        <f>$X$97+$V$98</f>
        <v>0</v>
      </c>
      <c r="Y98" s="205">
        <f>$Y$97+$W$98</f>
        <v>1</v>
      </c>
      <c r="Z98" s="165">
        <f>$Z$97+$X$98</f>
        <v>0</v>
      </c>
      <c r="AA98" s="205">
        <f>$AA$97+$Y$98</f>
        <v>1</v>
      </c>
      <c r="AB98" s="165">
        <f>$AB$97+$Z$98</f>
        <v>0</v>
      </c>
    </row>
    <row r="99" spans="1:32" ht="15" customHeight="1">
      <c r="A99">
        <v>1</v>
      </c>
      <c r="B99" s="994" t="str">
        <f>'04.01.2-ESQUADRIAS'!$B$59</f>
        <v>04.01.200.07</v>
      </c>
      <c r="C99" s="996" t="str">
        <f>'04.01.2-ESQUADRIAS'!$C$59</f>
        <v>TRATAMENTO SUPERFICIAL EM ESQUADRIAS, INCLUSO LIXAMENTO, APLICAÇÃO DE MASSA ACRÍLICA, PINTURA E LIMPEZA - NÍVEL INTERMEDIÁRIO DE DETERIORAÇÃO</v>
      </c>
      <c r="D99" s="1003">
        <f>'04.01.2-ESQUADRIAS'!$H$59</f>
        <v>0</v>
      </c>
      <c r="E99" s="175"/>
      <c r="F99" s="202">
        <f>$E$99*$D$99</f>
        <v>0</v>
      </c>
      <c r="G99" s="203"/>
      <c r="H99" s="167">
        <f>$G$99*$D$99</f>
        <v>0</v>
      </c>
      <c r="I99" s="203"/>
      <c r="J99" s="167">
        <f>$I$99*$D$99</f>
        <v>0</v>
      </c>
      <c r="K99" s="203">
        <v>0.3</v>
      </c>
      <c r="L99" s="167">
        <f>$K$99*$D$99</f>
        <v>0</v>
      </c>
      <c r="M99" s="203">
        <v>0.5</v>
      </c>
      <c r="N99" s="167">
        <f>$M$99*$D$99</f>
        <v>0</v>
      </c>
      <c r="O99" s="203">
        <v>0.2</v>
      </c>
      <c r="P99" s="167">
        <f>$O$99*$D$99</f>
        <v>0</v>
      </c>
      <c r="Q99" s="203"/>
      <c r="R99" s="167">
        <f>$Q$99*$D$99</f>
        <v>0</v>
      </c>
      <c r="S99" s="203"/>
      <c r="T99" s="167">
        <f>$S$99*$D$99</f>
        <v>0</v>
      </c>
      <c r="U99" s="203"/>
      <c r="V99" s="167">
        <f>$U$99*$D$99</f>
        <v>0</v>
      </c>
      <c r="W99" s="203"/>
      <c r="X99" s="167">
        <f>$W$99*$D$99</f>
        <v>0</v>
      </c>
      <c r="Y99" s="203"/>
      <c r="Z99" s="167">
        <f>$Y$99*$D$99</f>
        <v>0</v>
      </c>
      <c r="AA99" s="203"/>
      <c r="AB99" s="167">
        <f>$AA$99*$D$99</f>
        <v>0</v>
      </c>
      <c r="AF99" t="s">
        <v>2181</v>
      </c>
    </row>
    <row r="100" spans="1:32" ht="15" customHeight="1" thickBot="1">
      <c r="A100">
        <v>2</v>
      </c>
      <c r="B100" s="995"/>
      <c r="C100" s="997"/>
      <c r="D100" s="1004"/>
      <c r="E100" s="162">
        <f>$E$99</f>
        <v>0</v>
      </c>
      <c r="F100" s="204">
        <f>$F$99</f>
        <v>0</v>
      </c>
      <c r="G100" s="205">
        <f>$G$99+$E$100</f>
        <v>0</v>
      </c>
      <c r="H100" s="165">
        <f>$H$99+$F$100</f>
        <v>0</v>
      </c>
      <c r="I100" s="205">
        <f>$I$99+$G$100</f>
        <v>0</v>
      </c>
      <c r="J100" s="165">
        <f>$J$99+$H$100</f>
        <v>0</v>
      </c>
      <c r="K100" s="205">
        <f>$K$99+$I$100</f>
        <v>0.3</v>
      </c>
      <c r="L100" s="165">
        <f>$L$99+$J$100</f>
        <v>0</v>
      </c>
      <c r="M100" s="205">
        <f>$M$99+$K$100</f>
        <v>0.8</v>
      </c>
      <c r="N100" s="165">
        <f>$N$99+$L$100</f>
        <v>0</v>
      </c>
      <c r="O100" s="205">
        <f>$O$99+$M$100</f>
        <v>1</v>
      </c>
      <c r="P100" s="165">
        <f>$P$99+$N$100</f>
        <v>0</v>
      </c>
      <c r="Q100" s="205">
        <f>$Q$99+$O$100</f>
        <v>1</v>
      </c>
      <c r="R100" s="165">
        <f>$R$99+$P$100</f>
        <v>0</v>
      </c>
      <c r="S100" s="205">
        <f>$S$99+$Q$100</f>
        <v>1</v>
      </c>
      <c r="T100" s="165">
        <f>$T$99+$R$100</f>
        <v>0</v>
      </c>
      <c r="U100" s="205">
        <f>$U$99+$S$100</f>
        <v>1</v>
      </c>
      <c r="V100" s="165">
        <f>$V$99+$T$100</f>
        <v>0</v>
      </c>
      <c r="W100" s="205">
        <f>$W$99+$U$100</f>
        <v>1</v>
      </c>
      <c r="X100" s="165">
        <f>$X$99+$V$100</f>
        <v>0</v>
      </c>
      <c r="Y100" s="205">
        <f>$Y$99+$W$100</f>
        <v>1</v>
      </c>
      <c r="Z100" s="165">
        <f>$Z$99+$X$100</f>
        <v>0</v>
      </c>
      <c r="AA100" s="205">
        <f>$AA$99+$Y$100</f>
        <v>1</v>
      </c>
      <c r="AB100" s="165">
        <f>$AB$99+$Z$100</f>
        <v>0</v>
      </c>
    </row>
    <row r="101" spans="1:32" ht="15" customHeight="1">
      <c r="A101">
        <v>1</v>
      </c>
      <c r="B101" s="994" t="str">
        <f>'04.01.2-ESQUADRIAS'!$B$60</f>
        <v>04.01.200.08</v>
      </c>
      <c r="C101" s="996" t="str">
        <f>'04.01.2-ESQUADRIAS'!$C$60</f>
        <v>TRATAMENTO SUPERFICIAL EM ESQUADRIAS, INCLUSO LIXAMENTO, APLICAÇÃO DE MASSA ACRÍLICA, PINTURA E LIMPEZA - NÍVEL RUIM/PÉSSIMO DE DETERIORAÇÃO</v>
      </c>
      <c r="D101" s="1003">
        <f>'04.01.2-ESQUADRIAS'!$H$60</f>
        <v>0</v>
      </c>
      <c r="E101" s="175"/>
      <c r="F101" s="202">
        <f>$E$101*$D$101</f>
        <v>0</v>
      </c>
      <c r="G101" s="203"/>
      <c r="H101" s="167">
        <f>$G$101*$D$101</f>
        <v>0</v>
      </c>
      <c r="I101" s="203"/>
      <c r="J101" s="167">
        <f>$I$101*$D$101</f>
        <v>0</v>
      </c>
      <c r="K101" s="203">
        <v>0.3</v>
      </c>
      <c r="L101" s="167">
        <f>$K$101*$D$101</f>
        <v>0</v>
      </c>
      <c r="M101" s="203">
        <v>0.5</v>
      </c>
      <c r="N101" s="167">
        <f>$M$101*$D$101</f>
        <v>0</v>
      </c>
      <c r="O101" s="203">
        <v>0.2</v>
      </c>
      <c r="P101" s="167">
        <f>$O$101*$D$101</f>
        <v>0</v>
      </c>
      <c r="Q101" s="203"/>
      <c r="R101" s="167">
        <f>$Q$101*$D$101</f>
        <v>0</v>
      </c>
      <c r="S101" s="203"/>
      <c r="T101" s="167">
        <f>$S$101*$D$101</f>
        <v>0</v>
      </c>
      <c r="U101" s="203"/>
      <c r="V101" s="167">
        <f>$U$101*$D$101</f>
        <v>0</v>
      </c>
      <c r="W101" s="203"/>
      <c r="X101" s="167">
        <f>$W$101*$D$101</f>
        <v>0</v>
      </c>
      <c r="Y101" s="203"/>
      <c r="Z101" s="167">
        <f>$Y$101*$D$101</f>
        <v>0</v>
      </c>
      <c r="AA101" s="203"/>
      <c r="AB101" s="167">
        <f>$AA$101*$D$101</f>
        <v>0</v>
      </c>
      <c r="AF101" t="s">
        <v>2182</v>
      </c>
    </row>
    <row r="102" spans="1:32" ht="15" customHeight="1" thickBot="1">
      <c r="A102">
        <v>2</v>
      </c>
      <c r="B102" s="995"/>
      <c r="C102" s="997"/>
      <c r="D102" s="1004"/>
      <c r="E102" s="162">
        <f>$E$101</f>
        <v>0</v>
      </c>
      <c r="F102" s="204">
        <f>$F$101</f>
        <v>0</v>
      </c>
      <c r="G102" s="205">
        <f>$G$101+$E$102</f>
        <v>0</v>
      </c>
      <c r="H102" s="165">
        <f>$H$101+$F$102</f>
        <v>0</v>
      </c>
      <c r="I102" s="205">
        <f>$I$101+$G$102</f>
        <v>0</v>
      </c>
      <c r="J102" s="165">
        <f>$J$101+$H$102</f>
        <v>0</v>
      </c>
      <c r="K102" s="205">
        <f>$K$101+$I$102</f>
        <v>0.3</v>
      </c>
      <c r="L102" s="165">
        <f>$L$101+$J$102</f>
        <v>0</v>
      </c>
      <c r="M102" s="205">
        <f>$M$101+$K$102</f>
        <v>0.8</v>
      </c>
      <c r="N102" s="165">
        <f>$N$101+$L$102</f>
        <v>0</v>
      </c>
      <c r="O102" s="205">
        <f>$O$101+$M$102</f>
        <v>1</v>
      </c>
      <c r="P102" s="165">
        <f>$P$101+$N$102</f>
        <v>0</v>
      </c>
      <c r="Q102" s="205">
        <f>$Q$101+$O$102</f>
        <v>1</v>
      </c>
      <c r="R102" s="165">
        <f>$R$101+$P$102</f>
        <v>0</v>
      </c>
      <c r="S102" s="205">
        <f>$S$101+$Q$102</f>
        <v>1</v>
      </c>
      <c r="T102" s="165">
        <f>$T$101+$R$102</f>
        <v>0</v>
      </c>
      <c r="U102" s="205">
        <f>$U$101+$S$102</f>
        <v>1</v>
      </c>
      <c r="V102" s="165">
        <f>$V$101+$T$102</f>
        <v>0</v>
      </c>
      <c r="W102" s="205">
        <f>$W$101+$U$102</f>
        <v>1</v>
      </c>
      <c r="X102" s="165">
        <f>$X$101+$V$102</f>
        <v>0</v>
      </c>
      <c r="Y102" s="205">
        <f>$Y$101+$W$102</f>
        <v>1</v>
      </c>
      <c r="Z102" s="165">
        <f>$Z$101+$X$102</f>
        <v>0</v>
      </c>
      <c r="AA102" s="205">
        <f>$AA$101+$Y$102</f>
        <v>1</v>
      </c>
      <c r="AB102" s="165">
        <f>$AB$101+$Z$102</f>
        <v>0</v>
      </c>
    </row>
    <row r="103" spans="1:32" ht="15" customHeight="1">
      <c r="A103">
        <v>1</v>
      </c>
      <c r="B103" s="994" t="str">
        <f>'04.01.2-ESQUADRIAS'!$B$61</f>
        <v>04.01.200.09</v>
      </c>
      <c r="C103" s="996" t="str">
        <f>'04.01.2-ESQUADRIAS'!$C$61</f>
        <v>RESTAURAÇÃO DE JANELAS METÁLICAS - NÍVEL REGULAR DE DETERIORAÇÃO</v>
      </c>
      <c r="D103" s="1003">
        <f>'04.01.2-ESQUADRIAS'!$H$61</f>
        <v>0</v>
      </c>
      <c r="E103" s="175"/>
      <c r="F103" s="202">
        <f>$E$103*$D$103</f>
        <v>0</v>
      </c>
      <c r="G103" s="203"/>
      <c r="H103" s="167">
        <f>$G$103*$D$103</f>
        <v>0</v>
      </c>
      <c r="I103" s="203"/>
      <c r="J103" s="167">
        <f>$I$103*$D$103</f>
        <v>0</v>
      </c>
      <c r="K103" s="203">
        <v>0.5</v>
      </c>
      <c r="L103" s="167">
        <f>$K$103*$D$103</f>
        <v>0</v>
      </c>
      <c r="M103" s="203">
        <v>0.5</v>
      </c>
      <c r="N103" s="167">
        <f>$M$103*$D$103</f>
        <v>0</v>
      </c>
      <c r="O103" s="203"/>
      <c r="P103" s="167">
        <f>$O$103*$D$103</f>
        <v>0</v>
      </c>
      <c r="Q103" s="203"/>
      <c r="R103" s="167">
        <f>$Q$103*$D$103</f>
        <v>0</v>
      </c>
      <c r="S103" s="203"/>
      <c r="T103" s="167">
        <f>$S$103*$D$103</f>
        <v>0</v>
      </c>
      <c r="U103" s="203"/>
      <c r="V103" s="167">
        <f>$U$103*$D$103</f>
        <v>0</v>
      </c>
      <c r="W103" s="203"/>
      <c r="X103" s="167">
        <f>$W$103*$D$103</f>
        <v>0</v>
      </c>
      <c r="Y103" s="203"/>
      <c r="Z103" s="167">
        <f>$Y$103*$D$103</f>
        <v>0</v>
      </c>
      <c r="AA103" s="203"/>
      <c r="AB103" s="167">
        <f>$AA$103*$D$103</f>
        <v>0</v>
      </c>
      <c r="AF103" t="s">
        <v>2183</v>
      </c>
    </row>
    <row r="104" spans="1:32" ht="15" customHeight="1" thickBot="1">
      <c r="A104">
        <v>2</v>
      </c>
      <c r="B104" s="995"/>
      <c r="C104" s="997"/>
      <c r="D104" s="1004"/>
      <c r="E104" s="162">
        <f>$E$103</f>
        <v>0</v>
      </c>
      <c r="F104" s="204">
        <f>$F$103</f>
        <v>0</v>
      </c>
      <c r="G104" s="205">
        <f>$G$103+$E$104</f>
        <v>0</v>
      </c>
      <c r="H104" s="165">
        <f>$H$103+$F$104</f>
        <v>0</v>
      </c>
      <c r="I104" s="205">
        <f>$I$103+$G$104</f>
        <v>0</v>
      </c>
      <c r="J104" s="165">
        <f>$J$103+$H$104</f>
        <v>0</v>
      </c>
      <c r="K104" s="205">
        <f>$K$103+$I$104</f>
        <v>0.5</v>
      </c>
      <c r="L104" s="165">
        <f>$L$103+$J$104</f>
        <v>0</v>
      </c>
      <c r="M104" s="205">
        <f>$M$103+$K$104</f>
        <v>1</v>
      </c>
      <c r="N104" s="165">
        <f>$N$103+$L$104</f>
        <v>0</v>
      </c>
      <c r="O104" s="205">
        <f>$O$103+$M$104</f>
        <v>1</v>
      </c>
      <c r="P104" s="165">
        <f>$P$103+$N$104</f>
        <v>0</v>
      </c>
      <c r="Q104" s="205">
        <f>$Q$103+$O$104</f>
        <v>1</v>
      </c>
      <c r="R104" s="165">
        <f>$R$103+$P$104</f>
        <v>0</v>
      </c>
      <c r="S104" s="205">
        <f>$S$103+$Q$104</f>
        <v>1</v>
      </c>
      <c r="T104" s="165">
        <f>$T$103+$R$104</f>
        <v>0</v>
      </c>
      <c r="U104" s="205">
        <f>$U$103+$S$104</f>
        <v>1</v>
      </c>
      <c r="V104" s="165">
        <f>$V$103+$T$104</f>
        <v>0</v>
      </c>
      <c r="W104" s="205">
        <f>$W$103+$U$104</f>
        <v>1</v>
      </c>
      <c r="X104" s="165">
        <f>$X$103+$V$104</f>
        <v>0</v>
      </c>
      <c r="Y104" s="205">
        <f>$Y$103+$W$104</f>
        <v>1</v>
      </c>
      <c r="Z104" s="165">
        <f>$Z$103+$X$104</f>
        <v>0</v>
      </c>
      <c r="AA104" s="205">
        <f>$AA$103+$Y$104</f>
        <v>1</v>
      </c>
      <c r="AB104" s="165">
        <f>$AB$103+$Z$104</f>
        <v>0</v>
      </c>
    </row>
    <row r="105" spans="1:32" ht="15" customHeight="1">
      <c r="A105">
        <v>1</v>
      </c>
      <c r="B105" s="994" t="str">
        <f>'04.01.2-ESQUADRIAS'!$B$62</f>
        <v>04.01.200.10</v>
      </c>
      <c r="C105" s="996" t="str">
        <f>'04.01.2-ESQUADRIAS'!$C$62</f>
        <v>LIMPEZA SUPERFICIAL DE ESQUADRIAS</v>
      </c>
      <c r="D105" s="1003">
        <f>'04.01.2-ESQUADRIAS'!$H$62</f>
        <v>0</v>
      </c>
      <c r="E105" s="175"/>
      <c r="F105" s="202">
        <f>$E$105*$D$105</f>
        <v>0</v>
      </c>
      <c r="G105" s="203"/>
      <c r="H105" s="167">
        <f>$G$105*$D$105</f>
        <v>0</v>
      </c>
      <c r="I105" s="203"/>
      <c r="J105" s="167">
        <f>$I$105*$D$105</f>
        <v>0</v>
      </c>
      <c r="K105" s="203">
        <v>0.5</v>
      </c>
      <c r="L105" s="167">
        <f>$K$105*$D$105</f>
        <v>0</v>
      </c>
      <c r="M105" s="203">
        <v>0.5</v>
      </c>
      <c r="N105" s="167">
        <f>$M$105*$D$105</f>
        <v>0</v>
      </c>
      <c r="O105" s="203"/>
      <c r="P105" s="167">
        <f>$O$105*$D$105</f>
        <v>0</v>
      </c>
      <c r="Q105" s="203"/>
      <c r="R105" s="167">
        <f>$Q$105*$D$105</f>
        <v>0</v>
      </c>
      <c r="S105" s="203"/>
      <c r="T105" s="167">
        <f>$S$105*$D$105</f>
        <v>0</v>
      </c>
      <c r="U105" s="203"/>
      <c r="V105" s="167">
        <f>$U$105*$D$105</f>
        <v>0</v>
      </c>
      <c r="W105" s="203"/>
      <c r="X105" s="167">
        <f>$W$105*$D$105</f>
        <v>0</v>
      </c>
      <c r="Y105" s="203"/>
      <c r="Z105" s="167">
        <f>$Y$105*$D$105</f>
        <v>0</v>
      </c>
      <c r="AA105" s="203"/>
      <c r="AB105" s="167">
        <f>$AA$105*$D$105</f>
        <v>0</v>
      </c>
    </row>
    <row r="106" spans="1:32" ht="15" customHeight="1" thickBot="1">
      <c r="A106">
        <v>2</v>
      </c>
      <c r="B106" s="995"/>
      <c r="C106" s="997"/>
      <c r="D106" s="1004"/>
      <c r="E106" s="162">
        <f>$E$105</f>
        <v>0</v>
      </c>
      <c r="F106" s="204">
        <f>$F$105</f>
        <v>0</v>
      </c>
      <c r="G106" s="205">
        <f>$G$105+$E$106</f>
        <v>0</v>
      </c>
      <c r="H106" s="165">
        <f>$H$105+$F$106</f>
        <v>0</v>
      </c>
      <c r="I106" s="205">
        <f>$I$105+$G$106</f>
        <v>0</v>
      </c>
      <c r="J106" s="165">
        <f>$J$105+$H$106</f>
        <v>0</v>
      </c>
      <c r="K106" s="205">
        <f>$K$105+$I$106</f>
        <v>0.5</v>
      </c>
      <c r="L106" s="165">
        <f>$L$105+$J$106</f>
        <v>0</v>
      </c>
      <c r="M106" s="205">
        <f>$M$105+$K$106</f>
        <v>1</v>
      </c>
      <c r="N106" s="165">
        <f>$N$105+$L$106</f>
        <v>0</v>
      </c>
      <c r="O106" s="205">
        <f>$O$105+$M$106</f>
        <v>1</v>
      </c>
      <c r="P106" s="165">
        <f>$P$105+$N$106</f>
        <v>0</v>
      </c>
      <c r="Q106" s="205">
        <f>$Q$105+$O$106</f>
        <v>1</v>
      </c>
      <c r="R106" s="165">
        <f>$R$105+$P$106</f>
        <v>0</v>
      </c>
      <c r="S106" s="205">
        <f>$S$105+$Q$106</f>
        <v>1</v>
      </c>
      <c r="T106" s="165">
        <f>$T$105+$R$106</f>
        <v>0</v>
      </c>
      <c r="U106" s="205">
        <f>$U$105+$S$106</f>
        <v>1</v>
      </c>
      <c r="V106" s="165">
        <f>$V$105+$T$106</f>
        <v>0</v>
      </c>
      <c r="W106" s="205">
        <f>$W$105+$U$106</f>
        <v>1</v>
      </c>
      <c r="X106" s="165">
        <f>$X$105+$V$106</f>
        <v>0</v>
      </c>
      <c r="Y106" s="205">
        <f>$Y$105+$W$106</f>
        <v>1</v>
      </c>
      <c r="Z106" s="165">
        <f>$Z$105+$X$106</f>
        <v>0</v>
      </c>
      <c r="AA106" s="205">
        <f>$AA$105+$Y$106</f>
        <v>1</v>
      </c>
      <c r="AB106" s="165">
        <f>$AB$105+$Z$106</f>
        <v>0</v>
      </c>
    </row>
    <row r="107" spans="1:32" ht="15" customHeight="1">
      <c r="B107" s="76" t="str">
        <f>'04.01.2-ESQUADRIAS'!$B$63</f>
        <v>04.01.000</v>
      </c>
      <c r="C107" s="40" t="str">
        <f>'04.01.2-ESQUADRIAS'!$C$63</f>
        <v>ARQUITETURA - BLOCO F</v>
      </c>
      <c r="D107" s="106">
        <f>'04.01.2-ESQUADRIAS'!$H$63</f>
        <v>0</v>
      </c>
      <c r="E107" s="993"/>
      <c r="F107" s="993"/>
      <c r="G107" s="993"/>
      <c r="H107" s="993"/>
      <c r="I107" s="993"/>
      <c r="J107" s="993"/>
      <c r="K107" s="993"/>
      <c r="L107" s="993"/>
      <c r="M107" s="993"/>
      <c r="N107" s="993"/>
      <c r="O107" s="993"/>
      <c r="P107" s="993"/>
      <c r="Q107" s="993"/>
      <c r="R107" s="993"/>
      <c r="S107" s="993"/>
      <c r="T107" s="993"/>
      <c r="U107" s="993"/>
      <c r="V107" s="993"/>
      <c r="W107" s="993"/>
      <c r="X107" s="993"/>
      <c r="Y107" s="993"/>
      <c r="Z107" s="993"/>
      <c r="AA107" s="993"/>
      <c r="AB107" s="993"/>
      <c r="AF107" s="200" t="s">
        <v>382</v>
      </c>
    </row>
    <row r="108" spans="1:32" ht="15" customHeight="1" thickBot="1">
      <c r="B108" s="127" t="str">
        <f>'04.01.2-ESQUADRIAS'!$B$64</f>
        <v>04.01.200</v>
      </c>
      <c r="C108" s="128" t="str">
        <f>'04.01.2-ESQUADRIAS'!$C$64</f>
        <v>Esquadrias</v>
      </c>
      <c r="D108" s="327"/>
      <c r="E108" s="1000"/>
      <c r="F108" s="1000"/>
      <c r="G108" s="1000"/>
      <c r="H108" s="1000"/>
      <c r="I108" s="1000"/>
      <c r="J108" s="1000"/>
      <c r="K108" s="1000"/>
      <c r="L108" s="1000"/>
      <c r="M108" s="1000"/>
      <c r="N108" s="1000"/>
      <c r="O108" s="1000"/>
      <c r="P108" s="1000"/>
      <c r="Q108" s="1000"/>
      <c r="R108" s="1000"/>
      <c r="S108" s="1000"/>
      <c r="T108" s="1000"/>
      <c r="U108" s="1000"/>
      <c r="V108" s="1000"/>
      <c r="W108" s="1000"/>
      <c r="X108" s="1000"/>
      <c r="Y108" s="1000"/>
      <c r="Z108" s="1000"/>
      <c r="AA108" s="1000"/>
      <c r="AB108" s="1000"/>
      <c r="AF108" t="s">
        <v>384</v>
      </c>
    </row>
    <row r="109" spans="1:32" ht="15" customHeight="1">
      <c r="A109">
        <v>1</v>
      </c>
      <c r="B109" s="994" t="str">
        <f>'04.01.2-ESQUADRIAS'!$B$65</f>
        <v>04.01.200.01</v>
      </c>
      <c r="C109" s="996" t="str">
        <f>'04.01.2-ESQUADRIAS'!$C$65</f>
        <v>RESTAURAÇÃO DE JANELAS DE MADEIRA MACIÇA - NÍVEL REGULAR DE DETERIORAÇÃO</v>
      </c>
      <c r="D109" s="1003">
        <f>'04.01.2-ESQUADRIAS'!$H$65</f>
        <v>0</v>
      </c>
      <c r="E109" s="175"/>
      <c r="F109" s="202">
        <f>$E$109*$D$109</f>
        <v>0</v>
      </c>
      <c r="G109" s="203"/>
      <c r="H109" s="167">
        <f>$G$109*$D$109</f>
        <v>0</v>
      </c>
      <c r="I109" s="203"/>
      <c r="J109" s="167">
        <f>$I$109*$D$109</f>
        <v>0</v>
      </c>
      <c r="K109" s="203"/>
      <c r="L109" s="167">
        <f>$K$109*$D$109</f>
        <v>0</v>
      </c>
      <c r="M109" s="203">
        <v>1</v>
      </c>
      <c r="N109" s="167">
        <f>$M$109*$D$109</f>
        <v>0</v>
      </c>
      <c r="O109" s="203"/>
      <c r="P109" s="167">
        <f>$O$109*$D$109</f>
        <v>0</v>
      </c>
      <c r="Q109" s="203"/>
      <c r="R109" s="167">
        <f>$Q$109*$D$109</f>
        <v>0</v>
      </c>
      <c r="S109" s="203"/>
      <c r="T109" s="167">
        <f>$S$109*$D$109</f>
        <v>0</v>
      </c>
      <c r="U109" s="203"/>
      <c r="V109" s="167">
        <f>$U$109*$D$109</f>
        <v>0</v>
      </c>
      <c r="W109" s="203"/>
      <c r="X109" s="167">
        <f>$W$109*$D$109</f>
        <v>0</v>
      </c>
      <c r="Y109" s="203"/>
      <c r="Z109" s="167">
        <f>$Y$109*$D$109</f>
        <v>0</v>
      </c>
      <c r="AA109" s="203"/>
      <c r="AB109" s="167">
        <f>$AA$109*$D$109</f>
        <v>0</v>
      </c>
      <c r="AF109" t="s">
        <v>385</v>
      </c>
    </row>
    <row r="110" spans="1:32" ht="15" customHeight="1" thickBot="1">
      <c r="A110">
        <v>2</v>
      </c>
      <c r="B110" s="995"/>
      <c r="C110" s="997"/>
      <c r="D110" s="1004"/>
      <c r="E110" s="162">
        <f>$E$109</f>
        <v>0</v>
      </c>
      <c r="F110" s="204">
        <f>$F$109</f>
        <v>0</v>
      </c>
      <c r="G110" s="205">
        <f>$G$109+$E$110</f>
        <v>0</v>
      </c>
      <c r="H110" s="165">
        <f>$H$109+$F$110</f>
        <v>0</v>
      </c>
      <c r="I110" s="205">
        <f>$I$109+$G$110</f>
        <v>0</v>
      </c>
      <c r="J110" s="165">
        <f>$J$109+$H$110</f>
        <v>0</v>
      </c>
      <c r="K110" s="205">
        <f>$K$109+$I$110</f>
        <v>0</v>
      </c>
      <c r="L110" s="165">
        <f>$L$109+$J$110</f>
        <v>0</v>
      </c>
      <c r="M110" s="205">
        <f>$M$109+$K$110</f>
        <v>1</v>
      </c>
      <c r="N110" s="165">
        <f>$N$109+$L$110</f>
        <v>0</v>
      </c>
      <c r="O110" s="205">
        <f>$O$109+$M$110</f>
        <v>1</v>
      </c>
      <c r="P110" s="165">
        <f>$P$109+$N$110</f>
        <v>0</v>
      </c>
      <c r="Q110" s="205">
        <f>$Q$109+$O$110</f>
        <v>1</v>
      </c>
      <c r="R110" s="165">
        <f>$R$109+$P$110</f>
        <v>0</v>
      </c>
      <c r="S110" s="205">
        <f>$S$109+$Q$110</f>
        <v>1</v>
      </c>
      <c r="T110" s="165">
        <f>$T$109+$R$110</f>
        <v>0</v>
      </c>
      <c r="U110" s="205">
        <f>$U$109+$S$110</f>
        <v>1</v>
      </c>
      <c r="V110" s="165">
        <f>$V$109+$T$110</f>
        <v>0</v>
      </c>
      <c r="W110" s="205">
        <f>$W$109+$U$110</f>
        <v>1</v>
      </c>
      <c r="X110" s="165">
        <f>$X$109+$V$110</f>
        <v>0</v>
      </c>
      <c r="Y110" s="205">
        <f>$Y$109+$W$110</f>
        <v>1</v>
      </c>
      <c r="Z110" s="165">
        <f>$Z$109+$X$110</f>
        <v>0</v>
      </c>
      <c r="AA110" s="205">
        <f>$AA$109+$Y$110</f>
        <v>1</v>
      </c>
      <c r="AB110" s="165">
        <f>$AB$109+$Z$110</f>
        <v>0</v>
      </c>
    </row>
    <row r="111" spans="1:32" ht="15" customHeight="1">
      <c r="A111">
        <v>1</v>
      </c>
      <c r="B111" s="994" t="str">
        <f>'04.01.2-ESQUADRIAS'!$B$66</f>
        <v>04.01.200.02</v>
      </c>
      <c r="C111" s="996" t="str">
        <f>'04.01.2-ESQUADRIAS'!$C$66</f>
        <v>RESTAURAÇÃO DE JANELAS DE MADEIRA MACIÇA - NÍVEL INTERMEDIÁRIO DE DETERIORAÇÃO</v>
      </c>
      <c r="D111" s="1003">
        <f>'04.01.2-ESQUADRIAS'!$H$66</f>
        <v>0</v>
      </c>
      <c r="E111" s="175"/>
      <c r="F111" s="202">
        <f>$E$111*$D$111</f>
        <v>0</v>
      </c>
      <c r="G111" s="203"/>
      <c r="H111" s="167">
        <f>$G$111*$D$111</f>
        <v>0</v>
      </c>
      <c r="I111" s="203"/>
      <c r="J111" s="167">
        <f>$I$111*$D$111</f>
        <v>0</v>
      </c>
      <c r="K111" s="203"/>
      <c r="L111" s="167">
        <f>$K$111*$D$111</f>
        <v>0</v>
      </c>
      <c r="M111" s="203">
        <v>0.3</v>
      </c>
      <c r="N111" s="167">
        <f>$M$111*$D$111</f>
        <v>0</v>
      </c>
      <c r="O111" s="203">
        <v>0.5</v>
      </c>
      <c r="P111" s="167">
        <f>$O$111*$D$111</f>
        <v>0</v>
      </c>
      <c r="Q111" s="203">
        <v>0.2</v>
      </c>
      <c r="R111" s="167">
        <f>$Q$111*$D$111</f>
        <v>0</v>
      </c>
      <c r="S111" s="203"/>
      <c r="T111" s="167">
        <f>$S$111*$D$111</f>
        <v>0</v>
      </c>
      <c r="U111" s="203"/>
      <c r="V111" s="167">
        <f>$U$111*$D$111</f>
        <v>0</v>
      </c>
      <c r="W111" s="203"/>
      <c r="X111" s="167">
        <f>$W$111*$D$111</f>
        <v>0</v>
      </c>
      <c r="Y111" s="203"/>
      <c r="Z111" s="167">
        <f>$Y$111*$D$111</f>
        <v>0</v>
      </c>
      <c r="AA111" s="203"/>
      <c r="AB111" s="167">
        <f>$AA$111*$D$111</f>
        <v>0</v>
      </c>
      <c r="AF111" t="s">
        <v>386</v>
      </c>
    </row>
    <row r="112" spans="1:32" ht="15" customHeight="1" thickBot="1">
      <c r="A112">
        <v>2</v>
      </c>
      <c r="B112" s="995"/>
      <c r="C112" s="997"/>
      <c r="D112" s="1004"/>
      <c r="E112" s="162">
        <f>$E$111</f>
        <v>0</v>
      </c>
      <c r="F112" s="204">
        <f>$F$111</f>
        <v>0</v>
      </c>
      <c r="G112" s="205">
        <f>$G$111+$E$112</f>
        <v>0</v>
      </c>
      <c r="H112" s="165">
        <f>$H$111+$F$112</f>
        <v>0</v>
      </c>
      <c r="I112" s="205">
        <f>$I$111+$G$112</f>
        <v>0</v>
      </c>
      <c r="J112" s="165">
        <f>$J$111+$H$112</f>
        <v>0</v>
      </c>
      <c r="K112" s="205">
        <f>$K$111+$I$112</f>
        <v>0</v>
      </c>
      <c r="L112" s="165">
        <f>$L$111+$J$112</f>
        <v>0</v>
      </c>
      <c r="M112" s="205">
        <f>$M$111+$K$112</f>
        <v>0.3</v>
      </c>
      <c r="N112" s="165">
        <f>$N$111+$L$112</f>
        <v>0</v>
      </c>
      <c r="O112" s="205">
        <f>$O$111+$M$112</f>
        <v>0.8</v>
      </c>
      <c r="P112" s="165">
        <f>$P$111+$N$112</f>
        <v>0</v>
      </c>
      <c r="Q112" s="205">
        <f>$Q$111+$O$112</f>
        <v>1</v>
      </c>
      <c r="R112" s="165">
        <f>$R$111+$P$112</f>
        <v>0</v>
      </c>
      <c r="S112" s="205">
        <f>$S$111+$Q$112</f>
        <v>1</v>
      </c>
      <c r="T112" s="165">
        <f>$T$111+$R$112</f>
        <v>0</v>
      </c>
      <c r="U112" s="205">
        <f>$U$111+$S$112</f>
        <v>1</v>
      </c>
      <c r="V112" s="165">
        <f>$V$111+$T$112</f>
        <v>0</v>
      </c>
      <c r="W112" s="205">
        <f>$W$111+$U$112</f>
        <v>1</v>
      </c>
      <c r="X112" s="165">
        <f>$X$111+$V$112</f>
        <v>0</v>
      </c>
      <c r="Y112" s="205">
        <f>$Y$111+$W$112</f>
        <v>1</v>
      </c>
      <c r="Z112" s="165">
        <f>$Z$111+$X$112</f>
        <v>0</v>
      </c>
      <c r="AA112" s="205">
        <f>$AA$111+$Y$112</f>
        <v>1</v>
      </c>
      <c r="AB112" s="165">
        <f>$AB$111+$Z$112</f>
        <v>0</v>
      </c>
    </row>
    <row r="113" spans="1:32" ht="15" customHeight="1">
      <c r="A113">
        <v>1</v>
      </c>
      <c r="B113" s="994" t="str">
        <f>'04.01.2-ESQUADRIAS'!$B$67</f>
        <v>04.01.200.03</v>
      </c>
      <c r="C113" s="996" t="str">
        <f>'04.01.2-ESQUADRIAS'!$C$67</f>
        <v>RESTAURAÇÃO DE PORTAS DE MADEIRA MACIÇA - NÍVEL REGULAR DE DETERIORAÇÃO</v>
      </c>
      <c r="D113" s="1003">
        <f>'04.01.2-ESQUADRIAS'!$H$67</f>
        <v>0</v>
      </c>
      <c r="E113" s="175"/>
      <c r="F113" s="202">
        <f>$E$113*$D$113</f>
        <v>0</v>
      </c>
      <c r="G113" s="203"/>
      <c r="H113" s="167">
        <f>$G$113*$D$113</f>
        <v>0</v>
      </c>
      <c r="I113" s="203"/>
      <c r="J113" s="167">
        <f>$I$113*$D$113</f>
        <v>0</v>
      </c>
      <c r="K113" s="203"/>
      <c r="L113" s="167">
        <f>$K$113*$D$113</f>
        <v>0</v>
      </c>
      <c r="M113" s="203">
        <v>0.5</v>
      </c>
      <c r="N113" s="167">
        <f>$M$113*$D$113</f>
        <v>0</v>
      </c>
      <c r="O113" s="203">
        <v>0.5</v>
      </c>
      <c r="P113" s="167">
        <f>$O$113*$D$113</f>
        <v>0</v>
      </c>
      <c r="Q113" s="203"/>
      <c r="R113" s="167">
        <f>$Q$113*$D$113</f>
        <v>0</v>
      </c>
      <c r="S113" s="203"/>
      <c r="T113" s="167">
        <f>$S$113*$D$113</f>
        <v>0</v>
      </c>
      <c r="U113" s="203"/>
      <c r="V113" s="167">
        <f>$U$113*$D$113</f>
        <v>0</v>
      </c>
      <c r="W113" s="203"/>
      <c r="X113" s="167">
        <f>$W$113*$D$113</f>
        <v>0</v>
      </c>
      <c r="Y113" s="203"/>
      <c r="Z113" s="167">
        <f>$Y$113*$D$113</f>
        <v>0</v>
      </c>
      <c r="AA113" s="203"/>
      <c r="AB113" s="167">
        <f>$AA$113*$D$113</f>
        <v>0</v>
      </c>
      <c r="AF113" t="s">
        <v>387</v>
      </c>
    </row>
    <row r="114" spans="1:32" ht="15" customHeight="1" thickBot="1">
      <c r="A114">
        <v>2</v>
      </c>
      <c r="B114" s="995"/>
      <c r="C114" s="997"/>
      <c r="D114" s="1004"/>
      <c r="E114" s="162">
        <f>$E$113</f>
        <v>0</v>
      </c>
      <c r="F114" s="204">
        <f>$F$113</f>
        <v>0</v>
      </c>
      <c r="G114" s="205">
        <f>$G$113+$E$114</f>
        <v>0</v>
      </c>
      <c r="H114" s="165">
        <f>$H$113+$F$114</f>
        <v>0</v>
      </c>
      <c r="I114" s="205">
        <f>$I$113+$G$114</f>
        <v>0</v>
      </c>
      <c r="J114" s="165">
        <f>$J$113+$H$114</f>
        <v>0</v>
      </c>
      <c r="K114" s="205">
        <f>$K$113+$I$114</f>
        <v>0</v>
      </c>
      <c r="L114" s="165">
        <f>$L$113+$J$114</f>
        <v>0</v>
      </c>
      <c r="M114" s="205">
        <f>$M$113+$K$114</f>
        <v>0.5</v>
      </c>
      <c r="N114" s="165">
        <f>$N$113+$L$114</f>
        <v>0</v>
      </c>
      <c r="O114" s="205">
        <f>$O$113+$M$114</f>
        <v>1</v>
      </c>
      <c r="P114" s="165">
        <f>$P$113+$N$114</f>
        <v>0</v>
      </c>
      <c r="Q114" s="205">
        <f>$Q$113+$O$114</f>
        <v>1</v>
      </c>
      <c r="R114" s="165">
        <f>$R$113+$P$114</f>
        <v>0</v>
      </c>
      <c r="S114" s="205">
        <f>$S$113+$Q$114</f>
        <v>1</v>
      </c>
      <c r="T114" s="165">
        <f>$T$113+$R$114</f>
        <v>0</v>
      </c>
      <c r="U114" s="205">
        <f>$U$113+$S$114</f>
        <v>1</v>
      </c>
      <c r="V114" s="165">
        <f>$V$113+$T$114</f>
        <v>0</v>
      </c>
      <c r="W114" s="205">
        <f>$W$113+$U$114</f>
        <v>1</v>
      </c>
      <c r="X114" s="165">
        <f>$X$113+$V$114</f>
        <v>0</v>
      </c>
      <c r="Y114" s="205">
        <f>$Y$113+$W$114</f>
        <v>1</v>
      </c>
      <c r="Z114" s="165">
        <f>$Z$113+$X$114</f>
        <v>0</v>
      </c>
      <c r="AA114" s="205">
        <f>$AA$113+$Y$114</f>
        <v>1</v>
      </c>
      <c r="AB114" s="165">
        <f>$AB$113+$Z$114</f>
        <v>0</v>
      </c>
    </row>
    <row r="115" spans="1:32" ht="15" customHeight="1">
      <c r="A115">
        <v>1</v>
      </c>
      <c r="B115" s="994" t="str">
        <f>'04.01.2-ESQUADRIAS'!$B$68</f>
        <v>04.01.200.04</v>
      </c>
      <c r="C115" s="996" t="str">
        <f>'04.01.2-ESQUADRIAS'!$C$68</f>
        <v>RESTAURAÇÃO DE PORTAS DE MADEIRA MACIÇA - NÍVEL INTERMEDIÁRIO DE DETERIORAÇÃO</v>
      </c>
      <c r="D115" s="1003">
        <f>'04.01.2-ESQUADRIAS'!$H$68</f>
        <v>0</v>
      </c>
      <c r="E115" s="175"/>
      <c r="F115" s="202">
        <f>$E$115*$D$115</f>
        <v>0</v>
      </c>
      <c r="G115" s="203"/>
      <c r="H115" s="167">
        <f>$G$115*$D$115</f>
        <v>0</v>
      </c>
      <c r="I115" s="203"/>
      <c r="J115" s="167">
        <f>$I$115*$D$115</f>
        <v>0</v>
      </c>
      <c r="K115" s="203"/>
      <c r="L115" s="167">
        <f>$K$115*$D$115</f>
        <v>0</v>
      </c>
      <c r="M115" s="203">
        <v>0.5</v>
      </c>
      <c r="N115" s="167">
        <f>$M$115*$D$115</f>
        <v>0</v>
      </c>
      <c r="O115" s="203">
        <v>0.5</v>
      </c>
      <c r="P115" s="167">
        <f>$O$115*$D$115</f>
        <v>0</v>
      </c>
      <c r="Q115" s="203"/>
      <c r="R115" s="167">
        <f>$Q$115*$D$115</f>
        <v>0</v>
      </c>
      <c r="S115" s="203"/>
      <c r="T115" s="167">
        <f>$S$115*$D$115</f>
        <v>0</v>
      </c>
      <c r="U115" s="203"/>
      <c r="V115" s="167">
        <f>$U$115*$D$115</f>
        <v>0</v>
      </c>
      <c r="W115" s="203"/>
      <c r="X115" s="167">
        <f>$W$115*$D$115</f>
        <v>0</v>
      </c>
      <c r="Y115" s="203"/>
      <c r="Z115" s="167">
        <f>$Y$115*$D$115</f>
        <v>0</v>
      </c>
      <c r="AA115" s="203"/>
      <c r="AB115" s="167">
        <f>$AA$115*$D$115</f>
        <v>0</v>
      </c>
      <c r="AF115" t="s">
        <v>388</v>
      </c>
    </row>
    <row r="116" spans="1:32" ht="15" customHeight="1" thickBot="1">
      <c r="A116">
        <v>2</v>
      </c>
      <c r="B116" s="995"/>
      <c r="C116" s="997"/>
      <c r="D116" s="1004"/>
      <c r="E116" s="162">
        <f>$E$115</f>
        <v>0</v>
      </c>
      <c r="F116" s="204">
        <f>$F$115</f>
        <v>0</v>
      </c>
      <c r="G116" s="205">
        <f>$G$115+$E$116</f>
        <v>0</v>
      </c>
      <c r="H116" s="165">
        <f>$H$115+$F$116</f>
        <v>0</v>
      </c>
      <c r="I116" s="205">
        <f>$I$115+$G$116</f>
        <v>0</v>
      </c>
      <c r="J116" s="165">
        <f>$J$115+$H$116</f>
        <v>0</v>
      </c>
      <c r="K116" s="205">
        <f>$K$115+$I$116</f>
        <v>0</v>
      </c>
      <c r="L116" s="165">
        <f>$L$115+$J$116</f>
        <v>0</v>
      </c>
      <c r="M116" s="205">
        <f>$M$115+$K$116</f>
        <v>0.5</v>
      </c>
      <c r="N116" s="165">
        <f>$N$115+$L$116</f>
        <v>0</v>
      </c>
      <c r="O116" s="205">
        <f>$O$115+$M$116</f>
        <v>1</v>
      </c>
      <c r="P116" s="165">
        <f>$P$115+$N$116</f>
        <v>0</v>
      </c>
      <c r="Q116" s="205">
        <f>$Q$115+$O$116</f>
        <v>1</v>
      </c>
      <c r="R116" s="165">
        <f>$R$115+$P$116</f>
        <v>0</v>
      </c>
      <c r="S116" s="205">
        <f>$S$115+$Q$116</f>
        <v>1</v>
      </c>
      <c r="T116" s="165">
        <f>$T$115+$R$116</f>
        <v>0</v>
      </c>
      <c r="U116" s="205">
        <f>$U$115+$S$116</f>
        <v>1</v>
      </c>
      <c r="V116" s="165">
        <f>$V$115+$T$116</f>
        <v>0</v>
      </c>
      <c r="W116" s="205">
        <f>$W$115+$U$116</f>
        <v>1</v>
      </c>
      <c r="X116" s="165">
        <f>$X$115+$V$116</f>
        <v>0</v>
      </c>
      <c r="Y116" s="205">
        <f>$Y$115+$W$116</f>
        <v>1</v>
      </c>
      <c r="Z116" s="165">
        <f>$Z$115+$X$116</f>
        <v>0</v>
      </c>
      <c r="AA116" s="205">
        <f>$AA$115+$Y$116</f>
        <v>1</v>
      </c>
      <c r="AB116" s="165">
        <f>$AB$115+$Z$116</f>
        <v>0</v>
      </c>
    </row>
    <row r="117" spans="1:32" ht="15" customHeight="1">
      <c r="A117">
        <v>1</v>
      </c>
      <c r="B117" s="994" t="str">
        <f>'04.01.2-ESQUADRIAS'!$B$69</f>
        <v>04.01.200.05</v>
      </c>
      <c r="C117" s="996" t="str">
        <f>'04.01.2-ESQUADRIAS'!$C$69</f>
        <v>TRATAMENTO SUPERFICIAL EM ESQUADRIAS, INCLUSO LIXAMENTO, APLICAÇÃO DE MASSA ACRÍLICA, PINTURA E LIMPEZA - NÍVEL REGULAR DE DETERIORAÇÃO</v>
      </c>
      <c r="D117" s="1003">
        <f>'04.01.2-ESQUADRIAS'!$H$69</f>
        <v>0</v>
      </c>
      <c r="E117" s="175"/>
      <c r="F117" s="202">
        <f>$E$117*$D$117</f>
        <v>0</v>
      </c>
      <c r="G117" s="203"/>
      <c r="H117" s="167">
        <f>$G$117*$D$117</f>
        <v>0</v>
      </c>
      <c r="I117" s="203"/>
      <c r="J117" s="167">
        <f>$I$117*$D$117</f>
        <v>0</v>
      </c>
      <c r="K117" s="203"/>
      <c r="L117" s="167">
        <f>$K$117*$D$117</f>
        <v>0</v>
      </c>
      <c r="M117" s="203">
        <v>0.5</v>
      </c>
      <c r="N117" s="167">
        <f>$M$117*$D$117</f>
        <v>0</v>
      </c>
      <c r="O117" s="203">
        <v>0.5</v>
      </c>
      <c r="P117" s="167">
        <f>$O$117*$D$117</f>
        <v>0</v>
      </c>
      <c r="Q117" s="203"/>
      <c r="R117" s="167">
        <f>$Q$117*$D$117</f>
        <v>0</v>
      </c>
      <c r="S117" s="203"/>
      <c r="T117" s="167">
        <f>$S$117*$D$117</f>
        <v>0</v>
      </c>
      <c r="U117" s="203"/>
      <c r="V117" s="167">
        <f>$U$117*$D$117</f>
        <v>0</v>
      </c>
      <c r="W117" s="203"/>
      <c r="X117" s="167">
        <f>$W$117*$D$117</f>
        <v>0</v>
      </c>
      <c r="Y117" s="203"/>
      <c r="Z117" s="167">
        <f>$Y$117*$D$117</f>
        <v>0</v>
      </c>
      <c r="AA117" s="203"/>
      <c r="AB117" s="167">
        <f>$AA$117*$D$117</f>
        <v>0</v>
      </c>
      <c r="AF117" t="s">
        <v>2184</v>
      </c>
    </row>
    <row r="118" spans="1:32" ht="15" customHeight="1" thickBot="1">
      <c r="A118">
        <v>2</v>
      </c>
      <c r="B118" s="995"/>
      <c r="C118" s="997"/>
      <c r="D118" s="1004"/>
      <c r="E118" s="162">
        <f>$E$117</f>
        <v>0</v>
      </c>
      <c r="F118" s="204">
        <f>$F$117</f>
        <v>0</v>
      </c>
      <c r="G118" s="205">
        <f>$G$117+$E$118</f>
        <v>0</v>
      </c>
      <c r="H118" s="165">
        <f>$H$117+$F$118</f>
        <v>0</v>
      </c>
      <c r="I118" s="205">
        <f>$I$117+$G$118</f>
        <v>0</v>
      </c>
      <c r="J118" s="165">
        <f>$J$117+$H$118</f>
        <v>0</v>
      </c>
      <c r="K118" s="205">
        <f>$K$117+$I$118</f>
        <v>0</v>
      </c>
      <c r="L118" s="165">
        <f>$L$117+$J$118</f>
        <v>0</v>
      </c>
      <c r="M118" s="205">
        <f>$M$117+$K$118</f>
        <v>0.5</v>
      </c>
      <c r="N118" s="165">
        <f>$N$117+$L$118</f>
        <v>0</v>
      </c>
      <c r="O118" s="205">
        <f>$O$117+$M$118</f>
        <v>1</v>
      </c>
      <c r="P118" s="165">
        <f>$P$117+$N$118</f>
        <v>0</v>
      </c>
      <c r="Q118" s="205">
        <f>$Q$117+$O$118</f>
        <v>1</v>
      </c>
      <c r="R118" s="165">
        <f>$R$117+$P$118</f>
        <v>0</v>
      </c>
      <c r="S118" s="205">
        <f>$S$117+$Q$118</f>
        <v>1</v>
      </c>
      <c r="T118" s="165">
        <f>$T$117+$R$118</f>
        <v>0</v>
      </c>
      <c r="U118" s="205">
        <f>$U$117+$S$118</f>
        <v>1</v>
      </c>
      <c r="V118" s="165">
        <f>$V$117+$T$118</f>
        <v>0</v>
      </c>
      <c r="W118" s="205">
        <f>$W$117+$U$118</f>
        <v>1</v>
      </c>
      <c r="X118" s="165">
        <f>$X$117+$V$118</f>
        <v>0</v>
      </c>
      <c r="Y118" s="205">
        <f>$Y$117+$W$118</f>
        <v>1</v>
      </c>
      <c r="Z118" s="165">
        <f>$Z$117+$X$118</f>
        <v>0</v>
      </c>
      <c r="AA118" s="205">
        <f>$AA$117+$Y$118</f>
        <v>1</v>
      </c>
      <c r="AB118" s="165">
        <f>$AB$117+$Z$118</f>
        <v>0</v>
      </c>
    </row>
    <row r="119" spans="1:32" ht="15" customHeight="1">
      <c r="A119">
        <v>1</v>
      </c>
      <c r="B119" s="994" t="str">
        <f>'04.01.2-ESQUADRIAS'!$B$70</f>
        <v>04.01.200.06</v>
      </c>
      <c r="C119" s="996" t="str">
        <f>'04.01.2-ESQUADRIAS'!$C$70</f>
        <v>TRATAMENTO SUPERFICIAL EM ESQUADRIAS, INCLUSO LIXAMENTO, APLICAÇÃO DE MASSA ACRÍLICA, PINTURA E LIMPEZA - NÍVEL INTERMEDIÁRIO DE DETERIORAÇÃO</v>
      </c>
      <c r="D119" s="1003">
        <f>'04.01.2-ESQUADRIAS'!$H$70</f>
        <v>0</v>
      </c>
      <c r="E119" s="175"/>
      <c r="F119" s="202">
        <f>$E$119*$D$119</f>
        <v>0</v>
      </c>
      <c r="G119" s="203"/>
      <c r="H119" s="167">
        <f>$G$119*$D$119</f>
        <v>0</v>
      </c>
      <c r="I119" s="203"/>
      <c r="J119" s="167">
        <f>$I$119*$D$119</f>
        <v>0</v>
      </c>
      <c r="K119" s="203"/>
      <c r="L119" s="167">
        <f>$K$119*$D$119</f>
        <v>0</v>
      </c>
      <c r="M119" s="203">
        <v>0.5</v>
      </c>
      <c r="N119" s="167">
        <f>$M$119*$D$119</f>
        <v>0</v>
      </c>
      <c r="O119" s="203">
        <v>0.5</v>
      </c>
      <c r="P119" s="167">
        <f>$O$119*$D$119</f>
        <v>0</v>
      </c>
      <c r="Q119" s="203"/>
      <c r="R119" s="167">
        <f>$Q$119*$D$119</f>
        <v>0</v>
      </c>
      <c r="S119" s="203"/>
      <c r="T119" s="167">
        <f>$S$119*$D$119</f>
        <v>0</v>
      </c>
      <c r="U119" s="203"/>
      <c r="V119" s="167">
        <f>$U$119*$D$119</f>
        <v>0</v>
      </c>
      <c r="W119" s="203"/>
      <c r="X119" s="167">
        <f>$W$119*$D$119</f>
        <v>0</v>
      </c>
      <c r="Y119" s="203"/>
      <c r="Z119" s="167">
        <f>$Y$119*$D$119</f>
        <v>0</v>
      </c>
      <c r="AA119" s="203"/>
      <c r="AB119" s="167">
        <f>$AA$119*$D$119</f>
        <v>0</v>
      </c>
      <c r="AF119" t="s">
        <v>2185</v>
      </c>
    </row>
    <row r="120" spans="1:32" ht="15" customHeight="1" thickBot="1">
      <c r="A120">
        <v>2</v>
      </c>
      <c r="B120" s="995"/>
      <c r="C120" s="997"/>
      <c r="D120" s="1004"/>
      <c r="E120" s="162">
        <f>$E$119</f>
        <v>0</v>
      </c>
      <c r="F120" s="204">
        <f>$F$119</f>
        <v>0</v>
      </c>
      <c r="G120" s="205">
        <f>$G$119+$E$120</f>
        <v>0</v>
      </c>
      <c r="H120" s="165">
        <f>$H$119+$F$120</f>
        <v>0</v>
      </c>
      <c r="I120" s="205">
        <f>$I$119+$G$120</f>
        <v>0</v>
      </c>
      <c r="J120" s="165">
        <f>$J$119+$H$120</f>
        <v>0</v>
      </c>
      <c r="K120" s="205">
        <f>$K$119+$I$120</f>
        <v>0</v>
      </c>
      <c r="L120" s="165">
        <f>$L$119+$J$120</f>
        <v>0</v>
      </c>
      <c r="M120" s="205">
        <f>$M$119+$K$120</f>
        <v>0.5</v>
      </c>
      <c r="N120" s="165">
        <f>$N$119+$L$120</f>
        <v>0</v>
      </c>
      <c r="O120" s="205">
        <f>$O$119+$M$120</f>
        <v>1</v>
      </c>
      <c r="P120" s="165">
        <f>$P$119+$N$120</f>
        <v>0</v>
      </c>
      <c r="Q120" s="205">
        <f>$Q$119+$O$120</f>
        <v>1</v>
      </c>
      <c r="R120" s="165">
        <f>$R$119+$P$120</f>
        <v>0</v>
      </c>
      <c r="S120" s="205">
        <f>$S$119+$Q$120</f>
        <v>1</v>
      </c>
      <c r="T120" s="165">
        <f>$T$119+$R$120</f>
        <v>0</v>
      </c>
      <c r="U120" s="205">
        <f>$U$119+$S$120</f>
        <v>1</v>
      </c>
      <c r="V120" s="165">
        <f>$V$119+$T$120</f>
        <v>0</v>
      </c>
      <c r="W120" s="205">
        <f>$W$119+$U$120</f>
        <v>1</v>
      </c>
      <c r="X120" s="165">
        <f>$X$119+$V$120</f>
        <v>0</v>
      </c>
      <c r="Y120" s="205">
        <f>$Y$119+$W$120</f>
        <v>1</v>
      </c>
      <c r="Z120" s="165">
        <f>$Z$119+$X$120</f>
        <v>0</v>
      </c>
      <c r="AA120" s="205">
        <f>$AA$119+$Y$120</f>
        <v>1</v>
      </c>
      <c r="AB120" s="165">
        <f>$AB$119+$Z$120</f>
        <v>0</v>
      </c>
    </row>
    <row r="121" spans="1:32" ht="15" customHeight="1">
      <c r="A121">
        <v>1</v>
      </c>
      <c r="B121" s="994" t="str">
        <f>'04.01.2-ESQUADRIAS'!$B$71</f>
        <v>04.01.200.07</v>
      </c>
      <c r="C121" s="996" t="str">
        <f>'04.01.2-ESQUADRIAS'!$C$71</f>
        <v>LIMPEZA SUPERFICIAL DE ESQUADRIAS</v>
      </c>
      <c r="D121" s="1003">
        <f>'04.01.2-ESQUADRIAS'!$H$71</f>
        <v>0</v>
      </c>
      <c r="E121" s="175"/>
      <c r="F121" s="202">
        <f>$E$121*$D$121</f>
        <v>0</v>
      </c>
      <c r="G121" s="203"/>
      <c r="H121" s="167">
        <f>$G$121*$D$121</f>
        <v>0</v>
      </c>
      <c r="I121" s="203"/>
      <c r="J121" s="167">
        <f>$I$121*$D$121</f>
        <v>0</v>
      </c>
      <c r="K121" s="203"/>
      <c r="L121" s="167">
        <f>$K$121*$D$121</f>
        <v>0</v>
      </c>
      <c r="M121" s="203">
        <v>0.3</v>
      </c>
      <c r="N121" s="167">
        <f>$M$121*$D$121</f>
        <v>0</v>
      </c>
      <c r="O121" s="203">
        <v>0.5</v>
      </c>
      <c r="P121" s="167">
        <f>$O$121*$D$121</f>
        <v>0</v>
      </c>
      <c r="Q121" s="203">
        <v>0.2</v>
      </c>
      <c r="R121" s="167">
        <f>$Q$121*$D$121</f>
        <v>0</v>
      </c>
      <c r="S121" s="203"/>
      <c r="T121" s="167">
        <f>$S$121*$D$121</f>
        <v>0</v>
      </c>
      <c r="U121" s="203"/>
      <c r="V121" s="167">
        <f>$U$121*$D$121</f>
        <v>0</v>
      </c>
      <c r="W121" s="203"/>
      <c r="X121" s="167">
        <f>$W$121*$D$121</f>
        <v>0</v>
      </c>
      <c r="Y121" s="203"/>
      <c r="Z121" s="167">
        <f>$Y$121*$D$121</f>
        <v>0</v>
      </c>
      <c r="AA121" s="203"/>
      <c r="AB121" s="167">
        <f>$AA$121*$D$121</f>
        <v>0</v>
      </c>
      <c r="AF121" t="s">
        <v>2186</v>
      </c>
    </row>
    <row r="122" spans="1:32" ht="15" customHeight="1" thickBot="1">
      <c r="A122">
        <v>2</v>
      </c>
      <c r="B122" s="995"/>
      <c r="C122" s="997"/>
      <c r="D122" s="1004"/>
      <c r="E122" s="162">
        <f>$E$121</f>
        <v>0</v>
      </c>
      <c r="F122" s="204">
        <f>$F$121</f>
        <v>0</v>
      </c>
      <c r="G122" s="205">
        <f>$G$121+$E$122</f>
        <v>0</v>
      </c>
      <c r="H122" s="165">
        <f>$H$121+$F$122</f>
        <v>0</v>
      </c>
      <c r="I122" s="205">
        <f>$I$121+$G$122</f>
        <v>0</v>
      </c>
      <c r="J122" s="165">
        <f>$J$121+$H$122</f>
        <v>0</v>
      </c>
      <c r="K122" s="205">
        <f>$K$121+$I$122</f>
        <v>0</v>
      </c>
      <c r="L122" s="165">
        <f>$L$121+$J$122</f>
        <v>0</v>
      </c>
      <c r="M122" s="205">
        <f>$M$121+$K$122</f>
        <v>0.3</v>
      </c>
      <c r="N122" s="165">
        <f>$N$121+$L$122</f>
        <v>0</v>
      </c>
      <c r="O122" s="205">
        <f>$O$121+$M$122</f>
        <v>0.8</v>
      </c>
      <c r="P122" s="165">
        <f>$P$121+$N$122</f>
        <v>0</v>
      </c>
      <c r="Q122" s="205">
        <f>$Q$121+$O$122</f>
        <v>1</v>
      </c>
      <c r="R122" s="165">
        <f>$R$121+$P$122</f>
        <v>0</v>
      </c>
      <c r="S122" s="205">
        <f>$S$121+$Q$122</f>
        <v>1</v>
      </c>
      <c r="T122" s="165">
        <f>$T$121+$R$122</f>
        <v>0</v>
      </c>
      <c r="U122" s="205">
        <f>$U$121+$S$122</f>
        <v>1</v>
      </c>
      <c r="V122" s="165">
        <f>$V$121+$T$122</f>
        <v>0</v>
      </c>
      <c r="W122" s="205">
        <f>$W$121+$U$122</f>
        <v>1</v>
      </c>
      <c r="X122" s="165">
        <f>$X$121+$V$122</f>
        <v>0</v>
      </c>
      <c r="Y122" s="205">
        <f>$Y$121+$W$122</f>
        <v>1</v>
      </c>
      <c r="Z122" s="165">
        <f>$Z$121+$X$122</f>
        <v>0</v>
      </c>
      <c r="AA122" s="205">
        <f>$AA$121+$Y$122</f>
        <v>1</v>
      </c>
      <c r="AB122" s="165">
        <f>$AB$121+$Z$122</f>
        <v>0</v>
      </c>
    </row>
    <row r="123" spans="1:32" ht="15" customHeight="1">
      <c r="B123" s="76" t="str">
        <f>'04.01.2-ESQUADRIAS'!$B$72</f>
        <v>04.01.000</v>
      </c>
      <c r="C123" s="40" t="str">
        <f>'04.01.2-ESQUADRIAS'!$C$72</f>
        <v>ARQUITETURA - BLOCO G</v>
      </c>
      <c r="D123" s="106">
        <f>'04.01.2-ESQUADRIAS'!$H$72</f>
        <v>0</v>
      </c>
      <c r="E123" s="993"/>
      <c r="F123" s="993"/>
      <c r="G123" s="993"/>
      <c r="H123" s="993"/>
      <c r="I123" s="993"/>
      <c r="J123" s="993"/>
      <c r="K123" s="993"/>
      <c r="L123" s="993"/>
      <c r="M123" s="993"/>
      <c r="N123" s="993"/>
      <c r="O123" s="993"/>
      <c r="P123" s="993"/>
      <c r="Q123" s="993"/>
      <c r="R123" s="993"/>
      <c r="S123" s="993"/>
      <c r="T123" s="993"/>
      <c r="U123" s="993"/>
      <c r="V123" s="993"/>
      <c r="W123" s="993"/>
      <c r="X123" s="993"/>
      <c r="Y123" s="993"/>
      <c r="Z123" s="993"/>
      <c r="AA123" s="993"/>
      <c r="AB123" s="993"/>
      <c r="AF123" s="200" t="s">
        <v>389</v>
      </c>
    </row>
    <row r="124" spans="1:32" ht="15" customHeight="1" thickBot="1">
      <c r="B124" s="127" t="str">
        <f>'04.01.2-ESQUADRIAS'!$B$73</f>
        <v>04.01.200</v>
      </c>
      <c r="C124" s="128" t="str">
        <f>'04.01.2-ESQUADRIAS'!$C$73</f>
        <v>Esquadrias</v>
      </c>
      <c r="D124" s="327"/>
      <c r="E124" s="1000"/>
      <c r="F124" s="1000"/>
      <c r="G124" s="1000"/>
      <c r="H124" s="1000"/>
      <c r="I124" s="1000"/>
      <c r="J124" s="1000"/>
      <c r="K124" s="1000"/>
      <c r="L124" s="1000"/>
      <c r="M124" s="1000"/>
      <c r="N124" s="1000"/>
      <c r="O124" s="1000"/>
      <c r="P124" s="1000"/>
      <c r="Q124" s="1000"/>
      <c r="R124" s="1000"/>
      <c r="S124" s="1000"/>
      <c r="T124" s="1000"/>
      <c r="U124" s="1000"/>
      <c r="V124" s="1000"/>
      <c r="W124" s="1000"/>
      <c r="X124" s="1000"/>
      <c r="Y124" s="1000"/>
      <c r="Z124" s="1000"/>
      <c r="AA124" s="1000"/>
      <c r="AB124" s="1000"/>
      <c r="AF124" t="s">
        <v>391</v>
      </c>
    </row>
    <row r="125" spans="1:32" ht="15" customHeight="1">
      <c r="A125">
        <v>1</v>
      </c>
      <c r="B125" s="994" t="str">
        <f>'04.01.2-ESQUADRIAS'!$B$74</f>
        <v>04.01.200.01</v>
      </c>
      <c r="C125" s="996" t="str">
        <f>'04.01.2-ESQUADRIAS'!$C$74</f>
        <v>RESTAURAÇÃO DE JANELAS DE MADEIRA MACIÇA - NÍVEL REGULAR DE DETERIORAÇÃO</v>
      </c>
      <c r="D125" s="1003">
        <f>'04.01.2-ESQUADRIAS'!$H$74</f>
        <v>0</v>
      </c>
      <c r="E125" s="175"/>
      <c r="F125" s="202">
        <f>$E$125*$D$125</f>
        <v>0</v>
      </c>
      <c r="G125" s="203"/>
      <c r="H125" s="167">
        <f>$G$125*$D$125</f>
        <v>0</v>
      </c>
      <c r="I125" s="203"/>
      <c r="J125" s="167">
        <f>$I$125*$D$125</f>
        <v>0</v>
      </c>
      <c r="K125" s="203"/>
      <c r="L125" s="167">
        <f>$K$125*$D$125</f>
        <v>0</v>
      </c>
      <c r="M125" s="203"/>
      <c r="N125" s="167">
        <f>$M$125*$D$125</f>
        <v>0</v>
      </c>
      <c r="O125" s="203">
        <v>1</v>
      </c>
      <c r="P125" s="167">
        <f>$O$125*$D$125</f>
        <v>0</v>
      </c>
      <c r="Q125" s="203"/>
      <c r="R125" s="167">
        <f>$Q$125*$D$125</f>
        <v>0</v>
      </c>
      <c r="S125" s="203"/>
      <c r="T125" s="167">
        <f>$S$125*$D$125</f>
        <v>0</v>
      </c>
      <c r="U125" s="203"/>
      <c r="V125" s="167">
        <f>$U$125*$D$125</f>
        <v>0</v>
      </c>
      <c r="W125" s="203"/>
      <c r="X125" s="167">
        <f>$W$125*$D$125</f>
        <v>0</v>
      </c>
      <c r="Y125" s="203"/>
      <c r="Z125" s="167">
        <f>$Y$125*$D$125</f>
        <v>0</v>
      </c>
      <c r="AA125" s="203"/>
      <c r="AB125" s="167">
        <f>$AA$125*$D$125</f>
        <v>0</v>
      </c>
      <c r="AF125" t="s">
        <v>392</v>
      </c>
    </row>
    <row r="126" spans="1:32" ht="15" customHeight="1" thickBot="1">
      <c r="A126">
        <v>2</v>
      </c>
      <c r="B126" s="995"/>
      <c r="C126" s="997"/>
      <c r="D126" s="1004"/>
      <c r="E126" s="162">
        <f>$E$125</f>
        <v>0</v>
      </c>
      <c r="F126" s="204">
        <f>$F$125</f>
        <v>0</v>
      </c>
      <c r="G126" s="205">
        <f>$G$125+$E$126</f>
        <v>0</v>
      </c>
      <c r="H126" s="165">
        <f>$H$125+$F$126</f>
        <v>0</v>
      </c>
      <c r="I126" s="205">
        <f>$I$125+$G$126</f>
        <v>0</v>
      </c>
      <c r="J126" s="165">
        <f>$J$125+$H$126</f>
        <v>0</v>
      </c>
      <c r="K126" s="205">
        <f>$K$125+$I$126</f>
        <v>0</v>
      </c>
      <c r="L126" s="165">
        <f>$L$125+$J$126</f>
        <v>0</v>
      </c>
      <c r="M126" s="205">
        <f>$M$125+$K$126</f>
        <v>0</v>
      </c>
      <c r="N126" s="165">
        <f>$N$125+$L$126</f>
        <v>0</v>
      </c>
      <c r="O126" s="205">
        <f>$O$125+$M$126</f>
        <v>1</v>
      </c>
      <c r="P126" s="165">
        <f>$P$125+$N$126</f>
        <v>0</v>
      </c>
      <c r="Q126" s="205">
        <f>$Q$125+$O$126</f>
        <v>1</v>
      </c>
      <c r="R126" s="165">
        <f>$R$125+$P$126</f>
        <v>0</v>
      </c>
      <c r="S126" s="205">
        <f>$S$125+$Q$126</f>
        <v>1</v>
      </c>
      <c r="T126" s="165">
        <f>$T$125+$R$126</f>
        <v>0</v>
      </c>
      <c r="U126" s="205">
        <f>$U$125+$S$126</f>
        <v>1</v>
      </c>
      <c r="V126" s="165">
        <f>$V$125+$T$126</f>
        <v>0</v>
      </c>
      <c r="W126" s="205">
        <f>$W$125+$U$126</f>
        <v>1</v>
      </c>
      <c r="X126" s="165">
        <f>$X$125+$V$126</f>
        <v>0</v>
      </c>
      <c r="Y126" s="205">
        <f>$Y$125+$W$126</f>
        <v>1</v>
      </c>
      <c r="Z126" s="165">
        <f>$Z$125+$X$126</f>
        <v>0</v>
      </c>
      <c r="AA126" s="205">
        <f>$AA$125+$Y$126</f>
        <v>1</v>
      </c>
      <c r="AB126" s="165">
        <f>$AB$125+$Z$126</f>
        <v>0</v>
      </c>
    </row>
    <row r="127" spans="1:32" ht="15" customHeight="1">
      <c r="A127">
        <v>1</v>
      </c>
      <c r="B127" s="994" t="str">
        <f>'04.01.2-ESQUADRIAS'!$B$75</f>
        <v>04.01.200.02</v>
      </c>
      <c r="C127" s="996" t="str">
        <f>'04.01.2-ESQUADRIAS'!$C$75</f>
        <v>RESTAURAÇÃO DE JANELAS DE MADEIRA MACIÇA - NÍVEL INTERMEDIÁRIO DE DETERIORAÇÃO</v>
      </c>
      <c r="D127" s="1003">
        <f>'04.01.2-ESQUADRIAS'!$H$75</f>
        <v>0</v>
      </c>
      <c r="E127" s="175"/>
      <c r="F127" s="202">
        <f>$E$127*$D$127</f>
        <v>0</v>
      </c>
      <c r="G127" s="203"/>
      <c r="H127" s="167">
        <f>$G$127*$D$127</f>
        <v>0</v>
      </c>
      <c r="I127" s="203"/>
      <c r="J127" s="167">
        <f>$I$127*$D$127</f>
        <v>0</v>
      </c>
      <c r="K127" s="203"/>
      <c r="L127" s="167">
        <f>$K$127*$D$127</f>
        <v>0</v>
      </c>
      <c r="M127" s="203"/>
      <c r="N127" s="167">
        <f>$M$127*$D$127</f>
        <v>0</v>
      </c>
      <c r="O127" s="203">
        <v>0.5</v>
      </c>
      <c r="P127" s="167">
        <f>$O$127*$D$127</f>
        <v>0</v>
      </c>
      <c r="Q127" s="203">
        <v>0.4</v>
      </c>
      <c r="R127" s="167">
        <f>$Q$127*$D$127</f>
        <v>0</v>
      </c>
      <c r="S127" s="203">
        <v>0.1</v>
      </c>
      <c r="T127" s="167">
        <f>$S$127*$D$127</f>
        <v>0</v>
      </c>
      <c r="U127" s="203"/>
      <c r="V127" s="167">
        <f>$U$127*$D$127</f>
        <v>0</v>
      </c>
      <c r="W127" s="203"/>
      <c r="X127" s="167">
        <f>$W$127*$D$127</f>
        <v>0</v>
      </c>
      <c r="Y127" s="203"/>
      <c r="Z127" s="167">
        <f>$Y$127*$D$127</f>
        <v>0</v>
      </c>
      <c r="AA127" s="203"/>
      <c r="AB127" s="167">
        <f>$AA$127*$D$127</f>
        <v>0</v>
      </c>
      <c r="AF127" t="s">
        <v>393</v>
      </c>
    </row>
    <row r="128" spans="1:32" ht="15" customHeight="1" thickBot="1">
      <c r="A128">
        <v>2</v>
      </c>
      <c r="B128" s="995"/>
      <c r="C128" s="997"/>
      <c r="D128" s="1004"/>
      <c r="E128" s="162">
        <f>$E$127</f>
        <v>0</v>
      </c>
      <c r="F128" s="204">
        <f>$F$127</f>
        <v>0</v>
      </c>
      <c r="G128" s="205">
        <f>$G$127+$E$128</f>
        <v>0</v>
      </c>
      <c r="H128" s="165">
        <f>$H$127+$F$128</f>
        <v>0</v>
      </c>
      <c r="I128" s="205">
        <f>$I$127+$G$128</f>
        <v>0</v>
      </c>
      <c r="J128" s="165">
        <f>$J$127+$H$128</f>
        <v>0</v>
      </c>
      <c r="K128" s="205">
        <f>$K$127+$I$128</f>
        <v>0</v>
      </c>
      <c r="L128" s="165">
        <f>$L$127+$J$128</f>
        <v>0</v>
      </c>
      <c r="M128" s="205">
        <f>$M$127+$K$128</f>
        <v>0</v>
      </c>
      <c r="N128" s="165">
        <f>$N$127+$L$128</f>
        <v>0</v>
      </c>
      <c r="O128" s="205">
        <f>$O$127+$M$128</f>
        <v>0.5</v>
      </c>
      <c r="P128" s="165">
        <f>$P$127+$N$128</f>
        <v>0</v>
      </c>
      <c r="Q128" s="205">
        <f>$Q$127+$O$128</f>
        <v>0.9</v>
      </c>
      <c r="R128" s="165">
        <f>$R$127+$P$128</f>
        <v>0</v>
      </c>
      <c r="S128" s="205">
        <f>$S$127+$Q$128</f>
        <v>1</v>
      </c>
      <c r="T128" s="165">
        <f>$T$127+$R$128</f>
        <v>0</v>
      </c>
      <c r="U128" s="205">
        <f>$U$127+$S$128</f>
        <v>1</v>
      </c>
      <c r="V128" s="165">
        <f>$V$127+$T$128</f>
        <v>0</v>
      </c>
      <c r="W128" s="205">
        <f>$W$127+$U$128</f>
        <v>1</v>
      </c>
      <c r="X128" s="165">
        <f>$X$127+$V$128</f>
        <v>0</v>
      </c>
      <c r="Y128" s="205">
        <f>$Y$127+$W$128</f>
        <v>1</v>
      </c>
      <c r="Z128" s="165">
        <f>$Z$127+$X$128</f>
        <v>0</v>
      </c>
      <c r="AA128" s="205">
        <f>$AA$127+$Y$128</f>
        <v>1</v>
      </c>
      <c r="AB128" s="165">
        <f>$AB$127+$Z$128</f>
        <v>0</v>
      </c>
    </row>
    <row r="129" spans="1:32" ht="15" customHeight="1">
      <c r="A129">
        <v>1</v>
      </c>
      <c r="B129" s="994" t="str">
        <f>'04.01.2-ESQUADRIAS'!$B$76</f>
        <v>04.01.200.03</v>
      </c>
      <c r="C129" s="996" t="str">
        <f>'04.01.2-ESQUADRIAS'!$C$76</f>
        <v>RESTAURAÇÃO DE JANELAS DE MADEIRA MACIÇA - NÍVEL RUIM/PÉSSIMO DE DETERIORAÇÃO</v>
      </c>
      <c r="D129" s="1003">
        <f>'04.01.2-ESQUADRIAS'!$H$76</f>
        <v>0</v>
      </c>
      <c r="E129" s="175"/>
      <c r="F129" s="202">
        <f>$E$129*$D$129</f>
        <v>0</v>
      </c>
      <c r="G129" s="203"/>
      <c r="H129" s="167">
        <f>$G$129*$D$129</f>
        <v>0</v>
      </c>
      <c r="I129" s="203"/>
      <c r="J129" s="167">
        <f>$I$129*$D$129</f>
        <v>0</v>
      </c>
      <c r="K129" s="203"/>
      <c r="L129" s="167">
        <f>$K$129*$D$129</f>
        <v>0</v>
      </c>
      <c r="M129" s="203"/>
      <c r="N129" s="167">
        <f>$M$129*$D$129</f>
        <v>0</v>
      </c>
      <c r="O129" s="203">
        <v>0.5</v>
      </c>
      <c r="P129" s="167">
        <f>$O$129*$D$129</f>
        <v>0</v>
      </c>
      <c r="Q129" s="203">
        <v>0.4</v>
      </c>
      <c r="R129" s="167">
        <f>$Q$129*$D$129</f>
        <v>0</v>
      </c>
      <c r="S129" s="203">
        <v>0.1</v>
      </c>
      <c r="T129" s="167">
        <f>$S$129*$D$129</f>
        <v>0</v>
      </c>
      <c r="U129" s="203"/>
      <c r="V129" s="167">
        <f>$U$129*$D$129</f>
        <v>0</v>
      </c>
      <c r="W129" s="203"/>
      <c r="X129" s="167">
        <f>$W$129*$D$129</f>
        <v>0</v>
      </c>
      <c r="Y129" s="203"/>
      <c r="Z129" s="167">
        <f>$Y$129*$D$129</f>
        <v>0</v>
      </c>
      <c r="AA129" s="203"/>
      <c r="AB129" s="167">
        <f>$AA$129*$D$129</f>
        <v>0</v>
      </c>
      <c r="AF129" t="s">
        <v>394</v>
      </c>
    </row>
    <row r="130" spans="1:32" ht="15" customHeight="1" thickBot="1">
      <c r="A130">
        <v>2</v>
      </c>
      <c r="B130" s="995"/>
      <c r="C130" s="997"/>
      <c r="D130" s="1004"/>
      <c r="E130" s="162">
        <f>$E$129</f>
        <v>0</v>
      </c>
      <c r="F130" s="204">
        <f>$F$129</f>
        <v>0</v>
      </c>
      <c r="G130" s="205">
        <f>$G$129+$E$130</f>
        <v>0</v>
      </c>
      <c r="H130" s="165">
        <f>$H$129+$F$130</f>
        <v>0</v>
      </c>
      <c r="I130" s="205">
        <f>$I$129+$G$130</f>
        <v>0</v>
      </c>
      <c r="J130" s="165">
        <f>$J$129+$H$130</f>
        <v>0</v>
      </c>
      <c r="K130" s="205">
        <f>$K$129+$I$130</f>
        <v>0</v>
      </c>
      <c r="L130" s="165">
        <f>$L$129+$J$130</f>
        <v>0</v>
      </c>
      <c r="M130" s="205">
        <f>$M$129+$K$130</f>
        <v>0</v>
      </c>
      <c r="N130" s="165">
        <f>$N$129+$L$130</f>
        <v>0</v>
      </c>
      <c r="O130" s="205">
        <f>$O$129+$M$130</f>
        <v>0.5</v>
      </c>
      <c r="P130" s="165">
        <f>$P$129+$N$130</f>
        <v>0</v>
      </c>
      <c r="Q130" s="205">
        <f>$Q$129+$O$130</f>
        <v>0.9</v>
      </c>
      <c r="R130" s="165">
        <f>$R$129+$P$130</f>
        <v>0</v>
      </c>
      <c r="S130" s="205">
        <f>$S$129+$Q$130</f>
        <v>1</v>
      </c>
      <c r="T130" s="165">
        <f>$T$129+$R$130</f>
        <v>0</v>
      </c>
      <c r="U130" s="205">
        <f>$U$129+$S$130</f>
        <v>1</v>
      </c>
      <c r="V130" s="165">
        <f>$V$129+$T$130</f>
        <v>0</v>
      </c>
      <c r="W130" s="205">
        <f>$W$129+$U$130</f>
        <v>1</v>
      </c>
      <c r="X130" s="165">
        <f>$X$129+$V$130</f>
        <v>0</v>
      </c>
      <c r="Y130" s="205">
        <f>$Y$129+$W$130</f>
        <v>1</v>
      </c>
      <c r="Z130" s="165">
        <f>$Z$129+$X$130</f>
        <v>0</v>
      </c>
      <c r="AA130" s="205">
        <f>$AA$129+$Y$130</f>
        <v>1</v>
      </c>
      <c r="AB130" s="165">
        <f>$AB$129+$Z$130</f>
        <v>0</v>
      </c>
    </row>
    <row r="131" spans="1:32" ht="15" customHeight="1">
      <c r="A131">
        <v>1</v>
      </c>
      <c r="B131" s="994" t="str">
        <f>'04.01.2-ESQUADRIAS'!$B$77</f>
        <v>04.01.200.04</v>
      </c>
      <c r="C131" s="996" t="str">
        <f>'04.01.2-ESQUADRIAS'!$C$77</f>
        <v>RESTAURAÇÃO DE PORTAS DE MADEIRA MACIÇA - NÍVEL REGULAR DE DETERIORAÇÃO</v>
      </c>
      <c r="D131" s="1003">
        <f>'04.01.2-ESQUADRIAS'!$H$77</f>
        <v>0</v>
      </c>
      <c r="E131" s="175"/>
      <c r="F131" s="202">
        <f>$E$131*$D$131</f>
        <v>0</v>
      </c>
      <c r="G131" s="203"/>
      <c r="H131" s="167">
        <f>$G$131*$D$131</f>
        <v>0</v>
      </c>
      <c r="I131" s="203"/>
      <c r="J131" s="167">
        <f>$I$131*$D$131</f>
        <v>0</v>
      </c>
      <c r="K131" s="203"/>
      <c r="L131" s="167">
        <f>$K$131*$D$131</f>
        <v>0</v>
      </c>
      <c r="M131" s="203"/>
      <c r="N131" s="167">
        <f>$M$131*$D$131</f>
        <v>0</v>
      </c>
      <c r="O131" s="203">
        <v>0.5</v>
      </c>
      <c r="P131" s="167">
        <f>$O$131*$D$131</f>
        <v>0</v>
      </c>
      <c r="Q131" s="203">
        <v>0.5</v>
      </c>
      <c r="R131" s="167">
        <f>$Q$131*$D$131</f>
        <v>0</v>
      </c>
      <c r="S131" s="203"/>
      <c r="T131" s="167">
        <f>$S$131*$D$131</f>
        <v>0</v>
      </c>
      <c r="U131" s="203"/>
      <c r="V131" s="167">
        <f>$U$131*$D$131</f>
        <v>0</v>
      </c>
      <c r="W131" s="203"/>
      <c r="X131" s="167">
        <f>$W$131*$D$131</f>
        <v>0</v>
      </c>
      <c r="Y131" s="203"/>
      <c r="Z131" s="167">
        <f>$Y$131*$D$131</f>
        <v>0</v>
      </c>
      <c r="AA131" s="203"/>
      <c r="AB131" s="167">
        <f>$AA$131*$D$131</f>
        <v>0</v>
      </c>
      <c r="AF131" t="s">
        <v>395</v>
      </c>
    </row>
    <row r="132" spans="1:32" ht="15" customHeight="1" thickBot="1">
      <c r="A132">
        <v>2</v>
      </c>
      <c r="B132" s="995"/>
      <c r="C132" s="997"/>
      <c r="D132" s="1004"/>
      <c r="E132" s="162">
        <f>$E$131</f>
        <v>0</v>
      </c>
      <c r="F132" s="204">
        <f>$F$131</f>
        <v>0</v>
      </c>
      <c r="G132" s="205">
        <f>$G$131+$E$132</f>
        <v>0</v>
      </c>
      <c r="H132" s="165">
        <f>$H$131+$F$132</f>
        <v>0</v>
      </c>
      <c r="I132" s="205">
        <f>$I$131+$G$132</f>
        <v>0</v>
      </c>
      <c r="J132" s="165">
        <f>$J$131+$H$132</f>
        <v>0</v>
      </c>
      <c r="K132" s="205">
        <f>$K$131+$I$132</f>
        <v>0</v>
      </c>
      <c r="L132" s="165">
        <f>$L$131+$J$132</f>
        <v>0</v>
      </c>
      <c r="M132" s="205">
        <f>$M$131+$K$132</f>
        <v>0</v>
      </c>
      <c r="N132" s="165">
        <f>$N$131+$L$132</f>
        <v>0</v>
      </c>
      <c r="O132" s="205">
        <f>$O$131+$M$132</f>
        <v>0.5</v>
      </c>
      <c r="P132" s="165">
        <f>$P$131+$N$132</f>
        <v>0</v>
      </c>
      <c r="Q132" s="205">
        <f>$Q$131+$O$132</f>
        <v>1</v>
      </c>
      <c r="R132" s="165">
        <f>$R$131+$P$132</f>
        <v>0</v>
      </c>
      <c r="S132" s="205">
        <f>$S$131+$Q$132</f>
        <v>1</v>
      </c>
      <c r="T132" s="165">
        <f>$T$131+$R$132</f>
        <v>0</v>
      </c>
      <c r="U132" s="205">
        <f>$U$131+$S$132</f>
        <v>1</v>
      </c>
      <c r="V132" s="165">
        <f>$V$131+$T$132</f>
        <v>0</v>
      </c>
      <c r="W132" s="205">
        <f>$W$131+$U$132</f>
        <v>1</v>
      </c>
      <c r="X132" s="165">
        <f>$X$131+$V$132</f>
        <v>0</v>
      </c>
      <c r="Y132" s="205">
        <f>$Y$131+$W$132</f>
        <v>1</v>
      </c>
      <c r="Z132" s="165">
        <f>$Z$131+$X$132</f>
        <v>0</v>
      </c>
      <c r="AA132" s="205">
        <f>$AA$131+$Y$132</f>
        <v>1</v>
      </c>
      <c r="AB132" s="165">
        <f>$AB$131+$Z$132</f>
        <v>0</v>
      </c>
    </row>
    <row r="133" spans="1:32" ht="15" customHeight="1">
      <c r="A133">
        <v>1</v>
      </c>
      <c r="B133" s="994" t="str">
        <f>'04.01.2-ESQUADRIAS'!$B$78</f>
        <v>04.01.200.05</v>
      </c>
      <c r="C133" s="996" t="str">
        <f>'04.01.2-ESQUADRIAS'!$C$78</f>
        <v>RESTAURAÇÃO DE PORTAS DE MADEIRA MACIÇA - NÍVEL INTERMEDIÁRIO DE DETERIORAÇÃO</v>
      </c>
      <c r="D133" s="1003">
        <f>'04.01.2-ESQUADRIAS'!$H$78</f>
        <v>0</v>
      </c>
      <c r="E133" s="175"/>
      <c r="F133" s="202">
        <f>$E$133*$D$133</f>
        <v>0</v>
      </c>
      <c r="G133" s="203"/>
      <c r="H133" s="167">
        <f>$G$133*$D$133</f>
        <v>0</v>
      </c>
      <c r="I133" s="203"/>
      <c r="J133" s="167">
        <f>$I$133*$D$133</f>
        <v>0</v>
      </c>
      <c r="K133" s="203"/>
      <c r="L133" s="167">
        <f>$K$133*$D$133</f>
        <v>0</v>
      </c>
      <c r="M133" s="203"/>
      <c r="N133" s="167">
        <f>$M$133*$D$133</f>
        <v>0</v>
      </c>
      <c r="O133" s="203">
        <v>0.5</v>
      </c>
      <c r="P133" s="167">
        <f>$O$133*$D$133</f>
        <v>0</v>
      </c>
      <c r="Q133" s="203">
        <v>0.4</v>
      </c>
      <c r="R133" s="167">
        <f>$Q$133*$D$133</f>
        <v>0</v>
      </c>
      <c r="S133" s="203">
        <v>0.1</v>
      </c>
      <c r="T133" s="167">
        <f>$S$133*$D$133</f>
        <v>0</v>
      </c>
      <c r="U133" s="203"/>
      <c r="V133" s="167">
        <f>$U$133*$D$133</f>
        <v>0</v>
      </c>
      <c r="W133" s="203"/>
      <c r="X133" s="167">
        <f>$W$133*$D$133</f>
        <v>0</v>
      </c>
      <c r="Y133" s="203"/>
      <c r="Z133" s="167">
        <f>$Y$133*$D$133</f>
        <v>0</v>
      </c>
      <c r="AA133" s="203"/>
      <c r="AB133" s="167">
        <f>$AA$133*$D$133</f>
        <v>0</v>
      </c>
      <c r="AF133" t="s">
        <v>396</v>
      </c>
    </row>
    <row r="134" spans="1:32" ht="15" customHeight="1" thickBot="1">
      <c r="A134">
        <v>2</v>
      </c>
      <c r="B134" s="995"/>
      <c r="C134" s="997"/>
      <c r="D134" s="1004"/>
      <c r="E134" s="162">
        <f>$E$133</f>
        <v>0</v>
      </c>
      <c r="F134" s="204">
        <f>$F$133</f>
        <v>0</v>
      </c>
      <c r="G134" s="205">
        <f>$G$133+$E$134</f>
        <v>0</v>
      </c>
      <c r="H134" s="165">
        <f>$H$133+$F$134</f>
        <v>0</v>
      </c>
      <c r="I134" s="205">
        <f>$I$133+$G$134</f>
        <v>0</v>
      </c>
      <c r="J134" s="165">
        <f>$J$133+$H$134</f>
        <v>0</v>
      </c>
      <c r="K134" s="205">
        <f>$K$133+$I$134</f>
        <v>0</v>
      </c>
      <c r="L134" s="165">
        <f>$L$133+$J$134</f>
        <v>0</v>
      </c>
      <c r="M134" s="205">
        <f>$M$133+$K$134</f>
        <v>0</v>
      </c>
      <c r="N134" s="165">
        <f>$N$133+$L$134</f>
        <v>0</v>
      </c>
      <c r="O134" s="205">
        <f>$O$133+$M$134</f>
        <v>0.5</v>
      </c>
      <c r="P134" s="165">
        <f>$P$133+$N$134</f>
        <v>0</v>
      </c>
      <c r="Q134" s="205">
        <f>$Q$133+$O$134</f>
        <v>0.9</v>
      </c>
      <c r="R134" s="165">
        <f>$R$133+$P$134</f>
        <v>0</v>
      </c>
      <c r="S134" s="205">
        <f>$S$133+$Q$134</f>
        <v>1</v>
      </c>
      <c r="T134" s="165">
        <f>$T$133+$R$134</f>
        <v>0</v>
      </c>
      <c r="U134" s="205">
        <f>$U$133+$S$134</f>
        <v>1</v>
      </c>
      <c r="V134" s="165">
        <f>$V$133+$T$134</f>
        <v>0</v>
      </c>
      <c r="W134" s="205">
        <f>$W$133+$U$134</f>
        <v>1</v>
      </c>
      <c r="X134" s="165">
        <f>$X$133+$V$134</f>
        <v>0</v>
      </c>
      <c r="Y134" s="205">
        <f>$Y$133+$W$134</f>
        <v>1</v>
      </c>
      <c r="Z134" s="165">
        <f>$Z$133+$X$134</f>
        <v>0</v>
      </c>
      <c r="AA134" s="205">
        <f>$AA$133+$Y$134</f>
        <v>1</v>
      </c>
      <c r="AB134" s="165">
        <f>$AB$133+$Z$134</f>
        <v>0</v>
      </c>
    </row>
    <row r="135" spans="1:32" ht="15" customHeight="1">
      <c r="A135">
        <v>1</v>
      </c>
      <c r="B135" s="994" t="str">
        <f>'04.01.2-ESQUADRIAS'!$B$79</f>
        <v>04.01.200.06</v>
      </c>
      <c r="C135" s="996" t="str">
        <f>'04.01.2-ESQUADRIAS'!$C$79</f>
        <v>RESTAURAÇÃO DE PORTAS DE MADEIRA MACIÇA - NÍVEL RUIM/PÉSSIMO DE DETERIORAÇÃO</v>
      </c>
      <c r="D135" s="1003">
        <f>'04.01.2-ESQUADRIAS'!$H$79</f>
        <v>0</v>
      </c>
      <c r="E135" s="175"/>
      <c r="F135" s="202">
        <f>$E$135*$D$135</f>
        <v>0</v>
      </c>
      <c r="G135" s="203"/>
      <c r="H135" s="167">
        <f>$G$135*$D$135</f>
        <v>0</v>
      </c>
      <c r="I135" s="203"/>
      <c r="J135" s="167">
        <f>$I$135*$D$135</f>
        <v>0</v>
      </c>
      <c r="K135" s="203"/>
      <c r="L135" s="167">
        <f>$K$135*$D$135</f>
        <v>0</v>
      </c>
      <c r="M135" s="203"/>
      <c r="N135" s="167">
        <f>$M$135*$D$135</f>
        <v>0</v>
      </c>
      <c r="O135" s="203">
        <v>0.5</v>
      </c>
      <c r="P135" s="167">
        <f>$O$135*$D$135</f>
        <v>0</v>
      </c>
      <c r="Q135" s="203">
        <v>0.4</v>
      </c>
      <c r="R135" s="167">
        <f>$Q$135*$D$135</f>
        <v>0</v>
      </c>
      <c r="S135" s="203">
        <v>0.1</v>
      </c>
      <c r="T135" s="167">
        <f>$S$135*$D$135</f>
        <v>0</v>
      </c>
      <c r="U135" s="203"/>
      <c r="V135" s="167">
        <f>$U$135*$D$135</f>
        <v>0</v>
      </c>
      <c r="W135" s="203"/>
      <c r="X135" s="167">
        <f>$W$135*$D$135</f>
        <v>0</v>
      </c>
      <c r="Y135" s="203"/>
      <c r="Z135" s="167">
        <f>$Y$135*$D$135</f>
        <v>0</v>
      </c>
      <c r="AA135" s="203"/>
      <c r="AB135" s="167">
        <f>$AA$135*$D$135</f>
        <v>0</v>
      </c>
      <c r="AF135" t="s">
        <v>397</v>
      </c>
    </row>
    <row r="136" spans="1:32" ht="15" customHeight="1" thickBot="1">
      <c r="A136">
        <v>2</v>
      </c>
      <c r="B136" s="995"/>
      <c r="C136" s="997"/>
      <c r="D136" s="1004"/>
      <c r="E136" s="162">
        <f>$E$135</f>
        <v>0</v>
      </c>
      <c r="F136" s="204">
        <f>$F$135</f>
        <v>0</v>
      </c>
      <c r="G136" s="205">
        <f>$G$135+$E$136</f>
        <v>0</v>
      </c>
      <c r="H136" s="165">
        <f>$H$135+$F$136</f>
        <v>0</v>
      </c>
      <c r="I136" s="205">
        <f>$I$135+$G$136</f>
        <v>0</v>
      </c>
      <c r="J136" s="165">
        <f>$J$135+$H$136</f>
        <v>0</v>
      </c>
      <c r="K136" s="205">
        <f>$K$135+$I$136</f>
        <v>0</v>
      </c>
      <c r="L136" s="165">
        <f>$L$135+$J$136</f>
        <v>0</v>
      </c>
      <c r="M136" s="205">
        <f>$M$135+$K$136</f>
        <v>0</v>
      </c>
      <c r="N136" s="165">
        <f>$N$135+$L$136</f>
        <v>0</v>
      </c>
      <c r="O136" s="205">
        <f>$O$135+$M$136</f>
        <v>0.5</v>
      </c>
      <c r="P136" s="165">
        <f>$P$135+$N$136</f>
        <v>0</v>
      </c>
      <c r="Q136" s="205">
        <f>$Q$135+$O$136</f>
        <v>0.9</v>
      </c>
      <c r="R136" s="165">
        <f>$R$135+$P$136</f>
        <v>0</v>
      </c>
      <c r="S136" s="205">
        <f>$S$135+$Q$136</f>
        <v>1</v>
      </c>
      <c r="T136" s="165">
        <f>$T$135+$R$136</f>
        <v>0</v>
      </c>
      <c r="U136" s="205">
        <f>$U$135+$S$136</f>
        <v>1</v>
      </c>
      <c r="V136" s="165">
        <f>$V$135+$T$136</f>
        <v>0</v>
      </c>
      <c r="W136" s="205">
        <f>$W$135+$U$136</f>
        <v>1</v>
      </c>
      <c r="X136" s="165">
        <f>$X$135+$V$136</f>
        <v>0</v>
      </c>
      <c r="Y136" s="205">
        <f>$Y$135+$W$136</f>
        <v>1</v>
      </c>
      <c r="Z136" s="165">
        <f>$Z$135+$X$136</f>
        <v>0</v>
      </c>
      <c r="AA136" s="205">
        <f>$AA$135+$Y$136</f>
        <v>1</v>
      </c>
      <c r="AB136" s="165">
        <f>$AB$135+$Z$136</f>
        <v>0</v>
      </c>
    </row>
    <row r="137" spans="1:32" ht="15" customHeight="1">
      <c r="A137">
        <v>1</v>
      </c>
      <c r="B137" s="994" t="str">
        <f>'04.01.2-ESQUADRIAS'!$B$80</f>
        <v>04.01.200.07</v>
      </c>
      <c r="C137" s="996" t="str">
        <f>'04.01.2-ESQUADRIAS'!$C$80</f>
        <v>TRATAMENTO SUPERFICIAL EM ESQUADRIAS, INCLUSO LIXAMENTO, APLICAÇÃO DE MASSA ACRÍLICA, PINTURA E LIMPEZA - NÍVEL REGULAR DE DETERIORAÇÃO</v>
      </c>
      <c r="D137" s="1003">
        <f>'04.01.2-ESQUADRIAS'!$H$80</f>
        <v>0</v>
      </c>
      <c r="E137" s="175"/>
      <c r="F137" s="202">
        <f>$E$137*$D$137</f>
        <v>0</v>
      </c>
      <c r="G137" s="203"/>
      <c r="H137" s="167">
        <f>$G$137*$D$137</f>
        <v>0</v>
      </c>
      <c r="I137" s="203"/>
      <c r="J137" s="167">
        <f>$I$137*$D$137</f>
        <v>0</v>
      </c>
      <c r="K137" s="203"/>
      <c r="L137" s="167">
        <f>$K$137*$D$137</f>
        <v>0</v>
      </c>
      <c r="M137" s="203"/>
      <c r="N137" s="167">
        <f>$M$137*$D$137</f>
        <v>0</v>
      </c>
      <c r="O137" s="203">
        <v>0.5</v>
      </c>
      <c r="P137" s="167">
        <f>$O$137*$D$137</f>
        <v>0</v>
      </c>
      <c r="Q137" s="203">
        <v>0.4</v>
      </c>
      <c r="R137" s="167">
        <f>$Q$137*$D$137</f>
        <v>0</v>
      </c>
      <c r="S137" s="203">
        <v>0.1</v>
      </c>
      <c r="T137" s="167">
        <f>$S$137*$D$137</f>
        <v>0</v>
      </c>
      <c r="U137" s="203"/>
      <c r="V137" s="167">
        <f>$U$137*$D$137</f>
        <v>0</v>
      </c>
      <c r="W137" s="203"/>
      <c r="X137" s="167">
        <f>$W$137*$D$137</f>
        <v>0</v>
      </c>
      <c r="Y137" s="203"/>
      <c r="Z137" s="167">
        <f>$Y$137*$D$137</f>
        <v>0</v>
      </c>
      <c r="AA137" s="203"/>
      <c r="AB137" s="167">
        <f>$AA$137*$D$137</f>
        <v>0</v>
      </c>
      <c r="AF137" t="s">
        <v>2187</v>
      </c>
    </row>
    <row r="138" spans="1:32" ht="15" customHeight="1" thickBot="1">
      <c r="A138">
        <v>2</v>
      </c>
      <c r="B138" s="995"/>
      <c r="C138" s="997"/>
      <c r="D138" s="1004"/>
      <c r="E138" s="162">
        <f>$E$137</f>
        <v>0</v>
      </c>
      <c r="F138" s="204">
        <f>$F$137</f>
        <v>0</v>
      </c>
      <c r="G138" s="205">
        <f>$G$137+$E$138</f>
        <v>0</v>
      </c>
      <c r="H138" s="165">
        <f>$H$137+$F$138</f>
        <v>0</v>
      </c>
      <c r="I138" s="205">
        <f>$I$137+$G$138</f>
        <v>0</v>
      </c>
      <c r="J138" s="165">
        <f>$J$137+$H$138</f>
        <v>0</v>
      </c>
      <c r="K138" s="205">
        <f>$K$137+$I$138</f>
        <v>0</v>
      </c>
      <c r="L138" s="165">
        <f>$L$137+$J$138</f>
        <v>0</v>
      </c>
      <c r="M138" s="205">
        <f>$M$137+$K$138</f>
        <v>0</v>
      </c>
      <c r="N138" s="165">
        <f>$N$137+$L$138</f>
        <v>0</v>
      </c>
      <c r="O138" s="205">
        <f>$O$137+$M$138</f>
        <v>0.5</v>
      </c>
      <c r="P138" s="165">
        <f>$P$137+$N$138</f>
        <v>0</v>
      </c>
      <c r="Q138" s="205">
        <f>$Q$137+$O$138</f>
        <v>0.9</v>
      </c>
      <c r="R138" s="165">
        <f>$R$137+$P$138</f>
        <v>0</v>
      </c>
      <c r="S138" s="205">
        <f>$S$137+$Q$138</f>
        <v>1</v>
      </c>
      <c r="T138" s="165">
        <f>$T$137+$R$138</f>
        <v>0</v>
      </c>
      <c r="U138" s="205">
        <f>$U$137+$S$138</f>
        <v>1</v>
      </c>
      <c r="V138" s="165">
        <f>$V$137+$T$138</f>
        <v>0</v>
      </c>
      <c r="W138" s="205">
        <f>$W$137+$U$138</f>
        <v>1</v>
      </c>
      <c r="X138" s="165">
        <f>$X$137+$V$138</f>
        <v>0</v>
      </c>
      <c r="Y138" s="205">
        <f>$Y$137+$W$138</f>
        <v>1</v>
      </c>
      <c r="Z138" s="165">
        <f>$Z$137+$X$138</f>
        <v>0</v>
      </c>
      <c r="AA138" s="205">
        <f>$AA$137+$Y$138</f>
        <v>1</v>
      </c>
      <c r="AB138" s="165">
        <f>$AB$137+$Z$138</f>
        <v>0</v>
      </c>
    </row>
    <row r="139" spans="1:32" ht="15" customHeight="1">
      <c r="A139">
        <v>1</v>
      </c>
      <c r="B139" s="994" t="str">
        <f>'04.01.2-ESQUADRIAS'!$B$81</f>
        <v>04.01.200.08</v>
      </c>
      <c r="C139" s="996" t="str">
        <f>'04.01.2-ESQUADRIAS'!$C$81</f>
        <v>TRATAMENTO SUPERFICIAL EM ESQUADRIAS, INCLUSO LIXAMENTO, APLICAÇÃO DE MASSA ACRÍLICA, PINTURA E LIMPEZA - NÍVEL INTERMEDIÁRIO DE DETERIORAÇÃO</v>
      </c>
      <c r="D139" s="1003">
        <f>'04.01.2-ESQUADRIAS'!$H$81</f>
        <v>0</v>
      </c>
      <c r="E139" s="175"/>
      <c r="F139" s="202">
        <f>$E$139*$D$139</f>
        <v>0</v>
      </c>
      <c r="G139" s="203"/>
      <c r="H139" s="167">
        <f>$G$139*$D$139</f>
        <v>0</v>
      </c>
      <c r="I139" s="203"/>
      <c r="J139" s="167">
        <f>$I$139*$D$139</f>
        <v>0</v>
      </c>
      <c r="K139" s="203"/>
      <c r="L139" s="167">
        <f>$K$139*$D$139</f>
        <v>0</v>
      </c>
      <c r="M139" s="203"/>
      <c r="N139" s="167">
        <f>$M$139*$D$139</f>
        <v>0</v>
      </c>
      <c r="O139" s="203">
        <v>0.5</v>
      </c>
      <c r="P139" s="167">
        <f>$O$139*$D$139</f>
        <v>0</v>
      </c>
      <c r="Q139" s="203">
        <v>0.5</v>
      </c>
      <c r="R139" s="167">
        <f>$Q$139*$D$139</f>
        <v>0</v>
      </c>
      <c r="S139" s="203"/>
      <c r="T139" s="167">
        <f>$S$139*$D$139</f>
        <v>0</v>
      </c>
      <c r="U139" s="203"/>
      <c r="V139" s="167">
        <f>$U$139*$D$139</f>
        <v>0</v>
      </c>
      <c r="W139" s="203"/>
      <c r="X139" s="167">
        <f>$W$139*$D$139</f>
        <v>0</v>
      </c>
      <c r="Y139" s="203"/>
      <c r="Z139" s="167">
        <f>$Y$139*$D$139</f>
        <v>0</v>
      </c>
      <c r="AA139" s="203"/>
      <c r="AB139" s="167">
        <f>$AA$139*$D$139</f>
        <v>0</v>
      </c>
      <c r="AF139" t="s">
        <v>2188</v>
      </c>
    </row>
    <row r="140" spans="1:32" ht="15" customHeight="1" thickBot="1">
      <c r="A140">
        <v>2</v>
      </c>
      <c r="B140" s="995"/>
      <c r="C140" s="997"/>
      <c r="D140" s="1004"/>
      <c r="E140" s="162">
        <f>$E$139</f>
        <v>0</v>
      </c>
      <c r="F140" s="204">
        <f>$F$139</f>
        <v>0</v>
      </c>
      <c r="G140" s="205">
        <f>$G$139+$E$140</f>
        <v>0</v>
      </c>
      <c r="H140" s="165">
        <f>$H$139+$F$140</f>
        <v>0</v>
      </c>
      <c r="I140" s="205">
        <f>$I$139+$G$140</f>
        <v>0</v>
      </c>
      <c r="J140" s="165">
        <f>$J$139+$H$140</f>
        <v>0</v>
      </c>
      <c r="K140" s="205">
        <f>$K$139+$I$140</f>
        <v>0</v>
      </c>
      <c r="L140" s="165">
        <f>$L$139+$J$140</f>
        <v>0</v>
      </c>
      <c r="M140" s="205">
        <f>$M$139+$K$140</f>
        <v>0</v>
      </c>
      <c r="N140" s="165">
        <f>$N$139+$L$140</f>
        <v>0</v>
      </c>
      <c r="O140" s="205">
        <f>$O$139+$M$140</f>
        <v>0.5</v>
      </c>
      <c r="P140" s="165">
        <f>$P$139+$N$140</f>
        <v>0</v>
      </c>
      <c r="Q140" s="205">
        <f>$Q$139+$O$140</f>
        <v>1</v>
      </c>
      <c r="R140" s="165">
        <f>$R$139+$P$140</f>
        <v>0</v>
      </c>
      <c r="S140" s="205">
        <f>$S$139+$Q$140</f>
        <v>1</v>
      </c>
      <c r="T140" s="165">
        <f>$T$139+$R$140</f>
        <v>0</v>
      </c>
      <c r="U140" s="205">
        <f>$U$139+$S$140</f>
        <v>1</v>
      </c>
      <c r="V140" s="165">
        <f>$V$139+$T$140</f>
        <v>0</v>
      </c>
      <c r="W140" s="205">
        <f>$W$139+$U$140</f>
        <v>1</v>
      </c>
      <c r="X140" s="165">
        <f>$X$139+$V$140</f>
        <v>0</v>
      </c>
      <c r="Y140" s="205">
        <f>$Y$139+$W$140</f>
        <v>1</v>
      </c>
      <c r="Z140" s="165">
        <f>$Z$139+$X$140</f>
        <v>0</v>
      </c>
      <c r="AA140" s="205">
        <f>$AA$139+$Y$140</f>
        <v>1</v>
      </c>
      <c r="AB140" s="165">
        <f>$AB$139+$Z$140</f>
        <v>0</v>
      </c>
    </row>
    <row r="141" spans="1:32" ht="15" customHeight="1">
      <c r="A141">
        <v>1</v>
      </c>
      <c r="B141" s="994" t="str">
        <f>'04.01.2-ESQUADRIAS'!$B$82</f>
        <v>04.01.200.09</v>
      </c>
      <c r="C141" s="996" t="str">
        <f>'04.01.2-ESQUADRIAS'!$C$82</f>
        <v>TRATAMENTO SUPERFICIAL EM ESQUADRIAS, INCLUSO LIXAMENTO, APLICAÇÃO DE MASSA ACRÍLICA, PINTURA E LIMPEZA - NÍVEL RUIM/PÉSSIMO DE DETERIORAÇÃO</v>
      </c>
      <c r="D141" s="1003">
        <f>'04.01.2-ESQUADRIAS'!$H$82</f>
        <v>0</v>
      </c>
      <c r="E141" s="175"/>
      <c r="F141" s="202">
        <f>$E$141*$D$141</f>
        <v>0</v>
      </c>
      <c r="G141" s="203"/>
      <c r="H141" s="167">
        <f>$G$141*$D$141</f>
        <v>0</v>
      </c>
      <c r="I141" s="203"/>
      <c r="J141" s="167">
        <f>$I$141*$D$141</f>
        <v>0</v>
      </c>
      <c r="K141" s="203"/>
      <c r="L141" s="167">
        <f>$K$141*$D$141</f>
        <v>0</v>
      </c>
      <c r="M141" s="203"/>
      <c r="N141" s="167">
        <f>$M$141*$D$141</f>
        <v>0</v>
      </c>
      <c r="O141" s="203">
        <v>0.5</v>
      </c>
      <c r="P141" s="167">
        <f>$O$141*$D$141</f>
        <v>0</v>
      </c>
      <c r="Q141" s="203">
        <v>0.5</v>
      </c>
      <c r="R141" s="167">
        <f>$Q$141*$D$141</f>
        <v>0</v>
      </c>
      <c r="S141" s="203"/>
      <c r="T141" s="167">
        <f>$S$141*$D$141</f>
        <v>0</v>
      </c>
      <c r="U141" s="203"/>
      <c r="V141" s="167">
        <f>$U$141*$D$141</f>
        <v>0</v>
      </c>
      <c r="W141" s="203"/>
      <c r="X141" s="167">
        <f>$W$141*$D$141</f>
        <v>0</v>
      </c>
      <c r="Y141" s="203"/>
      <c r="Z141" s="167">
        <f>$Y$141*$D$141</f>
        <v>0</v>
      </c>
      <c r="AA141" s="203"/>
      <c r="AB141" s="167">
        <f>$AA$141*$D$141</f>
        <v>0</v>
      </c>
      <c r="AF141" t="s">
        <v>2189</v>
      </c>
    </row>
    <row r="142" spans="1:32" ht="15" customHeight="1" thickBot="1">
      <c r="A142">
        <v>2</v>
      </c>
      <c r="B142" s="995"/>
      <c r="C142" s="997"/>
      <c r="D142" s="1004"/>
      <c r="E142" s="162">
        <f>$E$141</f>
        <v>0</v>
      </c>
      <c r="F142" s="204">
        <f>$F$141</f>
        <v>0</v>
      </c>
      <c r="G142" s="205">
        <f>$G$141+$E$142</f>
        <v>0</v>
      </c>
      <c r="H142" s="165">
        <f>$H$141+$F$142</f>
        <v>0</v>
      </c>
      <c r="I142" s="205">
        <f>$I$141+$G$142</f>
        <v>0</v>
      </c>
      <c r="J142" s="165">
        <f>$J$141+$H$142</f>
        <v>0</v>
      </c>
      <c r="K142" s="205">
        <f>$K$141+$I$142</f>
        <v>0</v>
      </c>
      <c r="L142" s="165">
        <f>$L$141+$J$142</f>
        <v>0</v>
      </c>
      <c r="M142" s="205">
        <f>$M$141+$K$142</f>
        <v>0</v>
      </c>
      <c r="N142" s="165">
        <f>$N$141+$L$142</f>
        <v>0</v>
      </c>
      <c r="O142" s="205">
        <f>$O$141+$M$142</f>
        <v>0.5</v>
      </c>
      <c r="P142" s="165">
        <f>$P$141+$N$142</f>
        <v>0</v>
      </c>
      <c r="Q142" s="205">
        <f>$Q$141+$O$142</f>
        <v>1</v>
      </c>
      <c r="R142" s="165">
        <f>$R$141+$P$142</f>
        <v>0</v>
      </c>
      <c r="S142" s="205">
        <f>$S$141+$Q$142</f>
        <v>1</v>
      </c>
      <c r="T142" s="165">
        <f>$T$141+$R$142</f>
        <v>0</v>
      </c>
      <c r="U142" s="205">
        <f>$U$141+$S$142</f>
        <v>1</v>
      </c>
      <c r="V142" s="165">
        <f>$V$141+$T$142</f>
        <v>0</v>
      </c>
      <c r="W142" s="205">
        <f>$W$141+$U$142</f>
        <v>1</v>
      </c>
      <c r="X142" s="165">
        <f>$X$141+$V$142</f>
        <v>0</v>
      </c>
      <c r="Y142" s="205">
        <f>$Y$141+$W$142</f>
        <v>1</v>
      </c>
      <c r="Z142" s="165">
        <f>$Z$141+$X$142</f>
        <v>0</v>
      </c>
      <c r="AA142" s="205">
        <f>$AA$141+$Y$142</f>
        <v>1</v>
      </c>
      <c r="AB142" s="165">
        <f>$AB$141+$Z$142</f>
        <v>0</v>
      </c>
    </row>
    <row r="143" spans="1:32" ht="15" customHeight="1">
      <c r="A143">
        <v>1</v>
      </c>
      <c r="B143" s="994" t="str">
        <f>'04.01.2-ESQUADRIAS'!$B$83</f>
        <v>04.01.200.10</v>
      </c>
      <c r="C143" s="996" t="str">
        <f>'04.01.2-ESQUADRIAS'!$C$83</f>
        <v>RESTAURAÇÃO DE JANELAS METÁLICAS - NÍVEL REGULAR DE DETERIORAÇÃO</v>
      </c>
      <c r="D143" s="1003">
        <f>'04.01.2-ESQUADRIAS'!$H$83</f>
        <v>0</v>
      </c>
      <c r="E143" s="175"/>
      <c r="F143" s="202">
        <f>$E$143*$D$143</f>
        <v>0</v>
      </c>
      <c r="G143" s="203"/>
      <c r="H143" s="167">
        <f>$G$143*$D$143</f>
        <v>0</v>
      </c>
      <c r="I143" s="203"/>
      <c r="J143" s="167">
        <f>$I$143*$D$143</f>
        <v>0</v>
      </c>
      <c r="K143" s="203"/>
      <c r="L143" s="167">
        <f>$K$143*$D$143</f>
        <v>0</v>
      </c>
      <c r="M143" s="203"/>
      <c r="N143" s="167">
        <f>$M$143*$D$143</f>
        <v>0</v>
      </c>
      <c r="O143" s="203">
        <v>0.5</v>
      </c>
      <c r="P143" s="167">
        <f>$O$143*$D$143</f>
        <v>0</v>
      </c>
      <c r="Q143" s="203">
        <v>0.5</v>
      </c>
      <c r="R143" s="167">
        <f>$Q$143*$D$143</f>
        <v>0</v>
      </c>
      <c r="S143" s="203"/>
      <c r="T143" s="167">
        <f>$S$143*$D$143</f>
        <v>0</v>
      </c>
      <c r="U143" s="203"/>
      <c r="V143" s="167">
        <f>$U$143*$D$143</f>
        <v>0</v>
      </c>
      <c r="W143" s="203"/>
      <c r="X143" s="167">
        <f>$W$143*$D$143</f>
        <v>0</v>
      </c>
      <c r="Y143" s="203"/>
      <c r="Z143" s="167">
        <f>$Y$143*$D$143</f>
        <v>0</v>
      </c>
      <c r="AA143" s="203"/>
      <c r="AB143" s="167">
        <f>$AA$143*$D$143</f>
        <v>0</v>
      </c>
    </row>
    <row r="144" spans="1:32" ht="15" customHeight="1" thickBot="1">
      <c r="A144">
        <v>2</v>
      </c>
      <c r="B144" s="995"/>
      <c r="C144" s="997"/>
      <c r="D144" s="1004"/>
      <c r="E144" s="162">
        <f>$E$143</f>
        <v>0</v>
      </c>
      <c r="F144" s="204">
        <f>$F$143</f>
        <v>0</v>
      </c>
      <c r="G144" s="205">
        <f>$G$143+$E$144</f>
        <v>0</v>
      </c>
      <c r="H144" s="165">
        <f>$H$143+$F$144</f>
        <v>0</v>
      </c>
      <c r="I144" s="205">
        <f>$I$143+$G$144</f>
        <v>0</v>
      </c>
      <c r="J144" s="165">
        <f>$J$143+$H$144</f>
        <v>0</v>
      </c>
      <c r="K144" s="205">
        <f>$K$143+$I$144</f>
        <v>0</v>
      </c>
      <c r="L144" s="165">
        <f>$L$143+$J$144</f>
        <v>0</v>
      </c>
      <c r="M144" s="205">
        <f>$M$143+$K$144</f>
        <v>0</v>
      </c>
      <c r="N144" s="165">
        <f>$N$143+$L$144</f>
        <v>0</v>
      </c>
      <c r="O144" s="205">
        <f>$O$143+$M$144</f>
        <v>0.5</v>
      </c>
      <c r="P144" s="165">
        <f>$P$143+$N$144</f>
        <v>0</v>
      </c>
      <c r="Q144" s="205">
        <f>$Q$143+$O$144</f>
        <v>1</v>
      </c>
      <c r="R144" s="165">
        <f>$R$143+$P$144</f>
        <v>0</v>
      </c>
      <c r="S144" s="205">
        <f>$S$143+$Q$144</f>
        <v>1</v>
      </c>
      <c r="T144" s="165">
        <f>$T$143+$R$144</f>
        <v>0</v>
      </c>
      <c r="U144" s="205">
        <f>$U$143+$S$144</f>
        <v>1</v>
      </c>
      <c r="V144" s="165">
        <f>$V$143+$T$144</f>
        <v>0</v>
      </c>
      <c r="W144" s="205">
        <f>$W$143+$U$144</f>
        <v>1</v>
      </c>
      <c r="X144" s="165">
        <f>$X$143+$V$144</f>
        <v>0</v>
      </c>
      <c r="Y144" s="205">
        <f>$Y$143+$W$144</f>
        <v>1</v>
      </c>
      <c r="Z144" s="165">
        <f>$Z$143+$X$144</f>
        <v>0</v>
      </c>
      <c r="AA144" s="205">
        <f>$AA$143+$Y$144</f>
        <v>1</v>
      </c>
      <c r="AB144" s="165">
        <f>$AB$143+$Z$144</f>
        <v>0</v>
      </c>
    </row>
    <row r="145" spans="1:32" ht="15" customHeight="1">
      <c r="A145">
        <v>1</v>
      </c>
      <c r="B145" s="994" t="str">
        <f>'04.01.2-ESQUADRIAS'!$B$84</f>
        <v>04.01.200.10</v>
      </c>
      <c r="C145" s="996" t="str">
        <f>'04.01.2-ESQUADRIAS'!$C$84</f>
        <v>LIMPEZA SUPERFICIAL DE ESQUADRIAS</v>
      </c>
      <c r="D145" s="1003">
        <f>'04.01.2-ESQUADRIAS'!$H$84</f>
        <v>0</v>
      </c>
      <c r="E145" s="175"/>
      <c r="F145" s="202">
        <f>$E$145*$D$145</f>
        <v>0</v>
      </c>
      <c r="G145" s="203"/>
      <c r="H145" s="167">
        <f>$G$145*$D$145</f>
        <v>0</v>
      </c>
      <c r="I145" s="203"/>
      <c r="J145" s="167">
        <f>$I$145*$D$145</f>
        <v>0</v>
      </c>
      <c r="K145" s="203"/>
      <c r="L145" s="167">
        <f>$K$145*$D$145</f>
        <v>0</v>
      </c>
      <c r="M145" s="203"/>
      <c r="N145" s="167">
        <f>$M$145*$D$145</f>
        <v>0</v>
      </c>
      <c r="O145" s="203">
        <v>0.5</v>
      </c>
      <c r="P145" s="167">
        <f>$O$145*$D$145</f>
        <v>0</v>
      </c>
      <c r="Q145" s="203">
        <v>0.5</v>
      </c>
      <c r="R145" s="167">
        <f>$Q$145*$D$145</f>
        <v>0</v>
      </c>
      <c r="S145" s="203"/>
      <c r="T145" s="167">
        <f>$S$145*$D$145</f>
        <v>0</v>
      </c>
      <c r="U145" s="203"/>
      <c r="V145" s="167">
        <f>$U$145*$D$145</f>
        <v>0</v>
      </c>
      <c r="W145" s="203"/>
      <c r="X145" s="167">
        <f>$W$145*$D$145</f>
        <v>0</v>
      </c>
      <c r="Y145" s="203"/>
      <c r="Z145" s="167">
        <f>$Y$145*$D$145</f>
        <v>0</v>
      </c>
      <c r="AA145" s="203"/>
      <c r="AB145" s="167">
        <f>$AA$145*$D$145</f>
        <v>0</v>
      </c>
      <c r="AF145" t="s">
        <v>2190</v>
      </c>
    </row>
    <row r="146" spans="1:32" ht="15" customHeight="1" thickBot="1">
      <c r="A146">
        <v>2</v>
      </c>
      <c r="B146" s="995"/>
      <c r="C146" s="997"/>
      <c r="D146" s="1004"/>
      <c r="E146" s="162">
        <f>$E$145</f>
        <v>0</v>
      </c>
      <c r="F146" s="204">
        <f>$F$145</f>
        <v>0</v>
      </c>
      <c r="G146" s="205">
        <f>$G$145+$E$146</f>
        <v>0</v>
      </c>
      <c r="H146" s="165">
        <f>$H$145+$F$146</f>
        <v>0</v>
      </c>
      <c r="I146" s="205">
        <f>$I$145+$G$146</f>
        <v>0</v>
      </c>
      <c r="J146" s="165">
        <f>$J$145+$H$146</f>
        <v>0</v>
      </c>
      <c r="K146" s="205">
        <f>$K$145+$I$146</f>
        <v>0</v>
      </c>
      <c r="L146" s="165">
        <f>$L$145+$J$146</f>
        <v>0</v>
      </c>
      <c r="M146" s="205">
        <f>$M$145+$K$146</f>
        <v>0</v>
      </c>
      <c r="N146" s="165">
        <f>$N$145+$L$146</f>
        <v>0</v>
      </c>
      <c r="O146" s="205">
        <f>$O$145+$M$146</f>
        <v>0.5</v>
      </c>
      <c r="P146" s="165">
        <f>$P$145+$N$146</f>
        <v>0</v>
      </c>
      <c r="Q146" s="205">
        <f>$Q$145+$O$146</f>
        <v>1</v>
      </c>
      <c r="R146" s="165">
        <f>$R$145+$P$146</f>
        <v>0</v>
      </c>
      <c r="S146" s="205">
        <f>$S$145+$Q$146</f>
        <v>1</v>
      </c>
      <c r="T146" s="165">
        <f>$T$145+$R$146</f>
        <v>0</v>
      </c>
      <c r="U146" s="205">
        <f>$U$145+$S$146</f>
        <v>1</v>
      </c>
      <c r="V146" s="165">
        <f>$V$145+$T$146</f>
        <v>0</v>
      </c>
      <c r="W146" s="205">
        <f>$W$145+$U$146</f>
        <v>1</v>
      </c>
      <c r="X146" s="165">
        <f>$X$145+$V$146</f>
        <v>0</v>
      </c>
      <c r="Y146" s="205">
        <f>$Y$145+$W$146</f>
        <v>1</v>
      </c>
      <c r="Z146" s="165">
        <f>$Z$145+$X$146</f>
        <v>0</v>
      </c>
      <c r="AA146" s="205">
        <f>$AA$145+$Y$146</f>
        <v>1</v>
      </c>
      <c r="AB146" s="165">
        <f>$AB$145+$Z$146</f>
        <v>0</v>
      </c>
    </row>
    <row r="147" spans="1:32" ht="15" customHeight="1">
      <c r="B147" s="76" t="str">
        <f>'04.01.2-ESQUADRIAS'!$B$85</f>
        <v>04.01.000</v>
      </c>
      <c r="C147" s="40" t="str">
        <f>'04.01.2-ESQUADRIAS'!$C$85</f>
        <v>ARQUITETURA - BLOCO H</v>
      </c>
      <c r="D147" s="106">
        <f>'04.01.2-ESQUADRIAS'!$H$85</f>
        <v>0</v>
      </c>
      <c r="E147" s="993"/>
      <c r="F147" s="993"/>
      <c r="G147" s="993"/>
      <c r="H147" s="993"/>
      <c r="I147" s="993"/>
      <c r="J147" s="993"/>
      <c r="K147" s="993"/>
      <c r="L147" s="993"/>
      <c r="M147" s="993"/>
      <c r="N147" s="993"/>
      <c r="O147" s="993"/>
      <c r="P147" s="993"/>
      <c r="Q147" s="993"/>
      <c r="R147" s="993"/>
      <c r="S147" s="993"/>
      <c r="T147" s="993"/>
      <c r="U147" s="993"/>
      <c r="V147" s="993"/>
      <c r="W147" s="993"/>
      <c r="X147" s="993"/>
      <c r="Y147" s="993"/>
      <c r="Z147" s="993"/>
      <c r="AA147" s="993"/>
      <c r="AB147" s="993"/>
      <c r="AF147" s="200" t="s">
        <v>398</v>
      </c>
    </row>
    <row r="148" spans="1:32" ht="15" customHeight="1" thickBot="1">
      <c r="B148" s="127" t="str">
        <f>'04.01.2-ESQUADRIAS'!$B$86</f>
        <v>04.01.200</v>
      </c>
      <c r="C148" s="128" t="str">
        <f>'04.01.2-ESQUADRIAS'!$C$86</f>
        <v>Esquadrias</v>
      </c>
      <c r="D148" s="327"/>
      <c r="E148" s="1000"/>
      <c r="F148" s="1000"/>
      <c r="G148" s="1000"/>
      <c r="H148" s="1000"/>
      <c r="I148" s="1000"/>
      <c r="J148" s="1000"/>
      <c r="K148" s="1000"/>
      <c r="L148" s="1000"/>
      <c r="M148" s="1000"/>
      <c r="N148" s="1000"/>
      <c r="O148" s="1000"/>
      <c r="P148" s="1000"/>
      <c r="Q148" s="1000"/>
      <c r="R148" s="1000"/>
      <c r="S148" s="1000"/>
      <c r="T148" s="1000"/>
      <c r="U148" s="1000"/>
      <c r="V148" s="1000"/>
      <c r="W148" s="1000"/>
      <c r="X148" s="1000"/>
      <c r="Y148" s="1000"/>
      <c r="Z148" s="1000"/>
      <c r="AA148" s="1000"/>
      <c r="AB148" s="1000"/>
      <c r="AF148" t="s">
        <v>400</v>
      </c>
    </row>
    <row r="149" spans="1:32" ht="15" customHeight="1">
      <c r="A149">
        <v>1</v>
      </c>
      <c r="B149" s="994" t="str">
        <f>'04.01.2-ESQUADRIAS'!$B$87</f>
        <v>04.01.200.01</v>
      </c>
      <c r="C149" s="996" t="str">
        <f>'04.01.2-ESQUADRIAS'!$C$87</f>
        <v>RESTAURAÇÃO DE JANELAS DE MADEIRA MACIÇA - NÍVEL REGULAR DE DETERIORAÇÃO</v>
      </c>
      <c r="D149" s="1003">
        <f>'04.01.2-ESQUADRIAS'!$H$87</f>
        <v>0</v>
      </c>
      <c r="E149" s="175"/>
      <c r="F149" s="202">
        <f>$E$149*$D$149</f>
        <v>0</v>
      </c>
      <c r="G149" s="203"/>
      <c r="H149" s="167">
        <f>$G$149*$D$149</f>
        <v>0</v>
      </c>
      <c r="I149" s="203"/>
      <c r="J149" s="167">
        <f>$I$149*$D$149</f>
        <v>0</v>
      </c>
      <c r="K149" s="203"/>
      <c r="L149" s="167">
        <f>$K$149*$D$149</f>
        <v>0</v>
      </c>
      <c r="M149" s="203"/>
      <c r="N149" s="167">
        <f>$M$149*$D$149</f>
        <v>0</v>
      </c>
      <c r="O149" s="203">
        <v>0.5</v>
      </c>
      <c r="P149" s="167">
        <f>$O$149*$D$149</f>
        <v>0</v>
      </c>
      <c r="Q149" s="203">
        <v>0.5</v>
      </c>
      <c r="R149" s="167">
        <f>$Q$149*$D$149</f>
        <v>0</v>
      </c>
      <c r="S149" s="203"/>
      <c r="T149" s="167">
        <f>$S$149*$D$149</f>
        <v>0</v>
      </c>
      <c r="U149" s="203"/>
      <c r="V149" s="167">
        <f>$U$149*$D$149</f>
        <v>0</v>
      </c>
      <c r="W149" s="203"/>
      <c r="X149" s="167">
        <f>$W$149*$D$149</f>
        <v>0</v>
      </c>
      <c r="Y149" s="203"/>
      <c r="Z149" s="167">
        <f>$Y$149*$D$149</f>
        <v>0</v>
      </c>
      <c r="AA149" s="203"/>
      <c r="AB149" s="167">
        <f>$AA$149*$D$149</f>
        <v>0</v>
      </c>
      <c r="AF149" t="s">
        <v>401</v>
      </c>
    </row>
    <row r="150" spans="1:32" ht="15" customHeight="1" thickBot="1">
      <c r="A150">
        <v>2</v>
      </c>
      <c r="B150" s="995"/>
      <c r="C150" s="997"/>
      <c r="D150" s="1004"/>
      <c r="E150" s="162">
        <f>$E$149</f>
        <v>0</v>
      </c>
      <c r="F150" s="204">
        <f>$F$149</f>
        <v>0</v>
      </c>
      <c r="G150" s="205">
        <f>$G$149+$E$150</f>
        <v>0</v>
      </c>
      <c r="H150" s="165">
        <f>$H$149+$F$150</f>
        <v>0</v>
      </c>
      <c r="I150" s="205">
        <f>$I$149+$G$150</f>
        <v>0</v>
      </c>
      <c r="J150" s="165">
        <f>$J$149+$H$150</f>
        <v>0</v>
      </c>
      <c r="K150" s="205">
        <f>$K$149+$I$150</f>
        <v>0</v>
      </c>
      <c r="L150" s="165">
        <f>$L$149+$J$150</f>
        <v>0</v>
      </c>
      <c r="M150" s="205">
        <f>$M$149+$K$150</f>
        <v>0</v>
      </c>
      <c r="N150" s="165">
        <f>$N$149+$L$150</f>
        <v>0</v>
      </c>
      <c r="O150" s="205">
        <f>$O$149+$M$150</f>
        <v>0.5</v>
      </c>
      <c r="P150" s="165">
        <f>$P$149+$N$150</f>
        <v>0</v>
      </c>
      <c r="Q150" s="205">
        <f>$Q$149+$O$150</f>
        <v>1</v>
      </c>
      <c r="R150" s="165">
        <f>$R$149+$P$150</f>
        <v>0</v>
      </c>
      <c r="S150" s="205">
        <f>$S$149+$Q$150</f>
        <v>1</v>
      </c>
      <c r="T150" s="165">
        <f>$T$149+$R$150</f>
        <v>0</v>
      </c>
      <c r="U150" s="205">
        <f>$U$149+$S$150</f>
        <v>1</v>
      </c>
      <c r="V150" s="165">
        <f>$V$149+$T$150</f>
        <v>0</v>
      </c>
      <c r="W150" s="205">
        <f>$W$149+$U$150</f>
        <v>1</v>
      </c>
      <c r="X150" s="165">
        <f>$X$149+$V$150</f>
        <v>0</v>
      </c>
      <c r="Y150" s="205">
        <f>$Y$149+$W$150</f>
        <v>1</v>
      </c>
      <c r="Z150" s="165">
        <f>$Z$149+$X$150</f>
        <v>0</v>
      </c>
      <c r="AA150" s="205">
        <f>$AA$149+$Y$150</f>
        <v>1</v>
      </c>
      <c r="AB150" s="165">
        <f>$AB$149+$Z$150</f>
        <v>0</v>
      </c>
    </row>
    <row r="151" spans="1:32" ht="15" customHeight="1">
      <c r="A151">
        <v>1</v>
      </c>
      <c r="B151" s="994" t="str">
        <f>'04.01.2-ESQUADRIAS'!$B$88</f>
        <v>04.01.200.02</v>
      </c>
      <c r="C151" s="996" t="str">
        <f>'04.01.2-ESQUADRIAS'!$C$88</f>
        <v>RESTAURAÇÃO DE JANELAS DE MADEIRA MACIÇA - NÍVEL INTERMEDIÁRIO DE DETERIORAÇÃO</v>
      </c>
      <c r="D151" s="1003">
        <f>'04.01.2-ESQUADRIAS'!$H$88</f>
        <v>0</v>
      </c>
      <c r="E151" s="175"/>
      <c r="F151" s="202">
        <f>$E$151*$D$151</f>
        <v>0</v>
      </c>
      <c r="G151" s="203"/>
      <c r="H151" s="167">
        <f>$G$151*$D$151</f>
        <v>0</v>
      </c>
      <c r="I151" s="203"/>
      <c r="J151" s="167">
        <f>$I$151*$D$151</f>
        <v>0</v>
      </c>
      <c r="K151" s="203"/>
      <c r="L151" s="167">
        <f>$K$151*$D$151</f>
        <v>0</v>
      </c>
      <c r="M151" s="203"/>
      <c r="N151" s="167">
        <f>$M$151*$D$151</f>
        <v>0</v>
      </c>
      <c r="O151" s="203">
        <v>0.4</v>
      </c>
      <c r="P151" s="167">
        <f>$O$151*$D$151</f>
        <v>0</v>
      </c>
      <c r="Q151" s="203">
        <v>0.3</v>
      </c>
      <c r="R151" s="167">
        <f>$Q$151*$D$151</f>
        <v>0</v>
      </c>
      <c r="S151" s="203">
        <v>0.3</v>
      </c>
      <c r="T151" s="167">
        <f>$S$151*$D$151</f>
        <v>0</v>
      </c>
      <c r="U151" s="203"/>
      <c r="V151" s="167">
        <f>$U$151*$D$151</f>
        <v>0</v>
      </c>
      <c r="W151" s="203"/>
      <c r="X151" s="167">
        <f>$W$151*$D$151</f>
        <v>0</v>
      </c>
      <c r="Y151" s="203"/>
      <c r="Z151" s="167">
        <f>$Y$151*$D$151</f>
        <v>0</v>
      </c>
      <c r="AA151" s="203"/>
      <c r="AB151" s="167">
        <f>$AA$151*$D$151</f>
        <v>0</v>
      </c>
      <c r="AF151" t="s">
        <v>402</v>
      </c>
    </row>
    <row r="152" spans="1:32" ht="15" customHeight="1" thickBot="1">
      <c r="A152">
        <v>2</v>
      </c>
      <c r="B152" s="995"/>
      <c r="C152" s="997"/>
      <c r="D152" s="1004"/>
      <c r="E152" s="162">
        <f>$E$151</f>
        <v>0</v>
      </c>
      <c r="F152" s="204">
        <f>$F$151</f>
        <v>0</v>
      </c>
      <c r="G152" s="205">
        <f>$G$151+$E$152</f>
        <v>0</v>
      </c>
      <c r="H152" s="165">
        <f>$H$151+$F$152</f>
        <v>0</v>
      </c>
      <c r="I152" s="205">
        <f>$I$151+$G$152</f>
        <v>0</v>
      </c>
      <c r="J152" s="165">
        <f>$J$151+$H$152</f>
        <v>0</v>
      </c>
      <c r="K152" s="205">
        <f>$K$151+$I$152</f>
        <v>0</v>
      </c>
      <c r="L152" s="165">
        <f>$L$151+$J$152</f>
        <v>0</v>
      </c>
      <c r="M152" s="205">
        <f>$M$151+$K$152</f>
        <v>0</v>
      </c>
      <c r="N152" s="165">
        <f>$N$151+$L$152</f>
        <v>0</v>
      </c>
      <c r="O152" s="205">
        <f>$O$151+$M$152</f>
        <v>0.4</v>
      </c>
      <c r="P152" s="165">
        <f>$P$151+$N$152</f>
        <v>0</v>
      </c>
      <c r="Q152" s="205">
        <f>$Q$151+$O$152</f>
        <v>0.7</v>
      </c>
      <c r="R152" s="165">
        <f>$R$151+$P$152</f>
        <v>0</v>
      </c>
      <c r="S152" s="205">
        <f>$S$151+$Q$152</f>
        <v>1</v>
      </c>
      <c r="T152" s="165">
        <f>$T$151+$R$152</f>
        <v>0</v>
      </c>
      <c r="U152" s="205">
        <f>$U$151+$S$152</f>
        <v>1</v>
      </c>
      <c r="V152" s="165">
        <f>$V$151+$T$152</f>
        <v>0</v>
      </c>
      <c r="W152" s="205">
        <f>$W$151+$U$152</f>
        <v>1</v>
      </c>
      <c r="X152" s="165">
        <f>$X$151+$V$152</f>
        <v>0</v>
      </c>
      <c r="Y152" s="205">
        <f>$Y$151+$W$152</f>
        <v>1</v>
      </c>
      <c r="Z152" s="165">
        <f>$Z$151+$X$152</f>
        <v>0</v>
      </c>
      <c r="AA152" s="205">
        <f>$AA$151+$Y$152</f>
        <v>1</v>
      </c>
      <c r="AB152" s="165">
        <f>$AB$151+$Z$152</f>
        <v>0</v>
      </c>
    </row>
    <row r="153" spans="1:32" ht="15" customHeight="1">
      <c r="A153">
        <v>1</v>
      </c>
      <c r="B153" s="994" t="str">
        <f>'04.01.2-ESQUADRIAS'!$B$89</f>
        <v>04.01.200.03</v>
      </c>
      <c r="C153" s="996" t="str">
        <f>'04.01.2-ESQUADRIAS'!$C$89</f>
        <v>RESTAURAÇÃO DE JANELAS DE MADEIRA MACIÇA - NÍVEL RUIM/PÉSSIMO DE DETERIORAÇÃO</v>
      </c>
      <c r="D153" s="1003">
        <f>'04.01.2-ESQUADRIAS'!$H$89</f>
        <v>0</v>
      </c>
      <c r="E153" s="175"/>
      <c r="F153" s="202">
        <f>$E$153*$D$153</f>
        <v>0</v>
      </c>
      <c r="G153" s="203"/>
      <c r="H153" s="167">
        <f>$G$153*$D$153</f>
        <v>0</v>
      </c>
      <c r="I153" s="203"/>
      <c r="J153" s="167">
        <f>$I$153*$D$153</f>
        <v>0</v>
      </c>
      <c r="K153" s="203"/>
      <c r="L153" s="167">
        <f>$K$153*$D$153</f>
        <v>0</v>
      </c>
      <c r="M153" s="203"/>
      <c r="N153" s="167">
        <f>$M$153*$D$153</f>
        <v>0</v>
      </c>
      <c r="O153" s="203">
        <v>0.3</v>
      </c>
      <c r="P153" s="167">
        <f>$O$153*$D$153</f>
        <v>0</v>
      </c>
      <c r="Q153" s="203">
        <v>0.5</v>
      </c>
      <c r="R153" s="167">
        <f>$Q$153*$D$153</f>
        <v>0</v>
      </c>
      <c r="S153" s="203">
        <v>0.2</v>
      </c>
      <c r="T153" s="167">
        <f>$S$153*$D$153</f>
        <v>0</v>
      </c>
      <c r="U153" s="203"/>
      <c r="V153" s="167">
        <f>$U$153*$D$153</f>
        <v>0</v>
      </c>
      <c r="W153" s="203"/>
      <c r="X153" s="167">
        <f>$W$153*$D$153</f>
        <v>0</v>
      </c>
      <c r="Y153" s="203"/>
      <c r="Z153" s="167">
        <f>$Y$153*$D$153</f>
        <v>0</v>
      </c>
      <c r="AA153" s="203"/>
      <c r="AB153" s="167">
        <f>$AA$153*$D$153</f>
        <v>0</v>
      </c>
      <c r="AF153" t="s">
        <v>403</v>
      </c>
    </row>
    <row r="154" spans="1:32" ht="15" customHeight="1" thickBot="1">
      <c r="A154">
        <v>2</v>
      </c>
      <c r="B154" s="995"/>
      <c r="C154" s="997"/>
      <c r="D154" s="1004"/>
      <c r="E154" s="162">
        <f>$E$153</f>
        <v>0</v>
      </c>
      <c r="F154" s="204">
        <f>$F$153</f>
        <v>0</v>
      </c>
      <c r="G154" s="205">
        <f>$G$153+$E$154</f>
        <v>0</v>
      </c>
      <c r="H154" s="165">
        <f>$H$153+$F$154</f>
        <v>0</v>
      </c>
      <c r="I154" s="205">
        <f>$I$153+$G$154</f>
        <v>0</v>
      </c>
      <c r="J154" s="165">
        <f>$J$153+$H$154</f>
        <v>0</v>
      </c>
      <c r="K154" s="205">
        <f>$K$153+$I$154</f>
        <v>0</v>
      </c>
      <c r="L154" s="165">
        <f>$L$153+$J$154</f>
        <v>0</v>
      </c>
      <c r="M154" s="205">
        <f>$M$153+$K$154</f>
        <v>0</v>
      </c>
      <c r="N154" s="165">
        <f>$N$153+$L$154</f>
        <v>0</v>
      </c>
      <c r="O154" s="205">
        <f>$O$153+$M$154</f>
        <v>0.3</v>
      </c>
      <c r="P154" s="165">
        <f>$P$153+$N$154</f>
        <v>0</v>
      </c>
      <c r="Q154" s="205">
        <f>$Q$153+$O$154</f>
        <v>0.8</v>
      </c>
      <c r="R154" s="165">
        <f>$R$153+$P$154</f>
        <v>0</v>
      </c>
      <c r="S154" s="205">
        <f>$S$153+$Q$154</f>
        <v>1</v>
      </c>
      <c r="T154" s="165">
        <f>$T$153+$R$154</f>
        <v>0</v>
      </c>
      <c r="U154" s="205">
        <f>$U$153+$S$154</f>
        <v>1</v>
      </c>
      <c r="V154" s="165">
        <f>$V$153+$T$154</f>
        <v>0</v>
      </c>
      <c r="W154" s="205">
        <f>$W$153+$U$154</f>
        <v>1</v>
      </c>
      <c r="X154" s="165">
        <f>$X$153+$V$154</f>
        <v>0</v>
      </c>
      <c r="Y154" s="205">
        <f>$Y$153+$W$154</f>
        <v>1</v>
      </c>
      <c r="Z154" s="165">
        <f>$Z$153+$X$154</f>
        <v>0</v>
      </c>
      <c r="AA154" s="205">
        <f>$AA$153+$Y$154</f>
        <v>1</v>
      </c>
      <c r="AB154" s="165">
        <f>$AB$153+$Z$154</f>
        <v>0</v>
      </c>
    </row>
    <row r="155" spans="1:32" ht="15" customHeight="1">
      <c r="A155">
        <v>1</v>
      </c>
      <c r="B155" s="994" t="str">
        <f>'04.01.2-ESQUADRIAS'!$B$90</f>
        <v>04.01.200.04</v>
      </c>
      <c r="C155" s="996" t="str">
        <f>'04.01.2-ESQUADRIAS'!$C$90</f>
        <v>RESTAURAÇÃO DE PORTAS DE MADEIRA MACIÇA - NÍVEL REGULAR DE DETERIORAÇÃO</v>
      </c>
      <c r="D155" s="1003">
        <f>'04.01.2-ESQUADRIAS'!$H$90</f>
        <v>0</v>
      </c>
      <c r="E155" s="175"/>
      <c r="F155" s="202">
        <f>$E$155*$D$155</f>
        <v>0</v>
      </c>
      <c r="G155" s="203"/>
      <c r="H155" s="167">
        <f>$G$155*$D$155</f>
        <v>0</v>
      </c>
      <c r="I155" s="203"/>
      <c r="J155" s="167">
        <f>$I$155*$D$155</f>
        <v>0</v>
      </c>
      <c r="K155" s="203"/>
      <c r="L155" s="167">
        <f>$K$155*$D$155</f>
        <v>0</v>
      </c>
      <c r="M155" s="203"/>
      <c r="N155" s="167">
        <f>$M$155*$D$155</f>
        <v>0</v>
      </c>
      <c r="O155" s="203">
        <v>0.5</v>
      </c>
      <c r="P155" s="167">
        <f>$O$155*$D$155</f>
        <v>0</v>
      </c>
      <c r="Q155" s="203">
        <v>0.5</v>
      </c>
      <c r="R155" s="167">
        <f>$Q$155*$D$155</f>
        <v>0</v>
      </c>
      <c r="S155" s="203"/>
      <c r="T155" s="167">
        <f>$S$155*$D$155</f>
        <v>0</v>
      </c>
      <c r="U155" s="203"/>
      <c r="V155" s="167">
        <f>$U$155*$D$155</f>
        <v>0</v>
      </c>
      <c r="W155" s="203"/>
      <c r="X155" s="167">
        <f>$W$155*$D$155</f>
        <v>0</v>
      </c>
      <c r="Y155" s="203"/>
      <c r="Z155" s="167">
        <f>$Y$155*$D$155</f>
        <v>0</v>
      </c>
      <c r="AA155" s="203"/>
      <c r="AB155" s="167">
        <f>$AA$155*$D$155</f>
        <v>0</v>
      </c>
      <c r="AF155" t="s">
        <v>404</v>
      </c>
    </row>
    <row r="156" spans="1:32" ht="15" customHeight="1" thickBot="1">
      <c r="A156">
        <v>2</v>
      </c>
      <c r="B156" s="995"/>
      <c r="C156" s="997"/>
      <c r="D156" s="1004"/>
      <c r="E156" s="162">
        <f>$E$155</f>
        <v>0</v>
      </c>
      <c r="F156" s="204">
        <f>$F$155</f>
        <v>0</v>
      </c>
      <c r="G156" s="205">
        <f>$G$155+$E$156</f>
        <v>0</v>
      </c>
      <c r="H156" s="165">
        <f>$H$155+$F$156</f>
        <v>0</v>
      </c>
      <c r="I156" s="205">
        <f>$I$155+$G$156</f>
        <v>0</v>
      </c>
      <c r="J156" s="165">
        <f>$J$155+$H$156</f>
        <v>0</v>
      </c>
      <c r="K156" s="205">
        <f>$K$155+$I$156</f>
        <v>0</v>
      </c>
      <c r="L156" s="165">
        <f>$L$155+$J$156</f>
        <v>0</v>
      </c>
      <c r="M156" s="205">
        <f>$M$155+$K$156</f>
        <v>0</v>
      </c>
      <c r="N156" s="165">
        <f>$N$155+$L$156</f>
        <v>0</v>
      </c>
      <c r="O156" s="205">
        <f>$O$155+$M$156</f>
        <v>0.5</v>
      </c>
      <c r="P156" s="165">
        <f>$P$155+$N$156</f>
        <v>0</v>
      </c>
      <c r="Q156" s="205">
        <f>$Q$155+$O$156</f>
        <v>1</v>
      </c>
      <c r="R156" s="165">
        <f>$R$155+$P$156</f>
        <v>0</v>
      </c>
      <c r="S156" s="205">
        <f>$S$155+$Q$156</f>
        <v>1</v>
      </c>
      <c r="T156" s="165">
        <f>$T$155+$R$156</f>
        <v>0</v>
      </c>
      <c r="U156" s="205">
        <f>$U$155+$S$156</f>
        <v>1</v>
      </c>
      <c r="V156" s="165">
        <f>$V$155+$T$156</f>
        <v>0</v>
      </c>
      <c r="W156" s="205">
        <f>$W$155+$U$156</f>
        <v>1</v>
      </c>
      <c r="X156" s="165">
        <f>$X$155+$V$156</f>
        <v>0</v>
      </c>
      <c r="Y156" s="205">
        <f>$Y$155+$W$156</f>
        <v>1</v>
      </c>
      <c r="Z156" s="165">
        <f>$Z$155+$X$156</f>
        <v>0</v>
      </c>
      <c r="AA156" s="205">
        <f>$AA$155+$Y$156</f>
        <v>1</v>
      </c>
      <c r="AB156" s="165">
        <f>$AB$155+$Z$156</f>
        <v>0</v>
      </c>
    </row>
    <row r="157" spans="1:32" ht="15" customHeight="1">
      <c r="A157">
        <v>1</v>
      </c>
      <c r="B157" s="994" t="str">
        <f>'04.01.2-ESQUADRIAS'!$B$91</f>
        <v>04.01.200.05</v>
      </c>
      <c r="C157" s="996" t="str">
        <f>'04.01.2-ESQUADRIAS'!$C$91</f>
        <v>RESTAURAÇÃO DE PORTAS DE MADEIRA MACIÇA - NÍVEL INTERMEDIÁRIO DE DETERIORAÇÃO</v>
      </c>
      <c r="D157" s="1003">
        <f>'04.01.2-ESQUADRIAS'!$H$91</f>
        <v>0</v>
      </c>
      <c r="E157" s="175"/>
      <c r="F157" s="202">
        <f>$E$157*$D$157</f>
        <v>0</v>
      </c>
      <c r="G157" s="203"/>
      <c r="H157" s="167">
        <f>$G$157*$D$157</f>
        <v>0</v>
      </c>
      <c r="I157" s="203"/>
      <c r="J157" s="167">
        <f>$I$157*$D$157</f>
        <v>0</v>
      </c>
      <c r="K157" s="203"/>
      <c r="L157" s="167">
        <f>$K$157*$D$157</f>
        <v>0</v>
      </c>
      <c r="M157" s="203"/>
      <c r="N157" s="167">
        <f>$M$157*$D$157</f>
        <v>0</v>
      </c>
      <c r="O157" s="203">
        <v>0.5</v>
      </c>
      <c r="P157" s="167">
        <f>$O$157*$D$157</f>
        <v>0</v>
      </c>
      <c r="Q157" s="203">
        <v>0.5</v>
      </c>
      <c r="R157" s="167">
        <f>$Q$157*$D$157</f>
        <v>0</v>
      </c>
      <c r="S157" s="203"/>
      <c r="T157" s="167">
        <f>$S$157*$D$157</f>
        <v>0</v>
      </c>
      <c r="U157" s="203"/>
      <c r="V157" s="167">
        <f>$U$157*$D$157</f>
        <v>0</v>
      </c>
      <c r="W157" s="203"/>
      <c r="X157" s="167">
        <f>$W$157*$D$157</f>
        <v>0</v>
      </c>
      <c r="Y157" s="203"/>
      <c r="Z157" s="167">
        <f>$Y$157*$D$157</f>
        <v>0</v>
      </c>
      <c r="AA157" s="203"/>
      <c r="AB157" s="167">
        <f>$AA$157*$D$157</f>
        <v>0</v>
      </c>
      <c r="AF157" t="s">
        <v>405</v>
      </c>
    </row>
    <row r="158" spans="1:32" ht="15" customHeight="1" thickBot="1">
      <c r="A158">
        <v>2</v>
      </c>
      <c r="B158" s="995"/>
      <c r="C158" s="997"/>
      <c r="D158" s="1004"/>
      <c r="E158" s="162">
        <f>$E$157</f>
        <v>0</v>
      </c>
      <c r="F158" s="204">
        <f>$F$157</f>
        <v>0</v>
      </c>
      <c r="G158" s="205">
        <f>$G$157+$E$158</f>
        <v>0</v>
      </c>
      <c r="H158" s="165">
        <f>$H$157+$F$158</f>
        <v>0</v>
      </c>
      <c r="I158" s="205">
        <f>$I$157+$G$158</f>
        <v>0</v>
      </c>
      <c r="J158" s="165">
        <f>$J$157+$H$158</f>
        <v>0</v>
      </c>
      <c r="K158" s="205">
        <f>$K$157+$I$158</f>
        <v>0</v>
      </c>
      <c r="L158" s="165">
        <f>$L$157+$J$158</f>
        <v>0</v>
      </c>
      <c r="M158" s="205">
        <f>$M$157+$K$158</f>
        <v>0</v>
      </c>
      <c r="N158" s="165">
        <f>$N$157+$L$158</f>
        <v>0</v>
      </c>
      <c r="O158" s="205">
        <f>$O$157+$M$158</f>
        <v>0.5</v>
      </c>
      <c r="P158" s="165">
        <f>$P$157+$N$158</f>
        <v>0</v>
      </c>
      <c r="Q158" s="205">
        <f>$Q$157+$O$158</f>
        <v>1</v>
      </c>
      <c r="R158" s="165">
        <f>$R$157+$P$158</f>
        <v>0</v>
      </c>
      <c r="S158" s="205">
        <f>$S$157+$Q$158</f>
        <v>1</v>
      </c>
      <c r="T158" s="165">
        <f>$T$157+$R$158</f>
        <v>0</v>
      </c>
      <c r="U158" s="205">
        <f>$U$157+$S$158</f>
        <v>1</v>
      </c>
      <c r="V158" s="165">
        <f>$V$157+$T$158</f>
        <v>0</v>
      </c>
      <c r="W158" s="205">
        <f>$W$157+$U$158</f>
        <v>1</v>
      </c>
      <c r="X158" s="165">
        <f>$X$157+$V$158</f>
        <v>0</v>
      </c>
      <c r="Y158" s="205">
        <f>$Y$157+$W$158</f>
        <v>1</v>
      </c>
      <c r="Z158" s="165">
        <f>$Z$157+$X$158</f>
        <v>0</v>
      </c>
      <c r="AA158" s="205">
        <f>$AA$157+$Y$158</f>
        <v>1</v>
      </c>
      <c r="AB158" s="165">
        <f>$AB$157+$Z$158</f>
        <v>0</v>
      </c>
    </row>
    <row r="159" spans="1:32" ht="15" customHeight="1">
      <c r="A159">
        <v>1</v>
      </c>
      <c r="B159" s="994" t="str">
        <f>'04.01.2-ESQUADRIAS'!$B$92</f>
        <v>04.01.200.06</v>
      </c>
      <c r="C159" s="996" t="str">
        <f>'04.01.2-ESQUADRIAS'!$C$92</f>
        <v>TRATAMENTO SUPERFICIAL EM ESQUADRIAS, INCLUSO LIXAMENTO, APLICAÇÃO DE MASSA ACRÍLICA, PINTURA E LIMPEZA - NÍVEL REGULAR DE DETERIORAÇÃO</v>
      </c>
      <c r="D159" s="1003">
        <f>'04.01.2-ESQUADRIAS'!$H$92</f>
        <v>0</v>
      </c>
      <c r="E159" s="175"/>
      <c r="F159" s="202">
        <f>$E$159*$D$159</f>
        <v>0</v>
      </c>
      <c r="G159" s="203"/>
      <c r="H159" s="167">
        <f>$G$159*$D$159</f>
        <v>0</v>
      </c>
      <c r="I159" s="203"/>
      <c r="J159" s="167">
        <f>$I$159*$D$159</f>
        <v>0</v>
      </c>
      <c r="K159" s="203"/>
      <c r="L159" s="167">
        <f>$K$159*$D$159</f>
        <v>0</v>
      </c>
      <c r="M159" s="203"/>
      <c r="N159" s="167">
        <f>$M$159*$D$159</f>
        <v>0</v>
      </c>
      <c r="O159" s="203">
        <v>0.5</v>
      </c>
      <c r="P159" s="167">
        <f>$O$159*$D$159</f>
        <v>0</v>
      </c>
      <c r="Q159" s="203">
        <v>0.5</v>
      </c>
      <c r="R159" s="167">
        <f>$Q$159*$D$159</f>
        <v>0</v>
      </c>
      <c r="S159" s="203"/>
      <c r="T159" s="167">
        <f>$S$159*$D$159</f>
        <v>0</v>
      </c>
      <c r="U159" s="203"/>
      <c r="V159" s="167">
        <f>$U$159*$D$159</f>
        <v>0</v>
      </c>
      <c r="W159" s="203"/>
      <c r="X159" s="167">
        <f>$W$159*$D$159</f>
        <v>0</v>
      </c>
      <c r="Y159" s="203"/>
      <c r="Z159" s="167">
        <f>$Y$159*$D$159</f>
        <v>0</v>
      </c>
      <c r="AA159" s="203"/>
      <c r="AB159" s="167">
        <f>$AA$159*$D$159</f>
        <v>0</v>
      </c>
      <c r="AF159" t="s">
        <v>2191</v>
      </c>
    </row>
    <row r="160" spans="1:32" ht="15" customHeight="1" thickBot="1">
      <c r="A160">
        <v>2</v>
      </c>
      <c r="B160" s="995"/>
      <c r="C160" s="997"/>
      <c r="D160" s="1004"/>
      <c r="E160" s="162">
        <f>$E$159</f>
        <v>0</v>
      </c>
      <c r="F160" s="204">
        <f>$F$159</f>
        <v>0</v>
      </c>
      <c r="G160" s="205">
        <f>$G$159+$E$160</f>
        <v>0</v>
      </c>
      <c r="H160" s="165">
        <f>$H$159+$F$160</f>
        <v>0</v>
      </c>
      <c r="I160" s="205">
        <f>$I$159+$G$160</f>
        <v>0</v>
      </c>
      <c r="J160" s="165">
        <f>$J$159+$H$160</f>
        <v>0</v>
      </c>
      <c r="K160" s="205">
        <f>$K$159+$I$160</f>
        <v>0</v>
      </c>
      <c r="L160" s="165">
        <f>$L$159+$J$160</f>
        <v>0</v>
      </c>
      <c r="M160" s="205">
        <f>$M$159+$K$160</f>
        <v>0</v>
      </c>
      <c r="N160" s="165">
        <f>$N$159+$L$160</f>
        <v>0</v>
      </c>
      <c r="O160" s="205">
        <f>$O$159+$M$160</f>
        <v>0.5</v>
      </c>
      <c r="P160" s="165">
        <f>$P$159+$N$160</f>
        <v>0</v>
      </c>
      <c r="Q160" s="205">
        <f>$Q$159+$O$160</f>
        <v>1</v>
      </c>
      <c r="R160" s="165">
        <f>$R$159+$P$160</f>
        <v>0</v>
      </c>
      <c r="S160" s="205">
        <f>$S$159+$Q$160</f>
        <v>1</v>
      </c>
      <c r="T160" s="165">
        <f>$T$159+$R$160</f>
        <v>0</v>
      </c>
      <c r="U160" s="205">
        <f>$U$159+$S$160</f>
        <v>1</v>
      </c>
      <c r="V160" s="165">
        <f>$V$159+$T$160</f>
        <v>0</v>
      </c>
      <c r="W160" s="205">
        <f>$W$159+$U$160</f>
        <v>1</v>
      </c>
      <c r="X160" s="165">
        <f>$X$159+$V$160</f>
        <v>0</v>
      </c>
      <c r="Y160" s="205">
        <f>$Y$159+$W$160</f>
        <v>1</v>
      </c>
      <c r="Z160" s="165">
        <f>$Z$159+$X$160</f>
        <v>0</v>
      </c>
      <c r="AA160" s="205">
        <f>$AA$159+$Y$160</f>
        <v>1</v>
      </c>
      <c r="AB160" s="165">
        <f>$AB$159+$Z$160</f>
        <v>0</v>
      </c>
    </row>
    <row r="161" spans="1:32" ht="15" customHeight="1">
      <c r="A161">
        <v>1</v>
      </c>
      <c r="B161" s="994" t="str">
        <f>'04.01.2-ESQUADRIAS'!$B$93</f>
        <v>04.01.200.07</v>
      </c>
      <c r="C161" s="996" t="str">
        <f>'04.01.2-ESQUADRIAS'!$C$93</f>
        <v>TRATAMENTO SUPERFICIAL EM ESQUADRIAS, INCLUSO LIXAMENTO, APLICAÇÃO DE MASSA ACRÍLICA, PINTURA E LIMPEZA - NÍVEL INTERMEDIÁRIO DE DETERIORAÇÃO</v>
      </c>
      <c r="D161" s="1003">
        <f>'04.01.2-ESQUADRIAS'!$H$93</f>
        <v>0</v>
      </c>
      <c r="E161" s="175"/>
      <c r="F161" s="202">
        <f>$E$161*$D$161</f>
        <v>0</v>
      </c>
      <c r="G161" s="203"/>
      <c r="H161" s="167">
        <f>$G$161*$D$161</f>
        <v>0</v>
      </c>
      <c r="I161" s="203"/>
      <c r="J161" s="167">
        <f>$I$161*$D$161</f>
        <v>0</v>
      </c>
      <c r="K161" s="203"/>
      <c r="L161" s="167">
        <f>$K$161*$D$161</f>
        <v>0</v>
      </c>
      <c r="M161" s="203"/>
      <c r="N161" s="167">
        <f>$M$161*$D$161</f>
        <v>0</v>
      </c>
      <c r="O161" s="203">
        <v>0.5</v>
      </c>
      <c r="P161" s="167">
        <f>$O$161*$D$161</f>
        <v>0</v>
      </c>
      <c r="Q161" s="203">
        <v>0.5</v>
      </c>
      <c r="R161" s="167">
        <f>$Q$161*$D$161</f>
        <v>0</v>
      </c>
      <c r="S161" s="203"/>
      <c r="T161" s="167">
        <f>$S$161*$D$161</f>
        <v>0</v>
      </c>
      <c r="U161" s="203"/>
      <c r="V161" s="167">
        <f>$U$161*$D$161</f>
        <v>0</v>
      </c>
      <c r="W161" s="203"/>
      <c r="X161" s="167">
        <f>$W$161*$D$161</f>
        <v>0</v>
      </c>
      <c r="Y161" s="203"/>
      <c r="Z161" s="167">
        <f>$Y$161*$D$161</f>
        <v>0</v>
      </c>
      <c r="AA161" s="203"/>
      <c r="AB161" s="167">
        <f>$AA$161*$D$161</f>
        <v>0</v>
      </c>
      <c r="AF161" t="s">
        <v>2192</v>
      </c>
    </row>
    <row r="162" spans="1:32" ht="15" customHeight="1" thickBot="1">
      <c r="A162">
        <v>2</v>
      </c>
      <c r="B162" s="995"/>
      <c r="C162" s="997"/>
      <c r="D162" s="1004"/>
      <c r="E162" s="162">
        <f>$E$161</f>
        <v>0</v>
      </c>
      <c r="F162" s="204">
        <f>$F$161</f>
        <v>0</v>
      </c>
      <c r="G162" s="205">
        <f>$G$161+$E$162</f>
        <v>0</v>
      </c>
      <c r="H162" s="165">
        <f>$H$161+$F$162</f>
        <v>0</v>
      </c>
      <c r="I162" s="205">
        <f>$I$161+$G$162</f>
        <v>0</v>
      </c>
      <c r="J162" s="165">
        <f>$J$161+$H$162</f>
        <v>0</v>
      </c>
      <c r="K162" s="205">
        <f>$K$161+$I$162</f>
        <v>0</v>
      </c>
      <c r="L162" s="165">
        <f>$L$161+$J$162</f>
        <v>0</v>
      </c>
      <c r="M162" s="205">
        <f>$M$161+$K$162</f>
        <v>0</v>
      </c>
      <c r="N162" s="165">
        <f>$N$161+$L$162</f>
        <v>0</v>
      </c>
      <c r="O162" s="205">
        <f>$O$161+$M$162</f>
        <v>0.5</v>
      </c>
      <c r="P162" s="165">
        <f>$P$161+$N$162</f>
        <v>0</v>
      </c>
      <c r="Q162" s="205">
        <f>$Q$161+$O$162</f>
        <v>1</v>
      </c>
      <c r="R162" s="165">
        <f>$R$161+$P$162</f>
        <v>0</v>
      </c>
      <c r="S162" s="205">
        <f>$S$161+$Q$162</f>
        <v>1</v>
      </c>
      <c r="T162" s="165">
        <f>$T$161+$R$162</f>
        <v>0</v>
      </c>
      <c r="U162" s="205">
        <f>$U$161+$S$162</f>
        <v>1</v>
      </c>
      <c r="V162" s="165">
        <f>$V$161+$T$162</f>
        <v>0</v>
      </c>
      <c r="W162" s="205">
        <f>$W$161+$U$162</f>
        <v>1</v>
      </c>
      <c r="X162" s="165">
        <f>$X$161+$V$162</f>
        <v>0</v>
      </c>
      <c r="Y162" s="205">
        <f>$Y$161+$W$162</f>
        <v>1</v>
      </c>
      <c r="Z162" s="165">
        <f>$Z$161+$X$162</f>
        <v>0</v>
      </c>
      <c r="AA162" s="205">
        <f>$AA$161+$Y$162</f>
        <v>1</v>
      </c>
      <c r="AB162" s="165">
        <f>$AB$161+$Z$162</f>
        <v>0</v>
      </c>
    </row>
    <row r="163" spans="1:32" ht="15" customHeight="1">
      <c r="A163">
        <v>1</v>
      </c>
      <c r="B163" s="994" t="str">
        <f>'04.01.2-ESQUADRIAS'!$B$94</f>
        <v>04.01.200.08</v>
      </c>
      <c r="C163" s="996" t="str">
        <f>'04.01.2-ESQUADRIAS'!$C$94</f>
        <v>TRATAMENTO SUPERFICIAL EM ESQUADRIAS, INCLUSO LIXAMENTO, APLICAÇÃO DE MASSA ACRÍLICA, PINTURA E LIMPEZA - NÍVEL RUIM/PÉSSIMO DE DETERIORAÇÃO</v>
      </c>
      <c r="D163" s="1003">
        <f>'04.01.2-ESQUADRIAS'!$H$94</f>
        <v>0</v>
      </c>
      <c r="E163" s="175"/>
      <c r="F163" s="202">
        <f>$E$163*$D$163</f>
        <v>0</v>
      </c>
      <c r="G163" s="203"/>
      <c r="H163" s="167">
        <f>$G$163*$D$163</f>
        <v>0</v>
      </c>
      <c r="I163" s="203"/>
      <c r="J163" s="167">
        <f>$I$163*$D$163</f>
        <v>0</v>
      </c>
      <c r="K163" s="203"/>
      <c r="L163" s="167">
        <f>$K$163*$D$163</f>
        <v>0</v>
      </c>
      <c r="M163" s="203"/>
      <c r="N163" s="167">
        <f>$M$163*$D$163</f>
        <v>0</v>
      </c>
      <c r="O163" s="203">
        <v>0.5</v>
      </c>
      <c r="P163" s="167">
        <f>$O$163*$D$163</f>
        <v>0</v>
      </c>
      <c r="Q163" s="203">
        <v>0.5</v>
      </c>
      <c r="R163" s="167">
        <f>$Q$163*$D$163</f>
        <v>0</v>
      </c>
      <c r="S163" s="203"/>
      <c r="T163" s="167">
        <f>$S$163*$D$163</f>
        <v>0</v>
      </c>
      <c r="U163" s="203"/>
      <c r="V163" s="167">
        <f>$U$163*$D$163</f>
        <v>0</v>
      </c>
      <c r="W163" s="203"/>
      <c r="X163" s="167">
        <f>$W$163*$D$163</f>
        <v>0</v>
      </c>
      <c r="Y163" s="203"/>
      <c r="Z163" s="167">
        <f>$Y$163*$D$163</f>
        <v>0</v>
      </c>
      <c r="AA163" s="203"/>
      <c r="AB163" s="167">
        <f>$AA$163*$D$163</f>
        <v>0</v>
      </c>
      <c r="AF163" t="s">
        <v>2193</v>
      </c>
    </row>
    <row r="164" spans="1:32" ht="15" customHeight="1" thickBot="1">
      <c r="A164">
        <v>2</v>
      </c>
      <c r="B164" s="995"/>
      <c r="C164" s="997"/>
      <c r="D164" s="1004"/>
      <c r="E164" s="162">
        <f>$E$163</f>
        <v>0</v>
      </c>
      <c r="F164" s="204">
        <f>$F$163</f>
        <v>0</v>
      </c>
      <c r="G164" s="205">
        <f>$G$163+$E$164</f>
        <v>0</v>
      </c>
      <c r="H164" s="165">
        <f>$H$163+$F$164</f>
        <v>0</v>
      </c>
      <c r="I164" s="205">
        <f>$I$163+$G$164</f>
        <v>0</v>
      </c>
      <c r="J164" s="165">
        <f>$J$163+$H$164</f>
        <v>0</v>
      </c>
      <c r="K164" s="205">
        <f>$K$163+$I$164</f>
        <v>0</v>
      </c>
      <c r="L164" s="165">
        <f>$L$163+$J$164</f>
        <v>0</v>
      </c>
      <c r="M164" s="205">
        <f>$M$163+$K$164</f>
        <v>0</v>
      </c>
      <c r="N164" s="165">
        <f>$N$163+$L$164</f>
        <v>0</v>
      </c>
      <c r="O164" s="205">
        <f>$O$163+$M$164</f>
        <v>0.5</v>
      </c>
      <c r="P164" s="165">
        <f>$P$163+$N$164</f>
        <v>0</v>
      </c>
      <c r="Q164" s="205">
        <f>$Q$163+$O$164</f>
        <v>1</v>
      </c>
      <c r="R164" s="165">
        <f>$R$163+$P$164</f>
        <v>0</v>
      </c>
      <c r="S164" s="205">
        <f>$S$163+$Q$164</f>
        <v>1</v>
      </c>
      <c r="T164" s="165">
        <f>$T$163+$R$164</f>
        <v>0</v>
      </c>
      <c r="U164" s="205">
        <f>$U$163+$S$164</f>
        <v>1</v>
      </c>
      <c r="V164" s="165">
        <f>$V$163+$T$164</f>
        <v>0</v>
      </c>
      <c r="W164" s="205">
        <f>$W$163+$U$164</f>
        <v>1</v>
      </c>
      <c r="X164" s="165">
        <f>$X$163+$V$164</f>
        <v>0</v>
      </c>
      <c r="Y164" s="205">
        <f>$Y$163+$W$164</f>
        <v>1</v>
      </c>
      <c r="Z164" s="165">
        <f>$Z$163+$X$164</f>
        <v>0</v>
      </c>
      <c r="AA164" s="205">
        <f>$AA$163+$Y$164</f>
        <v>1</v>
      </c>
      <c r="AB164" s="165">
        <f>$AB$163+$Z$164</f>
        <v>0</v>
      </c>
    </row>
    <row r="165" spans="1:32" ht="15" customHeight="1">
      <c r="A165">
        <v>1</v>
      </c>
      <c r="B165" s="994" t="str">
        <f>'04.01.2-ESQUADRIAS'!$B$95</f>
        <v>04.01.200.09</v>
      </c>
      <c r="C165" s="996" t="str">
        <f>'04.01.2-ESQUADRIAS'!$C$95</f>
        <v>LIMPEZA SUPERFICIAL DE ESQUADRIAS</v>
      </c>
      <c r="D165" s="1003">
        <f>'04.01.2-ESQUADRIAS'!$H$95</f>
        <v>0</v>
      </c>
      <c r="E165" s="175"/>
      <c r="F165" s="202">
        <f>$E$165*$D$165</f>
        <v>0</v>
      </c>
      <c r="G165" s="203"/>
      <c r="H165" s="167">
        <f>$G$165*$D$165</f>
        <v>0</v>
      </c>
      <c r="I165" s="203"/>
      <c r="J165" s="167">
        <f>$I$165*$D$165</f>
        <v>0</v>
      </c>
      <c r="K165" s="203"/>
      <c r="L165" s="167">
        <f>$K$165*$D$165</f>
        <v>0</v>
      </c>
      <c r="M165" s="203"/>
      <c r="N165" s="167">
        <f>$M$165*$D$165</f>
        <v>0</v>
      </c>
      <c r="O165" s="203">
        <v>0.5</v>
      </c>
      <c r="P165" s="167">
        <f>$O$165*$D$165</f>
        <v>0</v>
      </c>
      <c r="Q165" s="203">
        <v>0.5</v>
      </c>
      <c r="R165" s="167">
        <f>$Q$165*$D$165</f>
        <v>0</v>
      </c>
      <c r="S165" s="203"/>
      <c r="T165" s="167">
        <f>$S$165*$D$165</f>
        <v>0</v>
      </c>
      <c r="U165" s="203"/>
      <c r="V165" s="167">
        <f>$U$165*$D$165</f>
        <v>0</v>
      </c>
      <c r="W165" s="203"/>
      <c r="X165" s="167">
        <f>$W$165*$D$165</f>
        <v>0</v>
      </c>
      <c r="Y165" s="203"/>
      <c r="Z165" s="167">
        <f>$Y$165*$D$165</f>
        <v>0</v>
      </c>
      <c r="AA165" s="203"/>
      <c r="AB165" s="167">
        <f>$AA$165*$D$165</f>
        <v>0</v>
      </c>
      <c r="AF165" t="s">
        <v>2194</v>
      </c>
    </row>
    <row r="166" spans="1:32" ht="15" customHeight="1" thickBot="1">
      <c r="A166">
        <v>2</v>
      </c>
      <c r="B166" s="995"/>
      <c r="C166" s="997"/>
      <c r="D166" s="1004"/>
      <c r="E166" s="162">
        <f>$E$165</f>
        <v>0</v>
      </c>
      <c r="F166" s="204">
        <f>$F$165</f>
        <v>0</v>
      </c>
      <c r="G166" s="205">
        <f>$G$165+$E$166</f>
        <v>0</v>
      </c>
      <c r="H166" s="165">
        <f>$H$165+$F$166</f>
        <v>0</v>
      </c>
      <c r="I166" s="205">
        <f>$I$165+$G$166</f>
        <v>0</v>
      </c>
      <c r="J166" s="165">
        <f>$J$165+$H$166</f>
        <v>0</v>
      </c>
      <c r="K166" s="205">
        <f>$K$165+$I$166</f>
        <v>0</v>
      </c>
      <c r="L166" s="165">
        <f>$L$165+$J$166</f>
        <v>0</v>
      </c>
      <c r="M166" s="205">
        <f>$M$165+$K$166</f>
        <v>0</v>
      </c>
      <c r="N166" s="165">
        <f>$N$165+$L$166</f>
        <v>0</v>
      </c>
      <c r="O166" s="205">
        <f>$O$165+$M$166</f>
        <v>0.5</v>
      </c>
      <c r="P166" s="165">
        <f>$P$165+$N$166</f>
        <v>0</v>
      </c>
      <c r="Q166" s="205">
        <f>$Q$165+$O$166</f>
        <v>1</v>
      </c>
      <c r="R166" s="165">
        <f>$R$165+$P$166</f>
        <v>0</v>
      </c>
      <c r="S166" s="205">
        <f>$S$165+$Q$166</f>
        <v>1</v>
      </c>
      <c r="T166" s="165">
        <f>$T$165+$R$166</f>
        <v>0</v>
      </c>
      <c r="U166" s="205">
        <f>$U$165+$S$166</f>
        <v>1</v>
      </c>
      <c r="V166" s="165">
        <f>$V$165+$T$166</f>
        <v>0</v>
      </c>
      <c r="W166" s="205">
        <f>$W$165+$U$166</f>
        <v>1</v>
      </c>
      <c r="X166" s="165">
        <f>$X$165+$V$166</f>
        <v>0</v>
      </c>
      <c r="Y166" s="205">
        <f>$Y$165+$W$166</f>
        <v>1</v>
      </c>
      <c r="Z166" s="165">
        <f>$Z$165+$X$166</f>
        <v>0</v>
      </c>
      <c r="AA166" s="205">
        <f>$AA$165+$Y$166</f>
        <v>1</v>
      </c>
      <c r="AB166" s="165">
        <f>$AB$165+$Z$166</f>
        <v>0</v>
      </c>
    </row>
    <row r="167" spans="1:32" ht="15" customHeight="1">
      <c r="B167" s="76" t="str">
        <f>'04.01.2-ESQUADRIAS'!$B$96</f>
        <v>04.01.000</v>
      </c>
      <c r="C167" s="40" t="str">
        <f>'04.01.2-ESQUADRIAS'!$C$96</f>
        <v>ARQUITETURA - BLOCO I</v>
      </c>
      <c r="D167" s="106">
        <f>'04.01.2-ESQUADRIAS'!$H$96</f>
        <v>0</v>
      </c>
      <c r="E167" s="993"/>
      <c r="F167" s="993"/>
      <c r="G167" s="993"/>
      <c r="H167" s="993"/>
      <c r="I167" s="993"/>
      <c r="J167" s="993"/>
      <c r="K167" s="993"/>
      <c r="L167" s="993"/>
      <c r="M167" s="993"/>
      <c r="N167" s="993"/>
      <c r="O167" s="993"/>
      <c r="P167" s="993"/>
      <c r="Q167" s="993"/>
      <c r="R167" s="993"/>
      <c r="S167" s="993"/>
      <c r="T167" s="993"/>
      <c r="U167" s="993"/>
      <c r="V167" s="993"/>
      <c r="W167" s="993"/>
      <c r="X167" s="993"/>
      <c r="Y167" s="993"/>
      <c r="Z167" s="993"/>
      <c r="AA167" s="993"/>
      <c r="AB167" s="993"/>
      <c r="AF167" s="200" t="s">
        <v>406</v>
      </c>
    </row>
    <row r="168" spans="1:32" ht="15" customHeight="1" thickBot="1">
      <c r="B168" s="127" t="str">
        <f>'04.01.2-ESQUADRIAS'!$B$97</f>
        <v>04.01.200</v>
      </c>
      <c r="C168" s="128" t="str">
        <f>'04.01.2-ESQUADRIAS'!$C$97</f>
        <v>Esquadrias</v>
      </c>
      <c r="D168" s="327"/>
      <c r="E168" s="1000"/>
      <c r="F168" s="1000"/>
      <c r="G168" s="1000"/>
      <c r="H168" s="1000"/>
      <c r="I168" s="1000"/>
      <c r="J168" s="1000"/>
      <c r="K168" s="1000"/>
      <c r="L168" s="1000"/>
      <c r="M168" s="1000"/>
      <c r="N168" s="1000"/>
      <c r="O168" s="1000"/>
      <c r="P168" s="1000"/>
      <c r="Q168" s="1000"/>
      <c r="R168" s="1000"/>
      <c r="S168" s="1000"/>
      <c r="T168" s="1000"/>
      <c r="U168" s="1000"/>
      <c r="V168" s="1000"/>
      <c r="W168" s="1000"/>
      <c r="X168" s="1000"/>
      <c r="Y168" s="1000"/>
      <c r="Z168" s="1000"/>
      <c r="AA168" s="1000"/>
      <c r="AB168" s="1000"/>
      <c r="AF168" t="s">
        <v>408</v>
      </c>
    </row>
    <row r="169" spans="1:32" ht="15" customHeight="1">
      <c r="A169">
        <v>1</v>
      </c>
      <c r="B169" s="994" t="str">
        <f>'04.01.2-ESQUADRIAS'!$B$98</f>
        <v>04.01.200.01</v>
      </c>
      <c r="C169" s="996" t="str">
        <f>'04.01.2-ESQUADRIAS'!$C$98</f>
        <v>RESTAURAÇÃO DE JANELAS DE MADEIRA MACIÇA - NÍVEL REGULAR DE DETERIORAÇÃO</v>
      </c>
      <c r="D169" s="1003">
        <f>'04.01.2-ESQUADRIAS'!$H$98</f>
        <v>0</v>
      </c>
      <c r="E169" s="175"/>
      <c r="F169" s="202">
        <f>$E$169*$D$169</f>
        <v>0</v>
      </c>
      <c r="G169" s="203"/>
      <c r="H169" s="167">
        <f>$G$169*$D$169</f>
        <v>0</v>
      </c>
      <c r="I169" s="203"/>
      <c r="J169" s="167">
        <f>$I$169*$D$169</f>
        <v>0</v>
      </c>
      <c r="K169" s="203"/>
      <c r="L169" s="167">
        <f>$K$169*$D$169</f>
        <v>0</v>
      </c>
      <c r="M169" s="203"/>
      <c r="N169" s="167">
        <f>$M$169*$D$169</f>
        <v>0</v>
      </c>
      <c r="O169" s="203"/>
      <c r="P169" s="167">
        <f>$O$169*$D$169</f>
        <v>0</v>
      </c>
      <c r="Q169" s="203">
        <v>1</v>
      </c>
      <c r="R169" s="167">
        <f>$Q$169*$D$169</f>
        <v>0</v>
      </c>
      <c r="S169" s="203"/>
      <c r="T169" s="167">
        <f>$S$169*$D$169</f>
        <v>0</v>
      </c>
      <c r="U169" s="203"/>
      <c r="V169" s="167">
        <f>$U$169*$D$169</f>
        <v>0</v>
      </c>
      <c r="W169" s="203"/>
      <c r="X169" s="167">
        <f>$W$169*$D$169</f>
        <v>0</v>
      </c>
      <c r="Y169" s="203"/>
      <c r="Z169" s="167">
        <f>$Y$169*$D$169</f>
        <v>0</v>
      </c>
      <c r="AA169" s="203"/>
      <c r="AB169" s="167">
        <f>$AA$169*$D$169</f>
        <v>0</v>
      </c>
      <c r="AF169" t="s">
        <v>409</v>
      </c>
    </row>
    <row r="170" spans="1:32" ht="15" customHeight="1" thickBot="1">
      <c r="A170">
        <v>2</v>
      </c>
      <c r="B170" s="995"/>
      <c r="C170" s="997"/>
      <c r="D170" s="1004"/>
      <c r="E170" s="162">
        <f>$E$169</f>
        <v>0</v>
      </c>
      <c r="F170" s="204">
        <f>$F$169</f>
        <v>0</v>
      </c>
      <c r="G170" s="205">
        <f>$G$169+$E$170</f>
        <v>0</v>
      </c>
      <c r="H170" s="165">
        <f>$H$169+$F$170</f>
        <v>0</v>
      </c>
      <c r="I170" s="205">
        <f>$I$169+$G$170</f>
        <v>0</v>
      </c>
      <c r="J170" s="165">
        <f>$J$169+$H$170</f>
        <v>0</v>
      </c>
      <c r="K170" s="205">
        <f>$K$169+$I$170</f>
        <v>0</v>
      </c>
      <c r="L170" s="165">
        <f>$L$169+$J$170</f>
        <v>0</v>
      </c>
      <c r="M170" s="205">
        <f>$M$169+$K$170</f>
        <v>0</v>
      </c>
      <c r="N170" s="165">
        <f>$N$169+$L$170</f>
        <v>0</v>
      </c>
      <c r="O170" s="205">
        <f>$O$169+$M$170</f>
        <v>0</v>
      </c>
      <c r="P170" s="165">
        <f>$P$169+$N$170</f>
        <v>0</v>
      </c>
      <c r="Q170" s="205">
        <f>$Q$169+$O$170</f>
        <v>1</v>
      </c>
      <c r="R170" s="165">
        <f>$R$169+$P$170</f>
        <v>0</v>
      </c>
      <c r="S170" s="205">
        <f>$S$169+$Q$170</f>
        <v>1</v>
      </c>
      <c r="T170" s="165">
        <f>$T$169+$R$170</f>
        <v>0</v>
      </c>
      <c r="U170" s="205">
        <f>$U$169+$S$170</f>
        <v>1</v>
      </c>
      <c r="V170" s="165">
        <f>$V$169+$T$170</f>
        <v>0</v>
      </c>
      <c r="W170" s="205">
        <f>$W$169+$U$170</f>
        <v>1</v>
      </c>
      <c r="X170" s="165">
        <f>$X$169+$V$170</f>
        <v>0</v>
      </c>
      <c r="Y170" s="205">
        <f>$Y$169+$W$170</f>
        <v>1</v>
      </c>
      <c r="Z170" s="165">
        <f>$Z$169+$X$170</f>
        <v>0</v>
      </c>
      <c r="AA170" s="205">
        <f>$AA$169+$Y$170</f>
        <v>1</v>
      </c>
      <c r="AB170" s="165">
        <f>$AB$169+$Z$170</f>
        <v>0</v>
      </c>
    </row>
    <row r="171" spans="1:32" ht="15" customHeight="1">
      <c r="A171">
        <v>1</v>
      </c>
      <c r="B171" s="994" t="str">
        <f>'04.01.2-ESQUADRIAS'!$B$99</f>
        <v>04.01.200.02</v>
      </c>
      <c r="C171" s="996" t="str">
        <f>'04.01.2-ESQUADRIAS'!$C$99</f>
        <v>RESTAURAÇÃO DE JANELAS DE MADEIRA MACIÇA - NÍVEL INTERMEDIÁRIO DE DETERIORAÇÃO</v>
      </c>
      <c r="D171" s="1003">
        <f>'04.01.2-ESQUADRIAS'!$H$99</f>
        <v>0</v>
      </c>
      <c r="E171" s="175"/>
      <c r="F171" s="202">
        <f>$E$171*$D$171</f>
        <v>0</v>
      </c>
      <c r="G171" s="203"/>
      <c r="H171" s="167">
        <f>$G$171*$D$171</f>
        <v>0</v>
      </c>
      <c r="I171" s="203"/>
      <c r="J171" s="167">
        <f>$I$171*$D$171</f>
        <v>0</v>
      </c>
      <c r="K171" s="203"/>
      <c r="L171" s="167">
        <f>$K$171*$D$171</f>
        <v>0</v>
      </c>
      <c r="M171" s="203"/>
      <c r="N171" s="167">
        <f>$M$171*$D$171</f>
        <v>0</v>
      </c>
      <c r="O171" s="203"/>
      <c r="P171" s="167">
        <f>$O$171*$D$171</f>
        <v>0</v>
      </c>
      <c r="Q171" s="203">
        <v>0.2</v>
      </c>
      <c r="R171" s="167">
        <f>$Q$171*$D$171</f>
        <v>0</v>
      </c>
      <c r="S171" s="203">
        <v>0.3</v>
      </c>
      <c r="T171" s="167">
        <f>$S$171*$D$171</f>
        <v>0</v>
      </c>
      <c r="U171" s="203">
        <v>0.5</v>
      </c>
      <c r="V171" s="167">
        <f>$U$171*$D$171</f>
        <v>0</v>
      </c>
      <c r="W171" s="203"/>
      <c r="X171" s="167">
        <f>$W$171*$D$171</f>
        <v>0</v>
      </c>
      <c r="Y171" s="203"/>
      <c r="Z171" s="167">
        <f>$Y$171*$D$171</f>
        <v>0</v>
      </c>
      <c r="AA171" s="203"/>
      <c r="AB171" s="167">
        <f>$AA$171*$D$171</f>
        <v>0</v>
      </c>
      <c r="AF171" t="s">
        <v>410</v>
      </c>
    </row>
    <row r="172" spans="1:32" ht="15" customHeight="1" thickBot="1">
      <c r="A172">
        <v>2</v>
      </c>
      <c r="B172" s="995"/>
      <c r="C172" s="997"/>
      <c r="D172" s="1004"/>
      <c r="E172" s="162">
        <f>$E$171</f>
        <v>0</v>
      </c>
      <c r="F172" s="204">
        <f>$F$171</f>
        <v>0</v>
      </c>
      <c r="G172" s="205">
        <f>$G$171+$E$172</f>
        <v>0</v>
      </c>
      <c r="H172" s="165">
        <f>$H$171+$F$172</f>
        <v>0</v>
      </c>
      <c r="I172" s="205">
        <f>$I$171+$G$172</f>
        <v>0</v>
      </c>
      <c r="J172" s="165">
        <f>$J$171+$H$172</f>
        <v>0</v>
      </c>
      <c r="K172" s="205">
        <f>$K$171+$I$172</f>
        <v>0</v>
      </c>
      <c r="L172" s="165">
        <f>$L$171+$J$172</f>
        <v>0</v>
      </c>
      <c r="M172" s="205">
        <f>$M$171+$K$172</f>
        <v>0</v>
      </c>
      <c r="N172" s="165">
        <f>$N$171+$L$172</f>
        <v>0</v>
      </c>
      <c r="O172" s="205">
        <f>$O$171+$M$172</f>
        <v>0</v>
      </c>
      <c r="P172" s="165">
        <f>$P$171+$N$172</f>
        <v>0</v>
      </c>
      <c r="Q172" s="205">
        <f>$Q$171+$O$172</f>
        <v>0.2</v>
      </c>
      <c r="R172" s="165">
        <f>$R$171+$P$172</f>
        <v>0</v>
      </c>
      <c r="S172" s="205">
        <f>$S$171+$Q$172</f>
        <v>0.5</v>
      </c>
      <c r="T172" s="165">
        <f>$T$171+$R$172</f>
        <v>0</v>
      </c>
      <c r="U172" s="205">
        <f>$U$171+$S$172</f>
        <v>1</v>
      </c>
      <c r="V172" s="165">
        <f>$V$171+$T$172</f>
        <v>0</v>
      </c>
      <c r="W172" s="205">
        <f>$W$171+$U$172</f>
        <v>1</v>
      </c>
      <c r="X172" s="165">
        <f>$X$171+$V$172</f>
        <v>0</v>
      </c>
      <c r="Y172" s="205">
        <f>$Y$171+$W$172</f>
        <v>1</v>
      </c>
      <c r="Z172" s="165">
        <f>$Z$171+$X$172</f>
        <v>0</v>
      </c>
      <c r="AA172" s="205">
        <f>$AA$171+$Y$172</f>
        <v>1</v>
      </c>
      <c r="AB172" s="165">
        <f>$AB$171+$Z$172</f>
        <v>0</v>
      </c>
    </row>
    <row r="173" spans="1:32" ht="15" customHeight="1">
      <c r="A173">
        <v>1</v>
      </c>
      <c r="B173" s="994" t="str">
        <f>'04.01.2-ESQUADRIAS'!$B$100</f>
        <v>04.01.200.03</v>
      </c>
      <c r="C173" s="996" t="str">
        <f>'04.01.2-ESQUADRIAS'!$C$100</f>
        <v>RESTAURAÇÃO DE JANELAS DE MADEIRA MACIÇA - NÍVEL RUIM/PÉSSIMO DE DETERIORAÇÃO</v>
      </c>
      <c r="D173" s="1003">
        <f>'04.01.2-ESQUADRIAS'!$H$100</f>
        <v>0</v>
      </c>
      <c r="E173" s="175"/>
      <c r="F173" s="202">
        <f>$E$173*$D$173</f>
        <v>0</v>
      </c>
      <c r="G173" s="203"/>
      <c r="H173" s="167">
        <f>$G$173*$D$173</f>
        <v>0</v>
      </c>
      <c r="I173" s="203"/>
      <c r="J173" s="167">
        <f>$I$173*$D$173</f>
        <v>0</v>
      </c>
      <c r="K173" s="203"/>
      <c r="L173" s="167">
        <f>$K$173*$D$173</f>
        <v>0</v>
      </c>
      <c r="M173" s="203"/>
      <c r="N173" s="167">
        <f>$M$173*$D$173</f>
        <v>0</v>
      </c>
      <c r="O173" s="203"/>
      <c r="P173" s="167">
        <f>$O$173*$D$173</f>
        <v>0</v>
      </c>
      <c r="Q173" s="203"/>
      <c r="R173" s="167">
        <f>$Q$173*$D$173</f>
        <v>0</v>
      </c>
      <c r="S173" s="203">
        <v>0.3</v>
      </c>
      <c r="T173" s="167">
        <f>$S$173*$D$173</f>
        <v>0</v>
      </c>
      <c r="U173" s="203">
        <v>0.5</v>
      </c>
      <c r="V173" s="167">
        <f>$U$173*$D$173</f>
        <v>0</v>
      </c>
      <c r="W173" s="203">
        <v>0.2</v>
      </c>
      <c r="X173" s="167">
        <f>$W$173*$D$173</f>
        <v>0</v>
      </c>
      <c r="Y173" s="203"/>
      <c r="Z173" s="167">
        <f>$Y$173*$D$173</f>
        <v>0</v>
      </c>
      <c r="AA173" s="203"/>
      <c r="AB173" s="167">
        <f>$AA$173*$D$173</f>
        <v>0</v>
      </c>
      <c r="AF173" t="s">
        <v>411</v>
      </c>
    </row>
    <row r="174" spans="1:32" ht="15" customHeight="1" thickBot="1">
      <c r="A174">
        <v>2</v>
      </c>
      <c r="B174" s="995"/>
      <c r="C174" s="997"/>
      <c r="D174" s="1004"/>
      <c r="E174" s="162">
        <f>$E$173</f>
        <v>0</v>
      </c>
      <c r="F174" s="204">
        <f>$F$173</f>
        <v>0</v>
      </c>
      <c r="G174" s="205">
        <f>$G$173+$E$174</f>
        <v>0</v>
      </c>
      <c r="H174" s="165">
        <f>$H$173+$F$174</f>
        <v>0</v>
      </c>
      <c r="I174" s="205">
        <f>$I$173+$G$174</f>
        <v>0</v>
      </c>
      <c r="J174" s="165">
        <f>$J$173+$H$174</f>
        <v>0</v>
      </c>
      <c r="K174" s="205">
        <f>$K$173+$I$174</f>
        <v>0</v>
      </c>
      <c r="L174" s="165">
        <f>$L$173+$J$174</f>
        <v>0</v>
      </c>
      <c r="M174" s="205">
        <f>$M$173+$K$174</f>
        <v>0</v>
      </c>
      <c r="N174" s="165">
        <f>$N$173+$L$174</f>
        <v>0</v>
      </c>
      <c r="O174" s="205">
        <f>$O$173+$M$174</f>
        <v>0</v>
      </c>
      <c r="P174" s="165">
        <f>$P$173+$N$174</f>
        <v>0</v>
      </c>
      <c r="Q174" s="205">
        <f>$Q$173+$O$174</f>
        <v>0</v>
      </c>
      <c r="R174" s="165">
        <f>$R$173+$P$174</f>
        <v>0</v>
      </c>
      <c r="S174" s="205">
        <f>$S$173+$Q$174</f>
        <v>0.3</v>
      </c>
      <c r="T174" s="165">
        <f>$T$173+$R$174</f>
        <v>0</v>
      </c>
      <c r="U174" s="205">
        <f>$U$173+$S$174</f>
        <v>0.8</v>
      </c>
      <c r="V174" s="165">
        <f>$V$173+$T$174</f>
        <v>0</v>
      </c>
      <c r="W174" s="205">
        <f>$W$173+$U$174</f>
        <v>1</v>
      </c>
      <c r="X174" s="165">
        <f>$X$173+$V$174</f>
        <v>0</v>
      </c>
      <c r="Y174" s="205">
        <f>$Y$173+$W$174</f>
        <v>1</v>
      </c>
      <c r="Z174" s="165">
        <f>$Z$173+$X$174</f>
        <v>0</v>
      </c>
      <c r="AA174" s="205">
        <f>$AA$173+$Y$174</f>
        <v>1</v>
      </c>
      <c r="AB174" s="165">
        <f>$AB$173+$Z$174</f>
        <v>0</v>
      </c>
    </row>
    <row r="175" spans="1:32" ht="15" customHeight="1">
      <c r="A175">
        <v>1</v>
      </c>
      <c r="B175" s="994" t="str">
        <f>'04.01.2-ESQUADRIAS'!$B$101</f>
        <v>04.01.200.04</v>
      </c>
      <c r="C175" s="996" t="str">
        <f>'04.01.2-ESQUADRIAS'!$C$101</f>
        <v>RESTAURAÇÃO DE PORTAS DE MADEIRA MACIÇA - NÍVEL REGULAR DE DETERIORAÇÃO</v>
      </c>
      <c r="D175" s="1003">
        <f>'04.01.2-ESQUADRIAS'!$H$101</f>
        <v>0</v>
      </c>
      <c r="E175" s="175"/>
      <c r="F175" s="202">
        <f>$E$175*$D$175</f>
        <v>0</v>
      </c>
      <c r="G175" s="203"/>
      <c r="H175" s="167">
        <f>$G$175*$D$175</f>
        <v>0</v>
      </c>
      <c r="I175" s="203"/>
      <c r="J175" s="167">
        <f>$I$175*$D$175</f>
        <v>0</v>
      </c>
      <c r="K175" s="203"/>
      <c r="L175" s="167">
        <f>$K$175*$D$175</f>
        <v>0</v>
      </c>
      <c r="M175" s="203"/>
      <c r="N175" s="167">
        <f>$M$175*$D$175</f>
        <v>0</v>
      </c>
      <c r="O175" s="203"/>
      <c r="P175" s="167">
        <f>$O$175*$D$175</f>
        <v>0</v>
      </c>
      <c r="Q175" s="203">
        <v>0.5</v>
      </c>
      <c r="R175" s="167">
        <f>$Q$175*$D$175</f>
        <v>0</v>
      </c>
      <c r="S175" s="203">
        <v>0.5</v>
      </c>
      <c r="T175" s="167">
        <f>$S$175*$D$175</f>
        <v>0</v>
      </c>
      <c r="U175" s="203"/>
      <c r="V175" s="167">
        <f>$U$175*$D$175</f>
        <v>0</v>
      </c>
      <c r="W175" s="203"/>
      <c r="X175" s="167">
        <f>$W$175*$D$175</f>
        <v>0</v>
      </c>
      <c r="Y175" s="203"/>
      <c r="Z175" s="167">
        <f>$Y$175*$D$175</f>
        <v>0</v>
      </c>
      <c r="AA175" s="203"/>
      <c r="AB175" s="167">
        <f>$AA$175*$D$175</f>
        <v>0</v>
      </c>
      <c r="AF175" t="s">
        <v>412</v>
      </c>
    </row>
    <row r="176" spans="1:32" ht="15" customHeight="1" thickBot="1">
      <c r="A176">
        <v>2</v>
      </c>
      <c r="B176" s="995"/>
      <c r="C176" s="997"/>
      <c r="D176" s="1004"/>
      <c r="E176" s="162">
        <f>$E$175</f>
        <v>0</v>
      </c>
      <c r="F176" s="204">
        <f>$F$175</f>
        <v>0</v>
      </c>
      <c r="G176" s="205">
        <f>$G$175+$E$176</f>
        <v>0</v>
      </c>
      <c r="H176" s="165">
        <f>$H$175+$F$176</f>
        <v>0</v>
      </c>
      <c r="I176" s="205">
        <f>$I$175+$G$176</f>
        <v>0</v>
      </c>
      <c r="J176" s="165">
        <f>$J$175+$H$176</f>
        <v>0</v>
      </c>
      <c r="K176" s="205">
        <f>$K$175+$I$176</f>
        <v>0</v>
      </c>
      <c r="L176" s="165">
        <f>$L$175+$J$176</f>
        <v>0</v>
      </c>
      <c r="M176" s="205">
        <f>$M$175+$K$176</f>
        <v>0</v>
      </c>
      <c r="N176" s="165">
        <f>$N$175+$L$176</f>
        <v>0</v>
      </c>
      <c r="O176" s="205">
        <f>$O$175+$M$176</f>
        <v>0</v>
      </c>
      <c r="P176" s="165">
        <f>$P$175+$N$176</f>
        <v>0</v>
      </c>
      <c r="Q176" s="205">
        <f>$Q$175+$O$176</f>
        <v>0.5</v>
      </c>
      <c r="R176" s="165">
        <f>$R$175+$P$176</f>
        <v>0</v>
      </c>
      <c r="S176" s="205">
        <f>$S$175+$Q$176</f>
        <v>1</v>
      </c>
      <c r="T176" s="165">
        <f>$T$175+$R$176</f>
        <v>0</v>
      </c>
      <c r="U176" s="205">
        <f>$U$175+$S$176</f>
        <v>1</v>
      </c>
      <c r="V176" s="165">
        <f>$V$175+$T$176</f>
        <v>0</v>
      </c>
      <c r="W176" s="205">
        <f>$W$175+$U$176</f>
        <v>1</v>
      </c>
      <c r="X176" s="165">
        <f>$X$175+$V$176</f>
        <v>0</v>
      </c>
      <c r="Y176" s="205">
        <f>$Y$175+$W$176</f>
        <v>1</v>
      </c>
      <c r="Z176" s="165">
        <f>$Z$175+$X$176</f>
        <v>0</v>
      </c>
      <c r="AA176" s="205">
        <f>$AA$175+$Y$176</f>
        <v>1</v>
      </c>
      <c r="AB176" s="165">
        <f>$AB$175+$Z$176</f>
        <v>0</v>
      </c>
    </row>
    <row r="177" spans="1:32" ht="15" customHeight="1">
      <c r="A177">
        <v>1</v>
      </c>
      <c r="B177" s="994" t="str">
        <f>'04.01.2-ESQUADRIAS'!$B$102</f>
        <v>04.01.200.05</v>
      </c>
      <c r="C177" s="996" t="str">
        <f>'04.01.2-ESQUADRIAS'!$C$102</f>
        <v>RESTAURAÇÃO DE PORTAS DE MADEIRA MACIÇA - NÍVEL INTERMEDIÁRIO DE DETERIORAÇÃO</v>
      </c>
      <c r="D177" s="1003">
        <f>'04.01.2-ESQUADRIAS'!$H$102</f>
        <v>0</v>
      </c>
      <c r="E177" s="175"/>
      <c r="F177" s="202">
        <f>$E$177*$D$177</f>
        <v>0</v>
      </c>
      <c r="G177" s="203"/>
      <c r="H177" s="167">
        <f>$G$177*$D$177</f>
        <v>0</v>
      </c>
      <c r="I177" s="203"/>
      <c r="J177" s="167">
        <f>$I$177*$D$177</f>
        <v>0</v>
      </c>
      <c r="K177" s="203"/>
      <c r="L177" s="167">
        <f>$K$177*$D$177</f>
        <v>0</v>
      </c>
      <c r="M177" s="203"/>
      <c r="N177" s="167">
        <f>$M$177*$D$177</f>
        <v>0</v>
      </c>
      <c r="O177" s="203"/>
      <c r="P177" s="167">
        <f>$O$177*$D$177</f>
        <v>0</v>
      </c>
      <c r="Q177" s="203">
        <v>0.5</v>
      </c>
      <c r="R177" s="167">
        <f>$Q$177*$D$177</f>
        <v>0</v>
      </c>
      <c r="S177" s="203">
        <v>0.5</v>
      </c>
      <c r="T177" s="167">
        <f>$S$177*$D$177</f>
        <v>0</v>
      </c>
      <c r="U177" s="203"/>
      <c r="V177" s="167">
        <f>$U$177*$D$177</f>
        <v>0</v>
      </c>
      <c r="W177" s="203"/>
      <c r="X177" s="167">
        <f>$W$177*$D$177</f>
        <v>0</v>
      </c>
      <c r="Y177" s="203"/>
      <c r="Z177" s="167">
        <f>$Y$177*$D$177</f>
        <v>0</v>
      </c>
      <c r="AA177" s="203"/>
      <c r="AB177" s="167">
        <f>$AA$177*$D$177</f>
        <v>0</v>
      </c>
      <c r="AF177" t="s">
        <v>413</v>
      </c>
    </row>
    <row r="178" spans="1:32" ht="15" customHeight="1" thickBot="1">
      <c r="A178">
        <v>2</v>
      </c>
      <c r="B178" s="995"/>
      <c r="C178" s="997"/>
      <c r="D178" s="1004"/>
      <c r="E178" s="162">
        <f>$E$177</f>
        <v>0</v>
      </c>
      <c r="F178" s="204">
        <f>$F$177</f>
        <v>0</v>
      </c>
      <c r="G178" s="205">
        <f>$G$177+$E$178</f>
        <v>0</v>
      </c>
      <c r="H178" s="165">
        <f>$H$177+$F$178</f>
        <v>0</v>
      </c>
      <c r="I178" s="205">
        <f>$I$177+$G$178</f>
        <v>0</v>
      </c>
      <c r="J178" s="165">
        <f>$J$177+$H$178</f>
        <v>0</v>
      </c>
      <c r="K178" s="205">
        <f>$K$177+$I$178</f>
        <v>0</v>
      </c>
      <c r="L178" s="165">
        <f>$L$177+$J$178</f>
        <v>0</v>
      </c>
      <c r="M178" s="205">
        <f>$M$177+$K$178</f>
        <v>0</v>
      </c>
      <c r="N178" s="165">
        <f>$N$177+$L$178</f>
        <v>0</v>
      </c>
      <c r="O178" s="205">
        <f>$O$177+$M$178</f>
        <v>0</v>
      </c>
      <c r="P178" s="165">
        <f>$P$177+$N$178</f>
        <v>0</v>
      </c>
      <c r="Q178" s="205">
        <f>$Q$177+$O$178</f>
        <v>0.5</v>
      </c>
      <c r="R178" s="165">
        <f>$R$177+$P$178</f>
        <v>0</v>
      </c>
      <c r="S178" s="205">
        <f>$S$177+$Q$178</f>
        <v>1</v>
      </c>
      <c r="T178" s="165">
        <f>$T$177+$R$178</f>
        <v>0</v>
      </c>
      <c r="U178" s="205">
        <f>$U$177+$S$178</f>
        <v>1</v>
      </c>
      <c r="V178" s="165">
        <f>$V$177+$T$178</f>
        <v>0</v>
      </c>
      <c r="W178" s="205">
        <f>$W$177+$U$178</f>
        <v>1</v>
      </c>
      <c r="X178" s="165">
        <f>$X$177+$V$178</f>
        <v>0</v>
      </c>
      <c r="Y178" s="205">
        <f>$Y$177+$W$178</f>
        <v>1</v>
      </c>
      <c r="Z178" s="165">
        <f>$Z$177+$X$178</f>
        <v>0</v>
      </c>
      <c r="AA178" s="205">
        <f>$AA$177+$Y$178</f>
        <v>1</v>
      </c>
      <c r="AB178" s="165">
        <f>$AB$177+$Z$178</f>
        <v>0</v>
      </c>
    </row>
    <row r="179" spans="1:32" ht="15" customHeight="1">
      <c r="A179">
        <v>1</v>
      </c>
      <c r="B179" s="994" t="str">
        <f>'04.01.2-ESQUADRIAS'!$B$103</f>
        <v>04.01.200.06</v>
      </c>
      <c r="C179" s="996" t="str">
        <f>'04.01.2-ESQUADRIAS'!$C$103</f>
        <v>TRATAMENTO SUPERFICIAL EM ESQUADRIAS, INCLUSO LIXAMENTO, APLICAÇÃO DE MASSA ACRÍLICA, PINTURA E LIMPEZA - NÍVEL REGULAR DE DETERIORAÇÃO</v>
      </c>
      <c r="D179" s="1003">
        <f>'04.01.2-ESQUADRIAS'!$H$103</f>
        <v>0</v>
      </c>
      <c r="E179" s="175"/>
      <c r="F179" s="202">
        <f>$E$179*$D$179</f>
        <v>0</v>
      </c>
      <c r="G179" s="203"/>
      <c r="H179" s="167">
        <f>$G$179*$D$179</f>
        <v>0</v>
      </c>
      <c r="I179" s="203"/>
      <c r="J179" s="167">
        <f>$I$179*$D$179</f>
        <v>0</v>
      </c>
      <c r="K179" s="203"/>
      <c r="L179" s="167">
        <f>$K$179*$D$179</f>
        <v>0</v>
      </c>
      <c r="M179" s="203"/>
      <c r="N179" s="167">
        <f>$M$179*$D$179</f>
        <v>0</v>
      </c>
      <c r="O179" s="203"/>
      <c r="P179" s="167">
        <f>$O$179*$D$179</f>
        <v>0</v>
      </c>
      <c r="Q179" s="203">
        <v>0.5</v>
      </c>
      <c r="R179" s="167">
        <f>$Q$179*$D$179</f>
        <v>0</v>
      </c>
      <c r="S179" s="203">
        <v>0.5</v>
      </c>
      <c r="T179" s="167">
        <f>$S$179*$D$179</f>
        <v>0</v>
      </c>
      <c r="U179" s="203"/>
      <c r="V179" s="167">
        <f>$U$179*$D$179</f>
        <v>0</v>
      </c>
      <c r="W179" s="203"/>
      <c r="X179" s="167">
        <f>$W$179*$D$179</f>
        <v>0</v>
      </c>
      <c r="Y179" s="203"/>
      <c r="Z179" s="167">
        <f>$Y$179*$D$179</f>
        <v>0</v>
      </c>
      <c r="AA179" s="203"/>
      <c r="AB179" s="167">
        <f>$AA$179*$D$179</f>
        <v>0</v>
      </c>
      <c r="AF179" t="s">
        <v>2195</v>
      </c>
    </row>
    <row r="180" spans="1:32" ht="15" customHeight="1" thickBot="1">
      <c r="A180">
        <v>2</v>
      </c>
      <c r="B180" s="995"/>
      <c r="C180" s="997"/>
      <c r="D180" s="1004"/>
      <c r="E180" s="162">
        <f>$E$179</f>
        <v>0</v>
      </c>
      <c r="F180" s="204">
        <f>$F$179</f>
        <v>0</v>
      </c>
      <c r="G180" s="205">
        <f>$G$179+$E$180</f>
        <v>0</v>
      </c>
      <c r="H180" s="165">
        <f>$H$179+$F$180</f>
        <v>0</v>
      </c>
      <c r="I180" s="205">
        <f>$I$179+$G$180</f>
        <v>0</v>
      </c>
      <c r="J180" s="165">
        <f>$J$179+$H$180</f>
        <v>0</v>
      </c>
      <c r="K180" s="205">
        <f>$K$179+$I$180</f>
        <v>0</v>
      </c>
      <c r="L180" s="165">
        <f>$L$179+$J$180</f>
        <v>0</v>
      </c>
      <c r="M180" s="205">
        <f>$M$179+$K$180</f>
        <v>0</v>
      </c>
      <c r="N180" s="165">
        <f>$N$179+$L$180</f>
        <v>0</v>
      </c>
      <c r="O180" s="205">
        <f>$O$179+$M$180</f>
        <v>0</v>
      </c>
      <c r="P180" s="165">
        <f>$P$179+$N$180</f>
        <v>0</v>
      </c>
      <c r="Q180" s="205">
        <f>$Q$179+$O$180</f>
        <v>0.5</v>
      </c>
      <c r="R180" s="165">
        <f>$R$179+$P$180</f>
        <v>0</v>
      </c>
      <c r="S180" s="205">
        <f>$S$179+$Q$180</f>
        <v>1</v>
      </c>
      <c r="T180" s="165">
        <f>$T$179+$R$180</f>
        <v>0</v>
      </c>
      <c r="U180" s="205">
        <f>$U$179+$S$180</f>
        <v>1</v>
      </c>
      <c r="V180" s="165">
        <f>$V$179+$T$180</f>
        <v>0</v>
      </c>
      <c r="W180" s="205">
        <f>$W$179+$U$180</f>
        <v>1</v>
      </c>
      <c r="X180" s="165">
        <f>$X$179+$V$180</f>
        <v>0</v>
      </c>
      <c r="Y180" s="205">
        <f>$Y$179+$W$180</f>
        <v>1</v>
      </c>
      <c r="Z180" s="165">
        <f>$Z$179+$X$180</f>
        <v>0</v>
      </c>
      <c r="AA180" s="205">
        <f>$AA$179+$Y$180</f>
        <v>1</v>
      </c>
      <c r="AB180" s="165">
        <f>$AB$179+$Z$180</f>
        <v>0</v>
      </c>
    </row>
    <row r="181" spans="1:32" ht="15" customHeight="1">
      <c r="A181">
        <v>1</v>
      </c>
      <c r="B181" s="994" t="str">
        <f>'04.01.2-ESQUADRIAS'!$B$104</f>
        <v>04.01.200.07</v>
      </c>
      <c r="C181" s="996" t="str">
        <f>'04.01.2-ESQUADRIAS'!$C$104</f>
        <v>TRATAMENTO SUPERFICIAL EM ESQUADRIAS, INCLUSO LIXAMENTO, APLICAÇÃO DE MASSA ACRÍLICA, PINTURA E LIMPEZA - NÍVEL INTERMEDIÁRIO DE DETERIORAÇÃO</v>
      </c>
      <c r="D181" s="1003">
        <f>'04.01.2-ESQUADRIAS'!$H$104</f>
        <v>0</v>
      </c>
      <c r="E181" s="175"/>
      <c r="F181" s="202">
        <f>$E$181*$D$181</f>
        <v>0</v>
      </c>
      <c r="G181" s="203"/>
      <c r="H181" s="167">
        <f>$G$181*$D$181</f>
        <v>0</v>
      </c>
      <c r="I181" s="203"/>
      <c r="J181" s="167">
        <f>$I$181*$D$181</f>
        <v>0</v>
      </c>
      <c r="K181" s="203"/>
      <c r="L181" s="167">
        <f>$K$181*$D$181</f>
        <v>0</v>
      </c>
      <c r="M181" s="203"/>
      <c r="N181" s="167">
        <f>$M$181*$D$181</f>
        <v>0</v>
      </c>
      <c r="O181" s="203"/>
      <c r="P181" s="167">
        <f>$O$181*$D$181</f>
        <v>0</v>
      </c>
      <c r="Q181" s="203">
        <v>0.5</v>
      </c>
      <c r="R181" s="167">
        <f>$Q$181*$D$181</f>
        <v>0</v>
      </c>
      <c r="S181" s="203">
        <v>0.5</v>
      </c>
      <c r="T181" s="167">
        <f>$S$181*$D$181</f>
        <v>0</v>
      </c>
      <c r="U181" s="203"/>
      <c r="V181" s="167">
        <f>$U$181*$D$181</f>
        <v>0</v>
      </c>
      <c r="W181" s="203"/>
      <c r="X181" s="167">
        <f>$W$181*$D$181</f>
        <v>0</v>
      </c>
      <c r="Y181" s="203"/>
      <c r="Z181" s="167">
        <f>$Y$181*$D$181</f>
        <v>0</v>
      </c>
      <c r="AA181" s="203"/>
      <c r="AB181" s="167">
        <f>$AA$181*$D$181</f>
        <v>0</v>
      </c>
      <c r="AF181" t="s">
        <v>2196</v>
      </c>
    </row>
    <row r="182" spans="1:32" ht="15" customHeight="1" thickBot="1">
      <c r="A182">
        <v>2</v>
      </c>
      <c r="B182" s="995"/>
      <c r="C182" s="997"/>
      <c r="D182" s="1004"/>
      <c r="E182" s="162">
        <f>$E$181</f>
        <v>0</v>
      </c>
      <c r="F182" s="204">
        <f>$F$181</f>
        <v>0</v>
      </c>
      <c r="G182" s="205">
        <f>$G$181+$E$182</f>
        <v>0</v>
      </c>
      <c r="H182" s="165">
        <f>$H$181+$F$182</f>
        <v>0</v>
      </c>
      <c r="I182" s="205">
        <f>$I$181+$G$182</f>
        <v>0</v>
      </c>
      <c r="J182" s="165">
        <f>$J$181+$H$182</f>
        <v>0</v>
      </c>
      <c r="K182" s="205">
        <f>$K$181+$I$182</f>
        <v>0</v>
      </c>
      <c r="L182" s="165">
        <f>$L$181+$J$182</f>
        <v>0</v>
      </c>
      <c r="M182" s="205">
        <f>$M$181+$K$182</f>
        <v>0</v>
      </c>
      <c r="N182" s="165">
        <f>$N$181+$L$182</f>
        <v>0</v>
      </c>
      <c r="O182" s="205">
        <f>$O$181+$M$182</f>
        <v>0</v>
      </c>
      <c r="P182" s="165">
        <f>$P$181+$N$182</f>
        <v>0</v>
      </c>
      <c r="Q182" s="205">
        <f>$Q$181+$O$182</f>
        <v>0.5</v>
      </c>
      <c r="R182" s="165">
        <f>$R$181+$P$182</f>
        <v>0</v>
      </c>
      <c r="S182" s="205">
        <f>$S$181+$Q$182</f>
        <v>1</v>
      </c>
      <c r="T182" s="165">
        <f>$T$181+$R$182</f>
        <v>0</v>
      </c>
      <c r="U182" s="205">
        <f>$U$181+$S$182</f>
        <v>1</v>
      </c>
      <c r="V182" s="165">
        <f>$V$181+$T$182</f>
        <v>0</v>
      </c>
      <c r="W182" s="205">
        <f>$W$181+$U$182</f>
        <v>1</v>
      </c>
      <c r="X182" s="165">
        <f>$X$181+$V$182</f>
        <v>0</v>
      </c>
      <c r="Y182" s="205">
        <f>$Y$181+$W$182</f>
        <v>1</v>
      </c>
      <c r="Z182" s="165">
        <f>$Z$181+$X$182</f>
        <v>0</v>
      </c>
      <c r="AA182" s="205">
        <f>$AA$181+$Y$182</f>
        <v>1</v>
      </c>
      <c r="AB182" s="165">
        <f>$AB$181+$Z$182</f>
        <v>0</v>
      </c>
    </row>
    <row r="183" spans="1:32" ht="15" customHeight="1">
      <c r="A183">
        <v>1</v>
      </c>
      <c r="B183" s="994" t="str">
        <f>'04.01.2-ESQUADRIAS'!$B$105</f>
        <v>04.01.200.08</v>
      </c>
      <c r="C183" s="996" t="str">
        <f>'04.01.2-ESQUADRIAS'!$C$105</f>
        <v>TRATAMENTO SUPERFICIAL EM ESQUADRIAS, INCLUSO LIXAMENTO, APLICAÇÃO DE MASSA ACRÍLICA, PINTURA E LIMPEZA - NÍVEL RUIM/PÉSSIMO DE DETERIORAÇÃO</v>
      </c>
      <c r="D183" s="1003">
        <f>'04.01.2-ESQUADRIAS'!$H$105</f>
        <v>0</v>
      </c>
      <c r="E183" s="175"/>
      <c r="F183" s="202">
        <f>$E$183*$D$183</f>
        <v>0</v>
      </c>
      <c r="G183" s="203"/>
      <c r="H183" s="167">
        <f>$G$183*$D$183</f>
        <v>0</v>
      </c>
      <c r="I183" s="203"/>
      <c r="J183" s="167">
        <f>$I$183*$D$183</f>
        <v>0</v>
      </c>
      <c r="K183" s="203"/>
      <c r="L183" s="167">
        <f>$K$183*$D$183</f>
        <v>0</v>
      </c>
      <c r="M183" s="203"/>
      <c r="N183" s="167">
        <f>$M$183*$D$183</f>
        <v>0</v>
      </c>
      <c r="O183" s="203"/>
      <c r="P183" s="167">
        <f>$O$183*$D$183</f>
        <v>0</v>
      </c>
      <c r="Q183" s="203">
        <v>0.5</v>
      </c>
      <c r="R183" s="167">
        <f>$Q$183*$D$183</f>
        <v>0</v>
      </c>
      <c r="S183" s="203">
        <v>0.5</v>
      </c>
      <c r="T183" s="167">
        <f>$S$183*$D$183</f>
        <v>0</v>
      </c>
      <c r="U183" s="203"/>
      <c r="V183" s="167">
        <f>$U$183*$D$183</f>
        <v>0</v>
      </c>
      <c r="W183" s="203"/>
      <c r="X183" s="167">
        <f>$W$183*$D$183</f>
        <v>0</v>
      </c>
      <c r="Y183" s="203"/>
      <c r="Z183" s="167">
        <f>$Y$183*$D$183</f>
        <v>0</v>
      </c>
      <c r="AA183" s="203"/>
      <c r="AB183" s="167">
        <f>$AA$183*$D$183</f>
        <v>0</v>
      </c>
      <c r="AF183" t="s">
        <v>2197</v>
      </c>
    </row>
    <row r="184" spans="1:32" ht="15" customHeight="1" thickBot="1">
      <c r="A184">
        <v>2</v>
      </c>
      <c r="B184" s="995"/>
      <c r="C184" s="997"/>
      <c r="D184" s="1004"/>
      <c r="E184" s="162">
        <f>$E$183</f>
        <v>0</v>
      </c>
      <c r="F184" s="204">
        <f>$F$183</f>
        <v>0</v>
      </c>
      <c r="G184" s="205">
        <f>$G$183+$E$184</f>
        <v>0</v>
      </c>
      <c r="H184" s="165">
        <f>$H$183+$F$184</f>
        <v>0</v>
      </c>
      <c r="I184" s="205">
        <f>$I$183+$G$184</f>
        <v>0</v>
      </c>
      <c r="J184" s="165">
        <f>$J$183+$H$184</f>
        <v>0</v>
      </c>
      <c r="K184" s="205">
        <f>$K$183+$I$184</f>
        <v>0</v>
      </c>
      <c r="L184" s="165">
        <f>$L$183+$J$184</f>
        <v>0</v>
      </c>
      <c r="M184" s="205">
        <f>$M$183+$K$184</f>
        <v>0</v>
      </c>
      <c r="N184" s="165">
        <f>$N$183+$L$184</f>
        <v>0</v>
      </c>
      <c r="O184" s="205">
        <f>$O$183+$M$184</f>
        <v>0</v>
      </c>
      <c r="P184" s="165">
        <f>$P$183+$N$184</f>
        <v>0</v>
      </c>
      <c r="Q184" s="205">
        <f>$Q$183+$O$184</f>
        <v>0.5</v>
      </c>
      <c r="R184" s="165">
        <f>$R$183+$P$184</f>
        <v>0</v>
      </c>
      <c r="S184" s="205">
        <f>$S$183+$Q$184</f>
        <v>1</v>
      </c>
      <c r="T184" s="165">
        <f>$T$183+$R$184</f>
        <v>0</v>
      </c>
      <c r="U184" s="205">
        <f>$U$183+$S$184</f>
        <v>1</v>
      </c>
      <c r="V184" s="165">
        <f>$V$183+$T$184</f>
        <v>0</v>
      </c>
      <c r="W184" s="205">
        <f>$W$183+$U$184</f>
        <v>1</v>
      </c>
      <c r="X184" s="165">
        <f>$X$183+$V$184</f>
        <v>0</v>
      </c>
      <c r="Y184" s="205">
        <f>$Y$183+$W$184</f>
        <v>1</v>
      </c>
      <c r="Z184" s="165">
        <f>$Z$183+$X$184</f>
        <v>0</v>
      </c>
      <c r="AA184" s="205">
        <f>$AA$183+$Y$184</f>
        <v>1</v>
      </c>
      <c r="AB184" s="165">
        <f>$AB$183+$Z$184</f>
        <v>0</v>
      </c>
    </row>
    <row r="185" spans="1:32" ht="15" customHeight="1">
      <c r="A185">
        <v>1</v>
      </c>
      <c r="B185" s="994" t="str">
        <f>'04.01.2-ESQUADRIAS'!$B$106</f>
        <v>04.01.200.09</v>
      </c>
      <c r="C185" s="996" t="str">
        <f>'04.01.2-ESQUADRIAS'!$C$106</f>
        <v>LIMPEZA SUPERFICIAL DE ESQUADRIAS</v>
      </c>
      <c r="D185" s="1003">
        <f>'04.01.2-ESQUADRIAS'!$H$106</f>
        <v>0</v>
      </c>
      <c r="E185" s="175"/>
      <c r="F185" s="202">
        <f>$E$185*$D$185</f>
        <v>0</v>
      </c>
      <c r="G185" s="203"/>
      <c r="H185" s="167">
        <f>$G$185*$D$185</f>
        <v>0</v>
      </c>
      <c r="I185" s="203"/>
      <c r="J185" s="167">
        <f>$I$185*$D$185</f>
        <v>0</v>
      </c>
      <c r="K185" s="203"/>
      <c r="L185" s="167">
        <f>$K$185*$D$185</f>
        <v>0</v>
      </c>
      <c r="M185" s="203"/>
      <c r="N185" s="167">
        <f>$M$185*$D$185</f>
        <v>0</v>
      </c>
      <c r="O185" s="203"/>
      <c r="P185" s="167">
        <f>$O$185*$D$185</f>
        <v>0</v>
      </c>
      <c r="Q185" s="203">
        <v>0.5</v>
      </c>
      <c r="R185" s="167">
        <f>$Q$185*$D$185</f>
        <v>0</v>
      </c>
      <c r="S185" s="203">
        <v>0.5</v>
      </c>
      <c r="T185" s="167">
        <f>$S$185*$D$185</f>
        <v>0</v>
      </c>
      <c r="U185" s="203"/>
      <c r="V185" s="167">
        <f>$U$185*$D$185</f>
        <v>0</v>
      </c>
      <c r="W185" s="203"/>
      <c r="X185" s="167">
        <f>$W$185*$D$185</f>
        <v>0</v>
      </c>
      <c r="Y185" s="203"/>
      <c r="Z185" s="167">
        <f>$Y$185*$D$185</f>
        <v>0</v>
      </c>
      <c r="AA185" s="203"/>
      <c r="AB185" s="167">
        <f>$AA$185*$D$185</f>
        <v>0</v>
      </c>
      <c r="AF185" t="s">
        <v>2198</v>
      </c>
    </row>
    <row r="186" spans="1:32" ht="15" customHeight="1" thickBot="1">
      <c r="A186">
        <v>2</v>
      </c>
      <c r="B186" s="995"/>
      <c r="C186" s="997"/>
      <c r="D186" s="1004"/>
      <c r="E186" s="162">
        <f>$E$185</f>
        <v>0</v>
      </c>
      <c r="F186" s="204">
        <f>$F$185</f>
        <v>0</v>
      </c>
      <c r="G186" s="205">
        <f>$G$185+$E$186</f>
        <v>0</v>
      </c>
      <c r="H186" s="165">
        <f>$H$185+$F$186</f>
        <v>0</v>
      </c>
      <c r="I186" s="205">
        <f>$I$185+$G$186</f>
        <v>0</v>
      </c>
      <c r="J186" s="165">
        <f>$J$185+$H$186</f>
        <v>0</v>
      </c>
      <c r="K186" s="205">
        <f>$K$185+$I$186</f>
        <v>0</v>
      </c>
      <c r="L186" s="165">
        <f>$L$185+$J$186</f>
        <v>0</v>
      </c>
      <c r="M186" s="205">
        <f>$M$185+$K$186</f>
        <v>0</v>
      </c>
      <c r="N186" s="165">
        <f>$N$185+$L$186</f>
        <v>0</v>
      </c>
      <c r="O186" s="205">
        <f>$O$185+$M$186</f>
        <v>0</v>
      </c>
      <c r="P186" s="165">
        <f>$P$185+$N$186</f>
        <v>0</v>
      </c>
      <c r="Q186" s="205">
        <f>$Q$185+$O$186</f>
        <v>0.5</v>
      </c>
      <c r="R186" s="165">
        <f>$R$185+$P$186</f>
        <v>0</v>
      </c>
      <c r="S186" s="205">
        <f>$S$185+$Q$186</f>
        <v>1</v>
      </c>
      <c r="T186" s="165">
        <f>$T$185+$R$186</f>
        <v>0</v>
      </c>
      <c r="U186" s="205">
        <f>$U$185+$S$186</f>
        <v>1</v>
      </c>
      <c r="V186" s="165">
        <f>$V$185+$T$186</f>
        <v>0</v>
      </c>
      <c r="W186" s="205">
        <f>$W$185+$U$186</f>
        <v>1</v>
      </c>
      <c r="X186" s="165">
        <f>$X$185+$V$186</f>
        <v>0</v>
      </c>
      <c r="Y186" s="205">
        <f>$Y$185+$W$186</f>
        <v>1</v>
      </c>
      <c r="Z186" s="165">
        <f>$Z$185+$X$186</f>
        <v>0</v>
      </c>
      <c r="AA186" s="205">
        <f>$AA$185+$Y$186</f>
        <v>1</v>
      </c>
      <c r="AB186" s="165">
        <f>$AB$185+$Z$186</f>
        <v>0</v>
      </c>
    </row>
    <row r="187" spans="1:32" ht="15" customHeight="1">
      <c r="B187" s="76" t="str">
        <f>'04.01.2-ESQUADRIAS'!$B$107</f>
        <v>04.01.000</v>
      </c>
      <c r="C187" s="40" t="str">
        <f>'04.01.2-ESQUADRIAS'!$C$107</f>
        <v>ARQUITETURA - BLOCO J</v>
      </c>
      <c r="D187" s="106">
        <f>'04.01.2-ESQUADRIAS'!$H$107</f>
        <v>0</v>
      </c>
      <c r="E187" s="993"/>
      <c r="F187" s="993"/>
      <c r="G187" s="993"/>
      <c r="H187" s="993"/>
      <c r="I187" s="993"/>
      <c r="J187" s="993"/>
      <c r="K187" s="993"/>
      <c r="L187" s="993"/>
      <c r="M187" s="993"/>
      <c r="N187" s="993"/>
      <c r="O187" s="993"/>
      <c r="P187" s="993"/>
      <c r="Q187" s="993"/>
      <c r="R187" s="993"/>
      <c r="S187" s="993"/>
      <c r="T187" s="993"/>
      <c r="U187" s="993"/>
      <c r="V187" s="993"/>
      <c r="W187" s="993"/>
      <c r="X187" s="993"/>
      <c r="Y187" s="993"/>
      <c r="Z187" s="993"/>
      <c r="AA187" s="993"/>
      <c r="AB187" s="993"/>
      <c r="AF187" s="200" t="s">
        <v>414</v>
      </c>
    </row>
    <row r="188" spans="1:32" ht="15" customHeight="1" thickBot="1">
      <c r="B188" s="127" t="str">
        <f>'04.01.2-ESQUADRIAS'!$B$108</f>
        <v>04.01.200</v>
      </c>
      <c r="C188" s="128" t="str">
        <f>'04.01.2-ESQUADRIAS'!$C$108</f>
        <v>Esquadrias</v>
      </c>
      <c r="D188" s="327"/>
      <c r="E188" s="1000"/>
      <c r="F188" s="1000"/>
      <c r="G188" s="1000"/>
      <c r="H188" s="1000"/>
      <c r="I188" s="1000"/>
      <c r="J188" s="1000"/>
      <c r="K188" s="1000"/>
      <c r="L188" s="1000"/>
      <c r="M188" s="1000"/>
      <c r="N188" s="1000"/>
      <c r="O188" s="1000"/>
      <c r="P188" s="1000"/>
      <c r="Q188" s="1000"/>
      <c r="R188" s="1000"/>
      <c r="S188" s="1000"/>
      <c r="T188" s="1000"/>
      <c r="U188" s="1000"/>
      <c r="V188" s="1000"/>
      <c r="W188" s="1000"/>
      <c r="X188" s="1000"/>
      <c r="Y188" s="1000"/>
      <c r="Z188" s="1000"/>
      <c r="AA188" s="1000"/>
      <c r="AB188" s="1000"/>
      <c r="AF188" t="s">
        <v>416</v>
      </c>
    </row>
    <row r="189" spans="1:32" ht="15" customHeight="1">
      <c r="A189">
        <v>1</v>
      </c>
      <c r="B189" s="994" t="str">
        <f>'04.01.2-ESQUADRIAS'!$B$109</f>
        <v>04.01.200.01</v>
      </c>
      <c r="C189" s="996" t="str">
        <f>'04.01.2-ESQUADRIAS'!$C$109</f>
        <v>RESTAURAÇÃO DE JANELAS DE MADEIRA MACIÇA - NÍVEL INTERMEDIÁRIO DE DETERIORAÇÃO</v>
      </c>
      <c r="D189" s="1003">
        <f>'04.01.2-ESQUADRIAS'!$H$109</f>
        <v>0</v>
      </c>
      <c r="E189" s="175"/>
      <c r="F189" s="202">
        <f>$E$189*$D$189</f>
        <v>0</v>
      </c>
      <c r="G189" s="203"/>
      <c r="H189" s="167">
        <f>$G$189*$D$189</f>
        <v>0</v>
      </c>
      <c r="I189" s="203"/>
      <c r="J189" s="167">
        <f>$I$189*$D$189</f>
        <v>0</v>
      </c>
      <c r="K189" s="203"/>
      <c r="L189" s="167">
        <f>$K$189*$D$189</f>
        <v>0</v>
      </c>
      <c r="M189" s="203"/>
      <c r="N189" s="167">
        <f>$M$189*$D$189</f>
        <v>0</v>
      </c>
      <c r="O189" s="203"/>
      <c r="P189" s="167">
        <f>$O$189*$D$189</f>
        <v>0</v>
      </c>
      <c r="Q189" s="203"/>
      <c r="R189" s="167">
        <f>$Q$189*$D$189</f>
        <v>0</v>
      </c>
      <c r="S189" s="203">
        <v>1</v>
      </c>
      <c r="T189" s="167">
        <f>$S$189*$D$189</f>
        <v>0</v>
      </c>
      <c r="U189" s="203"/>
      <c r="V189" s="167">
        <f>$U$189*$D$189</f>
        <v>0</v>
      </c>
      <c r="W189" s="203"/>
      <c r="X189" s="167">
        <f>$W$189*$D$189</f>
        <v>0</v>
      </c>
      <c r="Y189" s="203"/>
      <c r="Z189" s="167">
        <f>$Y$189*$D$189</f>
        <v>0</v>
      </c>
      <c r="AA189" s="203"/>
      <c r="AB189" s="167">
        <f>$AA$189*$D$189</f>
        <v>0</v>
      </c>
      <c r="AF189" t="s">
        <v>417</v>
      </c>
    </row>
    <row r="190" spans="1:32" ht="15" customHeight="1" thickBot="1">
      <c r="A190">
        <v>2</v>
      </c>
      <c r="B190" s="995"/>
      <c r="C190" s="997"/>
      <c r="D190" s="1004"/>
      <c r="E190" s="162">
        <f>$E$189</f>
        <v>0</v>
      </c>
      <c r="F190" s="204">
        <f>$F$189</f>
        <v>0</v>
      </c>
      <c r="G190" s="205">
        <f>$G$189+$E$190</f>
        <v>0</v>
      </c>
      <c r="H190" s="165">
        <f>$H$189+$F$190</f>
        <v>0</v>
      </c>
      <c r="I190" s="205">
        <f>$I$189+$G$190</f>
        <v>0</v>
      </c>
      <c r="J190" s="165">
        <f>$J$189+$H$190</f>
        <v>0</v>
      </c>
      <c r="K190" s="205">
        <f>$K$189+$I$190</f>
        <v>0</v>
      </c>
      <c r="L190" s="165">
        <f>$L$189+$J$190</f>
        <v>0</v>
      </c>
      <c r="M190" s="205">
        <f>$M$189+$K$190</f>
        <v>0</v>
      </c>
      <c r="N190" s="165">
        <f>$N$189+$L$190</f>
        <v>0</v>
      </c>
      <c r="O190" s="205">
        <f>$O$189+$M$190</f>
        <v>0</v>
      </c>
      <c r="P190" s="165">
        <f>$P$189+$N$190</f>
        <v>0</v>
      </c>
      <c r="Q190" s="205">
        <f>$Q$189+$O$190</f>
        <v>0</v>
      </c>
      <c r="R190" s="165">
        <f>$R$189+$P$190</f>
        <v>0</v>
      </c>
      <c r="S190" s="205">
        <f>$S$189+$Q$190</f>
        <v>1</v>
      </c>
      <c r="T190" s="165">
        <f>$T$189+$R$190</f>
        <v>0</v>
      </c>
      <c r="U190" s="205">
        <f>$U$189+$S$190</f>
        <v>1</v>
      </c>
      <c r="V190" s="165">
        <f>$V$189+$T$190</f>
        <v>0</v>
      </c>
      <c r="W190" s="205">
        <f>$W$189+$U$190</f>
        <v>1</v>
      </c>
      <c r="X190" s="165">
        <f>$X$189+$V$190</f>
        <v>0</v>
      </c>
      <c r="Y190" s="205">
        <f>$Y$189+$W$190</f>
        <v>1</v>
      </c>
      <c r="Z190" s="165">
        <f>$Z$189+$X$190</f>
        <v>0</v>
      </c>
      <c r="AA190" s="205">
        <f>$AA$189+$Y$190</f>
        <v>1</v>
      </c>
      <c r="AB190" s="165">
        <f>$AB$189+$Z$190</f>
        <v>0</v>
      </c>
    </row>
    <row r="191" spans="1:32" ht="15" customHeight="1">
      <c r="A191">
        <v>1</v>
      </c>
      <c r="B191" s="994" t="str">
        <f>'04.01.2-ESQUADRIAS'!$B$110</f>
        <v>04.01.200.02</v>
      </c>
      <c r="C191" s="996" t="str">
        <f>'04.01.2-ESQUADRIAS'!$C$110</f>
        <v>RESTAURAÇÃO DE JANELAS DE MADEIRA MACIÇA - NÍVEL RUIM/PÉSSIMO DE DETERIORAÇÃO</v>
      </c>
      <c r="D191" s="1003">
        <f>'04.01.2-ESQUADRIAS'!$H$110</f>
        <v>0</v>
      </c>
      <c r="E191" s="175"/>
      <c r="F191" s="202">
        <f>$E$191*$D$191</f>
        <v>0</v>
      </c>
      <c r="G191" s="203"/>
      <c r="H191" s="167">
        <f>$G$191*$D$191</f>
        <v>0</v>
      </c>
      <c r="I191" s="203"/>
      <c r="J191" s="167">
        <f>$I$191*$D$191</f>
        <v>0</v>
      </c>
      <c r="K191" s="203"/>
      <c r="L191" s="167">
        <f>$K$191*$D$191</f>
        <v>0</v>
      </c>
      <c r="M191" s="203"/>
      <c r="N191" s="167">
        <f>$M$191*$D$191</f>
        <v>0</v>
      </c>
      <c r="O191" s="203"/>
      <c r="P191" s="167">
        <f>$O$191*$D$191</f>
        <v>0</v>
      </c>
      <c r="Q191" s="203"/>
      <c r="R191" s="167">
        <f>$Q$191*$D$191</f>
        <v>0</v>
      </c>
      <c r="S191" s="203">
        <v>0.7</v>
      </c>
      <c r="T191" s="167">
        <f>$S$191*$D$191</f>
        <v>0</v>
      </c>
      <c r="U191" s="203">
        <v>0.3</v>
      </c>
      <c r="V191" s="167">
        <f>$U$191*$D$191</f>
        <v>0</v>
      </c>
      <c r="W191" s="203"/>
      <c r="X191" s="167">
        <f>$W$191*$D$191</f>
        <v>0</v>
      </c>
      <c r="Y191" s="203"/>
      <c r="Z191" s="167">
        <f>$Y$191*$D$191</f>
        <v>0</v>
      </c>
      <c r="AA191" s="203"/>
      <c r="AB191" s="167">
        <f>$AA$191*$D$191</f>
        <v>0</v>
      </c>
      <c r="AF191" t="s">
        <v>418</v>
      </c>
    </row>
    <row r="192" spans="1:32" ht="15" customHeight="1" thickBot="1">
      <c r="A192">
        <v>2</v>
      </c>
      <c r="B192" s="995"/>
      <c r="C192" s="997"/>
      <c r="D192" s="1004"/>
      <c r="E192" s="162">
        <f>$E$191</f>
        <v>0</v>
      </c>
      <c r="F192" s="204">
        <f>$F$191</f>
        <v>0</v>
      </c>
      <c r="G192" s="205">
        <f>$G$191+$E$192</f>
        <v>0</v>
      </c>
      <c r="H192" s="165">
        <f>$H$191+$F$192</f>
        <v>0</v>
      </c>
      <c r="I192" s="205">
        <f>$I$191+$G$192</f>
        <v>0</v>
      </c>
      <c r="J192" s="165">
        <f>$J$191+$H$192</f>
        <v>0</v>
      </c>
      <c r="K192" s="205">
        <f>$K$191+$I$192</f>
        <v>0</v>
      </c>
      <c r="L192" s="165">
        <f>$L$191+$J$192</f>
        <v>0</v>
      </c>
      <c r="M192" s="205">
        <f>$M$191+$K$192</f>
        <v>0</v>
      </c>
      <c r="N192" s="165">
        <f>$N$191+$L$192</f>
        <v>0</v>
      </c>
      <c r="O192" s="205">
        <f>$O$191+$M$192</f>
        <v>0</v>
      </c>
      <c r="P192" s="165">
        <f>$P$191+$N$192</f>
        <v>0</v>
      </c>
      <c r="Q192" s="205">
        <f>$Q$191+$O$192</f>
        <v>0</v>
      </c>
      <c r="R192" s="165">
        <f>$R$191+$P$192</f>
        <v>0</v>
      </c>
      <c r="S192" s="205">
        <f>$S$191+$Q$192</f>
        <v>0.7</v>
      </c>
      <c r="T192" s="165">
        <f>$T$191+$R$192</f>
        <v>0</v>
      </c>
      <c r="U192" s="205">
        <f>$U$191+$S$192</f>
        <v>1</v>
      </c>
      <c r="V192" s="165">
        <f>$V$191+$T$192</f>
        <v>0</v>
      </c>
      <c r="W192" s="205">
        <f>$W$191+$U$192</f>
        <v>1</v>
      </c>
      <c r="X192" s="165">
        <f>$X$191+$V$192</f>
        <v>0</v>
      </c>
      <c r="Y192" s="205">
        <f>$Y$191+$W$192</f>
        <v>1</v>
      </c>
      <c r="Z192" s="165">
        <f>$Z$191+$X$192</f>
        <v>0</v>
      </c>
      <c r="AA192" s="205">
        <f>$AA$191+$Y$192</f>
        <v>1</v>
      </c>
      <c r="AB192" s="165">
        <f>$AB$191+$Z$192</f>
        <v>0</v>
      </c>
    </row>
    <row r="193" spans="1:32" ht="15" customHeight="1">
      <c r="A193">
        <v>1</v>
      </c>
      <c r="B193" s="994" t="str">
        <f>'04.01.2-ESQUADRIAS'!$B$111</f>
        <v>04.01.200.03</v>
      </c>
      <c r="C193" s="996" t="str">
        <f>'04.01.2-ESQUADRIAS'!$C$111</f>
        <v>RESTAURAÇÃO DE PORTAS DE MADEIRA MACIÇA - NÍVEL REGULAR DE DETERIORAÇÃO</v>
      </c>
      <c r="D193" s="1003">
        <f>'04.01.2-ESQUADRIAS'!$H$111</f>
        <v>0</v>
      </c>
      <c r="E193" s="175"/>
      <c r="F193" s="202">
        <f>$E$193*$D$193</f>
        <v>0</v>
      </c>
      <c r="G193" s="203"/>
      <c r="H193" s="167">
        <f>$G$193*$D$193</f>
        <v>0</v>
      </c>
      <c r="I193" s="203"/>
      <c r="J193" s="167">
        <f>$I$193*$D$193</f>
        <v>0</v>
      </c>
      <c r="K193" s="203"/>
      <c r="L193" s="167">
        <f>$K$193*$D$193</f>
        <v>0</v>
      </c>
      <c r="M193" s="203"/>
      <c r="N193" s="167">
        <f>$M$193*$D$193</f>
        <v>0</v>
      </c>
      <c r="O193" s="203"/>
      <c r="P193" s="167">
        <f>$O$193*$D$193</f>
        <v>0</v>
      </c>
      <c r="Q193" s="203"/>
      <c r="R193" s="167">
        <f>$Q$193*$D$193</f>
        <v>0</v>
      </c>
      <c r="S193" s="203">
        <v>1</v>
      </c>
      <c r="T193" s="167">
        <f>$S$193*$D$193</f>
        <v>0</v>
      </c>
      <c r="U193" s="203"/>
      <c r="V193" s="167">
        <f>$U$193*$D$193</f>
        <v>0</v>
      </c>
      <c r="W193" s="203"/>
      <c r="X193" s="167">
        <f>$W$193*$D$193</f>
        <v>0</v>
      </c>
      <c r="Y193" s="203"/>
      <c r="Z193" s="167">
        <f>$Y$193*$D$193</f>
        <v>0</v>
      </c>
      <c r="AA193" s="203"/>
      <c r="AB193" s="167">
        <f>$AA$193*$D$193</f>
        <v>0</v>
      </c>
      <c r="AF193" t="s">
        <v>419</v>
      </c>
    </row>
    <row r="194" spans="1:32" ht="15" customHeight="1" thickBot="1">
      <c r="A194">
        <v>2</v>
      </c>
      <c r="B194" s="995"/>
      <c r="C194" s="997"/>
      <c r="D194" s="1004"/>
      <c r="E194" s="162">
        <f>$E$193</f>
        <v>0</v>
      </c>
      <c r="F194" s="204">
        <f>$F$193</f>
        <v>0</v>
      </c>
      <c r="G194" s="205">
        <f>$G$193+$E$194</f>
        <v>0</v>
      </c>
      <c r="H194" s="165">
        <f>$H$193+$F$194</f>
        <v>0</v>
      </c>
      <c r="I194" s="205">
        <f>$I$193+$G$194</f>
        <v>0</v>
      </c>
      <c r="J194" s="165">
        <f>$J$193+$H$194</f>
        <v>0</v>
      </c>
      <c r="K194" s="205">
        <f>$K$193+$I$194</f>
        <v>0</v>
      </c>
      <c r="L194" s="165">
        <f>$L$193+$J$194</f>
        <v>0</v>
      </c>
      <c r="M194" s="205">
        <f>$M$193+$K$194</f>
        <v>0</v>
      </c>
      <c r="N194" s="165">
        <f>$N$193+$L$194</f>
        <v>0</v>
      </c>
      <c r="O194" s="205">
        <f>$O$193+$M$194</f>
        <v>0</v>
      </c>
      <c r="P194" s="165">
        <f>$P$193+$N$194</f>
        <v>0</v>
      </c>
      <c r="Q194" s="205">
        <f>$Q$193+$O$194</f>
        <v>0</v>
      </c>
      <c r="R194" s="165">
        <f>$R$193+$P$194</f>
        <v>0</v>
      </c>
      <c r="S194" s="205">
        <f>$S$193+$Q$194</f>
        <v>1</v>
      </c>
      <c r="T194" s="165">
        <f>$T$193+$R$194</f>
        <v>0</v>
      </c>
      <c r="U194" s="205">
        <f>$U$193+$S$194</f>
        <v>1</v>
      </c>
      <c r="V194" s="165">
        <f>$V$193+$T$194</f>
        <v>0</v>
      </c>
      <c r="W194" s="205">
        <f>$W$193+$U$194</f>
        <v>1</v>
      </c>
      <c r="X194" s="165">
        <f>$X$193+$V$194</f>
        <v>0</v>
      </c>
      <c r="Y194" s="205">
        <f>$Y$193+$W$194</f>
        <v>1</v>
      </c>
      <c r="Z194" s="165">
        <f>$Z$193+$X$194</f>
        <v>0</v>
      </c>
      <c r="AA194" s="205">
        <f>$AA$193+$Y$194</f>
        <v>1</v>
      </c>
      <c r="AB194" s="165">
        <f>$AB$193+$Z$194</f>
        <v>0</v>
      </c>
    </row>
    <row r="195" spans="1:32" ht="15" customHeight="1">
      <c r="A195">
        <v>1</v>
      </c>
      <c r="B195" s="994" t="str">
        <f>'04.01.2-ESQUADRIAS'!$B$112</f>
        <v>04.01.200.04</v>
      </c>
      <c r="C195" s="996" t="str">
        <f>'04.01.2-ESQUADRIAS'!$C$112</f>
        <v>RESTAURAÇÃO DE PORTAS DE MADEIRA MACIÇA - NÍVEL RUIM/PÉSSIMO DE DETERIORAÇÃO</v>
      </c>
      <c r="D195" s="1003">
        <f>'04.01.2-ESQUADRIAS'!$H$112</f>
        <v>0</v>
      </c>
      <c r="E195" s="175"/>
      <c r="F195" s="202">
        <f>$E$195*$D$195</f>
        <v>0</v>
      </c>
      <c r="G195" s="203"/>
      <c r="H195" s="167">
        <f>$G$195*$D$195</f>
        <v>0</v>
      </c>
      <c r="I195" s="203"/>
      <c r="J195" s="167">
        <f>$I$195*$D$195</f>
        <v>0</v>
      </c>
      <c r="K195" s="203"/>
      <c r="L195" s="167">
        <f>$K$195*$D$195</f>
        <v>0</v>
      </c>
      <c r="M195" s="203"/>
      <c r="N195" s="167">
        <f>$M$195*$D$195</f>
        <v>0</v>
      </c>
      <c r="O195" s="203"/>
      <c r="P195" s="167">
        <f>$O$195*$D$195</f>
        <v>0</v>
      </c>
      <c r="Q195" s="203"/>
      <c r="R195" s="167">
        <f>$Q$195*$D$195</f>
        <v>0</v>
      </c>
      <c r="S195" s="203">
        <v>0.4</v>
      </c>
      <c r="T195" s="167">
        <f>$S$195*$D$195</f>
        <v>0</v>
      </c>
      <c r="U195" s="203">
        <v>0.6</v>
      </c>
      <c r="V195" s="167">
        <f>$U$195*$D$195</f>
        <v>0</v>
      </c>
      <c r="W195" s="203"/>
      <c r="X195" s="167">
        <f>$W$195*$D$195</f>
        <v>0</v>
      </c>
      <c r="Y195" s="203"/>
      <c r="Z195" s="167">
        <f>$Y$195*$D$195</f>
        <v>0</v>
      </c>
      <c r="AA195" s="203"/>
      <c r="AB195" s="167">
        <f>$AA$195*$D$195</f>
        <v>0</v>
      </c>
      <c r="AF195" t="s">
        <v>420</v>
      </c>
    </row>
    <row r="196" spans="1:32" ht="15" customHeight="1" thickBot="1">
      <c r="A196">
        <v>2</v>
      </c>
      <c r="B196" s="995"/>
      <c r="C196" s="997"/>
      <c r="D196" s="1004"/>
      <c r="E196" s="162">
        <f>$E$195</f>
        <v>0</v>
      </c>
      <c r="F196" s="204">
        <f>$F$195</f>
        <v>0</v>
      </c>
      <c r="G196" s="205">
        <f>$G$195+$E$196</f>
        <v>0</v>
      </c>
      <c r="H196" s="165">
        <f>$H$195+$F$196</f>
        <v>0</v>
      </c>
      <c r="I196" s="205">
        <f>$I$195+$G$196</f>
        <v>0</v>
      </c>
      <c r="J196" s="165">
        <f>$J$195+$H$196</f>
        <v>0</v>
      </c>
      <c r="K196" s="205">
        <f>$K$195+$I$196</f>
        <v>0</v>
      </c>
      <c r="L196" s="165">
        <f>$L$195+$J$196</f>
        <v>0</v>
      </c>
      <c r="M196" s="205">
        <f>$M$195+$K$196</f>
        <v>0</v>
      </c>
      <c r="N196" s="165">
        <f>$N$195+$L$196</f>
        <v>0</v>
      </c>
      <c r="O196" s="205">
        <f>$O$195+$M$196</f>
        <v>0</v>
      </c>
      <c r="P196" s="165">
        <f>$P$195+$N$196</f>
        <v>0</v>
      </c>
      <c r="Q196" s="205">
        <f>$Q$195+$O$196</f>
        <v>0</v>
      </c>
      <c r="R196" s="165">
        <f>$R$195+$P$196</f>
        <v>0</v>
      </c>
      <c r="S196" s="205">
        <f>$S$195+$Q$196</f>
        <v>0.4</v>
      </c>
      <c r="T196" s="165">
        <f>$T$195+$R$196</f>
        <v>0</v>
      </c>
      <c r="U196" s="205">
        <f>$U$195+$S$196</f>
        <v>1</v>
      </c>
      <c r="V196" s="165">
        <f>$V$195+$T$196</f>
        <v>0</v>
      </c>
      <c r="W196" s="205">
        <f>$W$195+$U$196</f>
        <v>1</v>
      </c>
      <c r="X196" s="165">
        <f>$X$195+$V$196</f>
        <v>0</v>
      </c>
      <c r="Y196" s="205">
        <f>$Y$195+$W$196</f>
        <v>1</v>
      </c>
      <c r="Z196" s="165">
        <f>$Z$195+$X$196</f>
        <v>0</v>
      </c>
      <c r="AA196" s="205">
        <f>$AA$195+$Y$196</f>
        <v>1</v>
      </c>
      <c r="AB196" s="165">
        <f>$AB$195+$Z$196</f>
        <v>0</v>
      </c>
    </row>
    <row r="197" spans="1:32" ht="15" customHeight="1">
      <c r="A197">
        <v>1</v>
      </c>
      <c r="B197" s="994" t="str">
        <f>'04.01.2-ESQUADRIAS'!$B$113</f>
        <v>04.01.200.05</v>
      </c>
      <c r="C197" s="996" t="str">
        <f>'04.01.2-ESQUADRIAS'!$C$113</f>
        <v>TRATAMENTO SUPERFICIAL EM ESQUADRIAS, INCLUSO LIXAMENTO, APLICAÇÃO DE MASSA ACRÍLICA, PINTURA E LIMPEZA - NÍVEL REGULAR DE DETERIORAÇÃO</v>
      </c>
      <c r="D197" s="1003">
        <f>'04.01.2-ESQUADRIAS'!$H$113</f>
        <v>0</v>
      </c>
      <c r="E197" s="175"/>
      <c r="F197" s="202">
        <f>$E$197*$D$197</f>
        <v>0</v>
      </c>
      <c r="G197" s="203"/>
      <c r="H197" s="167">
        <f>$G$197*$D$197</f>
        <v>0</v>
      </c>
      <c r="I197" s="203"/>
      <c r="J197" s="167">
        <f>$I$197*$D$197</f>
        <v>0</v>
      </c>
      <c r="K197" s="203"/>
      <c r="L197" s="167">
        <f>$K$197*$D$197</f>
        <v>0</v>
      </c>
      <c r="M197" s="203"/>
      <c r="N197" s="167">
        <f>$M$197*$D$197</f>
        <v>0</v>
      </c>
      <c r="O197" s="203"/>
      <c r="P197" s="167">
        <f>$O$197*$D$197</f>
        <v>0</v>
      </c>
      <c r="Q197" s="203"/>
      <c r="R197" s="167">
        <f>$Q$197*$D$197</f>
        <v>0</v>
      </c>
      <c r="S197" s="203">
        <v>0.4</v>
      </c>
      <c r="T197" s="167">
        <f>$S$197*$D$197</f>
        <v>0</v>
      </c>
      <c r="U197" s="203">
        <v>0.6</v>
      </c>
      <c r="V197" s="167">
        <f>$U$197*$D$197</f>
        <v>0</v>
      </c>
      <c r="W197" s="203"/>
      <c r="X197" s="167">
        <f>$W$197*$D$197</f>
        <v>0</v>
      </c>
      <c r="Y197" s="203"/>
      <c r="Z197" s="167">
        <f>$Y$197*$D$197</f>
        <v>0</v>
      </c>
      <c r="AA197" s="203"/>
      <c r="AB197" s="167">
        <f>$AA$197*$D$197</f>
        <v>0</v>
      </c>
      <c r="AF197" t="s">
        <v>421</v>
      </c>
    </row>
    <row r="198" spans="1:32" ht="15" customHeight="1" thickBot="1">
      <c r="A198">
        <v>2</v>
      </c>
      <c r="B198" s="995"/>
      <c r="C198" s="997"/>
      <c r="D198" s="1004"/>
      <c r="E198" s="162">
        <f>$E$197</f>
        <v>0</v>
      </c>
      <c r="F198" s="204">
        <f>$F$197</f>
        <v>0</v>
      </c>
      <c r="G198" s="205">
        <f>$G$197+$E$198</f>
        <v>0</v>
      </c>
      <c r="H198" s="165">
        <f>$H$197+$F$198</f>
        <v>0</v>
      </c>
      <c r="I198" s="205">
        <f>$I$197+$G$198</f>
        <v>0</v>
      </c>
      <c r="J198" s="165">
        <f>$J$197+$H$198</f>
        <v>0</v>
      </c>
      <c r="K198" s="205">
        <f>$K$197+$I$198</f>
        <v>0</v>
      </c>
      <c r="L198" s="165">
        <f>$L$197+$J$198</f>
        <v>0</v>
      </c>
      <c r="M198" s="205">
        <f>$M$197+$K$198</f>
        <v>0</v>
      </c>
      <c r="N198" s="165">
        <f>$N$197+$L$198</f>
        <v>0</v>
      </c>
      <c r="O198" s="205">
        <f>$O$197+$M$198</f>
        <v>0</v>
      </c>
      <c r="P198" s="165">
        <f>$P$197+$N$198</f>
        <v>0</v>
      </c>
      <c r="Q198" s="205">
        <f>$Q$197+$O$198</f>
        <v>0</v>
      </c>
      <c r="R198" s="165">
        <f>$R$197+$P$198</f>
        <v>0</v>
      </c>
      <c r="S198" s="205">
        <f>$S$197+$Q$198</f>
        <v>0.4</v>
      </c>
      <c r="T198" s="165">
        <f>$T$197+$R$198</f>
        <v>0</v>
      </c>
      <c r="U198" s="205">
        <f>$U$197+$S$198</f>
        <v>1</v>
      </c>
      <c r="V198" s="165">
        <f>$V$197+$T$198</f>
        <v>0</v>
      </c>
      <c r="W198" s="205">
        <f>$W$197+$U$198</f>
        <v>1</v>
      </c>
      <c r="X198" s="165">
        <f>$X$197+$V$198</f>
        <v>0</v>
      </c>
      <c r="Y198" s="205">
        <f>$Y$197+$W$198</f>
        <v>1</v>
      </c>
      <c r="Z198" s="165">
        <f>$Z$197+$X$198</f>
        <v>0</v>
      </c>
      <c r="AA198" s="205">
        <f>$AA$197+$Y$198</f>
        <v>1</v>
      </c>
      <c r="AB198" s="165">
        <f>$AB$197+$Z$198</f>
        <v>0</v>
      </c>
    </row>
    <row r="199" spans="1:32" ht="15" customHeight="1">
      <c r="A199">
        <v>1</v>
      </c>
      <c r="B199" s="994" t="str">
        <f>'04.01.2-ESQUADRIAS'!$B$114</f>
        <v>04.01.200.06</v>
      </c>
      <c r="C199" s="996" t="str">
        <f>'04.01.2-ESQUADRIAS'!$C$114</f>
        <v>TRATAMENTO SUPERFICIAL EM ESQUADRIAS, INCLUSO LIXAMENTO, APLICAÇÃO DE MASSA ACRÍLICA, PINTURA E LIMPEZA - NÍVEL INTERMEDIÁRIO DE DETERIORAÇÃO</v>
      </c>
      <c r="D199" s="1003">
        <f>'04.01.2-ESQUADRIAS'!$H$114</f>
        <v>0</v>
      </c>
      <c r="E199" s="175"/>
      <c r="F199" s="202">
        <f>$E$199*$D$199</f>
        <v>0</v>
      </c>
      <c r="G199" s="203"/>
      <c r="H199" s="167">
        <f>$G$199*$D$199</f>
        <v>0</v>
      </c>
      <c r="I199" s="203"/>
      <c r="J199" s="167">
        <f>$I$199*$D$199</f>
        <v>0</v>
      </c>
      <c r="K199" s="203"/>
      <c r="L199" s="167">
        <f>$K$199*$D$199</f>
        <v>0</v>
      </c>
      <c r="M199" s="203"/>
      <c r="N199" s="167">
        <f>$M$199*$D$199</f>
        <v>0</v>
      </c>
      <c r="O199" s="203"/>
      <c r="P199" s="167">
        <f>$O$199*$D$199</f>
        <v>0</v>
      </c>
      <c r="Q199" s="203"/>
      <c r="R199" s="167">
        <f>$Q$199*$D$199</f>
        <v>0</v>
      </c>
      <c r="S199" s="203">
        <v>0.4</v>
      </c>
      <c r="T199" s="167">
        <f>$S$199*$D$199</f>
        <v>0</v>
      </c>
      <c r="U199" s="203">
        <v>0.6</v>
      </c>
      <c r="V199" s="167">
        <f>$U$199*$D$199</f>
        <v>0</v>
      </c>
      <c r="W199" s="203"/>
      <c r="X199" s="167">
        <f>$W$199*$D$199</f>
        <v>0</v>
      </c>
      <c r="Y199" s="203"/>
      <c r="Z199" s="167">
        <f>$Y$199*$D$199</f>
        <v>0</v>
      </c>
      <c r="AA199" s="203"/>
      <c r="AB199" s="167">
        <f>$AA$199*$D$199</f>
        <v>0</v>
      </c>
      <c r="AF199" t="s">
        <v>2209</v>
      </c>
    </row>
    <row r="200" spans="1:32" ht="15" customHeight="1" thickBot="1">
      <c r="A200">
        <v>2</v>
      </c>
      <c r="B200" s="995"/>
      <c r="C200" s="997"/>
      <c r="D200" s="1004"/>
      <c r="E200" s="162">
        <f>$E$199</f>
        <v>0</v>
      </c>
      <c r="F200" s="204">
        <f>$F$199</f>
        <v>0</v>
      </c>
      <c r="G200" s="205">
        <f>$G$199+$E$200</f>
        <v>0</v>
      </c>
      <c r="H200" s="165">
        <f>$H$199+$F$200</f>
        <v>0</v>
      </c>
      <c r="I200" s="205">
        <f>$I$199+$G$200</f>
        <v>0</v>
      </c>
      <c r="J200" s="165">
        <f>$J$199+$H$200</f>
        <v>0</v>
      </c>
      <c r="K200" s="205">
        <f>$K$199+$I$200</f>
        <v>0</v>
      </c>
      <c r="L200" s="165">
        <f>$L$199+$J$200</f>
        <v>0</v>
      </c>
      <c r="M200" s="205">
        <f>$M$199+$K$200</f>
        <v>0</v>
      </c>
      <c r="N200" s="165">
        <f>$N$199+$L$200</f>
        <v>0</v>
      </c>
      <c r="O200" s="205">
        <f>$O$199+$M$200</f>
        <v>0</v>
      </c>
      <c r="P200" s="165">
        <f>$P$199+$N$200</f>
        <v>0</v>
      </c>
      <c r="Q200" s="205">
        <f>$Q$199+$O$200</f>
        <v>0</v>
      </c>
      <c r="R200" s="165">
        <f>$R$199+$P$200</f>
        <v>0</v>
      </c>
      <c r="S200" s="205">
        <f>$S$199+$Q$200</f>
        <v>0.4</v>
      </c>
      <c r="T200" s="165">
        <f>$T$199+$R$200</f>
        <v>0</v>
      </c>
      <c r="U200" s="205">
        <f>$U$199+$S$200</f>
        <v>1</v>
      </c>
      <c r="V200" s="165">
        <f>$V$199+$T$200</f>
        <v>0</v>
      </c>
      <c r="W200" s="205">
        <f>$W$199+$U$200</f>
        <v>1</v>
      </c>
      <c r="X200" s="165">
        <f>$X$199+$V$200</f>
        <v>0</v>
      </c>
      <c r="Y200" s="205">
        <f>$Y$199+$W$200</f>
        <v>1</v>
      </c>
      <c r="Z200" s="165">
        <f>$Z$199+$X$200</f>
        <v>0</v>
      </c>
      <c r="AA200" s="205">
        <f>$AA$199+$Y$200</f>
        <v>1</v>
      </c>
      <c r="AB200" s="165">
        <f>$AB$199+$Z$200</f>
        <v>0</v>
      </c>
    </row>
    <row r="201" spans="1:32" ht="15" customHeight="1">
      <c r="A201">
        <v>1</v>
      </c>
      <c r="B201" s="994" t="str">
        <f>'04.01.2-ESQUADRIAS'!$B$115</f>
        <v>04.01.200.07</v>
      </c>
      <c r="C201" s="996" t="str">
        <f>'04.01.2-ESQUADRIAS'!$C$115</f>
        <v>TRATAMENTO SUPERFICIAL EM ESQUADRIAS, INCLUSO LIXAMENTO, APLICAÇÃO DE MASSA ACRÍLICA, PINTURA E LIMPEZA - NÍVEL RUIM/PÉSSIMO DE DETERIORAÇÃO</v>
      </c>
      <c r="D201" s="1003">
        <f>'04.01.2-ESQUADRIAS'!$H$115</f>
        <v>0</v>
      </c>
      <c r="E201" s="175"/>
      <c r="F201" s="202">
        <f>$E$201*$D$201</f>
        <v>0</v>
      </c>
      <c r="G201" s="203"/>
      <c r="H201" s="167">
        <f>$G$201*$D$201</f>
        <v>0</v>
      </c>
      <c r="I201" s="203"/>
      <c r="J201" s="167">
        <f>$I$201*$D$201</f>
        <v>0</v>
      </c>
      <c r="K201" s="203"/>
      <c r="L201" s="167">
        <f>$K$201*$D$201</f>
        <v>0</v>
      </c>
      <c r="M201" s="203"/>
      <c r="N201" s="167">
        <f>$M$201*$D$201</f>
        <v>0</v>
      </c>
      <c r="O201" s="203"/>
      <c r="P201" s="167">
        <f>$O$201*$D$201</f>
        <v>0</v>
      </c>
      <c r="Q201" s="203"/>
      <c r="R201" s="167">
        <f>$Q$201*$D$201</f>
        <v>0</v>
      </c>
      <c r="S201" s="203">
        <v>0.4</v>
      </c>
      <c r="T201" s="167">
        <f>$S$201*$D$201</f>
        <v>0</v>
      </c>
      <c r="U201" s="203">
        <v>0.6</v>
      </c>
      <c r="V201" s="167">
        <f>$U$201*$D$201</f>
        <v>0</v>
      </c>
      <c r="W201" s="203"/>
      <c r="X201" s="167">
        <f>$W$201*$D$201</f>
        <v>0</v>
      </c>
      <c r="Y201" s="203"/>
      <c r="Z201" s="167">
        <f>$Y$201*$D$201</f>
        <v>0</v>
      </c>
      <c r="AA201" s="203"/>
      <c r="AB201" s="167">
        <f>$AA$201*$D$201</f>
        <v>0</v>
      </c>
      <c r="AF201" t="s">
        <v>2210</v>
      </c>
    </row>
    <row r="202" spans="1:32" ht="15" customHeight="1" thickBot="1">
      <c r="A202">
        <v>2</v>
      </c>
      <c r="B202" s="995"/>
      <c r="C202" s="997"/>
      <c r="D202" s="1004"/>
      <c r="E202" s="162">
        <f>$E$201</f>
        <v>0</v>
      </c>
      <c r="F202" s="204">
        <f>$F$201</f>
        <v>0</v>
      </c>
      <c r="G202" s="205">
        <f>$G$201+$E$202</f>
        <v>0</v>
      </c>
      <c r="H202" s="165">
        <f>$H$201+$F$202</f>
        <v>0</v>
      </c>
      <c r="I202" s="205">
        <f>$I$201+$G$202</f>
        <v>0</v>
      </c>
      <c r="J202" s="165">
        <f>$J$201+$H$202</f>
        <v>0</v>
      </c>
      <c r="K202" s="205">
        <f>$K$201+$I$202</f>
        <v>0</v>
      </c>
      <c r="L202" s="165">
        <f>$L$201+$J$202</f>
        <v>0</v>
      </c>
      <c r="M202" s="205">
        <f>$M$201+$K$202</f>
        <v>0</v>
      </c>
      <c r="N202" s="165">
        <f>$N$201+$L$202</f>
        <v>0</v>
      </c>
      <c r="O202" s="205">
        <f>$O$201+$M$202</f>
        <v>0</v>
      </c>
      <c r="P202" s="165">
        <f>$P$201+$N$202</f>
        <v>0</v>
      </c>
      <c r="Q202" s="205">
        <f>$Q$201+$O$202</f>
        <v>0</v>
      </c>
      <c r="R202" s="165">
        <f>$R$201+$P$202</f>
        <v>0</v>
      </c>
      <c r="S202" s="205">
        <f>$S$201+$Q$202</f>
        <v>0.4</v>
      </c>
      <c r="T202" s="165">
        <f>$T$201+$R$202</f>
        <v>0</v>
      </c>
      <c r="U202" s="205">
        <f>$U$201+$S$202</f>
        <v>1</v>
      </c>
      <c r="V202" s="165">
        <f>$V$201+$T$202</f>
        <v>0</v>
      </c>
      <c r="W202" s="205">
        <f>$W$201+$U$202</f>
        <v>1</v>
      </c>
      <c r="X202" s="165">
        <f>$X$201+$V$202</f>
        <v>0</v>
      </c>
      <c r="Y202" s="205">
        <f>$Y$201+$W$202</f>
        <v>1</v>
      </c>
      <c r="Z202" s="165">
        <f>$Z$201+$X$202</f>
        <v>0</v>
      </c>
      <c r="AA202" s="205">
        <f>$AA$201+$Y$202</f>
        <v>1</v>
      </c>
      <c r="AB202" s="165">
        <f>$AB$201+$Z$202</f>
        <v>0</v>
      </c>
    </row>
    <row r="203" spans="1:32" ht="15" customHeight="1">
      <c r="A203">
        <v>1</v>
      </c>
      <c r="B203" s="994" t="str">
        <f>'04.01.2-ESQUADRIAS'!$B$116</f>
        <v>04.01.200.08</v>
      </c>
      <c r="C203" s="996" t="str">
        <f>'04.01.2-ESQUADRIAS'!$C$116</f>
        <v>RESTAURAÇÃO DE JANELAS METÁLICAS - NÍVEL REGULAR DE DETERIORAÇÃO</v>
      </c>
      <c r="D203" s="1003">
        <f>'04.01.2-ESQUADRIAS'!$H$116</f>
        <v>0</v>
      </c>
      <c r="E203" s="175"/>
      <c r="F203" s="202">
        <f>$E$203*$D$203</f>
        <v>0</v>
      </c>
      <c r="G203" s="203"/>
      <c r="H203" s="167">
        <f>$G$203*$D$203</f>
        <v>0</v>
      </c>
      <c r="I203" s="203"/>
      <c r="J203" s="167">
        <f>$I$203*$D$203</f>
        <v>0</v>
      </c>
      <c r="K203" s="203"/>
      <c r="L203" s="167">
        <f>$K$203*$D$203</f>
        <v>0</v>
      </c>
      <c r="M203" s="203"/>
      <c r="N203" s="167">
        <f>$M$203*$D$203</f>
        <v>0</v>
      </c>
      <c r="O203" s="203"/>
      <c r="P203" s="167">
        <f>$O$203*$D$203</f>
        <v>0</v>
      </c>
      <c r="Q203" s="203"/>
      <c r="R203" s="167">
        <f>$Q$203*$D$203</f>
        <v>0</v>
      </c>
      <c r="S203" s="203">
        <v>0.4</v>
      </c>
      <c r="T203" s="167">
        <f>$S$203*$D$203</f>
        <v>0</v>
      </c>
      <c r="U203" s="203">
        <v>0.6</v>
      </c>
      <c r="V203" s="167">
        <f>$U$203*$D$203</f>
        <v>0</v>
      </c>
      <c r="W203" s="203"/>
      <c r="X203" s="167">
        <f>$W$203*$D$203</f>
        <v>0</v>
      </c>
      <c r="Y203" s="203"/>
      <c r="Z203" s="167">
        <f>$Y$203*$D$203</f>
        <v>0</v>
      </c>
      <c r="AA203" s="203"/>
      <c r="AB203" s="167">
        <f>$AA$203*$D$203</f>
        <v>0</v>
      </c>
      <c r="AF203" t="s">
        <v>2211</v>
      </c>
    </row>
    <row r="204" spans="1:32" ht="15" customHeight="1" thickBot="1">
      <c r="A204">
        <v>2</v>
      </c>
      <c r="B204" s="995"/>
      <c r="C204" s="997"/>
      <c r="D204" s="1004"/>
      <c r="E204" s="162">
        <f>$E$203</f>
        <v>0</v>
      </c>
      <c r="F204" s="204">
        <f>$F$203</f>
        <v>0</v>
      </c>
      <c r="G204" s="205">
        <f>$G$203+$E$204</f>
        <v>0</v>
      </c>
      <c r="H204" s="165">
        <f>$H$203+$F$204</f>
        <v>0</v>
      </c>
      <c r="I204" s="205">
        <f>$I$203+$G$204</f>
        <v>0</v>
      </c>
      <c r="J204" s="165">
        <f>$J$203+$H$204</f>
        <v>0</v>
      </c>
      <c r="K204" s="205">
        <f>$K$203+$I$204</f>
        <v>0</v>
      </c>
      <c r="L204" s="165">
        <f>$L$203+$J$204</f>
        <v>0</v>
      </c>
      <c r="M204" s="205">
        <f>$M$203+$K$204</f>
        <v>0</v>
      </c>
      <c r="N204" s="165">
        <f>$N$203+$L$204</f>
        <v>0</v>
      </c>
      <c r="O204" s="205">
        <f>$O$203+$M$204</f>
        <v>0</v>
      </c>
      <c r="P204" s="165">
        <f>$P$203+$N$204</f>
        <v>0</v>
      </c>
      <c r="Q204" s="205">
        <f>$Q$203+$O$204</f>
        <v>0</v>
      </c>
      <c r="R204" s="165">
        <f>$R$203+$P$204</f>
        <v>0</v>
      </c>
      <c r="S204" s="205">
        <f>$S$203+$Q$204</f>
        <v>0.4</v>
      </c>
      <c r="T204" s="165">
        <f>$T$203+$R$204</f>
        <v>0</v>
      </c>
      <c r="U204" s="205">
        <f>$U$203+$S$204</f>
        <v>1</v>
      </c>
      <c r="V204" s="165">
        <f>$V$203+$T$204</f>
        <v>0</v>
      </c>
      <c r="W204" s="205">
        <f>$W$203+$U$204</f>
        <v>1</v>
      </c>
      <c r="X204" s="165">
        <f>$X$203+$V$204</f>
        <v>0</v>
      </c>
      <c r="Y204" s="205">
        <f>$Y$203+$W$204</f>
        <v>1</v>
      </c>
      <c r="Z204" s="165">
        <f>$Z$203+$X$204</f>
        <v>0</v>
      </c>
      <c r="AA204" s="205">
        <f>$AA$203+$Y$204</f>
        <v>1</v>
      </c>
      <c r="AB204" s="165">
        <f>$AB$203+$Z$204</f>
        <v>0</v>
      </c>
    </row>
    <row r="205" spans="1:32" ht="15" customHeight="1">
      <c r="A205">
        <v>1</v>
      </c>
      <c r="B205" s="994" t="str">
        <f>'04.01.2-ESQUADRIAS'!$B$117</f>
        <v>04.01.200.09</v>
      </c>
      <c r="C205" s="996" t="str">
        <f>'04.01.2-ESQUADRIAS'!$C$117</f>
        <v>RESTAURAÇÃO DE JANELAS METÁLICAS - NÍVEL INTERMEDIÁRIO DE DETERIORAÇÃO</v>
      </c>
      <c r="D205" s="1003">
        <f>'04.01.2-ESQUADRIAS'!$H$117</f>
        <v>0</v>
      </c>
      <c r="E205" s="175"/>
      <c r="F205" s="202">
        <f>$E$205*$D$205</f>
        <v>0</v>
      </c>
      <c r="G205" s="203"/>
      <c r="H205" s="167">
        <f>$G$205*$D$205</f>
        <v>0</v>
      </c>
      <c r="I205" s="203"/>
      <c r="J205" s="167">
        <f>$I$205*$D$205</f>
        <v>0</v>
      </c>
      <c r="K205" s="203"/>
      <c r="L205" s="167">
        <f>$K$205*$D$205</f>
        <v>0</v>
      </c>
      <c r="M205" s="203"/>
      <c r="N205" s="167">
        <f>$M$205*$D$205</f>
        <v>0</v>
      </c>
      <c r="O205" s="203"/>
      <c r="P205" s="167">
        <f>$O$205*$D$205</f>
        <v>0</v>
      </c>
      <c r="Q205" s="203"/>
      <c r="R205" s="167">
        <f>$Q$205*$D$205</f>
        <v>0</v>
      </c>
      <c r="S205" s="203">
        <v>0.4</v>
      </c>
      <c r="T205" s="167">
        <f>$S$205*$D$205</f>
        <v>0</v>
      </c>
      <c r="U205" s="203">
        <v>0.6</v>
      </c>
      <c r="V205" s="167">
        <f>$U$205*$D$205</f>
        <v>0</v>
      </c>
      <c r="W205" s="203"/>
      <c r="X205" s="167">
        <f>$W$205*$D$205</f>
        <v>0</v>
      </c>
      <c r="Y205" s="203"/>
      <c r="Z205" s="167">
        <f>$Y$205*$D$205</f>
        <v>0</v>
      </c>
      <c r="AA205" s="203"/>
      <c r="AB205" s="167">
        <f>$AA$205*$D$205</f>
        <v>0</v>
      </c>
      <c r="AF205" t="s">
        <v>2212</v>
      </c>
    </row>
    <row r="206" spans="1:32" ht="15" customHeight="1" thickBot="1">
      <c r="A206">
        <v>2</v>
      </c>
      <c r="B206" s="995"/>
      <c r="C206" s="997"/>
      <c r="D206" s="1004"/>
      <c r="E206" s="162">
        <f>$E$205</f>
        <v>0</v>
      </c>
      <c r="F206" s="204">
        <f>$F$205</f>
        <v>0</v>
      </c>
      <c r="G206" s="205">
        <f>$G$205+$E$206</f>
        <v>0</v>
      </c>
      <c r="H206" s="165">
        <f>$H$205+$F$206</f>
        <v>0</v>
      </c>
      <c r="I206" s="205">
        <f>$I$205+$G$206</f>
        <v>0</v>
      </c>
      <c r="J206" s="165">
        <f>$J$205+$H$206</f>
        <v>0</v>
      </c>
      <c r="K206" s="205">
        <f>$K$205+$I$206</f>
        <v>0</v>
      </c>
      <c r="L206" s="165">
        <f>$L$205+$J$206</f>
        <v>0</v>
      </c>
      <c r="M206" s="205">
        <f>$M$205+$K$206</f>
        <v>0</v>
      </c>
      <c r="N206" s="165">
        <f>$N$205+$L$206</f>
        <v>0</v>
      </c>
      <c r="O206" s="205">
        <f>$O$205+$M$206</f>
        <v>0</v>
      </c>
      <c r="P206" s="165">
        <f>$P$205+$N$206</f>
        <v>0</v>
      </c>
      <c r="Q206" s="205">
        <f>$Q$205+$O$206</f>
        <v>0</v>
      </c>
      <c r="R206" s="165">
        <f>$R$205+$P$206</f>
        <v>0</v>
      </c>
      <c r="S206" s="205">
        <f>$S$205+$Q$206</f>
        <v>0.4</v>
      </c>
      <c r="T206" s="165">
        <f>$T$205+$R$206</f>
        <v>0</v>
      </c>
      <c r="U206" s="205">
        <f>$U$205+$S$206</f>
        <v>1</v>
      </c>
      <c r="V206" s="165">
        <f>$V$205+$T$206</f>
        <v>0</v>
      </c>
      <c r="W206" s="205">
        <f>$W$205+$U$206</f>
        <v>1</v>
      </c>
      <c r="X206" s="165">
        <f>$X$205+$V$206</f>
        <v>0</v>
      </c>
      <c r="Y206" s="205">
        <f>$Y$205+$W$206</f>
        <v>1</v>
      </c>
      <c r="Z206" s="165">
        <f>$Z$205+$X$206</f>
        <v>0</v>
      </c>
      <c r="AA206" s="205">
        <f>$AA$205+$Y$206</f>
        <v>1</v>
      </c>
      <c r="AB206" s="165">
        <f>$AB$205+$Z$206</f>
        <v>0</v>
      </c>
    </row>
    <row r="207" spans="1:32" ht="15" customHeight="1">
      <c r="A207">
        <v>1</v>
      </c>
      <c r="B207" s="994" t="str">
        <f>'04.01.2-ESQUADRIAS'!$B$118</f>
        <v>04.01.200.10</v>
      </c>
      <c r="C207" s="996" t="str">
        <f>'04.01.2-ESQUADRIAS'!$C$118</f>
        <v>LIMPEZA SUPERFICIAL DE ESQUADRIAS</v>
      </c>
      <c r="D207" s="1003">
        <f>'04.01.2-ESQUADRIAS'!$H$118</f>
        <v>0</v>
      </c>
      <c r="E207" s="175"/>
      <c r="F207" s="202">
        <f>$E$207*$D$207</f>
        <v>0</v>
      </c>
      <c r="G207" s="203"/>
      <c r="H207" s="167">
        <f>$G$207*$D$207</f>
        <v>0</v>
      </c>
      <c r="I207" s="203"/>
      <c r="J207" s="167">
        <f>$I$207*$D$207</f>
        <v>0</v>
      </c>
      <c r="K207" s="203"/>
      <c r="L207" s="167">
        <f>$K$207*$D$207</f>
        <v>0</v>
      </c>
      <c r="M207" s="203"/>
      <c r="N207" s="167">
        <f>$M$207*$D$207</f>
        <v>0</v>
      </c>
      <c r="O207" s="203"/>
      <c r="P207" s="167">
        <f>$O$207*$D$207</f>
        <v>0</v>
      </c>
      <c r="Q207" s="203"/>
      <c r="R207" s="167">
        <f>$Q$207*$D$207</f>
        <v>0</v>
      </c>
      <c r="S207" s="203">
        <v>0.4</v>
      </c>
      <c r="T207" s="167">
        <f>$S$207*$D$207</f>
        <v>0</v>
      </c>
      <c r="U207" s="203">
        <v>0.6</v>
      </c>
      <c r="V207" s="167">
        <f>$U$207*$D$207</f>
        <v>0</v>
      </c>
      <c r="W207" s="203"/>
      <c r="X207" s="167">
        <f>$W$207*$D$207</f>
        <v>0</v>
      </c>
      <c r="Y207" s="203"/>
      <c r="Z207" s="167">
        <f>$Y$207*$D$207</f>
        <v>0</v>
      </c>
      <c r="AA207" s="203"/>
      <c r="AB207" s="167">
        <f>$AA$207*$D$207</f>
        <v>0</v>
      </c>
    </row>
    <row r="208" spans="1:32" ht="15" customHeight="1" thickBot="1">
      <c r="A208">
        <v>2</v>
      </c>
      <c r="B208" s="995"/>
      <c r="C208" s="997"/>
      <c r="D208" s="1004"/>
      <c r="E208" s="162">
        <f>$E$207</f>
        <v>0</v>
      </c>
      <c r="F208" s="204">
        <f>$F$207</f>
        <v>0</v>
      </c>
      <c r="G208" s="205">
        <f>$G$207+$E$208</f>
        <v>0</v>
      </c>
      <c r="H208" s="165">
        <f>$H$207+$F$208</f>
        <v>0</v>
      </c>
      <c r="I208" s="205">
        <f>$I$207+$G$208</f>
        <v>0</v>
      </c>
      <c r="J208" s="165">
        <f>$J$207+$H$208</f>
        <v>0</v>
      </c>
      <c r="K208" s="205">
        <f>$K$207+$I$208</f>
        <v>0</v>
      </c>
      <c r="L208" s="165">
        <f>$L$207+$J$208</f>
        <v>0</v>
      </c>
      <c r="M208" s="205">
        <f>$M$207+$K$208</f>
        <v>0</v>
      </c>
      <c r="N208" s="165">
        <f>$N$207+$L$208</f>
        <v>0</v>
      </c>
      <c r="O208" s="205">
        <f>$O$207+$M$208</f>
        <v>0</v>
      </c>
      <c r="P208" s="165">
        <f>$P$207+$N$208</f>
        <v>0</v>
      </c>
      <c r="Q208" s="205">
        <f>$Q$207+$O$208</f>
        <v>0</v>
      </c>
      <c r="R208" s="165">
        <f>$R$207+$P$208</f>
        <v>0</v>
      </c>
      <c r="S208" s="205">
        <f>$S$207+$Q$208</f>
        <v>0.4</v>
      </c>
      <c r="T208" s="165">
        <f>$T$207+$R$208</f>
        <v>0</v>
      </c>
      <c r="U208" s="205">
        <f>$U$207+$S$208</f>
        <v>1</v>
      </c>
      <c r="V208" s="165">
        <f>$V$207+$T$208</f>
        <v>0</v>
      </c>
      <c r="W208" s="205">
        <f>$W$207+$U$208</f>
        <v>1</v>
      </c>
      <c r="X208" s="165">
        <f>$X$207+$V$208</f>
        <v>0</v>
      </c>
      <c r="Y208" s="205">
        <f>$Y$207+$W$208</f>
        <v>1</v>
      </c>
      <c r="Z208" s="165">
        <f>$Z$207+$X$208</f>
        <v>0</v>
      </c>
      <c r="AA208" s="205">
        <f>$AA$207+$Y$208</f>
        <v>1</v>
      </c>
      <c r="AB208" s="165">
        <f>$AB$207+$Z$208</f>
        <v>0</v>
      </c>
    </row>
    <row r="209" spans="1:32" ht="15" customHeight="1">
      <c r="B209" s="76" t="str">
        <f>'04.01.2-ESQUADRIAS'!$B$119</f>
        <v>04.01.000</v>
      </c>
      <c r="C209" s="40" t="str">
        <f>'04.01.2-ESQUADRIAS'!$C$119</f>
        <v>ARQUITETURA - BLOCO K</v>
      </c>
      <c r="D209" s="106">
        <f>'04.01.2-ESQUADRIAS'!$H$119</f>
        <v>0</v>
      </c>
      <c r="E209" s="993"/>
      <c r="F209" s="993"/>
      <c r="G209" s="993"/>
      <c r="H209" s="993"/>
      <c r="I209" s="993"/>
      <c r="J209" s="993"/>
      <c r="K209" s="993"/>
      <c r="L209" s="993"/>
      <c r="M209" s="993"/>
      <c r="N209" s="993"/>
      <c r="O209" s="993"/>
      <c r="P209" s="993"/>
      <c r="Q209" s="993"/>
      <c r="R209" s="993"/>
      <c r="S209" s="993"/>
      <c r="T209" s="993"/>
      <c r="U209" s="993"/>
      <c r="V209" s="993"/>
      <c r="W209" s="993"/>
      <c r="X209" s="993"/>
      <c r="Y209" s="993"/>
      <c r="Z209" s="993"/>
      <c r="AA209" s="993"/>
      <c r="AB209" s="993"/>
      <c r="AF209" s="200" t="s">
        <v>422</v>
      </c>
    </row>
    <row r="210" spans="1:32" ht="15" customHeight="1" thickBot="1">
      <c r="B210" s="127" t="str">
        <f>'04.01.2-ESQUADRIAS'!$B$120</f>
        <v>04.01.200</v>
      </c>
      <c r="C210" s="128" t="str">
        <f>'04.01.2-ESQUADRIAS'!$C$120</f>
        <v>Esquadrias</v>
      </c>
      <c r="D210" s="327"/>
      <c r="E210" s="1000"/>
      <c r="F210" s="1000"/>
      <c r="G210" s="1000"/>
      <c r="H210" s="1000"/>
      <c r="I210" s="1000"/>
      <c r="J210" s="1000"/>
      <c r="K210" s="1000"/>
      <c r="L210" s="1000"/>
      <c r="M210" s="1000"/>
      <c r="N210" s="1000"/>
      <c r="O210" s="1000"/>
      <c r="P210" s="1000"/>
      <c r="Q210" s="1000"/>
      <c r="R210" s="1000"/>
      <c r="S210" s="1000"/>
      <c r="T210" s="1000"/>
      <c r="U210" s="1000"/>
      <c r="V210" s="1000"/>
      <c r="W210" s="1000"/>
      <c r="X210" s="1000"/>
      <c r="Y210" s="1000"/>
      <c r="Z210" s="1000"/>
      <c r="AA210" s="1000"/>
      <c r="AB210" s="1000"/>
      <c r="AF210" t="s">
        <v>424</v>
      </c>
    </row>
    <row r="211" spans="1:32" ht="15" customHeight="1">
      <c r="A211">
        <v>1</v>
      </c>
      <c r="B211" s="994" t="str">
        <f>'04.01.2-ESQUADRIAS'!$B$121</f>
        <v>04.01.200.01</v>
      </c>
      <c r="C211" s="996" t="str">
        <f>'04.01.2-ESQUADRIAS'!$C$121</f>
        <v>RESTAURAÇÃO DE JANELAS DE MADEIRA MACIÇA - NÍVEL REGULAR DE DETERIORAÇÃO</v>
      </c>
      <c r="D211" s="1003">
        <f>'04.01.2-ESQUADRIAS'!$H$121</f>
        <v>0</v>
      </c>
      <c r="E211" s="175"/>
      <c r="F211" s="202">
        <f>$E$211*$D$211</f>
        <v>0</v>
      </c>
      <c r="G211" s="203"/>
      <c r="H211" s="167">
        <f>$G$211*$D$211</f>
        <v>0</v>
      </c>
      <c r="I211" s="203"/>
      <c r="J211" s="167">
        <f>$I$211*$D$211</f>
        <v>0</v>
      </c>
      <c r="K211" s="203"/>
      <c r="L211" s="167">
        <f>$K$211*$D$211</f>
        <v>0</v>
      </c>
      <c r="M211" s="203"/>
      <c r="N211" s="167">
        <f>$M$211*$D$211</f>
        <v>0</v>
      </c>
      <c r="O211" s="203"/>
      <c r="P211" s="167">
        <f>$O$211*$D$211</f>
        <v>0</v>
      </c>
      <c r="Q211" s="203"/>
      <c r="R211" s="167">
        <f>$Q$211*$D$211</f>
        <v>0</v>
      </c>
      <c r="S211" s="203">
        <v>0.5</v>
      </c>
      <c r="T211" s="167">
        <f>$S$211*$D$211</f>
        <v>0</v>
      </c>
      <c r="U211" s="203">
        <v>0.5</v>
      </c>
      <c r="V211" s="167">
        <f>$U$211*$D$211</f>
        <v>0</v>
      </c>
      <c r="W211" s="203"/>
      <c r="X211" s="167">
        <f>$W$211*$D$211</f>
        <v>0</v>
      </c>
      <c r="Y211" s="203"/>
      <c r="Z211" s="167">
        <f>$Y$211*$D$211</f>
        <v>0</v>
      </c>
      <c r="AA211" s="203"/>
      <c r="AB211" s="167">
        <f>$AA$211*$D$211</f>
        <v>0</v>
      </c>
      <c r="AF211" t="s">
        <v>425</v>
      </c>
    </row>
    <row r="212" spans="1:32" ht="15" customHeight="1" thickBot="1">
      <c r="A212">
        <v>2</v>
      </c>
      <c r="B212" s="995"/>
      <c r="C212" s="997"/>
      <c r="D212" s="1004"/>
      <c r="E212" s="162">
        <f>$E$211</f>
        <v>0</v>
      </c>
      <c r="F212" s="204">
        <f>$F$211</f>
        <v>0</v>
      </c>
      <c r="G212" s="205">
        <f>$G$211+$E$212</f>
        <v>0</v>
      </c>
      <c r="H212" s="165">
        <f>$H$211+$F$212</f>
        <v>0</v>
      </c>
      <c r="I212" s="205">
        <f>$I$211+$G$212</f>
        <v>0</v>
      </c>
      <c r="J212" s="165">
        <f>$J$211+$H$212</f>
        <v>0</v>
      </c>
      <c r="K212" s="205">
        <f>$K$211+$I$212</f>
        <v>0</v>
      </c>
      <c r="L212" s="165">
        <f>$L$211+$J$212</f>
        <v>0</v>
      </c>
      <c r="M212" s="205">
        <f>$M$211+$K$212</f>
        <v>0</v>
      </c>
      <c r="N212" s="165">
        <f>$N$211+$L$212</f>
        <v>0</v>
      </c>
      <c r="O212" s="205">
        <f>$O$211+$M$212</f>
        <v>0</v>
      </c>
      <c r="P212" s="165">
        <f>$P$211+$N$212</f>
        <v>0</v>
      </c>
      <c r="Q212" s="205">
        <f>$Q$211+$O$212</f>
        <v>0</v>
      </c>
      <c r="R212" s="165">
        <f>$R$211+$P$212</f>
        <v>0</v>
      </c>
      <c r="S212" s="205">
        <f>$S$211+$Q$212</f>
        <v>0.5</v>
      </c>
      <c r="T212" s="165">
        <f>$T$211+$R$212</f>
        <v>0</v>
      </c>
      <c r="U212" s="205">
        <f>$U$211+$S$212</f>
        <v>1</v>
      </c>
      <c r="V212" s="165">
        <f>$V$211+$T$212</f>
        <v>0</v>
      </c>
      <c r="W212" s="205">
        <f>$W$211+$U$212</f>
        <v>1</v>
      </c>
      <c r="X212" s="165">
        <f>$X$211+$V$212</f>
        <v>0</v>
      </c>
      <c r="Y212" s="205">
        <f>$Y$211+$W$212</f>
        <v>1</v>
      </c>
      <c r="Z212" s="165">
        <f>$Z$211+$X$212</f>
        <v>0</v>
      </c>
      <c r="AA212" s="205">
        <f>$AA$211+$Y$212</f>
        <v>1</v>
      </c>
      <c r="AB212" s="165">
        <f>$AB$211+$Z$212</f>
        <v>0</v>
      </c>
    </row>
    <row r="213" spans="1:32" ht="15" customHeight="1">
      <c r="A213">
        <v>1</v>
      </c>
      <c r="B213" s="994" t="str">
        <f>'04.01.2-ESQUADRIAS'!$B$122</f>
        <v>04.01.200.02</v>
      </c>
      <c r="C213" s="996" t="str">
        <f>'04.01.2-ESQUADRIAS'!$C$122</f>
        <v>RESTAURAÇÃO DE JANELAS DE MADEIRA MACIÇA - NÍVEL INTERMEDIÁRIO DE DETERIORAÇÃO</v>
      </c>
      <c r="D213" s="1003">
        <f>'04.01.2-ESQUADRIAS'!$H$122</f>
        <v>0</v>
      </c>
      <c r="E213" s="175"/>
      <c r="F213" s="202">
        <f>$E$213*$D$213</f>
        <v>0</v>
      </c>
      <c r="G213" s="203"/>
      <c r="H213" s="167">
        <f>$G$213*$D$213</f>
        <v>0</v>
      </c>
      <c r="I213" s="203"/>
      <c r="J213" s="167">
        <f>$I$213*$D$213</f>
        <v>0</v>
      </c>
      <c r="K213" s="203"/>
      <c r="L213" s="167">
        <f>$K$213*$D$213</f>
        <v>0</v>
      </c>
      <c r="M213" s="203"/>
      <c r="N213" s="167">
        <f>$M$213*$D$213</f>
        <v>0</v>
      </c>
      <c r="O213" s="203"/>
      <c r="P213" s="167">
        <f>$O$213*$D$213</f>
        <v>0</v>
      </c>
      <c r="Q213" s="203"/>
      <c r="R213" s="167">
        <f>$Q$213*$D$213</f>
        <v>0</v>
      </c>
      <c r="S213" s="203">
        <v>0.3</v>
      </c>
      <c r="T213" s="167">
        <f>$S$213*$D$213</f>
        <v>0</v>
      </c>
      <c r="U213" s="203">
        <v>0.7</v>
      </c>
      <c r="V213" s="167">
        <f>$U$213*$D$213</f>
        <v>0</v>
      </c>
      <c r="W213" s="203"/>
      <c r="X213" s="167">
        <f>$W$213*$D$213</f>
        <v>0</v>
      </c>
      <c r="Y213" s="203"/>
      <c r="Z213" s="167">
        <f>$Y$213*$D$213</f>
        <v>0</v>
      </c>
      <c r="AA213" s="203"/>
      <c r="AB213" s="167">
        <f>$AA$213*$D$213</f>
        <v>0</v>
      </c>
      <c r="AF213" t="s">
        <v>426</v>
      </c>
    </row>
    <row r="214" spans="1:32" ht="15" customHeight="1" thickBot="1">
      <c r="A214">
        <v>2</v>
      </c>
      <c r="B214" s="995"/>
      <c r="C214" s="997"/>
      <c r="D214" s="1004"/>
      <c r="E214" s="162">
        <f>$E$213</f>
        <v>0</v>
      </c>
      <c r="F214" s="204">
        <f>$F$213</f>
        <v>0</v>
      </c>
      <c r="G214" s="205">
        <f>$G$213+$E$214</f>
        <v>0</v>
      </c>
      <c r="H214" s="165">
        <f>$H$213+$F$214</f>
        <v>0</v>
      </c>
      <c r="I214" s="205">
        <f>$I$213+$G$214</f>
        <v>0</v>
      </c>
      <c r="J214" s="165">
        <f>$J$213+$H$214</f>
        <v>0</v>
      </c>
      <c r="K214" s="205">
        <f>$K$213+$I$214</f>
        <v>0</v>
      </c>
      <c r="L214" s="165">
        <f>$L$213+$J$214</f>
        <v>0</v>
      </c>
      <c r="M214" s="205">
        <f>$M$213+$K$214</f>
        <v>0</v>
      </c>
      <c r="N214" s="165">
        <f>$N$213+$L$214</f>
        <v>0</v>
      </c>
      <c r="O214" s="205">
        <f>$O$213+$M$214</f>
        <v>0</v>
      </c>
      <c r="P214" s="165">
        <f>$P$213+$N$214</f>
        <v>0</v>
      </c>
      <c r="Q214" s="205">
        <f>$Q$213+$O$214</f>
        <v>0</v>
      </c>
      <c r="R214" s="165">
        <f>$R$213+$P$214</f>
        <v>0</v>
      </c>
      <c r="S214" s="205">
        <f>$S$213+$Q$214</f>
        <v>0.3</v>
      </c>
      <c r="T214" s="165">
        <f>$T$213+$R$214</f>
        <v>0</v>
      </c>
      <c r="U214" s="205">
        <f>$U$213+$S$214</f>
        <v>1</v>
      </c>
      <c r="V214" s="165">
        <f>$V$213+$T$214</f>
        <v>0</v>
      </c>
      <c r="W214" s="205">
        <f>$W$213+$U$214</f>
        <v>1</v>
      </c>
      <c r="X214" s="165">
        <f>$X$213+$V$214</f>
        <v>0</v>
      </c>
      <c r="Y214" s="205">
        <f>$Y$213+$W$214</f>
        <v>1</v>
      </c>
      <c r="Z214" s="165">
        <f>$Z$213+$X$214</f>
        <v>0</v>
      </c>
      <c r="AA214" s="205">
        <f>$AA$213+$Y$214</f>
        <v>1</v>
      </c>
      <c r="AB214" s="165">
        <f>$AB$213+$Z$214</f>
        <v>0</v>
      </c>
    </row>
    <row r="215" spans="1:32" ht="15" customHeight="1">
      <c r="A215">
        <v>1</v>
      </c>
      <c r="B215" s="994" t="str">
        <f>'04.01.2-ESQUADRIAS'!$B$123</f>
        <v>04.01.200.03</v>
      </c>
      <c r="C215" s="996" t="str">
        <f>'04.01.2-ESQUADRIAS'!$C$123</f>
        <v>RESTAURAÇÃO DE PORTAS DE MADEIRA MACIÇA - NÍVEL REGULAR DE DETERIORAÇÃO</v>
      </c>
      <c r="D215" s="1003">
        <f>'04.01.2-ESQUADRIAS'!$H$123</f>
        <v>0</v>
      </c>
      <c r="E215" s="175"/>
      <c r="F215" s="202">
        <f>$E$215*$D$215</f>
        <v>0</v>
      </c>
      <c r="G215" s="203"/>
      <c r="H215" s="167">
        <f>$G$215*$D$215</f>
        <v>0</v>
      </c>
      <c r="I215" s="203"/>
      <c r="J215" s="167">
        <f>$I$215*$D$215</f>
        <v>0</v>
      </c>
      <c r="K215" s="203"/>
      <c r="L215" s="167">
        <f>$K$215*$D$215</f>
        <v>0</v>
      </c>
      <c r="M215" s="203"/>
      <c r="N215" s="167">
        <f>$M$215*$D$215</f>
        <v>0</v>
      </c>
      <c r="O215" s="203"/>
      <c r="P215" s="167">
        <f>$O$215*$D$215</f>
        <v>0</v>
      </c>
      <c r="Q215" s="203"/>
      <c r="R215" s="167">
        <f>$Q$215*$D$215</f>
        <v>0</v>
      </c>
      <c r="S215" s="203">
        <v>0.5</v>
      </c>
      <c r="T215" s="167">
        <f>$S$215*$D$215</f>
        <v>0</v>
      </c>
      <c r="U215" s="203">
        <v>0.5</v>
      </c>
      <c r="V215" s="167">
        <f>$U$215*$D$215</f>
        <v>0</v>
      </c>
      <c r="W215" s="203"/>
      <c r="X215" s="167">
        <f>$W$215*$D$215</f>
        <v>0</v>
      </c>
      <c r="Y215" s="203"/>
      <c r="Z215" s="167">
        <f>$Y$215*$D$215</f>
        <v>0</v>
      </c>
      <c r="AA215" s="203"/>
      <c r="AB215" s="167">
        <f>$AA$215*$D$215</f>
        <v>0</v>
      </c>
      <c r="AF215" t="s">
        <v>427</v>
      </c>
    </row>
    <row r="216" spans="1:32" ht="15" customHeight="1" thickBot="1">
      <c r="A216">
        <v>2</v>
      </c>
      <c r="B216" s="995"/>
      <c r="C216" s="997"/>
      <c r="D216" s="1004"/>
      <c r="E216" s="162">
        <f>$E$215</f>
        <v>0</v>
      </c>
      <c r="F216" s="204">
        <f>$F$215</f>
        <v>0</v>
      </c>
      <c r="G216" s="205">
        <f>$G$215+$E$216</f>
        <v>0</v>
      </c>
      <c r="H216" s="165">
        <f>$H$215+$F$216</f>
        <v>0</v>
      </c>
      <c r="I216" s="205">
        <f>$I$215+$G$216</f>
        <v>0</v>
      </c>
      <c r="J216" s="165">
        <f>$J$215+$H$216</f>
        <v>0</v>
      </c>
      <c r="K216" s="205">
        <f>$K$215+$I$216</f>
        <v>0</v>
      </c>
      <c r="L216" s="165">
        <f>$L$215+$J$216</f>
        <v>0</v>
      </c>
      <c r="M216" s="205">
        <f>$M$215+$K$216</f>
        <v>0</v>
      </c>
      <c r="N216" s="165">
        <f>$N$215+$L$216</f>
        <v>0</v>
      </c>
      <c r="O216" s="205">
        <f>$O$215+$M$216</f>
        <v>0</v>
      </c>
      <c r="P216" s="165">
        <f>$P$215+$N$216</f>
        <v>0</v>
      </c>
      <c r="Q216" s="205">
        <f>$Q$215+$O$216</f>
        <v>0</v>
      </c>
      <c r="R216" s="165">
        <f>$R$215+$P$216</f>
        <v>0</v>
      </c>
      <c r="S216" s="205">
        <f>$S$215+$Q$216</f>
        <v>0.5</v>
      </c>
      <c r="T216" s="165">
        <f>$T$215+$R$216</f>
        <v>0</v>
      </c>
      <c r="U216" s="205">
        <f>$U$215+$S$216</f>
        <v>1</v>
      </c>
      <c r="V216" s="165">
        <f>$V$215+$T$216</f>
        <v>0</v>
      </c>
      <c r="W216" s="205">
        <f>$W$215+$U$216</f>
        <v>1</v>
      </c>
      <c r="X216" s="165">
        <f>$X$215+$V$216</f>
        <v>0</v>
      </c>
      <c r="Y216" s="205">
        <f>$Y$215+$W$216</f>
        <v>1</v>
      </c>
      <c r="Z216" s="165">
        <f>$Z$215+$X$216</f>
        <v>0</v>
      </c>
      <c r="AA216" s="205">
        <f>$AA$215+$Y$216</f>
        <v>1</v>
      </c>
      <c r="AB216" s="165">
        <f>$AB$215+$Z$216</f>
        <v>0</v>
      </c>
    </row>
    <row r="217" spans="1:32" ht="15" customHeight="1">
      <c r="A217">
        <v>1</v>
      </c>
      <c r="B217" s="994" t="str">
        <f>'04.01.2-ESQUADRIAS'!$B$124</f>
        <v>04.01.200.04</v>
      </c>
      <c r="C217" s="996" t="str">
        <f>'04.01.2-ESQUADRIAS'!$C$124</f>
        <v>RESTAURAÇÃO DE PORTAS DE MADEIRA MACIÇA - NÍVEL INTERMEDIÁRIO DE DETERIORAÇÃO</v>
      </c>
      <c r="D217" s="1003">
        <f>'04.01.2-ESQUADRIAS'!$H$124</f>
        <v>0</v>
      </c>
      <c r="E217" s="175"/>
      <c r="F217" s="202">
        <f>$E$217*$D$217</f>
        <v>0</v>
      </c>
      <c r="G217" s="203"/>
      <c r="H217" s="167">
        <f>$G$217*$D$217</f>
        <v>0</v>
      </c>
      <c r="I217" s="203"/>
      <c r="J217" s="167">
        <f>$I$217*$D$217</f>
        <v>0</v>
      </c>
      <c r="K217" s="203"/>
      <c r="L217" s="167">
        <f>$K$217*$D$217</f>
        <v>0</v>
      </c>
      <c r="M217" s="203"/>
      <c r="N217" s="167">
        <f>$M$217*$D$217</f>
        <v>0</v>
      </c>
      <c r="O217" s="203"/>
      <c r="P217" s="167">
        <f>$O$217*$D$217</f>
        <v>0</v>
      </c>
      <c r="Q217" s="203"/>
      <c r="R217" s="167">
        <f>$Q$217*$D$217</f>
        <v>0</v>
      </c>
      <c r="S217" s="203">
        <v>0.5</v>
      </c>
      <c r="T217" s="167">
        <f>$S$217*$D$217</f>
        <v>0</v>
      </c>
      <c r="U217" s="203">
        <v>0.5</v>
      </c>
      <c r="V217" s="167">
        <f>$U$217*$D$217</f>
        <v>0</v>
      </c>
      <c r="W217" s="203"/>
      <c r="X217" s="167">
        <f>$W$217*$D$217</f>
        <v>0</v>
      </c>
      <c r="Y217" s="203"/>
      <c r="Z217" s="167">
        <f>$Y$217*$D$217</f>
        <v>0</v>
      </c>
      <c r="AA217" s="203"/>
      <c r="AB217" s="167">
        <f>$AA$217*$D$217</f>
        <v>0</v>
      </c>
      <c r="AF217" t="s">
        <v>428</v>
      </c>
    </row>
    <row r="218" spans="1:32" ht="15" customHeight="1" thickBot="1">
      <c r="A218">
        <v>2</v>
      </c>
      <c r="B218" s="995"/>
      <c r="C218" s="997"/>
      <c r="D218" s="1004"/>
      <c r="E218" s="162">
        <f>$E$217</f>
        <v>0</v>
      </c>
      <c r="F218" s="204">
        <f>$F$217</f>
        <v>0</v>
      </c>
      <c r="G218" s="205">
        <f>$G$217+$E$218</f>
        <v>0</v>
      </c>
      <c r="H218" s="165">
        <f>$H$217+$F$218</f>
        <v>0</v>
      </c>
      <c r="I218" s="205">
        <f>$I$217+$G$218</f>
        <v>0</v>
      </c>
      <c r="J218" s="165">
        <f>$J$217+$H$218</f>
        <v>0</v>
      </c>
      <c r="K218" s="205">
        <f>$K$217+$I$218</f>
        <v>0</v>
      </c>
      <c r="L218" s="165">
        <f>$L$217+$J$218</f>
        <v>0</v>
      </c>
      <c r="M218" s="205">
        <f>$M$217+$K$218</f>
        <v>0</v>
      </c>
      <c r="N218" s="165">
        <f>$N$217+$L$218</f>
        <v>0</v>
      </c>
      <c r="O218" s="205">
        <f>$O$217+$M$218</f>
        <v>0</v>
      </c>
      <c r="P218" s="165">
        <f>$P$217+$N$218</f>
        <v>0</v>
      </c>
      <c r="Q218" s="205">
        <f>$Q$217+$O$218</f>
        <v>0</v>
      </c>
      <c r="R218" s="165">
        <f>$R$217+$P$218</f>
        <v>0</v>
      </c>
      <c r="S218" s="205">
        <f>$S$217+$Q$218</f>
        <v>0.5</v>
      </c>
      <c r="T218" s="165">
        <f>$T$217+$R$218</f>
        <v>0</v>
      </c>
      <c r="U218" s="205">
        <f>$U$217+$S$218</f>
        <v>1</v>
      </c>
      <c r="V218" s="165">
        <f>$V$217+$T$218</f>
        <v>0</v>
      </c>
      <c r="W218" s="205">
        <f>$W$217+$U$218</f>
        <v>1</v>
      </c>
      <c r="X218" s="165">
        <f>$X$217+$V$218</f>
        <v>0</v>
      </c>
      <c r="Y218" s="205">
        <f>$Y$217+$W$218</f>
        <v>1</v>
      </c>
      <c r="Z218" s="165">
        <f>$Z$217+$X$218</f>
        <v>0</v>
      </c>
      <c r="AA218" s="205">
        <f>$AA$217+$Y$218</f>
        <v>1</v>
      </c>
      <c r="AB218" s="165">
        <f>$AB$217+$Z$218</f>
        <v>0</v>
      </c>
    </row>
    <row r="219" spans="1:32" ht="15" customHeight="1">
      <c r="A219">
        <v>1</v>
      </c>
      <c r="B219" s="994" t="str">
        <f>'04.01.2-ESQUADRIAS'!$B$125</f>
        <v>04.01.200.05</v>
      </c>
      <c r="C219" s="996" t="str">
        <f>'04.01.2-ESQUADRIAS'!$C$125</f>
        <v>TRATAMENTO SUPERFICIAL EM ESQUADRIAS, INCLUSO LIXAMENTO, APLICAÇÃO DE MASSA ACRÍLICA, PINTURA E LIMPEZA - NÍVEL REGULAR DE DETERIORAÇÃO</v>
      </c>
      <c r="D219" s="1003">
        <f>'04.01.2-ESQUADRIAS'!$H$125</f>
        <v>0</v>
      </c>
      <c r="E219" s="175"/>
      <c r="F219" s="202">
        <f>$E$219*$D$219</f>
        <v>0</v>
      </c>
      <c r="G219" s="203"/>
      <c r="H219" s="167">
        <f>$G$219*$D$219</f>
        <v>0</v>
      </c>
      <c r="I219" s="203"/>
      <c r="J219" s="167">
        <f>$I$219*$D$219</f>
        <v>0</v>
      </c>
      <c r="K219" s="203"/>
      <c r="L219" s="167">
        <f>$K$219*$D$219</f>
        <v>0</v>
      </c>
      <c r="M219" s="203"/>
      <c r="N219" s="167">
        <f>$M$219*$D$219</f>
        <v>0</v>
      </c>
      <c r="O219" s="203"/>
      <c r="P219" s="167">
        <f>$O$219*$D$219</f>
        <v>0</v>
      </c>
      <c r="Q219" s="203"/>
      <c r="R219" s="167">
        <f>$Q$219*$D$219</f>
        <v>0</v>
      </c>
      <c r="S219" s="203">
        <v>0.4</v>
      </c>
      <c r="T219" s="167">
        <f>$S$219*$D$219</f>
        <v>0</v>
      </c>
      <c r="U219" s="203">
        <v>0.6</v>
      </c>
      <c r="V219" s="167">
        <f>$U$219*$D$219</f>
        <v>0</v>
      </c>
      <c r="W219" s="203"/>
      <c r="X219" s="167">
        <f>$W$219*$D$219</f>
        <v>0</v>
      </c>
      <c r="Y219" s="203"/>
      <c r="Z219" s="167">
        <f>$Y$219*$D$219</f>
        <v>0</v>
      </c>
      <c r="AA219" s="203"/>
      <c r="AB219" s="167">
        <f>$AA$219*$D$219</f>
        <v>0</v>
      </c>
      <c r="AF219" t="s">
        <v>2199</v>
      </c>
    </row>
    <row r="220" spans="1:32" ht="15" customHeight="1" thickBot="1">
      <c r="A220">
        <v>2</v>
      </c>
      <c r="B220" s="995"/>
      <c r="C220" s="997"/>
      <c r="D220" s="1004"/>
      <c r="E220" s="162">
        <f>$E$219</f>
        <v>0</v>
      </c>
      <c r="F220" s="204">
        <f>$F$219</f>
        <v>0</v>
      </c>
      <c r="G220" s="205">
        <f>$G$219+$E$220</f>
        <v>0</v>
      </c>
      <c r="H220" s="165">
        <f>$H$219+$F$220</f>
        <v>0</v>
      </c>
      <c r="I220" s="205">
        <f>$I$219+$G$220</f>
        <v>0</v>
      </c>
      <c r="J220" s="165">
        <f>$J$219+$H$220</f>
        <v>0</v>
      </c>
      <c r="K220" s="205">
        <f>$K$219+$I$220</f>
        <v>0</v>
      </c>
      <c r="L220" s="165">
        <f>$L$219+$J$220</f>
        <v>0</v>
      </c>
      <c r="M220" s="205">
        <f>$M$219+$K$220</f>
        <v>0</v>
      </c>
      <c r="N220" s="165">
        <f>$N$219+$L$220</f>
        <v>0</v>
      </c>
      <c r="O220" s="205">
        <f>$O$219+$M$220</f>
        <v>0</v>
      </c>
      <c r="P220" s="165">
        <f>$P$219+$N$220</f>
        <v>0</v>
      </c>
      <c r="Q220" s="205">
        <f>$Q$219+$O$220</f>
        <v>0</v>
      </c>
      <c r="R220" s="165">
        <f>$R$219+$P$220</f>
        <v>0</v>
      </c>
      <c r="S220" s="205">
        <f>$S$219+$Q$220</f>
        <v>0.4</v>
      </c>
      <c r="T220" s="165">
        <f>$T$219+$R$220</f>
        <v>0</v>
      </c>
      <c r="U220" s="205">
        <f>$U$219+$S$220</f>
        <v>1</v>
      </c>
      <c r="V220" s="165">
        <f>$V$219+$T$220</f>
        <v>0</v>
      </c>
      <c r="W220" s="205">
        <f>$W$219+$U$220</f>
        <v>1</v>
      </c>
      <c r="X220" s="165">
        <f>$X$219+$V$220</f>
        <v>0</v>
      </c>
      <c r="Y220" s="205">
        <f>$Y$219+$W$220</f>
        <v>1</v>
      </c>
      <c r="Z220" s="165">
        <f>$Z$219+$X$220</f>
        <v>0</v>
      </c>
      <c r="AA220" s="205">
        <f>$AA$219+$Y$220</f>
        <v>1</v>
      </c>
      <c r="AB220" s="165">
        <f>$AB$219+$Z$220</f>
        <v>0</v>
      </c>
    </row>
    <row r="221" spans="1:32" ht="15" customHeight="1">
      <c r="A221">
        <v>1</v>
      </c>
      <c r="B221" s="994" t="str">
        <f>'04.01.2-ESQUADRIAS'!$B$126</f>
        <v>04.01.200.06</v>
      </c>
      <c r="C221" s="996" t="str">
        <f>'04.01.2-ESQUADRIAS'!$C$126</f>
        <v>TRATAMENTO SUPERFICIAL EM ESQUADRIAS, INCLUSO LIXAMENTO, APLICAÇÃO DE MASSA ACRÍLICA, PINTURA E LIMPEZA - NÍVEL INTERMEDIÁRIO DE DETERIORAÇÃO</v>
      </c>
      <c r="D221" s="1003">
        <f>'04.01.2-ESQUADRIAS'!$H$126</f>
        <v>0</v>
      </c>
      <c r="E221" s="175"/>
      <c r="F221" s="202">
        <f>$E$221*$D$221</f>
        <v>0</v>
      </c>
      <c r="G221" s="203"/>
      <c r="H221" s="167">
        <f>$G$221*$D$221</f>
        <v>0</v>
      </c>
      <c r="I221" s="203"/>
      <c r="J221" s="167">
        <f>$I$221*$D$221</f>
        <v>0</v>
      </c>
      <c r="K221" s="203"/>
      <c r="L221" s="167">
        <f>$K$221*$D$221</f>
        <v>0</v>
      </c>
      <c r="M221" s="203"/>
      <c r="N221" s="167">
        <f>$M$221*$D$221</f>
        <v>0</v>
      </c>
      <c r="O221" s="203"/>
      <c r="P221" s="167">
        <f>$O$221*$D$221</f>
        <v>0</v>
      </c>
      <c r="Q221" s="203"/>
      <c r="R221" s="167">
        <f>$Q$221*$D$221</f>
        <v>0</v>
      </c>
      <c r="S221" s="203">
        <v>0.4</v>
      </c>
      <c r="T221" s="167">
        <f>$S$221*$D$221</f>
        <v>0</v>
      </c>
      <c r="U221" s="203">
        <v>0.6</v>
      </c>
      <c r="V221" s="167">
        <f>$U$221*$D$221</f>
        <v>0</v>
      </c>
      <c r="W221" s="203"/>
      <c r="X221" s="167">
        <f>$W$221*$D$221</f>
        <v>0</v>
      </c>
      <c r="Y221" s="203"/>
      <c r="Z221" s="167">
        <f>$Y$221*$D$221</f>
        <v>0</v>
      </c>
      <c r="AA221" s="203"/>
      <c r="AB221" s="167">
        <f>$AA$221*$D$221</f>
        <v>0</v>
      </c>
      <c r="AF221" t="s">
        <v>2200</v>
      </c>
    </row>
    <row r="222" spans="1:32" ht="15" customHeight="1" thickBot="1">
      <c r="A222">
        <v>2</v>
      </c>
      <c r="B222" s="995"/>
      <c r="C222" s="997"/>
      <c r="D222" s="1004"/>
      <c r="E222" s="162">
        <f>$E$221</f>
        <v>0</v>
      </c>
      <c r="F222" s="204">
        <f>$F$221</f>
        <v>0</v>
      </c>
      <c r="G222" s="205">
        <f>$G$221+$E$222</f>
        <v>0</v>
      </c>
      <c r="H222" s="165">
        <f>$H$221+$F$222</f>
        <v>0</v>
      </c>
      <c r="I222" s="205">
        <f>$I$221+$G$222</f>
        <v>0</v>
      </c>
      <c r="J222" s="165">
        <f>$J$221+$H$222</f>
        <v>0</v>
      </c>
      <c r="K222" s="205">
        <f>$K$221+$I$222</f>
        <v>0</v>
      </c>
      <c r="L222" s="165">
        <f>$L$221+$J$222</f>
        <v>0</v>
      </c>
      <c r="M222" s="205">
        <f>$M$221+$K$222</f>
        <v>0</v>
      </c>
      <c r="N222" s="165">
        <f>$N$221+$L$222</f>
        <v>0</v>
      </c>
      <c r="O222" s="205">
        <f>$O$221+$M$222</f>
        <v>0</v>
      </c>
      <c r="P222" s="165">
        <f>$P$221+$N$222</f>
        <v>0</v>
      </c>
      <c r="Q222" s="205">
        <f>$Q$221+$O$222</f>
        <v>0</v>
      </c>
      <c r="R222" s="165">
        <f>$R$221+$P$222</f>
        <v>0</v>
      </c>
      <c r="S222" s="205">
        <f>$S$221+$Q$222</f>
        <v>0.4</v>
      </c>
      <c r="T222" s="165">
        <f>$T$221+$R$222</f>
        <v>0</v>
      </c>
      <c r="U222" s="205">
        <f>$U$221+$S$222</f>
        <v>1</v>
      </c>
      <c r="V222" s="165">
        <f>$V$221+$T$222</f>
        <v>0</v>
      </c>
      <c r="W222" s="205">
        <f>$W$221+$U$222</f>
        <v>1</v>
      </c>
      <c r="X222" s="165">
        <f>$X$221+$V$222</f>
        <v>0</v>
      </c>
      <c r="Y222" s="205">
        <f>$Y$221+$W$222</f>
        <v>1</v>
      </c>
      <c r="Z222" s="165">
        <f>$Z$221+$X$222</f>
        <v>0</v>
      </c>
      <c r="AA222" s="205">
        <f>$AA$221+$Y$222</f>
        <v>1</v>
      </c>
      <c r="AB222" s="165">
        <f>$AB$221+$Z$222</f>
        <v>0</v>
      </c>
    </row>
    <row r="223" spans="1:32" ht="15" customHeight="1">
      <c r="A223">
        <v>1</v>
      </c>
      <c r="B223" s="994" t="str">
        <f>'04.01.2-ESQUADRIAS'!$B$127</f>
        <v>04.01.200.07</v>
      </c>
      <c r="C223" s="996" t="str">
        <f>'04.01.2-ESQUADRIAS'!$C$127</f>
        <v>LIMPEZA SUPERFICIAL DE ESQUADRIAS</v>
      </c>
      <c r="D223" s="1003">
        <f>'04.01.2-ESQUADRIAS'!$H$127</f>
        <v>0</v>
      </c>
      <c r="E223" s="175"/>
      <c r="F223" s="202">
        <f>$E$223*$D$223</f>
        <v>0</v>
      </c>
      <c r="G223" s="203"/>
      <c r="H223" s="167">
        <f>$G$223*$D$223</f>
        <v>0</v>
      </c>
      <c r="I223" s="203"/>
      <c r="J223" s="167">
        <f>$I$223*$D$223</f>
        <v>0</v>
      </c>
      <c r="K223" s="203"/>
      <c r="L223" s="167">
        <f>$K$223*$D$223</f>
        <v>0</v>
      </c>
      <c r="M223" s="203"/>
      <c r="N223" s="167">
        <f>$M$223*$D$223</f>
        <v>0</v>
      </c>
      <c r="O223" s="203"/>
      <c r="P223" s="167">
        <f>$O$223*$D$223</f>
        <v>0</v>
      </c>
      <c r="Q223" s="203"/>
      <c r="R223" s="167">
        <f>$Q$223*$D$223</f>
        <v>0</v>
      </c>
      <c r="S223" s="203">
        <v>0.4</v>
      </c>
      <c r="T223" s="167">
        <f>$S$223*$D$223</f>
        <v>0</v>
      </c>
      <c r="U223" s="203">
        <v>0.6</v>
      </c>
      <c r="V223" s="167">
        <f>$U$223*$D$223</f>
        <v>0</v>
      </c>
      <c r="W223" s="203"/>
      <c r="X223" s="167">
        <f>$W$223*$D$223</f>
        <v>0</v>
      </c>
      <c r="Y223" s="203"/>
      <c r="Z223" s="167">
        <f>$Y$223*$D$223</f>
        <v>0</v>
      </c>
      <c r="AA223" s="203"/>
      <c r="AB223" s="167">
        <f>$AA$223*$D$223</f>
        <v>0</v>
      </c>
      <c r="AF223" t="s">
        <v>2201</v>
      </c>
    </row>
    <row r="224" spans="1:32" ht="15" customHeight="1" thickBot="1">
      <c r="A224">
        <v>2</v>
      </c>
      <c r="B224" s="995"/>
      <c r="C224" s="997"/>
      <c r="D224" s="1004"/>
      <c r="E224" s="162">
        <f>$E$223</f>
        <v>0</v>
      </c>
      <c r="F224" s="204">
        <f>$F$223</f>
        <v>0</v>
      </c>
      <c r="G224" s="205">
        <f>$G$223+$E$224</f>
        <v>0</v>
      </c>
      <c r="H224" s="165">
        <f>$H$223+$F$224</f>
        <v>0</v>
      </c>
      <c r="I224" s="205">
        <f>$I$223+$G$224</f>
        <v>0</v>
      </c>
      <c r="J224" s="165">
        <f>$J$223+$H$224</f>
        <v>0</v>
      </c>
      <c r="K224" s="205">
        <f>$K$223+$I$224</f>
        <v>0</v>
      </c>
      <c r="L224" s="165">
        <f>$L$223+$J$224</f>
        <v>0</v>
      </c>
      <c r="M224" s="205">
        <f>$M$223+$K$224</f>
        <v>0</v>
      </c>
      <c r="N224" s="165">
        <f>$N$223+$L$224</f>
        <v>0</v>
      </c>
      <c r="O224" s="205">
        <f>$O$223+$M$224</f>
        <v>0</v>
      </c>
      <c r="P224" s="165">
        <f>$P$223+$N$224</f>
        <v>0</v>
      </c>
      <c r="Q224" s="205">
        <f>$Q$223+$O$224</f>
        <v>0</v>
      </c>
      <c r="R224" s="165">
        <f>$R$223+$P$224</f>
        <v>0</v>
      </c>
      <c r="S224" s="205">
        <f>$S$223+$Q$224</f>
        <v>0.4</v>
      </c>
      <c r="T224" s="165">
        <f>$T$223+$R$224</f>
        <v>0</v>
      </c>
      <c r="U224" s="205">
        <f>$U$223+$S$224</f>
        <v>1</v>
      </c>
      <c r="V224" s="165">
        <f>$V$223+$T$224</f>
        <v>0</v>
      </c>
      <c r="W224" s="205">
        <f>$W$223+$U$224</f>
        <v>1</v>
      </c>
      <c r="X224" s="165">
        <f>$X$223+$V$224</f>
        <v>0</v>
      </c>
      <c r="Y224" s="205">
        <f>$Y$223+$W$224</f>
        <v>1</v>
      </c>
      <c r="Z224" s="165">
        <f>$Z$223+$X$224</f>
        <v>0</v>
      </c>
      <c r="AA224" s="205">
        <f>$AA$223+$Y$224</f>
        <v>1</v>
      </c>
      <c r="AB224" s="165">
        <f>$AB$223+$Z$224</f>
        <v>0</v>
      </c>
    </row>
    <row r="225" spans="1:32" ht="15" customHeight="1">
      <c r="B225" s="76" t="str">
        <f>'04.01.2-ESQUADRIAS'!$B$128</f>
        <v>04.01.000</v>
      </c>
      <c r="C225" s="40" t="str">
        <f>'04.01.2-ESQUADRIAS'!$C$128</f>
        <v>ARQUITETURA - BLOCO L</v>
      </c>
      <c r="D225" s="106">
        <f>'04.01.2-ESQUADRIAS'!$H$128</f>
        <v>0</v>
      </c>
      <c r="E225" s="993"/>
      <c r="F225" s="993"/>
      <c r="G225" s="993"/>
      <c r="H225" s="993"/>
      <c r="I225" s="993"/>
      <c r="J225" s="993"/>
      <c r="K225" s="993"/>
      <c r="L225" s="993"/>
      <c r="M225" s="993"/>
      <c r="N225" s="993"/>
      <c r="O225" s="993"/>
      <c r="P225" s="993"/>
      <c r="Q225" s="993"/>
      <c r="R225" s="993"/>
      <c r="S225" s="993"/>
      <c r="T225" s="993"/>
      <c r="U225" s="993"/>
      <c r="V225" s="993"/>
      <c r="W225" s="993"/>
      <c r="X225" s="993"/>
      <c r="Y225" s="993"/>
      <c r="Z225" s="993"/>
      <c r="AA225" s="993"/>
      <c r="AB225" s="993"/>
      <c r="AF225" s="200" t="s">
        <v>429</v>
      </c>
    </row>
    <row r="226" spans="1:32" ht="15" customHeight="1" thickBot="1">
      <c r="B226" s="127" t="str">
        <f>'04.01.2-ESQUADRIAS'!$B$129</f>
        <v>04.01.200</v>
      </c>
      <c r="C226" s="128" t="str">
        <f>'04.01.2-ESQUADRIAS'!$C$129</f>
        <v>Esquadrias</v>
      </c>
      <c r="D226" s="327"/>
      <c r="E226" s="1000"/>
      <c r="F226" s="1000"/>
      <c r="G226" s="1000"/>
      <c r="H226" s="1000"/>
      <c r="I226" s="1000"/>
      <c r="J226" s="1000"/>
      <c r="K226" s="1000"/>
      <c r="L226" s="1000"/>
      <c r="M226" s="1000"/>
      <c r="N226" s="1000"/>
      <c r="O226" s="1000"/>
      <c r="P226" s="1000"/>
      <c r="Q226" s="1000"/>
      <c r="R226" s="1000"/>
      <c r="S226" s="1000"/>
      <c r="T226" s="1000"/>
      <c r="U226" s="1000"/>
      <c r="V226" s="1000"/>
      <c r="W226" s="1000"/>
      <c r="X226" s="1000"/>
      <c r="Y226" s="1000"/>
      <c r="Z226" s="1000"/>
      <c r="AA226" s="1000"/>
      <c r="AB226" s="1000"/>
      <c r="AF226" t="s">
        <v>431</v>
      </c>
    </row>
    <row r="227" spans="1:32" ht="15" customHeight="1">
      <c r="A227">
        <v>1</v>
      </c>
      <c r="B227" s="994" t="str">
        <f>'04.01.2-ESQUADRIAS'!$B$130</f>
        <v>04.01.200.01</v>
      </c>
      <c r="C227" s="996" t="str">
        <f>'04.01.2-ESQUADRIAS'!$C$130</f>
        <v>RESTAURAÇÃO DE JANELAS DE MADEIRA MACIÇA - NÍVEL REGULAR DE DETERIORAÇÃO</v>
      </c>
      <c r="D227" s="1003">
        <f>'04.01.2-ESQUADRIAS'!$H$130</f>
        <v>0</v>
      </c>
      <c r="E227" s="175"/>
      <c r="F227" s="202">
        <f>$E$227*$D$227</f>
        <v>0</v>
      </c>
      <c r="G227" s="203"/>
      <c r="H227" s="167">
        <f>$G$227*$D$227</f>
        <v>0</v>
      </c>
      <c r="I227" s="203"/>
      <c r="J227" s="167">
        <f>$I$227*$D$227</f>
        <v>0</v>
      </c>
      <c r="K227" s="203"/>
      <c r="L227" s="167">
        <f>$K$227*$D$227</f>
        <v>0</v>
      </c>
      <c r="M227" s="203"/>
      <c r="N227" s="167">
        <f>$M$227*$D$227</f>
        <v>0</v>
      </c>
      <c r="O227" s="203"/>
      <c r="P227" s="167">
        <f>$O$227*$D$227</f>
        <v>0</v>
      </c>
      <c r="Q227" s="203"/>
      <c r="R227" s="167">
        <f>$Q$227*$D$227</f>
        <v>0</v>
      </c>
      <c r="S227" s="203"/>
      <c r="T227" s="167">
        <f>$S$227*$D$227</f>
        <v>0</v>
      </c>
      <c r="U227" s="203">
        <v>0.5</v>
      </c>
      <c r="V227" s="167">
        <f>$U$227*$D$227</f>
        <v>0</v>
      </c>
      <c r="W227" s="203">
        <v>0.5</v>
      </c>
      <c r="X227" s="167">
        <f>$W$227*$D$227</f>
        <v>0</v>
      </c>
      <c r="Y227" s="203"/>
      <c r="Z227" s="167">
        <f>$Y$227*$D$227</f>
        <v>0</v>
      </c>
      <c r="AA227" s="203"/>
      <c r="AB227" s="167">
        <f>$AA$227*$D$227</f>
        <v>0</v>
      </c>
      <c r="AF227" t="s">
        <v>432</v>
      </c>
    </row>
    <row r="228" spans="1:32" ht="15" customHeight="1" thickBot="1">
      <c r="A228">
        <v>2</v>
      </c>
      <c r="B228" s="995"/>
      <c r="C228" s="997"/>
      <c r="D228" s="1004"/>
      <c r="E228" s="162">
        <f>$E$227</f>
        <v>0</v>
      </c>
      <c r="F228" s="204">
        <f>$F$227</f>
        <v>0</v>
      </c>
      <c r="G228" s="205">
        <f>$G$227+$E$228</f>
        <v>0</v>
      </c>
      <c r="H228" s="165">
        <f>$H$227+$F$228</f>
        <v>0</v>
      </c>
      <c r="I228" s="205">
        <f>$I$227+$G$228</f>
        <v>0</v>
      </c>
      <c r="J228" s="165">
        <f>$J$227+$H$228</f>
        <v>0</v>
      </c>
      <c r="K228" s="205">
        <f>$K$227+$I$228</f>
        <v>0</v>
      </c>
      <c r="L228" s="165">
        <f>$L$227+$J$228</f>
        <v>0</v>
      </c>
      <c r="M228" s="205">
        <f>$M$227+$K$228</f>
        <v>0</v>
      </c>
      <c r="N228" s="165">
        <f>$N$227+$L$228</f>
        <v>0</v>
      </c>
      <c r="O228" s="205">
        <f>$O$227+$M$228</f>
        <v>0</v>
      </c>
      <c r="P228" s="165">
        <f>$P$227+$N$228</f>
        <v>0</v>
      </c>
      <c r="Q228" s="205">
        <f>$Q$227+$O$228</f>
        <v>0</v>
      </c>
      <c r="R228" s="165">
        <f>$R$227+$P$228</f>
        <v>0</v>
      </c>
      <c r="S228" s="205">
        <f>$S$227+$Q$228</f>
        <v>0</v>
      </c>
      <c r="T228" s="165">
        <f>$T$227+$R$228</f>
        <v>0</v>
      </c>
      <c r="U228" s="205">
        <f>$U$227+$S$228</f>
        <v>0.5</v>
      </c>
      <c r="V228" s="165">
        <f>$V$227+$T$228</f>
        <v>0</v>
      </c>
      <c r="W228" s="205">
        <f>$W$227+$U$228</f>
        <v>1</v>
      </c>
      <c r="X228" s="165">
        <f>$X$227+$V$228</f>
        <v>0</v>
      </c>
      <c r="Y228" s="205">
        <f>$Y$227+$W$228</f>
        <v>1</v>
      </c>
      <c r="Z228" s="165">
        <f>$Z$227+$X$228</f>
        <v>0</v>
      </c>
      <c r="AA228" s="205">
        <f>$AA$227+$Y$228</f>
        <v>1</v>
      </c>
      <c r="AB228" s="165">
        <f>$AB$227+$Z$228</f>
        <v>0</v>
      </c>
    </row>
    <row r="229" spans="1:32" ht="15" customHeight="1">
      <c r="A229">
        <v>1</v>
      </c>
      <c r="B229" s="994" t="str">
        <f>'04.01.2-ESQUADRIAS'!$B$131</f>
        <v>04.01.200.02</v>
      </c>
      <c r="C229" s="996" t="str">
        <f>'04.01.2-ESQUADRIAS'!$C$131</f>
        <v>RESTAURAÇÃO DE JANELAS DE MADEIRA MACIÇA - NÍVEL INTERMEDIÁRIO DE DETERIORAÇÃO</v>
      </c>
      <c r="D229" s="1003">
        <f>'04.01.2-ESQUADRIAS'!$H$131</f>
        <v>0</v>
      </c>
      <c r="E229" s="175"/>
      <c r="F229" s="202">
        <f>$E$229*$D$229</f>
        <v>0</v>
      </c>
      <c r="G229" s="203"/>
      <c r="H229" s="167">
        <f>$G$229*$D$229</f>
        <v>0</v>
      </c>
      <c r="I229" s="203"/>
      <c r="J229" s="167">
        <f>$I$229*$D$229</f>
        <v>0</v>
      </c>
      <c r="K229" s="203"/>
      <c r="L229" s="167">
        <f>$K$229*$D$229</f>
        <v>0</v>
      </c>
      <c r="M229" s="203"/>
      <c r="N229" s="167">
        <f>$M$229*$D$229</f>
        <v>0</v>
      </c>
      <c r="O229" s="203"/>
      <c r="P229" s="167">
        <f>$O$229*$D$229</f>
        <v>0</v>
      </c>
      <c r="Q229" s="203"/>
      <c r="R229" s="167">
        <f>$Q$229*$D$229</f>
        <v>0</v>
      </c>
      <c r="S229" s="203"/>
      <c r="T229" s="167">
        <f>$S$229*$D$229</f>
        <v>0</v>
      </c>
      <c r="U229" s="203">
        <v>0.5</v>
      </c>
      <c r="V229" s="167">
        <f>$U$229*$D$229</f>
        <v>0</v>
      </c>
      <c r="W229" s="203">
        <v>0.5</v>
      </c>
      <c r="X229" s="167">
        <f>$W$229*$D$229</f>
        <v>0</v>
      </c>
      <c r="Y229" s="203"/>
      <c r="Z229" s="167">
        <f>$Y$229*$D$229</f>
        <v>0</v>
      </c>
      <c r="AA229" s="203"/>
      <c r="AB229" s="167">
        <f>$AA$229*$D$229</f>
        <v>0</v>
      </c>
      <c r="AF229" t="s">
        <v>433</v>
      </c>
    </row>
    <row r="230" spans="1:32" ht="15" customHeight="1" thickBot="1">
      <c r="A230">
        <v>2</v>
      </c>
      <c r="B230" s="995"/>
      <c r="C230" s="997"/>
      <c r="D230" s="1004"/>
      <c r="E230" s="162">
        <f>$E$229</f>
        <v>0</v>
      </c>
      <c r="F230" s="204">
        <f>$F$229</f>
        <v>0</v>
      </c>
      <c r="G230" s="205">
        <f>$G$229+$E$230</f>
        <v>0</v>
      </c>
      <c r="H230" s="165">
        <f>$H$229+$F$230</f>
        <v>0</v>
      </c>
      <c r="I230" s="205">
        <f>$I$229+$G$230</f>
        <v>0</v>
      </c>
      <c r="J230" s="165">
        <f>$J$229+$H$230</f>
        <v>0</v>
      </c>
      <c r="K230" s="205">
        <f>$K$229+$I$230</f>
        <v>0</v>
      </c>
      <c r="L230" s="165">
        <f>$L$229+$J$230</f>
        <v>0</v>
      </c>
      <c r="M230" s="205">
        <f>$M$229+$K$230</f>
        <v>0</v>
      </c>
      <c r="N230" s="165">
        <f>$N$229+$L$230</f>
        <v>0</v>
      </c>
      <c r="O230" s="205">
        <f>$O$229+$M$230</f>
        <v>0</v>
      </c>
      <c r="P230" s="165">
        <f>$P$229+$N$230</f>
        <v>0</v>
      </c>
      <c r="Q230" s="205">
        <f>$Q$229+$O$230</f>
        <v>0</v>
      </c>
      <c r="R230" s="165">
        <f>$R$229+$P$230</f>
        <v>0</v>
      </c>
      <c r="S230" s="205">
        <f>$S$229+$Q$230</f>
        <v>0</v>
      </c>
      <c r="T230" s="165">
        <f>$T$229+$R$230</f>
        <v>0</v>
      </c>
      <c r="U230" s="205">
        <f>$U$229+$S$230</f>
        <v>0.5</v>
      </c>
      <c r="V230" s="165">
        <f>$V$229+$T$230</f>
        <v>0</v>
      </c>
      <c r="W230" s="205">
        <f>$W$229+$U$230</f>
        <v>1</v>
      </c>
      <c r="X230" s="165">
        <f>$X$229+$V$230</f>
        <v>0</v>
      </c>
      <c r="Y230" s="205">
        <f>$Y$229+$W$230</f>
        <v>1</v>
      </c>
      <c r="Z230" s="165">
        <f>$Z$229+$X$230</f>
        <v>0</v>
      </c>
      <c r="AA230" s="205">
        <f>$AA$229+$Y$230</f>
        <v>1</v>
      </c>
      <c r="AB230" s="165">
        <f>$AB$229+$Z$230</f>
        <v>0</v>
      </c>
    </row>
    <row r="231" spans="1:32" ht="15" customHeight="1">
      <c r="A231">
        <v>1</v>
      </c>
      <c r="B231" s="994" t="str">
        <f>'04.01.2-ESQUADRIAS'!$B$132</f>
        <v>04.01.200.03</v>
      </c>
      <c r="C231" s="996" t="str">
        <f>'04.01.2-ESQUADRIAS'!$C$132</f>
        <v>RESTAURAÇÃO DE PORTAS DE MADEIRA MACIÇA - NÍVEL REGULAR DE DETERIORAÇÃO</v>
      </c>
      <c r="D231" s="1003">
        <f>'04.01.2-ESQUADRIAS'!$H$132</f>
        <v>0</v>
      </c>
      <c r="E231" s="175"/>
      <c r="F231" s="202">
        <f>$E$231*$D$231</f>
        <v>0</v>
      </c>
      <c r="G231" s="203"/>
      <c r="H231" s="167">
        <f>$G$231*$D$231</f>
        <v>0</v>
      </c>
      <c r="I231" s="203"/>
      <c r="J231" s="167">
        <f>$I$231*$D$231</f>
        <v>0</v>
      </c>
      <c r="K231" s="203"/>
      <c r="L231" s="167">
        <f>$K$231*$D$231</f>
        <v>0</v>
      </c>
      <c r="M231" s="203"/>
      <c r="N231" s="167">
        <f>$M$231*$D$231</f>
        <v>0</v>
      </c>
      <c r="O231" s="203"/>
      <c r="P231" s="167">
        <f>$O$231*$D$231</f>
        <v>0</v>
      </c>
      <c r="Q231" s="203"/>
      <c r="R231" s="167">
        <f>$Q$231*$D$231</f>
        <v>0</v>
      </c>
      <c r="S231" s="203"/>
      <c r="T231" s="167">
        <f>$S$231*$D$231</f>
        <v>0</v>
      </c>
      <c r="U231" s="203">
        <v>0.5</v>
      </c>
      <c r="V231" s="167">
        <f>$U$231*$D$231</f>
        <v>0</v>
      </c>
      <c r="W231" s="203">
        <v>0.5</v>
      </c>
      <c r="X231" s="167">
        <f>$W$231*$D$231</f>
        <v>0</v>
      </c>
      <c r="Y231" s="203"/>
      <c r="Z231" s="167">
        <f>$Y$231*$D$231</f>
        <v>0</v>
      </c>
      <c r="AA231" s="203"/>
      <c r="AB231" s="167">
        <f>$AA$231*$D$231</f>
        <v>0</v>
      </c>
      <c r="AF231" t="s">
        <v>434</v>
      </c>
    </row>
    <row r="232" spans="1:32" ht="15" customHeight="1" thickBot="1">
      <c r="A232">
        <v>2</v>
      </c>
      <c r="B232" s="995"/>
      <c r="C232" s="997"/>
      <c r="D232" s="1004"/>
      <c r="E232" s="162">
        <f>$E$231</f>
        <v>0</v>
      </c>
      <c r="F232" s="204">
        <f>$F$231</f>
        <v>0</v>
      </c>
      <c r="G232" s="205">
        <f>$G$231+$E$232</f>
        <v>0</v>
      </c>
      <c r="H232" s="165">
        <f>$H$231+$F$232</f>
        <v>0</v>
      </c>
      <c r="I232" s="205">
        <f>$I$231+$G$232</f>
        <v>0</v>
      </c>
      <c r="J232" s="165">
        <f>$J$231+$H$232</f>
        <v>0</v>
      </c>
      <c r="K232" s="205">
        <f>$K$231+$I$232</f>
        <v>0</v>
      </c>
      <c r="L232" s="165">
        <f>$L$231+$J$232</f>
        <v>0</v>
      </c>
      <c r="M232" s="205">
        <f>$M$231+$K$232</f>
        <v>0</v>
      </c>
      <c r="N232" s="165">
        <f>$N$231+$L$232</f>
        <v>0</v>
      </c>
      <c r="O232" s="205">
        <f>$O$231+$M$232</f>
        <v>0</v>
      </c>
      <c r="P232" s="165">
        <f>$P$231+$N$232</f>
        <v>0</v>
      </c>
      <c r="Q232" s="205">
        <f>$Q$231+$O$232</f>
        <v>0</v>
      </c>
      <c r="R232" s="165">
        <f>$R$231+$P$232</f>
        <v>0</v>
      </c>
      <c r="S232" s="205">
        <f>$S$231+$Q$232</f>
        <v>0</v>
      </c>
      <c r="T232" s="165">
        <f>$T$231+$R$232</f>
        <v>0</v>
      </c>
      <c r="U232" s="205">
        <f>$U$231+$S$232</f>
        <v>0.5</v>
      </c>
      <c r="V232" s="165">
        <f>$V$231+$T$232</f>
        <v>0</v>
      </c>
      <c r="W232" s="205">
        <f>$W$231+$U$232</f>
        <v>1</v>
      </c>
      <c r="X232" s="165">
        <f>$X$231+$V$232</f>
        <v>0</v>
      </c>
      <c r="Y232" s="205">
        <f>$Y$231+$W$232</f>
        <v>1</v>
      </c>
      <c r="Z232" s="165">
        <f>$Z$231+$X$232</f>
        <v>0</v>
      </c>
      <c r="AA232" s="205">
        <f>$AA$231+$Y$232</f>
        <v>1</v>
      </c>
      <c r="AB232" s="165">
        <f>$AB$231+$Z$232</f>
        <v>0</v>
      </c>
    </row>
    <row r="233" spans="1:32" ht="15" customHeight="1">
      <c r="A233">
        <v>1</v>
      </c>
      <c r="B233" s="994" t="str">
        <f>'04.01.2-ESQUADRIAS'!$B$133</f>
        <v>04.01.200.04</v>
      </c>
      <c r="C233" s="996" t="str">
        <f>'04.01.2-ESQUADRIAS'!$C$133</f>
        <v>TRATAMENTO SUPERFICIAL EM ESQUADRIAS, INCLUSO LIXAMENTO, APLICAÇÃO DE MASSA ACRÍLICA, PINTURA E LIMPEZA - NÍVEL REGULAR DE DETERIORAÇÃO</v>
      </c>
      <c r="D233" s="1003">
        <f>'04.01.2-ESQUADRIAS'!$H$133</f>
        <v>0</v>
      </c>
      <c r="E233" s="175"/>
      <c r="F233" s="202">
        <f>$E$233*$D$233</f>
        <v>0</v>
      </c>
      <c r="G233" s="203"/>
      <c r="H233" s="167">
        <f>$G$233*$D$233</f>
        <v>0</v>
      </c>
      <c r="I233" s="203"/>
      <c r="J233" s="167">
        <f>$I$233*$D$233</f>
        <v>0</v>
      </c>
      <c r="K233" s="203"/>
      <c r="L233" s="167">
        <f>$K$233*$D$233</f>
        <v>0</v>
      </c>
      <c r="M233" s="203"/>
      <c r="N233" s="167">
        <f>$M$233*$D$233</f>
        <v>0</v>
      </c>
      <c r="O233" s="203"/>
      <c r="P233" s="167">
        <f>$O$233*$D$233</f>
        <v>0</v>
      </c>
      <c r="Q233" s="203"/>
      <c r="R233" s="167">
        <f>$Q$233*$D$233</f>
        <v>0</v>
      </c>
      <c r="S233" s="203"/>
      <c r="T233" s="167">
        <f>$S$233*$D$233</f>
        <v>0</v>
      </c>
      <c r="U233" s="203">
        <v>0.7</v>
      </c>
      <c r="V233" s="167">
        <f>$U$233*$D$233</f>
        <v>0</v>
      </c>
      <c r="W233" s="203">
        <v>0.3</v>
      </c>
      <c r="X233" s="167">
        <f>$W$233*$D$233</f>
        <v>0</v>
      </c>
      <c r="Y233" s="203"/>
      <c r="Z233" s="167">
        <f>$Y$233*$D$233</f>
        <v>0</v>
      </c>
      <c r="AA233" s="203"/>
      <c r="AB233" s="167">
        <f>$AA$233*$D$233</f>
        <v>0</v>
      </c>
      <c r="AF233" t="s">
        <v>2218</v>
      </c>
    </row>
    <row r="234" spans="1:32" ht="15" customHeight="1" thickBot="1">
      <c r="A234">
        <v>2</v>
      </c>
      <c r="B234" s="995"/>
      <c r="C234" s="997"/>
      <c r="D234" s="1004"/>
      <c r="E234" s="162">
        <f>$E$233</f>
        <v>0</v>
      </c>
      <c r="F234" s="204">
        <f>$F$233</f>
        <v>0</v>
      </c>
      <c r="G234" s="205">
        <f>$G$233+$E$234</f>
        <v>0</v>
      </c>
      <c r="H234" s="165">
        <f>$H$233+$F$234</f>
        <v>0</v>
      </c>
      <c r="I234" s="205">
        <f>$I$233+$G$234</f>
        <v>0</v>
      </c>
      <c r="J234" s="165">
        <f>$J$233+$H$234</f>
        <v>0</v>
      </c>
      <c r="K234" s="205">
        <f>$K$233+$I$234</f>
        <v>0</v>
      </c>
      <c r="L234" s="165">
        <f>$L$233+$J$234</f>
        <v>0</v>
      </c>
      <c r="M234" s="205">
        <f>$M$233+$K$234</f>
        <v>0</v>
      </c>
      <c r="N234" s="165">
        <f>$N$233+$L$234</f>
        <v>0</v>
      </c>
      <c r="O234" s="205">
        <f>$O$233+$M$234</f>
        <v>0</v>
      </c>
      <c r="P234" s="165">
        <f>$P$233+$N$234</f>
        <v>0</v>
      </c>
      <c r="Q234" s="205">
        <f>$Q$233+$O$234</f>
        <v>0</v>
      </c>
      <c r="R234" s="165">
        <f>$R$233+$P$234</f>
        <v>0</v>
      </c>
      <c r="S234" s="205">
        <f>$S$233+$Q$234</f>
        <v>0</v>
      </c>
      <c r="T234" s="165">
        <f>$T$233+$R$234</f>
        <v>0</v>
      </c>
      <c r="U234" s="205">
        <f>$U$233+$S$234</f>
        <v>0.7</v>
      </c>
      <c r="V234" s="165">
        <f>$V$233+$T$234</f>
        <v>0</v>
      </c>
      <c r="W234" s="205">
        <f>$W$233+$U$234</f>
        <v>1</v>
      </c>
      <c r="X234" s="165">
        <f>$X$233+$V$234</f>
        <v>0</v>
      </c>
      <c r="Y234" s="205">
        <f>$Y$233+$W$234</f>
        <v>1</v>
      </c>
      <c r="Z234" s="165">
        <f>$Z$233+$X$234</f>
        <v>0</v>
      </c>
      <c r="AA234" s="205">
        <f>$AA$233+$Y$234</f>
        <v>1</v>
      </c>
      <c r="AB234" s="165">
        <f>$AB$233+$Z$234</f>
        <v>0</v>
      </c>
    </row>
    <row r="235" spans="1:32" ht="15" customHeight="1">
      <c r="A235">
        <v>1</v>
      </c>
      <c r="B235" s="994" t="str">
        <f>'04.01.2-ESQUADRIAS'!$B$134</f>
        <v>04.01.200.05</v>
      </c>
      <c r="C235" s="996" t="str">
        <f>'04.01.2-ESQUADRIAS'!$C$134</f>
        <v>TRATAMENTO SUPERFICIAL EM ESQUADRIAS, INCLUSO LIXAMENTO, APLICAÇÃO DE MASSA ACRÍLICA, PINTURA E LIMPEZA - NÍVEL INTERMEDIÁRIO DE DETERIORAÇÃO</v>
      </c>
      <c r="D235" s="1003">
        <f>'04.01.2-ESQUADRIAS'!$H$134</f>
        <v>0</v>
      </c>
      <c r="E235" s="175"/>
      <c r="F235" s="202">
        <f>$E$235*$D$235</f>
        <v>0</v>
      </c>
      <c r="G235" s="203"/>
      <c r="H235" s="167">
        <f>$G$235*$D$235</f>
        <v>0</v>
      </c>
      <c r="I235" s="203"/>
      <c r="J235" s="167">
        <f>$I$235*$D$235</f>
        <v>0</v>
      </c>
      <c r="K235" s="203"/>
      <c r="L235" s="167">
        <f>$K$235*$D$235</f>
        <v>0</v>
      </c>
      <c r="M235" s="203"/>
      <c r="N235" s="167">
        <f>$M$235*$D$235</f>
        <v>0</v>
      </c>
      <c r="O235" s="203"/>
      <c r="P235" s="167">
        <f>$O$235*$D$235</f>
        <v>0</v>
      </c>
      <c r="Q235" s="203"/>
      <c r="R235" s="167">
        <f>$Q$235*$D$235</f>
        <v>0</v>
      </c>
      <c r="S235" s="203"/>
      <c r="T235" s="167">
        <f>$S$235*$D$235</f>
        <v>0</v>
      </c>
      <c r="U235" s="203">
        <v>0.7</v>
      </c>
      <c r="V235" s="167">
        <f>$U$235*$D$235</f>
        <v>0</v>
      </c>
      <c r="W235" s="203">
        <v>0.3</v>
      </c>
      <c r="X235" s="167">
        <f>$W$235*$D$235</f>
        <v>0</v>
      </c>
      <c r="Y235" s="203"/>
      <c r="Z235" s="167">
        <f>$Y$235*$D$235</f>
        <v>0</v>
      </c>
      <c r="AA235" s="203"/>
      <c r="AB235" s="167">
        <f>$AA$235*$D$235</f>
        <v>0</v>
      </c>
      <c r="AF235" t="s">
        <v>2219</v>
      </c>
    </row>
    <row r="236" spans="1:32" ht="15" customHeight="1" thickBot="1">
      <c r="A236">
        <v>2</v>
      </c>
      <c r="B236" s="995"/>
      <c r="C236" s="997"/>
      <c r="D236" s="1004"/>
      <c r="E236" s="162">
        <f>$E$235</f>
        <v>0</v>
      </c>
      <c r="F236" s="204">
        <f>$F$235</f>
        <v>0</v>
      </c>
      <c r="G236" s="205">
        <f>$G$235+$E$236</f>
        <v>0</v>
      </c>
      <c r="H236" s="165">
        <f>$H$235+$F$236</f>
        <v>0</v>
      </c>
      <c r="I236" s="205">
        <f>$I$235+$G$236</f>
        <v>0</v>
      </c>
      <c r="J236" s="165">
        <f>$J$235+$H$236</f>
        <v>0</v>
      </c>
      <c r="K236" s="205">
        <f>$K$235+$I$236</f>
        <v>0</v>
      </c>
      <c r="L236" s="165">
        <f>$L$235+$J$236</f>
        <v>0</v>
      </c>
      <c r="M236" s="205">
        <f>$M$235+$K$236</f>
        <v>0</v>
      </c>
      <c r="N236" s="165">
        <f>$N$235+$L$236</f>
        <v>0</v>
      </c>
      <c r="O236" s="205">
        <f>$O$235+$M$236</f>
        <v>0</v>
      </c>
      <c r="P236" s="165">
        <f>$P$235+$N$236</f>
        <v>0</v>
      </c>
      <c r="Q236" s="205">
        <f>$Q$235+$O$236</f>
        <v>0</v>
      </c>
      <c r="R236" s="165">
        <f>$R$235+$P$236</f>
        <v>0</v>
      </c>
      <c r="S236" s="205">
        <f>$S$235+$Q$236</f>
        <v>0</v>
      </c>
      <c r="T236" s="165">
        <f>$T$235+$R$236</f>
        <v>0</v>
      </c>
      <c r="U236" s="205">
        <f>$U$235+$S$236</f>
        <v>0.7</v>
      </c>
      <c r="V236" s="165">
        <f>$V$235+$T$236</f>
        <v>0</v>
      </c>
      <c r="W236" s="205">
        <f>$W$235+$U$236</f>
        <v>1</v>
      </c>
      <c r="X236" s="165">
        <f>$X$235+$V$236</f>
        <v>0</v>
      </c>
      <c r="Y236" s="205">
        <f>$Y$235+$W$236</f>
        <v>1</v>
      </c>
      <c r="Z236" s="165">
        <f>$Z$235+$X$236</f>
        <v>0</v>
      </c>
      <c r="AA236" s="205">
        <f>$AA$235+$Y$236</f>
        <v>1</v>
      </c>
      <c r="AB236" s="165">
        <f>$AB$235+$Z$236</f>
        <v>0</v>
      </c>
    </row>
    <row r="237" spans="1:32" ht="15" customHeight="1">
      <c r="A237">
        <v>1</v>
      </c>
      <c r="B237" s="994" t="str">
        <f>'04.01.2-ESQUADRIAS'!$B$135</f>
        <v>04.01.200.06</v>
      </c>
      <c r="C237" s="996" t="str">
        <f>'04.01.2-ESQUADRIAS'!$C$135</f>
        <v>LIMPEZA SUPERFICIAL DE ESQUADRIAS</v>
      </c>
      <c r="D237" s="1003">
        <f>'04.01.2-ESQUADRIAS'!$H$135</f>
        <v>0</v>
      </c>
      <c r="E237" s="175"/>
      <c r="F237" s="202">
        <f>$E$237*$D$237</f>
        <v>0</v>
      </c>
      <c r="G237" s="203"/>
      <c r="H237" s="167">
        <f>$G$237*$D$237</f>
        <v>0</v>
      </c>
      <c r="I237" s="203"/>
      <c r="J237" s="167">
        <f>$I$237*$D$237</f>
        <v>0</v>
      </c>
      <c r="K237" s="203"/>
      <c r="L237" s="167">
        <f>$K$237*$D$237</f>
        <v>0</v>
      </c>
      <c r="M237" s="203"/>
      <c r="N237" s="167">
        <f>$M$237*$D$237</f>
        <v>0</v>
      </c>
      <c r="O237" s="203"/>
      <c r="P237" s="167">
        <f>$O$237*$D$237</f>
        <v>0</v>
      </c>
      <c r="Q237" s="203"/>
      <c r="R237" s="167">
        <f>$Q$237*$D$237</f>
        <v>0</v>
      </c>
      <c r="S237" s="203"/>
      <c r="T237" s="167">
        <f>$S$237*$D$237</f>
        <v>0</v>
      </c>
      <c r="U237" s="203">
        <v>0.7</v>
      </c>
      <c r="V237" s="167">
        <f>$U$237*$D$237</f>
        <v>0</v>
      </c>
      <c r="W237" s="203">
        <v>0.3</v>
      </c>
      <c r="X237" s="167">
        <f>$W$237*$D$237</f>
        <v>0</v>
      </c>
      <c r="Y237" s="203"/>
      <c r="Z237" s="167">
        <f>$Y$237*$D$237</f>
        <v>0</v>
      </c>
      <c r="AA237" s="203"/>
      <c r="AB237" s="167">
        <f>$AA$237*$D$237</f>
        <v>0</v>
      </c>
      <c r="AF237" t="s">
        <v>2220</v>
      </c>
    </row>
    <row r="238" spans="1:32" ht="15" customHeight="1" thickBot="1">
      <c r="A238">
        <v>2</v>
      </c>
      <c r="B238" s="995"/>
      <c r="C238" s="997"/>
      <c r="D238" s="1004"/>
      <c r="E238" s="162">
        <f>$E$237</f>
        <v>0</v>
      </c>
      <c r="F238" s="204">
        <f>$F$237</f>
        <v>0</v>
      </c>
      <c r="G238" s="205">
        <f>$G$237+$E$238</f>
        <v>0</v>
      </c>
      <c r="H238" s="165">
        <f>$H$237+$F$238</f>
        <v>0</v>
      </c>
      <c r="I238" s="205">
        <f>$I$237+$G$238</f>
        <v>0</v>
      </c>
      <c r="J238" s="165">
        <f>$J$237+$H$238</f>
        <v>0</v>
      </c>
      <c r="K238" s="205">
        <f>$K$237+$I$238</f>
        <v>0</v>
      </c>
      <c r="L238" s="165">
        <f>$L$237+$J$238</f>
        <v>0</v>
      </c>
      <c r="M238" s="205">
        <f>$M$237+$K$238</f>
        <v>0</v>
      </c>
      <c r="N238" s="165">
        <f>$N$237+$L$238</f>
        <v>0</v>
      </c>
      <c r="O238" s="205">
        <f>$O$237+$M$238</f>
        <v>0</v>
      </c>
      <c r="P238" s="165">
        <f>$P$237+$N$238</f>
        <v>0</v>
      </c>
      <c r="Q238" s="205">
        <f>$Q$237+$O$238</f>
        <v>0</v>
      </c>
      <c r="R238" s="165">
        <f>$R$237+$P$238</f>
        <v>0</v>
      </c>
      <c r="S238" s="205">
        <f>$S$237+$Q$238</f>
        <v>0</v>
      </c>
      <c r="T238" s="165">
        <f>$T$237+$R$238</f>
        <v>0</v>
      </c>
      <c r="U238" s="205">
        <f>$U$237+$S$238</f>
        <v>0.7</v>
      </c>
      <c r="V238" s="165">
        <f>$V$237+$T$238</f>
        <v>0</v>
      </c>
      <c r="W238" s="205">
        <f>$W$237+$U$238</f>
        <v>1</v>
      </c>
      <c r="X238" s="165">
        <f>$X$237+$V$238</f>
        <v>0</v>
      </c>
      <c r="Y238" s="205">
        <f>$Y$237+$W$238</f>
        <v>1</v>
      </c>
      <c r="Z238" s="165">
        <f>$Z$237+$X$238</f>
        <v>0</v>
      </c>
      <c r="AA238" s="205">
        <f>$AA$237+$Y$238</f>
        <v>1</v>
      </c>
      <c r="AB238" s="165">
        <f>$AB$237+$Z$238</f>
        <v>0</v>
      </c>
    </row>
    <row r="239" spans="1:32" ht="15" customHeight="1">
      <c r="B239" s="76" t="str">
        <f>'04.01.2-ESQUADRIAS'!$B$136</f>
        <v>04.01.000</v>
      </c>
      <c r="C239" s="40" t="str">
        <f>'04.01.2-ESQUADRIAS'!$C$136</f>
        <v>ARQUITETURA - BLOCO M</v>
      </c>
      <c r="D239" s="106">
        <f>'04.01.2-ESQUADRIAS'!$H$136</f>
        <v>0</v>
      </c>
      <c r="E239" s="993"/>
      <c r="F239" s="993"/>
      <c r="G239" s="993"/>
      <c r="H239" s="993"/>
      <c r="I239" s="993"/>
      <c r="J239" s="993"/>
      <c r="K239" s="993"/>
      <c r="L239" s="993"/>
      <c r="M239" s="993"/>
      <c r="N239" s="993"/>
      <c r="O239" s="993"/>
      <c r="P239" s="993"/>
      <c r="Q239" s="993"/>
      <c r="R239" s="993"/>
      <c r="S239" s="993"/>
      <c r="T239" s="993"/>
      <c r="U239" s="993"/>
      <c r="V239" s="993"/>
      <c r="W239" s="993"/>
      <c r="X239" s="993"/>
      <c r="Y239" s="993"/>
      <c r="Z239" s="993"/>
      <c r="AA239" s="993"/>
      <c r="AB239" s="993"/>
      <c r="AF239" s="200" t="s">
        <v>435</v>
      </c>
    </row>
    <row r="240" spans="1:32" ht="15" customHeight="1" thickBot="1">
      <c r="B240" s="127" t="str">
        <f>'04.01.2-ESQUADRIAS'!$B$137</f>
        <v>04.01.200</v>
      </c>
      <c r="C240" s="128" t="str">
        <f>'04.01.2-ESQUADRIAS'!$C$137</f>
        <v>Esquadrias</v>
      </c>
      <c r="D240" s="327"/>
      <c r="E240" s="1000"/>
      <c r="F240" s="1000"/>
      <c r="G240" s="1000"/>
      <c r="H240" s="1000"/>
      <c r="I240" s="1000"/>
      <c r="J240" s="1000"/>
      <c r="K240" s="1000"/>
      <c r="L240" s="1000"/>
      <c r="M240" s="1000"/>
      <c r="N240" s="1000"/>
      <c r="O240" s="1000"/>
      <c r="P240" s="1000"/>
      <c r="Q240" s="1000"/>
      <c r="R240" s="1000"/>
      <c r="S240" s="1000"/>
      <c r="T240" s="1000"/>
      <c r="U240" s="1000"/>
      <c r="V240" s="1000"/>
      <c r="W240" s="1000"/>
      <c r="X240" s="1000"/>
      <c r="Y240" s="1000"/>
      <c r="Z240" s="1000"/>
      <c r="AA240" s="1000"/>
      <c r="AB240" s="1000"/>
      <c r="AF240" t="s">
        <v>437</v>
      </c>
    </row>
    <row r="241" spans="1:32" ht="15" customHeight="1">
      <c r="A241">
        <v>1</v>
      </c>
      <c r="B241" s="994" t="str">
        <f>'04.01.2-ESQUADRIAS'!$B$138</f>
        <v>04.01.200.01</v>
      </c>
      <c r="C241" s="996" t="str">
        <f>'04.01.2-ESQUADRIAS'!$C$138</f>
        <v>RESTAURAÇÃO DE JANELAS DE MADEIRA MACIÇA - NÍVEL REGULAR DE DETERIORAÇÃO</v>
      </c>
      <c r="D241" s="1003">
        <f>'04.01.2-ESQUADRIAS'!$H$138</f>
        <v>0</v>
      </c>
      <c r="E241" s="175"/>
      <c r="F241" s="202">
        <f>$E$241*$D$241</f>
        <v>0</v>
      </c>
      <c r="G241" s="203"/>
      <c r="H241" s="167">
        <f>$G$241*$D$241</f>
        <v>0</v>
      </c>
      <c r="I241" s="203"/>
      <c r="J241" s="167">
        <f>$I$241*$D$241</f>
        <v>0</v>
      </c>
      <c r="K241" s="203"/>
      <c r="L241" s="167">
        <f>$K$241*$D$241</f>
        <v>0</v>
      </c>
      <c r="M241" s="203"/>
      <c r="N241" s="167">
        <f>$M$241*$D$241</f>
        <v>0</v>
      </c>
      <c r="O241" s="203"/>
      <c r="P241" s="167">
        <f>$O$241*$D$241</f>
        <v>0</v>
      </c>
      <c r="Q241" s="203"/>
      <c r="R241" s="167">
        <f>$Q$241*$D$241</f>
        <v>0</v>
      </c>
      <c r="S241" s="203"/>
      <c r="T241" s="167">
        <f>$S$241*$D$241</f>
        <v>0</v>
      </c>
      <c r="U241" s="203">
        <v>1</v>
      </c>
      <c r="V241" s="167">
        <f>$U$241*$D$241</f>
        <v>0</v>
      </c>
      <c r="W241" s="203"/>
      <c r="X241" s="167">
        <f>$W$241*$D$241</f>
        <v>0</v>
      </c>
      <c r="Y241" s="203"/>
      <c r="Z241" s="167">
        <f>$Y$241*$D$241</f>
        <v>0</v>
      </c>
      <c r="AA241" s="203"/>
      <c r="AB241" s="167">
        <f>$AA$241*$D$241</f>
        <v>0</v>
      </c>
      <c r="AF241" t="s">
        <v>438</v>
      </c>
    </row>
    <row r="242" spans="1:32" ht="15" customHeight="1" thickBot="1">
      <c r="A242">
        <v>2</v>
      </c>
      <c r="B242" s="995"/>
      <c r="C242" s="997"/>
      <c r="D242" s="1004"/>
      <c r="E242" s="162">
        <f>$E$241</f>
        <v>0</v>
      </c>
      <c r="F242" s="204">
        <f>$F$241</f>
        <v>0</v>
      </c>
      <c r="G242" s="205">
        <f>$G$241+$E$242</f>
        <v>0</v>
      </c>
      <c r="H242" s="165">
        <f>$H$241+$F$242</f>
        <v>0</v>
      </c>
      <c r="I242" s="205">
        <f>$I$241+$G$242</f>
        <v>0</v>
      </c>
      <c r="J242" s="165">
        <f>$J$241+$H$242</f>
        <v>0</v>
      </c>
      <c r="K242" s="205">
        <f>$K$241+$I$242</f>
        <v>0</v>
      </c>
      <c r="L242" s="165">
        <f>$L$241+$J$242</f>
        <v>0</v>
      </c>
      <c r="M242" s="205">
        <f>$M$241+$K$242</f>
        <v>0</v>
      </c>
      <c r="N242" s="165">
        <f>$N$241+$L$242</f>
        <v>0</v>
      </c>
      <c r="O242" s="205">
        <f>$O$241+$M$242</f>
        <v>0</v>
      </c>
      <c r="P242" s="165">
        <f>$P$241+$N$242</f>
        <v>0</v>
      </c>
      <c r="Q242" s="205">
        <f>$Q$241+$O$242</f>
        <v>0</v>
      </c>
      <c r="R242" s="165">
        <f>$R$241+$P$242</f>
        <v>0</v>
      </c>
      <c r="S242" s="205">
        <f>$S$241+$Q$242</f>
        <v>0</v>
      </c>
      <c r="T242" s="165">
        <f>$T$241+$R$242</f>
        <v>0</v>
      </c>
      <c r="U242" s="205">
        <f>$U$241+$S$242</f>
        <v>1</v>
      </c>
      <c r="V242" s="165">
        <f>$V$241+$T$242</f>
        <v>0</v>
      </c>
      <c r="W242" s="205">
        <f>$W$241+$U$242</f>
        <v>1</v>
      </c>
      <c r="X242" s="165">
        <f>$X$241+$V$242</f>
        <v>0</v>
      </c>
      <c r="Y242" s="205">
        <f>$Y$241+$W$242</f>
        <v>1</v>
      </c>
      <c r="Z242" s="165">
        <f>$Z$241+$X$242</f>
        <v>0</v>
      </c>
      <c r="AA242" s="205">
        <f>$AA$241+$Y$242</f>
        <v>1</v>
      </c>
      <c r="AB242" s="165">
        <f>$AB$241+$Z$242</f>
        <v>0</v>
      </c>
    </row>
    <row r="243" spans="1:32" ht="15" customHeight="1">
      <c r="A243">
        <v>1</v>
      </c>
      <c r="B243" s="994" t="str">
        <f>'04.01.2-ESQUADRIAS'!$B$139</f>
        <v>04.01.200.02</v>
      </c>
      <c r="C243" s="996" t="str">
        <f>'04.01.2-ESQUADRIAS'!$C$139</f>
        <v>RESTAURAÇÃO DE JANELAS DE MADEIRA MACIÇA - NÍVEL INTERMEDIÁRIO DE DETERIORAÇÃO</v>
      </c>
      <c r="D243" s="1003">
        <f>'04.01.2-ESQUADRIAS'!$H$139</f>
        <v>0</v>
      </c>
      <c r="E243" s="175"/>
      <c r="F243" s="202">
        <f>$E$243*$D$243</f>
        <v>0</v>
      </c>
      <c r="G243" s="203"/>
      <c r="H243" s="167">
        <f>$G$243*$D$243</f>
        <v>0</v>
      </c>
      <c r="I243" s="203"/>
      <c r="J243" s="167">
        <f>$I$243*$D$243</f>
        <v>0</v>
      </c>
      <c r="K243" s="203"/>
      <c r="L243" s="167">
        <f>$K$243*$D$243</f>
        <v>0</v>
      </c>
      <c r="M243" s="203"/>
      <c r="N243" s="167">
        <f>$M$243*$D$243</f>
        <v>0</v>
      </c>
      <c r="O243" s="203"/>
      <c r="P243" s="167">
        <f>$O$243*$D$243</f>
        <v>0</v>
      </c>
      <c r="Q243" s="203"/>
      <c r="R243" s="167">
        <f>$Q$243*$D$243</f>
        <v>0</v>
      </c>
      <c r="S243" s="203"/>
      <c r="T243" s="167">
        <f>$S$243*$D$243</f>
        <v>0</v>
      </c>
      <c r="U243" s="203">
        <v>1</v>
      </c>
      <c r="V243" s="167">
        <f>$U$243*$D$243</f>
        <v>0</v>
      </c>
      <c r="W243" s="203"/>
      <c r="X243" s="167">
        <f>$W$243*$D$243</f>
        <v>0</v>
      </c>
      <c r="Y243" s="203"/>
      <c r="Z243" s="167">
        <f>$Y$243*$D$243</f>
        <v>0</v>
      </c>
      <c r="AA243" s="203"/>
      <c r="AB243" s="167">
        <f>$AA$243*$D$243</f>
        <v>0</v>
      </c>
      <c r="AF243" t="s">
        <v>439</v>
      </c>
    </row>
    <row r="244" spans="1:32" ht="15" customHeight="1" thickBot="1">
      <c r="A244">
        <v>2</v>
      </c>
      <c r="B244" s="995"/>
      <c r="C244" s="997"/>
      <c r="D244" s="1004"/>
      <c r="E244" s="162">
        <f>$E$243</f>
        <v>0</v>
      </c>
      <c r="F244" s="204">
        <f>$F$243</f>
        <v>0</v>
      </c>
      <c r="G244" s="205">
        <f>$G$243+$E$244</f>
        <v>0</v>
      </c>
      <c r="H244" s="165">
        <f>$H$243+$F$244</f>
        <v>0</v>
      </c>
      <c r="I244" s="205">
        <f>$I$243+$G$244</f>
        <v>0</v>
      </c>
      <c r="J244" s="165">
        <f>$J$243+$H$244</f>
        <v>0</v>
      </c>
      <c r="K244" s="205">
        <f>$K$243+$I$244</f>
        <v>0</v>
      </c>
      <c r="L244" s="165">
        <f>$L$243+$J$244</f>
        <v>0</v>
      </c>
      <c r="M244" s="205">
        <f>$M$243+$K$244</f>
        <v>0</v>
      </c>
      <c r="N244" s="165">
        <f>$N$243+$L$244</f>
        <v>0</v>
      </c>
      <c r="O244" s="205">
        <f>$O$243+$M$244</f>
        <v>0</v>
      </c>
      <c r="P244" s="165">
        <f>$P$243+$N$244</f>
        <v>0</v>
      </c>
      <c r="Q244" s="205">
        <f>$Q$243+$O$244</f>
        <v>0</v>
      </c>
      <c r="R244" s="165">
        <f>$R$243+$P$244</f>
        <v>0</v>
      </c>
      <c r="S244" s="205">
        <f>$S$243+$Q$244</f>
        <v>0</v>
      </c>
      <c r="T244" s="165">
        <f>$T$243+$R$244</f>
        <v>0</v>
      </c>
      <c r="U244" s="205">
        <f>$U$243+$S$244</f>
        <v>1</v>
      </c>
      <c r="V244" s="165">
        <f>$V$243+$T$244</f>
        <v>0</v>
      </c>
      <c r="W244" s="205">
        <f>$W$243+$U$244</f>
        <v>1</v>
      </c>
      <c r="X244" s="165">
        <f>$X$243+$V$244</f>
        <v>0</v>
      </c>
      <c r="Y244" s="205">
        <f>$Y$243+$W$244</f>
        <v>1</v>
      </c>
      <c r="Z244" s="165">
        <f>$Z$243+$X$244</f>
        <v>0</v>
      </c>
      <c r="AA244" s="205">
        <f>$AA$243+$Y$244</f>
        <v>1</v>
      </c>
      <c r="AB244" s="165">
        <f>$AB$243+$Z$244</f>
        <v>0</v>
      </c>
    </row>
    <row r="245" spans="1:32" ht="15" customHeight="1">
      <c r="A245">
        <v>1</v>
      </c>
      <c r="B245" s="994" t="str">
        <f>'04.01.2-ESQUADRIAS'!$B$140</f>
        <v>04.01.200.03</v>
      </c>
      <c r="C245" s="996" t="str">
        <f>'04.01.2-ESQUADRIAS'!$C$140</f>
        <v>RESTAURAÇÃO DE PORTAS DE MADEIRA MACIÇA - NÍVEL REGULAR DE DETERIORAÇÃO</v>
      </c>
      <c r="D245" s="1003">
        <f>'04.01.2-ESQUADRIAS'!$H$140</f>
        <v>0</v>
      </c>
      <c r="E245" s="175"/>
      <c r="F245" s="202">
        <f>$E$245*$D$245</f>
        <v>0</v>
      </c>
      <c r="G245" s="203"/>
      <c r="H245" s="167">
        <f>$G$245*$D$245</f>
        <v>0</v>
      </c>
      <c r="I245" s="203"/>
      <c r="J245" s="167">
        <f>$I$245*$D$245</f>
        <v>0</v>
      </c>
      <c r="K245" s="203"/>
      <c r="L245" s="167">
        <f>$K$245*$D$245</f>
        <v>0</v>
      </c>
      <c r="M245" s="203"/>
      <c r="N245" s="167">
        <f>$M$245*$D$245</f>
        <v>0</v>
      </c>
      <c r="O245" s="203"/>
      <c r="P245" s="167">
        <f>$O$245*$D$245</f>
        <v>0</v>
      </c>
      <c r="Q245" s="203"/>
      <c r="R245" s="167">
        <f>$Q$245*$D$245</f>
        <v>0</v>
      </c>
      <c r="S245" s="203"/>
      <c r="T245" s="167">
        <f>$S$245*$D$245</f>
        <v>0</v>
      </c>
      <c r="U245" s="203">
        <v>1</v>
      </c>
      <c r="V245" s="167">
        <f>$U$245*$D$245</f>
        <v>0</v>
      </c>
      <c r="W245" s="203"/>
      <c r="X245" s="167">
        <f>$W$245*$D$245</f>
        <v>0</v>
      </c>
      <c r="Y245" s="203"/>
      <c r="Z245" s="167">
        <f>$Y$245*$D$245</f>
        <v>0</v>
      </c>
      <c r="AA245" s="203"/>
      <c r="AB245" s="167">
        <f>$AA$245*$D$245</f>
        <v>0</v>
      </c>
      <c r="AF245" t="s">
        <v>440</v>
      </c>
    </row>
    <row r="246" spans="1:32" ht="15" customHeight="1" thickBot="1">
      <c r="A246">
        <v>2</v>
      </c>
      <c r="B246" s="995"/>
      <c r="C246" s="997"/>
      <c r="D246" s="1004"/>
      <c r="E246" s="162">
        <f>$E$245</f>
        <v>0</v>
      </c>
      <c r="F246" s="204">
        <f>$F$245</f>
        <v>0</v>
      </c>
      <c r="G246" s="205">
        <f>$G$245+$E$246</f>
        <v>0</v>
      </c>
      <c r="H246" s="165">
        <f>$H$245+$F$246</f>
        <v>0</v>
      </c>
      <c r="I246" s="205">
        <f>$I$245+$G$246</f>
        <v>0</v>
      </c>
      <c r="J246" s="165">
        <f>$J$245+$H$246</f>
        <v>0</v>
      </c>
      <c r="K246" s="205">
        <f>$K$245+$I$246</f>
        <v>0</v>
      </c>
      <c r="L246" s="165">
        <f>$L$245+$J$246</f>
        <v>0</v>
      </c>
      <c r="M246" s="205">
        <f>$M$245+$K$246</f>
        <v>0</v>
      </c>
      <c r="N246" s="165">
        <f>$N$245+$L$246</f>
        <v>0</v>
      </c>
      <c r="O246" s="205">
        <f>$O$245+$M$246</f>
        <v>0</v>
      </c>
      <c r="P246" s="165">
        <f>$P$245+$N$246</f>
        <v>0</v>
      </c>
      <c r="Q246" s="205">
        <f>$Q$245+$O$246</f>
        <v>0</v>
      </c>
      <c r="R246" s="165">
        <f>$R$245+$P$246</f>
        <v>0</v>
      </c>
      <c r="S246" s="205">
        <f>$S$245+$Q$246</f>
        <v>0</v>
      </c>
      <c r="T246" s="165">
        <f>$T$245+$R$246</f>
        <v>0</v>
      </c>
      <c r="U246" s="205">
        <f>$U$245+$S$246</f>
        <v>1</v>
      </c>
      <c r="V246" s="165">
        <f>$V$245+$T$246</f>
        <v>0</v>
      </c>
      <c r="W246" s="205">
        <f>$W$245+$U$246</f>
        <v>1</v>
      </c>
      <c r="X246" s="165">
        <f>$X$245+$V$246</f>
        <v>0</v>
      </c>
      <c r="Y246" s="205">
        <f>$Y$245+$W$246</f>
        <v>1</v>
      </c>
      <c r="Z246" s="165">
        <f>$Z$245+$X$246</f>
        <v>0</v>
      </c>
      <c r="AA246" s="205">
        <f>$AA$245+$Y$246</f>
        <v>1</v>
      </c>
      <c r="AB246" s="165">
        <f>$AB$245+$Z$246</f>
        <v>0</v>
      </c>
    </row>
    <row r="247" spans="1:32" ht="15" customHeight="1">
      <c r="A247">
        <v>1</v>
      </c>
      <c r="B247" s="994" t="str">
        <f>'04.01.2-ESQUADRIAS'!$B$141</f>
        <v>04.01.200.04</v>
      </c>
      <c r="C247" s="996" t="str">
        <f>'04.01.2-ESQUADRIAS'!$C$141</f>
        <v>TRATAMENTO SUPERFICIAL EM ESQUADRIAS, INCLUSO LIXAMENTO, APLICAÇÃO DE MASSA ACRÍLICA, PINTURA E LIMPEZA - NÍVEL REGULAR DE DETERIORAÇÃO</v>
      </c>
      <c r="D247" s="1003">
        <f>'04.01.2-ESQUADRIAS'!$H$141</f>
        <v>0</v>
      </c>
      <c r="E247" s="175"/>
      <c r="F247" s="202">
        <f>$E$247*$D$247</f>
        <v>0</v>
      </c>
      <c r="G247" s="203"/>
      <c r="H247" s="167">
        <f>$G$247*$D$247</f>
        <v>0</v>
      </c>
      <c r="I247" s="203"/>
      <c r="J247" s="167">
        <f>$I$247*$D$247</f>
        <v>0</v>
      </c>
      <c r="K247" s="203"/>
      <c r="L247" s="167">
        <f>$K$247*$D$247</f>
        <v>0</v>
      </c>
      <c r="M247" s="203"/>
      <c r="N247" s="167">
        <f>$M$247*$D$247</f>
        <v>0</v>
      </c>
      <c r="O247" s="203"/>
      <c r="P247" s="167">
        <f>$O$247*$D$247</f>
        <v>0</v>
      </c>
      <c r="Q247" s="203"/>
      <c r="R247" s="167">
        <f>$Q$247*$D$247</f>
        <v>0</v>
      </c>
      <c r="S247" s="203"/>
      <c r="T247" s="167">
        <f>$S$247*$D$247</f>
        <v>0</v>
      </c>
      <c r="U247" s="203">
        <v>1</v>
      </c>
      <c r="V247" s="167">
        <f>$U$247*$D$247</f>
        <v>0</v>
      </c>
      <c r="W247" s="203"/>
      <c r="X247" s="167">
        <f>$W$247*$D$247</f>
        <v>0</v>
      </c>
      <c r="Y247" s="203"/>
      <c r="Z247" s="167">
        <f>$Y$247*$D$247</f>
        <v>0</v>
      </c>
      <c r="AA247" s="203"/>
      <c r="AB247" s="167">
        <f>$AA$247*$D$247</f>
        <v>0</v>
      </c>
      <c r="AF247" t="s">
        <v>2202</v>
      </c>
    </row>
    <row r="248" spans="1:32" ht="15" customHeight="1" thickBot="1">
      <c r="A248">
        <v>2</v>
      </c>
      <c r="B248" s="995"/>
      <c r="C248" s="997"/>
      <c r="D248" s="1004"/>
      <c r="E248" s="162">
        <f>$E$247</f>
        <v>0</v>
      </c>
      <c r="F248" s="204">
        <f>$F$247</f>
        <v>0</v>
      </c>
      <c r="G248" s="205">
        <f>$G$247+$E$248</f>
        <v>0</v>
      </c>
      <c r="H248" s="165">
        <f>$H$247+$F$248</f>
        <v>0</v>
      </c>
      <c r="I248" s="205">
        <f>$I$247+$G$248</f>
        <v>0</v>
      </c>
      <c r="J248" s="165">
        <f>$J$247+$H$248</f>
        <v>0</v>
      </c>
      <c r="K248" s="205">
        <f>$K$247+$I$248</f>
        <v>0</v>
      </c>
      <c r="L248" s="165">
        <f>$L$247+$J$248</f>
        <v>0</v>
      </c>
      <c r="M248" s="205">
        <f>$M$247+$K$248</f>
        <v>0</v>
      </c>
      <c r="N248" s="165">
        <f>$N$247+$L$248</f>
        <v>0</v>
      </c>
      <c r="O248" s="205">
        <f>$O$247+$M$248</f>
        <v>0</v>
      </c>
      <c r="P248" s="165">
        <f>$P$247+$N$248</f>
        <v>0</v>
      </c>
      <c r="Q248" s="205">
        <f>$Q$247+$O$248</f>
        <v>0</v>
      </c>
      <c r="R248" s="165">
        <f>$R$247+$P$248</f>
        <v>0</v>
      </c>
      <c r="S248" s="205">
        <f>$S$247+$Q$248</f>
        <v>0</v>
      </c>
      <c r="T248" s="165">
        <f>$T$247+$R$248</f>
        <v>0</v>
      </c>
      <c r="U248" s="205">
        <f>$U$247+$S$248</f>
        <v>1</v>
      </c>
      <c r="V248" s="165">
        <f>$V$247+$T$248</f>
        <v>0</v>
      </c>
      <c r="W248" s="205">
        <f>$W$247+$U$248</f>
        <v>1</v>
      </c>
      <c r="X248" s="165">
        <f>$X$247+$V$248</f>
        <v>0</v>
      </c>
      <c r="Y248" s="205">
        <f>$Y$247+$W$248</f>
        <v>1</v>
      </c>
      <c r="Z248" s="165">
        <f>$Z$247+$X$248</f>
        <v>0</v>
      </c>
      <c r="AA248" s="205">
        <f>$AA$247+$Y$248</f>
        <v>1</v>
      </c>
      <c r="AB248" s="165">
        <f>$AB$247+$Z$248</f>
        <v>0</v>
      </c>
    </row>
    <row r="249" spans="1:32" ht="15" customHeight="1">
      <c r="A249">
        <v>1</v>
      </c>
      <c r="B249" s="994" t="str">
        <f>'04.01.2-ESQUADRIAS'!$B$142</f>
        <v>04.01.200.05</v>
      </c>
      <c r="C249" s="996" t="str">
        <f>'04.01.2-ESQUADRIAS'!$C$142</f>
        <v>TRATAMENTO SUPERFICIAL EM ESQUADRIAS, INCLUSO LIXAMENTO, APLICAÇÃO DE MASSA ACRÍLICA, PINTURA E LIMPEZA - NÍVEL INTERMEDIÁRIO DE DETERIORAÇÃO</v>
      </c>
      <c r="D249" s="1003">
        <f>'04.01.2-ESQUADRIAS'!$H$142</f>
        <v>0</v>
      </c>
      <c r="E249" s="175"/>
      <c r="F249" s="202">
        <f>$E$249*$D$249</f>
        <v>0</v>
      </c>
      <c r="G249" s="203"/>
      <c r="H249" s="167">
        <f>$G$249*$D$249</f>
        <v>0</v>
      </c>
      <c r="I249" s="203"/>
      <c r="J249" s="167">
        <f>$I$249*$D$249</f>
        <v>0</v>
      </c>
      <c r="K249" s="203"/>
      <c r="L249" s="167">
        <f>$K$249*$D$249</f>
        <v>0</v>
      </c>
      <c r="M249" s="203"/>
      <c r="N249" s="167">
        <f>$M$249*$D$249</f>
        <v>0</v>
      </c>
      <c r="O249" s="203"/>
      <c r="P249" s="167">
        <f>$O$249*$D$249</f>
        <v>0</v>
      </c>
      <c r="Q249" s="203"/>
      <c r="R249" s="167">
        <f>$Q$249*$D$249</f>
        <v>0</v>
      </c>
      <c r="S249" s="203"/>
      <c r="T249" s="167">
        <f>$S$249*$D$249</f>
        <v>0</v>
      </c>
      <c r="U249" s="203">
        <v>1</v>
      </c>
      <c r="V249" s="167">
        <f>$U$249*$D$249</f>
        <v>0</v>
      </c>
      <c r="W249" s="203"/>
      <c r="X249" s="167">
        <f>$W$249*$D$249</f>
        <v>0</v>
      </c>
      <c r="Y249" s="203"/>
      <c r="Z249" s="167">
        <f>$Y$249*$D$249</f>
        <v>0</v>
      </c>
      <c r="AA249" s="203"/>
      <c r="AB249" s="167">
        <f>$AA$249*$D$249</f>
        <v>0</v>
      </c>
      <c r="AF249" t="s">
        <v>2203</v>
      </c>
    </row>
    <row r="250" spans="1:32" ht="15" customHeight="1" thickBot="1">
      <c r="A250">
        <v>2</v>
      </c>
      <c r="B250" s="995"/>
      <c r="C250" s="997"/>
      <c r="D250" s="1004"/>
      <c r="E250" s="162">
        <f>$E$249</f>
        <v>0</v>
      </c>
      <c r="F250" s="204">
        <f>$F$249</f>
        <v>0</v>
      </c>
      <c r="G250" s="205">
        <f>$G$249+$E$250</f>
        <v>0</v>
      </c>
      <c r="H250" s="165">
        <f>$H$249+$F$250</f>
        <v>0</v>
      </c>
      <c r="I250" s="205">
        <f>$I$249+$G$250</f>
        <v>0</v>
      </c>
      <c r="J250" s="165">
        <f>$J$249+$H$250</f>
        <v>0</v>
      </c>
      <c r="K250" s="205">
        <f>$K$249+$I$250</f>
        <v>0</v>
      </c>
      <c r="L250" s="165">
        <f>$L$249+$J$250</f>
        <v>0</v>
      </c>
      <c r="M250" s="205">
        <f>$M$249+$K$250</f>
        <v>0</v>
      </c>
      <c r="N250" s="165">
        <f>$N$249+$L$250</f>
        <v>0</v>
      </c>
      <c r="O250" s="205">
        <f>$O$249+$M$250</f>
        <v>0</v>
      </c>
      <c r="P250" s="165">
        <f>$P$249+$N$250</f>
        <v>0</v>
      </c>
      <c r="Q250" s="205">
        <f>$Q$249+$O$250</f>
        <v>0</v>
      </c>
      <c r="R250" s="165">
        <f>$R$249+$P$250</f>
        <v>0</v>
      </c>
      <c r="S250" s="205">
        <f>$S$249+$Q$250</f>
        <v>0</v>
      </c>
      <c r="T250" s="165">
        <f>$T$249+$R$250</f>
        <v>0</v>
      </c>
      <c r="U250" s="205">
        <f>$U$249+$S$250</f>
        <v>1</v>
      </c>
      <c r="V250" s="165">
        <f>$V$249+$T$250</f>
        <v>0</v>
      </c>
      <c r="W250" s="205">
        <f>$W$249+$U$250</f>
        <v>1</v>
      </c>
      <c r="X250" s="165">
        <f>$X$249+$V$250</f>
        <v>0</v>
      </c>
      <c r="Y250" s="205">
        <f>$Y$249+$W$250</f>
        <v>1</v>
      </c>
      <c r="Z250" s="165">
        <f>$Z$249+$X$250</f>
        <v>0</v>
      </c>
      <c r="AA250" s="205">
        <f>$AA$249+$Y$250</f>
        <v>1</v>
      </c>
      <c r="AB250" s="165">
        <f>$AB$249+$Z$250</f>
        <v>0</v>
      </c>
    </row>
    <row r="251" spans="1:32" ht="15" customHeight="1">
      <c r="A251">
        <v>1</v>
      </c>
      <c r="B251" s="994" t="str">
        <f>'04.01.2-ESQUADRIAS'!$B$143</f>
        <v>04.01.200.06</v>
      </c>
      <c r="C251" s="996" t="str">
        <f>'04.01.2-ESQUADRIAS'!$C$143</f>
        <v>LIMPEZA SUPERFICIAL DE ESQUADRIAS</v>
      </c>
      <c r="D251" s="1003">
        <f>'04.01.2-ESQUADRIAS'!$H$143</f>
        <v>0</v>
      </c>
      <c r="E251" s="175"/>
      <c r="F251" s="202">
        <f>$E$251*$D$251</f>
        <v>0</v>
      </c>
      <c r="G251" s="203"/>
      <c r="H251" s="167">
        <f>$G$251*$D$251</f>
        <v>0</v>
      </c>
      <c r="I251" s="203"/>
      <c r="J251" s="167">
        <f>$I$251*$D$251</f>
        <v>0</v>
      </c>
      <c r="K251" s="203"/>
      <c r="L251" s="167">
        <f>$K$251*$D$251</f>
        <v>0</v>
      </c>
      <c r="M251" s="203"/>
      <c r="N251" s="167">
        <f>$M$251*$D$251</f>
        <v>0</v>
      </c>
      <c r="O251" s="203"/>
      <c r="P251" s="167">
        <f>$O$251*$D$251</f>
        <v>0</v>
      </c>
      <c r="Q251" s="203"/>
      <c r="R251" s="167">
        <f>$Q$251*$D$251</f>
        <v>0</v>
      </c>
      <c r="S251" s="203"/>
      <c r="T251" s="167">
        <f>$S$251*$D$251</f>
        <v>0</v>
      </c>
      <c r="U251" s="203">
        <v>1</v>
      </c>
      <c r="V251" s="167">
        <f>$U$251*$D$251</f>
        <v>0</v>
      </c>
      <c r="W251" s="203"/>
      <c r="X251" s="167">
        <f>$W$251*$D$251</f>
        <v>0</v>
      </c>
      <c r="Y251" s="203"/>
      <c r="Z251" s="167">
        <f>$Y$251*$D$251</f>
        <v>0</v>
      </c>
      <c r="AA251" s="203"/>
      <c r="AB251" s="167">
        <f>$AA$251*$D$251</f>
        <v>0</v>
      </c>
      <c r="AF251" t="s">
        <v>2204</v>
      </c>
    </row>
    <row r="252" spans="1:32" ht="15" customHeight="1" thickBot="1">
      <c r="A252">
        <v>2</v>
      </c>
      <c r="B252" s="995"/>
      <c r="C252" s="997"/>
      <c r="D252" s="1004"/>
      <c r="E252" s="162">
        <f>$E$251</f>
        <v>0</v>
      </c>
      <c r="F252" s="204">
        <f>$F$251</f>
        <v>0</v>
      </c>
      <c r="G252" s="205">
        <f>$G$251+$E$252</f>
        <v>0</v>
      </c>
      <c r="H252" s="165">
        <f>$H$251+$F$252</f>
        <v>0</v>
      </c>
      <c r="I252" s="205">
        <f>$I$251+$G$252</f>
        <v>0</v>
      </c>
      <c r="J252" s="165">
        <f>$J$251+$H$252</f>
        <v>0</v>
      </c>
      <c r="K252" s="205">
        <f>$K$251+$I$252</f>
        <v>0</v>
      </c>
      <c r="L252" s="165">
        <f>$L$251+$J$252</f>
        <v>0</v>
      </c>
      <c r="M252" s="205">
        <f>$M$251+$K$252</f>
        <v>0</v>
      </c>
      <c r="N252" s="165">
        <f>$N$251+$L$252</f>
        <v>0</v>
      </c>
      <c r="O252" s="205">
        <f>$O$251+$M$252</f>
        <v>0</v>
      </c>
      <c r="P252" s="165">
        <f>$P$251+$N$252</f>
        <v>0</v>
      </c>
      <c r="Q252" s="205">
        <f>$Q$251+$O$252</f>
        <v>0</v>
      </c>
      <c r="R252" s="165">
        <f>$R$251+$P$252</f>
        <v>0</v>
      </c>
      <c r="S252" s="205">
        <f>$S$251+$Q$252</f>
        <v>0</v>
      </c>
      <c r="T252" s="165">
        <f>$T$251+$R$252</f>
        <v>0</v>
      </c>
      <c r="U252" s="205">
        <f>$U$251+$S$252</f>
        <v>1</v>
      </c>
      <c r="V252" s="165">
        <f>$V$251+$T$252</f>
        <v>0</v>
      </c>
      <c r="W252" s="205">
        <f>$W$251+$U$252</f>
        <v>1</v>
      </c>
      <c r="X252" s="165">
        <f>$X$251+$V$252</f>
        <v>0</v>
      </c>
      <c r="Y252" s="205">
        <f>$Y$251+$W$252</f>
        <v>1</v>
      </c>
      <c r="Z252" s="165">
        <f>$Z$251+$X$252</f>
        <v>0</v>
      </c>
      <c r="AA252" s="205">
        <f>$AA$251+$Y$252</f>
        <v>1</v>
      </c>
      <c r="AB252" s="165">
        <f>$AB$251+$Z$252</f>
        <v>0</v>
      </c>
    </row>
    <row r="253" spans="1:32" ht="15" customHeight="1">
      <c r="B253" s="76" t="str">
        <f>'04.01.2-ESQUADRIAS'!$B$144</f>
        <v>04.01.000</v>
      </c>
      <c r="C253" s="40" t="str">
        <f>'04.01.2-ESQUADRIAS'!$C$144</f>
        <v>ARQUITETURA - BLOCO N</v>
      </c>
      <c r="D253" s="106">
        <f>'04.01.2-ESQUADRIAS'!$H$144</f>
        <v>0</v>
      </c>
      <c r="E253" s="993"/>
      <c r="F253" s="993"/>
      <c r="G253" s="993"/>
      <c r="H253" s="993"/>
      <c r="I253" s="993"/>
      <c r="J253" s="993"/>
      <c r="K253" s="993"/>
      <c r="L253" s="993"/>
      <c r="M253" s="993"/>
      <c r="N253" s="993"/>
      <c r="O253" s="993"/>
      <c r="P253" s="993"/>
      <c r="Q253" s="993"/>
      <c r="R253" s="993"/>
      <c r="S253" s="993"/>
      <c r="T253" s="993"/>
      <c r="U253" s="993"/>
      <c r="V253" s="993"/>
      <c r="W253" s="993"/>
      <c r="X253" s="993"/>
      <c r="Y253" s="993"/>
      <c r="Z253" s="993"/>
      <c r="AA253" s="993"/>
      <c r="AB253" s="993"/>
      <c r="AF253" s="200" t="s">
        <v>441</v>
      </c>
    </row>
    <row r="254" spans="1:32" ht="15" customHeight="1" thickBot="1">
      <c r="B254" s="127" t="str">
        <f>'04.01.2-ESQUADRIAS'!$B$145</f>
        <v>04.01.200</v>
      </c>
      <c r="C254" s="128" t="str">
        <f>'04.01.2-ESQUADRIAS'!$C$145</f>
        <v>Esquadrias</v>
      </c>
      <c r="D254" s="327"/>
      <c r="E254" s="1000"/>
      <c r="F254" s="1000"/>
      <c r="G254" s="1000"/>
      <c r="H254" s="1000"/>
      <c r="I254" s="1000"/>
      <c r="J254" s="1000"/>
      <c r="K254" s="1000"/>
      <c r="L254" s="1000"/>
      <c r="M254" s="1000"/>
      <c r="N254" s="1000"/>
      <c r="O254" s="1000"/>
      <c r="P254" s="1000"/>
      <c r="Q254" s="1000"/>
      <c r="R254" s="1000"/>
      <c r="S254" s="1000"/>
      <c r="T254" s="1000"/>
      <c r="U254" s="1000"/>
      <c r="V254" s="1000"/>
      <c r="W254" s="1000"/>
      <c r="X254" s="1000"/>
      <c r="Y254" s="1000"/>
      <c r="Z254" s="1000"/>
      <c r="AA254" s="1000"/>
      <c r="AB254" s="1000"/>
      <c r="AF254" t="s">
        <v>443</v>
      </c>
    </row>
    <row r="255" spans="1:32" ht="15" customHeight="1">
      <c r="A255">
        <v>1</v>
      </c>
      <c r="B255" s="994" t="str">
        <f>'04.01.2-ESQUADRIAS'!$B$146</f>
        <v>04.01.200.01</v>
      </c>
      <c r="C255" s="996" t="str">
        <f>'04.01.2-ESQUADRIAS'!$C$146</f>
        <v>RESTAURAÇÃO DE JANELAS DE MADEIRA MACIÇA - NÍVEL REGULAR DE DETERIORAÇÃO</v>
      </c>
      <c r="D255" s="1003">
        <f>'04.01.2-ESQUADRIAS'!$H$146</f>
        <v>0</v>
      </c>
      <c r="E255" s="175"/>
      <c r="F255" s="202">
        <f>$E$255*$D$255</f>
        <v>0</v>
      </c>
      <c r="G255" s="203"/>
      <c r="H255" s="167">
        <f>$G$255*$D$255</f>
        <v>0</v>
      </c>
      <c r="I255" s="203"/>
      <c r="J255" s="167">
        <f>$I$255*$D$255</f>
        <v>0</v>
      </c>
      <c r="K255" s="203"/>
      <c r="L255" s="167">
        <f>$K$255*$D$255</f>
        <v>0</v>
      </c>
      <c r="M255" s="203"/>
      <c r="N255" s="167">
        <f>$M$255*$D$255</f>
        <v>0</v>
      </c>
      <c r="O255" s="203"/>
      <c r="P255" s="167">
        <f>$O$255*$D$255</f>
        <v>0</v>
      </c>
      <c r="Q255" s="203"/>
      <c r="R255" s="167">
        <f>$Q$255*$D$255</f>
        <v>0</v>
      </c>
      <c r="S255" s="203"/>
      <c r="T255" s="167">
        <f>$S$255*$D$255</f>
        <v>0</v>
      </c>
      <c r="U255" s="203">
        <v>0.7</v>
      </c>
      <c r="V255" s="167">
        <f>$U$255*$D$255</f>
        <v>0</v>
      </c>
      <c r="W255" s="203">
        <v>0.3</v>
      </c>
      <c r="X255" s="167">
        <f>$W$255*$D$255</f>
        <v>0</v>
      </c>
      <c r="Y255" s="203"/>
      <c r="Z255" s="167">
        <f>$Y$255*$D$255</f>
        <v>0</v>
      </c>
      <c r="AA255" s="203"/>
      <c r="AB255" s="167">
        <f>$AA$255*$D$255</f>
        <v>0</v>
      </c>
      <c r="AF255" t="s">
        <v>444</v>
      </c>
    </row>
    <row r="256" spans="1:32" ht="15" customHeight="1" thickBot="1">
      <c r="A256">
        <v>2</v>
      </c>
      <c r="B256" s="995"/>
      <c r="C256" s="997"/>
      <c r="D256" s="1004"/>
      <c r="E256" s="162">
        <f>$E$255</f>
        <v>0</v>
      </c>
      <c r="F256" s="204">
        <f>$F$255</f>
        <v>0</v>
      </c>
      <c r="G256" s="205">
        <f>$G$255+$E$256</f>
        <v>0</v>
      </c>
      <c r="H256" s="165">
        <f>$H$255+$F$256</f>
        <v>0</v>
      </c>
      <c r="I256" s="205">
        <f>$I$255+$G$256</f>
        <v>0</v>
      </c>
      <c r="J256" s="165">
        <f>$J$255+$H$256</f>
        <v>0</v>
      </c>
      <c r="K256" s="205">
        <f>$K$255+$I$256</f>
        <v>0</v>
      </c>
      <c r="L256" s="165">
        <f>$L$255+$J$256</f>
        <v>0</v>
      </c>
      <c r="M256" s="205">
        <f>$M$255+$K$256</f>
        <v>0</v>
      </c>
      <c r="N256" s="165">
        <f>$N$255+$L$256</f>
        <v>0</v>
      </c>
      <c r="O256" s="205">
        <f>$O$255+$M$256</f>
        <v>0</v>
      </c>
      <c r="P256" s="165">
        <f>$P$255+$N$256</f>
        <v>0</v>
      </c>
      <c r="Q256" s="205">
        <f>$Q$255+$O$256</f>
        <v>0</v>
      </c>
      <c r="R256" s="165">
        <f>$R$255+$P$256</f>
        <v>0</v>
      </c>
      <c r="S256" s="205">
        <f>$S$255+$Q$256</f>
        <v>0</v>
      </c>
      <c r="T256" s="165">
        <f>$T$255+$R$256</f>
        <v>0</v>
      </c>
      <c r="U256" s="205">
        <f>$U$255+$S$256</f>
        <v>0.7</v>
      </c>
      <c r="V256" s="165">
        <f>$V$255+$T$256</f>
        <v>0</v>
      </c>
      <c r="W256" s="205">
        <f>$W$255+$U$256</f>
        <v>1</v>
      </c>
      <c r="X256" s="165">
        <f>$X$255+$V$256</f>
        <v>0</v>
      </c>
      <c r="Y256" s="205">
        <f>$Y$255+$W$256</f>
        <v>1</v>
      </c>
      <c r="Z256" s="165">
        <f>$Z$255+$X$256</f>
        <v>0</v>
      </c>
      <c r="AA256" s="205">
        <f>$AA$255+$Y$256</f>
        <v>1</v>
      </c>
      <c r="AB256" s="165">
        <f>$AB$255+$Z$256</f>
        <v>0</v>
      </c>
    </row>
    <row r="257" spans="1:32" ht="15" customHeight="1">
      <c r="A257">
        <v>1</v>
      </c>
      <c r="B257" s="994" t="str">
        <f>'04.01.2-ESQUADRIAS'!$B$147</f>
        <v>04.01.200.02</v>
      </c>
      <c r="C257" s="996" t="str">
        <f>'04.01.2-ESQUADRIAS'!$C$147</f>
        <v>RESTAURAÇÃO DE JANELAS DE MADEIRA MACIÇA - NÍVEL INTERMEDIÁRIO DE DETERIORAÇÃO</v>
      </c>
      <c r="D257" s="1003">
        <f>'04.01.2-ESQUADRIAS'!$H$147</f>
        <v>0</v>
      </c>
      <c r="E257" s="175"/>
      <c r="F257" s="202">
        <f>$E$257*$D$257</f>
        <v>0</v>
      </c>
      <c r="G257" s="203"/>
      <c r="H257" s="167">
        <f>$G$257*$D$257</f>
        <v>0</v>
      </c>
      <c r="I257" s="203"/>
      <c r="J257" s="167">
        <f>$I$257*$D$257</f>
        <v>0</v>
      </c>
      <c r="K257" s="203"/>
      <c r="L257" s="167">
        <f>$K$257*$D$257</f>
        <v>0</v>
      </c>
      <c r="M257" s="203"/>
      <c r="N257" s="167">
        <f>$M$257*$D$257</f>
        <v>0</v>
      </c>
      <c r="O257" s="203"/>
      <c r="P257" s="167">
        <f>$O$257*$D$257</f>
        <v>0</v>
      </c>
      <c r="Q257" s="203"/>
      <c r="R257" s="167">
        <f>$Q$257*$D$257</f>
        <v>0</v>
      </c>
      <c r="S257" s="203"/>
      <c r="T257" s="167">
        <f>$S$257*$D$257</f>
        <v>0</v>
      </c>
      <c r="U257" s="203">
        <v>1</v>
      </c>
      <c r="V257" s="167">
        <f>$U$257*$D$257</f>
        <v>0</v>
      </c>
      <c r="W257" s="203"/>
      <c r="X257" s="167">
        <f>$W$257*$D$257</f>
        <v>0</v>
      </c>
      <c r="Y257" s="203"/>
      <c r="Z257" s="167">
        <f>$Y$257*$D$257</f>
        <v>0</v>
      </c>
      <c r="AA257" s="203"/>
      <c r="AB257" s="167">
        <f>$AA$257*$D$257</f>
        <v>0</v>
      </c>
      <c r="AF257" t="s">
        <v>445</v>
      </c>
    </row>
    <row r="258" spans="1:32" ht="15" customHeight="1" thickBot="1">
      <c r="A258">
        <v>2</v>
      </c>
      <c r="B258" s="995"/>
      <c r="C258" s="997"/>
      <c r="D258" s="1004"/>
      <c r="E258" s="162">
        <f>$E$257</f>
        <v>0</v>
      </c>
      <c r="F258" s="204">
        <f>$F$257</f>
        <v>0</v>
      </c>
      <c r="G258" s="205">
        <f>$G$257+$E$258</f>
        <v>0</v>
      </c>
      <c r="H258" s="165">
        <f>$H$257+$F$258</f>
        <v>0</v>
      </c>
      <c r="I258" s="205">
        <f>$I$257+$G$258</f>
        <v>0</v>
      </c>
      <c r="J258" s="165">
        <f>$J$257+$H$258</f>
        <v>0</v>
      </c>
      <c r="K258" s="205">
        <f>$K$257+$I$258</f>
        <v>0</v>
      </c>
      <c r="L258" s="165">
        <f>$L$257+$J$258</f>
        <v>0</v>
      </c>
      <c r="M258" s="205">
        <f>$M$257+$K$258</f>
        <v>0</v>
      </c>
      <c r="N258" s="165">
        <f>$N$257+$L$258</f>
        <v>0</v>
      </c>
      <c r="O258" s="205">
        <f>$O$257+$M$258</f>
        <v>0</v>
      </c>
      <c r="P258" s="165">
        <f>$P$257+$N$258</f>
        <v>0</v>
      </c>
      <c r="Q258" s="205">
        <f>$Q$257+$O$258</f>
        <v>0</v>
      </c>
      <c r="R258" s="165">
        <f>$R$257+$P$258</f>
        <v>0</v>
      </c>
      <c r="S258" s="205">
        <f>$S$257+$Q$258</f>
        <v>0</v>
      </c>
      <c r="T258" s="165">
        <f>$T$257+$R$258</f>
        <v>0</v>
      </c>
      <c r="U258" s="205">
        <f>$U$257+$S$258</f>
        <v>1</v>
      </c>
      <c r="V258" s="165">
        <f>$V$257+$T$258</f>
        <v>0</v>
      </c>
      <c r="W258" s="205">
        <f>$W$257+$U$258</f>
        <v>1</v>
      </c>
      <c r="X258" s="165">
        <f>$X$257+$V$258</f>
        <v>0</v>
      </c>
      <c r="Y258" s="205">
        <f>$Y$257+$W$258</f>
        <v>1</v>
      </c>
      <c r="Z258" s="165">
        <f>$Z$257+$X$258</f>
        <v>0</v>
      </c>
      <c r="AA258" s="205">
        <f>$AA$257+$Y$258</f>
        <v>1</v>
      </c>
      <c r="AB258" s="165">
        <f>$AB$257+$Z$258</f>
        <v>0</v>
      </c>
    </row>
    <row r="259" spans="1:32" ht="15" customHeight="1">
      <c r="A259">
        <v>1</v>
      </c>
      <c r="B259" s="994" t="str">
        <f>'04.01.2-ESQUADRIAS'!$B$148</f>
        <v>04.01.200.03</v>
      </c>
      <c r="C259" s="996" t="str">
        <f>'04.01.2-ESQUADRIAS'!$C$148</f>
        <v>RESTAURAÇÃO DE PORTAS DE MADEIRA MACIÇA - NÍVEL REGULAR DE DETERIORAÇÃO</v>
      </c>
      <c r="D259" s="1003">
        <f>'04.01.2-ESQUADRIAS'!$H$148</f>
        <v>0</v>
      </c>
      <c r="E259" s="175"/>
      <c r="F259" s="202">
        <f>$E$259*$D$259</f>
        <v>0</v>
      </c>
      <c r="G259" s="203"/>
      <c r="H259" s="167">
        <f>$G$259*$D$259</f>
        <v>0</v>
      </c>
      <c r="I259" s="203"/>
      <c r="J259" s="167">
        <f>$I$259*$D$259</f>
        <v>0</v>
      </c>
      <c r="K259" s="203"/>
      <c r="L259" s="167">
        <f>$K$259*$D$259</f>
        <v>0</v>
      </c>
      <c r="M259" s="203"/>
      <c r="N259" s="167">
        <f>$M$259*$D$259</f>
        <v>0</v>
      </c>
      <c r="O259" s="203"/>
      <c r="P259" s="167">
        <f>$O$259*$D$259</f>
        <v>0</v>
      </c>
      <c r="Q259" s="203"/>
      <c r="R259" s="167">
        <f>$Q$259*$D$259</f>
        <v>0</v>
      </c>
      <c r="S259" s="203"/>
      <c r="T259" s="167">
        <f>$S$259*$D$259</f>
        <v>0</v>
      </c>
      <c r="U259" s="203">
        <v>0.7</v>
      </c>
      <c r="V259" s="167">
        <f>$U$259*$D$259</f>
        <v>0</v>
      </c>
      <c r="W259" s="203">
        <v>0.3</v>
      </c>
      <c r="X259" s="167">
        <f>$W$259*$D$259</f>
        <v>0</v>
      </c>
      <c r="Y259" s="203"/>
      <c r="Z259" s="167">
        <f>$Y$259*$D$259</f>
        <v>0</v>
      </c>
      <c r="AA259" s="203"/>
      <c r="AB259" s="167">
        <f>$AA$259*$D$259</f>
        <v>0</v>
      </c>
      <c r="AF259" t="s">
        <v>446</v>
      </c>
    </row>
    <row r="260" spans="1:32" ht="15" customHeight="1" thickBot="1">
      <c r="A260">
        <v>2</v>
      </c>
      <c r="B260" s="995"/>
      <c r="C260" s="997"/>
      <c r="D260" s="1004"/>
      <c r="E260" s="162">
        <f>$E$259</f>
        <v>0</v>
      </c>
      <c r="F260" s="204">
        <f>$F$259</f>
        <v>0</v>
      </c>
      <c r="G260" s="205">
        <f>$G$259+$E$260</f>
        <v>0</v>
      </c>
      <c r="H260" s="165">
        <f>$H$259+$F$260</f>
        <v>0</v>
      </c>
      <c r="I260" s="205">
        <f>$I$259+$G$260</f>
        <v>0</v>
      </c>
      <c r="J260" s="165">
        <f>$J$259+$H$260</f>
        <v>0</v>
      </c>
      <c r="K260" s="205">
        <f>$K$259+$I$260</f>
        <v>0</v>
      </c>
      <c r="L260" s="165">
        <f>$L$259+$J$260</f>
        <v>0</v>
      </c>
      <c r="M260" s="205">
        <f>$M$259+$K$260</f>
        <v>0</v>
      </c>
      <c r="N260" s="165">
        <f>$N$259+$L$260</f>
        <v>0</v>
      </c>
      <c r="O260" s="205">
        <f>$O$259+$M$260</f>
        <v>0</v>
      </c>
      <c r="P260" s="165">
        <f>$P$259+$N$260</f>
        <v>0</v>
      </c>
      <c r="Q260" s="205">
        <f>$Q$259+$O$260</f>
        <v>0</v>
      </c>
      <c r="R260" s="165">
        <f>$R$259+$P$260</f>
        <v>0</v>
      </c>
      <c r="S260" s="205">
        <f>$S$259+$Q$260</f>
        <v>0</v>
      </c>
      <c r="T260" s="165">
        <f>$T$259+$R$260</f>
        <v>0</v>
      </c>
      <c r="U260" s="205">
        <f>$U$259+$S$260</f>
        <v>0.7</v>
      </c>
      <c r="V260" s="165">
        <f>$V$259+$T$260</f>
        <v>0</v>
      </c>
      <c r="W260" s="205">
        <f>$W$259+$U$260</f>
        <v>1</v>
      </c>
      <c r="X260" s="165">
        <f>$X$259+$V$260</f>
        <v>0</v>
      </c>
      <c r="Y260" s="205">
        <f>$Y$259+$W$260</f>
        <v>1</v>
      </c>
      <c r="Z260" s="165">
        <f>$Z$259+$X$260</f>
        <v>0</v>
      </c>
      <c r="AA260" s="205">
        <f>$AA$259+$Y$260</f>
        <v>1</v>
      </c>
      <c r="AB260" s="165">
        <f>$AB$259+$Z$260</f>
        <v>0</v>
      </c>
    </row>
    <row r="261" spans="1:32" ht="15" customHeight="1">
      <c r="A261">
        <v>1</v>
      </c>
      <c r="B261" s="994" t="str">
        <f>'04.01.2-ESQUADRIAS'!$B$149</f>
        <v>04.01.200.04</v>
      </c>
      <c r="C261" s="996" t="str">
        <f>'04.01.2-ESQUADRIAS'!$C$149</f>
        <v>TRATAMENTO SUPERFICIAL EM ESQUADRIAS, INCLUSO LIXAMENTO, APLICAÇÃO DE PINTURA E LIMPEZA - NÍVEL BOM DE DETERIORAÇÃO</v>
      </c>
      <c r="D261" s="1003">
        <f>'04.01.2-ESQUADRIAS'!$H$149</f>
        <v>0</v>
      </c>
      <c r="E261" s="175"/>
      <c r="F261" s="202">
        <f>$E$261*$D$261</f>
        <v>0</v>
      </c>
      <c r="G261" s="203"/>
      <c r="H261" s="167">
        <f>$G$261*$D$261</f>
        <v>0</v>
      </c>
      <c r="I261" s="203"/>
      <c r="J261" s="167">
        <f>$I$261*$D$261</f>
        <v>0</v>
      </c>
      <c r="K261" s="203"/>
      <c r="L261" s="167">
        <f>$K$261*$D$261</f>
        <v>0</v>
      </c>
      <c r="M261" s="203"/>
      <c r="N261" s="167">
        <f>$M$261*$D$261</f>
        <v>0</v>
      </c>
      <c r="O261" s="203"/>
      <c r="P261" s="167">
        <f>$O$261*$D$261</f>
        <v>0</v>
      </c>
      <c r="Q261" s="203"/>
      <c r="R261" s="167">
        <f>$Q$261*$D$261</f>
        <v>0</v>
      </c>
      <c r="S261" s="203"/>
      <c r="T261" s="167">
        <f>$S$261*$D$261</f>
        <v>0</v>
      </c>
      <c r="U261" s="203">
        <v>0.7</v>
      </c>
      <c r="V261" s="167">
        <f>$U$261*$D$261</f>
        <v>0</v>
      </c>
      <c r="W261" s="203">
        <v>0.3</v>
      </c>
      <c r="X261" s="167">
        <f>$W$261*$D$261</f>
        <v>0</v>
      </c>
      <c r="Y261" s="203"/>
      <c r="Z261" s="167">
        <f>$Y$261*$D$261</f>
        <v>0</v>
      </c>
      <c r="AA261" s="203"/>
      <c r="AB261" s="167">
        <f>$AA$261*$D$261</f>
        <v>0</v>
      </c>
      <c r="AF261" t="s">
        <v>2205</v>
      </c>
    </row>
    <row r="262" spans="1:32" ht="15" customHeight="1" thickBot="1">
      <c r="A262">
        <v>2</v>
      </c>
      <c r="B262" s="995"/>
      <c r="C262" s="997"/>
      <c r="D262" s="1004"/>
      <c r="E262" s="162">
        <f>$E$261</f>
        <v>0</v>
      </c>
      <c r="F262" s="204">
        <f>$F$261</f>
        <v>0</v>
      </c>
      <c r="G262" s="205">
        <f>$G$261+$E$262</f>
        <v>0</v>
      </c>
      <c r="H262" s="165">
        <f>$H$261+$F$262</f>
        <v>0</v>
      </c>
      <c r="I262" s="205">
        <f>$I$261+$G$262</f>
        <v>0</v>
      </c>
      <c r="J262" s="165">
        <f>$J$261+$H$262</f>
        <v>0</v>
      </c>
      <c r="K262" s="205">
        <f>$K$261+$I$262</f>
        <v>0</v>
      </c>
      <c r="L262" s="165">
        <f>$L$261+$J$262</f>
        <v>0</v>
      </c>
      <c r="M262" s="205">
        <f>$M$261+$K$262</f>
        <v>0</v>
      </c>
      <c r="N262" s="165">
        <f>$N$261+$L$262</f>
        <v>0</v>
      </c>
      <c r="O262" s="205">
        <f>$O$261+$M$262</f>
        <v>0</v>
      </c>
      <c r="P262" s="165">
        <f>$P$261+$N$262</f>
        <v>0</v>
      </c>
      <c r="Q262" s="205">
        <f>$Q$261+$O$262</f>
        <v>0</v>
      </c>
      <c r="R262" s="165">
        <f>$R$261+$P$262</f>
        <v>0</v>
      </c>
      <c r="S262" s="205">
        <f>$S$261+$Q$262</f>
        <v>0</v>
      </c>
      <c r="T262" s="165">
        <f>$T$261+$R$262</f>
        <v>0</v>
      </c>
      <c r="U262" s="205">
        <f>$U$261+$S$262</f>
        <v>0.7</v>
      </c>
      <c r="V262" s="165">
        <f>$V$261+$T$262</f>
        <v>0</v>
      </c>
      <c r="W262" s="205">
        <f>$W$261+$U$262</f>
        <v>1</v>
      </c>
      <c r="X262" s="165">
        <f>$X$261+$V$262</f>
        <v>0</v>
      </c>
      <c r="Y262" s="205">
        <f>$Y$261+$W$262</f>
        <v>1</v>
      </c>
      <c r="Z262" s="165">
        <f>$Z$261+$X$262</f>
        <v>0</v>
      </c>
      <c r="AA262" s="205">
        <f>$AA$261+$Y$262</f>
        <v>1</v>
      </c>
      <c r="AB262" s="165">
        <f>$AB$261+$Z$262</f>
        <v>0</v>
      </c>
    </row>
    <row r="263" spans="1:32" ht="15" customHeight="1">
      <c r="A263">
        <v>1</v>
      </c>
      <c r="B263" s="994" t="str">
        <f>'04.01.2-ESQUADRIAS'!$B$150</f>
        <v>04.01.200.05</v>
      </c>
      <c r="C263" s="996" t="str">
        <f>'04.01.2-ESQUADRIAS'!$C$150</f>
        <v>TRATAMENTO SUPERFICIAL EM ESQUADRIAS, INCLUSO LIXAMENTO, APLICAÇÃO DE MASSA ACRÍLICA, PINTURA E LIMPEZA - NÍVEL REGULAR DE DETERIORAÇÃO</v>
      </c>
      <c r="D263" s="1003">
        <f>'04.01.2-ESQUADRIAS'!$H$150</f>
        <v>0</v>
      </c>
      <c r="E263" s="175"/>
      <c r="F263" s="202">
        <f>$E$263*$D$263</f>
        <v>0</v>
      </c>
      <c r="G263" s="203"/>
      <c r="H263" s="167">
        <f>$G$263*$D$263</f>
        <v>0</v>
      </c>
      <c r="I263" s="203"/>
      <c r="J263" s="167">
        <f>$I$263*$D$263</f>
        <v>0</v>
      </c>
      <c r="K263" s="203"/>
      <c r="L263" s="167">
        <f>$K$263*$D$263</f>
        <v>0</v>
      </c>
      <c r="M263" s="203"/>
      <c r="N263" s="167">
        <f>$M$263*$D$263</f>
        <v>0</v>
      </c>
      <c r="O263" s="203"/>
      <c r="P263" s="167">
        <f>$O$263*$D$263</f>
        <v>0</v>
      </c>
      <c r="Q263" s="203"/>
      <c r="R263" s="167">
        <f>$Q$263*$D$263</f>
        <v>0</v>
      </c>
      <c r="S263" s="203"/>
      <c r="T263" s="167">
        <f>$S$263*$D$263</f>
        <v>0</v>
      </c>
      <c r="U263" s="203">
        <v>0.7</v>
      </c>
      <c r="V263" s="167">
        <f>$U$263*$D$263</f>
        <v>0</v>
      </c>
      <c r="W263" s="203">
        <v>0.3</v>
      </c>
      <c r="X263" s="167">
        <f>$W$263*$D$263</f>
        <v>0</v>
      </c>
      <c r="Y263" s="203"/>
      <c r="Z263" s="167">
        <f>$Y$263*$D$263</f>
        <v>0</v>
      </c>
      <c r="AA263" s="203"/>
      <c r="AB263" s="167">
        <f>$AA$263*$D$263</f>
        <v>0</v>
      </c>
      <c r="AF263" t="s">
        <v>2206</v>
      </c>
    </row>
    <row r="264" spans="1:32" ht="15" customHeight="1" thickBot="1">
      <c r="A264">
        <v>2</v>
      </c>
      <c r="B264" s="995"/>
      <c r="C264" s="997"/>
      <c r="D264" s="1004"/>
      <c r="E264" s="162">
        <f>$E$263</f>
        <v>0</v>
      </c>
      <c r="F264" s="204">
        <f>$F$263</f>
        <v>0</v>
      </c>
      <c r="G264" s="205">
        <f>$G$263+$E$264</f>
        <v>0</v>
      </c>
      <c r="H264" s="165">
        <f>$H$263+$F$264</f>
        <v>0</v>
      </c>
      <c r="I264" s="205">
        <f>$I$263+$G$264</f>
        <v>0</v>
      </c>
      <c r="J264" s="165">
        <f>$J$263+$H$264</f>
        <v>0</v>
      </c>
      <c r="K264" s="205">
        <f>$K$263+$I$264</f>
        <v>0</v>
      </c>
      <c r="L264" s="165">
        <f>$L$263+$J$264</f>
        <v>0</v>
      </c>
      <c r="M264" s="205">
        <f>$M$263+$K$264</f>
        <v>0</v>
      </c>
      <c r="N264" s="165">
        <f>$N$263+$L$264</f>
        <v>0</v>
      </c>
      <c r="O264" s="205">
        <f>$O$263+$M$264</f>
        <v>0</v>
      </c>
      <c r="P264" s="165">
        <f>$P$263+$N$264</f>
        <v>0</v>
      </c>
      <c r="Q264" s="205">
        <f>$Q$263+$O$264</f>
        <v>0</v>
      </c>
      <c r="R264" s="165">
        <f>$R$263+$P$264</f>
        <v>0</v>
      </c>
      <c r="S264" s="205">
        <f>$S$263+$Q$264</f>
        <v>0</v>
      </c>
      <c r="T264" s="165">
        <f>$T$263+$R$264</f>
        <v>0</v>
      </c>
      <c r="U264" s="205">
        <f>$U$263+$S$264</f>
        <v>0.7</v>
      </c>
      <c r="V264" s="165">
        <f>$V$263+$T$264</f>
        <v>0</v>
      </c>
      <c r="W264" s="205">
        <f>$W$263+$U$264</f>
        <v>1</v>
      </c>
      <c r="X264" s="165">
        <f>$X$263+$V$264</f>
        <v>0</v>
      </c>
      <c r="Y264" s="205">
        <f>$Y$263+$W$264</f>
        <v>1</v>
      </c>
      <c r="Z264" s="165">
        <f>$Z$263+$X$264</f>
        <v>0</v>
      </c>
      <c r="AA264" s="205">
        <f>$AA$263+$Y$264</f>
        <v>1</v>
      </c>
      <c r="AB264" s="165">
        <f>$AB$263+$Z$264</f>
        <v>0</v>
      </c>
    </row>
    <row r="265" spans="1:32" ht="15" customHeight="1">
      <c r="A265">
        <v>1</v>
      </c>
      <c r="B265" s="994" t="str">
        <f>'04.01.2-ESQUADRIAS'!$B$151</f>
        <v>04.01.200.06</v>
      </c>
      <c r="C265" s="996" t="str">
        <f>'04.01.2-ESQUADRIAS'!$C$151</f>
        <v>TRATAMENTO SUPERFICIAL EM ESQUADRIAS, INCLUSO LIXAMENTO, APLICAÇÃO DE MASSA ACRÍLICA, PINTURA E LIMPEZA - NÍVEL INTERMEDIÁRIO DE DETERIORAÇÃO</v>
      </c>
      <c r="D265" s="1003">
        <f>'04.01.2-ESQUADRIAS'!$H$151</f>
        <v>0</v>
      </c>
      <c r="E265" s="175"/>
      <c r="F265" s="202">
        <f>$E$265*$D$265</f>
        <v>0</v>
      </c>
      <c r="G265" s="203"/>
      <c r="H265" s="167">
        <f>$G$265*$D$265</f>
        <v>0</v>
      </c>
      <c r="I265" s="203"/>
      <c r="J265" s="167">
        <f>$I$265*$D$265</f>
        <v>0</v>
      </c>
      <c r="K265" s="203"/>
      <c r="L265" s="167">
        <f>$K$265*$D$265</f>
        <v>0</v>
      </c>
      <c r="M265" s="203"/>
      <c r="N265" s="167">
        <f>$M$265*$D$265</f>
        <v>0</v>
      </c>
      <c r="O265" s="203"/>
      <c r="P265" s="167">
        <f>$O$265*$D$265</f>
        <v>0</v>
      </c>
      <c r="Q265" s="203"/>
      <c r="R265" s="167">
        <f>$Q$265*$D$265</f>
        <v>0</v>
      </c>
      <c r="S265" s="203"/>
      <c r="T265" s="167">
        <f>$S$265*$D$265</f>
        <v>0</v>
      </c>
      <c r="U265" s="203">
        <v>0.7</v>
      </c>
      <c r="V265" s="167">
        <f>$U$265*$D$265</f>
        <v>0</v>
      </c>
      <c r="W265" s="203">
        <v>0.3</v>
      </c>
      <c r="X265" s="167">
        <f>$W$265*$D$265</f>
        <v>0</v>
      </c>
      <c r="Y265" s="203"/>
      <c r="Z265" s="167">
        <f>$Y$265*$D$265</f>
        <v>0</v>
      </c>
      <c r="AA265" s="203"/>
      <c r="AB265" s="167">
        <f>$AA$265*$D$265</f>
        <v>0</v>
      </c>
      <c r="AF265" t="s">
        <v>2207</v>
      </c>
    </row>
    <row r="266" spans="1:32" ht="15" customHeight="1" thickBot="1">
      <c r="A266">
        <v>2</v>
      </c>
      <c r="B266" s="995"/>
      <c r="C266" s="997"/>
      <c r="D266" s="1004"/>
      <c r="E266" s="162">
        <f>$E$265</f>
        <v>0</v>
      </c>
      <c r="F266" s="204">
        <f>$F$265</f>
        <v>0</v>
      </c>
      <c r="G266" s="205">
        <f>$G$265+$E$266</f>
        <v>0</v>
      </c>
      <c r="H266" s="165">
        <f>$H$265+$F$266</f>
        <v>0</v>
      </c>
      <c r="I266" s="205">
        <f>$I$265+$G$266</f>
        <v>0</v>
      </c>
      <c r="J266" s="165">
        <f>$J$265+$H$266</f>
        <v>0</v>
      </c>
      <c r="K266" s="205">
        <f>$K$265+$I$266</f>
        <v>0</v>
      </c>
      <c r="L266" s="165">
        <f>$L$265+$J$266</f>
        <v>0</v>
      </c>
      <c r="M266" s="205">
        <f>$M$265+$K$266</f>
        <v>0</v>
      </c>
      <c r="N266" s="165">
        <f>$N$265+$L$266</f>
        <v>0</v>
      </c>
      <c r="O266" s="205">
        <f>$O$265+$M$266</f>
        <v>0</v>
      </c>
      <c r="P266" s="165">
        <f>$P$265+$N$266</f>
        <v>0</v>
      </c>
      <c r="Q266" s="205">
        <f>$Q$265+$O$266</f>
        <v>0</v>
      </c>
      <c r="R266" s="165">
        <f>$R$265+$P$266</f>
        <v>0</v>
      </c>
      <c r="S266" s="205">
        <f>$S$265+$Q$266</f>
        <v>0</v>
      </c>
      <c r="T266" s="165">
        <f>$T$265+$R$266</f>
        <v>0</v>
      </c>
      <c r="U266" s="205">
        <f>$U$265+$S$266</f>
        <v>0.7</v>
      </c>
      <c r="V266" s="165">
        <f>$V$265+$T$266</f>
        <v>0</v>
      </c>
      <c r="W266" s="205">
        <f>$W$265+$U$266</f>
        <v>1</v>
      </c>
      <c r="X266" s="165">
        <f>$X$265+$V$266</f>
        <v>0</v>
      </c>
      <c r="Y266" s="205">
        <f>$Y$265+$W$266</f>
        <v>1</v>
      </c>
      <c r="Z266" s="165">
        <f>$Z$265+$X$266</f>
        <v>0</v>
      </c>
      <c r="AA266" s="205">
        <f>$AA$265+$Y$266</f>
        <v>1</v>
      </c>
      <c r="AB266" s="165">
        <f>$AB$265+$Z$266</f>
        <v>0</v>
      </c>
    </row>
    <row r="267" spans="1:32" ht="15" customHeight="1">
      <c r="A267">
        <v>1</v>
      </c>
      <c r="B267" s="994" t="str">
        <f>'04.01.2-ESQUADRIAS'!$B$152</f>
        <v>04.01.200.07</v>
      </c>
      <c r="C267" s="996" t="str">
        <f>'04.01.2-ESQUADRIAS'!$C$152</f>
        <v>LIMPEZA SUPERFICIAL DE ESQUADRIAS</v>
      </c>
      <c r="D267" s="1003">
        <f>'04.01.2-ESQUADRIAS'!$H$152</f>
        <v>0</v>
      </c>
      <c r="E267" s="175"/>
      <c r="F267" s="202">
        <f>$E$267*$D$267</f>
        <v>0</v>
      </c>
      <c r="G267" s="203"/>
      <c r="H267" s="167">
        <f>$G$267*$D$267</f>
        <v>0</v>
      </c>
      <c r="I267" s="203"/>
      <c r="J267" s="167">
        <f>$I$267*$D$267</f>
        <v>0</v>
      </c>
      <c r="K267" s="203"/>
      <c r="L267" s="167">
        <f>$K$267*$D$267</f>
        <v>0</v>
      </c>
      <c r="M267" s="203"/>
      <c r="N267" s="167">
        <f>$M$267*$D$267</f>
        <v>0</v>
      </c>
      <c r="O267" s="203"/>
      <c r="P267" s="167">
        <f>$O$267*$D$267</f>
        <v>0</v>
      </c>
      <c r="Q267" s="203"/>
      <c r="R267" s="167">
        <f>$Q$267*$D$267</f>
        <v>0</v>
      </c>
      <c r="S267" s="203"/>
      <c r="T267" s="167">
        <f>$S$267*$D$267</f>
        <v>0</v>
      </c>
      <c r="U267" s="203">
        <v>0.7</v>
      </c>
      <c r="V267" s="167">
        <f>$U$267*$D$267</f>
        <v>0</v>
      </c>
      <c r="W267" s="203">
        <v>0.3</v>
      </c>
      <c r="X267" s="167">
        <f>$W$267*$D$267</f>
        <v>0</v>
      </c>
      <c r="Y267" s="203"/>
      <c r="Z267" s="167">
        <f>$Y$267*$D$267</f>
        <v>0</v>
      </c>
      <c r="AA267" s="203"/>
      <c r="AB267" s="167">
        <f>$AA$267*$D$267</f>
        <v>0</v>
      </c>
      <c r="AF267" t="s">
        <v>2208</v>
      </c>
    </row>
    <row r="268" spans="1:32" ht="15" customHeight="1" thickBot="1">
      <c r="A268">
        <v>2</v>
      </c>
      <c r="B268" s="995"/>
      <c r="C268" s="997"/>
      <c r="D268" s="1004"/>
      <c r="E268" s="162">
        <f>$E$267</f>
        <v>0</v>
      </c>
      <c r="F268" s="204">
        <f>$F$267</f>
        <v>0</v>
      </c>
      <c r="G268" s="205">
        <f>$G$267+$E$268</f>
        <v>0</v>
      </c>
      <c r="H268" s="165">
        <f>$H$267+$F$268</f>
        <v>0</v>
      </c>
      <c r="I268" s="205">
        <f>$I$267+$G$268</f>
        <v>0</v>
      </c>
      <c r="J268" s="165">
        <f>$J$267+$H$268</f>
        <v>0</v>
      </c>
      <c r="K268" s="205">
        <f>$K$267+$I$268</f>
        <v>0</v>
      </c>
      <c r="L268" s="165">
        <f>$L$267+$J$268</f>
        <v>0</v>
      </c>
      <c r="M268" s="205">
        <f>$M$267+$K$268</f>
        <v>0</v>
      </c>
      <c r="N268" s="165">
        <f>$N$267+$L$268</f>
        <v>0</v>
      </c>
      <c r="O268" s="205">
        <f>$O$267+$M$268</f>
        <v>0</v>
      </c>
      <c r="P268" s="165">
        <f>$P$267+$N$268</f>
        <v>0</v>
      </c>
      <c r="Q268" s="205">
        <f>$Q$267+$O$268</f>
        <v>0</v>
      </c>
      <c r="R268" s="165">
        <f>$R$267+$P$268</f>
        <v>0</v>
      </c>
      <c r="S268" s="205">
        <f>$S$267+$Q$268</f>
        <v>0</v>
      </c>
      <c r="T268" s="165">
        <f>$T$267+$R$268</f>
        <v>0</v>
      </c>
      <c r="U268" s="205">
        <f>$U$267+$S$268</f>
        <v>0.7</v>
      </c>
      <c r="V268" s="165">
        <f>$V$267+$T$268</f>
        <v>0</v>
      </c>
      <c r="W268" s="205">
        <f>$W$267+$U$268</f>
        <v>1</v>
      </c>
      <c r="X268" s="165">
        <f>$X$267+$V$268</f>
        <v>0</v>
      </c>
      <c r="Y268" s="205">
        <f>$Y$267+$W$268</f>
        <v>1</v>
      </c>
      <c r="Z268" s="165">
        <f>$Z$267+$X$268</f>
        <v>0</v>
      </c>
      <c r="AA268" s="205">
        <f>$AA$267+$Y$268</f>
        <v>1</v>
      </c>
      <c r="AB268" s="165">
        <f>$AB$267+$Z$268</f>
        <v>0</v>
      </c>
    </row>
    <row r="269" spans="1:32" ht="15" customHeight="1">
      <c r="B269" s="76" t="str">
        <f>'04.01.2-ESQUADRIAS'!$B$153</f>
        <v>04.01.000</v>
      </c>
      <c r="C269" s="40" t="str">
        <f>'04.01.2-ESQUADRIAS'!$C$153</f>
        <v>ARQUITETURA - BLOCO O</v>
      </c>
      <c r="D269" s="106">
        <f>'04.01.2-ESQUADRIAS'!$H$153</f>
        <v>0</v>
      </c>
      <c r="E269" s="993"/>
      <c r="F269" s="993"/>
      <c r="G269" s="993"/>
      <c r="H269" s="993"/>
      <c r="I269" s="993"/>
      <c r="J269" s="993"/>
      <c r="K269" s="993"/>
      <c r="L269" s="993"/>
      <c r="M269" s="993"/>
      <c r="N269" s="993"/>
      <c r="O269" s="993"/>
      <c r="P269" s="993"/>
      <c r="Q269" s="993"/>
      <c r="R269" s="993"/>
      <c r="S269" s="993"/>
      <c r="T269" s="993"/>
      <c r="U269" s="993"/>
      <c r="V269" s="993"/>
      <c r="W269" s="993"/>
      <c r="X269" s="993"/>
      <c r="Y269" s="993"/>
      <c r="Z269" s="993"/>
      <c r="AA269" s="993"/>
      <c r="AB269" s="993"/>
      <c r="AF269" s="200" t="s">
        <v>447</v>
      </c>
    </row>
    <row r="270" spans="1:32" ht="15" customHeight="1" thickBot="1">
      <c r="B270" s="127" t="str">
        <f>'04.01.2-ESQUADRIAS'!$B$154</f>
        <v>04.01.200</v>
      </c>
      <c r="C270" s="128" t="str">
        <f>'04.01.2-ESQUADRIAS'!$C$154</f>
        <v>Esquadrias</v>
      </c>
      <c r="D270" s="327"/>
      <c r="E270" s="1000"/>
      <c r="F270" s="1000"/>
      <c r="G270" s="1000"/>
      <c r="H270" s="1000"/>
      <c r="I270" s="1000"/>
      <c r="J270" s="1000"/>
      <c r="K270" s="1000"/>
      <c r="L270" s="1000"/>
      <c r="M270" s="1000"/>
      <c r="N270" s="1000"/>
      <c r="O270" s="1000"/>
      <c r="P270" s="1000"/>
      <c r="Q270" s="1000"/>
      <c r="R270" s="1000"/>
      <c r="S270" s="1000"/>
      <c r="T270" s="1000"/>
      <c r="U270" s="1000"/>
      <c r="V270" s="1000"/>
      <c r="W270" s="1000"/>
      <c r="X270" s="1000"/>
      <c r="Y270" s="1000"/>
      <c r="Z270" s="1000"/>
      <c r="AA270" s="1000"/>
      <c r="AB270" s="1000"/>
      <c r="AF270" t="s">
        <v>449</v>
      </c>
    </row>
    <row r="271" spans="1:32" ht="15" customHeight="1">
      <c r="A271">
        <v>1</v>
      </c>
      <c r="B271" s="994" t="str">
        <f>'04.01.2-ESQUADRIAS'!$B$155</f>
        <v>04.01.200.01</v>
      </c>
      <c r="C271" s="996" t="str">
        <f>'04.01.2-ESQUADRIAS'!$C$155</f>
        <v>RESTAURAÇÃO DE JANELAS DE MADEIRA MACIÇA - NÍVEL REGULAR DE DETERIORAÇÃO</v>
      </c>
      <c r="D271" s="1003">
        <f>'04.01.2-ESQUADRIAS'!$H$155</f>
        <v>0</v>
      </c>
      <c r="E271" s="175"/>
      <c r="F271" s="202">
        <f>$E$271*$D$271</f>
        <v>0</v>
      </c>
      <c r="G271" s="203"/>
      <c r="H271" s="167">
        <f>$G$271*$D$271</f>
        <v>0</v>
      </c>
      <c r="I271" s="203"/>
      <c r="J271" s="167">
        <f>$I$271*$D$271</f>
        <v>0</v>
      </c>
      <c r="K271" s="203"/>
      <c r="L271" s="167">
        <f>$K$271*$D$271</f>
        <v>0</v>
      </c>
      <c r="M271" s="203"/>
      <c r="N271" s="167">
        <f>$M$271*$D$271</f>
        <v>0</v>
      </c>
      <c r="O271" s="203"/>
      <c r="P271" s="167">
        <f>$O$271*$D$271</f>
        <v>0</v>
      </c>
      <c r="Q271" s="203"/>
      <c r="R271" s="167">
        <f>$Q$271*$D$271</f>
        <v>0</v>
      </c>
      <c r="S271" s="203"/>
      <c r="T271" s="167">
        <f>$S$271*$D$271</f>
        <v>0</v>
      </c>
      <c r="U271" s="203"/>
      <c r="V271" s="167">
        <f>$U$271*$D$271</f>
        <v>0</v>
      </c>
      <c r="W271" s="203">
        <v>0.4</v>
      </c>
      <c r="X271" s="167">
        <f>$W$271*$D$271</f>
        <v>0</v>
      </c>
      <c r="Y271" s="203">
        <v>0.6</v>
      </c>
      <c r="Z271" s="167">
        <f>$Y$271*$D$271</f>
        <v>0</v>
      </c>
      <c r="AA271" s="203"/>
      <c r="AB271" s="167">
        <f>$AA$271*$D$271</f>
        <v>0</v>
      </c>
      <c r="AF271" t="s">
        <v>450</v>
      </c>
    </row>
    <row r="272" spans="1:32" ht="15" customHeight="1" thickBot="1">
      <c r="A272">
        <v>2</v>
      </c>
      <c r="B272" s="995"/>
      <c r="C272" s="997"/>
      <c r="D272" s="1004"/>
      <c r="E272" s="162">
        <f>$E$271</f>
        <v>0</v>
      </c>
      <c r="F272" s="204">
        <f>$F$271</f>
        <v>0</v>
      </c>
      <c r="G272" s="205">
        <f>$G$271+$E$272</f>
        <v>0</v>
      </c>
      <c r="H272" s="165">
        <f>$H$271+$F$272</f>
        <v>0</v>
      </c>
      <c r="I272" s="205">
        <f>$I$271+$G$272</f>
        <v>0</v>
      </c>
      <c r="J272" s="165">
        <f>$J$271+$H$272</f>
        <v>0</v>
      </c>
      <c r="K272" s="205">
        <f>$K$271+$I$272</f>
        <v>0</v>
      </c>
      <c r="L272" s="165">
        <f>$L$271+$J$272</f>
        <v>0</v>
      </c>
      <c r="M272" s="205">
        <f>$M$271+$K$272</f>
        <v>0</v>
      </c>
      <c r="N272" s="165">
        <f>$N$271+$L$272</f>
        <v>0</v>
      </c>
      <c r="O272" s="205">
        <f>$O$271+$M$272</f>
        <v>0</v>
      </c>
      <c r="P272" s="165">
        <f>$P$271+$N$272</f>
        <v>0</v>
      </c>
      <c r="Q272" s="205">
        <f>$Q$271+$O$272</f>
        <v>0</v>
      </c>
      <c r="R272" s="165">
        <f>$R$271+$P$272</f>
        <v>0</v>
      </c>
      <c r="S272" s="205">
        <f>$S$271+$Q$272</f>
        <v>0</v>
      </c>
      <c r="T272" s="165">
        <f>$T$271+$R$272</f>
        <v>0</v>
      </c>
      <c r="U272" s="205">
        <f>$U$271+$S$272</f>
        <v>0</v>
      </c>
      <c r="V272" s="165">
        <f>$V$271+$T$272</f>
        <v>0</v>
      </c>
      <c r="W272" s="205">
        <f>$W$271+$U$272</f>
        <v>0.4</v>
      </c>
      <c r="X272" s="165">
        <f>$X$271+$V$272</f>
        <v>0</v>
      </c>
      <c r="Y272" s="205">
        <f>$Y$271+$W$272</f>
        <v>1</v>
      </c>
      <c r="Z272" s="165">
        <f>$Z$271+$X$272</f>
        <v>0</v>
      </c>
      <c r="AA272" s="205">
        <f>$AA$271+$Y$272</f>
        <v>1</v>
      </c>
      <c r="AB272" s="165">
        <f>$AB$271+$Z$272</f>
        <v>0</v>
      </c>
    </row>
    <row r="273" spans="1:32" ht="15" customHeight="1">
      <c r="A273">
        <v>1</v>
      </c>
      <c r="B273" s="994" t="str">
        <f>'04.01.2-ESQUADRIAS'!$B$156</f>
        <v>04.01.200.02</v>
      </c>
      <c r="C273" s="996" t="str">
        <f>'04.01.2-ESQUADRIAS'!$C$156</f>
        <v>RESTAURAÇÃO DE JANELAS DE MADEIRA MACIÇA - NÍVEL INTERMEDIÁRIO DE DETERIORAÇÃO</v>
      </c>
      <c r="D273" s="1003">
        <f>'04.01.2-ESQUADRIAS'!$H$156</f>
        <v>0</v>
      </c>
      <c r="E273" s="175"/>
      <c r="F273" s="202">
        <f>$E$273*$D$273</f>
        <v>0</v>
      </c>
      <c r="G273" s="203"/>
      <c r="H273" s="167">
        <f>$G$273*$D$273</f>
        <v>0</v>
      </c>
      <c r="I273" s="203"/>
      <c r="J273" s="167">
        <f>$I$273*$D$273</f>
        <v>0</v>
      </c>
      <c r="K273" s="203"/>
      <c r="L273" s="167">
        <f>$K$273*$D$273</f>
        <v>0</v>
      </c>
      <c r="M273" s="203"/>
      <c r="N273" s="167">
        <f>$M$273*$D$273</f>
        <v>0</v>
      </c>
      <c r="O273" s="203"/>
      <c r="P273" s="167">
        <f>$O$273*$D$273</f>
        <v>0</v>
      </c>
      <c r="Q273" s="203"/>
      <c r="R273" s="167">
        <f>$Q$273*$D$273</f>
        <v>0</v>
      </c>
      <c r="S273" s="203"/>
      <c r="T273" s="167">
        <f>$S$273*$D$273</f>
        <v>0</v>
      </c>
      <c r="U273" s="203"/>
      <c r="V273" s="167">
        <f>$U$273*$D$273</f>
        <v>0</v>
      </c>
      <c r="W273" s="203">
        <v>0.5</v>
      </c>
      <c r="X273" s="167">
        <f>$W$273*$D$273</f>
        <v>0</v>
      </c>
      <c r="Y273" s="203">
        <v>0.5</v>
      </c>
      <c r="Z273" s="167">
        <f>$Y$273*$D$273</f>
        <v>0</v>
      </c>
      <c r="AA273" s="203"/>
      <c r="AB273" s="167">
        <f>$AA$273*$D$273</f>
        <v>0</v>
      </c>
      <c r="AF273" t="s">
        <v>451</v>
      </c>
    </row>
    <row r="274" spans="1:32" ht="15" customHeight="1" thickBot="1">
      <c r="A274">
        <v>2</v>
      </c>
      <c r="B274" s="995"/>
      <c r="C274" s="997"/>
      <c r="D274" s="1004"/>
      <c r="E274" s="162">
        <f>$E$273</f>
        <v>0</v>
      </c>
      <c r="F274" s="204">
        <f>$F$273</f>
        <v>0</v>
      </c>
      <c r="G274" s="205">
        <f>$G$273+$E$274</f>
        <v>0</v>
      </c>
      <c r="H274" s="165">
        <f>$H$273+$F$274</f>
        <v>0</v>
      </c>
      <c r="I274" s="205">
        <f>$I$273+$G$274</f>
        <v>0</v>
      </c>
      <c r="J274" s="165">
        <f>$J$273+$H$274</f>
        <v>0</v>
      </c>
      <c r="K274" s="205">
        <f>$K$273+$I$274</f>
        <v>0</v>
      </c>
      <c r="L274" s="165">
        <f>$L$273+$J$274</f>
        <v>0</v>
      </c>
      <c r="M274" s="205">
        <f>$M$273+$K$274</f>
        <v>0</v>
      </c>
      <c r="N274" s="165">
        <f>$N$273+$L$274</f>
        <v>0</v>
      </c>
      <c r="O274" s="205">
        <f>$O$273+$M$274</f>
        <v>0</v>
      </c>
      <c r="P274" s="165">
        <f>$P$273+$N$274</f>
        <v>0</v>
      </c>
      <c r="Q274" s="205">
        <f>$Q$273+$O$274</f>
        <v>0</v>
      </c>
      <c r="R274" s="165">
        <f>$R$273+$P$274</f>
        <v>0</v>
      </c>
      <c r="S274" s="205">
        <f>$S$273+$Q$274</f>
        <v>0</v>
      </c>
      <c r="T274" s="165">
        <f>$T$273+$R$274</f>
        <v>0</v>
      </c>
      <c r="U274" s="205">
        <f>$U$273+$S$274</f>
        <v>0</v>
      </c>
      <c r="V274" s="165">
        <f>$V$273+$T$274</f>
        <v>0</v>
      </c>
      <c r="W274" s="205">
        <f>$W$273+$U$274</f>
        <v>0.5</v>
      </c>
      <c r="X274" s="165">
        <f>$X$273+$V$274</f>
        <v>0</v>
      </c>
      <c r="Y274" s="205">
        <f>$Y$273+$W$274</f>
        <v>1</v>
      </c>
      <c r="Z274" s="165">
        <f>$Z$273+$X$274</f>
        <v>0</v>
      </c>
      <c r="AA274" s="205">
        <f>$AA$273+$Y$274</f>
        <v>1</v>
      </c>
      <c r="AB274" s="165">
        <f>$AB$273+$Z$274</f>
        <v>0</v>
      </c>
    </row>
    <row r="275" spans="1:32" ht="15" customHeight="1">
      <c r="A275">
        <v>1</v>
      </c>
      <c r="B275" s="994" t="str">
        <f>'04.01.2-ESQUADRIAS'!$B$157</f>
        <v>04.01.200.03</v>
      </c>
      <c r="C275" s="996" t="str">
        <f>'04.01.2-ESQUADRIAS'!$C$157</f>
        <v>RESTAURAÇÃO DE JANELAS DE MADEIRA MACIÇA - NÍVEL RUIM/PÉSSIMO DE DETERIORAÇÃO</v>
      </c>
      <c r="D275" s="1003">
        <f>'04.01.2-ESQUADRIAS'!$H$157</f>
        <v>0</v>
      </c>
      <c r="E275" s="175"/>
      <c r="F275" s="202">
        <f>$E$275*$D$275</f>
        <v>0</v>
      </c>
      <c r="G275" s="203"/>
      <c r="H275" s="167">
        <f>$G$275*$D$275</f>
        <v>0</v>
      </c>
      <c r="I275" s="203"/>
      <c r="J275" s="167">
        <f>$I$275*$D$275</f>
        <v>0</v>
      </c>
      <c r="K275" s="203"/>
      <c r="L275" s="167">
        <f>$K$275*$D$275</f>
        <v>0</v>
      </c>
      <c r="M275" s="203"/>
      <c r="N275" s="167">
        <f>$M$275*$D$275</f>
        <v>0</v>
      </c>
      <c r="O275" s="203"/>
      <c r="P275" s="167">
        <f>$O$275*$D$275</f>
        <v>0</v>
      </c>
      <c r="Q275" s="203"/>
      <c r="R275" s="167">
        <f>$Q$275*$D$275</f>
        <v>0</v>
      </c>
      <c r="S275" s="203"/>
      <c r="T275" s="167">
        <f>$S$275*$D$275</f>
        <v>0</v>
      </c>
      <c r="U275" s="203"/>
      <c r="V275" s="167">
        <f>$U$275*$D$275</f>
        <v>0</v>
      </c>
      <c r="W275" s="203">
        <v>0.5</v>
      </c>
      <c r="X275" s="167">
        <f>$W$275*$D$275</f>
        <v>0</v>
      </c>
      <c r="Y275" s="203">
        <v>0.5</v>
      </c>
      <c r="Z275" s="167">
        <f>$Y$275*$D$275</f>
        <v>0</v>
      </c>
      <c r="AA275" s="203"/>
      <c r="AB275" s="167">
        <f>$AA$275*$D$275</f>
        <v>0</v>
      </c>
      <c r="AF275" t="s">
        <v>452</v>
      </c>
    </row>
    <row r="276" spans="1:32" ht="15" customHeight="1" thickBot="1">
      <c r="A276">
        <v>2</v>
      </c>
      <c r="B276" s="995"/>
      <c r="C276" s="997"/>
      <c r="D276" s="1004"/>
      <c r="E276" s="162">
        <f>$E$275</f>
        <v>0</v>
      </c>
      <c r="F276" s="204">
        <f>$F$275</f>
        <v>0</v>
      </c>
      <c r="G276" s="205">
        <f>$G$275+$E$276</f>
        <v>0</v>
      </c>
      <c r="H276" s="165">
        <f>$H$275+$F$276</f>
        <v>0</v>
      </c>
      <c r="I276" s="205">
        <f>$I$275+$G$276</f>
        <v>0</v>
      </c>
      <c r="J276" s="165">
        <f>$J$275+$H$276</f>
        <v>0</v>
      </c>
      <c r="K276" s="205">
        <f>$K$275+$I$276</f>
        <v>0</v>
      </c>
      <c r="L276" s="165">
        <f>$L$275+$J$276</f>
        <v>0</v>
      </c>
      <c r="M276" s="205">
        <f>$M$275+$K$276</f>
        <v>0</v>
      </c>
      <c r="N276" s="165">
        <f>$N$275+$L$276</f>
        <v>0</v>
      </c>
      <c r="O276" s="205">
        <f>$O$275+$M$276</f>
        <v>0</v>
      </c>
      <c r="P276" s="165">
        <f>$P$275+$N$276</f>
        <v>0</v>
      </c>
      <c r="Q276" s="205">
        <f>$Q$275+$O$276</f>
        <v>0</v>
      </c>
      <c r="R276" s="165">
        <f>$R$275+$P$276</f>
        <v>0</v>
      </c>
      <c r="S276" s="205">
        <f>$S$275+$Q$276</f>
        <v>0</v>
      </c>
      <c r="T276" s="165">
        <f>$T$275+$R$276</f>
        <v>0</v>
      </c>
      <c r="U276" s="205">
        <f>$U$275+$S$276</f>
        <v>0</v>
      </c>
      <c r="V276" s="165">
        <f>$V$275+$T$276</f>
        <v>0</v>
      </c>
      <c r="W276" s="205">
        <f>$W$275+$U$276</f>
        <v>0.5</v>
      </c>
      <c r="X276" s="165">
        <f>$X$275+$V$276</f>
        <v>0</v>
      </c>
      <c r="Y276" s="205">
        <f>$Y$275+$W$276</f>
        <v>1</v>
      </c>
      <c r="Z276" s="165">
        <f>$Z$275+$X$276</f>
        <v>0</v>
      </c>
      <c r="AA276" s="205">
        <f>$AA$275+$Y$276</f>
        <v>1</v>
      </c>
      <c r="AB276" s="165">
        <f>$AB$275+$Z$276</f>
        <v>0</v>
      </c>
    </row>
    <row r="277" spans="1:32" ht="15" customHeight="1">
      <c r="A277">
        <v>1</v>
      </c>
      <c r="B277" s="994" t="str">
        <f>'04.01.2-ESQUADRIAS'!$B$158</f>
        <v>04.01.200.04</v>
      </c>
      <c r="C277" s="996" t="str">
        <f>'04.01.2-ESQUADRIAS'!$C$158</f>
        <v>RESTAURAÇÃO DE PORTAS DE MADEIRA MACIÇA - NÍVEL REGULAR DE DETERIORAÇÃO</v>
      </c>
      <c r="D277" s="1003">
        <f>'04.01.2-ESQUADRIAS'!$H$158</f>
        <v>0</v>
      </c>
      <c r="E277" s="175"/>
      <c r="F277" s="202">
        <f>$E$277*$D$277</f>
        <v>0</v>
      </c>
      <c r="G277" s="203"/>
      <c r="H277" s="167">
        <f>$G$277*$D$277</f>
        <v>0</v>
      </c>
      <c r="I277" s="203"/>
      <c r="J277" s="167">
        <f>$I$277*$D$277</f>
        <v>0</v>
      </c>
      <c r="K277" s="203"/>
      <c r="L277" s="167">
        <f>$K$277*$D$277</f>
        <v>0</v>
      </c>
      <c r="M277" s="203"/>
      <c r="N277" s="167">
        <f>$M$277*$D$277</f>
        <v>0</v>
      </c>
      <c r="O277" s="203"/>
      <c r="P277" s="167">
        <f>$O$277*$D$277</f>
        <v>0</v>
      </c>
      <c r="Q277" s="203"/>
      <c r="R277" s="167">
        <f>$Q$277*$D$277</f>
        <v>0</v>
      </c>
      <c r="S277" s="203"/>
      <c r="T277" s="167">
        <f>$S$277*$D$277</f>
        <v>0</v>
      </c>
      <c r="U277" s="203"/>
      <c r="V277" s="167">
        <f>$U$277*$D$277</f>
        <v>0</v>
      </c>
      <c r="W277" s="203">
        <v>0.5</v>
      </c>
      <c r="X277" s="167">
        <f>$W$277*$D$277</f>
        <v>0</v>
      </c>
      <c r="Y277" s="203">
        <v>0.5</v>
      </c>
      <c r="Z277" s="167">
        <f>$Y$277*$D$277</f>
        <v>0</v>
      </c>
      <c r="AA277" s="203"/>
      <c r="AB277" s="167">
        <f>$AA$277*$D$277</f>
        <v>0</v>
      </c>
      <c r="AF277" t="s">
        <v>453</v>
      </c>
    </row>
    <row r="278" spans="1:32" ht="15" customHeight="1" thickBot="1">
      <c r="A278">
        <v>2</v>
      </c>
      <c r="B278" s="995"/>
      <c r="C278" s="997"/>
      <c r="D278" s="1004"/>
      <c r="E278" s="162">
        <f>$E$277</f>
        <v>0</v>
      </c>
      <c r="F278" s="204">
        <f>$F$277</f>
        <v>0</v>
      </c>
      <c r="G278" s="205">
        <f>$G$277+$E$278</f>
        <v>0</v>
      </c>
      <c r="H278" s="165">
        <f>$H$277+$F$278</f>
        <v>0</v>
      </c>
      <c r="I278" s="205">
        <f>$I$277+$G$278</f>
        <v>0</v>
      </c>
      <c r="J278" s="165">
        <f>$J$277+$H$278</f>
        <v>0</v>
      </c>
      <c r="K278" s="205">
        <f>$K$277+$I$278</f>
        <v>0</v>
      </c>
      <c r="L278" s="165">
        <f>$L$277+$J$278</f>
        <v>0</v>
      </c>
      <c r="M278" s="205">
        <f>$M$277+$K$278</f>
        <v>0</v>
      </c>
      <c r="N278" s="165">
        <f>$N$277+$L$278</f>
        <v>0</v>
      </c>
      <c r="O278" s="205">
        <f>$O$277+$M$278</f>
        <v>0</v>
      </c>
      <c r="P278" s="165">
        <f>$P$277+$N$278</f>
        <v>0</v>
      </c>
      <c r="Q278" s="205">
        <f>$Q$277+$O$278</f>
        <v>0</v>
      </c>
      <c r="R278" s="165">
        <f>$R$277+$P$278</f>
        <v>0</v>
      </c>
      <c r="S278" s="205">
        <f>$S$277+$Q$278</f>
        <v>0</v>
      </c>
      <c r="T278" s="165">
        <f>$T$277+$R$278</f>
        <v>0</v>
      </c>
      <c r="U278" s="205">
        <f>$U$277+$S$278</f>
        <v>0</v>
      </c>
      <c r="V278" s="165">
        <f>$V$277+$T$278</f>
        <v>0</v>
      </c>
      <c r="W278" s="205">
        <f>$W$277+$U$278</f>
        <v>0.5</v>
      </c>
      <c r="X278" s="165">
        <f>$X$277+$V$278</f>
        <v>0</v>
      </c>
      <c r="Y278" s="205">
        <f>$Y$277+$W$278</f>
        <v>1</v>
      </c>
      <c r="Z278" s="165">
        <f>$Z$277+$X$278</f>
        <v>0</v>
      </c>
      <c r="AA278" s="205">
        <f>$AA$277+$Y$278</f>
        <v>1</v>
      </c>
      <c r="AB278" s="165">
        <f>$AB$277+$Z$278</f>
        <v>0</v>
      </c>
    </row>
    <row r="279" spans="1:32" ht="15" customHeight="1">
      <c r="A279">
        <v>1</v>
      </c>
      <c r="B279" s="994" t="str">
        <f>'04.01.2-ESQUADRIAS'!$B$159</f>
        <v>04.01.200.05</v>
      </c>
      <c r="C279" s="996" t="str">
        <f>'04.01.2-ESQUADRIAS'!$C$159</f>
        <v>RESTAURAÇÃO DE PORTAS DE MADEIRA MACIÇA - NÍVEL INTERMEDIÁRIO DE DETERIORAÇÃO</v>
      </c>
      <c r="D279" s="1003">
        <f>'04.01.2-ESQUADRIAS'!$H$159</f>
        <v>0</v>
      </c>
      <c r="E279" s="175"/>
      <c r="F279" s="202">
        <f>$E$279*$D$279</f>
        <v>0</v>
      </c>
      <c r="G279" s="203"/>
      <c r="H279" s="167">
        <f>$G$279*$D$279</f>
        <v>0</v>
      </c>
      <c r="I279" s="203"/>
      <c r="J279" s="167">
        <f>$I$279*$D$279</f>
        <v>0</v>
      </c>
      <c r="K279" s="203"/>
      <c r="L279" s="167">
        <f>$K$279*$D$279</f>
        <v>0</v>
      </c>
      <c r="M279" s="203"/>
      <c r="N279" s="167">
        <f>$M$279*$D$279</f>
        <v>0</v>
      </c>
      <c r="O279" s="203"/>
      <c r="P279" s="167">
        <f>$O$279*$D$279</f>
        <v>0</v>
      </c>
      <c r="Q279" s="203"/>
      <c r="R279" s="167">
        <f>$Q$279*$D$279</f>
        <v>0</v>
      </c>
      <c r="S279" s="203"/>
      <c r="T279" s="167">
        <f>$S$279*$D$279</f>
        <v>0</v>
      </c>
      <c r="U279" s="203"/>
      <c r="V279" s="167">
        <f>$U$279*$D$279</f>
        <v>0</v>
      </c>
      <c r="W279" s="203">
        <v>0.5</v>
      </c>
      <c r="X279" s="167">
        <f>$W$279*$D$279</f>
        <v>0</v>
      </c>
      <c r="Y279" s="203">
        <v>0.5</v>
      </c>
      <c r="Z279" s="167">
        <f>$Y$279*$D$279</f>
        <v>0</v>
      </c>
      <c r="AA279" s="203"/>
      <c r="AB279" s="167">
        <f>$AA$279*$D$279</f>
        <v>0</v>
      </c>
      <c r="AF279" t="s">
        <v>454</v>
      </c>
    </row>
    <row r="280" spans="1:32" ht="15" customHeight="1" thickBot="1">
      <c r="A280">
        <v>2</v>
      </c>
      <c r="B280" s="995"/>
      <c r="C280" s="997"/>
      <c r="D280" s="1004"/>
      <c r="E280" s="162">
        <f>$E$279</f>
        <v>0</v>
      </c>
      <c r="F280" s="204">
        <f>$F$279</f>
        <v>0</v>
      </c>
      <c r="G280" s="205">
        <f>$G$279+$E$280</f>
        <v>0</v>
      </c>
      <c r="H280" s="165">
        <f>$H$279+$F$280</f>
        <v>0</v>
      </c>
      <c r="I280" s="205">
        <f>$I$279+$G$280</f>
        <v>0</v>
      </c>
      <c r="J280" s="165">
        <f>$J$279+$H$280</f>
        <v>0</v>
      </c>
      <c r="K280" s="205">
        <f>$K$279+$I$280</f>
        <v>0</v>
      </c>
      <c r="L280" s="165">
        <f>$L$279+$J$280</f>
        <v>0</v>
      </c>
      <c r="M280" s="205">
        <f>$M$279+$K$280</f>
        <v>0</v>
      </c>
      <c r="N280" s="165">
        <f>$N$279+$L$280</f>
        <v>0</v>
      </c>
      <c r="O280" s="205">
        <f>$O$279+$M$280</f>
        <v>0</v>
      </c>
      <c r="P280" s="165">
        <f>$P$279+$N$280</f>
        <v>0</v>
      </c>
      <c r="Q280" s="205">
        <f>$Q$279+$O$280</f>
        <v>0</v>
      </c>
      <c r="R280" s="165">
        <f>$R$279+$P$280</f>
        <v>0</v>
      </c>
      <c r="S280" s="205">
        <f>$S$279+$Q$280</f>
        <v>0</v>
      </c>
      <c r="T280" s="165">
        <f>$T$279+$R$280</f>
        <v>0</v>
      </c>
      <c r="U280" s="205">
        <f>$U$279+$S$280</f>
        <v>0</v>
      </c>
      <c r="V280" s="165">
        <f>$V$279+$T$280</f>
        <v>0</v>
      </c>
      <c r="W280" s="205">
        <f>$W$279+$U$280</f>
        <v>0.5</v>
      </c>
      <c r="X280" s="165">
        <f>$X$279+$V$280</f>
        <v>0</v>
      </c>
      <c r="Y280" s="205">
        <f>$Y$279+$W$280</f>
        <v>1</v>
      </c>
      <c r="Z280" s="165">
        <f>$Z$279+$X$280</f>
        <v>0</v>
      </c>
      <c r="AA280" s="205">
        <f>$AA$279+$Y$280</f>
        <v>1</v>
      </c>
      <c r="AB280" s="165">
        <f>$AB$279+$Z$280</f>
        <v>0</v>
      </c>
    </row>
    <row r="281" spans="1:32" ht="15" customHeight="1">
      <c r="A281">
        <v>1</v>
      </c>
      <c r="B281" s="994" t="str">
        <f>'04.01.2-ESQUADRIAS'!$B$160</f>
        <v>04.01.200.06</v>
      </c>
      <c r="C281" s="996" t="str">
        <f>'04.01.2-ESQUADRIAS'!$C$160</f>
        <v>RESTAURAÇÃO DE PORTAS DE MADEIRA MACIÇA - NÍVEL RUIM/PÉSSIMO DE DETERIORAÇÃO</v>
      </c>
      <c r="D281" s="1003">
        <f>'04.01.2-ESQUADRIAS'!$H$160</f>
        <v>0</v>
      </c>
      <c r="E281" s="175"/>
      <c r="F281" s="202">
        <f>$E$281*$D$281</f>
        <v>0</v>
      </c>
      <c r="G281" s="203"/>
      <c r="H281" s="167">
        <f>$G$281*$D$281</f>
        <v>0</v>
      </c>
      <c r="I281" s="203"/>
      <c r="J281" s="167">
        <f>$I$281*$D$281</f>
        <v>0</v>
      </c>
      <c r="K281" s="203"/>
      <c r="L281" s="167">
        <f>$K$281*$D$281</f>
        <v>0</v>
      </c>
      <c r="M281" s="203"/>
      <c r="N281" s="167">
        <f>$M$281*$D$281</f>
        <v>0</v>
      </c>
      <c r="O281" s="203"/>
      <c r="P281" s="167">
        <f>$O$281*$D$281</f>
        <v>0</v>
      </c>
      <c r="Q281" s="203"/>
      <c r="R281" s="167">
        <f>$Q$281*$D$281</f>
        <v>0</v>
      </c>
      <c r="S281" s="203"/>
      <c r="T281" s="167">
        <f>$S$281*$D$281</f>
        <v>0</v>
      </c>
      <c r="U281" s="203"/>
      <c r="V281" s="167">
        <f>$U$281*$D$281</f>
        <v>0</v>
      </c>
      <c r="W281" s="203">
        <v>0.5</v>
      </c>
      <c r="X281" s="167">
        <f>$W$281*$D$281</f>
        <v>0</v>
      </c>
      <c r="Y281" s="203">
        <v>0.5</v>
      </c>
      <c r="Z281" s="167">
        <f>$Y$281*$D$281</f>
        <v>0</v>
      </c>
      <c r="AA281" s="203"/>
      <c r="AB281" s="167">
        <f>$AA$281*$D$281</f>
        <v>0</v>
      </c>
      <c r="AF281" t="s">
        <v>455</v>
      </c>
    </row>
    <row r="282" spans="1:32" ht="15" customHeight="1" thickBot="1">
      <c r="A282">
        <v>2</v>
      </c>
      <c r="B282" s="995"/>
      <c r="C282" s="997"/>
      <c r="D282" s="1004"/>
      <c r="E282" s="162">
        <f>$E$281</f>
        <v>0</v>
      </c>
      <c r="F282" s="204">
        <f>$F$281</f>
        <v>0</v>
      </c>
      <c r="G282" s="205">
        <f>$G$281+$E$282</f>
        <v>0</v>
      </c>
      <c r="H282" s="165">
        <f>$H$281+$F$282</f>
        <v>0</v>
      </c>
      <c r="I282" s="205">
        <f>$I$281+$G$282</f>
        <v>0</v>
      </c>
      <c r="J282" s="165">
        <f>$J$281+$H$282</f>
        <v>0</v>
      </c>
      <c r="K282" s="205">
        <f>$K$281+$I$282</f>
        <v>0</v>
      </c>
      <c r="L282" s="165">
        <f>$L$281+$J$282</f>
        <v>0</v>
      </c>
      <c r="M282" s="205">
        <f>$M$281+$K$282</f>
        <v>0</v>
      </c>
      <c r="N282" s="165">
        <f>$N$281+$L$282</f>
        <v>0</v>
      </c>
      <c r="O282" s="205">
        <f>$O$281+$M$282</f>
        <v>0</v>
      </c>
      <c r="P282" s="165">
        <f>$P$281+$N$282</f>
        <v>0</v>
      </c>
      <c r="Q282" s="205">
        <f>$Q$281+$O$282</f>
        <v>0</v>
      </c>
      <c r="R282" s="165">
        <f>$R$281+$P$282</f>
        <v>0</v>
      </c>
      <c r="S282" s="205">
        <f>$S$281+$Q$282</f>
        <v>0</v>
      </c>
      <c r="T282" s="165">
        <f>$T$281+$R$282</f>
        <v>0</v>
      </c>
      <c r="U282" s="205">
        <f>$U$281+$S$282</f>
        <v>0</v>
      </c>
      <c r="V282" s="165">
        <f>$V$281+$T$282</f>
        <v>0</v>
      </c>
      <c r="W282" s="205">
        <f>$W$281+$U$282</f>
        <v>0.5</v>
      </c>
      <c r="X282" s="165">
        <f>$X$281+$V$282</f>
        <v>0</v>
      </c>
      <c r="Y282" s="205">
        <f>$Y$281+$W$282</f>
        <v>1</v>
      </c>
      <c r="Z282" s="165">
        <f>$Z$281+$X$282</f>
        <v>0</v>
      </c>
      <c r="AA282" s="205">
        <f>$AA$281+$Y$282</f>
        <v>1</v>
      </c>
      <c r="AB282" s="165">
        <f>$AB$281+$Z$282</f>
        <v>0</v>
      </c>
    </row>
    <row r="283" spans="1:32" ht="15" customHeight="1">
      <c r="A283">
        <v>1</v>
      </c>
      <c r="B283" s="994" t="str">
        <f>'04.01.2-ESQUADRIAS'!$B$161</f>
        <v>04.01.200.07</v>
      </c>
      <c r="C283" s="996" t="str">
        <f>'04.01.2-ESQUADRIAS'!$C$161</f>
        <v>TRATAMENTO SUPERFICIAL EM ESQUADRIAS, INCLUSO LIXAMENTO, APLICAÇÃO DE PINTURA E LIMPEZA - NÍVEL BOM DE DETERIORAÇÃO</v>
      </c>
      <c r="D283" s="1003">
        <f>'04.01.2-ESQUADRIAS'!$H$161</f>
        <v>0</v>
      </c>
      <c r="E283" s="175"/>
      <c r="F283" s="202">
        <f>$E$283*$D$283</f>
        <v>0</v>
      </c>
      <c r="G283" s="203"/>
      <c r="H283" s="167">
        <f>$G$283*$D$283</f>
        <v>0</v>
      </c>
      <c r="I283" s="203"/>
      <c r="J283" s="167">
        <f>$I$283*$D$283</f>
        <v>0</v>
      </c>
      <c r="K283" s="203"/>
      <c r="L283" s="167">
        <f>$K$283*$D$283</f>
        <v>0</v>
      </c>
      <c r="M283" s="203"/>
      <c r="N283" s="167">
        <f>$M$283*$D$283</f>
        <v>0</v>
      </c>
      <c r="O283" s="203"/>
      <c r="P283" s="167">
        <f>$O$283*$D$283</f>
        <v>0</v>
      </c>
      <c r="Q283" s="203"/>
      <c r="R283" s="167">
        <f>$Q$283*$D$283</f>
        <v>0</v>
      </c>
      <c r="S283" s="203"/>
      <c r="T283" s="167">
        <f>$S$283*$D$283</f>
        <v>0</v>
      </c>
      <c r="U283" s="203"/>
      <c r="V283" s="167">
        <f>$U$283*$D$283</f>
        <v>0</v>
      </c>
      <c r="W283" s="203">
        <v>0.5</v>
      </c>
      <c r="X283" s="167">
        <f>$W$283*$D$283</f>
        <v>0</v>
      </c>
      <c r="Y283" s="203">
        <v>0.5</v>
      </c>
      <c r="Z283" s="167">
        <f>$Y$283*$D$283</f>
        <v>0</v>
      </c>
      <c r="AA283" s="203"/>
      <c r="AB283" s="167">
        <f>$AA$283*$D$283</f>
        <v>0</v>
      </c>
      <c r="AF283" t="s">
        <v>2213</v>
      </c>
    </row>
    <row r="284" spans="1:32" ht="15" customHeight="1" thickBot="1">
      <c r="A284">
        <v>2</v>
      </c>
      <c r="B284" s="995"/>
      <c r="C284" s="997"/>
      <c r="D284" s="1004"/>
      <c r="E284" s="162">
        <f>$E$283</f>
        <v>0</v>
      </c>
      <c r="F284" s="204">
        <f>$F$283</f>
        <v>0</v>
      </c>
      <c r="G284" s="205">
        <f>$G$283+$E$284</f>
        <v>0</v>
      </c>
      <c r="H284" s="165">
        <f>$H$283+$F$284</f>
        <v>0</v>
      </c>
      <c r="I284" s="205">
        <f>$I$283+$G$284</f>
        <v>0</v>
      </c>
      <c r="J284" s="165">
        <f>$J$283+$H$284</f>
        <v>0</v>
      </c>
      <c r="K284" s="205">
        <f>$K$283+$I$284</f>
        <v>0</v>
      </c>
      <c r="L284" s="165">
        <f>$L$283+$J$284</f>
        <v>0</v>
      </c>
      <c r="M284" s="205">
        <f>$M$283+$K$284</f>
        <v>0</v>
      </c>
      <c r="N284" s="165">
        <f>$N$283+$L$284</f>
        <v>0</v>
      </c>
      <c r="O284" s="205">
        <f>$O$283+$M$284</f>
        <v>0</v>
      </c>
      <c r="P284" s="165">
        <f>$P$283+$N$284</f>
        <v>0</v>
      </c>
      <c r="Q284" s="205">
        <f>$Q$283+$O$284</f>
        <v>0</v>
      </c>
      <c r="R284" s="165">
        <f>$R$283+$P$284</f>
        <v>0</v>
      </c>
      <c r="S284" s="205">
        <f>$S$283+$Q$284</f>
        <v>0</v>
      </c>
      <c r="T284" s="165">
        <f>$T$283+$R$284</f>
        <v>0</v>
      </c>
      <c r="U284" s="205">
        <f>$U$283+$S$284</f>
        <v>0</v>
      </c>
      <c r="V284" s="165">
        <f>$V$283+$T$284</f>
        <v>0</v>
      </c>
      <c r="W284" s="205">
        <f>$W$283+$U$284</f>
        <v>0.5</v>
      </c>
      <c r="X284" s="165">
        <f>$X$283+$V$284</f>
        <v>0</v>
      </c>
      <c r="Y284" s="205">
        <f>$Y$283+$W$284</f>
        <v>1</v>
      </c>
      <c r="Z284" s="165">
        <f>$Z$283+$X$284</f>
        <v>0</v>
      </c>
      <c r="AA284" s="205">
        <f>$AA$283+$Y$284</f>
        <v>1</v>
      </c>
      <c r="AB284" s="165">
        <f>$AB$283+$Z$284</f>
        <v>0</v>
      </c>
    </row>
    <row r="285" spans="1:32" ht="15" customHeight="1">
      <c r="A285">
        <v>1</v>
      </c>
      <c r="B285" s="994" t="str">
        <f>'04.01.2-ESQUADRIAS'!$B$162</f>
        <v>04.01.200.08</v>
      </c>
      <c r="C285" s="996" t="str">
        <f>'04.01.2-ESQUADRIAS'!$C$162</f>
        <v>TRATAMENTO SUPERFICIAL EM ESQUADRIAS, INCLUSO LIXAMENTO, APLICAÇÃO DE MASSA ACRÍLICA, PINTURA E LIMPEZA - NÍVEL REGULAR DE DETERIORAÇÃO</v>
      </c>
      <c r="D285" s="1003">
        <f>'04.01.2-ESQUADRIAS'!$H$162</f>
        <v>0</v>
      </c>
      <c r="E285" s="175"/>
      <c r="F285" s="202">
        <f>$E$285*$D$285</f>
        <v>0</v>
      </c>
      <c r="G285" s="203"/>
      <c r="H285" s="167">
        <f>$G$285*$D$285</f>
        <v>0</v>
      </c>
      <c r="I285" s="203"/>
      <c r="J285" s="167">
        <f>$I$285*$D$285</f>
        <v>0</v>
      </c>
      <c r="K285" s="203"/>
      <c r="L285" s="167">
        <f>$K$285*$D$285</f>
        <v>0</v>
      </c>
      <c r="M285" s="203"/>
      <c r="N285" s="167">
        <f>$M$285*$D$285</f>
        <v>0</v>
      </c>
      <c r="O285" s="203"/>
      <c r="P285" s="167">
        <f>$O$285*$D$285</f>
        <v>0</v>
      </c>
      <c r="Q285" s="203"/>
      <c r="R285" s="167">
        <f>$Q$285*$D$285</f>
        <v>0</v>
      </c>
      <c r="S285" s="203"/>
      <c r="T285" s="167">
        <f>$S$285*$D$285</f>
        <v>0</v>
      </c>
      <c r="U285" s="203"/>
      <c r="V285" s="167">
        <f>$U$285*$D$285</f>
        <v>0</v>
      </c>
      <c r="W285" s="203">
        <v>0.5</v>
      </c>
      <c r="X285" s="167">
        <f>$W$285*$D$285</f>
        <v>0</v>
      </c>
      <c r="Y285" s="203">
        <v>0.5</v>
      </c>
      <c r="Z285" s="167">
        <f>$Y$285*$D$285</f>
        <v>0</v>
      </c>
      <c r="AA285" s="203"/>
      <c r="AB285" s="167">
        <f>$AA$285*$D$285</f>
        <v>0</v>
      </c>
      <c r="AF285" t="s">
        <v>2214</v>
      </c>
    </row>
    <row r="286" spans="1:32" ht="15" customHeight="1" thickBot="1">
      <c r="A286">
        <v>2</v>
      </c>
      <c r="B286" s="995"/>
      <c r="C286" s="997"/>
      <c r="D286" s="1004"/>
      <c r="E286" s="162">
        <f>$E$285</f>
        <v>0</v>
      </c>
      <c r="F286" s="204">
        <f>$F$285</f>
        <v>0</v>
      </c>
      <c r="G286" s="205">
        <f>$G$285+$E$286</f>
        <v>0</v>
      </c>
      <c r="H286" s="165">
        <f>$H$285+$F$286</f>
        <v>0</v>
      </c>
      <c r="I286" s="205">
        <f>$I$285+$G$286</f>
        <v>0</v>
      </c>
      <c r="J286" s="165">
        <f>$J$285+$H$286</f>
        <v>0</v>
      </c>
      <c r="K286" s="205">
        <f>$K$285+$I$286</f>
        <v>0</v>
      </c>
      <c r="L286" s="165">
        <f>$L$285+$J$286</f>
        <v>0</v>
      </c>
      <c r="M286" s="205">
        <f>$M$285+$K$286</f>
        <v>0</v>
      </c>
      <c r="N286" s="165">
        <f>$N$285+$L$286</f>
        <v>0</v>
      </c>
      <c r="O286" s="205">
        <f>$O$285+$M$286</f>
        <v>0</v>
      </c>
      <c r="P286" s="165">
        <f>$P$285+$N$286</f>
        <v>0</v>
      </c>
      <c r="Q286" s="205">
        <f>$Q$285+$O$286</f>
        <v>0</v>
      </c>
      <c r="R286" s="165">
        <f>$R$285+$P$286</f>
        <v>0</v>
      </c>
      <c r="S286" s="205">
        <f>$S$285+$Q$286</f>
        <v>0</v>
      </c>
      <c r="T286" s="165">
        <f>$T$285+$R$286</f>
        <v>0</v>
      </c>
      <c r="U286" s="205">
        <f>$U$285+$S$286</f>
        <v>0</v>
      </c>
      <c r="V286" s="165">
        <f>$V$285+$T$286</f>
        <v>0</v>
      </c>
      <c r="W286" s="205">
        <f>$W$285+$U$286</f>
        <v>0.5</v>
      </c>
      <c r="X286" s="165">
        <f>$X$285+$V$286</f>
        <v>0</v>
      </c>
      <c r="Y286" s="205">
        <f>$Y$285+$W$286</f>
        <v>1</v>
      </c>
      <c r="Z286" s="165">
        <f>$Z$285+$X$286</f>
        <v>0</v>
      </c>
      <c r="AA286" s="205">
        <f>$AA$285+$Y$286</f>
        <v>1</v>
      </c>
      <c r="AB286" s="165">
        <f>$AB$285+$Z$286</f>
        <v>0</v>
      </c>
    </row>
    <row r="287" spans="1:32" ht="15" customHeight="1">
      <c r="A287">
        <v>1</v>
      </c>
      <c r="B287" s="994" t="str">
        <f>'04.01.2-ESQUADRIAS'!$B$163</f>
        <v>04.01.200.09</v>
      </c>
      <c r="C287" s="996" t="str">
        <f>'04.01.2-ESQUADRIAS'!$C$163</f>
        <v>TRATAMENTO SUPERFICIAL EM ESQUADRIAS, INCLUSO LIXAMENTO, APLICAÇÃO DE MASSA ACRÍLICA, PINTURA E LIMPEZA - NÍVEL INTERMEDIÁRIO DE DETERIORAÇÃO</v>
      </c>
      <c r="D287" s="1003">
        <f>'04.01.2-ESQUADRIAS'!$H$163</f>
        <v>0</v>
      </c>
      <c r="E287" s="175"/>
      <c r="F287" s="202">
        <f>$E$287*$D$287</f>
        <v>0</v>
      </c>
      <c r="G287" s="203"/>
      <c r="H287" s="167">
        <f>$G$287*$D$287</f>
        <v>0</v>
      </c>
      <c r="I287" s="203"/>
      <c r="J287" s="167">
        <f>$I$287*$D$287</f>
        <v>0</v>
      </c>
      <c r="K287" s="203"/>
      <c r="L287" s="167">
        <f>$K$287*$D$287</f>
        <v>0</v>
      </c>
      <c r="M287" s="203"/>
      <c r="N287" s="167">
        <f>$M$287*$D$287</f>
        <v>0</v>
      </c>
      <c r="O287" s="203"/>
      <c r="P287" s="167">
        <f>$O$287*$D$287</f>
        <v>0</v>
      </c>
      <c r="Q287" s="203"/>
      <c r="R287" s="167">
        <f>$Q$287*$D$287</f>
        <v>0</v>
      </c>
      <c r="S287" s="203"/>
      <c r="T287" s="167">
        <f>$S$287*$D$287</f>
        <v>0</v>
      </c>
      <c r="U287" s="203"/>
      <c r="V287" s="167">
        <f>$U$287*$D$287</f>
        <v>0</v>
      </c>
      <c r="W287" s="203"/>
      <c r="X287" s="167">
        <f>$W$287*$D$287</f>
        <v>0</v>
      </c>
      <c r="Y287" s="203">
        <v>1</v>
      </c>
      <c r="Z287" s="167">
        <f>$Y$287*$D$287</f>
        <v>0</v>
      </c>
      <c r="AA287" s="203"/>
      <c r="AB287" s="167">
        <f>$AA$287*$D$287</f>
        <v>0</v>
      </c>
      <c r="AF287" t="s">
        <v>2215</v>
      </c>
    </row>
    <row r="288" spans="1:32" ht="15" customHeight="1" thickBot="1">
      <c r="A288">
        <v>2</v>
      </c>
      <c r="B288" s="995"/>
      <c r="C288" s="997"/>
      <c r="D288" s="1004"/>
      <c r="E288" s="162">
        <f>$E$287</f>
        <v>0</v>
      </c>
      <c r="F288" s="204">
        <f>$F$287</f>
        <v>0</v>
      </c>
      <c r="G288" s="205">
        <f>$G$287+$E$288</f>
        <v>0</v>
      </c>
      <c r="H288" s="165">
        <f>$H$287+$F$288</f>
        <v>0</v>
      </c>
      <c r="I288" s="205">
        <f>$I$287+$G$288</f>
        <v>0</v>
      </c>
      <c r="J288" s="165">
        <f>$J$287+$H$288</f>
        <v>0</v>
      </c>
      <c r="K288" s="205">
        <f>$K$287+$I$288</f>
        <v>0</v>
      </c>
      <c r="L288" s="165">
        <f>$L$287+$J$288</f>
        <v>0</v>
      </c>
      <c r="M288" s="205">
        <f>$M$287+$K$288</f>
        <v>0</v>
      </c>
      <c r="N288" s="165">
        <f>$N$287+$L$288</f>
        <v>0</v>
      </c>
      <c r="O288" s="205">
        <f>$O$287+$M$288</f>
        <v>0</v>
      </c>
      <c r="P288" s="165">
        <f>$P$287+$N$288</f>
        <v>0</v>
      </c>
      <c r="Q288" s="205">
        <f>$Q$287+$O$288</f>
        <v>0</v>
      </c>
      <c r="R288" s="165">
        <f>$R$287+$P$288</f>
        <v>0</v>
      </c>
      <c r="S288" s="205">
        <f>$S$287+$Q$288</f>
        <v>0</v>
      </c>
      <c r="T288" s="165">
        <f>$T$287+$R$288</f>
        <v>0</v>
      </c>
      <c r="U288" s="205">
        <f>$U$287+$S$288</f>
        <v>0</v>
      </c>
      <c r="V288" s="165">
        <f>$V$287+$T$288</f>
        <v>0</v>
      </c>
      <c r="W288" s="205">
        <f>$W$287+$U$288</f>
        <v>0</v>
      </c>
      <c r="X288" s="165">
        <f>$X$287+$V$288</f>
        <v>0</v>
      </c>
      <c r="Y288" s="205">
        <f>$Y$287+$W$288</f>
        <v>1</v>
      </c>
      <c r="Z288" s="165">
        <f>$Z$287+$X$288</f>
        <v>0</v>
      </c>
      <c r="AA288" s="205">
        <f>$AA$287+$Y$288</f>
        <v>1</v>
      </c>
      <c r="AB288" s="165">
        <f>$AB$287+$Z$288</f>
        <v>0</v>
      </c>
    </row>
    <row r="289" spans="1:32" ht="15" customHeight="1">
      <c r="A289">
        <v>1</v>
      </c>
      <c r="B289" s="994" t="str">
        <f>'04.01.2-ESQUADRIAS'!$B$164</f>
        <v>04.01.200.10</v>
      </c>
      <c r="C289" s="996" t="str">
        <f>'04.01.2-ESQUADRIAS'!$C$164</f>
        <v>TRATAMENTO SUPERFICIAL EM ESQUADRIAS, INCLUSO LIXAMENTO, APLICAÇÃO DE MASSA ACRÍLICA, PINTURA E LIMPEZA - NÍVEL RUIM/PÉSSIMO DE DETERIORAÇÃO</v>
      </c>
      <c r="D289" s="1003">
        <f>'04.01.2-ESQUADRIAS'!$H$164</f>
        <v>0</v>
      </c>
      <c r="E289" s="175"/>
      <c r="F289" s="202">
        <f>$E$289*$D$289</f>
        <v>0</v>
      </c>
      <c r="G289" s="203"/>
      <c r="H289" s="167">
        <f>$G$289*$D$289</f>
        <v>0</v>
      </c>
      <c r="I289" s="203"/>
      <c r="J289" s="167">
        <f>$I$289*$D$289</f>
        <v>0</v>
      </c>
      <c r="K289" s="203"/>
      <c r="L289" s="167">
        <f>$K$289*$D$289</f>
        <v>0</v>
      </c>
      <c r="M289" s="203"/>
      <c r="N289" s="167">
        <f>$M$289*$D$289</f>
        <v>0</v>
      </c>
      <c r="O289" s="203"/>
      <c r="P289" s="167">
        <f>$O$289*$D$289</f>
        <v>0</v>
      </c>
      <c r="Q289" s="203"/>
      <c r="R289" s="167">
        <f>$Q$289*$D$289</f>
        <v>0</v>
      </c>
      <c r="S289" s="203"/>
      <c r="T289" s="167">
        <f>$S$289*$D$289</f>
        <v>0</v>
      </c>
      <c r="U289" s="203"/>
      <c r="V289" s="167">
        <f>$U$289*$D$289</f>
        <v>0</v>
      </c>
      <c r="W289" s="203"/>
      <c r="X289" s="167">
        <f>$W$289*$D$289</f>
        <v>0</v>
      </c>
      <c r="Y289" s="203">
        <v>1</v>
      </c>
      <c r="Z289" s="167">
        <f>$Y$289*$D$289</f>
        <v>0</v>
      </c>
      <c r="AA289" s="203"/>
      <c r="AB289" s="167">
        <f>$AA$289*$D$289</f>
        <v>0</v>
      </c>
      <c r="AF289" t="s">
        <v>2216</v>
      </c>
    </row>
    <row r="290" spans="1:32" ht="15" customHeight="1" thickBot="1">
      <c r="A290">
        <v>2</v>
      </c>
      <c r="B290" s="995"/>
      <c r="C290" s="997"/>
      <c r="D290" s="1004"/>
      <c r="E290" s="162">
        <f>$E$289</f>
        <v>0</v>
      </c>
      <c r="F290" s="204">
        <f>$F$289</f>
        <v>0</v>
      </c>
      <c r="G290" s="205">
        <f>$G$289+$E$290</f>
        <v>0</v>
      </c>
      <c r="H290" s="165">
        <f>$H$289+$F$290</f>
        <v>0</v>
      </c>
      <c r="I290" s="205">
        <f>$I$289+$G$290</f>
        <v>0</v>
      </c>
      <c r="J290" s="165">
        <f>$J$289+$H$290</f>
        <v>0</v>
      </c>
      <c r="K290" s="205">
        <f>$K$289+$I$290</f>
        <v>0</v>
      </c>
      <c r="L290" s="165">
        <f>$L$289+$J$290</f>
        <v>0</v>
      </c>
      <c r="M290" s="205">
        <f>$M$289+$K$290</f>
        <v>0</v>
      </c>
      <c r="N290" s="165">
        <f>$N$289+$L$290</f>
        <v>0</v>
      </c>
      <c r="O290" s="205">
        <f>$O$289+$M$290</f>
        <v>0</v>
      </c>
      <c r="P290" s="165">
        <f>$P$289+$N$290</f>
        <v>0</v>
      </c>
      <c r="Q290" s="205">
        <f>$Q$289+$O$290</f>
        <v>0</v>
      </c>
      <c r="R290" s="165">
        <f>$R$289+$P$290</f>
        <v>0</v>
      </c>
      <c r="S290" s="205">
        <f>$S$289+$Q$290</f>
        <v>0</v>
      </c>
      <c r="T290" s="165">
        <f>$T$289+$R$290</f>
        <v>0</v>
      </c>
      <c r="U290" s="205">
        <f>$U$289+$S$290</f>
        <v>0</v>
      </c>
      <c r="V290" s="165">
        <f>$V$289+$T$290</f>
        <v>0</v>
      </c>
      <c r="W290" s="205">
        <f>$W$289+$U$290</f>
        <v>0</v>
      </c>
      <c r="X290" s="165">
        <f>$X$289+$V$290</f>
        <v>0</v>
      </c>
      <c r="Y290" s="205">
        <f>$Y$289+$W$290</f>
        <v>1</v>
      </c>
      <c r="Z290" s="165">
        <f>$Z$289+$X$290</f>
        <v>0</v>
      </c>
      <c r="AA290" s="205">
        <f>$AA$289+$Y$290</f>
        <v>1</v>
      </c>
      <c r="AB290" s="165">
        <f>$AB$289+$Z$290</f>
        <v>0</v>
      </c>
    </row>
    <row r="291" spans="1:32" ht="15" customHeight="1">
      <c r="A291">
        <v>1</v>
      </c>
      <c r="B291" s="994" t="str">
        <f>'04.01.2-ESQUADRIAS'!$B$165</f>
        <v>04.01.200.11</v>
      </c>
      <c r="C291" s="996" t="str">
        <f>'04.01.2-ESQUADRIAS'!$C$165</f>
        <v>RESTAURAÇÃO DE JANELAS METÁLICAS - NÍVEL REGULAR DE DETERIORAÇÃO</v>
      </c>
      <c r="D291" s="1003">
        <f>'04.01.2-ESQUADRIAS'!$H$165</f>
        <v>0</v>
      </c>
      <c r="E291" s="175"/>
      <c r="F291" s="202">
        <f>$E$291*$D$291</f>
        <v>0</v>
      </c>
      <c r="G291" s="203"/>
      <c r="H291" s="167">
        <f>$G$291*$D$291</f>
        <v>0</v>
      </c>
      <c r="I291" s="203"/>
      <c r="J291" s="167">
        <f>$I$291*$D$291</f>
        <v>0</v>
      </c>
      <c r="K291" s="203"/>
      <c r="L291" s="167">
        <f>$K$291*$D$291</f>
        <v>0</v>
      </c>
      <c r="M291" s="203"/>
      <c r="N291" s="167">
        <f>$M$291*$D$291</f>
        <v>0</v>
      </c>
      <c r="O291" s="203"/>
      <c r="P291" s="167">
        <f>$O$291*$D$291</f>
        <v>0</v>
      </c>
      <c r="Q291" s="203"/>
      <c r="R291" s="167">
        <f>$Q$291*$D$291</f>
        <v>0</v>
      </c>
      <c r="S291" s="203"/>
      <c r="T291" s="167">
        <f>$S$291*$D$291</f>
        <v>0</v>
      </c>
      <c r="U291" s="203"/>
      <c r="V291" s="167">
        <f>$U$291*$D$291</f>
        <v>0</v>
      </c>
      <c r="W291" s="203"/>
      <c r="X291" s="167">
        <f>$W$291*$D$291</f>
        <v>0</v>
      </c>
      <c r="Y291" s="203">
        <v>1</v>
      </c>
      <c r="Z291" s="167">
        <f>$Y$291*$D$291</f>
        <v>0</v>
      </c>
      <c r="AA291" s="203"/>
      <c r="AB291" s="167">
        <f>$AA$291*$D$291</f>
        <v>0</v>
      </c>
    </row>
    <row r="292" spans="1:32" ht="15" customHeight="1" thickBot="1">
      <c r="A292">
        <v>2</v>
      </c>
      <c r="B292" s="995"/>
      <c r="C292" s="997"/>
      <c r="D292" s="1004"/>
      <c r="E292" s="162">
        <f>$E$291</f>
        <v>0</v>
      </c>
      <c r="F292" s="204">
        <f>$F$291</f>
        <v>0</v>
      </c>
      <c r="G292" s="205">
        <f>$G$291+$E$292</f>
        <v>0</v>
      </c>
      <c r="H292" s="165">
        <f>$H$291+$F$292</f>
        <v>0</v>
      </c>
      <c r="I292" s="205">
        <f>$I$291+$G$292</f>
        <v>0</v>
      </c>
      <c r="J292" s="165">
        <f>$J$291+$H$292</f>
        <v>0</v>
      </c>
      <c r="K292" s="205">
        <f>$K$291+$I$292</f>
        <v>0</v>
      </c>
      <c r="L292" s="165">
        <f>$L$291+$J$292</f>
        <v>0</v>
      </c>
      <c r="M292" s="205">
        <f>$M$291+$K$292</f>
        <v>0</v>
      </c>
      <c r="N292" s="165">
        <f>$N$291+$L$292</f>
        <v>0</v>
      </c>
      <c r="O292" s="205">
        <f>$O$291+$M$292</f>
        <v>0</v>
      </c>
      <c r="P292" s="165">
        <f>$P$291+$N$292</f>
        <v>0</v>
      </c>
      <c r="Q292" s="205">
        <f>$Q$291+$O$292</f>
        <v>0</v>
      </c>
      <c r="R292" s="165">
        <f>$R$291+$P$292</f>
        <v>0</v>
      </c>
      <c r="S292" s="205">
        <f>$S$291+$Q$292</f>
        <v>0</v>
      </c>
      <c r="T292" s="165">
        <f>$T$291+$R$292</f>
        <v>0</v>
      </c>
      <c r="U292" s="205">
        <f>$U$291+$S$292</f>
        <v>0</v>
      </c>
      <c r="V292" s="165">
        <f>$V$291+$T$292</f>
        <v>0</v>
      </c>
      <c r="W292" s="205">
        <f>$W$291+$U$292</f>
        <v>0</v>
      </c>
      <c r="X292" s="165">
        <f>$X$291+$V$292</f>
        <v>0</v>
      </c>
      <c r="Y292" s="205">
        <f>$Y$291+$W$292</f>
        <v>1</v>
      </c>
      <c r="Z292" s="165">
        <f>$Z$291+$X$292</f>
        <v>0</v>
      </c>
      <c r="AA292" s="205">
        <f>$AA$291+$Y$292</f>
        <v>1</v>
      </c>
      <c r="AB292" s="165">
        <f>$AB$291+$Z$292</f>
        <v>0</v>
      </c>
    </row>
    <row r="293" spans="1:32" ht="15" customHeight="1">
      <c r="A293">
        <v>1</v>
      </c>
      <c r="B293" s="994" t="str">
        <f>'04.01.2-ESQUADRIAS'!$B$166</f>
        <v>04.01.200.12</v>
      </c>
      <c r="C293" s="996" t="str">
        <f>'04.01.2-ESQUADRIAS'!$C$166</f>
        <v>LIMPEZA SUPERFICIAL DE ESQUADRIAS</v>
      </c>
      <c r="D293" s="1003">
        <f>'04.01.2-ESQUADRIAS'!$H$166</f>
        <v>0</v>
      </c>
      <c r="E293" s="175"/>
      <c r="F293" s="202">
        <f>$E$293*$D$293</f>
        <v>0</v>
      </c>
      <c r="G293" s="203"/>
      <c r="H293" s="167">
        <f>$G$293*$D$293</f>
        <v>0</v>
      </c>
      <c r="I293" s="203"/>
      <c r="J293" s="167">
        <f>$I$293*$D$293</f>
        <v>0</v>
      </c>
      <c r="K293" s="203"/>
      <c r="L293" s="167">
        <f>$K$293*$D$293</f>
        <v>0</v>
      </c>
      <c r="M293" s="203"/>
      <c r="N293" s="167">
        <f>$M$293*$D$293</f>
        <v>0</v>
      </c>
      <c r="O293" s="203"/>
      <c r="P293" s="167">
        <f>$O$293*$D$293</f>
        <v>0</v>
      </c>
      <c r="Q293" s="203"/>
      <c r="R293" s="167">
        <f>$Q$293*$D$293</f>
        <v>0</v>
      </c>
      <c r="S293" s="203"/>
      <c r="T293" s="167">
        <f>$S$293*$D$293</f>
        <v>0</v>
      </c>
      <c r="U293" s="203"/>
      <c r="V293" s="167">
        <f>$U$293*$D$293</f>
        <v>0</v>
      </c>
      <c r="W293" s="203"/>
      <c r="X293" s="167">
        <f>$W$293*$D$293</f>
        <v>0</v>
      </c>
      <c r="Y293" s="203">
        <v>1</v>
      </c>
      <c r="Z293" s="167">
        <f>$Y$293*$D$293</f>
        <v>0</v>
      </c>
      <c r="AA293" s="203"/>
      <c r="AB293" s="167">
        <f>$AA$293*$D$293</f>
        <v>0</v>
      </c>
      <c r="AF293" t="s">
        <v>2217</v>
      </c>
    </row>
    <row r="294" spans="1:32" ht="15" customHeight="1" thickBot="1">
      <c r="A294">
        <v>2</v>
      </c>
      <c r="B294" s="995"/>
      <c r="C294" s="997"/>
      <c r="D294" s="1004"/>
      <c r="E294" s="162">
        <f>$E$293</f>
        <v>0</v>
      </c>
      <c r="F294" s="204">
        <f>$F$293</f>
        <v>0</v>
      </c>
      <c r="G294" s="205">
        <f>$G$293+$E$294</f>
        <v>0</v>
      </c>
      <c r="H294" s="165">
        <f>$H$293+$F$294</f>
        <v>0</v>
      </c>
      <c r="I294" s="205">
        <f>$I$293+$G$294</f>
        <v>0</v>
      </c>
      <c r="J294" s="165">
        <f>$J$293+$H$294</f>
        <v>0</v>
      </c>
      <c r="K294" s="205">
        <f>$K$293+$I$294</f>
        <v>0</v>
      </c>
      <c r="L294" s="165">
        <f>$L$293+$J$294</f>
        <v>0</v>
      </c>
      <c r="M294" s="205">
        <f>$M$293+$K$294</f>
        <v>0</v>
      </c>
      <c r="N294" s="165">
        <f>$N$293+$L$294</f>
        <v>0</v>
      </c>
      <c r="O294" s="205">
        <f>$O$293+$M$294</f>
        <v>0</v>
      </c>
      <c r="P294" s="165">
        <f>$P$293+$N$294</f>
        <v>0</v>
      </c>
      <c r="Q294" s="205">
        <f>$Q$293+$O$294</f>
        <v>0</v>
      </c>
      <c r="R294" s="165">
        <f>$R$293+$P$294</f>
        <v>0</v>
      </c>
      <c r="S294" s="205">
        <f>$S$293+$Q$294</f>
        <v>0</v>
      </c>
      <c r="T294" s="165">
        <f>$T$293+$R$294</f>
        <v>0</v>
      </c>
      <c r="U294" s="205">
        <f>$U$293+$S$294</f>
        <v>0</v>
      </c>
      <c r="V294" s="165">
        <f>$V$293+$T$294</f>
        <v>0</v>
      </c>
      <c r="W294" s="205">
        <f>$W$293+$U$294</f>
        <v>0</v>
      </c>
      <c r="X294" s="165">
        <f>$X$293+$V$294</f>
        <v>0</v>
      </c>
      <c r="Y294" s="205">
        <f>$Y$293+$W$294</f>
        <v>1</v>
      </c>
      <c r="Z294" s="165">
        <f>$Z$293+$X$294</f>
        <v>0</v>
      </c>
      <c r="AA294" s="205">
        <f>$AA$293+$Y$294</f>
        <v>1</v>
      </c>
      <c r="AB294" s="165">
        <f>$AB$293+$Z$294</f>
        <v>0</v>
      </c>
    </row>
    <row r="295" spans="1:32" ht="15" customHeight="1" thickBot="1">
      <c r="AF295" t="s">
        <v>2233</v>
      </c>
    </row>
    <row r="296" spans="1:32">
      <c r="B296" s="137"/>
      <c r="C296" s="138" t="s">
        <v>13</v>
      </c>
      <c r="D296" s="158" t="s">
        <v>159</v>
      </c>
      <c r="E296" s="208" t="e">
        <f>F296/$D$297</f>
        <v>#DIV/0!</v>
      </c>
      <c r="F296" s="209">
        <f>SUMIF($A$9:$A$294,1,F$9:F$294)</f>
        <v>0</v>
      </c>
      <c r="G296" s="208" t="e">
        <f>H296/$D$297</f>
        <v>#DIV/0!</v>
      </c>
      <c r="H296" s="209">
        <f>SUMIF($A$9:$A$294,1,H$9:H$294)</f>
        <v>0</v>
      </c>
      <c r="I296" s="208" t="e">
        <f>J296/$D$297</f>
        <v>#DIV/0!</v>
      </c>
      <c r="J296" s="209">
        <f>SUMIF($A$9:$A$294,1,J$9:J$294)</f>
        <v>0</v>
      </c>
      <c r="K296" s="208" t="e">
        <f>L296/$D$297</f>
        <v>#DIV/0!</v>
      </c>
      <c r="L296" s="209">
        <f>SUMIF($A$9:$A$294,1,L$9:L$294)</f>
        <v>0</v>
      </c>
      <c r="M296" s="208" t="e">
        <f>N296/$D$297</f>
        <v>#DIV/0!</v>
      </c>
      <c r="N296" s="209">
        <f>SUMIF($A$9:$A$294,1,N$9:N$294)</f>
        <v>0</v>
      </c>
      <c r="O296" s="208" t="e">
        <f>P296/$D$297</f>
        <v>#DIV/0!</v>
      </c>
      <c r="P296" s="209">
        <f>SUMIF($A$9:$A$294,1,P$9:P$294)</f>
        <v>0</v>
      </c>
      <c r="Q296" s="208" t="e">
        <f>R296/$D$297</f>
        <v>#DIV/0!</v>
      </c>
      <c r="R296" s="209">
        <f>SUMIF($A$9:$A$294,1,R$9:R$294)</f>
        <v>0</v>
      </c>
      <c r="S296" s="208" t="e">
        <f>T296/$D$297</f>
        <v>#DIV/0!</v>
      </c>
      <c r="T296" s="209">
        <f>SUMIF($A$9:$A$294,1,T$9:T$294)</f>
        <v>0</v>
      </c>
      <c r="U296" s="208" t="e">
        <f>V296/$D$297</f>
        <v>#DIV/0!</v>
      </c>
      <c r="V296" s="209">
        <f>SUMIF($A$9:$A$294,1,V$9:V$294)</f>
        <v>0</v>
      </c>
      <c r="W296" s="208" t="e">
        <f>X296/$D$297</f>
        <v>#DIV/0!</v>
      </c>
      <c r="X296" s="209">
        <f>SUMIF($A$9:$A$294,1,X$9:X$294)</f>
        <v>0</v>
      </c>
      <c r="Y296" s="208" t="e">
        <f>Z296/$D$297</f>
        <v>#DIV/0!</v>
      </c>
      <c r="Z296" s="209">
        <f>SUMIF($A$9:$A$294,1,Z$9:Z$294)</f>
        <v>0</v>
      </c>
      <c r="AA296" s="208" t="e">
        <f>AB296/$D$297</f>
        <v>#DIV/0!</v>
      </c>
      <c r="AB296" s="209">
        <f>SUMIF($A$9:$A$294,1,AB$9:AB$294)</f>
        <v>0</v>
      </c>
    </row>
    <row r="297" spans="1:32" ht="15.75" thickBot="1">
      <c r="B297" s="139"/>
      <c r="C297" s="30"/>
      <c r="D297" s="210">
        <f>'04.01.2-ESQUADRIAS'!D8</f>
        <v>0</v>
      </c>
      <c r="E297" s="211" t="e">
        <f>F297/$D$297</f>
        <v>#DIV/0!</v>
      </c>
      <c r="F297" s="212">
        <f>SUMIF($A$9:$A$294,2,F$9:F$294)</f>
        <v>0</v>
      </c>
      <c r="G297" s="211" t="e">
        <f>H297/$D$297</f>
        <v>#DIV/0!</v>
      </c>
      <c r="H297" s="212">
        <f>SUMIF($A$9:$A$294,2,H$9:H$294)</f>
        <v>0</v>
      </c>
      <c r="I297" s="211" t="e">
        <f>J297/$D$297</f>
        <v>#DIV/0!</v>
      </c>
      <c r="J297" s="212">
        <f>SUMIF($A$9:$A$294,2,J$9:J$294)</f>
        <v>0</v>
      </c>
      <c r="K297" s="211" t="e">
        <f>L297/$D$297</f>
        <v>#DIV/0!</v>
      </c>
      <c r="L297" s="212">
        <f>SUMIF($A$9:$A$294,2,L$9:L$294)</f>
        <v>0</v>
      </c>
      <c r="M297" s="211" t="e">
        <f>N297/$D$297</f>
        <v>#DIV/0!</v>
      </c>
      <c r="N297" s="212">
        <f>SUMIF($A$9:$A$294,2,N$9:N$294)</f>
        <v>0</v>
      </c>
      <c r="O297" s="211" t="e">
        <f>P297/$D$297</f>
        <v>#DIV/0!</v>
      </c>
      <c r="P297" s="212">
        <f>SUMIF($A$9:$A$294,2,P$9:P$294)</f>
        <v>0</v>
      </c>
      <c r="Q297" s="211" t="e">
        <f>R297/$D$297</f>
        <v>#DIV/0!</v>
      </c>
      <c r="R297" s="212">
        <f>SUMIF($A$9:$A$294,2,R$9:R$294)</f>
        <v>0</v>
      </c>
      <c r="S297" s="211" t="e">
        <f>T297/$D$297</f>
        <v>#DIV/0!</v>
      </c>
      <c r="T297" s="212">
        <f>SUMIF($A$9:$A$294,2,T$9:T$294)</f>
        <v>0</v>
      </c>
      <c r="U297" s="211" t="e">
        <f>V297/$D$297</f>
        <v>#DIV/0!</v>
      </c>
      <c r="V297" s="212">
        <f>SUMIF($A$9:$A$294,2,V$9:V$294)</f>
        <v>0</v>
      </c>
      <c r="W297" s="211" t="e">
        <f>X297/$D$297</f>
        <v>#DIV/0!</v>
      </c>
      <c r="X297" s="212">
        <f>SUMIF($A$9:$A$294,2,X$9:X$294)</f>
        <v>0</v>
      </c>
      <c r="Y297" s="211" t="e">
        <f>Z297/$D$297</f>
        <v>#DIV/0!</v>
      </c>
      <c r="Z297" s="212">
        <f>SUMIF($A$9:$A$294,2,Z$9:Z$294)</f>
        <v>0</v>
      </c>
      <c r="AA297" s="211" t="e">
        <f>AB297/$D$297</f>
        <v>#DIV/0!</v>
      </c>
      <c r="AB297" s="212">
        <f>SUMIF($A$9:$A$294,2,AB$9:AB$294)</f>
        <v>0</v>
      </c>
      <c r="AF297" t="s">
        <v>2234</v>
      </c>
    </row>
    <row r="298" spans="1:32" ht="12.75" customHeight="1" thickBot="1">
      <c r="B298" s="140"/>
      <c r="C298" s="97" t="s">
        <v>459</v>
      </c>
      <c r="D298" s="112"/>
      <c r="E298" s="113"/>
      <c r="F298" s="213"/>
      <c r="G298" s="214"/>
      <c r="H298" s="113"/>
      <c r="I298" s="214"/>
      <c r="J298" s="113"/>
      <c r="K298" s="214"/>
      <c r="L298" s="113"/>
      <c r="M298" s="214"/>
      <c r="N298" s="113"/>
      <c r="O298" s="214"/>
      <c r="P298" s="113"/>
      <c r="Q298" s="214"/>
      <c r="R298" s="113"/>
      <c r="S298" s="214"/>
      <c r="T298" s="113"/>
      <c r="U298" s="214"/>
      <c r="V298" s="113"/>
      <c r="W298" s="214"/>
      <c r="X298" s="113"/>
      <c r="Y298" s="214"/>
      <c r="Z298" s="113"/>
      <c r="AA298" s="214"/>
      <c r="AB298" s="152"/>
    </row>
    <row r="299" spans="1:32" ht="30" customHeight="1" thickBot="1">
      <c r="B299" s="141"/>
      <c r="C299" s="142"/>
      <c r="D299" s="143"/>
      <c r="E299" s="144"/>
      <c r="F299" s="215"/>
      <c r="G299" s="216"/>
      <c r="H299" s="144"/>
      <c r="I299" s="216"/>
      <c r="J299" s="144"/>
      <c r="K299" s="216"/>
      <c r="L299" s="144"/>
      <c r="M299" s="216"/>
      <c r="N299" s="144"/>
      <c r="O299" s="216"/>
      <c r="P299" s="144"/>
      <c r="Q299" s="216"/>
      <c r="R299" s="144"/>
      <c r="S299" s="216"/>
      <c r="T299" s="144"/>
      <c r="U299" s="216"/>
      <c r="V299" s="144"/>
      <c r="W299" s="216"/>
      <c r="X299" s="144"/>
      <c r="Y299" s="216"/>
      <c r="Z299" s="144"/>
      <c r="AA299" s="216"/>
      <c r="AB299" s="145"/>
    </row>
  </sheetData>
  <mergeCells count="437">
    <mergeCell ref="B243:B244"/>
    <mergeCell ref="C267:C268"/>
    <mergeCell ref="D267:D268"/>
    <mergeCell ref="B249:B250"/>
    <mergeCell ref="C249:C250"/>
    <mergeCell ref="D249:D250"/>
    <mergeCell ref="B247:B248"/>
    <mergeCell ref="C247:C248"/>
    <mergeCell ref="D247:D248"/>
    <mergeCell ref="B245:B246"/>
    <mergeCell ref="C245:C246"/>
    <mergeCell ref="D245:D246"/>
    <mergeCell ref="D259:D260"/>
    <mergeCell ref="C243:C244"/>
    <mergeCell ref="D243:D244"/>
    <mergeCell ref="B251:B252"/>
    <mergeCell ref="C251:C252"/>
    <mergeCell ref="D251:D252"/>
    <mergeCell ref="B75:B76"/>
    <mergeCell ref="C75:C76"/>
    <mergeCell ref="D75:D76"/>
    <mergeCell ref="B229:B230"/>
    <mergeCell ref="C229:C230"/>
    <mergeCell ref="D229:D230"/>
    <mergeCell ref="B235:B236"/>
    <mergeCell ref="C235:C236"/>
    <mergeCell ref="D235:D236"/>
    <mergeCell ref="B233:B234"/>
    <mergeCell ref="C233:C234"/>
    <mergeCell ref="D233:D234"/>
    <mergeCell ref="B193:B194"/>
    <mergeCell ref="C193:C194"/>
    <mergeCell ref="D193:D194"/>
    <mergeCell ref="B205:B206"/>
    <mergeCell ref="C205:C206"/>
    <mergeCell ref="D205:D206"/>
    <mergeCell ref="B191:B192"/>
    <mergeCell ref="C191:C192"/>
    <mergeCell ref="D191:D192"/>
    <mergeCell ref="B197:B198"/>
    <mergeCell ref="C197:C198"/>
    <mergeCell ref="B151:B152"/>
    <mergeCell ref="B41:B42"/>
    <mergeCell ref="C41:C42"/>
    <mergeCell ref="D41:D42"/>
    <mergeCell ref="B73:B74"/>
    <mergeCell ref="C73:C74"/>
    <mergeCell ref="D73:D74"/>
    <mergeCell ref="B99:B100"/>
    <mergeCell ref="C99:C100"/>
    <mergeCell ref="D99:D100"/>
    <mergeCell ref="B97:B98"/>
    <mergeCell ref="C97:C98"/>
    <mergeCell ref="D97:D98"/>
    <mergeCell ref="B95:B96"/>
    <mergeCell ref="C95:C96"/>
    <mergeCell ref="D95:D96"/>
    <mergeCell ref="B93:B94"/>
    <mergeCell ref="C93:C94"/>
    <mergeCell ref="D93:D94"/>
    <mergeCell ref="B79:B80"/>
    <mergeCell ref="C79:C80"/>
    <mergeCell ref="D79:D80"/>
    <mergeCell ref="B77:B78"/>
    <mergeCell ref="C77:C78"/>
    <mergeCell ref="D77:D78"/>
    <mergeCell ref="B293:B294"/>
    <mergeCell ref="C293:C294"/>
    <mergeCell ref="D293:D294"/>
    <mergeCell ref="B285:B286"/>
    <mergeCell ref="C285:C286"/>
    <mergeCell ref="D285:D286"/>
    <mergeCell ref="B289:B290"/>
    <mergeCell ref="C289:C290"/>
    <mergeCell ref="D289:D290"/>
    <mergeCell ref="B287:B288"/>
    <mergeCell ref="C287:C288"/>
    <mergeCell ref="D287:D288"/>
    <mergeCell ref="B291:B292"/>
    <mergeCell ref="C291:C292"/>
    <mergeCell ref="D291:D292"/>
    <mergeCell ref="E269:AB269"/>
    <mergeCell ref="E270:AB270"/>
    <mergeCell ref="B271:B272"/>
    <mergeCell ref="C271:C272"/>
    <mergeCell ref="D271:D272"/>
    <mergeCell ref="E253:AB253"/>
    <mergeCell ref="E254:AB254"/>
    <mergeCell ref="B255:B256"/>
    <mergeCell ref="C255:C256"/>
    <mergeCell ref="D255:D256"/>
    <mergeCell ref="B257:B258"/>
    <mergeCell ref="C257:C258"/>
    <mergeCell ref="D257:D258"/>
    <mergeCell ref="B265:B266"/>
    <mergeCell ref="C265:C266"/>
    <mergeCell ref="D265:D266"/>
    <mergeCell ref="B263:B264"/>
    <mergeCell ref="C263:C264"/>
    <mergeCell ref="D263:D264"/>
    <mergeCell ref="B261:B262"/>
    <mergeCell ref="C261:C262"/>
    <mergeCell ref="D261:D262"/>
    <mergeCell ref="B259:B260"/>
    <mergeCell ref="C259:C260"/>
    <mergeCell ref="B213:B214"/>
    <mergeCell ref="C213:C214"/>
    <mergeCell ref="D213:D214"/>
    <mergeCell ref="B215:B216"/>
    <mergeCell ref="C215:C216"/>
    <mergeCell ref="D215:D216"/>
    <mergeCell ref="E239:AB239"/>
    <mergeCell ref="E240:AB240"/>
    <mergeCell ref="B241:B242"/>
    <mergeCell ref="C241:C242"/>
    <mergeCell ref="D241:D242"/>
    <mergeCell ref="E225:AB225"/>
    <mergeCell ref="E226:AB226"/>
    <mergeCell ref="B227:B228"/>
    <mergeCell ref="C227:C228"/>
    <mergeCell ref="D227:D228"/>
    <mergeCell ref="B231:B232"/>
    <mergeCell ref="C231:C232"/>
    <mergeCell ref="D231:D232"/>
    <mergeCell ref="B237:B238"/>
    <mergeCell ref="C237:C238"/>
    <mergeCell ref="D237:D238"/>
    <mergeCell ref="B217:B218"/>
    <mergeCell ref="C217:C218"/>
    <mergeCell ref="B195:B196"/>
    <mergeCell ref="C195:C196"/>
    <mergeCell ref="D195:D196"/>
    <mergeCell ref="B185:B186"/>
    <mergeCell ref="C185:C186"/>
    <mergeCell ref="D185:D186"/>
    <mergeCell ref="E187:AB187"/>
    <mergeCell ref="E188:AB188"/>
    <mergeCell ref="B189:B190"/>
    <mergeCell ref="C189:C190"/>
    <mergeCell ref="D189:D190"/>
    <mergeCell ref="E209:AB209"/>
    <mergeCell ref="E210:AB210"/>
    <mergeCell ref="B211:B212"/>
    <mergeCell ref="C211:C212"/>
    <mergeCell ref="D211:D212"/>
    <mergeCell ref="B207:B208"/>
    <mergeCell ref="C207:C208"/>
    <mergeCell ref="D207:D208"/>
    <mergeCell ref="D197:D198"/>
    <mergeCell ref="B203:B204"/>
    <mergeCell ref="C203:C204"/>
    <mergeCell ref="D203:D204"/>
    <mergeCell ref="B201:B202"/>
    <mergeCell ref="C201:C202"/>
    <mergeCell ref="D201:D202"/>
    <mergeCell ref="B199:B200"/>
    <mergeCell ref="C199:C200"/>
    <mergeCell ref="D199:D200"/>
    <mergeCell ref="E168:AB168"/>
    <mergeCell ref="B169:B170"/>
    <mergeCell ref="C169:C170"/>
    <mergeCell ref="D169:D170"/>
    <mergeCell ref="B161:B162"/>
    <mergeCell ref="C161:C162"/>
    <mergeCell ref="D161:D162"/>
    <mergeCell ref="B183:B184"/>
    <mergeCell ref="C183:C184"/>
    <mergeCell ref="D183:D184"/>
    <mergeCell ref="B181:B182"/>
    <mergeCell ref="C181:C182"/>
    <mergeCell ref="D181:D182"/>
    <mergeCell ref="B179:B180"/>
    <mergeCell ref="C179:C180"/>
    <mergeCell ref="D179:D180"/>
    <mergeCell ref="B177:B178"/>
    <mergeCell ref="C177:C178"/>
    <mergeCell ref="D177:D178"/>
    <mergeCell ref="B163:B164"/>
    <mergeCell ref="C163:C164"/>
    <mergeCell ref="D163:D164"/>
    <mergeCell ref="B175:B176"/>
    <mergeCell ref="C175:C176"/>
    <mergeCell ref="E147:AB147"/>
    <mergeCell ref="E148:AB148"/>
    <mergeCell ref="B149:B150"/>
    <mergeCell ref="C149:C150"/>
    <mergeCell ref="D149:D150"/>
    <mergeCell ref="E167:AB167"/>
    <mergeCell ref="B143:B144"/>
    <mergeCell ref="C143:C144"/>
    <mergeCell ref="D143:D144"/>
    <mergeCell ref="C151:C152"/>
    <mergeCell ref="D151:D152"/>
    <mergeCell ref="B153:B154"/>
    <mergeCell ref="C153:C154"/>
    <mergeCell ref="D153:D154"/>
    <mergeCell ref="B159:B160"/>
    <mergeCell ref="C159:C160"/>
    <mergeCell ref="D159:D160"/>
    <mergeCell ref="C145:C146"/>
    <mergeCell ref="B145:B146"/>
    <mergeCell ref="D145:D146"/>
    <mergeCell ref="B135:B136"/>
    <mergeCell ref="C135:C136"/>
    <mergeCell ref="D135:D136"/>
    <mergeCell ref="B133:B134"/>
    <mergeCell ref="C133:C134"/>
    <mergeCell ref="B137:B138"/>
    <mergeCell ref="C137:C138"/>
    <mergeCell ref="D137:D138"/>
    <mergeCell ref="B141:B142"/>
    <mergeCell ref="C141:C142"/>
    <mergeCell ref="D141:D142"/>
    <mergeCell ref="B139:B140"/>
    <mergeCell ref="C139:C140"/>
    <mergeCell ref="D139:D140"/>
    <mergeCell ref="D121:D122"/>
    <mergeCell ref="E123:AB123"/>
    <mergeCell ref="E124:AB124"/>
    <mergeCell ref="B125:B126"/>
    <mergeCell ref="C125:C126"/>
    <mergeCell ref="D125:D126"/>
    <mergeCell ref="B127:B128"/>
    <mergeCell ref="C127:C128"/>
    <mergeCell ref="D127:D128"/>
    <mergeCell ref="B129:B130"/>
    <mergeCell ref="C129:C130"/>
    <mergeCell ref="D129:D130"/>
    <mergeCell ref="B131:B132"/>
    <mergeCell ref="C131:C132"/>
    <mergeCell ref="D131:D132"/>
    <mergeCell ref="D133:D134"/>
    <mergeCell ref="B111:B112"/>
    <mergeCell ref="C111:C112"/>
    <mergeCell ref="D111:D112"/>
    <mergeCell ref="B119:B120"/>
    <mergeCell ref="C119:C120"/>
    <mergeCell ref="D119:D120"/>
    <mergeCell ref="B117:B118"/>
    <mergeCell ref="C117:C118"/>
    <mergeCell ref="D117:D118"/>
    <mergeCell ref="B115:B116"/>
    <mergeCell ref="C115:C116"/>
    <mergeCell ref="D115:D116"/>
    <mergeCell ref="B113:B114"/>
    <mergeCell ref="C113:C114"/>
    <mergeCell ref="D113:D114"/>
    <mergeCell ref="B121:B122"/>
    <mergeCell ref="C121:C122"/>
    <mergeCell ref="B103:B104"/>
    <mergeCell ref="C103:C104"/>
    <mergeCell ref="D103:D104"/>
    <mergeCell ref="E107:AB107"/>
    <mergeCell ref="E108:AB108"/>
    <mergeCell ref="B109:B110"/>
    <mergeCell ref="C109:C110"/>
    <mergeCell ref="D109:D110"/>
    <mergeCell ref="B91:B92"/>
    <mergeCell ref="C91:C92"/>
    <mergeCell ref="D91:D92"/>
    <mergeCell ref="B101:B102"/>
    <mergeCell ref="C101:C102"/>
    <mergeCell ref="D101:D102"/>
    <mergeCell ref="B105:B106"/>
    <mergeCell ref="C105:C106"/>
    <mergeCell ref="D105:D106"/>
    <mergeCell ref="E85:AB85"/>
    <mergeCell ref="E86:AB86"/>
    <mergeCell ref="B87:B88"/>
    <mergeCell ref="C87:C88"/>
    <mergeCell ref="D87:D88"/>
    <mergeCell ref="B89:B90"/>
    <mergeCell ref="C89:C90"/>
    <mergeCell ref="D89:D90"/>
    <mergeCell ref="B81:B82"/>
    <mergeCell ref="C81:C82"/>
    <mergeCell ref="D81:D82"/>
    <mergeCell ref="B83:B84"/>
    <mergeCell ref="C83:C84"/>
    <mergeCell ref="D83:D84"/>
    <mergeCell ref="E67:AB67"/>
    <mergeCell ref="E68:AB68"/>
    <mergeCell ref="B69:B70"/>
    <mergeCell ref="C69:C70"/>
    <mergeCell ref="D69:D70"/>
    <mergeCell ref="B71:B72"/>
    <mergeCell ref="C71:C72"/>
    <mergeCell ref="D71:D72"/>
    <mergeCell ref="B57:B58"/>
    <mergeCell ref="C57:C58"/>
    <mergeCell ref="D57:D58"/>
    <mergeCell ref="B65:B66"/>
    <mergeCell ref="C65:C66"/>
    <mergeCell ref="D65:D66"/>
    <mergeCell ref="B63:B64"/>
    <mergeCell ref="C63:C64"/>
    <mergeCell ref="D63:D64"/>
    <mergeCell ref="B61:B62"/>
    <mergeCell ref="C61:C62"/>
    <mergeCell ref="D61:D62"/>
    <mergeCell ref="B59:B60"/>
    <mergeCell ref="C59:C60"/>
    <mergeCell ref="D59:D60"/>
    <mergeCell ref="D45:D46"/>
    <mergeCell ref="B43:B44"/>
    <mergeCell ref="C43:C44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D43:D44"/>
    <mergeCell ref="B21:B22"/>
    <mergeCell ref="C21:C22"/>
    <mergeCell ref="D21:D22"/>
    <mergeCell ref="E51:AB51"/>
    <mergeCell ref="E52:AB52"/>
    <mergeCell ref="B37:B38"/>
    <mergeCell ref="C37:C38"/>
    <mergeCell ref="D37:D38"/>
    <mergeCell ref="B39:B40"/>
    <mergeCell ref="C39:C40"/>
    <mergeCell ref="D39:D40"/>
    <mergeCell ref="B31:B32"/>
    <mergeCell ref="C31:C32"/>
    <mergeCell ref="D31:D32"/>
    <mergeCell ref="E33:AB33"/>
    <mergeCell ref="E34:AB34"/>
    <mergeCell ref="B35:B36"/>
    <mergeCell ref="C35:C36"/>
    <mergeCell ref="D35:D36"/>
    <mergeCell ref="B47:B48"/>
    <mergeCell ref="C47:C48"/>
    <mergeCell ref="D47:D48"/>
    <mergeCell ref="B45:B46"/>
    <mergeCell ref="C45:C46"/>
    <mergeCell ref="D29:D30"/>
    <mergeCell ref="B27:B28"/>
    <mergeCell ref="C27:C28"/>
    <mergeCell ref="D27:D28"/>
    <mergeCell ref="B25:B26"/>
    <mergeCell ref="C25:C26"/>
    <mergeCell ref="D25:D26"/>
    <mergeCell ref="B23:B24"/>
    <mergeCell ref="C23:C24"/>
    <mergeCell ref="D23:D24"/>
    <mergeCell ref="A1:A2"/>
    <mergeCell ref="B1:AB1"/>
    <mergeCell ref="B2:AB2"/>
    <mergeCell ref="B3:AB3"/>
    <mergeCell ref="B4:AB4"/>
    <mergeCell ref="B5:AB5"/>
    <mergeCell ref="B13:B14"/>
    <mergeCell ref="C13:C14"/>
    <mergeCell ref="D13:D14"/>
    <mergeCell ref="D11:D12"/>
    <mergeCell ref="O8:P8"/>
    <mergeCell ref="Q8:R8"/>
    <mergeCell ref="S8:T8"/>
    <mergeCell ref="U8:V8"/>
    <mergeCell ref="W8:X8"/>
    <mergeCell ref="Y8:Z8"/>
    <mergeCell ref="B6:B8"/>
    <mergeCell ref="C6:C8"/>
    <mergeCell ref="D6:D8"/>
    <mergeCell ref="E6:AB6"/>
    <mergeCell ref="E7:J7"/>
    <mergeCell ref="E8:F8"/>
    <mergeCell ref="G8:H8"/>
    <mergeCell ref="I8:J8"/>
    <mergeCell ref="B15:B16"/>
    <mergeCell ref="C15:C16"/>
    <mergeCell ref="D15:D16"/>
    <mergeCell ref="AA8:AB8"/>
    <mergeCell ref="E9:AB9"/>
    <mergeCell ref="E10:AB10"/>
    <mergeCell ref="B11:B12"/>
    <mergeCell ref="C11:C12"/>
    <mergeCell ref="B157:B158"/>
    <mergeCell ref="C157:C158"/>
    <mergeCell ref="D157:D158"/>
    <mergeCell ref="B155:B156"/>
    <mergeCell ref="C155:C156"/>
    <mergeCell ref="D155:D156"/>
    <mergeCell ref="K8:L8"/>
    <mergeCell ref="M8:N8"/>
    <mergeCell ref="B17:B18"/>
    <mergeCell ref="C17:C18"/>
    <mergeCell ref="D17:D18"/>
    <mergeCell ref="B19:B20"/>
    <mergeCell ref="C19:C20"/>
    <mergeCell ref="D19:D20"/>
    <mergeCell ref="B29:B30"/>
    <mergeCell ref="C29:C30"/>
    <mergeCell ref="D175:D176"/>
    <mergeCell ref="B171:B172"/>
    <mergeCell ref="C171:C172"/>
    <mergeCell ref="D171:D172"/>
    <mergeCell ref="B165:B166"/>
    <mergeCell ref="C165:C166"/>
    <mergeCell ref="D165:D166"/>
    <mergeCell ref="B173:B174"/>
    <mergeCell ref="C173:C174"/>
    <mergeCell ref="D173:D174"/>
    <mergeCell ref="D217:D218"/>
    <mergeCell ref="B223:B224"/>
    <mergeCell ref="C223:C224"/>
    <mergeCell ref="D223:D224"/>
    <mergeCell ref="B221:B222"/>
    <mergeCell ref="C221:C222"/>
    <mergeCell ref="D221:D222"/>
    <mergeCell ref="B219:B220"/>
    <mergeCell ref="C219:C220"/>
    <mergeCell ref="D219:D220"/>
    <mergeCell ref="B283:B284"/>
    <mergeCell ref="C283:C284"/>
    <mergeCell ref="D283:D284"/>
    <mergeCell ref="B281:B282"/>
    <mergeCell ref="C281:C282"/>
    <mergeCell ref="D281:D282"/>
    <mergeCell ref="B279:B280"/>
    <mergeCell ref="C279:C280"/>
    <mergeCell ref="D279:D280"/>
    <mergeCell ref="B273:B274"/>
    <mergeCell ref="C273:C274"/>
    <mergeCell ref="D273:D274"/>
    <mergeCell ref="B275:B276"/>
    <mergeCell ref="C275:C276"/>
    <mergeCell ref="D275:D276"/>
    <mergeCell ref="B267:B268"/>
    <mergeCell ref="B277:B278"/>
    <mergeCell ref="C277:C278"/>
    <mergeCell ref="D277:D278"/>
  </mergeCells>
  <phoneticPr fontId="22" type="noConversion"/>
  <pageMargins left="0.59055118110236204" right="0.196850393700787" top="0.196850393700787" bottom="0.196850393700787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DC139-9631-4996-8C0C-406F44F13238}">
  <sheetPr codeName="Planilha28">
    <tabColor rgb="FF002060"/>
  </sheetPr>
  <dimension ref="A1:AF778"/>
  <sheetViews>
    <sheetView zoomScale="85" zoomScaleNormal="85" workbookViewId="0">
      <pane xSplit="4" ySplit="8" topLeftCell="N631" activePane="bottomRight" state="frozen"/>
      <selection pane="topRight" activeCell="G25" sqref="G25"/>
      <selection pane="bottomLeft" activeCell="G25" sqref="G25"/>
      <selection pane="bottomRight" activeCell="AD40" sqref="AD40"/>
    </sheetView>
  </sheetViews>
  <sheetFormatPr defaultColWidth="14.42578125" defaultRowHeight="15" customHeight="1"/>
  <cols>
    <col min="1" max="1" width="5.85546875" style="107" customWidth="1"/>
    <col min="2" max="2" width="13.28515625" customWidth="1"/>
    <col min="3" max="3" width="85.7109375" customWidth="1"/>
    <col min="4" max="4" width="20.7109375" style="394" customWidth="1"/>
    <col min="5" max="5" width="7.7109375" style="135" customWidth="1"/>
    <col min="6" max="6" width="14.28515625" style="383" customWidth="1"/>
    <col min="7" max="7" width="7.7109375" style="149" customWidth="1"/>
    <col min="8" max="8" width="14.28515625" style="388" customWidth="1"/>
    <col min="9" max="9" width="7.7109375" style="149" customWidth="1"/>
    <col min="10" max="10" width="14.28515625" style="388" customWidth="1"/>
    <col min="11" max="11" width="7.7109375" style="149" customWidth="1"/>
    <col min="12" max="12" width="14.28515625" style="388" customWidth="1"/>
    <col min="13" max="13" width="7.7109375" style="149" customWidth="1"/>
    <col min="14" max="14" width="13.28515625" style="388" customWidth="1"/>
    <col min="15" max="15" width="7.7109375" style="149" customWidth="1"/>
    <col min="16" max="16" width="13.28515625" style="388" customWidth="1"/>
    <col min="17" max="17" width="7.7109375" style="149" customWidth="1"/>
    <col min="18" max="18" width="13.28515625" style="388" customWidth="1"/>
    <col min="19" max="19" width="7.7109375" style="149" customWidth="1"/>
    <col min="20" max="20" width="13.28515625" style="388" customWidth="1"/>
    <col min="21" max="21" width="7.7109375" style="149" customWidth="1"/>
    <col min="22" max="22" width="13.5703125" style="388" customWidth="1"/>
    <col min="23" max="23" width="7.7109375" style="149" customWidth="1"/>
    <col min="24" max="24" width="14.28515625" style="388" customWidth="1"/>
    <col min="25" max="25" width="7.7109375" style="149" customWidth="1"/>
    <col min="26" max="26" width="13.5703125" style="388" customWidth="1"/>
    <col min="27" max="27" width="7.7109375" style="149" customWidth="1"/>
    <col min="28" max="28" width="13.5703125" style="388" bestFit="1" customWidth="1"/>
    <col min="29" max="29" width="10.85546875" style="402" customWidth="1"/>
    <col min="30" max="30" width="13.28515625" bestFit="1" customWidth="1"/>
    <col min="31" max="36" width="9" customWidth="1"/>
  </cols>
  <sheetData>
    <row r="1" spans="1:32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</row>
    <row r="2" spans="1:32" ht="19.5" customHeight="1">
      <c r="A2" s="1001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2" ht="19.5" customHeight="1">
      <c r="A3" s="400" t="s">
        <v>751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2" ht="19.5" customHeight="1">
      <c r="A4" s="133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2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2" ht="19.5" customHeight="1" thickBot="1">
      <c r="B6" s="983" t="s">
        <v>15</v>
      </c>
      <c r="C6" s="984" t="str">
        <f>'04.01.4-COBERTURAS'!C8</f>
        <v>ARQUITETURA E ELEMENTOS DE URBANISMO</v>
      </c>
      <c r="D6" s="1016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B7" s="1012"/>
      <c r="C7" s="1014"/>
      <c r="D7" s="1017"/>
      <c r="E7" s="989" t="e">
        <f>IF(#REF!&lt;&gt;1,"VERIFICAR SOMATÓRIO DAS PORCENTAGENS!!!!!!!","OK")</f>
        <v>#REF!</v>
      </c>
      <c r="F7" s="990"/>
      <c r="G7" s="990"/>
      <c r="H7" s="990"/>
      <c r="I7" s="990"/>
      <c r="J7" s="990"/>
      <c r="K7" s="148"/>
      <c r="L7" s="391"/>
      <c r="M7" s="148"/>
      <c r="N7" s="391"/>
      <c r="O7" s="148"/>
      <c r="P7" s="391"/>
      <c r="Q7" s="148"/>
      <c r="R7" s="391"/>
      <c r="S7" s="148"/>
      <c r="T7" s="391"/>
      <c r="U7" s="148"/>
      <c r="V7" s="391"/>
      <c r="W7" s="148"/>
      <c r="X7" s="391"/>
      <c r="Y7" s="148"/>
      <c r="Z7" s="391"/>
      <c r="AA7" s="148"/>
      <c r="AB7" s="397"/>
    </row>
    <row r="8" spans="1:32" ht="19.5" customHeight="1" thickBot="1">
      <c r="B8" s="1013"/>
      <c r="C8" s="1015"/>
      <c r="D8" s="1018"/>
      <c r="E8" s="980">
        <v>1</v>
      </c>
      <c r="F8" s="981"/>
      <c r="G8" s="980">
        <v>2</v>
      </c>
      <c r="H8" s="981">
        <f>SUBTOTAL(9,H35:H756)</f>
        <v>0</v>
      </c>
      <c r="I8" s="980">
        <v>3</v>
      </c>
      <c r="J8" s="981">
        <f>SUBTOTAL(9,J35:J756)</f>
        <v>0</v>
      </c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1"/>
      <c r="AF8">
        <v>4</v>
      </c>
    </row>
    <row r="9" spans="1:32" ht="15" customHeight="1">
      <c r="B9" s="76" t="str">
        <f>'04.01.4-COBERTURAS'!$B$9</f>
        <v>04.01.000</v>
      </c>
      <c r="C9" s="76" t="str">
        <f>'04.01.4-COBERTURAS'!$C$9</f>
        <v>ARQUITETURA - Bloco A</v>
      </c>
      <c r="D9" s="378">
        <f>'04.01.4-COBERTURAS'!$H$9</f>
        <v>0</v>
      </c>
      <c r="E9" s="1019"/>
      <c r="F9" s="993"/>
      <c r="G9" s="1020"/>
      <c r="H9" s="993"/>
      <c r="I9" s="1020"/>
      <c r="J9" s="993"/>
      <c r="K9" s="993"/>
      <c r="L9" s="993"/>
      <c r="M9" s="993"/>
      <c r="N9" s="993"/>
      <c r="O9" s="993"/>
      <c r="P9" s="993"/>
      <c r="Q9" s="993"/>
      <c r="R9" s="993"/>
      <c r="S9" s="993"/>
      <c r="T9" s="993"/>
      <c r="U9" s="993"/>
      <c r="V9" s="993"/>
      <c r="W9" s="993"/>
      <c r="X9" s="993"/>
      <c r="Y9" s="993"/>
      <c r="Z9" s="993"/>
      <c r="AA9" s="993"/>
      <c r="AB9" s="993"/>
      <c r="AF9" s="200" t="s">
        <v>460</v>
      </c>
    </row>
    <row r="10" spans="1:32" ht="15" customHeight="1" thickBot="1">
      <c r="B10" s="127" t="str">
        <f>'04.01.4-COBERTURAS'!$B$10</f>
        <v>04.01.550</v>
      </c>
      <c r="C10" s="127" t="str">
        <f>'04.01.4-COBERTURAS'!$C$10</f>
        <v>Revestimentos de forro</v>
      </c>
      <c r="D10" s="393"/>
      <c r="E10" s="1000"/>
      <c r="F10" s="1000"/>
      <c r="G10" s="1000"/>
      <c r="H10" s="1000"/>
      <c r="I10" s="1000"/>
      <c r="J10" s="1000"/>
      <c r="K10" s="1000"/>
      <c r="L10" s="1000"/>
      <c r="M10" s="1000"/>
      <c r="N10" s="1000"/>
      <c r="O10" s="1000"/>
      <c r="P10" s="1000"/>
      <c r="Q10" s="1000"/>
      <c r="R10" s="1000"/>
      <c r="S10" s="1000"/>
      <c r="T10" s="1000"/>
      <c r="U10" s="1000"/>
      <c r="V10" s="1000"/>
      <c r="W10" s="1000"/>
      <c r="X10" s="1000"/>
      <c r="Y10" s="1000"/>
      <c r="Z10" s="1000"/>
      <c r="AA10" s="1000"/>
      <c r="AB10" s="1000"/>
      <c r="AF10" t="s">
        <v>2749</v>
      </c>
    </row>
    <row r="11" spans="1:32" ht="15" customHeight="1" thickBot="1">
      <c r="A11" s="107">
        <v>1</v>
      </c>
      <c r="B11" s="1005" t="str">
        <f>'04.01.4-COBERTURAS'!$B$11</f>
        <v>04.01.400.01</v>
      </c>
      <c r="C11" s="1005" t="str">
        <f>'04.01.4-COBERTURAS'!$C$11</f>
        <v>REMOÇÃO DE FORROS DE DRYWALL, PVC E FIBROMINERAL, DE FORMA MANUAL, SEM REAPROVEITAMENTO. AF_09/2023</v>
      </c>
      <c r="D11" s="1008">
        <f>VLOOKUP(B11,'04.01.4-COBERTURAS'!B:Q,7,0)</f>
        <v>0</v>
      </c>
      <c r="E11" s="175">
        <v>1</v>
      </c>
      <c r="F11" s="381">
        <f>$E$11*$D$11</f>
        <v>0</v>
      </c>
      <c r="G11" s="176"/>
      <c r="H11" s="386">
        <f>$G$11*$D$11</f>
        <v>0</v>
      </c>
      <c r="I11" s="176"/>
      <c r="J11" s="386">
        <f>$I$11*$D$11</f>
        <v>0</v>
      </c>
      <c r="K11" s="176"/>
      <c r="L11" s="386">
        <f>$K$11*$D$11</f>
        <v>0</v>
      </c>
      <c r="M11" s="176"/>
      <c r="N11" s="386">
        <f>$M$11*$D$11</f>
        <v>0</v>
      </c>
      <c r="O11" s="176"/>
      <c r="P11" s="386">
        <f>$O$11*$D$11</f>
        <v>0</v>
      </c>
      <c r="Q11" s="176"/>
      <c r="R11" s="386">
        <f>$Q$11*$D$11</f>
        <v>0</v>
      </c>
      <c r="S11" s="176"/>
      <c r="T11" s="386">
        <f>$S$11*$D$11</f>
        <v>0</v>
      </c>
      <c r="U11" s="176"/>
      <c r="V11" s="386">
        <f>$U$11*$D$11</f>
        <v>0</v>
      </c>
      <c r="W11" s="176"/>
      <c r="X11" s="386">
        <f>$W$11*$D$11</f>
        <v>0</v>
      </c>
      <c r="Y11" s="176"/>
      <c r="Z11" s="386">
        <f>$Y$11*$D$11</f>
        <v>0</v>
      </c>
      <c r="AA11" s="176"/>
      <c r="AB11" s="386">
        <f>$AA$11*$D$11</f>
        <v>0</v>
      </c>
      <c r="AC11" s="402">
        <f>SUM(E11,G11,I11,K11,M11,O11,Q11,S11,U11,W11,Y11,AA11)</f>
        <v>1</v>
      </c>
      <c r="AD11" s="401"/>
      <c r="AF11" t="s">
        <v>2750</v>
      </c>
    </row>
    <row r="12" spans="1:32" ht="15" customHeight="1" thickBot="1">
      <c r="A12" s="107">
        <v>2</v>
      </c>
      <c r="B12" s="1005"/>
      <c r="C12" s="1005"/>
      <c r="D12" s="1008"/>
      <c r="E12" s="162">
        <f>$E$11</f>
        <v>1</v>
      </c>
      <c r="F12" s="382">
        <f>$F$11</f>
        <v>0</v>
      </c>
      <c r="G12" s="164">
        <f>$G$11+$E$12</f>
        <v>1</v>
      </c>
      <c r="H12" s="387">
        <f>$H$11+$F$12</f>
        <v>0</v>
      </c>
      <c r="I12" s="164">
        <f>$I$11+$G$12</f>
        <v>1</v>
      </c>
      <c r="J12" s="387">
        <f>$J$11+$H$12</f>
        <v>0</v>
      </c>
      <c r="K12" s="164">
        <f>$K$11+$I$12</f>
        <v>1</v>
      </c>
      <c r="L12" s="387">
        <f>$L$11+$J$12</f>
        <v>0</v>
      </c>
      <c r="M12" s="164">
        <f>$M$11+$K$12</f>
        <v>1</v>
      </c>
      <c r="N12" s="387">
        <f>$N$11+$L$12</f>
        <v>0</v>
      </c>
      <c r="O12" s="164">
        <f>$O$11+$M$12</f>
        <v>1</v>
      </c>
      <c r="P12" s="387">
        <f>$P$11+$N$12</f>
        <v>0</v>
      </c>
      <c r="Q12" s="164">
        <f>$Q$11+$O$12</f>
        <v>1</v>
      </c>
      <c r="R12" s="387">
        <f>$R$11+$P$12</f>
        <v>0</v>
      </c>
      <c r="S12" s="164">
        <f>$S$11+$Q$12</f>
        <v>1</v>
      </c>
      <c r="T12" s="387">
        <f>$T$11+$R$12</f>
        <v>0</v>
      </c>
      <c r="U12" s="164">
        <f>$U$11+$S$12</f>
        <v>1</v>
      </c>
      <c r="V12" s="387">
        <f>$V$11+$T$12</f>
        <v>0</v>
      </c>
      <c r="W12" s="164">
        <f>$W$11+$U$12</f>
        <v>1</v>
      </c>
      <c r="X12" s="387">
        <f>$X$11+$V$12</f>
        <v>0</v>
      </c>
      <c r="Y12" s="164">
        <f>$Y$11+$W$12</f>
        <v>1</v>
      </c>
      <c r="Z12" s="387">
        <f>$Z$11+$X$12</f>
        <v>0</v>
      </c>
      <c r="AA12" s="164">
        <f>$AA$11+$Y$12</f>
        <v>1</v>
      </c>
      <c r="AB12" s="387">
        <f>$AB$11+$Z$12</f>
        <v>0</v>
      </c>
      <c r="AC12" s="402">
        <f t="shared" ref="AC12:AC69" si="0">SUM(E12,G12,I12,K12,M12,O12,Q12,S12,U12,W12,Y12,AA12)</f>
        <v>12</v>
      </c>
      <c r="AD12" s="401"/>
    </row>
    <row r="13" spans="1:32" ht="15" customHeight="1" thickBot="1">
      <c r="A13" s="107">
        <v>1</v>
      </c>
      <c r="B13" s="1005" t="str">
        <f>'04.01.4-COBERTURAS'!$B$12</f>
        <v>04.01.400.02</v>
      </c>
      <c r="C13" s="1005" t="str">
        <f>'04.01.4-COBERTURAS'!$C$12</f>
        <v>PINTURA TINTA DE ACABAMENTO (PIGMENTADA) ESMALTE SINTÉTICO ACETINADO EM MADEIRA, 2 DEMÃOS. AF_01/2021</v>
      </c>
      <c r="D13" s="1008">
        <f>VLOOKUP(B13,'04.01.4-COBERTURAS'!B:Q,7,0)</f>
        <v>0</v>
      </c>
      <c r="E13" s="175">
        <v>1</v>
      </c>
      <c r="F13" s="381">
        <f>$E$13*$D$13</f>
        <v>0</v>
      </c>
      <c r="G13" s="176"/>
      <c r="H13" s="386">
        <f>$G$13*$D$13</f>
        <v>0</v>
      </c>
      <c r="I13" s="176"/>
      <c r="J13" s="386">
        <f>$I$13*$D$13</f>
        <v>0</v>
      </c>
      <c r="K13" s="176"/>
      <c r="L13" s="386">
        <f>$K$13*$D$13</f>
        <v>0</v>
      </c>
      <c r="M13" s="176"/>
      <c r="N13" s="386">
        <f>$M$13*$D$13</f>
        <v>0</v>
      </c>
      <c r="O13" s="176"/>
      <c r="P13" s="386">
        <f>$O$13*$D$13</f>
        <v>0</v>
      </c>
      <c r="Q13" s="176"/>
      <c r="R13" s="386">
        <f>$Q$13*$D$13</f>
        <v>0</v>
      </c>
      <c r="S13" s="176"/>
      <c r="T13" s="386">
        <f>$S$13*$D$13</f>
        <v>0</v>
      </c>
      <c r="U13" s="176"/>
      <c r="V13" s="386">
        <f>$U$13*$D$13</f>
        <v>0</v>
      </c>
      <c r="W13" s="176"/>
      <c r="X13" s="386">
        <f>$W$13*$D$13</f>
        <v>0</v>
      </c>
      <c r="Y13" s="176"/>
      <c r="Z13" s="386">
        <f>$Y$13*$D$13</f>
        <v>0</v>
      </c>
      <c r="AA13" s="176"/>
      <c r="AB13" s="386">
        <f>$AA$13*$D$13</f>
        <v>0</v>
      </c>
      <c r="AC13" s="402">
        <f t="shared" si="0"/>
        <v>1</v>
      </c>
      <c r="AD13" s="401"/>
      <c r="AF13" t="s">
        <v>2751</v>
      </c>
    </row>
    <row r="14" spans="1:32" ht="15" customHeight="1" thickBot="1">
      <c r="A14" s="107">
        <v>2</v>
      </c>
      <c r="B14" s="1005"/>
      <c r="C14" s="1005"/>
      <c r="D14" s="1008"/>
      <c r="E14" s="162">
        <f>$E$13</f>
        <v>1</v>
      </c>
      <c r="F14" s="382">
        <f>$F$13</f>
        <v>0</v>
      </c>
      <c r="G14" s="164">
        <f>$G$13+$E$14</f>
        <v>1</v>
      </c>
      <c r="H14" s="387">
        <f>$H$13+$F$14</f>
        <v>0</v>
      </c>
      <c r="I14" s="164">
        <f>$I$13+$G$14</f>
        <v>1</v>
      </c>
      <c r="J14" s="387">
        <f>$J$13+$H$14</f>
        <v>0</v>
      </c>
      <c r="K14" s="164">
        <f>$K$13+$I$14</f>
        <v>1</v>
      </c>
      <c r="L14" s="387">
        <f>$L$13+$J$14</f>
        <v>0</v>
      </c>
      <c r="M14" s="164">
        <f>$M$13+$K$14</f>
        <v>1</v>
      </c>
      <c r="N14" s="387">
        <f>$N$13+$L$14</f>
        <v>0</v>
      </c>
      <c r="O14" s="164">
        <f>$O$13+$M$14</f>
        <v>1</v>
      </c>
      <c r="P14" s="387">
        <f>$P$13+$N$14</f>
        <v>0</v>
      </c>
      <c r="Q14" s="164">
        <f>$Q$13+$O$14</f>
        <v>1</v>
      </c>
      <c r="R14" s="387">
        <f>$R$13+$P$14</f>
        <v>0</v>
      </c>
      <c r="S14" s="164">
        <f>$S$13+$Q$14</f>
        <v>1</v>
      </c>
      <c r="T14" s="387">
        <f>$T$13+$R$14</f>
        <v>0</v>
      </c>
      <c r="U14" s="164">
        <f>$U$13+$S$14</f>
        <v>1</v>
      </c>
      <c r="V14" s="387">
        <f>$V$13+$T$14</f>
        <v>0</v>
      </c>
      <c r="W14" s="164">
        <f>$W$13+$U$14</f>
        <v>1</v>
      </c>
      <c r="X14" s="387">
        <f>$X$13+$V$14</f>
        <v>0</v>
      </c>
      <c r="Y14" s="164">
        <f>$Y$13+$W$14</f>
        <v>1</v>
      </c>
      <c r="Z14" s="387">
        <f>$Z$13+$X$14</f>
        <v>0</v>
      </c>
      <c r="AA14" s="164">
        <f>$AA$13+$Y$14</f>
        <v>1</v>
      </c>
      <c r="AB14" s="387">
        <f>$AB$13+$Z$14</f>
        <v>0</v>
      </c>
      <c r="AC14" s="402">
        <f t="shared" si="0"/>
        <v>12</v>
      </c>
      <c r="AD14" s="401"/>
    </row>
    <row r="15" spans="1:32" ht="15" customHeight="1" thickBot="1">
      <c r="A15" s="107">
        <v>1</v>
      </c>
      <c r="B15" s="1005" t="str">
        <f>'04.01.4-COBERTURAS'!$B$13</f>
        <v>04.01.400.03</v>
      </c>
      <c r="C15" s="1005" t="str">
        <f>'04.01.4-COBERTURAS'!$C$13</f>
        <v>FORRO EM MADEIRA, INCLUSIVE ESTRUTURA BIDIRECIONAL DE FIXAÇÃO</v>
      </c>
      <c r="D15" s="1008">
        <f>VLOOKUP(B15,'04.01.4-COBERTURAS'!B:Q,7,0)</f>
        <v>0</v>
      </c>
      <c r="E15" s="175">
        <v>0.5</v>
      </c>
      <c r="F15" s="381">
        <f>$E$15*$D$15</f>
        <v>0</v>
      </c>
      <c r="G15" s="176">
        <v>0.5</v>
      </c>
      <c r="H15" s="386">
        <f>$G$15*$D$15</f>
        <v>0</v>
      </c>
      <c r="I15" s="176"/>
      <c r="J15" s="386">
        <f>$I$15*$D$15</f>
        <v>0</v>
      </c>
      <c r="K15" s="176"/>
      <c r="L15" s="386">
        <f>$K$15*$D$15</f>
        <v>0</v>
      </c>
      <c r="M15" s="176"/>
      <c r="N15" s="386">
        <f>$M$15*$D$15</f>
        <v>0</v>
      </c>
      <c r="O15" s="176"/>
      <c r="P15" s="386">
        <f>$O$15*$D$15</f>
        <v>0</v>
      </c>
      <c r="Q15" s="176"/>
      <c r="R15" s="386">
        <f>$Q$15*$D$15</f>
        <v>0</v>
      </c>
      <c r="S15" s="176"/>
      <c r="T15" s="386">
        <f>$S$15*$D$15</f>
        <v>0</v>
      </c>
      <c r="U15" s="176"/>
      <c r="V15" s="386">
        <f>$U$15*$D$15</f>
        <v>0</v>
      </c>
      <c r="W15" s="176"/>
      <c r="X15" s="386">
        <f>$W$15*$D$15</f>
        <v>0</v>
      </c>
      <c r="Y15" s="176"/>
      <c r="Z15" s="386">
        <f>$Y$15*$D$15</f>
        <v>0</v>
      </c>
      <c r="AA15" s="176"/>
      <c r="AB15" s="386">
        <f>$AA$15*$D$15</f>
        <v>0</v>
      </c>
      <c r="AC15" s="402">
        <f t="shared" si="0"/>
        <v>1</v>
      </c>
      <c r="AD15" s="401"/>
      <c r="AF15" t="s">
        <v>2752</v>
      </c>
    </row>
    <row r="16" spans="1:32" ht="13.5" thickBot="1">
      <c r="A16" s="107">
        <v>2</v>
      </c>
      <c r="B16" s="1005"/>
      <c r="C16" s="1005"/>
      <c r="D16" s="1008"/>
      <c r="E16" s="162">
        <f>$E$15</f>
        <v>0.5</v>
      </c>
      <c r="F16" s="382">
        <f>$F$15</f>
        <v>0</v>
      </c>
      <c r="G16" s="164">
        <f>$G$15+$E$16</f>
        <v>1</v>
      </c>
      <c r="H16" s="387">
        <f>$H$15+$F$16</f>
        <v>0</v>
      </c>
      <c r="I16" s="164">
        <f>$I$15+$G$16</f>
        <v>1</v>
      </c>
      <c r="J16" s="387">
        <f>$J$15+$H$16</f>
        <v>0</v>
      </c>
      <c r="K16" s="164">
        <f>$K$15+$I$16</f>
        <v>1</v>
      </c>
      <c r="L16" s="387">
        <f>$L$15+$J$16</f>
        <v>0</v>
      </c>
      <c r="M16" s="164">
        <f>$M$15+$K$16</f>
        <v>1</v>
      </c>
      <c r="N16" s="387">
        <f>$N$15+$L$16</f>
        <v>0</v>
      </c>
      <c r="O16" s="164">
        <f>$O$15+$M$16</f>
        <v>1</v>
      </c>
      <c r="P16" s="387">
        <f>$P$15+$N$16</f>
        <v>0</v>
      </c>
      <c r="Q16" s="164">
        <f>$Q$15+$O$16</f>
        <v>1</v>
      </c>
      <c r="R16" s="387">
        <f>$R$15+$P$16</f>
        <v>0</v>
      </c>
      <c r="S16" s="164">
        <f>$S$15+$Q$16</f>
        <v>1</v>
      </c>
      <c r="T16" s="387">
        <f>$T$15+$R$16</f>
        <v>0</v>
      </c>
      <c r="U16" s="164">
        <f>$U$15+$S$16</f>
        <v>1</v>
      </c>
      <c r="V16" s="387">
        <f>$V$15+$T$16</f>
        <v>0</v>
      </c>
      <c r="W16" s="164">
        <f>$W$15+$U$16</f>
        <v>1</v>
      </c>
      <c r="X16" s="387">
        <f>$X$15+$V$16</f>
        <v>0</v>
      </c>
      <c r="Y16" s="164">
        <f>$Y$15+$W$16</f>
        <v>1</v>
      </c>
      <c r="Z16" s="387">
        <f>$Z$15+$X$16</f>
        <v>0</v>
      </c>
      <c r="AA16" s="164">
        <f>$AA$15+$Y$16</f>
        <v>1</v>
      </c>
      <c r="AB16" s="387">
        <f>$AB$15+$Z$16</f>
        <v>0</v>
      </c>
      <c r="AC16" s="402">
        <f t="shared" si="0"/>
        <v>11.5</v>
      </c>
      <c r="AD16" s="401"/>
    </row>
    <row r="17" spans="1:32" ht="15" customHeight="1" thickBot="1">
      <c r="A17" s="107">
        <v>1</v>
      </c>
      <c r="B17" s="1005" t="str">
        <f>'04.01.4-COBERTURAS'!$B$14</f>
        <v>04.01.400.04</v>
      </c>
      <c r="C17" s="1005" t="str">
        <f>'04.01.4-COBERTURAS'!$C$14</f>
        <v>RODA FORRO EM MADEIRA  - CEDRINHO, PARAJU, MASSARANDUBRA, ANGELIN OU EQUIVALENTE DA REGIÃO - FORNECIMENTO E INSTALAÇÃO</v>
      </c>
      <c r="D17" s="1008">
        <f>VLOOKUP(B17,'04.01.4-COBERTURAS'!B:Q,7,0)</f>
        <v>0</v>
      </c>
      <c r="E17" s="175">
        <v>1</v>
      </c>
      <c r="F17" s="381">
        <f>$E$17*$D$17</f>
        <v>0</v>
      </c>
      <c r="G17" s="176"/>
      <c r="H17" s="386">
        <f>$G$17*$D$17</f>
        <v>0</v>
      </c>
      <c r="I17" s="176"/>
      <c r="J17" s="386">
        <f>$I$17*$D$17</f>
        <v>0</v>
      </c>
      <c r="K17" s="176"/>
      <c r="L17" s="386">
        <f>$K$17*$D$17</f>
        <v>0</v>
      </c>
      <c r="M17" s="176"/>
      <c r="N17" s="386">
        <f>$M$17*$D$17</f>
        <v>0</v>
      </c>
      <c r="O17" s="176"/>
      <c r="P17" s="386">
        <f>$O$17*$D$17</f>
        <v>0</v>
      </c>
      <c r="Q17" s="176"/>
      <c r="R17" s="386">
        <f>$Q$17*$D$17</f>
        <v>0</v>
      </c>
      <c r="S17" s="176"/>
      <c r="T17" s="386">
        <f>$S$17*$D$17</f>
        <v>0</v>
      </c>
      <c r="U17" s="176"/>
      <c r="V17" s="386">
        <f>$U$17*$D$17</f>
        <v>0</v>
      </c>
      <c r="W17" s="176"/>
      <c r="X17" s="386">
        <f>$W$17*$D$17</f>
        <v>0</v>
      </c>
      <c r="Y17" s="176"/>
      <c r="Z17" s="386">
        <f>$Y$17*$D$17</f>
        <v>0</v>
      </c>
      <c r="AA17" s="176"/>
      <c r="AB17" s="386">
        <f>$AA$17*$D$17</f>
        <v>0</v>
      </c>
      <c r="AC17" s="402">
        <f t="shared" si="0"/>
        <v>1</v>
      </c>
      <c r="AD17" s="401"/>
      <c r="AF17" t="s">
        <v>2753</v>
      </c>
    </row>
    <row r="18" spans="1:32" ht="15" customHeight="1" thickBot="1">
      <c r="A18" s="107">
        <v>2</v>
      </c>
      <c r="B18" s="1005"/>
      <c r="C18" s="1005"/>
      <c r="D18" s="1008"/>
      <c r="E18" s="162">
        <f>$E$17</f>
        <v>1</v>
      </c>
      <c r="F18" s="382">
        <f>$F$17</f>
        <v>0</v>
      </c>
      <c r="G18" s="164">
        <f>$G$17+$E$18</f>
        <v>1</v>
      </c>
      <c r="H18" s="387">
        <f>$H$17+$F$18</f>
        <v>0</v>
      </c>
      <c r="I18" s="164">
        <f>$I$17+$G$18</f>
        <v>1</v>
      </c>
      <c r="J18" s="387">
        <f>$J$17+$H$18</f>
        <v>0</v>
      </c>
      <c r="K18" s="164">
        <f>$K$17+$I$18</f>
        <v>1</v>
      </c>
      <c r="L18" s="387">
        <f>$L$17+$J$18</f>
        <v>0</v>
      </c>
      <c r="M18" s="164">
        <f>$M$17+$K$18</f>
        <v>1</v>
      </c>
      <c r="N18" s="387">
        <f>$N$17+$L$18</f>
        <v>0</v>
      </c>
      <c r="O18" s="164">
        <f>$O$17+$M$18</f>
        <v>1</v>
      </c>
      <c r="P18" s="387">
        <f>$P$17+$N$18</f>
        <v>0</v>
      </c>
      <c r="Q18" s="164">
        <f>$Q$17+$O$18</f>
        <v>1</v>
      </c>
      <c r="R18" s="387">
        <f>$R$17+$P$18</f>
        <v>0</v>
      </c>
      <c r="S18" s="164">
        <f>$S$17+$Q$18</f>
        <v>1</v>
      </c>
      <c r="T18" s="387">
        <f>$T$17+$R$18</f>
        <v>0</v>
      </c>
      <c r="U18" s="164">
        <f>$U$17+$S$18</f>
        <v>1</v>
      </c>
      <c r="V18" s="387">
        <f>$V$17+$T$18</f>
        <v>0</v>
      </c>
      <c r="W18" s="164">
        <f>$W$17+$U$18</f>
        <v>1</v>
      </c>
      <c r="X18" s="387">
        <f>$X$17+$V$18</f>
        <v>0</v>
      </c>
      <c r="Y18" s="164">
        <f>$Y$17+$W$18</f>
        <v>1</v>
      </c>
      <c r="Z18" s="387">
        <f>$Z$17+$X$18</f>
        <v>0</v>
      </c>
      <c r="AA18" s="164">
        <f>$AA$17+$Y$18</f>
        <v>1</v>
      </c>
      <c r="AB18" s="387">
        <f>$AB$17+$Z$18</f>
        <v>0</v>
      </c>
      <c r="AC18" s="402">
        <f t="shared" si="0"/>
        <v>12</v>
      </c>
      <c r="AD18" s="401"/>
    </row>
    <row r="19" spans="1:32" ht="15" customHeight="1" thickBot="1">
      <c r="A19" s="107">
        <v>1</v>
      </c>
      <c r="B19" s="1005" t="str">
        <f>'04.01.4-COBERTURAS'!$B$15</f>
        <v>04.01.400.05</v>
      </c>
      <c r="C19" s="1005" t="str">
        <f>'04.01.4-COBERTURAS'!$C$15</f>
        <v>PINTURA TINTA DE ACABAMENTO (PIGMENTADA) ESMALTE SINTÉTICO ACETINADO EM MADEIRA, 2 DEMÃOS. AF_01/2021</v>
      </c>
      <c r="D19" s="1008">
        <f>VLOOKUP(B19,'04.01.4-COBERTURAS'!B:Q,7,0)</f>
        <v>0</v>
      </c>
      <c r="E19" s="175">
        <v>1</v>
      </c>
      <c r="F19" s="381">
        <f>$E$19*$D$19</f>
        <v>0</v>
      </c>
      <c r="G19" s="176"/>
      <c r="H19" s="386">
        <f>$G$19*$D$19</f>
        <v>0</v>
      </c>
      <c r="I19" s="176"/>
      <c r="J19" s="386">
        <f>$I$19*$D$19</f>
        <v>0</v>
      </c>
      <c r="K19" s="176"/>
      <c r="L19" s="386">
        <f>$K$19*$D$19</f>
        <v>0</v>
      </c>
      <c r="M19" s="176"/>
      <c r="N19" s="386">
        <f>$M$19*$D$19</f>
        <v>0</v>
      </c>
      <c r="O19" s="176"/>
      <c r="P19" s="386">
        <f>$O$19*$D$19</f>
        <v>0</v>
      </c>
      <c r="Q19" s="176"/>
      <c r="R19" s="386">
        <f>$Q$19*$D$19</f>
        <v>0</v>
      </c>
      <c r="S19" s="176"/>
      <c r="T19" s="386">
        <f>$S$19*$D$19</f>
        <v>0</v>
      </c>
      <c r="U19" s="176"/>
      <c r="V19" s="386">
        <f>$U$19*$D$19</f>
        <v>0</v>
      </c>
      <c r="W19" s="176"/>
      <c r="X19" s="386">
        <f>$W$19*$D$19</f>
        <v>0</v>
      </c>
      <c r="Y19" s="176"/>
      <c r="Z19" s="386">
        <f>$Y$19*$D$19</f>
        <v>0</v>
      </c>
      <c r="AA19" s="176"/>
      <c r="AB19" s="386">
        <f>$AA$19*$D$19</f>
        <v>0</v>
      </c>
      <c r="AC19" s="402">
        <f t="shared" si="0"/>
        <v>1</v>
      </c>
      <c r="AD19" s="401"/>
      <c r="AF19" t="s">
        <v>2754</v>
      </c>
    </row>
    <row r="20" spans="1:32" ht="15" customHeight="1" thickBot="1">
      <c r="A20" s="107">
        <v>2</v>
      </c>
      <c r="B20" s="1005"/>
      <c r="C20" s="1005"/>
      <c r="D20" s="1008"/>
      <c r="E20" s="162">
        <f>$E$19</f>
        <v>1</v>
      </c>
      <c r="F20" s="382">
        <f>$F$19</f>
        <v>0</v>
      </c>
      <c r="G20" s="164">
        <f>$G$19+$E$20</f>
        <v>1</v>
      </c>
      <c r="H20" s="387">
        <f>$H$19+$F$20</f>
        <v>0</v>
      </c>
      <c r="I20" s="164">
        <f>$I$19+$G$20</f>
        <v>1</v>
      </c>
      <c r="J20" s="387">
        <f>$J$19+$H$20</f>
        <v>0</v>
      </c>
      <c r="K20" s="164">
        <f>$K$19+$I$20</f>
        <v>1</v>
      </c>
      <c r="L20" s="387">
        <f>$L$19+$J$20</f>
        <v>0</v>
      </c>
      <c r="M20" s="164">
        <f>$M$19+$K$20</f>
        <v>1</v>
      </c>
      <c r="N20" s="387">
        <f>$N$19+$L$20</f>
        <v>0</v>
      </c>
      <c r="O20" s="164">
        <f>$O$19+$M$20</f>
        <v>1</v>
      </c>
      <c r="P20" s="387">
        <f>$P$19+$N$20</f>
        <v>0</v>
      </c>
      <c r="Q20" s="164">
        <f>$Q$19+$O$20</f>
        <v>1</v>
      </c>
      <c r="R20" s="387">
        <f>$R$19+$P$20</f>
        <v>0</v>
      </c>
      <c r="S20" s="164">
        <f>$S$19+$Q$20</f>
        <v>1</v>
      </c>
      <c r="T20" s="387">
        <f>$T$19+$R$20</f>
        <v>0</v>
      </c>
      <c r="U20" s="164">
        <f>$U$19+$S$20</f>
        <v>1</v>
      </c>
      <c r="V20" s="387">
        <f>$V$19+$T$20</f>
        <v>0</v>
      </c>
      <c r="W20" s="164">
        <f>$W$19+$U$20</f>
        <v>1</v>
      </c>
      <c r="X20" s="387">
        <f>$X$19+$V$20</f>
        <v>0</v>
      </c>
      <c r="Y20" s="164">
        <f>$Y$19+$W$20</f>
        <v>1</v>
      </c>
      <c r="Z20" s="387">
        <f>$Z$19+$X$20</f>
        <v>0</v>
      </c>
      <c r="AA20" s="164">
        <f>$AA$19+$Y$20</f>
        <v>1</v>
      </c>
      <c r="AB20" s="387">
        <f>$AB$19+$Z$20</f>
        <v>0</v>
      </c>
      <c r="AC20" s="402">
        <f t="shared" si="0"/>
        <v>12</v>
      </c>
      <c r="AD20" s="401"/>
    </row>
    <row r="21" spans="1:32" ht="15" customHeight="1">
      <c r="B21" s="76" t="str">
        <f>'04.01.4-COBERTURAS'!$B$16</f>
        <v>04.01.000</v>
      </c>
      <c r="C21" s="76" t="str">
        <f>'04.01.4-COBERTURAS'!$C$16</f>
        <v>ARQUITETURA - Bloco B</v>
      </c>
      <c r="D21" s="378">
        <f>'04.01.4-COBERTURAS'!$H$16</f>
        <v>0</v>
      </c>
      <c r="E21" s="1019"/>
      <c r="F21" s="993"/>
      <c r="G21" s="1020"/>
      <c r="H21" s="993"/>
      <c r="I21" s="1020"/>
      <c r="J21" s="993"/>
      <c r="K21" s="993"/>
      <c r="L21" s="993"/>
      <c r="M21" s="993"/>
      <c r="N21" s="993"/>
      <c r="O21" s="993"/>
      <c r="P21" s="993"/>
      <c r="Q21" s="993"/>
      <c r="R21" s="993"/>
      <c r="S21" s="993"/>
      <c r="T21" s="993"/>
      <c r="U21" s="993"/>
      <c r="V21" s="993"/>
      <c r="W21" s="993"/>
      <c r="X21" s="993"/>
      <c r="Y21" s="993"/>
      <c r="Z21" s="993"/>
      <c r="AA21" s="993"/>
      <c r="AB21" s="993"/>
      <c r="AC21" s="402">
        <f t="shared" si="0"/>
        <v>0</v>
      </c>
      <c r="AD21" s="401"/>
      <c r="AF21" s="200" t="s">
        <v>471</v>
      </c>
    </row>
    <row r="22" spans="1:32" ht="15" customHeight="1" thickBot="1">
      <c r="B22" s="127" t="str">
        <f>'04.01.4-COBERTURAS'!$B$17</f>
        <v>04.01.550</v>
      </c>
      <c r="C22" s="127" t="str">
        <f>'04.01.4-COBERTURAS'!$C$17</f>
        <v>Revestimentos de forro</v>
      </c>
      <c r="D22" s="393"/>
      <c r="E22" s="1000"/>
      <c r="F22" s="1000"/>
      <c r="G22" s="1000"/>
      <c r="H22" s="1000"/>
      <c r="I22" s="1000"/>
      <c r="J22" s="1000"/>
      <c r="K22" s="1000"/>
      <c r="L22" s="1000"/>
      <c r="M22" s="1000"/>
      <c r="N22" s="1000"/>
      <c r="O22" s="1000"/>
      <c r="P22" s="1000"/>
      <c r="Q22" s="1000"/>
      <c r="R22" s="1000"/>
      <c r="S22" s="1000"/>
      <c r="T22" s="1000"/>
      <c r="U22" s="1000"/>
      <c r="V22" s="1000"/>
      <c r="W22" s="1000"/>
      <c r="X22" s="1000"/>
      <c r="Y22" s="1000"/>
      <c r="Z22" s="1000"/>
      <c r="AA22" s="1000"/>
      <c r="AB22" s="1000"/>
      <c r="AC22" s="402">
        <f t="shared" si="0"/>
        <v>0</v>
      </c>
      <c r="AD22" s="401"/>
      <c r="AF22" t="s">
        <v>2755</v>
      </c>
    </row>
    <row r="23" spans="1:32" ht="15" customHeight="1" thickBot="1">
      <c r="A23" s="107">
        <v>1</v>
      </c>
      <c r="B23" s="1005" t="str">
        <f>'04.01.4-COBERTURAS'!$B$18</f>
        <v>04.01.400.01</v>
      </c>
      <c r="C23" s="1005" t="str">
        <f>'04.01.4-COBERTURAS'!$C$18</f>
        <v>REMOÇÃO DE FORROS DE DRYWALL, PVC E FIBROMINERAL, DE FORMA MANUAL, SEM REAPROVEITAMENTO. AF_09/2023</v>
      </c>
      <c r="D23" s="1008">
        <f>'04.01.4-COBERTURAS'!$H$18</f>
        <v>0</v>
      </c>
      <c r="E23" s="175">
        <v>1</v>
      </c>
      <c r="F23" s="381">
        <f>$E$23*$D$23</f>
        <v>0</v>
      </c>
      <c r="G23" s="176"/>
      <c r="H23" s="386">
        <f>$G$23*$D$23</f>
        <v>0</v>
      </c>
      <c r="I23" s="176"/>
      <c r="J23" s="386">
        <f>$I$23*$D$23</f>
        <v>0</v>
      </c>
      <c r="K23" s="176"/>
      <c r="L23" s="386">
        <f>$K$23*$D$23</f>
        <v>0</v>
      </c>
      <c r="M23" s="176"/>
      <c r="N23" s="386">
        <f>$M$23*$D$23</f>
        <v>0</v>
      </c>
      <c r="O23" s="176"/>
      <c r="P23" s="386">
        <f>$O$23*$D$23</f>
        <v>0</v>
      </c>
      <c r="Q23" s="176"/>
      <c r="R23" s="386">
        <f>$Q$23*$D$23</f>
        <v>0</v>
      </c>
      <c r="S23" s="176"/>
      <c r="T23" s="386">
        <f>$S$23*$D$23</f>
        <v>0</v>
      </c>
      <c r="U23" s="176"/>
      <c r="V23" s="386">
        <f>$U$23*$D$23</f>
        <v>0</v>
      </c>
      <c r="W23" s="176"/>
      <c r="X23" s="386">
        <f>$W$23*$D$23</f>
        <v>0</v>
      </c>
      <c r="Y23" s="176"/>
      <c r="Z23" s="386">
        <f>$Y$23*$D$23</f>
        <v>0</v>
      </c>
      <c r="AA23" s="176"/>
      <c r="AB23" s="386">
        <f>$AA$23*$D$23</f>
        <v>0</v>
      </c>
      <c r="AC23" s="402">
        <f t="shared" si="0"/>
        <v>1</v>
      </c>
      <c r="AD23" s="401"/>
      <c r="AF23" t="s">
        <v>2756</v>
      </c>
    </row>
    <row r="24" spans="1:32" ht="15" customHeight="1" thickBot="1">
      <c r="A24" s="107">
        <v>2</v>
      </c>
      <c r="B24" s="1005"/>
      <c r="C24" s="1005"/>
      <c r="D24" s="1008"/>
      <c r="E24" s="162">
        <f>$E$23</f>
        <v>1</v>
      </c>
      <c r="F24" s="382">
        <f>$F$23</f>
        <v>0</v>
      </c>
      <c r="G24" s="164">
        <f>$G$23+$E$24</f>
        <v>1</v>
      </c>
      <c r="H24" s="387">
        <f>$H$23+$F$24</f>
        <v>0</v>
      </c>
      <c r="I24" s="164">
        <f>$I$23+$G$24</f>
        <v>1</v>
      </c>
      <c r="J24" s="387">
        <f>$J$23+$H$24</f>
        <v>0</v>
      </c>
      <c r="K24" s="164">
        <f>$K$23+$I$24</f>
        <v>1</v>
      </c>
      <c r="L24" s="387">
        <f>$L$23+$J$24</f>
        <v>0</v>
      </c>
      <c r="M24" s="164">
        <f>$M$23+$K$24</f>
        <v>1</v>
      </c>
      <c r="N24" s="387">
        <f>$N$23+$L$24</f>
        <v>0</v>
      </c>
      <c r="O24" s="164">
        <f>$O$23+$M$24</f>
        <v>1</v>
      </c>
      <c r="P24" s="387">
        <f>$P$23+$N$24</f>
        <v>0</v>
      </c>
      <c r="Q24" s="164">
        <f>$Q$23+$O$24</f>
        <v>1</v>
      </c>
      <c r="R24" s="387">
        <f>$R$23+$P$24</f>
        <v>0</v>
      </c>
      <c r="S24" s="164">
        <f>$S$23+$Q$24</f>
        <v>1</v>
      </c>
      <c r="T24" s="387">
        <f>$T$23+$R$24</f>
        <v>0</v>
      </c>
      <c r="U24" s="164">
        <f>$U$23+$S$24</f>
        <v>1</v>
      </c>
      <c r="V24" s="387">
        <f>$V$23+$T$24</f>
        <v>0</v>
      </c>
      <c r="W24" s="164">
        <f>$W$23+$U$24</f>
        <v>1</v>
      </c>
      <c r="X24" s="387">
        <f>$X$23+$V$24</f>
        <v>0</v>
      </c>
      <c r="Y24" s="164">
        <f>$Y$23+$W$24</f>
        <v>1</v>
      </c>
      <c r="Z24" s="387">
        <f>$Z$23+$X$24</f>
        <v>0</v>
      </c>
      <c r="AA24" s="164">
        <f>$AA$23+$Y$24</f>
        <v>1</v>
      </c>
      <c r="AB24" s="387">
        <f>$AB$23+$Z$24</f>
        <v>0</v>
      </c>
      <c r="AC24" s="402">
        <f t="shared" si="0"/>
        <v>12</v>
      </c>
      <c r="AD24" s="401"/>
    </row>
    <row r="25" spans="1:32" ht="15" customHeight="1" thickBot="1">
      <c r="A25" s="107">
        <v>1</v>
      </c>
      <c r="B25" s="1005" t="str">
        <f>'04.01.4-COBERTURAS'!$B$19</f>
        <v>04.01.400.02</v>
      </c>
      <c r="C25" s="1005" t="str">
        <f>'04.01.4-COBERTURAS'!$C$19</f>
        <v>REMOÇÃO DE TRAMA METÁLICA OU DE MADEIRA PARA FORRO, DE FORMA MANUAL, SEM REAPROVEITAMENTO. AF_09/2023</v>
      </c>
      <c r="D25" s="1008">
        <f>'04.01.4-COBERTURAS'!$H$19</f>
        <v>0</v>
      </c>
      <c r="E25" s="175">
        <v>1</v>
      </c>
      <c r="F25" s="381">
        <f>$E$25*$D$25</f>
        <v>0</v>
      </c>
      <c r="G25" s="176"/>
      <c r="H25" s="386">
        <f>$G$25*$D$25</f>
        <v>0</v>
      </c>
      <c r="I25" s="176"/>
      <c r="J25" s="386">
        <f>$I$25*$D$25</f>
        <v>0</v>
      </c>
      <c r="K25" s="176"/>
      <c r="L25" s="386">
        <f>$K$25*$D$25</f>
        <v>0</v>
      </c>
      <c r="M25" s="176"/>
      <c r="N25" s="386">
        <f>$M$25*$D$25</f>
        <v>0</v>
      </c>
      <c r="O25" s="176"/>
      <c r="P25" s="386">
        <f>$O$25*$D$25</f>
        <v>0</v>
      </c>
      <c r="Q25" s="176"/>
      <c r="R25" s="386">
        <f>$Q$25*$D$25</f>
        <v>0</v>
      </c>
      <c r="S25" s="176"/>
      <c r="T25" s="386">
        <f>$S$25*$D$25</f>
        <v>0</v>
      </c>
      <c r="U25" s="176"/>
      <c r="V25" s="386">
        <f>$U$25*$D$25</f>
        <v>0</v>
      </c>
      <c r="W25" s="176"/>
      <c r="X25" s="386">
        <f>$W$25*$D$25</f>
        <v>0</v>
      </c>
      <c r="Y25" s="176"/>
      <c r="Z25" s="386">
        <f>$Y$25*$D$25</f>
        <v>0</v>
      </c>
      <c r="AA25" s="176"/>
      <c r="AB25" s="386">
        <f>$AA$25*$D$25</f>
        <v>0</v>
      </c>
      <c r="AC25" s="402">
        <f t="shared" si="0"/>
        <v>1</v>
      </c>
      <c r="AD25" s="401"/>
      <c r="AF25" t="s">
        <v>2757</v>
      </c>
    </row>
    <row r="26" spans="1:32" ht="15" customHeight="1" thickBot="1">
      <c r="A26" s="107">
        <v>2</v>
      </c>
      <c r="B26" s="1005"/>
      <c r="C26" s="1005"/>
      <c r="D26" s="1008"/>
      <c r="E26" s="162">
        <f>$E$25</f>
        <v>1</v>
      </c>
      <c r="F26" s="382">
        <f>$F$25</f>
        <v>0</v>
      </c>
      <c r="G26" s="164">
        <f>$G$25+$E$26</f>
        <v>1</v>
      </c>
      <c r="H26" s="387">
        <f>$H$25+$F$26</f>
        <v>0</v>
      </c>
      <c r="I26" s="164">
        <f>$I$25+$G$26</f>
        <v>1</v>
      </c>
      <c r="J26" s="387">
        <f>$J$25+$H$26</f>
        <v>0</v>
      </c>
      <c r="K26" s="164">
        <f>$K$25+$I$26</f>
        <v>1</v>
      </c>
      <c r="L26" s="387">
        <f>$L$25+$J$26</f>
        <v>0</v>
      </c>
      <c r="M26" s="164">
        <f>$M$25+$K$26</f>
        <v>1</v>
      </c>
      <c r="N26" s="387">
        <f>$N$25+$L$26</f>
        <v>0</v>
      </c>
      <c r="O26" s="164">
        <f>$O$25+$M$26</f>
        <v>1</v>
      </c>
      <c r="P26" s="387">
        <f>$P$25+$N$26</f>
        <v>0</v>
      </c>
      <c r="Q26" s="164">
        <f>$Q$25+$O$26</f>
        <v>1</v>
      </c>
      <c r="R26" s="387">
        <f>$R$25+$P$26</f>
        <v>0</v>
      </c>
      <c r="S26" s="164">
        <f>$S$25+$Q$26</f>
        <v>1</v>
      </c>
      <c r="T26" s="387">
        <f>$T$25+$R$26</f>
        <v>0</v>
      </c>
      <c r="U26" s="164">
        <f>$U$25+$S$26</f>
        <v>1</v>
      </c>
      <c r="V26" s="387">
        <f>$V$25+$T$26</f>
        <v>0</v>
      </c>
      <c r="W26" s="164">
        <f>$W$25+$U$26</f>
        <v>1</v>
      </c>
      <c r="X26" s="387">
        <f>$X$25+$V$26</f>
        <v>0</v>
      </c>
      <c r="Y26" s="164">
        <f>$Y$25+$W$26</f>
        <v>1</v>
      </c>
      <c r="Z26" s="387">
        <f>$Z$25+$X$26</f>
        <v>0</v>
      </c>
      <c r="AA26" s="164">
        <f>$AA$25+$Y$26</f>
        <v>1</v>
      </c>
      <c r="AB26" s="387">
        <f>$AB$25+$Z$26</f>
        <v>0</v>
      </c>
      <c r="AC26" s="402">
        <f t="shared" si="0"/>
        <v>12</v>
      </c>
    </row>
    <row r="27" spans="1:32" ht="15" customHeight="1" thickBot="1">
      <c r="A27" s="107">
        <v>1</v>
      </c>
      <c r="B27" s="1005" t="str">
        <f>'04.01.4-COBERTURAS'!$B$20</f>
        <v>04.01.400.03</v>
      </c>
      <c r="C27" s="1005" t="str">
        <f>'04.01.4-COBERTURAS'!$C$20</f>
        <v>FORRO EM MADEIRA, INCLUSIVE ESTRUTURA BIDIRECIONAL DE FIXAÇÃO</v>
      </c>
      <c r="D27" s="1008">
        <f>'04.01.4-COBERTURAS'!$H$20</f>
        <v>0</v>
      </c>
      <c r="E27" s="175">
        <v>0.5</v>
      </c>
      <c r="F27" s="381">
        <f>$E$27*$D$27</f>
        <v>0</v>
      </c>
      <c r="G27" s="176">
        <v>0.5</v>
      </c>
      <c r="H27" s="386">
        <f>$G$27*$D$27</f>
        <v>0</v>
      </c>
      <c r="I27" s="176"/>
      <c r="J27" s="386">
        <f>$I$27*$D$27</f>
        <v>0</v>
      </c>
      <c r="K27" s="176"/>
      <c r="L27" s="386">
        <f>$K$27*$D$27</f>
        <v>0</v>
      </c>
      <c r="M27" s="176"/>
      <c r="N27" s="386">
        <f>$M$27*$D$27</f>
        <v>0</v>
      </c>
      <c r="O27" s="176"/>
      <c r="P27" s="386">
        <f>$O$27*$D$27</f>
        <v>0</v>
      </c>
      <c r="Q27" s="176"/>
      <c r="R27" s="386">
        <f>$Q$27*$D$27</f>
        <v>0</v>
      </c>
      <c r="S27" s="176"/>
      <c r="T27" s="386">
        <f>$S$27*$D$27</f>
        <v>0</v>
      </c>
      <c r="U27" s="176"/>
      <c r="V27" s="386">
        <f>$U$27*$D$27</f>
        <v>0</v>
      </c>
      <c r="W27" s="176"/>
      <c r="X27" s="386">
        <f>$W$27*$D$27</f>
        <v>0</v>
      </c>
      <c r="Y27" s="176"/>
      <c r="Z27" s="386">
        <f>$Y$27*$D$27</f>
        <v>0</v>
      </c>
      <c r="AA27" s="176"/>
      <c r="AB27" s="386">
        <f>$AA$27*$D$27</f>
        <v>0</v>
      </c>
      <c r="AC27" s="402">
        <f t="shared" si="0"/>
        <v>1</v>
      </c>
      <c r="AF27" t="s">
        <v>2758</v>
      </c>
    </row>
    <row r="28" spans="1:32" ht="13.5" thickBot="1">
      <c r="A28" s="107">
        <v>2</v>
      </c>
      <c r="B28" s="1005"/>
      <c r="C28" s="1005"/>
      <c r="D28" s="1008"/>
      <c r="E28" s="162">
        <f>$E$27</f>
        <v>0.5</v>
      </c>
      <c r="F28" s="382">
        <f>$F$27</f>
        <v>0</v>
      </c>
      <c r="G28" s="164">
        <f>$G$27+$E$28</f>
        <v>1</v>
      </c>
      <c r="H28" s="387">
        <f>$H$27+$F$28</f>
        <v>0</v>
      </c>
      <c r="I28" s="164">
        <f>$I$27+$G$28</f>
        <v>1</v>
      </c>
      <c r="J28" s="387">
        <f>$J$27+$H$28</f>
        <v>0</v>
      </c>
      <c r="K28" s="164">
        <f>$K$27+$I$28</f>
        <v>1</v>
      </c>
      <c r="L28" s="387">
        <f>$L$27+$J$28</f>
        <v>0</v>
      </c>
      <c r="M28" s="164">
        <f>$M$27+$K$28</f>
        <v>1</v>
      </c>
      <c r="N28" s="387">
        <f>$N$27+$L$28</f>
        <v>0</v>
      </c>
      <c r="O28" s="164">
        <f>$O$27+$M$28</f>
        <v>1</v>
      </c>
      <c r="P28" s="387">
        <f>$P$27+$N$28</f>
        <v>0</v>
      </c>
      <c r="Q28" s="164">
        <f>$Q$27+$O$28</f>
        <v>1</v>
      </c>
      <c r="R28" s="387">
        <f>$R$27+$P$28</f>
        <v>0</v>
      </c>
      <c r="S28" s="164">
        <f>$S$27+$Q$28</f>
        <v>1</v>
      </c>
      <c r="T28" s="387">
        <f>$T$27+$R$28</f>
        <v>0</v>
      </c>
      <c r="U28" s="164">
        <f>$U$27+$S$28</f>
        <v>1</v>
      </c>
      <c r="V28" s="387">
        <f>$V$27+$T$28</f>
        <v>0</v>
      </c>
      <c r="W28" s="164">
        <f>$W$27+$U$28</f>
        <v>1</v>
      </c>
      <c r="X28" s="387">
        <f>$X$27+$V$28</f>
        <v>0</v>
      </c>
      <c r="Y28" s="164">
        <f>$Y$27+$W$28</f>
        <v>1</v>
      </c>
      <c r="Z28" s="387">
        <f>$Z$27+$X$28</f>
        <v>0</v>
      </c>
      <c r="AA28" s="164">
        <f>$AA$27+$Y$28</f>
        <v>1</v>
      </c>
      <c r="AB28" s="387">
        <f>$AB$27+$Z$28</f>
        <v>0</v>
      </c>
      <c r="AC28" s="402">
        <f t="shared" si="0"/>
        <v>11.5</v>
      </c>
    </row>
    <row r="29" spans="1:32" ht="15" customHeight="1" thickBot="1">
      <c r="A29" s="107">
        <v>1</v>
      </c>
      <c r="B29" s="1005" t="str">
        <f>'04.01.4-COBERTURAS'!$B$21</f>
        <v>04.01.400.04</v>
      </c>
      <c r="C29" s="1005" t="str">
        <f>'04.01.4-COBERTURAS'!$C$21</f>
        <v>RODA FORRO EM MADEIRA  - CEDRINHO, PARAJU, MASSARANDUBRA, ANGELIN OU EQUIVALENTE DA REGIÃO - FORNECIMENTO E INSTALAÇÃO</v>
      </c>
      <c r="D29" s="1008">
        <f>'04.01.4-COBERTURAS'!$H$21</f>
        <v>0</v>
      </c>
      <c r="E29" s="175">
        <v>1</v>
      </c>
      <c r="F29" s="381">
        <f>$E$29*$D$29</f>
        <v>0</v>
      </c>
      <c r="G29" s="176"/>
      <c r="H29" s="386">
        <f>$G$29*$D$29</f>
        <v>0</v>
      </c>
      <c r="I29" s="176"/>
      <c r="J29" s="386">
        <f>$I$29*$D$29</f>
        <v>0</v>
      </c>
      <c r="K29" s="176"/>
      <c r="L29" s="386">
        <f>$K$29*$D$29</f>
        <v>0</v>
      </c>
      <c r="M29" s="176"/>
      <c r="N29" s="386">
        <f>$M$29*$D$29</f>
        <v>0</v>
      </c>
      <c r="O29" s="176"/>
      <c r="P29" s="386">
        <f>$O$29*$D$29</f>
        <v>0</v>
      </c>
      <c r="Q29" s="176"/>
      <c r="R29" s="386">
        <f>$Q$29*$D$29</f>
        <v>0</v>
      </c>
      <c r="S29" s="176"/>
      <c r="T29" s="386">
        <f>$S$29*$D$29</f>
        <v>0</v>
      </c>
      <c r="U29" s="176"/>
      <c r="V29" s="386">
        <f>$U$29*$D$29</f>
        <v>0</v>
      </c>
      <c r="W29" s="176"/>
      <c r="X29" s="386">
        <f>$W$29*$D$29</f>
        <v>0</v>
      </c>
      <c r="Y29" s="176"/>
      <c r="Z29" s="386">
        <f>$Y$29*$D$29</f>
        <v>0</v>
      </c>
      <c r="AA29" s="176"/>
      <c r="AB29" s="386">
        <f>$AA$29*$D$29</f>
        <v>0</v>
      </c>
      <c r="AC29" s="402">
        <f t="shared" si="0"/>
        <v>1</v>
      </c>
      <c r="AF29" t="s">
        <v>2759</v>
      </c>
    </row>
    <row r="30" spans="1:32" ht="15" customHeight="1" thickBot="1">
      <c r="A30" s="107">
        <v>2</v>
      </c>
      <c r="B30" s="1005"/>
      <c r="C30" s="1005"/>
      <c r="D30" s="1008"/>
      <c r="E30" s="162">
        <f>$E$29</f>
        <v>1</v>
      </c>
      <c r="F30" s="382">
        <f>$F$29</f>
        <v>0</v>
      </c>
      <c r="G30" s="164">
        <f>$G$29+$E$30</f>
        <v>1</v>
      </c>
      <c r="H30" s="387">
        <f>$H$29+$F$30</f>
        <v>0</v>
      </c>
      <c r="I30" s="164">
        <f>$I$29+$G$30</f>
        <v>1</v>
      </c>
      <c r="J30" s="387">
        <f>$J$29+$H$30</f>
        <v>0</v>
      </c>
      <c r="K30" s="164">
        <f>$K$29+$I$30</f>
        <v>1</v>
      </c>
      <c r="L30" s="387">
        <f>$L$29+$J$30</f>
        <v>0</v>
      </c>
      <c r="M30" s="164">
        <f>$M$29+$K$30</f>
        <v>1</v>
      </c>
      <c r="N30" s="387">
        <f>$N$29+$L$30</f>
        <v>0</v>
      </c>
      <c r="O30" s="164">
        <f>$O$29+$M$30</f>
        <v>1</v>
      </c>
      <c r="P30" s="387">
        <f>$P$29+$N$30</f>
        <v>0</v>
      </c>
      <c r="Q30" s="164">
        <f>$Q$29+$O$30</f>
        <v>1</v>
      </c>
      <c r="R30" s="387">
        <f>$R$29+$P$30</f>
        <v>0</v>
      </c>
      <c r="S30" s="164">
        <f>$S$29+$Q$30</f>
        <v>1</v>
      </c>
      <c r="T30" s="387">
        <f>$T$29+$R$30</f>
        <v>0</v>
      </c>
      <c r="U30" s="164">
        <f>$U$29+$S$30</f>
        <v>1</v>
      </c>
      <c r="V30" s="387">
        <f>$V$29+$T$30</f>
        <v>0</v>
      </c>
      <c r="W30" s="164">
        <f>$W$29+$U$30</f>
        <v>1</v>
      </c>
      <c r="X30" s="387">
        <f>$X$29+$V$30</f>
        <v>0</v>
      </c>
      <c r="Y30" s="164">
        <f>$Y$29+$W$30</f>
        <v>1</v>
      </c>
      <c r="Z30" s="387">
        <f>$Z$29+$X$30</f>
        <v>0</v>
      </c>
      <c r="AA30" s="164">
        <f>$AA$29+$Y$30</f>
        <v>1</v>
      </c>
      <c r="AB30" s="387">
        <f>$AB$29+$Z$30</f>
        <v>0</v>
      </c>
      <c r="AC30" s="402">
        <f t="shared" si="0"/>
        <v>12</v>
      </c>
    </row>
    <row r="31" spans="1:32" ht="15" customHeight="1" thickBot="1">
      <c r="A31" s="107">
        <v>1</v>
      </c>
      <c r="B31" s="1005" t="str">
        <f>'04.01.4-COBERTURAS'!$B$22</f>
        <v>04.01.400.05</v>
      </c>
      <c r="C31" s="1005" t="str">
        <f>'04.01.4-COBERTURAS'!$C$22</f>
        <v>PINTURA TINTA DE ACABAMENTO (PIGMENTADA) ESMALTE SINTÉTICO ACETINADO EM MADEIRA, 2 DEMÃOS. AF_01/2021</v>
      </c>
      <c r="D31" s="1008">
        <f>'04.01.4-COBERTURAS'!$H$22</f>
        <v>0</v>
      </c>
      <c r="E31" s="175">
        <v>1</v>
      </c>
      <c r="F31" s="381">
        <f>$E$31*$D$31</f>
        <v>0</v>
      </c>
      <c r="G31" s="176"/>
      <c r="H31" s="386">
        <f>$G$31*$D$31</f>
        <v>0</v>
      </c>
      <c r="I31" s="176"/>
      <c r="J31" s="386">
        <f>$I$31*$D$31</f>
        <v>0</v>
      </c>
      <c r="K31" s="176"/>
      <c r="L31" s="386">
        <f>$K$31*$D$31</f>
        <v>0</v>
      </c>
      <c r="M31" s="176"/>
      <c r="N31" s="386">
        <f>$M$31*$D$31</f>
        <v>0</v>
      </c>
      <c r="O31" s="176"/>
      <c r="P31" s="386">
        <f>$O$31*$D$31</f>
        <v>0</v>
      </c>
      <c r="Q31" s="176"/>
      <c r="R31" s="386">
        <f>$Q$31*$D$31</f>
        <v>0</v>
      </c>
      <c r="S31" s="176"/>
      <c r="T31" s="386">
        <f>$S$31*$D$31</f>
        <v>0</v>
      </c>
      <c r="U31" s="176"/>
      <c r="V31" s="386">
        <f>$U$31*$D$31</f>
        <v>0</v>
      </c>
      <c r="W31" s="176"/>
      <c r="X31" s="386">
        <f>$W$31*$D$31</f>
        <v>0</v>
      </c>
      <c r="Y31" s="176"/>
      <c r="Z31" s="386">
        <f>$Y$31*$D$31</f>
        <v>0</v>
      </c>
      <c r="AA31" s="176"/>
      <c r="AB31" s="386">
        <f>$AA$31*$D$31</f>
        <v>0</v>
      </c>
      <c r="AC31" s="402">
        <f t="shared" si="0"/>
        <v>1</v>
      </c>
      <c r="AF31" t="s">
        <v>2760</v>
      </c>
    </row>
    <row r="32" spans="1:32" ht="15" customHeight="1" thickBot="1">
      <c r="A32" s="107">
        <v>2</v>
      </c>
      <c r="B32" s="1005"/>
      <c r="C32" s="1005"/>
      <c r="D32" s="1008"/>
      <c r="E32" s="162">
        <f>$E$31</f>
        <v>1</v>
      </c>
      <c r="F32" s="382">
        <f>$F$31</f>
        <v>0</v>
      </c>
      <c r="G32" s="164">
        <f>$G$31+$E$32</f>
        <v>1</v>
      </c>
      <c r="H32" s="387">
        <f>$H$31+$F$32</f>
        <v>0</v>
      </c>
      <c r="I32" s="164">
        <f>$I$31+$G$32</f>
        <v>1</v>
      </c>
      <c r="J32" s="387">
        <f>$J$31+$H$32</f>
        <v>0</v>
      </c>
      <c r="K32" s="164">
        <f>$K$31+$I$32</f>
        <v>1</v>
      </c>
      <c r="L32" s="387">
        <f>$L$31+$J$32</f>
        <v>0</v>
      </c>
      <c r="M32" s="164">
        <f>$M$31+$K$32</f>
        <v>1</v>
      </c>
      <c r="N32" s="387">
        <f>$N$31+$L$32</f>
        <v>0</v>
      </c>
      <c r="O32" s="164">
        <f>$O$31+$M$32</f>
        <v>1</v>
      </c>
      <c r="P32" s="387">
        <f>$P$31+$N$32</f>
        <v>0</v>
      </c>
      <c r="Q32" s="164">
        <f>$Q$31+$O$32</f>
        <v>1</v>
      </c>
      <c r="R32" s="387">
        <f>$R$31+$P$32</f>
        <v>0</v>
      </c>
      <c r="S32" s="164">
        <f>$S$31+$Q$32</f>
        <v>1</v>
      </c>
      <c r="T32" s="387">
        <f>$T$31+$R$32</f>
        <v>0</v>
      </c>
      <c r="U32" s="164">
        <f>$U$31+$S$32</f>
        <v>1</v>
      </c>
      <c r="V32" s="387">
        <f>$V$31+$T$32</f>
        <v>0</v>
      </c>
      <c r="W32" s="164">
        <f>$W$31+$U$32</f>
        <v>1</v>
      </c>
      <c r="X32" s="387">
        <f>$X$31+$V$32</f>
        <v>0</v>
      </c>
      <c r="Y32" s="164">
        <f>$Y$31+$W$32</f>
        <v>1</v>
      </c>
      <c r="Z32" s="387">
        <f>$Z$31+$X$32</f>
        <v>0</v>
      </c>
      <c r="AA32" s="164">
        <f>$AA$31+$Y$32</f>
        <v>1</v>
      </c>
      <c r="AB32" s="387">
        <f>$AB$31+$Z$32</f>
        <v>0</v>
      </c>
      <c r="AC32" s="402">
        <f t="shared" si="0"/>
        <v>12</v>
      </c>
    </row>
    <row r="33" spans="1:32" ht="15" customHeight="1">
      <c r="B33" s="76" t="str">
        <f>'04.01.4-COBERTURAS'!$B$23</f>
        <v>04.01.000</v>
      </c>
      <c r="C33" s="40" t="str">
        <f>'04.01.4-COBERTURAS'!$C$23</f>
        <v>ARQUITETURA - Bloco C (C1, C2, C3, C4, C6, C7, C8 e C9)</v>
      </c>
      <c r="D33" s="378">
        <f>'04.01.4-COBERTURAS'!$H$23</f>
        <v>0</v>
      </c>
      <c r="E33" s="1019"/>
      <c r="F33" s="993"/>
      <c r="G33" s="1020"/>
      <c r="H33" s="993"/>
      <c r="I33" s="1020"/>
      <c r="J33" s="993"/>
      <c r="K33" s="993"/>
      <c r="L33" s="993"/>
      <c r="M33" s="993"/>
      <c r="N33" s="993"/>
      <c r="O33" s="993"/>
      <c r="P33" s="993"/>
      <c r="Q33" s="993"/>
      <c r="R33" s="993"/>
      <c r="S33" s="993"/>
      <c r="T33" s="993"/>
      <c r="U33" s="993"/>
      <c r="V33" s="993"/>
      <c r="W33" s="993"/>
      <c r="X33" s="993"/>
      <c r="Y33" s="993"/>
      <c r="Z33" s="993"/>
      <c r="AA33" s="993"/>
      <c r="AB33" s="993"/>
      <c r="AC33" s="402">
        <f t="shared" si="0"/>
        <v>0</v>
      </c>
      <c r="AF33" s="200" t="s">
        <v>473</v>
      </c>
    </row>
    <row r="34" spans="1:32" ht="15" customHeight="1" thickBot="1">
      <c r="B34" s="127" t="str">
        <f>'04.01.4-COBERTURAS'!$B$24</f>
        <v>04.01.400</v>
      </c>
      <c r="C34" s="128" t="str">
        <f>'04.01.4-COBERTURAS'!$C$24</f>
        <v>Cobertura e fechamento lateral</v>
      </c>
      <c r="D34" s="343"/>
      <c r="E34" s="1000"/>
      <c r="F34" s="1000"/>
      <c r="G34" s="1000"/>
      <c r="H34" s="1000"/>
      <c r="I34" s="1000"/>
      <c r="J34" s="1000"/>
      <c r="K34" s="1000"/>
      <c r="L34" s="1000"/>
      <c r="M34" s="1000"/>
      <c r="N34" s="1000"/>
      <c r="O34" s="1000"/>
      <c r="P34" s="1000"/>
      <c r="Q34" s="1000"/>
      <c r="R34" s="1000"/>
      <c r="S34" s="1000"/>
      <c r="T34" s="1000"/>
      <c r="U34" s="1000"/>
      <c r="V34" s="1000"/>
      <c r="W34" s="1000"/>
      <c r="X34" s="1000"/>
      <c r="Y34" s="1000"/>
      <c r="Z34" s="1000"/>
      <c r="AA34" s="1000"/>
      <c r="AB34" s="1000"/>
      <c r="AC34" s="402">
        <f t="shared" si="0"/>
        <v>0</v>
      </c>
      <c r="AF34" t="s">
        <v>484</v>
      </c>
    </row>
    <row r="35" spans="1:32" ht="15" customHeight="1" thickBot="1">
      <c r="A35" s="107">
        <v>1</v>
      </c>
      <c r="B35" s="1005" t="str">
        <f>'04.01.4-COBERTURAS'!$B$25</f>
        <v>04.01.400.01</v>
      </c>
      <c r="C35" s="1006" t="str">
        <f>'04.01.4-COBERTURAS'!$C$25</f>
        <v>REMOÇÃO DE TELHAS CERÂMICAS SEM REAPROVEITAMENTO, INCLUSIVE TRANSPORTE VERTICAL</v>
      </c>
      <c r="D35" s="1009">
        <f>'04.01.4-COBERTURAS'!$H$25</f>
        <v>0</v>
      </c>
      <c r="E35" s="175">
        <v>1</v>
      </c>
      <c r="F35" s="381">
        <f>$E$35*$D$35</f>
        <v>0</v>
      </c>
      <c r="G35" s="176"/>
      <c r="H35" s="386">
        <f>$G$35*$D$35</f>
        <v>0</v>
      </c>
      <c r="I35" s="176"/>
      <c r="J35" s="386">
        <f>$I$35*$D$35</f>
        <v>0</v>
      </c>
      <c r="K35" s="176"/>
      <c r="L35" s="386">
        <f>$K$35*$D$35</f>
        <v>0</v>
      </c>
      <c r="M35" s="176"/>
      <c r="N35" s="386">
        <f>$M$35*$D$35</f>
        <v>0</v>
      </c>
      <c r="O35" s="176"/>
      <c r="P35" s="386">
        <f>$O$35*$D$35</f>
        <v>0</v>
      </c>
      <c r="Q35" s="176"/>
      <c r="R35" s="386">
        <f>$Q$35*$D$35</f>
        <v>0</v>
      </c>
      <c r="S35" s="176"/>
      <c r="T35" s="386">
        <f>$S$35*$D$35</f>
        <v>0</v>
      </c>
      <c r="U35" s="176"/>
      <c r="V35" s="386">
        <f>$U$35*$D$35</f>
        <v>0</v>
      </c>
      <c r="W35" s="176"/>
      <c r="X35" s="386">
        <f>$W$35*$D$35</f>
        <v>0</v>
      </c>
      <c r="Y35" s="176"/>
      <c r="Z35" s="386">
        <f>$Y$35*$D$35</f>
        <v>0</v>
      </c>
      <c r="AA35" s="176"/>
      <c r="AB35" s="386">
        <f>$AA$35*$D$35</f>
        <v>0</v>
      </c>
      <c r="AC35" s="402">
        <f t="shared" si="0"/>
        <v>1</v>
      </c>
      <c r="AF35" t="s">
        <v>487</v>
      </c>
    </row>
    <row r="36" spans="1:32" ht="15" customHeight="1" thickBot="1">
      <c r="A36" s="107">
        <v>2</v>
      </c>
      <c r="B36" s="1005"/>
      <c r="C36" s="1006"/>
      <c r="D36" s="1009"/>
      <c r="E36" s="162">
        <f>$E$35</f>
        <v>1</v>
      </c>
      <c r="F36" s="382">
        <f>$F$35</f>
        <v>0</v>
      </c>
      <c r="G36" s="164">
        <f>$G$35+$E$36</f>
        <v>1</v>
      </c>
      <c r="H36" s="387">
        <f>$H$35+$F$36</f>
        <v>0</v>
      </c>
      <c r="I36" s="164">
        <f>$I$35+$G$36</f>
        <v>1</v>
      </c>
      <c r="J36" s="387">
        <f>$J$35+$H$36</f>
        <v>0</v>
      </c>
      <c r="K36" s="164">
        <f>$K$35+$I$36</f>
        <v>1</v>
      </c>
      <c r="L36" s="387">
        <f>$L$35+$J$36</f>
        <v>0</v>
      </c>
      <c r="M36" s="164">
        <f>$M$35+$K$36</f>
        <v>1</v>
      </c>
      <c r="N36" s="387">
        <f>$N$35+$L$36</f>
        <v>0</v>
      </c>
      <c r="O36" s="164">
        <f>$O$35+$M$36</f>
        <v>1</v>
      </c>
      <c r="P36" s="387">
        <f>$P$35+$N$36</f>
        <v>0</v>
      </c>
      <c r="Q36" s="164">
        <f>$Q$35+$O$36</f>
        <v>1</v>
      </c>
      <c r="R36" s="387">
        <f>$R$35+$P$36</f>
        <v>0</v>
      </c>
      <c r="S36" s="164">
        <f>$S$35+$Q$36</f>
        <v>1</v>
      </c>
      <c r="T36" s="387">
        <f>$T$35+$R$36</f>
        <v>0</v>
      </c>
      <c r="U36" s="164">
        <f>$U$35+$S$36</f>
        <v>1</v>
      </c>
      <c r="V36" s="387">
        <f>$V$35+$T$36</f>
        <v>0</v>
      </c>
      <c r="W36" s="164">
        <f>$W$35+$U$36</f>
        <v>1</v>
      </c>
      <c r="X36" s="387">
        <f>$X$35+$V$36</f>
        <v>0</v>
      </c>
      <c r="Y36" s="164">
        <f>$Y$35+$W$36</f>
        <v>1</v>
      </c>
      <c r="Z36" s="387">
        <f>$Z$35+$X$36</f>
        <v>0</v>
      </c>
      <c r="AA36" s="164">
        <f>$AA$35+$Y$36</f>
        <v>1</v>
      </c>
      <c r="AB36" s="387">
        <f>$AB$35+$Z$36</f>
        <v>0</v>
      </c>
      <c r="AC36" s="402">
        <f t="shared" si="0"/>
        <v>12</v>
      </c>
    </row>
    <row r="37" spans="1:32" ht="15" customHeight="1" thickBot="1">
      <c r="A37" s="107">
        <v>1</v>
      </c>
      <c r="B37" s="1005" t="str">
        <f>'04.01.4-COBERTURAS'!$B$26</f>
        <v>04.01.400.02</v>
      </c>
      <c r="C37" s="1006" t="str">
        <f>'04.01.4-COBERTURAS'!$C$26</f>
        <v>REMOÇÃO DE TELHAS DE FIBROCIMENTO METÁLICA E CERÂMICA, DE FORMA MANUAL, SEM REAPROVEITAMENTO. AF_09/2023</v>
      </c>
      <c r="D37" s="1009">
        <f>'04.01.4-COBERTURAS'!$H$26</f>
        <v>0</v>
      </c>
      <c r="E37" s="175">
        <v>1</v>
      </c>
      <c r="F37" s="381">
        <f>$E$37*$D$37</f>
        <v>0</v>
      </c>
      <c r="G37" s="176"/>
      <c r="H37" s="386">
        <f>$G$37*$D$37</f>
        <v>0</v>
      </c>
      <c r="I37" s="176"/>
      <c r="J37" s="386">
        <f>$I$37*$D$37</f>
        <v>0</v>
      </c>
      <c r="K37" s="176"/>
      <c r="L37" s="386">
        <f>$K$37*$D$37</f>
        <v>0</v>
      </c>
      <c r="M37" s="176"/>
      <c r="N37" s="386">
        <f>$M$37*$D$37</f>
        <v>0</v>
      </c>
      <c r="O37" s="176"/>
      <c r="P37" s="386">
        <f>$O$37*$D$37</f>
        <v>0</v>
      </c>
      <c r="Q37" s="176"/>
      <c r="R37" s="386">
        <f>$Q$37*$D$37</f>
        <v>0</v>
      </c>
      <c r="S37" s="176"/>
      <c r="T37" s="386">
        <f>$S$37*$D$37</f>
        <v>0</v>
      </c>
      <c r="U37" s="176"/>
      <c r="V37" s="386">
        <f>$U$37*$D$37</f>
        <v>0</v>
      </c>
      <c r="W37" s="176"/>
      <c r="X37" s="386">
        <f>$W$37*$D$37</f>
        <v>0</v>
      </c>
      <c r="Y37" s="176"/>
      <c r="Z37" s="386">
        <f>$Y$37*$D$37</f>
        <v>0</v>
      </c>
      <c r="AA37" s="176"/>
      <c r="AB37" s="386">
        <f>$AA$37*$D$37</f>
        <v>0</v>
      </c>
      <c r="AC37" s="402">
        <f t="shared" si="0"/>
        <v>1</v>
      </c>
      <c r="AF37" t="s">
        <v>2761</v>
      </c>
    </row>
    <row r="38" spans="1:32" ht="15" customHeight="1" thickBot="1">
      <c r="A38" s="107">
        <v>2</v>
      </c>
      <c r="B38" s="1005"/>
      <c r="C38" s="1006"/>
      <c r="D38" s="1009"/>
      <c r="E38" s="162">
        <f>$E$37</f>
        <v>1</v>
      </c>
      <c r="F38" s="382">
        <f>$F$37</f>
        <v>0</v>
      </c>
      <c r="G38" s="164">
        <f>$G$37+$E$38</f>
        <v>1</v>
      </c>
      <c r="H38" s="387">
        <f>$H$37+$F$38</f>
        <v>0</v>
      </c>
      <c r="I38" s="164">
        <f>$I$37+$G$38</f>
        <v>1</v>
      </c>
      <c r="J38" s="387">
        <f>$J$37+$H$38</f>
        <v>0</v>
      </c>
      <c r="K38" s="164">
        <f>$K$37+$I$38</f>
        <v>1</v>
      </c>
      <c r="L38" s="387">
        <f>$L$37+$J$38</f>
        <v>0</v>
      </c>
      <c r="M38" s="164">
        <f>$M$37+$K$38</f>
        <v>1</v>
      </c>
      <c r="N38" s="387">
        <f>$N$37+$L$38</f>
        <v>0</v>
      </c>
      <c r="O38" s="164">
        <f>$O$37+$M$38</f>
        <v>1</v>
      </c>
      <c r="P38" s="387">
        <f>$P$37+$N$38</f>
        <v>0</v>
      </c>
      <c r="Q38" s="164">
        <f>$Q$37+$O$38</f>
        <v>1</v>
      </c>
      <c r="R38" s="387">
        <f>$R$37+$P$38</f>
        <v>0</v>
      </c>
      <c r="S38" s="164">
        <f>$S$37+$Q$38</f>
        <v>1</v>
      </c>
      <c r="T38" s="387">
        <f>$T$37+$R$38</f>
        <v>0</v>
      </c>
      <c r="U38" s="164">
        <f>$U$37+$S$38</f>
        <v>1</v>
      </c>
      <c r="V38" s="387">
        <f>$V$37+$T$38</f>
        <v>0</v>
      </c>
      <c r="W38" s="164">
        <f>$W$37+$U$38</f>
        <v>1</v>
      </c>
      <c r="X38" s="387">
        <f>$X$37+$V$38</f>
        <v>0</v>
      </c>
      <c r="Y38" s="164">
        <f>$Y$37+$W$38</f>
        <v>1</v>
      </c>
      <c r="Z38" s="387">
        <f>$Z$37+$X$38</f>
        <v>0</v>
      </c>
      <c r="AA38" s="164">
        <f>$AA$37+$Y$38</f>
        <v>1</v>
      </c>
      <c r="AB38" s="387">
        <f>$AB$37+$Z$38</f>
        <v>0</v>
      </c>
      <c r="AC38" s="402">
        <f t="shared" si="0"/>
        <v>12</v>
      </c>
    </row>
    <row r="39" spans="1:32" ht="15" customHeight="1" thickBot="1">
      <c r="A39" s="107">
        <v>1</v>
      </c>
      <c r="B39" s="1005" t="str">
        <f>'04.01.4-COBERTURAS'!$B$27</f>
        <v>04.01.400.03</v>
      </c>
      <c r="C39" s="1006" t="str">
        <f>'04.01.4-COBERTURAS'!$C$27</f>
        <v>TRANSPORTE HORIZONTAL MANUAL, DE TELHA DE FIBROCIMENTO OU TELHA ESTRUTURAL DE FIBROCIMENTO, CANALETE 90 OU KALHETÃO (UNIDADE: M2XKM). AF_07/2019</v>
      </c>
      <c r="D39" s="1009">
        <f>'04.01.4-COBERTURAS'!$H$27</f>
        <v>0</v>
      </c>
      <c r="E39" s="175">
        <v>1</v>
      </c>
      <c r="F39" s="381">
        <f>$E$39*$D$39</f>
        <v>0</v>
      </c>
      <c r="G39" s="176"/>
      <c r="H39" s="386">
        <f>$G$39*$D$39</f>
        <v>0</v>
      </c>
      <c r="I39" s="176"/>
      <c r="J39" s="386">
        <f>$I$39*$D$39</f>
        <v>0</v>
      </c>
      <c r="K39" s="176"/>
      <c r="L39" s="386">
        <f>$K$39*$D$39</f>
        <v>0</v>
      </c>
      <c r="M39" s="176"/>
      <c r="N39" s="386">
        <f>$M$39*$D$39</f>
        <v>0</v>
      </c>
      <c r="O39" s="176"/>
      <c r="P39" s="386">
        <f>$O$39*$D$39</f>
        <v>0</v>
      </c>
      <c r="Q39" s="176"/>
      <c r="R39" s="386">
        <f>$Q$39*$D$39</f>
        <v>0</v>
      </c>
      <c r="S39" s="176"/>
      <c r="T39" s="386">
        <f>$S$39*$D$39</f>
        <v>0</v>
      </c>
      <c r="U39" s="176"/>
      <c r="V39" s="386">
        <f>$U$39*$D$39</f>
        <v>0</v>
      </c>
      <c r="W39" s="176"/>
      <c r="X39" s="386">
        <f>$W$39*$D$39</f>
        <v>0</v>
      </c>
      <c r="Y39" s="176"/>
      <c r="Z39" s="386">
        <f>$Y$39*$D$39</f>
        <v>0</v>
      </c>
      <c r="AA39" s="176"/>
      <c r="AB39" s="386">
        <f>$AA$39*$D$39</f>
        <v>0</v>
      </c>
      <c r="AC39" s="402">
        <f t="shared" si="0"/>
        <v>1</v>
      </c>
      <c r="AF39" t="s">
        <v>2762</v>
      </c>
    </row>
    <row r="40" spans="1:32" ht="15" customHeight="1" thickBot="1">
      <c r="A40" s="107">
        <v>2</v>
      </c>
      <c r="B40" s="1005"/>
      <c r="C40" s="1006"/>
      <c r="D40" s="1009"/>
      <c r="E40" s="162">
        <f>$E$39</f>
        <v>1</v>
      </c>
      <c r="F40" s="382">
        <f>$F$39</f>
        <v>0</v>
      </c>
      <c r="G40" s="164">
        <f>$G$39+$E$40</f>
        <v>1</v>
      </c>
      <c r="H40" s="387">
        <f>$H$39+$F$40</f>
        <v>0</v>
      </c>
      <c r="I40" s="164">
        <f>$I$39+$G$40</f>
        <v>1</v>
      </c>
      <c r="J40" s="387">
        <f>$J$39+$H$40</f>
        <v>0</v>
      </c>
      <c r="K40" s="164">
        <f>$K$39+$I$40</f>
        <v>1</v>
      </c>
      <c r="L40" s="387">
        <f>$L$39+$J$40</f>
        <v>0</v>
      </c>
      <c r="M40" s="164">
        <f>$M$39+$K$40</f>
        <v>1</v>
      </c>
      <c r="N40" s="387">
        <f>$N$39+$L$40</f>
        <v>0</v>
      </c>
      <c r="O40" s="164">
        <f>$O$39+$M$40</f>
        <v>1</v>
      </c>
      <c r="P40" s="387">
        <f>$P$39+$N$40</f>
        <v>0</v>
      </c>
      <c r="Q40" s="164">
        <f>$Q$39+$O$40</f>
        <v>1</v>
      </c>
      <c r="R40" s="387">
        <f>$R$39+$P$40</f>
        <v>0</v>
      </c>
      <c r="S40" s="164">
        <f>$S$39+$Q$40</f>
        <v>1</v>
      </c>
      <c r="T40" s="387">
        <f>$T$39+$R$40</f>
        <v>0</v>
      </c>
      <c r="U40" s="164">
        <f>$U$39+$S$40</f>
        <v>1</v>
      </c>
      <c r="V40" s="387">
        <f>$V$39+$T$40</f>
        <v>0</v>
      </c>
      <c r="W40" s="164">
        <f>$W$39+$U$40</f>
        <v>1</v>
      </c>
      <c r="X40" s="387">
        <f>$X$39+$V$40</f>
        <v>0</v>
      </c>
      <c r="Y40" s="164">
        <f>$Y$39+$W$40</f>
        <v>1</v>
      </c>
      <c r="Z40" s="387">
        <f>$Z$39+$X$40</f>
        <v>0</v>
      </c>
      <c r="AA40" s="164">
        <f>$AA$39+$Y$40</f>
        <v>1</v>
      </c>
      <c r="AB40" s="387">
        <f>$AB$39+$Z$40</f>
        <v>0</v>
      </c>
      <c r="AC40" s="402">
        <f t="shared" si="0"/>
        <v>12</v>
      </c>
    </row>
    <row r="41" spans="1:32" ht="15" customHeight="1" thickBot="1">
      <c r="A41" s="107">
        <v>1</v>
      </c>
      <c r="B41" s="1005" t="str">
        <f>'04.01.4-COBERTURAS'!$B$28</f>
        <v>04.01.400.04</v>
      </c>
      <c r="C41" s="1006" t="str">
        <f>'04.01.4-COBERTURAS'!$C$28</f>
        <v>RETIRADA E RECOLOCAÇÃO DE RIPA DE MADEIRA EM TELHADOS DE ATÉ 2 ÁGUAS COM TELHA CERÂMICA CAPA-CANAL, INCLUSO TRANSPORTE VERTICAL. AF_10/2025</v>
      </c>
      <c r="D41" s="1009">
        <f>'04.01.4-COBERTURAS'!$H$28</f>
        <v>0</v>
      </c>
      <c r="E41" s="175">
        <v>0.5</v>
      </c>
      <c r="F41" s="381">
        <f>$E$41*$D$41</f>
        <v>0</v>
      </c>
      <c r="G41" s="176">
        <v>0.5</v>
      </c>
      <c r="H41" s="386">
        <f>$G$41*$D$41</f>
        <v>0</v>
      </c>
      <c r="I41" s="176"/>
      <c r="J41" s="386">
        <f>$I$41*$D$41</f>
        <v>0</v>
      </c>
      <c r="K41" s="176"/>
      <c r="L41" s="386">
        <f>$K$41*$D$41</f>
        <v>0</v>
      </c>
      <c r="M41" s="176"/>
      <c r="N41" s="386">
        <f>$M$41*$D$41</f>
        <v>0</v>
      </c>
      <c r="O41" s="176"/>
      <c r="P41" s="386">
        <f>$O$41*$D$41</f>
        <v>0</v>
      </c>
      <c r="Q41" s="176"/>
      <c r="R41" s="386">
        <f>$Q$41*$D$41</f>
        <v>0</v>
      </c>
      <c r="S41" s="176"/>
      <c r="T41" s="386">
        <f>$S$41*$D$41</f>
        <v>0</v>
      </c>
      <c r="U41" s="176"/>
      <c r="V41" s="386">
        <f>$U$41*$D$41</f>
        <v>0</v>
      </c>
      <c r="W41" s="176"/>
      <c r="X41" s="386">
        <f>$W$41*$D$41</f>
        <v>0</v>
      </c>
      <c r="Y41" s="176"/>
      <c r="Z41" s="386">
        <f>$Y$41*$D$41</f>
        <v>0</v>
      </c>
      <c r="AA41" s="176"/>
      <c r="AB41" s="386">
        <f>$AA$41*$D$41</f>
        <v>0</v>
      </c>
      <c r="AC41" s="402">
        <f t="shared" si="0"/>
        <v>1</v>
      </c>
      <c r="AF41" t="s">
        <v>2763</v>
      </c>
    </row>
    <row r="42" spans="1:32" ht="13.5" thickBot="1">
      <c r="A42" s="107">
        <v>2</v>
      </c>
      <c r="B42" s="1005"/>
      <c r="C42" s="1006"/>
      <c r="D42" s="1009"/>
      <c r="E42" s="162">
        <f>$E$41</f>
        <v>0.5</v>
      </c>
      <c r="F42" s="382">
        <f>$F$41</f>
        <v>0</v>
      </c>
      <c r="G42" s="164">
        <f>$G$41+$E$42</f>
        <v>1</v>
      </c>
      <c r="H42" s="387">
        <f>$H$41+$F$42</f>
        <v>0</v>
      </c>
      <c r="I42" s="164">
        <f>$I$41+$G$42</f>
        <v>1</v>
      </c>
      <c r="J42" s="387">
        <f>$J$41+$H$42</f>
        <v>0</v>
      </c>
      <c r="K42" s="164">
        <f>$K$41+$I$42</f>
        <v>1</v>
      </c>
      <c r="L42" s="387">
        <f>$L$41+$J$42</f>
        <v>0</v>
      </c>
      <c r="M42" s="164">
        <f>$M$41+$K$42</f>
        <v>1</v>
      </c>
      <c r="N42" s="387">
        <f>$N$41+$L$42</f>
        <v>0</v>
      </c>
      <c r="O42" s="164">
        <f>$O$41+$M$42</f>
        <v>1</v>
      </c>
      <c r="P42" s="387">
        <f>$P$41+$N$42</f>
        <v>0</v>
      </c>
      <c r="Q42" s="164">
        <f>$Q$41+$O$42</f>
        <v>1</v>
      </c>
      <c r="R42" s="387">
        <f>$R$41+$P$42</f>
        <v>0</v>
      </c>
      <c r="S42" s="164">
        <f>$S$41+$Q$42</f>
        <v>1</v>
      </c>
      <c r="T42" s="387">
        <f>$T$41+$R$42</f>
        <v>0</v>
      </c>
      <c r="U42" s="164">
        <f>$U$41+$S$42</f>
        <v>1</v>
      </c>
      <c r="V42" s="387">
        <f>$V$41+$T$42</f>
        <v>0</v>
      </c>
      <c r="W42" s="164">
        <f>$W$41+$U$42</f>
        <v>1</v>
      </c>
      <c r="X42" s="387">
        <f>$X$41+$V$42</f>
        <v>0</v>
      </c>
      <c r="Y42" s="164">
        <f>$Y$41+$W$42</f>
        <v>1</v>
      </c>
      <c r="Z42" s="387">
        <f>$Z$41+$X$42</f>
        <v>0</v>
      </c>
      <c r="AA42" s="164">
        <f>$AA$41+$Y$42</f>
        <v>1</v>
      </c>
      <c r="AB42" s="387">
        <f>$AB$41+$Z$42</f>
        <v>0</v>
      </c>
      <c r="AC42" s="402">
        <f t="shared" si="0"/>
        <v>11.5</v>
      </c>
    </row>
    <row r="43" spans="1:32" ht="15" customHeight="1" thickBot="1">
      <c r="A43" s="107">
        <v>1</v>
      </c>
      <c r="B43" s="1005" t="str">
        <f>'04.01.4-COBERTURAS'!$B$29</f>
        <v>04.01.400.05</v>
      </c>
      <c r="C43" s="1006" t="str">
        <f>'04.01.4-COBERTURAS'!$C$29</f>
        <v>REVISÃO DA TRAMA DE MADEIRA DO TELHADO</v>
      </c>
      <c r="D43" s="1009">
        <f>'04.01.4-COBERTURAS'!$H$29</f>
        <v>0</v>
      </c>
      <c r="E43" s="175">
        <v>1</v>
      </c>
      <c r="F43" s="381">
        <f>$E$43*$D$43</f>
        <v>0</v>
      </c>
      <c r="G43" s="176"/>
      <c r="H43" s="386">
        <f>$G$43*$D$43</f>
        <v>0</v>
      </c>
      <c r="I43" s="176"/>
      <c r="J43" s="386">
        <f>$I$43*$D$43</f>
        <v>0</v>
      </c>
      <c r="K43" s="176"/>
      <c r="L43" s="386">
        <f>$K$43*$D$43</f>
        <v>0</v>
      </c>
      <c r="M43" s="176"/>
      <c r="N43" s="386">
        <f>$M$43*$D$43</f>
        <v>0</v>
      </c>
      <c r="O43" s="176"/>
      <c r="P43" s="386">
        <f>$O$43*$D$43</f>
        <v>0</v>
      </c>
      <c r="Q43" s="176"/>
      <c r="R43" s="386">
        <f>$Q$43*$D$43</f>
        <v>0</v>
      </c>
      <c r="S43" s="176"/>
      <c r="T43" s="386">
        <f>$S$43*$D$43</f>
        <v>0</v>
      </c>
      <c r="U43" s="176"/>
      <c r="V43" s="386">
        <f>$U$43*$D$43</f>
        <v>0</v>
      </c>
      <c r="W43" s="176"/>
      <c r="X43" s="386">
        <f>$W$43*$D$43</f>
        <v>0</v>
      </c>
      <c r="Y43" s="176"/>
      <c r="Z43" s="386">
        <f>$Y$43*$D$43</f>
        <v>0</v>
      </c>
      <c r="AA43" s="176"/>
      <c r="AB43" s="386">
        <f>$AA$43*$D$43</f>
        <v>0</v>
      </c>
      <c r="AC43" s="402">
        <f t="shared" si="0"/>
        <v>1</v>
      </c>
      <c r="AF43" t="s">
        <v>2764</v>
      </c>
    </row>
    <row r="44" spans="1:32" ht="15" customHeight="1" thickBot="1">
      <c r="A44" s="107">
        <v>2</v>
      </c>
      <c r="B44" s="1005"/>
      <c r="C44" s="1006"/>
      <c r="D44" s="1009"/>
      <c r="E44" s="162">
        <f>$E$43</f>
        <v>1</v>
      </c>
      <c r="F44" s="382">
        <f>$F$43</f>
        <v>0</v>
      </c>
      <c r="G44" s="164">
        <f>$G$43+$E$44</f>
        <v>1</v>
      </c>
      <c r="H44" s="387">
        <f>$H$43+$F$44</f>
        <v>0</v>
      </c>
      <c r="I44" s="164">
        <f>$I$43+$G$44</f>
        <v>1</v>
      </c>
      <c r="J44" s="387">
        <f>$J$43+$H$44</f>
        <v>0</v>
      </c>
      <c r="K44" s="164">
        <f>$K$43+$I$44</f>
        <v>1</v>
      </c>
      <c r="L44" s="387">
        <f>$L$43+$J$44</f>
        <v>0</v>
      </c>
      <c r="M44" s="164">
        <f>$M$43+$K$44</f>
        <v>1</v>
      </c>
      <c r="N44" s="387">
        <f>$N$43+$L$44</f>
        <v>0</v>
      </c>
      <c r="O44" s="164">
        <f>$O$43+$M$44</f>
        <v>1</v>
      </c>
      <c r="P44" s="387">
        <f>$P$43+$N$44</f>
        <v>0</v>
      </c>
      <c r="Q44" s="164">
        <f>$Q$43+$O$44</f>
        <v>1</v>
      </c>
      <c r="R44" s="387">
        <f>$R$43+$P$44</f>
        <v>0</v>
      </c>
      <c r="S44" s="164">
        <f>$S$43+$Q$44</f>
        <v>1</v>
      </c>
      <c r="T44" s="387">
        <f>$T$43+$R$44</f>
        <v>0</v>
      </c>
      <c r="U44" s="164">
        <f>$U$43+$S$44</f>
        <v>1</v>
      </c>
      <c r="V44" s="387">
        <f>$V$43+$T$44</f>
        <v>0</v>
      </c>
      <c r="W44" s="164">
        <f>$W$43+$U$44</f>
        <v>1</v>
      </c>
      <c r="X44" s="387">
        <f>$X$43+$V$44</f>
        <v>0</v>
      </c>
      <c r="Y44" s="164">
        <f>$Y$43+$W$44</f>
        <v>1</v>
      </c>
      <c r="Z44" s="387">
        <f>$Z$43+$X$44</f>
        <v>0</v>
      </c>
      <c r="AA44" s="164">
        <f>$AA$43+$Y$44</f>
        <v>1</v>
      </c>
      <c r="AB44" s="387">
        <f>$AB$43+$Z$44</f>
        <v>0</v>
      </c>
      <c r="AC44" s="402">
        <f t="shared" si="0"/>
        <v>12</v>
      </c>
    </row>
    <row r="45" spans="1:32" ht="15" customHeight="1" thickBot="1">
      <c r="A45" s="107">
        <v>1</v>
      </c>
      <c r="B45" s="1005" t="str">
        <f>'04.01.4-COBERTURAS'!$B$30</f>
        <v>04.01.400.06</v>
      </c>
      <c r="C45" s="1006" t="str">
        <f>'04.01.4-COBERTURAS'!$C$30</f>
        <v>REMOÇÃO CALHAS E RUFOS, DE FORMA MANUAL, SEM REAPROVEITAMENTO. AF_09/2023</v>
      </c>
      <c r="D45" s="1009">
        <f>'04.01.4-COBERTURAS'!$H$30</f>
        <v>0</v>
      </c>
      <c r="E45" s="175">
        <v>1</v>
      </c>
      <c r="F45" s="381">
        <f>$E$45*$D$45</f>
        <v>0</v>
      </c>
      <c r="G45" s="176"/>
      <c r="H45" s="386">
        <f>$G$45*$D$45</f>
        <v>0</v>
      </c>
      <c r="I45" s="176"/>
      <c r="J45" s="386">
        <f>$I$45*$D$45</f>
        <v>0</v>
      </c>
      <c r="K45" s="176"/>
      <c r="L45" s="386">
        <f>$K$45*$D$45</f>
        <v>0</v>
      </c>
      <c r="M45" s="176"/>
      <c r="N45" s="386">
        <f>$M$45*$D$45</f>
        <v>0</v>
      </c>
      <c r="O45" s="176"/>
      <c r="P45" s="386">
        <f>$O$45*$D$45</f>
        <v>0</v>
      </c>
      <c r="Q45" s="176"/>
      <c r="R45" s="386">
        <f>$Q$45*$D$45</f>
        <v>0</v>
      </c>
      <c r="S45" s="176"/>
      <c r="T45" s="386">
        <f>$S$45*$D$45</f>
        <v>0</v>
      </c>
      <c r="U45" s="176"/>
      <c r="V45" s="386">
        <f>$U$45*$D$45</f>
        <v>0</v>
      </c>
      <c r="W45" s="176"/>
      <c r="X45" s="386">
        <f>$W$45*$D$45</f>
        <v>0</v>
      </c>
      <c r="Y45" s="176"/>
      <c r="Z45" s="386">
        <f>$Y$45*$D$45</f>
        <v>0</v>
      </c>
      <c r="AA45" s="176"/>
      <c r="AB45" s="386">
        <f>$AA$45*$D$45</f>
        <v>0</v>
      </c>
      <c r="AC45" s="402">
        <f t="shared" si="0"/>
        <v>1</v>
      </c>
      <c r="AF45" t="s">
        <v>2765</v>
      </c>
    </row>
    <row r="46" spans="1:32" ht="15" customHeight="1" thickBot="1">
      <c r="A46" s="107">
        <v>2</v>
      </c>
      <c r="B46" s="1005"/>
      <c r="C46" s="1006"/>
      <c r="D46" s="1009"/>
      <c r="E46" s="162">
        <f>$E$45</f>
        <v>1</v>
      </c>
      <c r="F46" s="382">
        <f>$F$45</f>
        <v>0</v>
      </c>
      <c r="G46" s="164">
        <f>$G$45+$E$46</f>
        <v>1</v>
      </c>
      <c r="H46" s="387">
        <f>$H$45+$F$46</f>
        <v>0</v>
      </c>
      <c r="I46" s="164">
        <f>$I$45+$G$46</f>
        <v>1</v>
      </c>
      <c r="J46" s="387">
        <f>$J$45+$H$46</f>
        <v>0</v>
      </c>
      <c r="K46" s="164">
        <f>$K$45+$I$46</f>
        <v>1</v>
      </c>
      <c r="L46" s="387">
        <f>$L$45+$J$46</f>
        <v>0</v>
      </c>
      <c r="M46" s="164">
        <f>$M$45+$K$46</f>
        <v>1</v>
      </c>
      <c r="N46" s="387">
        <f>$N$45+$L$46</f>
        <v>0</v>
      </c>
      <c r="O46" s="164">
        <f>$O$45+$M$46</f>
        <v>1</v>
      </c>
      <c r="P46" s="387">
        <f>$P$45+$N$46</f>
        <v>0</v>
      </c>
      <c r="Q46" s="164">
        <f>$Q$45+$O$46</f>
        <v>1</v>
      </c>
      <c r="R46" s="387">
        <f>$R$45+$P$46</f>
        <v>0</v>
      </c>
      <c r="S46" s="164">
        <f>$S$45+$Q$46</f>
        <v>1</v>
      </c>
      <c r="T46" s="387">
        <f>$T$45+$R$46</f>
        <v>0</v>
      </c>
      <c r="U46" s="164">
        <f>$U$45+$S$46</f>
        <v>1</v>
      </c>
      <c r="V46" s="387">
        <f>$V$45+$T$46</f>
        <v>0</v>
      </c>
      <c r="W46" s="164">
        <f>$W$45+$U$46</f>
        <v>1</v>
      </c>
      <c r="X46" s="387">
        <f>$X$45+$V$46</f>
        <v>0</v>
      </c>
      <c r="Y46" s="164">
        <f>$Y$45+$W$46</f>
        <v>1</v>
      </c>
      <c r="Z46" s="387">
        <f>$Z$45+$X$46</f>
        <v>0</v>
      </c>
      <c r="AA46" s="164">
        <f>$AA$45+$Y$46</f>
        <v>1</v>
      </c>
      <c r="AB46" s="387">
        <f>$AB$45+$Z$46</f>
        <v>0</v>
      </c>
      <c r="AC46" s="402">
        <f t="shared" si="0"/>
        <v>12</v>
      </c>
    </row>
    <row r="47" spans="1:32" ht="15" customHeight="1" thickBot="1">
      <c r="A47" s="107">
        <v>1</v>
      </c>
      <c r="B47" s="1005" t="str">
        <f>'04.01.4-COBERTURAS'!$B$31</f>
        <v>04.01.400.08</v>
      </c>
      <c r="C47" s="1006" t="str">
        <f>'04.01.4-COBERTURAS'!$C$31</f>
        <v>SUBCOBERTURA COM MANTA PLÁSTICA REVESTIDA POR PELÍCULA DE ALUMÍNO, INCLUSO TRANSPORTE VERTICAL. AF_07/2019</v>
      </c>
      <c r="D47" s="1009">
        <f>'04.01.4-COBERTURAS'!$H$31</f>
        <v>0</v>
      </c>
      <c r="E47" s="175">
        <v>0.3</v>
      </c>
      <c r="F47" s="381">
        <f>$E$47*$D$47</f>
        <v>0</v>
      </c>
      <c r="G47" s="176">
        <v>0.7</v>
      </c>
      <c r="H47" s="386">
        <f>$G$47*$D$47</f>
        <v>0</v>
      </c>
      <c r="I47" s="176"/>
      <c r="J47" s="386">
        <f>$I$47*$D$47</f>
        <v>0</v>
      </c>
      <c r="K47" s="176"/>
      <c r="L47" s="386">
        <f>$K$47*$D$47</f>
        <v>0</v>
      </c>
      <c r="M47" s="176"/>
      <c r="N47" s="386">
        <f>$M$47*$D$47</f>
        <v>0</v>
      </c>
      <c r="O47" s="176"/>
      <c r="P47" s="386">
        <f>$O$47*$D$47</f>
        <v>0</v>
      </c>
      <c r="Q47" s="176"/>
      <c r="R47" s="386">
        <f>$Q$47*$D$47</f>
        <v>0</v>
      </c>
      <c r="S47" s="176"/>
      <c r="T47" s="386">
        <f>$S$47*$D$47</f>
        <v>0</v>
      </c>
      <c r="U47" s="176"/>
      <c r="V47" s="386">
        <f>$U$47*$D$47</f>
        <v>0</v>
      </c>
      <c r="W47" s="176"/>
      <c r="X47" s="386">
        <f>$W$47*$D$47</f>
        <v>0</v>
      </c>
      <c r="Y47" s="176"/>
      <c r="Z47" s="386">
        <f>$Y$47*$D$47</f>
        <v>0</v>
      </c>
      <c r="AA47" s="176"/>
      <c r="AB47" s="386">
        <f>$AA$47*$D$47</f>
        <v>0</v>
      </c>
      <c r="AC47" s="402">
        <f t="shared" si="0"/>
        <v>1</v>
      </c>
      <c r="AF47" t="s">
        <v>2766</v>
      </c>
    </row>
    <row r="48" spans="1:32" ht="15" customHeight="1" thickBot="1">
      <c r="A48" s="107">
        <v>2</v>
      </c>
      <c r="B48" s="1005"/>
      <c r="C48" s="1006"/>
      <c r="D48" s="1009"/>
      <c r="E48" s="162">
        <f>$E$47</f>
        <v>0.3</v>
      </c>
      <c r="F48" s="382">
        <f>$F$47</f>
        <v>0</v>
      </c>
      <c r="G48" s="164">
        <f>$G$47+$E$48</f>
        <v>1</v>
      </c>
      <c r="H48" s="387">
        <f>$H$47+$F$48</f>
        <v>0</v>
      </c>
      <c r="I48" s="164">
        <f>$I$47+$G$48</f>
        <v>1</v>
      </c>
      <c r="J48" s="387">
        <f>$J$47+$H$48</f>
        <v>0</v>
      </c>
      <c r="K48" s="164">
        <f>$K$47+$I$48</f>
        <v>1</v>
      </c>
      <c r="L48" s="387">
        <f>$L$47+$J$48</f>
        <v>0</v>
      </c>
      <c r="M48" s="164">
        <f>$M$47+$K$48</f>
        <v>1</v>
      </c>
      <c r="N48" s="387">
        <f>$N$47+$L$48</f>
        <v>0</v>
      </c>
      <c r="O48" s="164">
        <f>$O$47+$M$48</f>
        <v>1</v>
      </c>
      <c r="P48" s="387">
        <f>$P$47+$N$48</f>
        <v>0</v>
      </c>
      <c r="Q48" s="164">
        <f>$Q$47+$O$48</f>
        <v>1</v>
      </c>
      <c r="R48" s="387">
        <f>$R$47+$P$48</f>
        <v>0</v>
      </c>
      <c r="S48" s="164">
        <f>$S$47+$Q$48</f>
        <v>1</v>
      </c>
      <c r="T48" s="387">
        <f>$T$47+$R$48</f>
        <v>0</v>
      </c>
      <c r="U48" s="164">
        <f>$U$47+$S$48</f>
        <v>1</v>
      </c>
      <c r="V48" s="387">
        <f>$V$47+$T$48</f>
        <v>0</v>
      </c>
      <c r="W48" s="164">
        <f>$W$47+$U$48</f>
        <v>1</v>
      </c>
      <c r="X48" s="387">
        <f>$X$47+$V$48</f>
        <v>0</v>
      </c>
      <c r="Y48" s="164">
        <f>$Y$47+$W$48</f>
        <v>1</v>
      </c>
      <c r="Z48" s="387">
        <f>$Z$47+$X$48</f>
        <v>0</v>
      </c>
      <c r="AA48" s="164">
        <f>$AA$47+$Y$48</f>
        <v>1</v>
      </c>
      <c r="AB48" s="387">
        <f>$AB$47+$Z$48</f>
        <v>0</v>
      </c>
      <c r="AC48" s="402">
        <f t="shared" si="0"/>
        <v>11.3</v>
      </c>
    </row>
    <row r="49" spans="1:32" ht="15" customHeight="1" thickBot="1">
      <c r="A49" s="107">
        <v>1</v>
      </c>
      <c r="B49" s="1005" t="str">
        <f>'04.01.4-COBERTURAS'!$B$32</f>
        <v>04.01.400.09</v>
      </c>
      <c r="C49" s="1006" t="str">
        <f>'04.01.4-COBERTURAS'!$C$32</f>
        <v>TELHAMENTO COM TELHA CERÂMICA CAPA-CANAL, TIPO COLONIAL, COM MAIS DE 2 ÁGUAS, INCLUSO TRANSPORTE VERTICAL, INCLUSIVE APLICAÇÃO DE RESINA</v>
      </c>
      <c r="D49" s="1009">
        <f>'04.01.4-COBERTURAS'!$H$32</f>
        <v>0</v>
      </c>
      <c r="E49" s="175"/>
      <c r="F49" s="381">
        <f>$E$49*$D$49</f>
        <v>0</v>
      </c>
      <c r="G49" s="176">
        <v>1</v>
      </c>
      <c r="H49" s="386">
        <f>$G$49*$D$49</f>
        <v>0</v>
      </c>
      <c r="I49" s="176"/>
      <c r="J49" s="386">
        <f>$I$49*$D$49</f>
        <v>0</v>
      </c>
      <c r="K49" s="176"/>
      <c r="L49" s="386">
        <f>$K$49*$D$49</f>
        <v>0</v>
      </c>
      <c r="M49" s="176"/>
      <c r="N49" s="386">
        <f>$M$49*$D$49</f>
        <v>0</v>
      </c>
      <c r="O49" s="176"/>
      <c r="P49" s="386">
        <f>$O$49*$D$49</f>
        <v>0</v>
      </c>
      <c r="Q49" s="176"/>
      <c r="R49" s="386">
        <f>$Q$49*$D$49</f>
        <v>0</v>
      </c>
      <c r="S49" s="176"/>
      <c r="T49" s="386">
        <f>$S$49*$D$49</f>
        <v>0</v>
      </c>
      <c r="U49" s="176"/>
      <c r="V49" s="386">
        <f>$U$49*$D$49</f>
        <v>0</v>
      </c>
      <c r="W49" s="176"/>
      <c r="X49" s="386">
        <f>$W$49*$D$49</f>
        <v>0</v>
      </c>
      <c r="Y49" s="176"/>
      <c r="Z49" s="386">
        <f>$Y$49*$D$49</f>
        <v>0</v>
      </c>
      <c r="AA49" s="176"/>
      <c r="AB49" s="386">
        <f>$AA$49*$D$49</f>
        <v>0</v>
      </c>
      <c r="AC49" s="402">
        <f t="shared" si="0"/>
        <v>1</v>
      </c>
      <c r="AF49" t="s">
        <v>2767</v>
      </c>
    </row>
    <row r="50" spans="1:32" ht="15" customHeight="1" thickBot="1">
      <c r="A50" s="107">
        <v>2</v>
      </c>
      <c r="B50" s="1005"/>
      <c r="C50" s="1006"/>
      <c r="D50" s="1009"/>
      <c r="E50" s="162">
        <f>$E$49</f>
        <v>0</v>
      </c>
      <c r="F50" s="382">
        <f>$F$49</f>
        <v>0</v>
      </c>
      <c r="G50" s="164">
        <f>$G$49+$E$50</f>
        <v>1</v>
      </c>
      <c r="H50" s="387">
        <f>$H$49+$F$50</f>
        <v>0</v>
      </c>
      <c r="I50" s="164">
        <f>$I$49+$G$50</f>
        <v>1</v>
      </c>
      <c r="J50" s="387">
        <f>$J$49+$H$50</f>
        <v>0</v>
      </c>
      <c r="K50" s="164">
        <f>$K$49+$I$50</f>
        <v>1</v>
      </c>
      <c r="L50" s="387">
        <f>$L$49+$J$50</f>
        <v>0</v>
      </c>
      <c r="M50" s="164">
        <f>$M$49+$K$50</f>
        <v>1</v>
      </c>
      <c r="N50" s="387">
        <f>$N$49+$L$50</f>
        <v>0</v>
      </c>
      <c r="O50" s="164">
        <f>$O$49+$M$50</f>
        <v>1</v>
      </c>
      <c r="P50" s="387">
        <f>$P$49+$N$50</f>
        <v>0</v>
      </c>
      <c r="Q50" s="164">
        <f>$Q$49+$O$50</f>
        <v>1</v>
      </c>
      <c r="R50" s="387">
        <f>$R$49+$P$50</f>
        <v>0</v>
      </c>
      <c r="S50" s="164">
        <f>$S$49+$Q$50</f>
        <v>1</v>
      </c>
      <c r="T50" s="387">
        <f>$T$49+$R$50</f>
        <v>0</v>
      </c>
      <c r="U50" s="164">
        <f>$U$49+$S$50</f>
        <v>1</v>
      </c>
      <c r="V50" s="387">
        <f>$V$49+$T$50</f>
        <v>0</v>
      </c>
      <c r="W50" s="164">
        <f>$W$49+$U$50</f>
        <v>1</v>
      </c>
      <c r="X50" s="387">
        <f>$X$49+$V$50</f>
        <v>0</v>
      </c>
      <c r="Y50" s="164">
        <f>$Y$49+$W$50</f>
        <v>1</v>
      </c>
      <c r="Z50" s="387">
        <f>$Z$49+$X$50</f>
        <v>0</v>
      </c>
      <c r="AA50" s="164">
        <f>$AA$49+$Y$50</f>
        <v>1</v>
      </c>
      <c r="AB50" s="387">
        <f>$AB$49+$Z$50</f>
        <v>0</v>
      </c>
      <c r="AC50" s="402">
        <f t="shared" si="0"/>
        <v>11</v>
      </c>
    </row>
    <row r="51" spans="1:32" ht="15" customHeight="1" thickBot="1">
      <c r="A51" s="107">
        <v>1</v>
      </c>
      <c r="B51" s="1005" t="str">
        <f>'04.01.4-COBERTURAS'!$B$33</f>
        <v>04.01.400.12</v>
      </c>
      <c r="C51" s="1006" t="str">
        <f>'04.01.4-COBERTURAS'!$C$33</f>
        <v>CUMEEIRA E ESPIGÃO PARA TELHA CERÂMICA EMBOÇADA COM ARGAMASSA TRAÇO 1:2:9 (CIMENTO, CAL E AREIA), PARA TELHADOS COM MAIS DE 2 ÁGUAS, INCLUSO TRANSPORTE VERTICAL. AF_07/2019</v>
      </c>
      <c r="D51" s="1009">
        <f>'04.01.4-COBERTURAS'!$H$33</f>
        <v>0</v>
      </c>
      <c r="E51" s="175"/>
      <c r="F51" s="381">
        <f>$E$51*$D$51</f>
        <v>0</v>
      </c>
      <c r="G51" s="176">
        <v>1</v>
      </c>
      <c r="H51" s="386">
        <f>$G$51*$D$51</f>
        <v>0</v>
      </c>
      <c r="I51" s="176"/>
      <c r="J51" s="386">
        <f>$I$51*$D$51</f>
        <v>0</v>
      </c>
      <c r="K51" s="176"/>
      <c r="L51" s="386">
        <f>$K$51*$D$51</f>
        <v>0</v>
      </c>
      <c r="M51" s="176"/>
      <c r="N51" s="386">
        <f>$M$51*$D$51</f>
        <v>0</v>
      </c>
      <c r="O51" s="176"/>
      <c r="P51" s="386">
        <f>$O$51*$D$51</f>
        <v>0</v>
      </c>
      <c r="Q51" s="176"/>
      <c r="R51" s="386">
        <f>$Q$51*$D$51</f>
        <v>0</v>
      </c>
      <c r="S51" s="176"/>
      <c r="T51" s="386">
        <f>$S$51*$D$51</f>
        <v>0</v>
      </c>
      <c r="U51" s="176"/>
      <c r="V51" s="386">
        <f>$U$51*$D$51</f>
        <v>0</v>
      </c>
      <c r="W51" s="176"/>
      <c r="X51" s="386">
        <f>$W$51*$D$51</f>
        <v>0</v>
      </c>
      <c r="Y51" s="176"/>
      <c r="Z51" s="386">
        <f>$Y$51*$D$51</f>
        <v>0</v>
      </c>
      <c r="AA51" s="176"/>
      <c r="AB51" s="386">
        <f>$AA$51*$D$51</f>
        <v>0</v>
      </c>
      <c r="AC51" s="402">
        <f t="shared" si="0"/>
        <v>1</v>
      </c>
      <c r="AF51" t="s">
        <v>2768</v>
      </c>
    </row>
    <row r="52" spans="1:32" ht="15" customHeight="1" thickBot="1">
      <c r="A52" s="107">
        <v>2</v>
      </c>
      <c r="B52" s="1005"/>
      <c r="C52" s="1006"/>
      <c r="D52" s="1009"/>
      <c r="E52" s="162">
        <f>$E$51</f>
        <v>0</v>
      </c>
      <c r="F52" s="382">
        <f>$F$51</f>
        <v>0</v>
      </c>
      <c r="G52" s="164">
        <f>$G$51+$E$52</f>
        <v>1</v>
      </c>
      <c r="H52" s="387">
        <f>$H$51+$F$52</f>
        <v>0</v>
      </c>
      <c r="I52" s="164">
        <f>$I$51+$G$52</f>
        <v>1</v>
      </c>
      <c r="J52" s="387">
        <f>$J$51+$H$52</f>
        <v>0</v>
      </c>
      <c r="K52" s="164">
        <f>$K$51+$I$52</f>
        <v>1</v>
      </c>
      <c r="L52" s="387">
        <f>$L$51+$J$52</f>
        <v>0</v>
      </c>
      <c r="M52" s="164">
        <f>$M$51+$K$52</f>
        <v>1</v>
      </c>
      <c r="N52" s="387">
        <f>$N$51+$L$52</f>
        <v>0</v>
      </c>
      <c r="O52" s="164">
        <f>$O$51+$M$52</f>
        <v>1</v>
      </c>
      <c r="P52" s="387">
        <f>$P$51+$N$52</f>
        <v>0</v>
      </c>
      <c r="Q52" s="164">
        <f>$Q$51+$O$52</f>
        <v>1</v>
      </c>
      <c r="R52" s="387">
        <f>$R$51+$P$52</f>
        <v>0</v>
      </c>
      <c r="S52" s="164">
        <f>$S$51+$Q$52</f>
        <v>1</v>
      </c>
      <c r="T52" s="387">
        <f>$T$51+$R$52</f>
        <v>0</v>
      </c>
      <c r="U52" s="164">
        <f>$U$51+$S$52</f>
        <v>1</v>
      </c>
      <c r="V52" s="387">
        <f>$V$51+$T$52</f>
        <v>0</v>
      </c>
      <c r="W52" s="164">
        <f>$W$51+$U$52</f>
        <v>1</v>
      </c>
      <c r="X52" s="387">
        <f>$X$51+$V$52</f>
        <v>0</v>
      </c>
      <c r="Y52" s="164">
        <f>$Y$51+$W$52</f>
        <v>1</v>
      </c>
      <c r="Z52" s="387">
        <f>$Z$51+$X$52</f>
        <v>0</v>
      </c>
      <c r="AA52" s="164">
        <f>$AA$51+$Y$52</f>
        <v>1</v>
      </c>
      <c r="AB52" s="387">
        <f>$AB$51+$Z$52</f>
        <v>0</v>
      </c>
      <c r="AC52" s="402">
        <f t="shared" si="0"/>
        <v>11</v>
      </c>
    </row>
    <row r="53" spans="1:32" ht="15" customHeight="1" thickBot="1">
      <c r="B53" s="127" t="str">
        <f>'04.01.4-COBERTURAS'!$B$34</f>
        <v>04.01.700</v>
      </c>
      <c r="C53" s="128" t="str">
        <f>'04.01.4-COBERTURAS'!$C$34</f>
        <v>Acabamentos e Arremates</v>
      </c>
      <c r="D53" s="343"/>
      <c r="E53" s="1000"/>
      <c r="F53" s="1000"/>
      <c r="G53" s="1000"/>
      <c r="H53" s="1000"/>
      <c r="I53" s="1000"/>
      <c r="J53" s="1000"/>
      <c r="K53" s="1000"/>
      <c r="L53" s="1000"/>
      <c r="M53" s="1000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  <c r="AA53" s="1000"/>
      <c r="AB53" s="1000"/>
      <c r="AC53" s="402">
        <f t="shared" si="0"/>
        <v>0</v>
      </c>
      <c r="AF53" t="s">
        <v>2769</v>
      </c>
    </row>
    <row r="54" spans="1:32" ht="15" customHeight="1" thickBot="1">
      <c r="A54" s="107">
        <v>1</v>
      </c>
      <c r="B54" s="1005" t="str">
        <f>'04.01.4-COBERTURAS'!$B$35</f>
        <v>04.01.700.01</v>
      </c>
      <c r="C54" s="1006" t="str">
        <f>'04.01.4-COBERTURAS'!$C$35</f>
        <v xml:space="preserve">RUFO EM CHAPA DE ALUMÍNIO #1.5MM, LARGURA DE 30 CM, INCLUSO TRANSPORTE VERTICAL </v>
      </c>
      <c r="D54" s="1009">
        <f>'04.01.4-COBERTURAS'!$H$35</f>
        <v>0</v>
      </c>
      <c r="E54" s="175"/>
      <c r="F54" s="381">
        <f>$E$54*$D$54</f>
        <v>0</v>
      </c>
      <c r="G54" s="176">
        <v>1</v>
      </c>
      <c r="H54" s="386">
        <f>$G$54*$D$54</f>
        <v>0</v>
      </c>
      <c r="I54" s="176"/>
      <c r="J54" s="386">
        <f>$I$54*$D$54</f>
        <v>0</v>
      </c>
      <c r="K54" s="176"/>
      <c r="L54" s="386">
        <f>$K$54*$D$54</f>
        <v>0</v>
      </c>
      <c r="M54" s="176"/>
      <c r="N54" s="386">
        <f>$M$54*$D$54</f>
        <v>0</v>
      </c>
      <c r="O54" s="176"/>
      <c r="P54" s="386">
        <f>$O$54*$D$54</f>
        <v>0</v>
      </c>
      <c r="Q54" s="176"/>
      <c r="R54" s="386">
        <f>$Q$54*$D$54</f>
        <v>0</v>
      </c>
      <c r="S54" s="176"/>
      <c r="T54" s="386">
        <f>$S$54*$D$54</f>
        <v>0</v>
      </c>
      <c r="U54" s="176"/>
      <c r="V54" s="386">
        <f>$U$54*$D$54</f>
        <v>0</v>
      </c>
      <c r="W54" s="176"/>
      <c r="X54" s="386">
        <f>$W$54*$D$54</f>
        <v>0</v>
      </c>
      <c r="Y54" s="176"/>
      <c r="Z54" s="386">
        <f>$Y$54*$D$54</f>
        <v>0</v>
      </c>
      <c r="AA54" s="176"/>
      <c r="AB54" s="386">
        <f>$AA$54*$D$54</f>
        <v>0</v>
      </c>
      <c r="AC54" s="402">
        <f t="shared" si="0"/>
        <v>1</v>
      </c>
      <c r="AF54" t="s">
        <v>2770</v>
      </c>
    </row>
    <row r="55" spans="1:32" ht="15" customHeight="1" thickBot="1">
      <c r="A55" s="107">
        <v>2</v>
      </c>
      <c r="B55" s="1005"/>
      <c r="C55" s="1006"/>
      <c r="D55" s="1009"/>
      <c r="E55" s="162">
        <f>$E$54</f>
        <v>0</v>
      </c>
      <c r="F55" s="382">
        <f>$F$54</f>
        <v>0</v>
      </c>
      <c r="G55" s="164">
        <f>$G$54+$E$55</f>
        <v>1</v>
      </c>
      <c r="H55" s="387">
        <f>$H$54+$F$55</f>
        <v>0</v>
      </c>
      <c r="I55" s="164">
        <f>$I$54+$G$55</f>
        <v>1</v>
      </c>
      <c r="J55" s="387">
        <f>$J$54+$H$55</f>
        <v>0</v>
      </c>
      <c r="K55" s="164">
        <f>$K$54+$I$55</f>
        <v>1</v>
      </c>
      <c r="L55" s="387">
        <f>$L$54+$J$55</f>
        <v>0</v>
      </c>
      <c r="M55" s="164">
        <f>$M$54+$K$55</f>
        <v>1</v>
      </c>
      <c r="N55" s="387">
        <f>$N$54+$L$55</f>
        <v>0</v>
      </c>
      <c r="O55" s="164">
        <f>$O$54+$M$55</f>
        <v>1</v>
      </c>
      <c r="P55" s="387">
        <f>$P$54+$N$55</f>
        <v>0</v>
      </c>
      <c r="Q55" s="164">
        <f>$Q$54+$O$55</f>
        <v>1</v>
      </c>
      <c r="R55" s="387">
        <f>$R$54+$P$55</f>
        <v>0</v>
      </c>
      <c r="S55" s="164">
        <f>$S$54+$Q$55</f>
        <v>1</v>
      </c>
      <c r="T55" s="387">
        <f>$T$54+$R$55</f>
        <v>0</v>
      </c>
      <c r="U55" s="164">
        <f>$U$54+$S$55</f>
        <v>1</v>
      </c>
      <c r="V55" s="387">
        <f>$V$54+$T$55</f>
        <v>0</v>
      </c>
      <c r="W55" s="164">
        <f>$W$54+$U$55</f>
        <v>1</v>
      </c>
      <c r="X55" s="387">
        <f>$X$54+$V$55</f>
        <v>0</v>
      </c>
      <c r="Y55" s="164">
        <f>$Y$54+$W$55</f>
        <v>1</v>
      </c>
      <c r="Z55" s="387">
        <f>$Z$54+$X$55</f>
        <v>0</v>
      </c>
      <c r="AA55" s="164">
        <f>$AA$54+$Y$55</f>
        <v>1</v>
      </c>
      <c r="AB55" s="387">
        <f>$AB$54+$Z$55</f>
        <v>0</v>
      </c>
      <c r="AC55" s="402">
        <f t="shared" si="0"/>
        <v>11</v>
      </c>
    </row>
    <row r="56" spans="1:32" ht="15" customHeight="1">
      <c r="B56" s="76" t="str">
        <f>'04.01.4-COBERTURAS'!$B$36</f>
        <v>04.01.000</v>
      </c>
      <c r="C56" s="40" t="str">
        <f>'04.01.4-COBERTURAS'!$C$36</f>
        <v>ARQUITETURA - Bloco C (C5 e C10)</v>
      </c>
      <c r="D56" s="378">
        <f>'04.01.4-COBERTURAS'!$H$36</f>
        <v>0</v>
      </c>
      <c r="E56" s="993"/>
      <c r="F56" s="993"/>
      <c r="G56" s="993"/>
      <c r="H56" s="993"/>
      <c r="I56" s="993"/>
      <c r="J56" s="993"/>
      <c r="K56" s="993"/>
      <c r="L56" s="993"/>
      <c r="M56" s="993"/>
      <c r="N56" s="993"/>
      <c r="O56" s="993"/>
      <c r="P56" s="993"/>
      <c r="Q56" s="993"/>
      <c r="R56" s="993"/>
      <c r="S56" s="993"/>
      <c r="T56" s="993"/>
      <c r="U56" s="993"/>
      <c r="V56" s="993"/>
      <c r="W56" s="993"/>
      <c r="X56" s="993"/>
      <c r="Y56" s="993"/>
      <c r="Z56" s="993"/>
      <c r="AA56" s="993"/>
      <c r="AB56" s="993"/>
      <c r="AC56" s="402">
        <f t="shared" si="0"/>
        <v>0</v>
      </c>
      <c r="AF56" s="200" t="s">
        <v>490</v>
      </c>
    </row>
    <row r="57" spans="1:32" ht="15" customHeight="1" thickBot="1">
      <c r="B57" s="127" t="str">
        <f>'04.01.4-COBERTURAS'!$B$37</f>
        <v>04.01.100</v>
      </c>
      <c r="C57" s="128" t="str">
        <f>'04.01.4-COBERTURAS'!$C$37</f>
        <v>Paredes</v>
      </c>
      <c r="D57" s="343"/>
      <c r="E57" s="1000"/>
      <c r="F57" s="1000"/>
      <c r="G57" s="1000"/>
      <c r="H57" s="1000"/>
      <c r="I57" s="1000"/>
      <c r="J57" s="1000"/>
      <c r="K57" s="1000"/>
      <c r="L57" s="1000"/>
      <c r="M57" s="1000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  <c r="AA57" s="1000"/>
      <c r="AB57" s="1000"/>
      <c r="AC57" s="402">
        <f t="shared" si="0"/>
        <v>0</v>
      </c>
      <c r="AF57" t="s">
        <v>500</v>
      </c>
    </row>
    <row r="58" spans="1:32" ht="15" customHeight="1" thickBot="1">
      <c r="A58" s="107">
        <v>1</v>
      </c>
      <c r="B58" s="1005" t="str">
        <f>'04.01.4-COBERTURAS'!$B$38</f>
        <v>04.01.100.01</v>
      </c>
      <c r="C58" s="1006" t="str">
        <f>'04.01.4-COBERTURAS'!$C$38</f>
        <v>DEMOLIÇÃO DE ALVENARIA DE TIJOLO MACIÇO, DE FORMA MANUAL, SEM REAPROVEITAMENTO. AF_09/2023</v>
      </c>
      <c r="D58" s="1009">
        <f>'04.01.4-COBERTURAS'!$H$38</f>
        <v>0</v>
      </c>
      <c r="E58" s="175">
        <v>1</v>
      </c>
      <c r="F58" s="381">
        <f>$E$58*$D$58</f>
        <v>0</v>
      </c>
      <c r="G58" s="176"/>
      <c r="H58" s="386">
        <f>$G$58*$D$58</f>
        <v>0</v>
      </c>
      <c r="I58" s="176"/>
      <c r="J58" s="386">
        <f>$I$58*$D$58</f>
        <v>0</v>
      </c>
      <c r="K58" s="176"/>
      <c r="L58" s="386">
        <f>$K$58*$D$58</f>
        <v>0</v>
      </c>
      <c r="M58" s="176"/>
      <c r="N58" s="386">
        <f>$M$58*$D$58</f>
        <v>0</v>
      </c>
      <c r="O58" s="176"/>
      <c r="P58" s="386">
        <f>$O$58*$D$58</f>
        <v>0</v>
      </c>
      <c r="Q58" s="176"/>
      <c r="R58" s="386">
        <f>$Q$58*$D$58</f>
        <v>0</v>
      </c>
      <c r="S58" s="176"/>
      <c r="T58" s="386">
        <f>$S$58*$D$58</f>
        <v>0</v>
      </c>
      <c r="U58" s="176"/>
      <c r="V58" s="386">
        <f>$U$58*$D$58</f>
        <v>0</v>
      </c>
      <c r="W58" s="176"/>
      <c r="X58" s="386">
        <f>$W$58*$D$58</f>
        <v>0</v>
      </c>
      <c r="Y58" s="176"/>
      <c r="Z58" s="386">
        <f>$Y$58*$D$58</f>
        <v>0</v>
      </c>
      <c r="AA58" s="176"/>
      <c r="AB58" s="386">
        <f>$AA$58*$D$58</f>
        <v>0</v>
      </c>
      <c r="AC58" s="402">
        <f t="shared" si="0"/>
        <v>1</v>
      </c>
      <c r="AF58" t="s">
        <v>501</v>
      </c>
    </row>
    <row r="59" spans="1:32" ht="15" customHeight="1" thickBot="1">
      <c r="A59" s="107">
        <v>2</v>
      </c>
      <c r="B59" s="1005"/>
      <c r="C59" s="1006"/>
      <c r="D59" s="1009"/>
      <c r="E59" s="162">
        <f>$E$58</f>
        <v>1</v>
      </c>
      <c r="F59" s="382">
        <f>$F$58</f>
        <v>0</v>
      </c>
      <c r="G59" s="164">
        <f>$G$58+$E$59</f>
        <v>1</v>
      </c>
      <c r="H59" s="387">
        <f>$H$58+$F$59</f>
        <v>0</v>
      </c>
      <c r="I59" s="164">
        <f>$I$58+$G$59</f>
        <v>1</v>
      </c>
      <c r="J59" s="387">
        <f>$J$58+$H$59</f>
        <v>0</v>
      </c>
      <c r="K59" s="164">
        <f>$K$58+$I$59</f>
        <v>1</v>
      </c>
      <c r="L59" s="387">
        <f>$L$58+$J$59</f>
        <v>0</v>
      </c>
      <c r="M59" s="164">
        <f>$M$58+$K$59</f>
        <v>1</v>
      </c>
      <c r="N59" s="387">
        <f>$N$58+$L$59</f>
        <v>0</v>
      </c>
      <c r="O59" s="164">
        <f>$O$58+$M$59</f>
        <v>1</v>
      </c>
      <c r="P59" s="387">
        <f>$P$58+$N$59</f>
        <v>0</v>
      </c>
      <c r="Q59" s="164">
        <f>$Q$58+$O$59</f>
        <v>1</v>
      </c>
      <c r="R59" s="387">
        <f>$R$58+$P$59</f>
        <v>0</v>
      </c>
      <c r="S59" s="164">
        <f>$S$58+$Q$59</f>
        <v>1</v>
      </c>
      <c r="T59" s="387">
        <f>$T$58+$R$59</f>
        <v>0</v>
      </c>
      <c r="U59" s="164">
        <f>$U$58+$S$59</f>
        <v>1</v>
      </c>
      <c r="V59" s="387">
        <f>$V$58+$T$59</f>
        <v>0</v>
      </c>
      <c r="W59" s="164">
        <f>$W$58+$U$59</f>
        <v>1</v>
      </c>
      <c r="X59" s="387">
        <f>$X$58+$V$59</f>
        <v>0</v>
      </c>
      <c r="Y59" s="164">
        <f>$Y$58+$W$59</f>
        <v>1</v>
      </c>
      <c r="Z59" s="387">
        <f>$Z$58+$X$59</f>
        <v>0</v>
      </c>
      <c r="AA59" s="164">
        <f>$AA$58+$Y$59</f>
        <v>1</v>
      </c>
      <c r="AB59" s="387">
        <f>$AB$58+$Z$59</f>
        <v>0</v>
      </c>
      <c r="AC59" s="402">
        <f t="shared" si="0"/>
        <v>12</v>
      </c>
    </row>
    <row r="60" spans="1:32" ht="15" customHeight="1" thickBot="1">
      <c r="A60" s="107">
        <v>1</v>
      </c>
      <c r="B60" s="1005" t="str">
        <f>'04.01.4-COBERTURAS'!$B$39</f>
        <v>04.01.100.02</v>
      </c>
      <c r="C60" s="1006" t="str">
        <f>'04.01.4-COBERTURAS'!$C$39</f>
        <v>ALVENARIA DE VEDAÇÃO DE BLOCOS CERÂMICOS FURADOS NA HORIZONTAL DE 11,5X14X24 CM (ESPESSURA 11,5 CM) E ARGAMASSA DE ASSENTAMENTO COM PREPARO EM BETONEIRA. AF_15/2021</v>
      </c>
      <c r="D60" s="1009">
        <f>'04.01.4-COBERTURAS'!$H$39</f>
        <v>0</v>
      </c>
      <c r="E60" s="175">
        <v>1</v>
      </c>
      <c r="F60" s="381">
        <f>$E$60*$D$60</f>
        <v>0</v>
      </c>
      <c r="G60" s="176"/>
      <c r="H60" s="386">
        <f>$G$60*$D$60</f>
        <v>0</v>
      </c>
      <c r="I60" s="176"/>
      <c r="J60" s="386">
        <f>$I$60*$D$60</f>
        <v>0</v>
      </c>
      <c r="K60" s="176"/>
      <c r="L60" s="386">
        <f>$K$60*$D$60</f>
        <v>0</v>
      </c>
      <c r="M60" s="176"/>
      <c r="N60" s="386">
        <f>$M$60*$D$60</f>
        <v>0</v>
      </c>
      <c r="O60" s="176"/>
      <c r="P60" s="386">
        <f>$O$60*$D$60</f>
        <v>0</v>
      </c>
      <c r="Q60" s="176"/>
      <c r="R60" s="386">
        <f>$Q$60*$D$60</f>
        <v>0</v>
      </c>
      <c r="S60" s="176"/>
      <c r="T60" s="386">
        <f>$S$60*$D$60</f>
        <v>0</v>
      </c>
      <c r="U60" s="176"/>
      <c r="V60" s="386">
        <f>$U$60*$D$60</f>
        <v>0</v>
      </c>
      <c r="W60" s="176"/>
      <c r="X60" s="386">
        <f>$W$60*$D$60</f>
        <v>0</v>
      </c>
      <c r="Y60" s="176"/>
      <c r="Z60" s="386">
        <f>$Y$60*$D$60</f>
        <v>0</v>
      </c>
      <c r="AA60" s="176"/>
      <c r="AB60" s="386">
        <f>$AA$60*$D$60</f>
        <v>0</v>
      </c>
      <c r="AC60" s="402">
        <f t="shared" si="0"/>
        <v>1</v>
      </c>
      <c r="AF60" t="s">
        <v>502</v>
      </c>
    </row>
    <row r="61" spans="1:32" ht="15" customHeight="1" thickBot="1">
      <c r="A61" s="107">
        <v>2</v>
      </c>
      <c r="B61" s="1005"/>
      <c r="C61" s="1006"/>
      <c r="D61" s="1009"/>
      <c r="E61" s="162">
        <f>$E$60</f>
        <v>1</v>
      </c>
      <c r="F61" s="382">
        <f>$F$60</f>
        <v>0</v>
      </c>
      <c r="G61" s="164">
        <f>$G$60+$E$61</f>
        <v>1</v>
      </c>
      <c r="H61" s="387">
        <f>$H$60+$F$61</f>
        <v>0</v>
      </c>
      <c r="I61" s="164">
        <f>$I$60+$G$61</f>
        <v>1</v>
      </c>
      <c r="J61" s="387">
        <f>$J$60+$H$61</f>
        <v>0</v>
      </c>
      <c r="K61" s="164">
        <f>$K$60+$I$61</f>
        <v>1</v>
      </c>
      <c r="L61" s="387">
        <f>$L$60+$J$61</f>
        <v>0</v>
      </c>
      <c r="M61" s="164">
        <f>$M$60+$K$61</f>
        <v>1</v>
      </c>
      <c r="N61" s="387">
        <f>$N$60+$L$61</f>
        <v>0</v>
      </c>
      <c r="O61" s="164">
        <f>$O$60+$M$61</f>
        <v>1</v>
      </c>
      <c r="P61" s="387">
        <f>$P$60+$N$61</f>
        <v>0</v>
      </c>
      <c r="Q61" s="164">
        <f>$Q$60+$O$61</f>
        <v>1</v>
      </c>
      <c r="R61" s="387">
        <f>$R$60+$P$61</f>
        <v>0</v>
      </c>
      <c r="S61" s="164">
        <f>$S$60+$Q$61</f>
        <v>1</v>
      </c>
      <c r="T61" s="387">
        <f>$T$60+$R$61</f>
        <v>0</v>
      </c>
      <c r="U61" s="164">
        <f>$U$60+$S$61</f>
        <v>1</v>
      </c>
      <c r="V61" s="387">
        <f>$V$60+$T$61</f>
        <v>0</v>
      </c>
      <c r="W61" s="164">
        <f>$W$60+$U$61</f>
        <v>1</v>
      </c>
      <c r="X61" s="387">
        <f>$X$60+$V$61</f>
        <v>0</v>
      </c>
      <c r="Y61" s="164">
        <f>$Y$60+$W$61</f>
        <v>1</v>
      </c>
      <c r="Z61" s="387">
        <f>$Z$60+$X$61</f>
        <v>0</v>
      </c>
      <c r="AA61" s="164">
        <f>$AA$60+$Y$61</f>
        <v>1</v>
      </c>
      <c r="AB61" s="387">
        <f>$AB$60+$Z$61</f>
        <v>0</v>
      </c>
      <c r="AC61" s="402">
        <f t="shared" si="0"/>
        <v>12</v>
      </c>
    </row>
    <row r="62" spans="1:32" ht="15" customHeight="1" thickBot="1">
      <c r="A62" s="107">
        <v>1</v>
      </c>
      <c r="B62" s="1005" t="str">
        <f>'04.01.4-COBERTURAS'!$B$40</f>
        <v>04.01.100.03</v>
      </c>
      <c r="C62" s="1006" t="str">
        <f>'04.01.4-COBERTURAS'!$C$40</f>
        <v>CHAPISCO APLICADO EM ALVENARIA (SEM PRESENÇA DE VÃOS) E ESTRUTURAS DE CONCRETO DE FACHADA, COM COLHER DE PEDREIRO. ARGAMASSA TRAÇO 1:3 COM PREPARO EM BETONEIRA 400L. AF_10/2022</v>
      </c>
      <c r="D62" s="1009">
        <f>'04.01.4-COBERTURAS'!$H$40</f>
        <v>0</v>
      </c>
      <c r="E62" s="175">
        <v>1</v>
      </c>
      <c r="F62" s="381">
        <f>$E$62*$D$62</f>
        <v>0</v>
      </c>
      <c r="G62" s="176"/>
      <c r="H62" s="386">
        <f>$G$62*$D$62</f>
        <v>0</v>
      </c>
      <c r="I62" s="176"/>
      <c r="J62" s="386">
        <f>$I$62*$D$62</f>
        <v>0</v>
      </c>
      <c r="K62" s="176"/>
      <c r="L62" s="386">
        <f>$K$62*$D$62</f>
        <v>0</v>
      </c>
      <c r="M62" s="176"/>
      <c r="N62" s="386">
        <f>$M$62*$D$62</f>
        <v>0</v>
      </c>
      <c r="O62" s="176"/>
      <c r="P62" s="386">
        <f>$O$62*$D$62</f>
        <v>0</v>
      </c>
      <c r="Q62" s="176"/>
      <c r="R62" s="386">
        <f>$Q$62*$D$62</f>
        <v>0</v>
      </c>
      <c r="S62" s="176"/>
      <c r="T62" s="386">
        <f>$S$62*$D$62</f>
        <v>0</v>
      </c>
      <c r="U62" s="176"/>
      <c r="V62" s="386">
        <f>$U$62*$D$62</f>
        <v>0</v>
      </c>
      <c r="W62" s="176"/>
      <c r="X62" s="386">
        <f>$W$62*$D$62</f>
        <v>0</v>
      </c>
      <c r="Y62" s="176"/>
      <c r="Z62" s="386">
        <f>$Y$62*$D$62</f>
        <v>0</v>
      </c>
      <c r="AA62" s="176"/>
      <c r="AB62" s="386">
        <f>$AA$62*$D$62</f>
        <v>0</v>
      </c>
      <c r="AC62" s="402">
        <f t="shared" si="0"/>
        <v>1</v>
      </c>
      <c r="AF62" t="s">
        <v>503</v>
      </c>
    </row>
    <row r="63" spans="1:32" ht="15" customHeight="1" thickBot="1">
      <c r="A63" s="107">
        <v>2</v>
      </c>
      <c r="B63" s="1005"/>
      <c r="C63" s="1006"/>
      <c r="D63" s="1009"/>
      <c r="E63" s="162">
        <f>$E$62</f>
        <v>1</v>
      </c>
      <c r="F63" s="382">
        <f>$F$62</f>
        <v>0</v>
      </c>
      <c r="G63" s="164">
        <f>$G$62+$E$63</f>
        <v>1</v>
      </c>
      <c r="H63" s="387">
        <f>$H$62+$F$63</f>
        <v>0</v>
      </c>
      <c r="I63" s="164">
        <f>$I$62+$G$63</f>
        <v>1</v>
      </c>
      <c r="J63" s="387">
        <f>$J$62+$H$63</f>
        <v>0</v>
      </c>
      <c r="K63" s="164">
        <f>$K$62+$I$63</f>
        <v>1</v>
      </c>
      <c r="L63" s="387">
        <f>$L$62+$J$63</f>
        <v>0</v>
      </c>
      <c r="M63" s="164">
        <f>$M$62+$K$63</f>
        <v>1</v>
      </c>
      <c r="N63" s="387">
        <f>$N$62+$L$63</f>
        <v>0</v>
      </c>
      <c r="O63" s="164">
        <f>$O$62+$M$63</f>
        <v>1</v>
      </c>
      <c r="P63" s="387">
        <f>$P$62+$N$63</f>
        <v>0</v>
      </c>
      <c r="Q63" s="164">
        <f>$Q$62+$O$63</f>
        <v>1</v>
      </c>
      <c r="R63" s="387">
        <f>$R$62+$P$63</f>
        <v>0</v>
      </c>
      <c r="S63" s="164">
        <f>$S$62+$Q$63</f>
        <v>1</v>
      </c>
      <c r="T63" s="387">
        <f>$T$62+$R$63</f>
        <v>0</v>
      </c>
      <c r="U63" s="164">
        <f>$U$62+$S$63</f>
        <v>1</v>
      </c>
      <c r="V63" s="387">
        <f>$V$62+$T$63</f>
        <v>0</v>
      </c>
      <c r="W63" s="164">
        <f>$W$62+$U$63</f>
        <v>1</v>
      </c>
      <c r="X63" s="387">
        <f>$X$62+$V$63</f>
        <v>0</v>
      </c>
      <c r="Y63" s="164">
        <f>$Y$62+$W$63</f>
        <v>1</v>
      </c>
      <c r="Z63" s="387">
        <f>$Z$62+$X$63</f>
        <v>0</v>
      </c>
      <c r="AA63" s="164">
        <f>$AA$62+$Y$63</f>
        <v>1</v>
      </c>
      <c r="AB63" s="387">
        <f>$AB$62+$Z$63</f>
        <v>0</v>
      </c>
      <c r="AC63" s="402">
        <f t="shared" si="0"/>
        <v>12</v>
      </c>
    </row>
    <row r="64" spans="1:32" ht="15" customHeight="1" thickBot="1">
      <c r="A64" s="107">
        <v>1</v>
      </c>
      <c r="B64" s="1005" t="str">
        <f>'04.01.4-COBERTURAS'!$B$41</f>
        <v>04.01.100.04</v>
      </c>
      <c r="C64" s="1006" t="str">
        <f>'04.01.4-COBERTURAS'!$C$41</f>
        <v>EMBOÇO OU MASSA ÚNICA EM ARGAMASSA TRAÇO 1:2:8, PREPARO MECÂNICA COM BETONEIRA 400 L, APLICADA MANUALMENTE EM PANOS DE FACHADA SEM PRESENÇA DE VÃOS, ESPESSURA DE 25 MM, ACESSO POR ANDAIME. AF_08/2022</v>
      </c>
      <c r="D64" s="1009">
        <f>'04.01.4-COBERTURAS'!$H$41</f>
        <v>0</v>
      </c>
      <c r="E64" s="175">
        <v>1</v>
      </c>
      <c r="F64" s="381">
        <f>$E$64*$D$64</f>
        <v>0</v>
      </c>
      <c r="G64" s="176"/>
      <c r="H64" s="386">
        <f>$G$64*$D$64</f>
        <v>0</v>
      </c>
      <c r="I64" s="176"/>
      <c r="J64" s="386">
        <f>$I$64*$D$64</f>
        <v>0</v>
      </c>
      <c r="K64" s="176"/>
      <c r="L64" s="386">
        <f>$K$64*$D$64</f>
        <v>0</v>
      </c>
      <c r="M64" s="176"/>
      <c r="N64" s="386">
        <f>$M$64*$D$64</f>
        <v>0</v>
      </c>
      <c r="O64" s="176"/>
      <c r="P64" s="386">
        <f>$O$64*$D$64</f>
        <v>0</v>
      </c>
      <c r="Q64" s="176"/>
      <c r="R64" s="386">
        <f>$Q$64*$D$64</f>
        <v>0</v>
      </c>
      <c r="S64" s="176"/>
      <c r="T64" s="386">
        <f>$S$64*$D$64</f>
        <v>0</v>
      </c>
      <c r="U64" s="176"/>
      <c r="V64" s="386">
        <f>$U$64*$D$64</f>
        <v>0</v>
      </c>
      <c r="W64" s="176"/>
      <c r="X64" s="386">
        <f>$W$64*$D$64</f>
        <v>0</v>
      </c>
      <c r="Y64" s="176"/>
      <c r="Z64" s="386">
        <f>$Y$64*$D$64</f>
        <v>0</v>
      </c>
      <c r="AA64" s="176"/>
      <c r="AB64" s="386">
        <f>$AA$64*$D$64</f>
        <v>0</v>
      </c>
      <c r="AC64" s="402">
        <f t="shared" si="0"/>
        <v>1</v>
      </c>
      <c r="AF64" t="s">
        <v>504</v>
      </c>
    </row>
    <row r="65" spans="1:32" ht="15" customHeight="1" thickBot="1">
      <c r="A65" s="107">
        <v>2</v>
      </c>
      <c r="B65" s="1005"/>
      <c r="C65" s="1006"/>
      <c r="D65" s="1009"/>
      <c r="E65" s="162">
        <f>$E$64</f>
        <v>1</v>
      </c>
      <c r="F65" s="382">
        <f>$F$64</f>
        <v>0</v>
      </c>
      <c r="G65" s="164">
        <f>$G$64+$E$65</f>
        <v>1</v>
      </c>
      <c r="H65" s="387">
        <f>$H$64+$F$65</f>
        <v>0</v>
      </c>
      <c r="I65" s="164">
        <f>$I$64+$G$65</f>
        <v>1</v>
      </c>
      <c r="J65" s="387">
        <f>$J$64+$H$65</f>
        <v>0</v>
      </c>
      <c r="K65" s="164">
        <f>$K$64+$I$65</f>
        <v>1</v>
      </c>
      <c r="L65" s="387">
        <f>$L$64+$J$65</f>
        <v>0</v>
      </c>
      <c r="M65" s="164">
        <f>$M$64+$K$65</f>
        <v>1</v>
      </c>
      <c r="N65" s="387">
        <f>$N$64+$L$65</f>
        <v>0</v>
      </c>
      <c r="O65" s="164">
        <f>$O$64+$M$65</f>
        <v>1</v>
      </c>
      <c r="P65" s="387">
        <f>$P$64+$N$65</f>
        <v>0</v>
      </c>
      <c r="Q65" s="164">
        <f>$Q$64+$O$65</f>
        <v>1</v>
      </c>
      <c r="R65" s="387">
        <f>$R$64+$P$65</f>
        <v>0</v>
      </c>
      <c r="S65" s="164">
        <f>$S$64+$Q$65</f>
        <v>1</v>
      </c>
      <c r="T65" s="387">
        <f>$T$64+$R$65</f>
        <v>0</v>
      </c>
      <c r="U65" s="164">
        <f>$U$64+$S$65</f>
        <v>1</v>
      </c>
      <c r="V65" s="387">
        <f>$V$64+$T$65</f>
        <v>0</v>
      </c>
      <c r="W65" s="164">
        <f>$W$64+$U$65</f>
        <v>1</v>
      </c>
      <c r="X65" s="387">
        <f>$X$64+$V$65</f>
        <v>0</v>
      </c>
      <c r="Y65" s="164">
        <f>$Y$64+$W$65</f>
        <v>1</v>
      </c>
      <c r="Z65" s="387">
        <f>$Z$64+$X$65</f>
        <v>0</v>
      </c>
      <c r="AA65" s="164">
        <f>$AA$64+$Y$65</f>
        <v>1</v>
      </c>
      <c r="AB65" s="387">
        <f>$AB$64+$Z$65</f>
        <v>0</v>
      </c>
      <c r="AC65" s="402">
        <f t="shared" si="0"/>
        <v>12</v>
      </c>
    </row>
    <row r="66" spans="1:32" ht="15" customHeight="1" thickBot="1">
      <c r="A66" s="107">
        <v>1</v>
      </c>
      <c r="B66" s="1005" t="str">
        <f>'04.01.4-COBERTURAS'!$B$42</f>
        <v>04.01.100.05</v>
      </c>
      <c r="C66" s="1006" t="str">
        <f>'04.01.4-COBERTURAS'!$C$42</f>
        <v>FUNDO SELADOR ACRÍLICO, APLICAÇÃO MANUAL EM PAREDE, UMA DEMÃO. AF_04/2023</v>
      </c>
      <c r="D66" s="1009">
        <f>'04.01.4-COBERTURAS'!$H$42</f>
        <v>0</v>
      </c>
      <c r="E66" s="175">
        <v>1</v>
      </c>
      <c r="F66" s="381">
        <f>$E$66*$D$66</f>
        <v>0</v>
      </c>
      <c r="G66" s="176"/>
      <c r="H66" s="386">
        <f>$G$66*$D$66</f>
        <v>0</v>
      </c>
      <c r="I66" s="176"/>
      <c r="J66" s="386">
        <f>$I$66*$D$66</f>
        <v>0</v>
      </c>
      <c r="K66" s="176"/>
      <c r="L66" s="386">
        <f>$K$66*$D$66</f>
        <v>0</v>
      </c>
      <c r="M66" s="176"/>
      <c r="N66" s="386">
        <f>$M$66*$D$66</f>
        <v>0</v>
      </c>
      <c r="O66" s="176"/>
      <c r="P66" s="386">
        <f>$O$66*$D$66</f>
        <v>0</v>
      </c>
      <c r="Q66" s="176"/>
      <c r="R66" s="386">
        <f>$Q$66*$D$66</f>
        <v>0</v>
      </c>
      <c r="S66" s="176"/>
      <c r="T66" s="386">
        <f>$S$66*$D$66</f>
        <v>0</v>
      </c>
      <c r="U66" s="176"/>
      <c r="V66" s="386">
        <f>$U$66*$D$66</f>
        <v>0</v>
      </c>
      <c r="W66" s="176"/>
      <c r="X66" s="386">
        <f>$W$66*$D$66</f>
        <v>0</v>
      </c>
      <c r="Y66" s="176"/>
      <c r="Z66" s="386">
        <f>$Y$66*$D$66</f>
        <v>0</v>
      </c>
      <c r="AA66" s="176"/>
      <c r="AB66" s="386">
        <f>$AA$66*$D$66</f>
        <v>0</v>
      </c>
      <c r="AC66" s="402">
        <f t="shared" si="0"/>
        <v>1</v>
      </c>
      <c r="AF66" t="s">
        <v>506</v>
      </c>
    </row>
    <row r="67" spans="1:32" ht="15" customHeight="1" thickBot="1">
      <c r="A67" s="107">
        <v>2</v>
      </c>
      <c r="B67" s="1005"/>
      <c r="C67" s="1006"/>
      <c r="D67" s="1009"/>
      <c r="E67" s="162">
        <f>$E$66</f>
        <v>1</v>
      </c>
      <c r="F67" s="382">
        <f>$F$66</f>
        <v>0</v>
      </c>
      <c r="G67" s="164">
        <f>$G$66+$E$67</f>
        <v>1</v>
      </c>
      <c r="H67" s="387">
        <f>$H$66+$F$67</f>
        <v>0</v>
      </c>
      <c r="I67" s="164">
        <f>$I$66+$G$67</f>
        <v>1</v>
      </c>
      <c r="J67" s="387">
        <f>$J$66+$H$67</f>
        <v>0</v>
      </c>
      <c r="K67" s="164">
        <f>$K$66+$I$67</f>
        <v>1</v>
      </c>
      <c r="L67" s="387">
        <f>$L$66+$J$67</f>
        <v>0</v>
      </c>
      <c r="M67" s="164">
        <f>$M$66+$K$67</f>
        <v>1</v>
      </c>
      <c r="N67" s="387">
        <f>$N$66+$L$67</f>
        <v>0</v>
      </c>
      <c r="O67" s="164">
        <f>$O$66+$M$67</f>
        <v>1</v>
      </c>
      <c r="P67" s="387">
        <f>$P$66+$N$67</f>
        <v>0</v>
      </c>
      <c r="Q67" s="164">
        <f>$Q$66+$O$67</f>
        <v>1</v>
      </c>
      <c r="R67" s="387">
        <f>$R$66+$P$67</f>
        <v>0</v>
      </c>
      <c r="S67" s="164">
        <f>$S$66+$Q$67</f>
        <v>1</v>
      </c>
      <c r="T67" s="387">
        <f>$T$66+$R$67</f>
        <v>0</v>
      </c>
      <c r="U67" s="164">
        <f>$U$66+$S$67</f>
        <v>1</v>
      </c>
      <c r="V67" s="387">
        <f>$V$66+$T$67</f>
        <v>0</v>
      </c>
      <c r="W67" s="164">
        <f>$W$66+$U$67</f>
        <v>1</v>
      </c>
      <c r="X67" s="387">
        <f>$X$66+$V$67</f>
        <v>0</v>
      </c>
      <c r="Y67" s="164">
        <f>$Y$66+$W$67</f>
        <v>1</v>
      </c>
      <c r="Z67" s="387">
        <f>$Z$66+$X$67</f>
        <v>0</v>
      </c>
      <c r="AA67" s="164">
        <f>$AA$66+$Y$67</f>
        <v>1</v>
      </c>
      <c r="AB67" s="387">
        <f>$AB$66+$Z$67</f>
        <v>0</v>
      </c>
      <c r="AC67" s="402">
        <f t="shared" si="0"/>
        <v>12</v>
      </c>
    </row>
    <row r="68" spans="1:32" ht="15" customHeight="1" thickBot="1">
      <c r="A68" s="107">
        <v>1</v>
      </c>
      <c r="B68" s="1005" t="str">
        <f>'04.01.4-COBERTURAS'!$B$43</f>
        <v>04.01.100.06</v>
      </c>
      <c r="C68" s="1006" t="str">
        <f>'04.01.4-COBERTURAS'!$C$43</f>
        <v>PINTURA LÁTEX ACRÍLICA STANDARD, APLICAÇÃO MANUAL EM PAREDES, DUAS DEMÃOS. AF_04/2023</v>
      </c>
      <c r="D68" s="1009">
        <f>'04.01.4-COBERTURAS'!$H$43</f>
        <v>0</v>
      </c>
      <c r="E68" s="175">
        <v>1</v>
      </c>
      <c r="F68" s="381">
        <f>$E$68*$D$68</f>
        <v>0</v>
      </c>
      <c r="G68" s="176"/>
      <c r="H68" s="386">
        <f>$G$68*$D$68</f>
        <v>0</v>
      </c>
      <c r="I68" s="176"/>
      <c r="J68" s="386">
        <f>$I$68*$D$68</f>
        <v>0</v>
      </c>
      <c r="K68" s="176"/>
      <c r="L68" s="386">
        <f>$K$68*$D$68</f>
        <v>0</v>
      </c>
      <c r="M68" s="176"/>
      <c r="N68" s="386">
        <f>$M$68*$D$68</f>
        <v>0</v>
      </c>
      <c r="O68" s="176"/>
      <c r="P68" s="386">
        <f>$O$68*$D$68</f>
        <v>0</v>
      </c>
      <c r="Q68" s="176"/>
      <c r="R68" s="386">
        <f>$Q$68*$D$68</f>
        <v>0</v>
      </c>
      <c r="S68" s="176"/>
      <c r="T68" s="386">
        <f>$S$68*$D$68</f>
        <v>0</v>
      </c>
      <c r="U68" s="176"/>
      <c r="V68" s="386">
        <f>$U$68*$D$68</f>
        <v>0</v>
      </c>
      <c r="W68" s="176"/>
      <c r="X68" s="386">
        <f>$W$68*$D$68</f>
        <v>0</v>
      </c>
      <c r="Y68" s="176"/>
      <c r="Z68" s="386">
        <f>$Y$68*$D$68</f>
        <v>0</v>
      </c>
      <c r="AA68" s="176"/>
      <c r="AB68" s="386">
        <f>$AA$68*$D$68</f>
        <v>0</v>
      </c>
      <c r="AC68" s="402">
        <f t="shared" si="0"/>
        <v>1</v>
      </c>
      <c r="AF68" t="s">
        <v>2771</v>
      </c>
    </row>
    <row r="69" spans="1:32" ht="15" customHeight="1" thickBot="1">
      <c r="A69" s="107">
        <v>2</v>
      </c>
      <c r="B69" s="1005"/>
      <c r="C69" s="1006"/>
      <c r="D69" s="1009"/>
      <c r="E69" s="162">
        <f>$E$68</f>
        <v>1</v>
      </c>
      <c r="F69" s="382">
        <f>$F$68</f>
        <v>0</v>
      </c>
      <c r="G69" s="164">
        <f>$G$68+$E$69</f>
        <v>1</v>
      </c>
      <c r="H69" s="387">
        <f>$H$68+$F$69</f>
        <v>0</v>
      </c>
      <c r="I69" s="164">
        <f>$I$68+$G$69</f>
        <v>1</v>
      </c>
      <c r="J69" s="387">
        <f>$J$68+$H$69</f>
        <v>0</v>
      </c>
      <c r="K69" s="164">
        <f>$K$68+$I$69</f>
        <v>1</v>
      </c>
      <c r="L69" s="387">
        <f>$L$68+$J$69</f>
        <v>0</v>
      </c>
      <c r="M69" s="164">
        <f>$M$68+$K$69</f>
        <v>1</v>
      </c>
      <c r="N69" s="387">
        <f>$N$68+$L$69</f>
        <v>0</v>
      </c>
      <c r="O69" s="164">
        <f>$O$68+$M$69</f>
        <v>1</v>
      </c>
      <c r="P69" s="387">
        <f>$P$68+$N$69</f>
        <v>0</v>
      </c>
      <c r="Q69" s="164">
        <f>$Q$68+$O$69</f>
        <v>1</v>
      </c>
      <c r="R69" s="387">
        <f>$R$68+$P$69</f>
        <v>0</v>
      </c>
      <c r="S69" s="164">
        <f>$S$68+$Q$69</f>
        <v>1</v>
      </c>
      <c r="T69" s="387">
        <f>$T$68+$R$69</f>
        <v>0</v>
      </c>
      <c r="U69" s="164">
        <f>$U$68+$S$69</f>
        <v>1</v>
      </c>
      <c r="V69" s="387">
        <f>$V$68+$T$69</f>
        <v>0</v>
      </c>
      <c r="W69" s="164">
        <f>$W$68+$U$69</f>
        <v>1</v>
      </c>
      <c r="X69" s="387">
        <f>$X$68+$V$69</f>
        <v>0</v>
      </c>
      <c r="Y69" s="164">
        <f>$Y$68+$W$69</f>
        <v>1</v>
      </c>
      <c r="Z69" s="387">
        <f>$Z$68+$X$69</f>
        <v>0</v>
      </c>
      <c r="AA69" s="164">
        <f>$AA$68+$Y$69</f>
        <v>1</v>
      </c>
      <c r="AB69" s="387">
        <f>$AB$68+$Z$69</f>
        <v>0</v>
      </c>
      <c r="AC69" s="402">
        <f t="shared" si="0"/>
        <v>12</v>
      </c>
    </row>
    <row r="70" spans="1:32" ht="15" customHeight="1" thickBot="1">
      <c r="B70" s="127" t="str">
        <f>'04.01.4-COBERTURAS'!$B$44</f>
        <v>04.01.400</v>
      </c>
      <c r="C70" s="128" t="str">
        <f>'04.01.4-COBERTURAS'!$C$44</f>
        <v>Cobertura e fechamento lateral</v>
      </c>
      <c r="D70" s="343"/>
      <c r="E70" s="1000"/>
      <c r="F70" s="1000"/>
      <c r="G70" s="1000"/>
      <c r="H70" s="1000"/>
      <c r="I70" s="1000"/>
      <c r="J70" s="1000"/>
      <c r="K70" s="1000"/>
      <c r="L70" s="1000"/>
      <c r="M70" s="1000"/>
      <c r="N70" s="1000"/>
      <c r="O70" s="1000"/>
      <c r="P70" s="1000"/>
      <c r="Q70" s="1000"/>
      <c r="R70" s="1000"/>
      <c r="S70" s="1000"/>
      <c r="T70" s="1000"/>
      <c r="U70" s="1000"/>
      <c r="V70" s="1000"/>
      <c r="W70" s="1000"/>
      <c r="X70" s="1000"/>
      <c r="Y70" s="1000"/>
      <c r="Z70" s="1000"/>
      <c r="AA70" s="1000"/>
      <c r="AB70" s="1000"/>
      <c r="AC70" s="402">
        <f t="shared" ref="AC70:AC131" si="1">SUM(E70,G70,I70,K70,M70,O70,Q70,S70,U70,W70,Y70,AA70)</f>
        <v>0</v>
      </c>
      <c r="AF70" t="s">
        <v>507</v>
      </c>
    </row>
    <row r="71" spans="1:32" ht="15" customHeight="1" thickBot="1">
      <c r="A71" s="107">
        <v>1</v>
      </c>
      <c r="B71" s="1005" t="str">
        <f>'04.01.4-COBERTURAS'!$B$45</f>
        <v>04.01.400.01</v>
      </c>
      <c r="C71" s="1006" t="str">
        <f>'04.01.4-COBERTURAS'!$C$45</f>
        <v>REMOÇÃO DE TELHAS DE FIBROCIMENTO METÁLICA E CERÂMICA, DE FORMA MANUAL, SEM REAPROVEITAMENTO. AF_09/2023</v>
      </c>
      <c r="D71" s="1009">
        <f>'04.01.4-COBERTURAS'!$H$45</f>
        <v>0</v>
      </c>
      <c r="E71" s="175">
        <v>1</v>
      </c>
      <c r="F71" s="381">
        <f>$E$71*$D$71</f>
        <v>0</v>
      </c>
      <c r="G71" s="176"/>
      <c r="H71" s="386">
        <f>$G$71*$D$71</f>
        <v>0</v>
      </c>
      <c r="I71" s="176"/>
      <c r="J71" s="386">
        <f>$I$71*$D$71</f>
        <v>0</v>
      </c>
      <c r="K71" s="176"/>
      <c r="L71" s="386">
        <f>$K$71*$D$71</f>
        <v>0</v>
      </c>
      <c r="M71" s="176"/>
      <c r="N71" s="386">
        <f>$M$71*$D$71</f>
        <v>0</v>
      </c>
      <c r="O71" s="176"/>
      <c r="P71" s="386">
        <f>$O$71*$D$71</f>
        <v>0</v>
      </c>
      <c r="Q71" s="176"/>
      <c r="R71" s="386">
        <f>$Q$71*$D$71</f>
        <v>0</v>
      </c>
      <c r="S71" s="176"/>
      <c r="T71" s="386">
        <f>$S$71*$D$71</f>
        <v>0</v>
      </c>
      <c r="U71" s="176"/>
      <c r="V71" s="386">
        <f>$U$71*$D$71</f>
        <v>0</v>
      </c>
      <c r="W71" s="176"/>
      <c r="X71" s="386">
        <f>$W$71*$D$71</f>
        <v>0</v>
      </c>
      <c r="Y71" s="176"/>
      <c r="Z71" s="386">
        <f>$Y$71*$D$71</f>
        <v>0</v>
      </c>
      <c r="AA71" s="176"/>
      <c r="AB71" s="386">
        <f>$AA$71*$D$71</f>
        <v>0</v>
      </c>
      <c r="AC71" s="402">
        <f t="shared" si="1"/>
        <v>1</v>
      </c>
      <c r="AF71" t="s">
        <v>508</v>
      </c>
    </row>
    <row r="72" spans="1:32" ht="15" customHeight="1" thickBot="1">
      <c r="A72" s="107">
        <v>2</v>
      </c>
      <c r="B72" s="1005"/>
      <c r="C72" s="1006"/>
      <c r="D72" s="1009"/>
      <c r="E72" s="162">
        <f>$E$71</f>
        <v>1</v>
      </c>
      <c r="F72" s="382">
        <f>$F$71</f>
        <v>0</v>
      </c>
      <c r="G72" s="164">
        <f>$G$71+$E$72</f>
        <v>1</v>
      </c>
      <c r="H72" s="387">
        <f>$H$71+$F$72</f>
        <v>0</v>
      </c>
      <c r="I72" s="164">
        <f>$I$71+$G$72</f>
        <v>1</v>
      </c>
      <c r="J72" s="387">
        <f>$J$71+$H$72</f>
        <v>0</v>
      </c>
      <c r="K72" s="164">
        <f>$K$71+$I$72</f>
        <v>1</v>
      </c>
      <c r="L72" s="387">
        <f>$L$71+$J$72</f>
        <v>0</v>
      </c>
      <c r="M72" s="164">
        <f>$M$71+$K$72</f>
        <v>1</v>
      </c>
      <c r="N72" s="387">
        <f>$N$71+$L$72</f>
        <v>0</v>
      </c>
      <c r="O72" s="164">
        <f>$O$71+$M$72</f>
        <v>1</v>
      </c>
      <c r="P72" s="387">
        <f>$P$71+$N$72</f>
        <v>0</v>
      </c>
      <c r="Q72" s="164">
        <f>$Q$71+$O$72</f>
        <v>1</v>
      </c>
      <c r="R72" s="387">
        <f>$R$71+$P$72</f>
        <v>0</v>
      </c>
      <c r="S72" s="164">
        <f>$S$71+$Q$72</f>
        <v>1</v>
      </c>
      <c r="T72" s="387">
        <f>$T$71+$R$72</f>
        <v>0</v>
      </c>
      <c r="U72" s="164">
        <f>$U$71+$S$72</f>
        <v>1</v>
      </c>
      <c r="V72" s="387">
        <f>$V$71+$T$72</f>
        <v>0</v>
      </c>
      <c r="W72" s="164">
        <f>$W$71+$U$72</f>
        <v>1</v>
      </c>
      <c r="X72" s="387">
        <f>$X$71+$V$72</f>
        <v>0</v>
      </c>
      <c r="Y72" s="164">
        <f>$Y$71+$W$72</f>
        <v>1</v>
      </c>
      <c r="Z72" s="387">
        <f>$Z$71+$X$72</f>
        <v>0</v>
      </c>
      <c r="AA72" s="164">
        <f>$AA$71+$Y$72</f>
        <v>1</v>
      </c>
      <c r="AB72" s="387">
        <f>$AB$71+$Z$72</f>
        <v>0</v>
      </c>
      <c r="AC72" s="402">
        <f t="shared" si="1"/>
        <v>12</v>
      </c>
    </row>
    <row r="73" spans="1:32" ht="15" customHeight="1" thickBot="1">
      <c r="A73" s="107">
        <v>1</v>
      </c>
      <c r="B73" s="1005" t="str">
        <f>'04.01.4-COBERTURAS'!$B$46</f>
        <v>04.01.400.02</v>
      </c>
      <c r="C73" s="1006" t="str">
        <f>'04.01.4-COBERTURAS'!$C$46</f>
        <v>TRANSPORTE HORIZONTAL MANUAL, DE TELHA DE FIBROCIMENTO OU TELHA ESTRUTURAL DE FIBROCIMENTO, CANALETE 90 OU KALHETÃO (UNIDADE: M2XKM). AF_07/2019</v>
      </c>
      <c r="D73" s="1009">
        <f>'04.01.4-COBERTURAS'!$H$46</f>
        <v>0</v>
      </c>
      <c r="E73" s="175"/>
      <c r="F73" s="381">
        <f>$E$73*$D$73</f>
        <v>0</v>
      </c>
      <c r="G73" s="176"/>
      <c r="H73" s="386">
        <f>$G$73*$D$73</f>
        <v>0</v>
      </c>
      <c r="I73" s="176">
        <v>1</v>
      </c>
      <c r="J73" s="386">
        <f>$I$73*$D$73</f>
        <v>0</v>
      </c>
      <c r="K73" s="176"/>
      <c r="L73" s="386">
        <f>$K$73*$D$73</f>
        <v>0</v>
      </c>
      <c r="M73" s="176"/>
      <c r="N73" s="386">
        <f>$M$73*$D$73</f>
        <v>0</v>
      </c>
      <c r="O73" s="176"/>
      <c r="P73" s="386">
        <f>$O$73*$D$73</f>
        <v>0</v>
      </c>
      <c r="Q73" s="176"/>
      <c r="R73" s="386">
        <f>$Q$73*$D$73</f>
        <v>0</v>
      </c>
      <c r="S73" s="176"/>
      <c r="T73" s="386">
        <f>$S$73*$D$73</f>
        <v>0</v>
      </c>
      <c r="U73" s="176"/>
      <c r="V73" s="386">
        <f>$U$73*$D$73</f>
        <v>0</v>
      </c>
      <c r="W73" s="176"/>
      <c r="X73" s="386">
        <f>$W$73*$D$73</f>
        <v>0</v>
      </c>
      <c r="Y73" s="176"/>
      <c r="Z73" s="386">
        <f>$Y$73*$D$73</f>
        <v>0</v>
      </c>
      <c r="AA73" s="176"/>
      <c r="AB73" s="386">
        <f>$AA$73*$D$73</f>
        <v>0</v>
      </c>
      <c r="AC73" s="402">
        <f t="shared" si="1"/>
        <v>1</v>
      </c>
      <c r="AF73" t="s">
        <v>510</v>
      </c>
    </row>
    <row r="74" spans="1:32" ht="15" customHeight="1" thickBot="1">
      <c r="A74" s="107">
        <v>2</v>
      </c>
      <c r="B74" s="1005"/>
      <c r="C74" s="1006"/>
      <c r="D74" s="1009"/>
      <c r="E74" s="162">
        <f>$E$73</f>
        <v>0</v>
      </c>
      <c r="F74" s="382">
        <f>$F$73</f>
        <v>0</v>
      </c>
      <c r="G74" s="164">
        <f>$G$73+$E$74</f>
        <v>0</v>
      </c>
      <c r="H74" s="387">
        <f>$H$73+$F$74</f>
        <v>0</v>
      </c>
      <c r="I74" s="164">
        <f>$I$73+$G$74</f>
        <v>1</v>
      </c>
      <c r="J74" s="387">
        <f>$J$73+$H$74</f>
        <v>0</v>
      </c>
      <c r="K74" s="164">
        <f>$K$73+$I$74</f>
        <v>1</v>
      </c>
      <c r="L74" s="387">
        <f>$L$73+$J$74</f>
        <v>0</v>
      </c>
      <c r="M74" s="164">
        <f>$M$73+$K$74</f>
        <v>1</v>
      </c>
      <c r="N74" s="387">
        <f>$N$73+$L$74</f>
        <v>0</v>
      </c>
      <c r="O74" s="164">
        <f>$O$73+$M$74</f>
        <v>1</v>
      </c>
      <c r="P74" s="387">
        <f>$P$73+$N$74</f>
        <v>0</v>
      </c>
      <c r="Q74" s="164">
        <f>$Q$73+$O$74</f>
        <v>1</v>
      </c>
      <c r="R74" s="387">
        <f>$R$73+$P$74</f>
        <v>0</v>
      </c>
      <c r="S74" s="164">
        <f>$S$73+$Q$74</f>
        <v>1</v>
      </c>
      <c r="T74" s="387">
        <f>$T$73+$R$74</f>
        <v>0</v>
      </c>
      <c r="U74" s="164">
        <f>$U$73+$S$74</f>
        <v>1</v>
      </c>
      <c r="V74" s="387">
        <f>$V$73+$T$74</f>
        <v>0</v>
      </c>
      <c r="W74" s="164">
        <f>$W$73+$U$74</f>
        <v>1</v>
      </c>
      <c r="X74" s="387">
        <f>$X$73+$V$74</f>
        <v>0</v>
      </c>
      <c r="Y74" s="164">
        <f>$Y$73+$W$74</f>
        <v>1</v>
      </c>
      <c r="Z74" s="387">
        <f>$Z$73+$X$74</f>
        <v>0</v>
      </c>
      <c r="AA74" s="164">
        <f>$AA$73+$Y$74</f>
        <v>1</v>
      </c>
      <c r="AB74" s="387">
        <f>$AB$73+$Z$74</f>
        <v>0</v>
      </c>
      <c r="AC74" s="402">
        <f t="shared" si="1"/>
        <v>10</v>
      </c>
    </row>
    <row r="75" spans="1:32" ht="15" customHeight="1" thickBot="1">
      <c r="A75" s="107">
        <v>1</v>
      </c>
      <c r="B75" s="1005" t="str">
        <f>'04.01.4-COBERTURAS'!$B$47</f>
        <v>04.01.400.03</v>
      </c>
      <c r="C75" s="1006" t="str">
        <f>'04.01.4-COBERTURAS'!$C$47</f>
        <v>SUBCOBERTURA COM MANTA PLÁSTICA REVESTIDA POR PELÍCULA DE ALUMÍNO, INCLUSO TRANSPORTE VERTICAL. AF_07/2019</v>
      </c>
      <c r="D75" s="1009">
        <f>'04.01.4-COBERTURAS'!$H$47</f>
        <v>0</v>
      </c>
      <c r="E75" s="175"/>
      <c r="F75" s="381">
        <f>$E$75*$D$75</f>
        <v>0</v>
      </c>
      <c r="G75" s="176"/>
      <c r="H75" s="386">
        <f>$G$75*$D$75</f>
        <v>0</v>
      </c>
      <c r="I75" s="176">
        <v>1</v>
      </c>
      <c r="J75" s="386">
        <f>$I$75*$D$75</f>
        <v>0</v>
      </c>
      <c r="K75" s="176"/>
      <c r="L75" s="386">
        <f>$K$75*$D$75</f>
        <v>0</v>
      </c>
      <c r="M75" s="176"/>
      <c r="N75" s="386">
        <f>$M$75*$D$75</f>
        <v>0</v>
      </c>
      <c r="O75" s="176"/>
      <c r="P75" s="386">
        <f>$O$75*$D$75</f>
        <v>0</v>
      </c>
      <c r="Q75" s="176"/>
      <c r="R75" s="386">
        <f>$Q$75*$D$75</f>
        <v>0</v>
      </c>
      <c r="S75" s="176"/>
      <c r="T75" s="386">
        <f>$S$75*$D$75</f>
        <v>0</v>
      </c>
      <c r="U75" s="176"/>
      <c r="V75" s="386">
        <f>$U$75*$D$75</f>
        <v>0</v>
      </c>
      <c r="W75" s="176"/>
      <c r="X75" s="386">
        <f>$W$75*$D$75</f>
        <v>0</v>
      </c>
      <c r="Y75" s="176"/>
      <c r="Z75" s="386">
        <f>$Y$75*$D$75</f>
        <v>0</v>
      </c>
      <c r="AA75" s="176"/>
      <c r="AB75" s="386">
        <f>$AA$75*$D$75</f>
        <v>0</v>
      </c>
      <c r="AC75" s="402">
        <f t="shared" si="1"/>
        <v>1</v>
      </c>
      <c r="AF75" t="s">
        <v>512</v>
      </c>
    </row>
    <row r="76" spans="1:32" ht="15" customHeight="1" thickBot="1">
      <c r="A76" s="107">
        <v>2</v>
      </c>
      <c r="B76" s="1005"/>
      <c r="C76" s="1006"/>
      <c r="D76" s="1009"/>
      <c r="E76" s="162">
        <f>$E$75</f>
        <v>0</v>
      </c>
      <c r="F76" s="382">
        <f>$F$75</f>
        <v>0</v>
      </c>
      <c r="G76" s="164">
        <f>$G$75+$E$76</f>
        <v>0</v>
      </c>
      <c r="H76" s="387">
        <f>$H$75+$F$76</f>
        <v>0</v>
      </c>
      <c r="I76" s="164">
        <f>$I$75+$G$76</f>
        <v>1</v>
      </c>
      <c r="J76" s="387">
        <f>$J$75+$H$76</f>
        <v>0</v>
      </c>
      <c r="K76" s="164">
        <f>$K$75+$I$76</f>
        <v>1</v>
      </c>
      <c r="L76" s="387">
        <f>$L$75+$J$76</f>
        <v>0</v>
      </c>
      <c r="M76" s="164">
        <f>$M$75+$K$76</f>
        <v>1</v>
      </c>
      <c r="N76" s="387">
        <f>$N$75+$L$76</f>
        <v>0</v>
      </c>
      <c r="O76" s="164">
        <f>$O$75+$M$76</f>
        <v>1</v>
      </c>
      <c r="P76" s="387">
        <f>$P$75+$N$76</f>
        <v>0</v>
      </c>
      <c r="Q76" s="164">
        <f>$Q$75+$O$76</f>
        <v>1</v>
      </c>
      <c r="R76" s="387">
        <f>$R$75+$P$76</f>
        <v>0</v>
      </c>
      <c r="S76" s="164">
        <f>$S$75+$Q$76</f>
        <v>1</v>
      </c>
      <c r="T76" s="387">
        <f>$T$75+$R$76</f>
        <v>0</v>
      </c>
      <c r="U76" s="164">
        <f>$U$75+$S$76</f>
        <v>1</v>
      </c>
      <c r="V76" s="387">
        <f>$V$75+$T$76</f>
        <v>0</v>
      </c>
      <c r="W76" s="164">
        <f>$W$75+$U$76</f>
        <v>1</v>
      </c>
      <c r="X76" s="387">
        <f>$X$75+$V$76</f>
        <v>0</v>
      </c>
      <c r="Y76" s="164">
        <f>$Y$75+$W$76</f>
        <v>1</v>
      </c>
      <c r="Z76" s="387">
        <f>$Z$75+$X$76</f>
        <v>0</v>
      </c>
      <c r="AA76" s="164">
        <f>$AA$75+$Y$76</f>
        <v>1</v>
      </c>
      <c r="AB76" s="387">
        <f>$AB$75+$Z$76</f>
        <v>0</v>
      </c>
      <c r="AC76" s="402">
        <f t="shared" si="1"/>
        <v>10</v>
      </c>
    </row>
    <row r="77" spans="1:32" ht="15" customHeight="1" thickBot="1">
      <c r="A77" s="107">
        <v>1</v>
      </c>
      <c r="B77" s="1005" t="str">
        <f>'04.01.4-COBERTURAS'!$B$48</f>
        <v>04.01.400.04</v>
      </c>
      <c r="C77" s="1006" t="str">
        <f>'04.01.4-COBERTURAS'!$C$48</f>
        <v>TELHAMENTO COM TELHA CERÂMICA CAPA-CANAL, TIPO COLONIAL, COM MAIS DE 2 ÁGUAS, INCLUSO TRANSPORTE VERTICAL, INCLUSIVE APLICAÇÃO DE RESINA</v>
      </c>
      <c r="D77" s="1009">
        <f>'04.01.4-COBERTURAS'!$H$48</f>
        <v>0</v>
      </c>
      <c r="E77" s="175"/>
      <c r="F77" s="381">
        <f>$E$77*$D$77</f>
        <v>0</v>
      </c>
      <c r="G77" s="176"/>
      <c r="H77" s="386">
        <f>$G$77*$D$77</f>
        <v>0</v>
      </c>
      <c r="I77" s="176">
        <v>1</v>
      </c>
      <c r="J77" s="386">
        <f>$I$77*$D$77</f>
        <v>0</v>
      </c>
      <c r="K77" s="176"/>
      <c r="L77" s="386">
        <f>$K$77*$D$77</f>
        <v>0</v>
      </c>
      <c r="M77" s="176"/>
      <c r="N77" s="386">
        <f>$M$77*$D$77</f>
        <v>0</v>
      </c>
      <c r="O77" s="176"/>
      <c r="P77" s="386">
        <f>$O$77*$D$77</f>
        <v>0</v>
      </c>
      <c r="Q77" s="176"/>
      <c r="R77" s="386">
        <f>$Q$77*$D$77</f>
        <v>0</v>
      </c>
      <c r="S77" s="176"/>
      <c r="T77" s="386">
        <f>$S$77*$D$77</f>
        <v>0</v>
      </c>
      <c r="U77" s="176"/>
      <c r="V77" s="386">
        <f>$U$77*$D$77</f>
        <v>0</v>
      </c>
      <c r="W77" s="176"/>
      <c r="X77" s="386">
        <f>$W$77*$D$77</f>
        <v>0</v>
      </c>
      <c r="Y77" s="176"/>
      <c r="Z77" s="386">
        <f>$Y$77*$D$77</f>
        <v>0</v>
      </c>
      <c r="AA77" s="176"/>
      <c r="AB77" s="386">
        <f>$AA$77*$D$77</f>
        <v>0</v>
      </c>
      <c r="AC77" s="402">
        <f t="shared" si="1"/>
        <v>1</v>
      </c>
      <c r="AF77" t="s">
        <v>514</v>
      </c>
    </row>
    <row r="78" spans="1:32" ht="15" customHeight="1" thickBot="1">
      <c r="A78" s="107">
        <v>2</v>
      </c>
      <c r="B78" s="1005"/>
      <c r="C78" s="1006"/>
      <c r="D78" s="1009"/>
      <c r="E78" s="162">
        <f>$E$77</f>
        <v>0</v>
      </c>
      <c r="F78" s="382">
        <f>$F$77</f>
        <v>0</v>
      </c>
      <c r="G78" s="164">
        <f>$G$77+$E$78</f>
        <v>0</v>
      </c>
      <c r="H78" s="387">
        <f>$H$77+$F$78</f>
        <v>0</v>
      </c>
      <c r="I78" s="164">
        <f>$I$77+$G$78</f>
        <v>1</v>
      </c>
      <c r="J78" s="387">
        <f>$J$77+$H$78</f>
        <v>0</v>
      </c>
      <c r="K78" s="164">
        <f>$K$77+$I$78</f>
        <v>1</v>
      </c>
      <c r="L78" s="387">
        <f>$L$77+$J$78</f>
        <v>0</v>
      </c>
      <c r="M78" s="164">
        <f>$M$77+$K$78</f>
        <v>1</v>
      </c>
      <c r="N78" s="387">
        <f>$N$77+$L$78</f>
        <v>0</v>
      </c>
      <c r="O78" s="164">
        <f>$O$77+$M$78</f>
        <v>1</v>
      </c>
      <c r="P78" s="387">
        <f>$P$77+$N$78</f>
        <v>0</v>
      </c>
      <c r="Q78" s="164">
        <f>$Q$77+$O$78</f>
        <v>1</v>
      </c>
      <c r="R78" s="387">
        <f>$R$77+$P$78</f>
        <v>0</v>
      </c>
      <c r="S78" s="164">
        <f>$S$77+$Q$78</f>
        <v>1</v>
      </c>
      <c r="T78" s="387">
        <f>$T$77+$R$78</f>
        <v>0</v>
      </c>
      <c r="U78" s="164">
        <f>$U$77+$S$78</f>
        <v>1</v>
      </c>
      <c r="V78" s="387">
        <f>$V$77+$T$78</f>
        <v>0</v>
      </c>
      <c r="W78" s="164">
        <f>$W$77+$U$78</f>
        <v>1</v>
      </c>
      <c r="X78" s="387">
        <f>$X$77+$V$78</f>
        <v>0</v>
      </c>
      <c r="Y78" s="164">
        <f>$Y$77+$W$78</f>
        <v>1</v>
      </c>
      <c r="Z78" s="387">
        <f>$Z$77+$X$78</f>
        <v>0</v>
      </c>
      <c r="AA78" s="164">
        <f>$AA$77+$Y$78</f>
        <v>1</v>
      </c>
      <c r="AB78" s="387">
        <f>$AB$77+$Z$78</f>
        <v>0</v>
      </c>
      <c r="AC78" s="402">
        <f t="shared" si="1"/>
        <v>10</v>
      </c>
    </row>
    <row r="79" spans="1:32" ht="15" customHeight="1" thickBot="1">
      <c r="A79" s="107">
        <v>1</v>
      </c>
      <c r="B79" s="1005" t="str">
        <f>'04.01.4-COBERTURAS'!$B$49</f>
        <v>04.01.400.05</v>
      </c>
      <c r="C79" s="1006" t="str">
        <f>'04.01.4-COBERTURAS'!$C$49</f>
        <v>CUMEEIRA E ESPIGÃO PARA TELHA CERÂMICA EMBOÇADA COM ARGAMASSA TRAÇO 1:2:9 (CIMENTO, CAL E AREIA), PARA TELHADOS COM MAIS DE 2 ÁGUAS, INCLUSO TRANSPORTE VERTICAL. AF_07/2019</v>
      </c>
      <c r="D79" s="1009">
        <f>'04.01.4-COBERTURAS'!$H$49</f>
        <v>0</v>
      </c>
      <c r="E79" s="175"/>
      <c r="F79" s="381">
        <f>$E$79*$D$79</f>
        <v>0</v>
      </c>
      <c r="G79" s="176"/>
      <c r="H79" s="386">
        <f>$G$79*$D$79</f>
        <v>0</v>
      </c>
      <c r="I79" s="176">
        <v>1</v>
      </c>
      <c r="J79" s="386">
        <f>$I$79*$D$79</f>
        <v>0</v>
      </c>
      <c r="K79" s="176"/>
      <c r="L79" s="386">
        <f>$K$79*$D$79</f>
        <v>0</v>
      </c>
      <c r="M79" s="176"/>
      <c r="N79" s="386">
        <f>$M$79*$D$79</f>
        <v>0</v>
      </c>
      <c r="O79" s="176"/>
      <c r="P79" s="386">
        <f>$O$79*$D$79</f>
        <v>0</v>
      </c>
      <c r="Q79" s="176"/>
      <c r="R79" s="386">
        <f>$Q$79*$D$79</f>
        <v>0</v>
      </c>
      <c r="S79" s="176"/>
      <c r="T79" s="386">
        <f>$S$79*$D$79</f>
        <v>0</v>
      </c>
      <c r="U79" s="176"/>
      <c r="V79" s="386">
        <f>$U$79*$D$79</f>
        <v>0</v>
      </c>
      <c r="W79" s="176"/>
      <c r="X79" s="386">
        <f>$W$79*$D$79</f>
        <v>0</v>
      </c>
      <c r="Y79" s="176"/>
      <c r="Z79" s="386">
        <f>$Y$79*$D$79</f>
        <v>0</v>
      </c>
      <c r="AA79" s="176"/>
      <c r="AB79" s="386">
        <f>$AA$79*$D$79</f>
        <v>0</v>
      </c>
      <c r="AC79" s="402">
        <f t="shared" si="1"/>
        <v>1</v>
      </c>
      <c r="AF79" t="s">
        <v>516</v>
      </c>
    </row>
    <row r="80" spans="1:32" ht="15" customHeight="1" thickBot="1">
      <c r="A80" s="107">
        <v>2</v>
      </c>
      <c r="B80" s="1005"/>
      <c r="C80" s="1006"/>
      <c r="D80" s="1009"/>
      <c r="E80" s="162">
        <f>$E$79</f>
        <v>0</v>
      </c>
      <c r="F80" s="382">
        <f>$F$79</f>
        <v>0</v>
      </c>
      <c r="G80" s="164">
        <f>$G$79+$E$80</f>
        <v>0</v>
      </c>
      <c r="H80" s="387">
        <f>$H$79+$F$80</f>
        <v>0</v>
      </c>
      <c r="I80" s="164">
        <f>$I$79+$G$80</f>
        <v>1</v>
      </c>
      <c r="J80" s="387">
        <f>$J$79+$H$80</f>
        <v>0</v>
      </c>
      <c r="K80" s="164">
        <f>$K$79+$I$80</f>
        <v>1</v>
      </c>
      <c r="L80" s="387">
        <f>$L$79+$J$80</f>
        <v>0</v>
      </c>
      <c r="M80" s="164">
        <f>$M$79+$K$80</f>
        <v>1</v>
      </c>
      <c r="N80" s="387">
        <f>$N$79+$L$80</f>
        <v>0</v>
      </c>
      <c r="O80" s="164">
        <f>$O$79+$M$80</f>
        <v>1</v>
      </c>
      <c r="P80" s="387">
        <f>$P$79+$N$80</f>
        <v>0</v>
      </c>
      <c r="Q80" s="164">
        <f>$Q$79+$O$80</f>
        <v>1</v>
      </c>
      <c r="R80" s="387">
        <f>$R$79+$P$80</f>
        <v>0</v>
      </c>
      <c r="S80" s="164">
        <f>$S$79+$Q$80</f>
        <v>1</v>
      </c>
      <c r="T80" s="387">
        <f>$T$79+$R$80</f>
        <v>0</v>
      </c>
      <c r="U80" s="164">
        <f>$U$79+$S$80</f>
        <v>1</v>
      </c>
      <c r="V80" s="387">
        <f>$V$79+$T$80</f>
        <v>0</v>
      </c>
      <c r="W80" s="164">
        <f>$W$79+$U$80</f>
        <v>1</v>
      </c>
      <c r="X80" s="387">
        <f>$X$79+$V$80</f>
        <v>0</v>
      </c>
      <c r="Y80" s="164">
        <f>$Y$79+$W$80</f>
        <v>1</v>
      </c>
      <c r="Z80" s="387">
        <f>$Z$79+$X$80</f>
        <v>0</v>
      </c>
      <c r="AA80" s="164">
        <f>$AA$79+$Y$80</f>
        <v>1</v>
      </c>
      <c r="AB80" s="387">
        <f>$AB$79+$Z$80</f>
        <v>0</v>
      </c>
      <c r="AC80" s="402">
        <f t="shared" si="1"/>
        <v>10</v>
      </c>
    </row>
    <row r="81" spans="1:32" ht="15" customHeight="1" thickBot="1">
      <c r="B81" s="127" t="str">
        <f>'04.01.4-COBERTURAS'!$B$50</f>
        <v>04.01.550</v>
      </c>
      <c r="C81" s="128" t="str">
        <f>'04.01.4-COBERTURAS'!$C$50</f>
        <v>Revestimentos de forro</v>
      </c>
      <c r="D81" s="343"/>
      <c r="E81" s="1000"/>
      <c r="F81" s="1000"/>
      <c r="G81" s="1000"/>
      <c r="H81" s="1000"/>
      <c r="I81" s="1000"/>
      <c r="J81" s="1000"/>
      <c r="K81" s="1000"/>
      <c r="L81" s="1000"/>
      <c r="M81" s="1000"/>
      <c r="N81" s="1000"/>
      <c r="O81" s="1000"/>
      <c r="P81" s="1000"/>
      <c r="Q81" s="1000"/>
      <c r="R81" s="1000"/>
      <c r="S81" s="1000"/>
      <c r="T81" s="1000"/>
      <c r="U81" s="1000"/>
      <c r="V81" s="1000"/>
      <c r="W81" s="1000"/>
      <c r="X81" s="1000"/>
      <c r="Y81" s="1000"/>
      <c r="Z81" s="1000"/>
      <c r="AA81" s="1000"/>
      <c r="AB81" s="1000"/>
      <c r="AC81" s="402">
        <f t="shared" si="1"/>
        <v>0</v>
      </c>
      <c r="AF81" t="s">
        <v>518</v>
      </c>
    </row>
    <row r="82" spans="1:32" ht="15" customHeight="1" thickBot="1">
      <c r="A82" s="107">
        <v>1</v>
      </c>
      <c r="B82" s="1005" t="str">
        <f>'04.01.4-COBERTURAS'!$B$51</f>
        <v>04.01.550.01</v>
      </c>
      <c r="C82" s="1006" t="str">
        <f>'04.01.4-COBERTURAS'!$C$51</f>
        <v>REMOÇÃO DE FORROS DE DRYWALL, PVC E FIBROMINERAL, DE FORMA MANUAL, SEM REAPROVEITAMENTO. AF_09/2023</v>
      </c>
      <c r="D82" s="1009">
        <f>'04.01.4-COBERTURAS'!$H$51</f>
        <v>0</v>
      </c>
      <c r="E82" s="175">
        <v>1</v>
      </c>
      <c r="F82" s="381">
        <f>$E$82*$D$82</f>
        <v>0</v>
      </c>
      <c r="G82" s="176"/>
      <c r="H82" s="386">
        <f>$G$82*$D$82</f>
        <v>0</v>
      </c>
      <c r="I82" s="176"/>
      <c r="J82" s="386">
        <f>$I$82*$D$82</f>
        <v>0</v>
      </c>
      <c r="K82" s="176"/>
      <c r="L82" s="386">
        <f>$K$82*$D$82</f>
        <v>0</v>
      </c>
      <c r="M82" s="176"/>
      <c r="N82" s="386">
        <f>$M$82*$D$82</f>
        <v>0</v>
      </c>
      <c r="O82" s="176"/>
      <c r="P82" s="386">
        <f>$O$82*$D$82</f>
        <v>0</v>
      </c>
      <c r="Q82" s="176"/>
      <c r="R82" s="386">
        <f>$Q$82*$D$82</f>
        <v>0</v>
      </c>
      <c r="S82" s="176"/>
      <c r="T82" s="386">
        <f>$S$82*$D$82</f>
        <v>0</v>
      </c>
      <c r="U82" s="176"/>
      <c r="V82" s="386">
        <f>$U$82*$D$82</f>
        <v>0</v>
      </c>
      <c r="W82" s="176"/>
      <c r="X82" s="386">
        <f>$W$82*$D$82</f>
        <v>0</v>
      </c>
      <c r="Y82" s="176"/>
      <c r="Z82" s="386">
        <f>$Y$82*$D$82</f>
        <v>0</v>
      </c>
      <c r="AA82" s="176"/>
      <c r="AB82" s="386">
        <f>$AA$82*$D$82</f>
        <v>0</v>
      </c>
      <c r="AC82" s="402">
        <f t="shared" si="1"/>
        <v>1</v>
      </c>
      <c r="AF82" t="s">
        <v>519</v>
      </c>
    </row>
    <row r="83" spans="1:32" ht="15" customHeight="1" thickBot="1">
      <c r="A83" s="107">
        <v>2</v>
      </c>
      <c r="B83" s="1005"/>
      <c r="C83" s="1006"/>
      <c r="D83" s="1009"/>
      <c r="E83" s="162">
        <f>$E$82</f>
        <v>1</v>
      </c>
      <c r="F83" s="382">
        <f>$F$82</f>
        <v>0</v>
      </c>
      <c r="G83" s="164">
        <f>$G$82+$E$83</f>
        <v>1</v>
      </c>
      <c r="H83" s="387">
        <f>$H$82+$F$83</f>
        <v>0</v>
      </c>
      <c r="I83" s="164">
        <f>$I$82+$G$83</f>
        <v>1</v>
      </c>
      <c r="J83" s="387">
        <f>$J$82+$H$83</f>
        <v>0</v>
      </c>
      <c r="K83" s="164">
        <f>$K$82+$I$83</f>
        <v>1</v>
      </c>
      <c r="L83" s="387">
        <f>$L$82+$J$83</f>
        <v>0</v>
      </c>
      <c r="M83" s="164">
        <f>$M$82+$K$83</f>
        <v>1</v>
      </c>
      <c r="N83" s="387">
        <f>$N$82+$L$83</f>
        <v>0</v>
      </c>
      <c r="O83" s="164">
        <f>$O$82+$M$83</f>
        <v>1</v>
      </c>
      <c r="P83" s="387">
        <f>$P$82+$N$83</f>
        <v>0</v>
      </c>
      <c r="Q83" s="164">
        <f>$Q$82+$O$83</f>
        <v>1</v>
      </c>
      <c r="R83" s="387">
        <f>$R$82+$P$83</f>
        <v>0</v>
      </c>
      <c r="S83" s="164">
        <f>$S$82+$Q$83</f>
        <v>1</v>
      </c>
      <c r="T83" s="387">
        <f>$T$82+$R$83</f>
        <v>0</v>
      </c>
      <c r="U83" s="164">
        <f>$U$82+$S$83</f>
        <v>1</v>
      </c>
      <c r="V83" s="387">
        <f>$V$82+$T$83</f>
        <v>0</v>
      </c>
      <c r="W83" s="164">
        <f>$W$82+$U$83</f>
        <v>1</v>
      </c>
      <c r="X83" s="387">
        <f>$X$82+$V$83</f>
        <v>0</v>
      </c>
      <c r="Y83" s="164">
        <f>$Y$82+$W$83</f>
        <v>1</v>
      </c>
      <c r="Z83" s="387">
        <f>$Z$82+$X$83</f>
        <v>0</v>
      </c>
      <c r="AA83" s="164">
        <f>$AA$82+$Y$83</f>
        <v>1</v>
      </c>
      <c r="AB83" s="387">
        <f>$AB$82+$Z$83</f>
        <v>0</v>
      </c>
      <c r="AC83" s="402">
        <f t="shared" si="1"/>
        <v>12</v>
      </c>
    </row>
    <row r="84" spans="1:32" ht="15" customHeight="1" thickBot="1">
      <c r="A84" s="107">
        <v>1</v>
      </c>
      <c r="B84" s="1005" t="str">
        <f>'04.01.4-COBERTURAS'!$B$52</f>
        <v>04.01.550.02</v>
      </c>
      <c r="C84" s="1006" t="str">
        <f>'04.01.4-COBERTURAS'!$C$52</f>
        <v>REMOÇÃO DE TRAMA METÁLICA OU DE MADEIRA PARA FORRO, DE FORMA MANUAL, SEM REAPROVEITAMENTO. AF_09/2023</v>
      </c>
      <c r="D84" s="1009">
        <f>'04.01.4-COBERTURAS'!$H$52</f>
        <v>0</v>
      </c>
      <c r="E84" s="175">
        <v>1</v>
      </c>
      <c r="F84" s="381">
        <f>$E$84*$D$84</f>
        <v>0</v>
      </c>
      <c r="G84" s="176"/>
      <c r="H84" s="386">
        <f>$G$84*$D$84</f>
        <v>0</v>
      </c>
      <c r="I84" s="176"/>
      <c r="J84" s="386">
        <f>$I$84*$D$84</f>
        <v>0</v>
      </c>
      <c r="K84" s="176"/>
      <c r="L84" s="386">
        <f>$K$84*$D$84</f>
        <v>0</v>
      </c>
      <c r="M84" s="176"/>
      <c r="N84" s="386">
        <f>$M$84*$D$84</f>
        <v>0</v>
      </c>
      <c r="O84" s="176"/>
      <c r="P84" s="386">
        <f>$O$84*$D$84</f>
        <v>0</v>
      </c>
      <c r="Q84" s="176"/>
      <c r="R84" s="386">
        <f>$Q$84*$D$84</f>
        <v>0</v>
      </c>
      <c r="S84" s="176"/>
      <c r="T84" s="386">
        <f>$S$84*$D$84</f>
        <v>0</v>
      </c>
      <c r="U84" s="176"/>
      <c r="V84" s="386">
        <f>$U$84*$D$84</f>
        <v>0</v>
      </c>
      <c r="W84" s="176"/>
      <c r="X84" s="386">
        <f>$W$84*$D$84</f>
        <v>0</v>
      </c>
      <c r="Y84" s="176"/>
      <c r="Z84" s="386">
        <f>$Y$84*$D$84</f>
        <v>0</v>
      </c>
      <c r="AA84" s="176"/>
      <c r="AB84" s="386">
        <f>$AA$84*$D$84</f>
        <v>0</v>
      </c>
      <c r="AC84" s="402">
        <f t="shared" si="1"/>
        <v>1</v>
      </c>
      <c r="AF84" t="s">
        <v>520</v>
      </c>
    </row>
    <row r="85" spans="1:32" ht="15" customHeight="1" thickBot="1">
      <c r="A85" s="107">
        <v>2</v>
      </c>
      <c r="B85" s="1005"/>
      <c r="C85" s="1006"/>
      <c r="D85" s="1009"/>
      <c r="E85" s="162">
        <f>$E$84</f>
        <v>1</v>
      </c>
      <c r="F85" s="382">
        <f>$F$84</f>
        <v>0</v>
      </c>
      <c r="G85" s="164">
        <f>$G$84+$E$85</f>
        <v>1</v>
      </c>
      <c r="H85" s="387">
        <f>$H$84+$F$85</f>
        <v>0</v>
      </c>
      <c r="I85" s="164">
        <f>$I$84+$G$85</f>
        <v>1</v>
      </c>
      <c r="J85" s="387">
        <f>$J$84+$H$85</f>
        <v>0</v>
      </c>
      <c r="K85" s="164">
        <f>$K$84+$I$85</f>
        <v>1</v>
      </c>
      <c r="L85" s="387">
        <f>$L$84+$J$85</f>
        <v>0</v>
      </c>
      <c r="M85" s="164">
        <f>$M$84+$K$85</f>
        <v>1</v>
      </c>
      <c r="N85" s="387">
        <f>$N$84+$L$85</f>
        <v>0</v>
      </c>
      <c r="O85" s="164">
        <f>$O$84+$M$85</f>
        <v>1</v>
      </c>
      <c r="P85" s="387">
        <f>$P$84+$N$85</f>
        <v>0</v>
      </c>
      <c r="Q85" s="164">
        <f>$Q$84+$O$85</f>
        <v>1</v>
      </c>
      <c r="R85" s="387">
        <f>$R$84+$P$85</f>
        <v>0</v>
      </c>
      <c r="S85" s="164">
        <f>$S$84+$Q$85</f>
        <v>1</v>
      </c>
      <c r="T85" s="387">
        <f>$T$84+$R$85</f>
        <v>0</v>
      </c>
      <c r="U85" s="164">
        <f>$U$84+$S$85</f>
        <v>1</v>
      </c>
      <c r="V85" s="387">
        <f>$V$84+$T$85</f>
        <v>0</v>
      </c>
      <c r="W85" s="164">
        <f>$W$84+$U$85</f>
        <v>1</v>
      </c>
      <c r="X85" s="387">
        <f>$X$84+$V$85</f>
        <v>0</v>
      </c>
      <c r="Y85" s="164">
        <f>$Y$84+$W$85</f>
        <v>1</v>
      </c>
      <c r="Z85" s="387">
        <f>$Z$84+$X$85</f>
        <v>0</v>
      </c>
      <c r="AA85" s="164">
        <f>$AA$84+$Y$85</f>
        <v>1</v>
      </c>
      <c r="AB85" s="387">
        <f>$AB$84+$Z$85</f>
        <v>0</v>
      </c>
      <c r="AC85" s="402">
        <f t="shared" si="1"/>
        <v>12</v>
      </c>
    </row>
    <row r="86" spans="1:32" ht="15" customHeight="1" thickBot="1">
      <c r="A86" s="107">
        <v>1</v>
      </c>
      <c r="B86" s="1005" t="str">
        <f>'04.01.4-COBERTURAS'!$B$53</f>
        <v>04.01.550.03</v>
      </c>
      <c r="C86" s="1006" t="str">
        <f>'04.01.4-COBERTURAS'!$C$53</f>
        <v>FORRO EM MADEIRA, INCLUSIVE ESTRUTURA BIDIRECIONAL DE FIXAÇÃO</v>
      </c>
      <c r="D86" s="1009">
        <f>'04.01.4-COBERTURAS'!$H$53</f>
        <v>0</v>
      </c>
      <c r="E86" s="175"/>
      <c r="F86" s="381">
        <f>$E$86*$D$86</f>
        <v>0</v>
      </c>
      <c r="G86" s="176"/>
      <c r="H86" s="386">
        <f>$G$86*$D$86</f>
        <v>0</v>
      </c>
      <c r="I86" s="176"/>
      <c r="J86" s="386">
        <f>$I$86*$D$86</f>
        <v>0</v>
      </c>
      <c r="K86" s="176">
        <v>1</v>
      </c>
      <c r="L86" s="386">
        <f>$K$86*$D$86</f>
        <v>0</v>
      </c>
      <c r="M86" s="176"/>
      <c r="N86" s="386">
        <f>$M$86*$D$86</f>
        <v>0</v>
      </c>
      <c r="O86" s="176"/>
      <c r="P86" s="386">
        <f>$O$86*$D$86</f>
        <v>0</v>
      </c>
      <c r="Q86" s="176"/>
      <c r="R86" s="386">
        <f>$Q$86*$D$86</f>
        <v>0</v>
      </c>
      <c r="S86" s="176"/>
      <c r="T86" s="386">
        <f>$S$86*$D$86</f>
        <v>0</v>
      </c>
      <c r="U86" s="176"/>
      <c r="V86" s="386">
        <f>$U$86*$D$86</f>
        <v>0</v>
      </c>
      <c r="W86" s="176"/>
      <c r="X86" s="386">
        <f>$W$86*$D$86</f>
        <v>0</v>
      </c>
      <c r="Y86" s="176"/>
      <c r="Z86" s="386">
        <f>$Y$86*$D$86</f>
        <v>0</v>
      </c>
      <c r="AA86" s="176"/>
      <c r="AB86" s="386">
        <f>$AA$86*$D$86</f>
        <v>0</v>
      </c>
      <c r="AC86" s="402">
        <f t="shared" si="1"/>
        <v>1</v>
      </c>
      <c r="AF86" t="s">
        <v>523</v>
      </c>
    </row>
    <row r="87" spans="1:32" ht="15" customHeight="1" thickBot="1">
      <c r="A87" s="107">
        <v>2</v>
      </c>
      <c r="B87" s="1005"/>
      <c r="C87" s="1006"/>
      <c r="D87" s="1009"/>
      <c r="E87" s="162">
        <f>$E$86</f>
        <v>0</v>
      </c>
      <c r="F87" s="382">
        <f>$F$86</f>
        <v>0</v>
      </c>
      <c r="G87" s="164">
        <f>$G$86+$E$87</f>
        <v>0</v>
      </c>
      <c r="H87" s="387">
        <f>$H$86+$F$87</f>
        <v>0</v>
      </c>
      <c r="I87" s="164">
        <f>$I$86+$G$87</f>
        <v>0</v>
      </c>
      <c r="J87" s="387">
        <f>$J$86+$H$87</f>
        <v>0</v>
      </c>
      <c r="K87" s="164">
        <f>$K$86+$I$87</f>
        <v>1</v>
      </c>
      <c r="L87" s="387">
        <f>$L$86+$J$87</f>
        <v>0</v>
      </c>
      <c r="M87" s="164">
        <f>$M$86+$K$87</f>
        <v>1</v>
      </c>
      <c r="N87" s="387">
        <f>$N$86+$L$87</f>
        <v>0</v>
      </c>
      <c r="O87" s="164">
        <f>$O$86+$M$87</f>
        <v>1</v>
      </c>
      <c r="P87" s="387">
        <f>$P$86+$N$87</f>
        <v>0</v>
      </c>
      <c r="Q87" s="164">
        <f>$Q$86+$O$87</f>
        <v>1</v>
      </c>
      <c r="R87" s="387">
        <f>$R$86+$P$87</f>
        <v>0</v>
      </c>
      <c r="S87" s="164">
        <f>$S$86+$Q$87</f>
        <v>1</v>
      </c>
      <c r="T87" s="387">
        <f>$T$86+$R$87</f>
        <v>0</v>
      </c>
      <c r="U87" s="164">
        <f>$U$86+$S$87</f>
        <v>1</v>
      </c>
      <c r="V87" s="387">
        <f>$V$86+$T$87</f>
        <v>0</v>
      </c>
      <c r="W87" s="164">
        <f>$W$86+$U$87</f>
        <v>1</v>
      </c>
      <c r="X87" s="387">
        <f>$X$86+$V$87</f>
        <v>0</v>
      </c>
      <c r="Y87" s="164">
        <f>$Y$86+$W$87</f>
        <v>1</v>
      </c>
      <c r="Z87" s="387">
        <f>$Z$86+$X$87</f>
        <v>0</v>
      </c>
      <c r="AA87" s="164">
        <f>$AA$86+$Y$87</f>
        <v>1</v>
      </c>
      <c r="AB87" s="387">
        <f>$AB$86+$Z$87</f>
        <v>0</v>
      </c>
      <c r="AC87" s="402">
        <f t="shared" si="1"/>
        <v>9</v>
      </c>
    </row>
    <row r="88" spans="1:32" ht="15" customHeight="1" thickBot="1">
      <c r="A88" s="107">
        <v>1</v>
      </c>
      <c r="B88" s="1005" t="str">
        <f>'04.01.4-COBERTURAS'!$B$54</f>
        <v>04.01.550.04</v>
      </c>
      <c r="C88" s="1006" t="str">
        <f>'04.01.4-COBERTURAS'!$C$54</f>
        <v>RODA FORRO EM MADEIRA  - CEDRINHO, PARAJU, MASSARANDUBRA, ANGELIN OU EQUIVALENTE DA REGIÃO - FORNECIMENTO E INSTALAÇÃO</v>
      </c>
      <c r="D88" s="1009">
        <f>'04.01.4-COBERTURAS'!$H$54</f>
        <v>0</v>
      </c>
      <c r="E88" s="175"/>
      <c r="F88" s="381">
        <f>$E$88*$D$88</f>
        <v>0</v>
      </c>
      <c r="G88" s="176"/>
      <c r="H88" s="386">
        <f>$G$88*$D$88</f>
        <v>0</v>
      </c>
      <c r="I88" s="176"/>
      <c r="J88" s="386">
        <f>$I$88*$D$88</f>
        <v>0</v>
      </c>
      <c r="K88" s="176"/>
      <c r="L88" s="386">
        <f>$K$88*$D$88</f>
        <v>0</v>
      </c>
      <c r="M88" s="176">
        <v>1</v>
      </c>
      <c r="N88" s="386">
        <f>$M$88*$D$88</f>
        <v>0</v>
      </c>
      <c r="O88" s="176"/>
      <c r="P88" s="386">
        <f>$O$88*$D$88</f>
        <v>0</v>
      </c>
      <c r="Q88" s="176"/>
      <c r="R88" s="386">
        <f>$Q$88*$D$88</f>
        <v>0</v>
      </c>
      <c r="S88" s="176"/>
      <c r="T88" s="386">
        <f>$S$88*$D$88</f>
        <v>0</v>
      </c>
      <c r="U88" s="176"/>
      <c r="V88" s="386">
        <f>$U$88*$D$88</f>
        <v>0</v>
      </c>
      <c r="W88" s="176"/>
      <c r="X88" s="386">
        <f>$W$88*$D$88</f>
        <v>0</v>
      </c>
      <c r="Y88" s="176"/>
      <c r="Z88" s="386">
        <f>$Y$88*$D$88</f>
        <v>0</v>
      </c>
      <c r="AA88" s="176"/>
      <c r="AB88" s="386">
        <f>$AA$88*$D$88</f>
        <v>0</v>
      </c>
      <c r="AC88" s="402">
        <f t="shared" si="1"/>
        <v>1</v>
      </c>
      <c r="AF88" t="s">
        <v>526</v>
      </c>
    </row>
    <row r="89" spans="1:32" ht="15" customHeight="1" thickBot="1">
      <c r="A89" s="107">
        <v>2</v>
      </c>
      <c r="B89" s="1005"/>
      <c r="C89" s="1006"/>
      <c r="D89" s="1009"/>
      <c r="E89" s="162">
        <f>$E$88</f>
        <v>0</v>
      </c>
      <c r="F89" s="382">
        <f>$F$88</f>
        <v>0</v>
      </c>
      <c r="G89" s="164">
        <f>$G$88+$E$89</f>
        <v>0</v>
      </c>
      <c r="H89" s="387">
        <f>$H$88+$F$89</f>
        <v>0</v>
      </c>
      <c r="I89" s="164">
        <f>$I$88+$G$89</f>
        <v>0</v>
      </c>
      <c r="J89" s="387">
        <f>$J$88+$H$89</f>
        <v>0</v>
      </c>
      <c r="K89" s="164">
        <f>$K$88+$I$89</f>
        <v>0</v>
      </c>
      <c r="L89" s="387">
        <f>$L$88+$J$89</f>
        <v>0</v>
      </c>
      <c r="M89" s="164">
        <f>$M$88+$K$89</f>
        <v>1</v>
      </c>
      <c r="N89" s="387">
        <f>$N$88+$L$89</f>
        <v>0</v>
      </c>
      <c r="O89" s="164">
        <f>$O$88+$M$89</f>
        <v>1</v>
      </c>
      <c r="P89" s="387">
        <f>$P$88+$N$89</f>
        <v>0</v>
      </c>
      <c r="Q89" s="164">
        <f>$Q$88+$O$89</f>
        <v>1</v>
      </c>
      <c r="R89" s="387">
        <f>$R$88+$P$89</f>
        <v>0</v>
      </c>
      <c r="S89" s="164">
        <f>$S$88+$Q$89</f>
        <v>1</v>
      </c>
      <c r="T89" s="387">
        <f>$T$88+$R$89</f>
        <v>0</v>
      </c>
      <c r="U89" s="164">
        <f>$U$88+$S$89</f>
        <v>1</v>
      </c>
      <c r="V89" s="387">
        <f>$V$88+$T$89</f>
        <v>0</v>
      </c>
      <c r="W89" s="164">
        <f>$W$88+$U$89</f>
        <v>1</v>
      </c>
      <c r="X89" s="387">
        <f>$X$88+$V$89</f>
        <v>0</v>
      </c>
      <c r="Y89" s="164">
        <f>$Y$88+$W$89</f>
        <v>1</v>
      </c>
      <c r="Z89" s="387">
        <f>$Z$88+$X$89</f>
        <v>0</v>
      </c>
      <c r="AA89" s="164">
        <f>$AA$88+$Y$89</f>
        <v>1</v>
      </c>
      <c r="AB89" s="387">
        <f>$AB$88+$Z$89</f>
        <v>0</v>
      </c>
      <c r="AC89" s="402">
        <f t="shared" si="1"/>
        <v>8</v>
      </c>
    </row>
    <row r="90" spans="1:32" ht="15" customHeight="1" thickBot="1">
      <c r="A90" s="107">
        <v>1</v>
      </c>
      <c r="B90" s="1005" t="str">
        <f>'04.01.4-COBERTURAS'!$B$55</f>
        <v>04.01.550.05</v>
      </c>
      <c r="C90" s="1006" t="str">
        <f>'04.01.4-COBERTURAS'!$C$55</f>
        <v>PINTURA TINTA DE ACABAMENTO (PIGMENTADA) ESMALTE SINTÉTICO ACETINADO EM MADEIRA, 2 DEMÃOS. AF_01/2021</v>
      </c>
      <c r="D90" s="1009">
        <f>'04.01.4-COBERTURAS'!$H$55</f>
        <v>0</v>
      </c>
      <c r="E90" s="175"/>
      <c r="F90" s="381">
        <f>$E$90*$D$90</f>
        <v>0</v>
      </c>
      <c r="G90" s="176"/>
      <c r="H90" s="386">
        <f>$G$90*$D$90</f>
        <v>0</v>
      </c>
      <c r="I90" s="176"/>
      <c r="J90" s="386">
        <f>$I$90*$D$90</f>
        <v>0</v>
      </c>
      <c r="K90" s="176"/>
      <c r="L90" s="386">
        <f>$K$90*$D$90</f>
        <v>0</v>
      </c>
      <c r="M90" s="176">
        <v>1</v>
      </c>
      <c r="N90" s="386">
        <f>$M$90*$D$90</f>
        <v>0</v>
      </c>
      <c r="O90" s="176"/>
      <c r="P90" s="386">
        <f>$O$90*$D$90</f>
        <v>0</v>
      </c>
      <c r="Q90" s="176"/>
      <c r="R90" s="386">
        <f>$Q$90*$D$90</f>
        <v>0</v>
      </c>
      <c r="S90" s="176"/>
      <c r="T90" s="386">
        <f>$S$90*$D$90</f>
        <v>0</v>
      </c>
      <c r="U90" s="176"/>
      <c r="V90" s="386">
        <f>$U$90*$D$90</f>
        <v>0</v>
      </c>
      <c r="W90" s="176"/>
      <c r="X90" s="386">
        <f>$W$90*$D$90</f>
        <v>0</v>
      </c>
      <c r="Y90" s="176"/>
      <c r="Z90" s="386">
        <f>$Y$90*$D$90</f>
        <v>0</v>
      </c>
      <c r="AA90" s="176"/>
      <c r="AB90" s="386">
        <f>$AA$90*$D$90</f>
        <v>0</v>
      </c>
      <c r="AC90" s="402">
        <f t="shared" si="1"/>
        <v>1</v>
      </c>
      <c r="AF90" t="s">
        <v>2772</v>
      </c>
    </row>
    <row r="91" spans="1:32" ht="15" customHeight="1" thickBot="1">
      <c r="A91" s="107">
        <v>2</v>
      </c>
      <c r="B91" s="1005"/>
      <c r="C91" s="1006"/>
      <c r="D91" s="1009"/>
      <c r="E91" s="162">
        <f>$E$90</f>
        <v>0</v>
      </c>
      <c r="F91" s="382">
        <f>$F$90</f>
        <v>0</v>
      </c>
      <c r="G91" s="164">
        <f>$G$90+$E$91</f>
        <v>0</v>
      </c>
      <c r="H91" s="387">
        <f>$H$90+$F$91</f>
        <v>0</v>
      </c>
      <c r="I91" s="164">
        <f>$I$90+$G$91</f>
        <v>0</v>
      </c>
      <c r="J91" s="387">
        <f>$J$90+$H$91</f>
        <v>0</v>
      </c>
      <c r="K91" s="164">
        <f>$K$90+$I$91</f>
        <v>0</v>
      </c>
      <c r="L91" s="387">
        <f>$L$90+$J$91</f>
        <v>0</v>
      </c>
      <c r="M91" s="164">
        <f>$M$90+$K$91</f>
        <v>1</v>
      </c>
      <c r="N91" s="387">
        <f>$N$90+$L$91</f>
        <v>0</v>
      </c>
      <c r="O91" s="164">
        <f>$O$90+$M$91</f>
        <v>1</v>
      </c>
      <c r="P91" s="387">
        <f>$P$90+$N$91</f>
        <v>0</v>
      </c>
      <c r="Q91" s="164">
        <f>$Q$90+$O$91</f>
        <v>1</v>
      </c>
      <c r="R91" s="387">
        <f>$R$90+$P$91</f>
        <v>0</v>
      </c>
      <c r="S91" s="164">
        <f>$S$90+$Q$91</f>
        <v>1</v>
      </c>
      <c r="T91" s="387">
        <f>$T$90+$R$91</f>
        <v>0</v>
      </c>
      <c r="U91" s="164">
        <f>$U$90+$S$91</f>
        <v>1</v>
      </c>
      <c r="V91" s="387">
        <f>$V$90+$T$91</f>
        <v>0</v>
      </c>
      <c r="W91" s="164">
        <f>$W$90+$U$91</f>
        <v>1</v>
      </c>
      <c r="X91" s="387">
        <f>$X$90+$V$91</f>
        <v>0</v>
      </c>
      <c r="Y91" s="164">
        <f>$Y$90+$W$91</f>
        <v>1</v>
      </c>
      <c r="Z91" s="387">
        <f>$Z$90+$X$91</f>
        <v>0</v>
      </c>
      <c r="AA91" s="164">
        <f>$AA$90+$Y$91</f>
        <v>1</v>
      </c>
      <c r="AB91" s="387">
        <f>$AB$90+$Z$91</f>
        <v>0</v>
      </c>
      <c r="AC91" s="402">
        <f t="shared" si="1"/>
        <v>8</v>
      </c>
    </row>
    <row r="92" spans="1:32" ht="15" customHeight="1" thickBot="1">
      <c r="B92" s="127" t="str">
        <f>'04.01.4-COBERTURAS'!$B$56</f>
        <v>04.01.700</v>
      </c>
      <c r="C92" s="128" t="str">
        <f>'04.01.4-COBERTURAS'!$C$56</f>
        <v>Acabamentos e Arremates</v>
      </c>
      <c r="D92" s="343"/>
      <c r="E92" s="1000"/>
      <c r="F92" s="1000"/>
      <c r="G92" s="1000"/>
      <c r="H92" s="1000"/>
      <c r="I92" s="1000"/>
      <c r="J92" s="1000"/>
      <c r="K92" s="1000"/>
      <c r="L92" s="1000"/>
      <c r="M92" s="1000"/>
      <c r="N92" s="1000"/>
      <c r="O92" s="1000"/>
      <c r="P92" s="1000"/>
      <c r="Q92" s="1000"/>
      <c r="R92" s="1000"/>
      <c r="S92" s="1000"/>
      <c r="T92" s="1000"/>
      <c r="U92" s="1000"/>
      <c r="V92" s="1000"/>
      <c r="W92" s="1000"/>
      <c r="X92" s="1000"/>
      <c r="Y92" s="1000"/>
      <c r="Z92" s="1000"/>
      <c r="AA92" s="1000"/>
      <c r="AB92" s="1000"/>
      <c r="AC92" s="402">
        <f t="shared" si="1"/>
        <v>0</v>
      </c>
      <c r="AF92" t="s">
        <v>2773</v>
      </c>
    </row>
    <row r="93" spans="1:32" ht="15" customHeight="1" thickBot="1">
      <c r="A93" s="107">
        <v>1</v>
      </c>
      <c r="B93" s="1005" t="str">
        <f>'04.01.4-COBERTURAS'!$B$57</f>
        <v>04.01.700.01</v>
      </c>
      <c r="C93" s="1006" t="str">
        <f>'04.01.4-COBERTURAS'!$C$57</f>
        <v>REMOÇÃO CALHAS E RUFOS, DE FORMA MANUAL, SEM REAPROVEITAMENTO. AF_09/2023</v>
      </c>
      <c r="D93" s="1009">
        <f>'04.01.4-COBERTURAS'!$H$57</f>
        <v>0</v>
      </c>
      <c r="E93" s="175">
        <v>1</v>
      </c>
      <c r="F93" s="381">
        <f>$E$93*$D$93</f>
        <v>0</v>
      </c>
      <c r="G93" s="176"/>
      <c r="H93" s="386">
        <f>$G$93*$D$93</f>
        <v>0</v>
      </c>
      <c r="I93" s="176"/>
      <c r="J93" s="386">
        <f>$I$93*$D$93</f>
        <v>0</v>
      </c>
      <c r="K93" s="176"/>
      <c r="L93" s="386">
        <f>$K$93*$D$93</f>
        <v>0</v>
      </c>
      <c r="M93" s="176"/>
      <c r="N93" s="386">
        <f>$M$93*$D$93</f>
        <v>0</v>
      </c>
      <c r="O93" s="176"/>
      <c r="P93" s="386">
        <f>$O$93*$D$93</f>
        <v>0</v>
      </c>
      <c r="Q93" s="176"/>
      <c r="R93" s="386">
        <f>$Q$93*$D$93</f>
        <v>0</v>
      </c>
      <c r="S93" s="176"/>
      <c r="T93" s="386">
        <f>$S$93*$D$93</f>
        <v>0</v>
      </c>
      <c r="U93" s="176"/>
      <c r="V93" s="386">
        <f>$U$93*$D$93</f>
        <v>0</v>
      </c>
      <c r="W93" s="176"/>
      <c r="X93" s="386">
        <f>$W$93*$D$93</f>
        <v>0</v>
      </c>
      <c r="Y93" s="176"/>
      <c r="Z93" s="386">
        <f>$Y$93*$D$93</f>
        <v>0</v>
      </c>
      <c r="AA93" s="176"/>
      <c r="AB93" s="386">
        <f>$AA$93*$D$93</f>
        <v>0</v>
      </c>
      <c r="AC93" s="402">
        <f t="shared" si="1"/>
        <v>1</v>
      </c>
      <c r="AF93" t="s">
        <v>2774</v>
      </c>
    </row>
    <row r="94" spans="1:32" ht="15" customHeight="1" thickBot="1">
      <c r="A94" s="107">
        <v>2</v>
      </c>
      <c r="B94" s="1005"/>
      <c r="C94" s="1006"/>
      <c r="D94" s="1009"/>
      <c r="E94" s="162">
        <f>$E$93</f>
        <v>1</v>
      </c>
      <c r="F94" s="382">
        <f>$F$93</f>
        <v>0</v>
      </c>
      <c r="G94" s="164">
        <f>$G$93+$E$94</f>
        <v>1</v>
      </c>
      <c r="H94" s="387">
        <f>$H$93+$F$94</f>
        <v>0</v>
      </c>
      <c r="I94" s="164">
        <f>$I$93+$G$94</f>
        <v>1</v>
      </c>
      <c r="J94" s="387">
        <f>$J$93+$H$94</f>
        <v>0</v>
      </c>
      <c r="K94" s="164">
        <f>$K$93+$I$94</f>
        <v>1</v>
      </c>
      <c r="L94" s="387">
        <f>$L$93+$J$94</f>
        <v>0</v>
      </c>
      <c r="M94" s="164">
        <f>$M$93+$K$94</f>
        <v>1</v>
      </c>
      <c r="N94" s="387">
        <f>$N$93+$L$94</f>
        <v>0</v>
      </c>
      <c r="O94" s="164">
        <f>$O$93+$M$94</f>
        <v>1</v>
      </c>
      <c r="P94" s="387">
        <f>$P$93+$N$94</f>
        <v>0</v>
      </c>
      <c r="Q94" s="164">
        <f>$Q$93+$O$94</f>
        <v>1</v>
      </c>
      <c r="R94" s="387">
        <f>$R$93+$P$94</f>
        <v>0</v>
      </c>
      <c r="S94" s="164">
        <f>$S$93+$Q$94</f>
        <v>1</v>
      </c>
      <c r="T94" s="387">
        <f>$T$93+$R$94</f>
        <v>0</v>
      </c>
      <c r="U94" s="164">
        <f>$U$93+$S$94</f>
        <v>1</v>
      </c>
      <c r="V94" s="387">
        <f>$V$93+$T$94</f>
        <v>0</v>
      </c>
      <c r="W94" s="164">
        <f>$W$93+$U$94</f>
        <v>1</v>
      </c>
      <c r="X94" s="387">
        <f>$X$93+$V$94</f>
        <v>0</v>
      </c>
      <c r="Y94" s="164">
        <f>$Y$93+$W$94</f>
        <v>1</v>
      </c>
      <c r="Z94" s="387">
        <f>$Z$93+$X$94</f>
        <v>0</v>
      </c>
      <c r="AA94" s="164">
        <f>$AA$93+$Y$94</f>
        <v>1</v>
      </c>
      <c r="AB94" s="387">
        <f>$AB$93+$Z$94</f>
        <v>0</v>
      </c>
      <c r="AC94" s="402">
        <f t="shared" si="1"/>
        <v>12</v>
      </c>
    </row>
    <row r="95" spans="1:32" ht="15" customHeight="1" thickBot="1">
      <c r="A95" s="107">
        <v>1</v>
      </c>
      <c r="B95" s="1005" t="str">
        <f>'04.01.4-COBERTURAS'!$B$58</f>
        <v>04.01.700.02</v>
      </c>
      <c r="C95" s="1006" t="str">
        <f>'04.01.4-COBERTURAS'!$C$58</f>
        <v>CALHA EM CHAPA DE ALUMÍNIO, DESENVOLVIMENTO DE 80CM (20X25CM), 1,5MM DE ESPESSURA, INCLUSO TRANSPORTE VERTICAL</v>
      </c>
      <c r="D95" s="1009">
        <f>'04.01.4-COBERTURAS'!$H$58</f>
        <v>0</v>
      </c>
      <c r="E95" s="175"/>
      <c r="F95" s="381">
        <f>$E$95*$D$95</f>
        <v>0</v>
      </c>
      <c r="G95" s="176">
        <v>1</v>
      </c>
      <c r="H95" s="386">
        <f>$G$95*$D$95</f>
        <v>0</v>
      </c>
      <c r="I95" s="176"/>
      <c r="J95" s="386">
        <f>$I$95*$D$95</f>
        <v>0</v>
      </c>
      <c r="K95" s="176"/>
      <c r="L95" s="386">
        <f>$K$95*$D$95</f>
        <v>0</v>
      </c>
      <c r="M95" s="176"/>
      <c r="N95" s="386">
        <f>$M$95*$D$95</f>
        <v>0</v>
      </c>
      <c r="O95" s="176"/>
      <c r="P95" s="386">
        <f>$O$95*$D$95</f>
        <v>0</v>
      </c>
      <c r="Q95" s="176"/>
      <c r="R95" s="386">
        <f>$Q$95*$D$95</f>
        <v>0</v>
      </c>
      <c r="S95" s="176"/>
      <c r="T95" s="386">
        <f>$S$95*$D$95</f>
        <v>0</v>
      </c>
      <c r="U95" s="176"/>
      <c r="V95" s="386">
        <f>$U$95*$D$95</f>
        <v>0</v>
      </c>
      <c r="W95" s="176"/>
      <c r="X95" s="386">
        <f>$W$95*$D$95</f>
        <v>0</v>
      </c>
      <c r="Y95" s="176"/>
      <c r="Z95" s="386">
        <f>$Y$95*$D$95</f>
        <v>0</v>
      </c>
      <c r="AA95" s="176"/>
      <c r="AB95" s="386">
        <f>$AA$95*$D$95</f>
        <v>0</v>
      </c>
      <c r="AC95" s="402">
        <f t="shared" si="1"/>
        <v>1</v>
      </c>
      <c r="AF95" t="s">
        <v>2775</v>
      </c>
    </row>
    <row r="96" spans="1:32" ht="15" customHeight="1" thickBot="1">
      <c r="A96" s="107">
        <v>2</v>
      </c>
      <c r="B96" s="1005"/>
      <c r="C96" s="1006"/>
      <c r="D96" s="1009"/>
      <c r="E96" s="162">
        <f>$E$95</f>
        <v>0</v>
      </c>
      <c r="F96" s="382">
        <f>$F$95</f>
        <v>0</v>
      </c>
      <c r="G96" s="164">
        <f>$G$95+$E$96</f>
        <v>1</v>
      </c>
      <c r="H96" s="387">
        <f>$H$95+$F$96</f>
        <v>0</v>
      </c>
      <c r="I96" s="164">
        <f>$I$95+$G$96</f>
        <v>1</v>
      </c>
      <c r="J96" s="387">
        <f>$J$95+$H$96</f>
        <v>0</v>
      </c>
      <c r="K96" s="164">
        <f>$K$95+$I$96</f>
        <v>1</v>
      </c>
      <c r="L96" s="387">
        <f>$L$95+$J$96</f>
        <v>0</v>
      </c>
      <c r="M96" s="164">
        <f>$M$95+$K$96</f>
        <v>1</v>
      </c>
      <c r="N96" s="387">
        <f>$N$95+$L$96</f>
        <v>0</v>
      </c>
      <c r="O96" s="164">
        <f>$O$95+$M$96</f>
        <v>1</v>
      </c>
      <c r="P96" s="387">
        <f>$P$95+$N$96</f>
        <v>0</v>
      </c>
      <c r="Q96" s="164">
        <f>$Q$95+$O$96</f>
        <v>1</v>
      </c>
      <c r="R96" s="387">
        <f>$R$95+$P$96</f>
        <v>0</v>
      </c>
      <c r="S96" s="164">
        <f>$S$95+$Q$96</f>
        <v>1</v>
      </c>
      <c r="T96" s="387">
        <f>$T$95+$R$96</f>
        <v>0</v>
      </c>
      <c r="U96" s="164">
        <f>$U$95+$S$96</f>
        <v>1</v>
      </c>
      <c r="V96" s="387">
        <f>$V$95+$T$96</f>
        <v>0</v>
      </c>
      <c r="W96" s="164">
        <f>$W$95+$U$96</f>
        <v>1</v>
      </c>
      <c r="X96" s="387">
        <f>$X$95+$V$96</f>
        <v>0</v>
      </c>
      <c r="Y96" s="164">
        <f>$Y$95+$W$96</f>
        <v>1</v>
      </c>
      <c r="Z96" s="387">
        <f>$Z$95+$X$96</f>
        <v>0</v>
      </c>
      <c r="AA96" s="164">
        <f>$AA$95+$Y$96</f>
        <v>1</v>
      </c>
      <c r="AB96" s="387">
        <f>$AB$95+$Z$96</f>
        <v>0</v>
      </c>
      <c r="AC96" s="402">
        <f t="shared" si="1"/>
        <v>11</v>
      </c>
    </row>
    <row r="97" spans="1:32" ht="15" customHeight="1" thickBot="1">
      <c r="A97" s="107">
        <v>1</v>
      </c>
      <c r="B97" s="1005" t="str">
        <f>'04.01.4-COBERTURAS'!$B$59</f>
        <v>04.01.700.03</v>
      </c>
      <c r="C97" s="1006" t="str">
        <f>'04.01.4-COBERTURAS'!$C$59</f>
        <v>CALHA EM CHAPA DE ALUMÍNIO, SEMICIRCULAR, DESENVOLVIMENTO DE 33CM (20X10CM), 2MM DE ESPESSURA, INCLUSO TRANSPORTE VERTICAL</v>
      </c>
      <c r="D97" s="1009">
        <f>'04.01.4-COBERTURAS'!$H$59</f>
        <v>0</v>
      </c>
      <c r="E97" s="175"/>
      <c r="F97" s="381">
        <f>$E$97*$D$97</f>
        <v>0</v>
      </c>
      <c r="G97" s="176">
        <v>1</v>
      </c>
      <c r="H97" s="386">
        <f>$G$97*$D$97</f>
        <v>0</v>
      </c>
      <c r="I97" s="176"/>
      <c r="J97" s="386">
        <f>$I$97*$D$97</f>
        <v>0</v>
      </c>
      <c r="K97" s="176"/>
      <c r="L97" s="386">
        <f>$K$97*$D$97</f>
        <v>0</v>
      </c>
      <c r="M97" s="176"/>
      <c r="N97" s="386">
        <f>$M$97*$D$97</f>
        <v>0</v>
      </c>
      <c r="O97" s="176"/>
      <c r="P97" s="386">
        <f>$O$97*$D$97</f>
        <v>0</v>
      </c>
      <c r="Q97" s="176"/>
      <c r="R97" s="386">
        <f>$Q$97*$D$97</f>
        <v>0</v>
      </c>
      <c r="S97" s="176"/>
      <c r="T97" s="386">
        <f>$S$97*$D$97</f>
        <v>0</v>
      </c>
      <c r="U97" s="176"/>
      <c r="V97" s="386">
        <f>$U$97*$D$97</f>
        <v>0</v>
      </c>
      <c r="W97" s="176"/>
      <c r="X97" s="386">
        <f>$W$97*$D$97</f>
        <v>0</v>
      </c>
      <c r="Y97" s="176"/>
      <c r="Z97" s="386">
        <f>$Y$97*$D$97</f>
        <v>0</v>
      </c>
      <c r="AA97" s="176"/>
      <c r="AB97" s="386">
        <f>$AA$97*$D$97</f>
        <v>0</v>
      </c>
      <c r="AC97" s="402">
        <f t="shared" si="1"/>
        <v>1</v>
      </c>
      <c r="AF97" t="s">
        <v>2776</v>
      </c>
    </row>
    <row r="98" spans="1:32" ht="15" customHeight="1" thickBot="1">
      <c r="A98" s="107">
        <v>2</v>
      </c>
      <c r="B98" s="1005"/>
      <c r="C98" s="1006"/>
      <c r="D98" s="1009"/>
      <c r="E98" s="162">
        <f>$E$97</f>
        <v>0</v>
      </c>
      <c r="F98" s="382">
        <f>$F$97</f>
        <v>0</v>
      </c>
      <c r="G98" s="164">
        <f>$G$97+$E$98</f>
        <v>1</v>
      </c>
      <c r="H98" s="387">
        <f>$H$97+$F$98</f>
        <v>0</v>
      </c>
      <c r="I98" s="164">
        <f>$I$97+$G$98</f>
        <v>1</v>
      </c>
      <c r="J98" s="387">
        <f>$J$97+$H$98</f>
        <v>0</v>
      </c>
      <c r="K98" s="164">
        <f>$K$97+$I$98</f>
        <v>1</v>
      </c>
      <c r="L98" s="387">
        <f>$L$97+$J$98</f>
        <v>0</v>
      </c>
      <c r="M98" s="164">
        <f>$M$97+$K$98</f>
        <v>1</v>
      </c>
      <c r="N98" s="387">
        <f>$N$97+$L$98</f>
        <v>0</v>
      </c>
      <c r="O98" s="164">
        <f>$O$97+$M$98</f>
        <v>1</v>
      </c>
      <c r="P98" s="387">
        <f>$P$97+$N$98</f>
        <v>0</v>
      </c>
      <c r="Q98" s="164">
        <f>$Q$97+$O$98</f>
        <v>1</v>
      </c>
      <c r="R98" s="387">
        <f>$R$97+$P$98</f>
        <v>0</v>
      </c>
      <c r="S98" s="164">
        <f>$S$97+$Q$98</f>
        <v>1</v>
      </c>
      <c r="T98" s="387">
        <f>$T$97+$R$98</f>
        <v>0</v>
      </c>
      <c r="U98" s="164">
        <f>$U$97+$S$98</f>
        <v>1</v>
      </c>
      <c r="V98" s="387">
        <f>$V$97+$T$98</f>
        <v>0</v>
      </c>
      <c r="W98" s="164">
        <f>$W$97+$U$98</f>
        <v>1</v>
      </c>
      <c r="X98" s="387">
        <f>$X$97+$V$98</f>
        <v>0</v>
      </c>
      <c r="Y98" s="164">
        <f>$Y$97+$W$98</f>
        <v>1</v>
      </c>
      <c r="Z98" s="387">
        <f>$Z$97+$X$98</f>
        <v>0</v>
      </c>
      <c r="AA98" s="164">
        <f>$AA$97+$Y$98</f>
        <v>1</v>
      </c>
      <c r="AB98" s="387">
        <f>$AB$97+$Z$98</f>
        <v>0</v>
      </c>
      <c r="AC98" s="402">
        <f t="shared" si="1"/>
        <v>11</v>
      </c>
    </row>
    <row r="99" spans="1:32" ht="15" customHeight="1" thickBot="1">
      <c r="A99" s="107">
        <v>1</v>
      </c>
      <c r="B99" s="1005" t="str">
        <f>'04.01.4-COBERTURAS'!$B$60</f>
        <v>04.01.700.04</v>
      </c>
      <c r="C99" s="1006" t="str">
        <f>'04.01.4-COBERTURAS'!$C$60</f>
        <v xml:space="preserve">RUFO EM CHAPA DE ALUMÍNIO #1.5MM, LARGURA DE 30 CM, INCLUSO TRANSPORTE VERTICAL </v>
      </c>
      <c r="D99" s="1009">
        <f>'04.01.4-COBERTURAS'!$H$60</f>
        <v>0</v>
      </c>
      <c r="E99" s="175"/>
      <c r="F99" s="381">
        <f>$E$99*$D$99</f>
        <v>0</v>
      </c>
      <c r="G99" s="176">
        <v>1</v>
      </c>
      <c r="H99" s="386">
        <f>$G$99*$D$99</f>
        <v>0</v>
      </c>
      <c r="I99" s="176"/>
      <c r="J99" s="386">
        <f>$I$99*$D$99</f>
        <v>0</v>
      </c>
      <c r="K99" s="176"/>
      <c r="L99" s="386">
        <f>$K$99*$D$99</f>
        <v>0</v>
      </c>
      <c r="M99" s="176"/>
      <c r="N99" s="386">
        <f>$M$99*$D$99</f>
        <v>0</v>
      </c>
      <c r="O99" s="176"/>
      <c r="P99" s="386">
        <f>$O$99*$D$99</f>
        <v>0</v>
      </c>
      <c r="Q99" s="176"/>
      <c r="R99" s="386">
        <f>$Q$99*$D$99</f>
        <v>0</v>
      </c>
      <c r="S99" s="176"/>
      <c r="T99" s="386">
        <f>$S$99*$D$99</f>
        <v>0</v>
      </c>
      <c r="U99" s="176"/>
      <c r="V99" s="386">
        <f>$U$99*$D$99</f>
        <v>0</v>
      </c>
      <c r="W99" s="176"/>
      <c r="X99" s="386">
        <f>$W$99*$D$99</f>
        <v>0</v>
      </c>
      <c r="Y99" s="176"/>
      <c r="Z99" s="386">
        <f>$Y$99*$D$99</f>
        <v>0</v>
      </c>
      <c r="AA99" s="176"/>
      <c r="AB99" s="386">
        <f>$AA$99*$D$99</f>
        <v>0</v>
      </c>
      <c r="AC99" s="402">
        <f t="shared" si="1"/>
        <v>1</v>
      </c>
      <c r="AF99" t="s">
        <v>2777</v>
      </c>
    </row>
    <row r="100" spans="1:32" ht="15" customHeight="1" thickBot="1">
      <c r="A100" s="107">
        <v>2</v>
      </c>
      <c r="B100" s="1005"/>
      <c r="C100" s="1006"/>
      <c r="D100" s="1009"/>
      <c r="E100" s="162">
        <f>$E$99</f>
        <v>0</v>
      </c>
      <c r="F100" s="382">
        <f>$F$99</f>
        <v>0</v>
      </c>
      <c r="G100" s="164">
        <f>$G$99+$E$100</f>
        <v>1</v>
      </c>
      <c r="H100" s="387">
        <f>$H$99+$F$100</f>
        <v>0</v>
      </c>
      <c r="I100" s="164">
        <f>$I$99+$G$100</f>
        <v>1</v>
      </c>
      <c r="J100" s="387">
        <f>$J$99+$H$100</f>
        <v>0</v>
      </c>
      <c r="K100" s="164">
        <f>$K$99+$I$100</f>
        <v>1</v>
      </c>
      <c r="L100" s="387">
        <f>$L$99+$J$100</f>
        <v>0</v>
      </c>
      <c r="M100" s="164">
        <f>$M$99+$K$100</f>
        <v>1</v>
      </c>
      <c r="N100" s="387">
        <f>$N$99+$L$100</f>
        <v>0</v>
      </c>
      <c r="O100" s="164">
        <f>$O$99+$M$100</f>
        <v>1</v>
      </c>
      <c r="P100" s="387">
        <f>$P$99+$N$100</f>
        <v>0</v>
      </c>
      <c r="Q100" s="164">
        <f>$Q$99+$O$100</f>
        <v>1</v>
      </c>
      <c r="R100" s="387">
        <f>$R$99+$P$100</f>
        <v>0</v>
      </c>
      <c r="S100" s="164">
        <f>$S$99+$Q$100</f>
        <v>1</v>
      </c>
      <c r="T100" s="387">
        <f>$T$99+$R$100</f>
        <v>0</v>
      </c>
      <c r="U100" s="164">
        <f>$U$99+$S$100</f>
        <v>1</v>
      </c>
      <c r="V100" s="387">
        <f>$V$99+$T$100</f>
        <v>0</v>
      </c>
      <c r="W100" s="164">
        <f>$W$99+$U$100</f>
        <v>1</v>
      </c>
      <c r="X100" s="387">
        <f>$X$99+$V$100</f>
        <v>0</v>
      </c>
      <c r="Y100" s="164">
        <f>$Y$99+$W$100</f>
        <v>1</v>
      </c>
      <c r="Z100" s="387">
        <f>$Z$99+$X$100</f>
        <v>0</v>
      </c>
      <c r="AA100" s="164">
        <f>$AA$99+$Y$100</f>
        <v>1</v>
      </c>
      <c r="AB100" s="387">
        <f>$AB$99+$Z$100</f>
        <v>0</v>
      </c>
      <c r="AC100" s="402">
        <f t="shared" si="1"/>
        <v>11</v>
      </c>
    </row>
    <row r="101" spans="1:32" ht="15" customHeight="1">
      <c r="B101" s="76" t="str">
        <f>'04.01.4-COBERTURAS'!$B$61</f>
        <v>04.01.000</v>
      </c>
      <c r="C101" s="40" t="str">
        <f>'04.01.4-COBERTURAS'!$C$61</f>
        <v>ARQUITETURA - Bloco D (D1 a D8)</v>
      </c>
      <c r="D101" s="378">
        <f>'04.01.4-COBERTURAS'!$H$61</f>
        <v>0</v>
      </c>
      <c r="E101" s="993"/>
      <c r="F101" s="993"/>
      <c r="G101" s="993"/>
      <c r="H101" s="993"/>
      <c r="I101" s="993"/>
      <c r="J101" s="993"/>
      <c r="K101" s="993"/>
      <c r="L101" s="993"/>
      <c r="M101" s="993"/>
      <c r="N101" s="993"/>
      <c r="O101" s="993"/>
      <c r="P101" s="993"/>
      <c r="Q101" s="993"/>
      <c r="R101" s="993"/>
      <c r="S101" s="993"/>
      <c r="T101" s="993"/>
      <c r="U101" s="993"/>
      <c r="V101" s="993"/>
      <c r="W101" s="993"/>
      <c r="X101" s="993"/>
      <c r="Y101" s="993"/>
      <c r="Z101" s="993"/>
      <c r="AA101" s="993"/>
      <c r="AB101" s="993"/>
      <c r="AC101" s="402">
        <f t="shared" si="1"/>
        <v>0</v>
      </c>
      <c r="AF101" s="200" t="s">
        <v>528</v>
      </c>
    </row>
    <row r="102" spans="1:32" ht="15" customHeight="1" thickBot="1">
      <c r="B102" s="127" t="str">
        <f>'04.01.4-COBERTURAS'!$B$62</f>
        <v>04.01.400</v>
      </c>
      <c r="C102" s="128" t="str">
        <f>'04.01.4-COBERTURAS'!$C$62</f>
        <v>Cobertura e fechamento lateral</v>
      </c>
      <c r="D102" s="343"/>
      <c r="E102" s="1000"/>
      <c r="F102" s="1000"/>
      <c r="G102" s="1000"/>
      <c r="H102" s="1000"/>
      <c r="I102" s="1000"/>
      <c r="J102" s="1000"/>
      <c r="K102" s="1000"/>
      <c r="L102" s="1000"/>
      <c r="M102" s="1000"/>
      <c r="N102" s="1000"/>
      <c r="O102" s="1000"/>
      <c r="P102" s="1000"/>
      <c r="Q102" s="1000"/>
      <c r="R102" s="1000"/>
      <c r="S102" s="1000"/>
      <c r="T102" s="1000"/>
      <c r="U102" s="1000"/>
      <c r="V102" s="1000"/>
      <c r="W102" s="1000"/>
      <c r="X102" s="1000"/>
      <c r="Y102" s="1000"/>
      <c r="Z102" s="1000"/>
      <c r="AA102" s="1000"/>
      <c r="AB102" s="1000"/>
      <c r="AC102" s="402">
        <f t="shared" si="1"/>
        <v>0</v>
      </c>
      <c r="AF102" t="s">
        <v>530</v>
      </c>
    </row>
    <row r="103" spans="1:32" ht="15" customHeight="1" thickBot="1">
      <c r="A103" s="107">
        <v>1</v>
      </c>
      <c r="B103" s="1005" t="str">
        <f>'04.01.4-COBERTURAS'!$B$63</f>
        <v>04.01.400.01</v>
      </c>
      <c r="C103" s="1006" t="str">
        <f>'04.01.4-COBERTURAS'!$C$63</f>
        <v>REMOÇÃO DE TELHAS CERÂMICAS SEM REAPROVEITAMENTO, INCLUSIVE TRANSPORTE VERTICAL</v>
      </c>
      <c r="D103" s="1009">
        <f>'04.01.4-COBERTURAS'!$H$63</f>
        <v>0</v>
      </c>
      <c r="E103" s="175">
        <v>1</v>
      </c>
      <c r="F103" s="381">
        <f>$E$103*$D$103</f>
        <v>0</v>
      </c>
      <c r="G103" s="176"/>
      <c r="H103" s="386">
        <f>$G$103*$D$103</f>
        <v>0</v>
      </c>
      <c r="I103" s="176"/>
      <c r="J103" s="386">
        <f>$I$103*$D$103</f>
        <v>0</v>
      </c>
      <c r="K103" s="176"/>
      <c r="L103" s="386">
        <f>$K$103*$D$103</f>
        <v>0</v>
      </c>
      <c r="M103" s="176"/>
      <c r="N103" s="386">
        <f>$M$103*$D$103</f>
        <v>0</v>
      </c>
      <c r="O103" s="176"/>
      <c r="P103" s="386">
        <f>$O$103*$D$103</f>
        <v>0</v>
      </c>
      <c r="Q103" s="176"/>
      <c r="R103" s="386">
        <f>$Q$103*$D$103</f>
        <v>0</v>
      </c>
      <c r="S103" s="176"/>
      <c r="T103" s="386">
        <f>$S$103*$D$103</f>
        <v>0</v>
      </c>
      <c r="U103" s="176"/>
      <c r="V103" s="386">
        <f>$U$103*$D$103</f>
        <v>0</v>
      </c>
      <c r="W103" s="176"/>
      <c r="X103" s="386">
        <f>$W$103*$D$103</f>
        <v>0</v>
      </c>
      <c r="Y103" s="176"/>
      <c r="Z103" s="386">
        <f>$Y$103*$D$103</f>
        <v>0</v>
      </c>
      <c r="AA103" s="176"/>
      <c r="AB103" s="386">
        <f>$AA$103*$D$103</f>
        <v>0</v>
      </c>
      <c r="AC103" s="402">
        <f t="shared" si="1"/>
        <v>1</v>
      </c>
      <c r="AF103" t="s">
        <v>531</v>
      </c>
    </row>
    <row r="104" spans="1:32" ht="15" customHeight="1" thickBot="1">
      <c r="A104" s="107">
        <v>2</v>
      </c>
      <c r="B104" s="1005"/>
      <c r="C104" s="1006"/>
      <c r="D104" s="1009"/>
      <c r="E104" s="162">
        <f>$E$103</f>
        <v>1</v>
      </c>
      <c r="F104" s="382">
        <f>$F$103</f>
        <v>0</v>
      </c>
      <c r="G104" s="164">
        <f>$G$103+$E$104</f>
        <v>1</v>
      </c>
      <c r="H104" s="387">
        <f>$H$103+$F$104</f>
        <v>0</v>
      </c>
      <c r="I104" s="164">
        <f>$I$103+$G$104</f>
        <v>1</v>
      </c>
      <c r="J104" s="387">
        <f>$J$103+$H$104</f>
        <v>0</v>
      </c>
      <c r="K104" s="164">
        <f>$K$103+$I$104</f>
        <v>1</v>
      </c>
      <c r="L104" s="387">
        <f>$L$103+$J$104</f>
        <v>0</v>
      </c>
      <c r="M104" s="164">
        <f>$M$103+$K$104</f>
        <v>1</v>
      </c>
      <c r="N104" s="387">
        <f>$N$103+$L$104</f>
        <v>0</v>
      </c>
      <c r="O104" s="164">
        <f>$O$103+$M$104</f>
        <v>1</v>
      </c>
      <c r="P104" s="387">
        <f>$P$103+$N$104</f>
        <v>0</v>
      </c>
      <c r="Q104" s="164">
        <f>$Q$103+$O$104</f>
        <v>1</v>
      </c>
      <c r="R104" s="387">
        <f>$R$103+$P$104</f>
        <v>0</v>
      </c>
      <c r="S104" s="164">
        <f>$S$103+$Q$104</f>
        <v>1</v>
      </c>
      <c r="T104" s="387">
        <f>$T$103+$R$104</f>
        <v>0</v>
      </c>
      <c r="U104" s="164">
        <f>$U$103+$S$104</f>
        <v>1</v>
      </c>
      <c r="V104" s="387">
        <f>$V$103+$T$104</f>
        <v>0</v>
      </c>
      <c r="W104" s="164">
        <f>$W$103+$U$104</f>
        <v>1</v>
      </c>
      <c r="X104" s="387">
        <f>$X$103+$V$104</f>
        <v>0</v>
      </c>
      <c r="Y104" s="164">
        <f>$Y$103+$W$104</f>
        <v>1</v>
      </c>
      <c r="Z104" s="387">
        <f>$Z$103+$X$104</f>
        <v>0</v>
      </c>
      <c r="AA104" s="164">
        <f>$AA$103+$Y$104</f>
        <v>1</v>
      </c>
      <c r="AB104" s="387">
        <f>$AB$103+$Z$104</f>
        <v>0</v>
      </c>
      <c r="AC104" s="402">
        <f t="shared" si="1"/>
        <v>12</v>
      </c>
    </row>
    <row r="105" spans="1:32" ht="15" customHeight="1" thickBot="1">
      <c r="A105" s="107">
        <v>1</v>
      </c>
      <c r="B105" s="1005" t="str">
        <f>'04.01.4-COBERTURAS'!$B$64</f>
        <v>04.01.400.02</v>
      </c>
      <c r="C105" s="1006" t="str">
        <f>'04.01.4-COBERTURAS'!$C$64</f>
        <v>RETIRADA E RECOLOCAÇÃO DE RIPA DE MADEIRA EM TELHADOS DE ATÉ 2 ÁGUAS COM TELHA CERÂMICA CAPA-CANAL, INCLUSO TRANSPORTE VERTICAL. AF_10/2025</v>
      </c>
      <c r="D105" s="1009">
        <f>'04.01.4-COBERTURAS'!$H$64</f>
        <v>0</v>
      </c>
      <c r="E105" s="175">
        <v>0.5</v>
      </c>
      <c r="F105" s="381">
        <f>$E$105*$D$105</f>
        <v>0</v>
      </c>
      <c r="G105" s="176">
        <v>0.5</v>
      </c>
      <c r="H105" s="386">
        <f>$G$105*$D$105</f>
        <v>0</v>
      </c>
      <c r="I105" s="176"/>
      <c r="J105" s="386">
        <f>$I$105*$D$105</f>
        <v>0</v>
      </c>
      <c r="K105" s="176"/>
      <c r="L105" s="386">
        <f>$K$105*$D$105</f>
        <v>0</v>
      </c>
      <c r="M105" s="176"/>
      <c r="N105" s="386">
        <f>$M$105*$D$105</f>
        <v>0</v>
      </c>
      <c r="O105" s="176"/>
      <c r="P105" s="386">
        <f>$O$105*$D$105</f>
        <v>0</v>
      </c>
      <c r="Q105" s="176"/>
      <c r="R105" s="386">
        <f>$Q$105*$D$105</f>
        <v>0</v>
      </c>
      <c r="S105" s="176"/>
      <c r="T105" s="386">
        <f>$S$105*$D$105</f>
        <v>0</v>
      </c>
      <c r="U105" s="176"/>
      <c r="V105" s="386">
        <f>$U$105*$D$105</f>
        <v>0</v>
      </c>
      <c r="W105" s="176"/>
      <c r="X105" s="386">
        <f>$W$105*$D$105</f>
        <v>0</v>
      </c>
      <c r="Y105" s="176"/>
      <c r="Z105" s="386">
        <f>$Y$105*$D$105</f>
        <v>0</v>
      </c>
      <c r="AA105" s="176"/>
      <c r="AB105" s="386">
        <f>$AA$105*$D$105</f>
        <v>0</v>
      </c>
      <c r="AC105" s="402">
        <f t="shared" si="1"/>
        <v>1</v>
      </c>
      <c r="AF105" t="s">
        <v>532</v>
      </c>
    </row>
    <row r="106" spans="1:32" ht="15" customHeight="1" thickBot="1">
      <c r="A106" s="107">
        <v>2</v>
      </c>
      <c r="B106" s="1005"/>
      <c r="C106" s="1006"/>
      <c r="D106" s="1009"/>
      <c r="E106" s="162">
        <f>$E$105</f>
        <v>0.5</v>
      </c>
      <c r="F106" s="382">
        <f>$F$105</f>
        <v>0</v>
      </c>
      <c r="G106" s="164">
        <f>$G$105+$E$106</f>
        <v>1</v>
      </c>
      <c r="H106" s="387">
        <f>$H$105+$F$106</f>
        <v>0</v>
      </c>
      <c r="I106" s="164">
        <f>$I$105+$G$106</f>
        <v>1</v>
      </c>
      <c r="J106" s="387">
        <f>$J$105+$H$106</f>
        <v>0</v>
      </c>
      <c r="K106" s="164">
        <f>$K$105+$I$106</f>
        <v>1</v>
      </c>
      <c r="L106" s="387">
        <f>$L$105+$J$106</f>
        <v>0</v>
      </c>
      <c r="M106" s="164">
        <f>$M$105+$K$106</f>
        <v>1</v>
      </c>
      <c r="N106" s="387">
        <f>$N$105+$L$106</f>
        <v>0</v>
      </c>
      <c r="O106" s="164">
        <f>$O$105+$M$106</f>
        <v>1</v>
      </c>
      <c r="P106" s="387">
        <f>$P$105+$N$106</f>
        <v>0</v>
      </c>
      <c r="Q106" s="164">
        <f>$Q$105+$O$106</f>
        <v>1</v>
      </c>
      <c r="R106" s="387">
        <f>$R$105+$P$106</f>
        <v>0</v>
      </c>
      <c r="S106" s="164">
        <f>$S$105+$Q$106</f>
        <v>1</v>
      </c>
      <c r="T106" s="387">
        <f>$T$105+$R$106</f>
        <v>0</v>
      </c>
      <c r="U106" s="164">
        <f>$U$105+$S$106</f>
        <v>1</v>
      </c>
      <c r="V106" s="387">
        <f>$V$105+$T$106</f>
        <v>0</v>
      </c>
      <c r="W106" s="164">
        <f>$W$105+$U$106</f>
        <v>1</v>
      </c>
      <c r="X106" s="387">
        <f>$X$105+$V$106</f>
        <v>0</v>
      </c>
      <c r="Y106" s="164">
        <f>$Y$105+$W$106</f>
        <v>1</v>
      </c>
      <c r="Z106" s="387">
        <f>$Z$105+$X$106</f>
        <v>0</v>
      </c>
      <c r="AA106" s="164">
        <f>$AA$105+$Y$106</f>
        <v>1</v>
      </c>
      <c r="AB106" s="387">
        <f>$AB$105+$Z$106</f>
        <v>0</v>
      </c>
      <c r="AC106" s="402">
        <f t="shared" si="1"/>
        <v>11.5</v>
      </c>
    </row>
    <row r="107" spans="1:32" ht="15" customHeight="1" thickBot="1">
      <c r="A107" s="107">
        <v>1</v>
      </c>
      <c r="B107" s="1005" t="str">
        <f>'04.01.4-COBERTURAS'!$B$65</f>
        <v>04.01.400.03</v>
      </c>
      <c r="C107" s="1006" t="str">
        <f>'04.01.4-COBERTURAS'!$C$65</f>
        <v>REVISÃO DA TRAMA DE MADEIRA DO TELHADO</v>
      </c>
      <c r="D107" s="1009">
        <f>'04.01.4-COBERTURAS'!$H$65</f>
        <v>0</v>
      </c>
      <c r="E107" s="175"/>
      <c r="F107" s="381">
        <f>$E$107*$D$107</f>
        <v>0</v>
      </c>
      <c r="G107" s="176">
        <v>1</v>
      </c>
      <c r="H107" s="386">
        <f>$G$107*$D$107</f>
        <v>0</v>
      </c>
      <c r="I107" s="176"/>
      <c r="J107" s="386">
        <f>$I$107*$D$107</f>
        <v>0</v>
      </c>
      <c r="K107" s="176"/>
      <c r="L107" s="386">
        <f>$K$107*$D$107</f>
        <v>0</v>
      </c>
      <c r="M107" s="176"/>
      <c r="N107" s="386">
        <f>$M$107*$D$107</f>
        <v>0</v>
      </c>
      <c r="O107" s="176"/>
      <c r="P107" s="386">
        <f>$O$107*$D$107</f>
        <v>0</v>
      </c>
      <c r="Q107" s="176"/>
      <c r="R107" s="386">
        <f>$Q$107*$D$107</f>
        <v>0</v>
      </c>
      <c r="S107" s="176"/>
      <c r="T107" s="386">
        <f>$S$107*$D$107</f>
        <v>0</v>
      </c>
      <c r="U107" s="176"/>
      <c r="V107" s="386">
        <f>$U$107*$D$107</f>
        <v>0</v>
      </c>
      <c r="W107" s="176"/>
      <c r="X107" s="386">
        <f>$W$107*$D$107</f>
        <v>0</v>
      </c>
      <c r="Y107" s="176"/>
      <c r="Z107" s="386">
        <f>$Y$107*$D$107</f>
        <v>0</v>
      </c>
      <c r="AA107" s="176"/>
      <c r="AB107" s="386">
        <f>$AA$107*$D$107</f>
        <v>0</v>
      </c>
      <c r="AC107" s="402">
        <f t="shared" si="1"/>
        <v>1</v>
      </c>
      <c r="AF107" t="s">
        <v>533</v>
      </c>
    </row>
    <row r="108" spans="1:32" ht="15" customHeight="1" thickBot="1">
      <c r="A108" s="107">
        <v>2</v>
      </c>
      <c r="B108" s="1005"/>
      <c r="C108" s="1006"/>
      <c r="D108" s="1009"/>
      <c r="E108" s="162">
        <f>$E$107</f>
        <v>0</v>
      </c>
      <c r="F108" s="382">
        <f>$F$107</f>
        <v>0</v>
      </c>
      <c r="G108" s="164">
        <f>$G$107+$E$108</f>
        <v>1</v>
      </c>
      <c r="H108" s="387">
        <f>$H$107+$F$108</f>
        <v>0</v>
      </c>
      <c r="I108" s="164">
        <f>$I$107+$G$108</f>
        <v>1</v>
      </c>
      <c r="J108" s="387">
        <f>$J$107+$H$108</f>
        <v>0</v>
      </c>
      <c r="K108" s="164">
        <f>$K$107+$I$108</f>
        <v>1</v>
      </c>
      <c r="L108" s="387">
        <f>$L$107+$J$108</f>
        <v>0</v>
      </c>
      <c r="M108" s="164">
        <f>$M$107+$K$108</f>
        <v>1</v>
      </c>
      <c r="N108" s="387">
        <f>$N$107+$L$108</f>
        <v>0</v>
      </c>
      <c r="O108" s="164">
        <f>$O$107+$M$108</f>
        <v>1</v>
      </c>
      <c r="P108" s="387">
        <f>$P$107+$N$108</f>
        <v>0</v>
      </c>
      <c r="Q108" s="164">
        <f>$Q$107+$O$108</f>
        <v>1</v>
      </c>
      <c r="R108" s="387">
        <f>$R$107+$P$108</f>
        <v>0</v>
      </c>
      <c r="S108" s="164">
        <f>$S$107+$Q$108</f>
        <v>1</v>
      </c>
      <c r="T108" s="387">
        <f>$T$107+$R$108</f>
        <v>0</v>
      </c>
      <c r="U108" s="164">
        <f>$U$107+$S$108</f>
        <v>1</v>
      </c>
      <c r="V108" s="387">
        <f>$V$107+$T$108</f>
        <v>0</v>
      </c>
      <c r="W108" s="164">
        <f>$W$107+$U$108</f>
        <v>1</v>
      </c>
      <c r="X108" s="387">
        <f>$X$107+$V$108</f>
        <v>0</v>
      </c>
      <c r="Y108" s="164">
        <f>$Y$107+$W$108</f>
        <v>1</v>
      </c>
      <c r="Z108" s="387">
        <f>$Z$107+$X$108</f>
        <v>0</v>
      </c>
      <c r="AA108" s="164">
        <f>$AA$107+$Y$108</f>
        <v>1</v>
      </c>
      <c r="AB108" s="387">
        <f>$AB$107+$Z$108</f>
        <v>0</v>
      </c>
      <c r="AC108" s="402">
        <f t="shared" si="1"/>
        <v>11</v>
      </c>
    </row>
    <row r="109" spans="1:32" ht="15" customHeight="1" thickBot="1">
      <c r="A109" s="107">
        <v>1</v>
      </c>
      <c r="B109" s="1005" t="str">
        <f>'04.01.4-COBERTURAS'!$B$66</f>
        <v>04.01.400.05</v>
      </c>
      <c r="C109" s="1006" t="str">
        <f>'04.01.4-COBERTURAS'!$C$66</f>
        <v>SUBCOBERTURA COM MANTA PLÁSTICA REVESTIDA POR PELÍCULA DE ALUMÍNO, INCLUSO TRANSPORTE VERTICAL. AF_07/2019</v>
      </c>
      <c r="D109" s="1009">
        <f>'04.01.4-COBERTURAS'!$H$66</f>
        <v>0</v>
      </c>
      <c r="E109" s="175"/>
      <c r="F109" s="381">
        <f>$E$109*$D$109</f>
        <v>0</v>
      </c>
      <c r="G109" s="176">
        <v>0.5</v>
      </c>
      <c r="H109" s="386">
        <f>$G$109*$D$109</f>
        <v>0</v>
      </c>
      <c r="I109" s="176">
        <v>0.5</v>
      </c>
      <c r="J109" s="386">
        <f>$I$109*$D$109</f>
        <v>0</v>
      </c>
      <c r="K109" s="176"/>
      <c r="L109" s="386">
        <f>$K$109*$D$109</f>
        <v>0</v>
      </c>
      <c r="M109" s="176"/>
      <c r="N109" s="386">
        <f>$M$109*$D$109</f>
        <v>0</v>
      </c>
      <c r="O109" s="176"/>
      <c r="P109" s="386">
        <f>$O$109*$D$109</f>
        <v>0</v>
      </c>
      <c r="Q109" s="176"/>
      <c r="R109" s="386">
        <f>$Q$109*$D$109</f>
        <v>0</v>
      </c>
      <c r="S109" s="176"/>
      <c r="T109" s="386">
        <f>$S$109*$D$109</f>
        <v>0</v>
      </c>
      <c r="U109" s="176"/>
      <c r="V109" s="386">
        <f>$U$109*$D$109</f>
        <v>0</v>
      </c>
      <c r="W109" s="176"/>
      <c r="X109" s="386">
        <f>$W$109*$D$109</f>
        <v>0</v>
      </c>
      <c r="Y109" s="176"/>
      <c r="Z109" s="386">
        <f>$Y$109*$D$109</f>
        <v>0</v>
      </c>
      <c r="AA109" s="176"/>
      <c r="AB109" s="386">
        <f>$AA$109*$D$109</f>
        <v>0</v>
      </c>
      <c r="AC109" s="402">
        <f t="shared" si="1"/>
        <v>1</v>
      </c>
      <c r="AF109" t="s">
        <v>534</v>
      </c>
    </row>
    <row r="110" spans="1:32" ht="15" customHeight="1" thickBot="1">
      <c r="A110" s="107">
        <v>2</v>
      </c>
      <c r="B110" s="1005"/>
      <c r="C110" s="1006"/>
      <c r="D110" s="1009"/>
      <c r="E110" s="162">
        <f>$E$109</f>
        <v>0</v>
      </c>
      <c r="F110" s="382">
        <f>$F$109</f>
        <v>0</v>
      </c>
      <c r="G110" s="164">
        <f>$G$109+$E$110</f>
        <v>0.5</v>
      </c>
      <c r="H110" s="387">
        <f>$H$109+$F$110</f>
        <v>0</v>
      </c>
      <c r="I110" s="164">
        <f>$I$109+$G$110</f>
        <v>1</v>
      </c>
      <c r="J110" s="387">
        <f>$J$109+$H$110</f>
        <v>0</v>
      </c>
      <c r="K110" s="164">
        <f>$K$109+$I$110</f>
        <v>1</v>
      </c>
      <c r="L110" s="387">
        <f>$L$109+$J$110</f>
        <v>0</v>
      </c>
      <c r="M110" s="164">
        <f>$M$109+$K$110</f>
        <v>1</v>
      </c>
      <c r="N110" s="387">
        <f>$N$109+$L$110</f>
        <v>0</v>
      </c>
      <c r="O110" s="164">
        <f>$O$109+$M$110</f>
        <v>1</v>
      </c>
      <c r="P110" s="387">
        <f>$P$109+$N$110</f>
        <v>0</v>
      </c>
      <c r="Q110" s="164">
        <f>$Q$109+$O$110</f>
        <v>1</v>
      </c>
      <c r="R110" s="387">
        <f>$R$109+$P$110</f>
        <v>0</v>
      </c>
      <c r="S110" s="164">
        <f>$S$109+$Q$110</f>
        <v>1</v>
      </c>
      <c r="T110" s="387">
        <f>$T$109+$R$110</f>
        <v>0</v>
      </c>
      <c r="U110" s="164">
        <f>$U$109+$S$110</f>
        <v>1</v>
      </c>
      <c r="V110" s="387">
        <f>$V$109+$T$110</f>
        <v>0</v>
      </c>
      <c r="W110" s="164">
        <f>$W$109+$U$110</f>
        <v>1</v>
      </c>
      <c r="X110" s="387">
        <f>$X$109+$V$110</f>
        <v>0</v>
      </c>
      <c r="Y110" s="164">
        <f>$Y$109+$W$110</f>
        <v>1</v>
      </c>
      <c r="Z110" s="387">
        <f>$Z$109+$X$110</f>
        <v>0</v>
      </c>
      <c r="AA110" s="164">
        <f>$AA$109+$Y$110</f>
        <v>1</v>
      </c>
      <c r="AB110" s="387">
        <f>$AB$109+$Z$110</f>
        <v>0</v>
      </c>
      <c r="AC110" s="402">
        <f t="shared" si="1"/>
        <v>10.5</v>
      </c>
    </row>
    <row r="111" spans="1:32" ht="15" customHeight="1" thickBot="1">
      <c r="A111" s="107">
        <v>1</v>
      </c>
      <c r="B111" s="1005" t="str">
        <f>'04.01.4-COBERTURAS'!$B$67</f>
        <v>04.01.400.06</v>
      </c>
      <c r="C111" s="1006" t="str">
        <f>'04.01.4-COBERTURAS'!$C$67</f>
        <v>TELHAMENTO COM TELHA CERÂMICA CAPA-CANAL, TIPO COLONIAL, COM MAIS DE 2 ÁGUAS, INCLUSO TRANSPORTE VERTICAL, INCLUSIVE APLICAÇÃO DE RESINA</v>
      </c>
      <c r="D111" s="1009">
        <f>'04.01.4-COBERTURAS'!$H$67</f>
        <v>0</v>
      </c>
      <c r="E111" s="175"/>
      <c r="F111" s="381">
        <f>$E$111*$D$111</f>
        <v>0</v>
      </c>
      <c r="G111" s="176">
        <v>0.2</v>
      </c>
      <c r="H111" s="386">
        <f>$G$111*$D$111</f>
        <v>0</v>
      </c>
      <c r="I111" s="176">
        <v>0.8</v>
      </c>
      <c r="J111" s="386">
        <f>$I$111*$D$111</f>
        <v>0</v>
      </c>
      <c r="K111" s="176"/>
      <c r="L111" s="386">
        <f>$K$111*$D$111</f>
        <v>0</v>
      </c>
      <c r="M111" s="176"/>
      <c r="N111" s="386">
        <f>$M$111*$D$111</f>
        <v>0</v>
      </c>
      <c r="O111" s="176"/>
      <c r="P111" s="386">
        <f>$O$111*$D$111</f>
        <v>0</v>
      </c>
      <c r="Q111" s="176"/>
      <c r="R111" s="386">
        <f>$Q$111*$D$111</f>
        <v>0</v>
      </c>
      <c r="S111" s="176"/>
      <c r="T111" s="386">
        <f>$S$111*$D$111</f>
        <v>0</v>
      </c>
      <c r="U111" s="176"/>
      <c r="V111" s="386">
        <f>$U$111*$D$111</f>
        <v>0</v>
      </c>
      <c r="W111" s="176"/>
      <c r="X111" s="386">
        <f>$W$111*$D$111</f>
        <v>0</v>
      </c>
      <c r="Y111" s="176"/>
      <c r="Z111" s="386">
        <f>$Y$111*$D$111</f>
        <v>0</v>
      </c>
      <c r="AA111" s="176"/>
      <c r="AB111" s="386">
        <f>$AA$111*$D$111</f>
        <v>0</v>
      </c>
      <c r="AC111" s="402">
        <f t="shared" si="1"/>
        <v>1</v>
      </c>
      <c r="AF111" t="s">
        <v>2778</v>
      </c>
    </row>
    <row r="112" spans="1:32" ht="15" customHeight="1" thickBot="1">
      <c r="A112" s="107">
        <v>2</v>
      </c>
      <c r="B112" s="1005"/>
      <c r="C112" s="1006"/>
      <c r="D112" s="1009"/>
      <c r="E112" s="162">
        <f>$E$111</f>
        <v>0</v>
      </c>
      <c r="F112" s="382">
        <f>$F$111</f>
        <v>0</v>
      </c>
      <c r="G112" s="164">
        <f>$G$111+$E$112</f>
        <v>0.2</v>
      </c>
      <c r="H112" s="387">
        <f>$H$111+$F$112</f>
        <v>0</v>
      </c>
      <c r="I112" s="164">
        <f>$I$111+$G$112</f>
        <v>1</v>
      </c>
      <c r="J112" s="387">
        <f>$J$111+$H$112</f>
        <v>0</v>
      </c>
      <c r="K112" s="164">
        <f>$K$111+$I$112</f>
        <v>1</v>
      </c>
      <c r="L112" s="387">
        <f>$L$111+$J$112</f>
        <v>0</v>
      </c>
      <c r="M112" s="164">
        <f>$M$111+$K$112</f>
        <v>1</v>
      </c>
      <c r="N112" s="387">
        <f>$N$111+$L$112</f>
        <v>0</v>
      </c>
      <c r="O112" s="164">
        <f>$O$111+$M$112</f>
        <v>1</v>
      </c>
      <c r="P112" s="387">
        <f>$P$111+$N$112</f>
        <v>0</v>
      </c>
      <c r="Q112" s="164">
        <f>$Q$111+$O$112</f>
        <v>1</v>
      </c>
      <c r="R112" s="387">
        <f>$R$111+$P$112</f>
        <v>0</v>
      </c>
      <c r="S112" s="164">
        <f>$S$111+$Q$112</f>
        <v>1</v>
      </c>
      <c r="T112" s="387">
        <f>$T$111+$R$112</f>
        <v>0</v>
      </c>
      <c r="U112" s="164">
        <f>$U$111+$S$112</f>
        <v>1</v>
      </c>
      <c r="V112" s="387">
        <f>$V$111+$T$112</f>
        <v>0</v>
      </c>
      <c r="W112" s="164">
        <f>$W$111+$U$112</f>
        <v>1</v>
      </c>
      <c r="X112" s="387">
        <f>$X$111+$V$112</f>
        <v>0</v>
      </c>
      <c r="Y112" s="164">
        <f>$Y$111+$W$112</f>
        <v>1</v>
      </c>
      <c r="Z112" s="387">
        <f>$Z$111+$X$112</f>
        <v>0</v>
      </c>
      <c r="AA112" s="164">
        <f>$AA$111+$Y$112</f>
        <v>1</v>
      </c>
      <c r="AB112" s="387">
        <f>$AB$111+$Z$112</f>
        <v>0</v>
      </c>
      <c r="AC112" s="402">
        <f t="shared" si="1"/>
        <v>10.199999999999999</v>
      </c>
    </row>
    <row r="113" spans="1:32" ht="15" customHeight="1" thickBot="1">
      <c r="A113" s="107">
        <v>1</v>
      </c>
      <c r="B113" s="1005" t="str">
        <f>'04.01.4-COBERTURAS'!$B$68</f>
        <v>04.01.400.07</v>
      </c>
      <c r="C113" s="1006" t="str">
        <f>'04.01.4-COBERTURAS'!$C$68</f>
        <v>CUMEEIRA E ESPIGÃO PARA TELHA CERÂMICA EMBOÇADA COM ARGAMASSA TRAÇO 1:2:9 (CIMENTO, CAL E AREIA), PARA TELHADOS COM MAIS DE 2 ÁGUAS, INCLUSO TRANSPORTE VERTICAL. AF_07/2019</v>
      </c>
      <c r="D113" s="1009">
        <f>'04.01.4-COBERTURAS'!$H$68</f>
        <v>0</v>
      </c>
      <c r="E113" s="175"/>
      <c r="F113" s="381">
        <f>$E$113*$D$113</f>
        <v>0</v>
      </c>
      <c r="G113" s="176"/>
      <c r="H113" s="386">
        <f>$G$113*$D$113</f>
        <v>0</v>
      </c>
      <c r="I113" s="176">
        <v>1</v>
      </c>
      <c r="J113" s="386">
        <f>$I$113*$D$113</f>
        <v>0</v>
      </c>
      <c r="K113" s="176"/>
      <c r="L113" s="386">
        <f>$K$113*$D$113</f>
        <v>0</v>
      </c>
      <c r="M113" s="176"/>
      <c r="N113" s="386">
        <f>$M$113*$D$113</f>
        <v>0</v>
      </c>
      <c r="O113" s="176"/>
      <c r="P113" s="386">
        <f>$O$113*$D$113</f>
        <v>0</v>
      </c>
      <c r="Q113" s="176"/>
      <c r="R113" s="386">
        <f>$Q$113*$D$113</f>
        <v>0</v>
      </c>
      <c r="S113" s="176"/>
      <c r="T113" s="386">
        <f>$S$113*$D$113</f>
        <v>0</v>
      </c>
      <c r="U113" s="176"/>
      <c r="V113" s="386">
        <f>$U$113*$D$113</f>
        <v>0</v>
      </c>
      <c r="W113" s="176"/>
      <c r="X113" s="386">
        <f>$W$113*$D$113</f>
        <v>0</v>
      </c>
      <c r="Y113" s="176"/>
      <c r="Z113" s="386">
        <f>$Y$113*$D$113</f>
        <v>0</v>
      </c>
      <c r="AA113" s="176"/>
      <c r="AB113" s="386">
        <f>$AA$113*$D$113</f>
        <v>0</v>
      </c>
      <c r="AC113" s="402">
        <f t="shared" si="1"/>
        <v>1</v>
      </c>
      <c r="AF113" t="s">
        <v>2779</v>
      </c>
    </row>
    <row r="114" spans="1:32" ht="15" customHeight="1" thickBot="1">
      <c r="A114" s="107">
        <v>2</v>
      </c>
      <c r="B114" s="1005"/>
      <c r="C114" s="1006"/>
      <c r="D114" s="1009"/>
      <c r="E114" s="162">
        <f>$E$113</f>
        <v>0</v>
      </c>
      <c r="F114" s="382">
        <f>$F$113</f>
        <v>0</v>
      </c>
      <c r="G114" s="164">
        <f>$G$113+$E$114</f>
        <v>0</v>
      </c>
      <c r="H114" s="387">
        <f>$H$113+$F$114</f>
        <v>0</v>
      </c>
      <c r="I114" s="164">
        <f>$I$113+$G$114</f>
        <v>1</v>
      </c>
      <c r="J114" s="387">
        <f>$J$113+$H$114</f>
        <v>0</v>
      </c>
      <c r="K114" s="164">
        <f>$K$113+$I$114</f>
        <v>1</v>
      </c>
      <c r="L114" s="387">
        <f>$L$113+$J$114</f>
        <v>0</v>
      </c>
      <c r="M114" s="164">
        <f>$M$113+$K$114</f>
        <v>1</v>
      </c>
      <c r="N114" s="387">
        <f>$N$113+$L$114</f>
        <v>0</v>
      </c>
      <c r="O114" s="164">
        <f>$O$113+$M$114</f>
        <v>1</v>
      </c>
      <c r="P114" s="387">
        <f>$P$113+$N$114</f>
        <v>0</v>
      </c>
      <c r="Q114" s="164">
        <f>$Q$113+$O$114</f>
        <v>1</v>
      </c>
      <c r="R114" s="387">
        <f>$R$113+$P$114</f>
        <v>0</v>
      </c>
      <c r="S114" s="164">
        <f>$S$113+$Q$114</f>
        <v>1</v>
      </c>
      <c r="T114" s="387">
        <f>$T$113+$R$114</f>
        <v>0</v>
      </c>
      <c r="U114" s="164">
        <f>$U$113+$S$114</f>
        <v>1</v>
      </c>
      <c r="V114" s="387">
        <f>$V$113+$T$114</f>
        <v>0</v>
      </c>
      <c r="W114" s="164">
        <f>$W$113+$U$114</f>
        <v>1</v>
      </c>
      <c r="X114" s="387">
        <f>$X$113+$V$114</f>
        <v>0</v>
      </c>
      <c r="Y114" s="164">
        <f>$Y$113+$W$114</f>
        <v>1</v>
      </c>
      <c r="Z114" s="387">
        <f>$Z$113+$X$114</f>
        <v>0</v>
      </c>
      <c r="AA114" s="164">
        <f>$AA$113+$Y$114</f>
        <v>1</v>
      </c>
      <c r="AB114" s="387">
        <f>$AB$113+$Z$114</f>
        <v>0</v>
      </c>
      <c r="AC114" s="402">
        <f t="shared" si="1"/>
        <v>10</v>
      </c>
    </row>
    <row r="115" spans="1:32" ht="15" customHeight="1" thickBot="1">
      <c r="B115" s="127" t="str">
        <f>'04.01.4-COBERTURAS'!$B$69</f>
        <v>04.01.550</v>
      </c>
      <c r="C115" s="128" t="str">
        <f>'04.01.4-COBERTURAS'!$C$69</f>
        <v>Revestimentos de forro</v>
      </c>
      <c r="D115" s="343"/>
      <c r="E115" s="1000"/>
      <c r="F115" s="1000"/>
      <c r="G115" s="1000"/>
      <c r="H115" s="1000"/>
      <c r="I115" s="1000"/>
      <c r="J115" s="1000"/>
      <c r="K115" s="1000"/>
      <c r="L115" s="1000"/>
      <c r="M115" s="1000"/>
      <c r="N115" s="1000"/>
      <c r="O115" s="1000"/>
      <c r="P115" s="1000"/>
      <c r="Q115" s="1000"/>
      <c r="R115" s="1000"/>
      <c r="S115" s="1000"/>
      <c r="T115" s="1000"/>
      <c r="U115" s="1000"/>
      <c r="V115" s="1000"/>
      <c r="W115" s="1000"/>
      <c r="X115" s="1000"/>
      <c r="Y115" s="1000"/>
      <c r="Z115" s="1000"/>
      <c r="AA115" s="1000"/>
      <c r="AB115" s="1000"/>
      <c r="AC115" s="402">
        <f t="shared" si="1"/>
        <v>0</v>
      </c>
      <c r="AF115" t="s">
        <v>535</v>
      </c>
    </row>
    <row r="116" spans="1:32" ht="15" customHeight="1" thickBot="1">
      <c r="A116" s="107">
        <v>1</v>
      </c>
      <c r="B116" s="1005" t="str">
        <f>'04.01.4-COBERTURAS'!$B$70</f>
        <v>04.01.550.01</v>
      </c>
      <c r="C116" s="1006" t="str">
        <f>'04.01.4-COBERTURAS'!$C$70</f>
        <v>REMOÇÃO DE FORROS DE DRYWALL, PVC E FIBROMINERAL, DE FORMA MANUAL, SEM REAPROVEITAMENTO. AF_09/2023</v>
      </c>
      <c r="D116" s="1009">
        <f>'04.01.4-COBERTURAS'!$H$70</f>
        <v>0</v>
      </c>
      <c r="E116" s="175">
        <v>1</v>
      </c>
      <c r="F116" s="381">
        <f>$E$116*$D$116</f>
        <v>0</v>
      </c>
      <c r="G116" s="176"/>
      <c r="H116" s="386">
        <f>$G$116*$D$116</f>
        <v>0</v>
      </c>
      <c r="I116" s="176"/>
      <c r="J116" s="386">
        <f>$I$116*$D$116</f>
        <v>0</v>
      </c>
      <c r="K116" s="176"/>
      <c r="L116" s="386">
        <f>$K$116*$D$116</f>
        <v>0</v>
      </c>
      <c r="M116" s="176"/>
      <c r="N116" s="386">
        <f>$M$116*$D$116</f>
        <v>0</v>
      </c>
      <c r="O116" s="176"/>
      <c r="P116" s="386">
        <f>$O$116*$D$116</f>
        <v>0</v>
      </c>
      <c r="Q116" s="176"/>
      <c r="R116" s="386">
        <f>$Q$116*$D$116</f>
        <v>0</v>
      </c>
      <c r="S116" s="176"/>
      <c r="T116" s="386">
        <f>$S$116*$D$116</f>
        <v>0</v>
      </c>
      <c r="U116" s="176"/>
      <c r="V116" s="386">
        <f>$U$116*$D$116</f>
        <v>0</v>
      </c>
      <c r="W116" s="176"/>
      <c r="X116" s="386">
        <f>$W$116*$D$116</f>
        <v>0</v>
      </c>
      <c r="Y116" s="176"/>
      <c r="Z116" s="386">
        <f>$Y$116*$D$116</f>
        <v>0</v>
      </c>
      <c r="AA116" s="176"/>
      <c r="AB116" s="386">
        <f>$AA$116*$D$116</f>
        <v>0</v>
      </c>
      <c r="AC116" s="402">
        <f t="shared" si="1"/>
        <v>1</v>
      </c>
      <c r="AF116" t="s">
        <v>536</v>
      </c>
    </row>
    <row r="117" spans="1:32" ht="15" customHeight="1" thickBot="1">
      <c r="A117" s="107">
        <v>2</v>
      </c>
      <c r="B117" s="1005"/>
      <c r="C117" s="1006"/>
      <c r="D117" s="1009"/>
      <c r="E117" s="162">
        <f>$E$116</f>
        <v>1</v>
      </c>
      <c r="F117" s="382">
        <f>$F$116</f>
        <v>0</v>
      </c>
      <c r="G117" s="164">
        <f>$G$116+$E$117</f>
        <v>1</v>
      </c>
      <c r="H117" s="387">
        <f>$H$116+$F$117</f>
        <v>0</v>
      </c>
      <c r="I117" s="164">
        <f>$I$116+$G$117</f>
        <v>1</v>
      </c>
      <c r="J117" s="387">
        <f>$J$116+$H$117</f>
        <v>0</v>
      </c>
      <c r="K117" s="164">
        <f>$K$116+$I$117</f>
        <v>1</v>
      </c>
      <c r="L117" s="387">
        <f>$L$116+$J$117</f>
        <v>0</v>
      </c>
      <c r="M117" s="164">
        <f>$M$116+$K$117</f>
        <v>1</v>
      </c>
      <c r="N117" s="387">
        <f>$N$116+$L$117</f>
        <v>0</v>
      </c>
      <c r="O117" s="164">
        <f>$O$116+$M$117</f>
        <v>1</v>
      </c>
      <c r="P117" s="387">
        <f>$P$116+$N$117</f>
        <v>0</v>
      </c>
      <c r="Q117" s="164">
        <f>$Q$116+$O$117</f>
        <v>1</v>
      </c>
      <c r="R117" s="387">
        <f>$R$116+$P$117</f>
        <v>0</v>
      </c>
      <c r="S117" s="164">
        <f>$S$116+$Q$117</f>
        <v>1</v>
      </c>
      <c r="T117" s="387">
        <f>$T$116+$R$117</f>
        <v>0</v>
      </c>
      <c r="U117" s="164">
        <f>$U$116+$S$117</f>
        <v>1</v>
      </c>
      <c r="V117" s="387">
        <f>$V$116+$T$117</f>
        <v>0</v>
      </c>
      <c r="W117" s="164">
        <f>$W$116+$U$117</f>
        <v>1</v>
      </c>
      <c r="X117" s="387">
        <f>$X$116+$V$117</f>
        <v>0</v>
      </c>
      <c r="Y117" s="164">
        <f>$Y$116+$W$117</f>
        <v>1</v>
      </c>
      <c r="Z117" s="387">
        <f>$Z$116+$X$117</f>
        <v>0</v>
      </c>
      <c r="AA117" s="164">
        <f>$AA$116+$Y$117</f>
        <v>1</v>
      </c>
      <c r="AB117" s="387">
        <f>$AB$116+$Z$117</f>
        <v>0</v>
      </c>
      <c r="AC117" s="402">
        <f t="shared" si="1"/>
        <v>12</v>
      </c>
    </row>
    <row r="118" spans="1:32" ht="15" customHeight="1" thickBot="1">
      <c r="A118" s="107">
        <v>1</v>
      </c>
      <c r="B118" s="1005" t="str">
        <f>'04.01.4-COBERTURAS'!$B$71</f>
        <v>04.01.550.02</v>
      </c>
      <c r="C118" s="1006" t="str">
        <f>'04.01.4-COBERTURAS'!$C$71</f>
        <v>REMOÇÃO DE TRAMA METÁLICA OU DE MADEIRA PARA FORRO, DE FORMA MANUAL, SEM REAPROVEITAMENTO. AF_09/2023</v>
      </c>
      <c r="D118" s="1009">
        <f>'04.01.4-COBERTURAS'!$H$71</f>
        <v>0</v>
      </c>
      <c r="E118" s="175">
        <v>1</v>
      </c>
      <c r="F118" s="381">
        <f>$E$118*$D$118</f>
        <v>0</v>
      </c>
      <c r="G118" s="176"/>
      <c r="H118" s="386">
        <f>$G$118*$D$118</f>
        <v>0</v>
      </c>
      <c r="I118" s="176"/>
      <c r="J118" s="386">
        <f>$I$118*$D$118</f>
        <v>0</v>
      </c>
      <c r="K118" s="176"/>
      <c r="L118" s="386">
        <f>$K$118*$D$118</f>
        <v>0</v>
      </c>
      <c r="M118" s="176"/>
      <c r="N118" s="386">
        <f>$M$118*$D$118</f>
        <v>0</v>
      </c>
      <c r="O118" s="176"/>
      <c r="P118" s="386">
        <f>$O$118*$D$118</f>
        <v>0</v>
      </c>
      <c r="Q118" s="176"/>
      <c r="R118" s="386">
        <f>$Q$118*$D$118</f>
        <v>0</v>
      </c>
      <c r="S118" s="176"/>
      <c r="T118" s="386">
        <f>$S$118*$D$118</f>
        <v>0</v>
      </c>
      <c r="U118" s="176"/>
      <c r="V118" s="386">
        <f>$U$118*$D$118</f>
        <v>0</v>
      </c>
      <c r="W118" s="176"/>
      <c r="X118" s="386">
        <f>$W$118*$D$118</f>
        <v>0</v>
      </c>
      <c r="Y118" s="176"/>
      <c r="Z118" s="386">
        <f>$Y$118*$D$118</f>
        <v>0</v>
      </c>
      <c r="AA118" s="176"/>
      <c r="AB118" s="386">
        <f>$AA$118*$D$118</f>
        <v>0</v>
      </c>
      <c r="AC118" s="402">
        <f t="shared" si="1"/>
        <v>1</v>
      </c>
      <c r="AF118" t="s">
        <v>537</v>
      </c>
    </row>
    <row r="119" spans="1:32" ht="15" customHeight="1" thickBot="1">
      <c r="A119" s="107">
        <v>2</v>
      </c>
      <c r="B119" s="1005"/>
      <c r="C119" s="1006"/>
      <c r="D119" s="1009"/>
      <c r="E119" s="162">
        <f>$E$118</f>
        <v>1</v>
      </c>
      <c r="F119" s="382">
        <f>$F$118</f>
        <v>0</v>
      </c>
      <c r="G119" s="164">
        <f>$G$118+$E$119</f>
        <v>1</v>
      </c>
      <c r="H119" s="387">
        <f>$H$118+$F$119</f>
        <v>0</v>
      </c>
      <c r="I119" s="164">
        <f>$I$118+$G$119</f>
        <v>1</v>
      </c>
      <c r="J119" s="387">
        <f>$J$118+$H$119</f>
        <v>0</v>
      </c>
      <c r="K119" s="164">
        <f>$K$118+$I$119</f>
        <v>1</v>
      </c>
      <c r="L119" s="387">
        <f>$L$118+$J$119</f>
        <v>0</v>
      </c>
      <c r="M119" s="164">
        <f>$M$118+$K$119</f>
        <v>1</v>
      </c>
      <c r="N119" s="387">
        <f>$N$118+$L$119</f>
        <v>0</v>
      </c>
      <c r="O119" s="164">
        <f>$O$118+$M$119</f>
        <v>1</v>
      </c>
      <c r="P119" s="387">
        <f>$P$118+$N$119</f>
        <v>0</v>
      </c>
      <c r="Q119" s="164">
        <f>$Q$118+$O$119</f>
        <v>1</v>
      </c>
      <c r="R119" s="387">
        <f>$R$118+$P$119</f>
        <v>0</v>
      </c>
      <c r="S119" s="164">
        <f>$S$118+$Q$119</f>
        <v>1</v>
      </c>
      <c r="T119" s="387">
        <f>$T$118+$R$119</f>
        <v>0</v>
      </c>
      <c r="U119" s="164">
        <f>$U$118+$S$119</f>
        <v>1</v>
      </c>
      <c r="V119" s="387">
        <f>$V$118+$T$119</f>
        <v>0</v>
      </c>
      <c r="W119" s="164">
        <f>$W$118+$U$119</f>
        <v>1</v>
      </c>
      <c r="X119" s="387">
        <f>$X$118+$V$119</f>
        <v>0</v>
      </c>
      <c r="Y119" s="164">
        <f>$Y$118+$W$119</f>
        <v>1</v>
      </c>
      <c r="Z119" s="387">
        <f>$Z$118+$X$119</f>
        <v>0</v>
      </c>
      <c r="AA119" s="164">
        <f>$AA$118+$Y$119</f>
        <v>1</v>
      </c>
      <c r="AB119" s="387">
        <f>$AB$118+$Z$119</f>
        <v>0</v>
      </c>
      <c r="AC119" s="402">
        <f t="shared" si="1"/>
        <v>12</v>
      </c>
    </row>
    <row r="120" spans="1:32" ht="15" customHeight="1" thickBot="1">
      <c r="A120" s="107">
        <v>1</v>
      </c>
      <c r="B120" s="1005" t="str">
        <f>'04.01.4-COBERTURAS'!$B$72</f>
        <v>04.01.550.03</v>
      </c>
      <c r="C120" s="1006" t="str">
        <f>'04.01.4-COBERTURAS'!$C$72</f>
        <v>FORRO EM MADEIRA, INCLUSIVE ESTRUTURA BIDIRECIONAL DE FIXAÇÃO</v>
      </c>
      <c r="D120" s="1009">
        <f>'04.01.4-COBERTURAS'!$H$72</f>
        <v>0</v>
      </c>
      <c r="E120" s="175"/>
      <c r="F120" s="381">
        <f>$E$120*$D$120</f>
        <v>0</v>
      </c>
      <c r="G120" s="176"/>
      <c r="H120" s="386">
        <f>$G$120*$D$120</f>
        <v>0</v>
      </c>
      <c r="I120" s="176"/>
      <c r="J120" s="386">
        <f>$I$120*$D$120</f>
        <v>0</v>
      </c>
      <c r="K120" s="176">
        <v>1</v>
      </c>
      <c r="L120" s="386">
        <f>$K$120*$D$120</f>
        <v>0</v>
      </c>
      <c r="M120" s="176"/>
      <c r="N120" s="386">
        <f>$M$120*$D$120</f>
        <v>0</v>
      </c>
      <c r="O120" s="176"/>
      <c r="P120" s="386">
        <f>$O$120*$D$120</f>
        <v>0</v>
      </c>
      <c r="Q120" s="176"/>
      <c r="R120" s="386">
        <f>$Q$120*$D$120</f>
        <v>0</v>
      </c>
      <c r="S120" s="176"/>
      <c r="T120" s="386">
        <f>$S$120*$D$120</f>
        <v>0</v>
      </c>
      <c r="U120" s="176"/>
      <c r="V120" s="386">
        <f>$U$120*$D$120</f>
        <v>0</v>
      </c>
      <c r="W120" s="176"/>
      <c r="X120" s="386">
        <f>$W$120*$D$120</f>
        <v>0</v>
      </c>
      <c r="Y120" s="176"/>
      <c r="Z120" s="386">
        <f>$Y$120*$D$120</f>
        <v>0</v>
      </c>
      <c r="AA120" s="176"/>
      <c r="AB120" s="386">
        <f>$AA$120*$D$120</f>
        <v>0</v>
      </c>
      <c r="AC120" s="402">
        <f t="shared" si="1"/>
        <v>1</v>
      </c>
      <c r="AF120" t="s">
        <v>538</v>
      </c>
    </row>
    <row r="121" spans="1:32" ht="15" customHeight="1" thickBot="1">
      <c r="A121" s="107">
        <v>2</v>
      </c>
      <c r="B121" s="1005"/>
      <c r="C121" s="1006"/>
      <c r="D121" s="1009"/>
      <c r="E121" s="162">
        <f>$E$120</f>
        <v>0</v>
      </c>
      <c r="F121" s="382">
        <f>$F$120</f>
        <v>0</v>
      </c>
      <c r="G121" s="164">
        <f>$G$120+$E$121</f>
        <v>0</v>
      </c>
      <c r="H121" s="387">
        <f>$H$120+$F$121</f>
        <v>0</v>
      </c>
      <c r="I121" s="164">
        <f>$I$120+$G$121</f>
        <v>0</v>
      </c>
      <c r="J121" s="387">
        <f>$J$120+$H$121</f>
        <v>0</v>
      </c>
      <c r="K121" s="164">
        <f>$K$120+$I$121</f>
        <v>1</v>
      </c>
      <c r="L121" s="387">
        <f>$L$120+$J$121</f>
        <v>0</v>
      </c>
      <c r="M121" s="164">
        <f>$M$120+$K$121</f>
        <v>1</v>
      </c>
      <c r="N121" s="387">
        <f>$N$120+$L$121</f>
        <v>0</v>
      </c>
      <c r="O121" s="164">
        <f>$O$120+$M$121</f>
        <v>1</v>
      </c>
      <c r="P121" s="387">
        <f>$P$120+$N$121</f>
        <v>0</v>
      </c>
      <c r="Q121" s="164">
        <f>$Q$120+$O$121</f>
        <v>1</v>
      </c>
      <c r="R121" s="387">
        <f>$R$120+$P$121</f>
        <v>0</v>
      </c>
      <c r="S121" s="164">
        <f>$S$120+$Q$121</f>
        <v>1</v>
      </c>
      <c r="T121" s="387">
        <f>$T$120+$R$121</f>
        <v>0</v>
      </c>
      <c r="U121" s="164">
        <f>$U$120+$S$121</f>
        <v>1</v>
      </c>
      <c r="V121" s="387">
        <f>$V$120+$T$121</f>
        <v>0</v>
      </c>
      <c r="W121" s="164">
        <f>$W$120+$U$121</f>
        <v>1</v>
      </c>
      <c r="X121" s="387">
        <f>$X$120+$V$121</f>
        <v>0</v>
      </c>
      <c r="Y121" s="164">
        <f>$Y$120+$W$121</f>
        <v>1</v>
      </c>
      <c r="Z121" s="387">
        <f>$Z$120+$X$121</f>
        <v>0</v>
      </c>
      <c r="AA121" s="164">
        <f>$AA$120+$Y$121</f>
        <v>1</v>
      </c>
      <c r="AB121" s="387">
        <f>$AB$120+$Z$121</f>
        <v>0</v>
      </c>
      <c r="AC121" s="402">
        <f t="shared" si="1"/>
        <v>9</v>
      </c>
    </row>
    <row r="122" spans="1:32" ht="15" customHeight="1" thickBot="1">
      <c r="A122" s="107">
        <v>1</v>
      </c>
      <c r="B122" s="1005" t="str">
        <f>'04.01.4-COBERTURAS'!$B$73</f>
        <v>04.01.550.04</v>
      </c>
      <c r="C122" s="1006" t="str">
        <f>'04.01.4-COBERTURAS'!$C$73</f>
        <v>RODA FORRO EM MADEIRA  - CEDRINHO, PARAJU, MASSARANDUBRA, ANGELIN OU EQUIVALENTE DA REGIÃO - FORNECIMENTO E INSTALAÇÃO</v>
      </c>
      <c r="D122" s="1009">
        <f>'04.01.4-COBERTURAS'!$H$73</f>
        <v>0</v>
      </c>
      <c r="E122" s="175"/>
      <c r="F122" s="381">
        <f>$E$122*$D$122</f>
        <v>0</v>
      </c>
      <c r="G122" s="176"/>
      <c r="H122" s="386">
        <f>$G$122*$D$122</f>
        <v>0</v>
      </c>
      <c r="I122" s="176"/>
      <c r="J122" s="386">
        <f>$I$122*$D$122</f>
        <v>0</v>
      </c>
      <c r="K122" s="176"/>
      <c r="L122" s="386">
        <f>$K$122*$D$122</f>
        <v>0</v>
      </c>
      <c r="M122" s="176">
        <v>1</v>
      </c>
      <c r="N122" s="386">
        <f>$M$122*$D$122</f>
        <v>0</v>
      </c>
      <c r="O122" s="176"/>
      <c r="P122" s="386">
        <f>$O$122*$D$122</f>
        <v>0</v>
      </c>
      <c r="Q122" s="176"/>
      <c r="R122" s="386">
        <f>$Q$122*$D$122</f>
        <v>0</v>
      </c>
      <c r="S122" s="176"/>
      <c r="T122" s="386">
        <f>$S$122*$D$122</f>
        <v>0</v>
      </c>
      <c r="U122" s="176"/>
      <c r="V122" s="386">
        <f>$U$122*$D$122</f>
        <v>0</v>
      </c>
      <c r="W122" s="176"/>
      <c r="X122" s="386">
        <f>$W$122*$D$122</f>
        <v>0</v>
      </c>
      <c r="Y122" s="176"/>
      <c r="Z122" s="386">
        <f>$Y$122*$D$122</f>
        <v>0</v>
      </c>
      <c r="AA122" s="176"/>
      <c r="AB122" s="386">
        <f>$AA$122*$D$122</f>
        <v>0</v>
      </c>
      <c r="AC122" s="402">
        <f t="shared" si="1"/>
        <v>1</v>
      </c>
      <c r="AF122" t="s">
        <v>540</v>
      </c>
    </row>
    <row r="123" spans="1:32" ht="15" customHeight="1" thickBot="1">
      <c r="A123" s="107">
        <v>2</v>
      </c>
      <c r="B123" s="1005"/>
      <c r="C123" s="1006"/>
      <c r="D123" s="1009"/>
      <c r="E123" s="162">
        <f>$E$122</f>
        <v>0</v>
      </c>
      <c r="F123" s="382">
        <f>$F$122</f>
        <v>0</v>
      </c>
      <c r="G123" s="164">
        <f>$G$122+$E$123</f>
        <v>0</v>
      </c>
      <c r="H123" s="387">
        <f>$H$122+$F$123</f>
        <v>0</v>
      </c>
      <c r="I123" s="164">
        <f>$I$122+$G$123</f>
        <v>0</v>
      </c>
      <c r="J123" s="387">
        <f>$J$122+$H$123</f>
        <v>0</v>
      </c>
      <c r="K123" s="164">
        <f>$K$122+$I$123</f>
        <v>0</v>
      </c>
      <c r="L123" s="387">
        <f>$L$122+$J$123</f>
        <v>0</v>
      </c>
      <c r="M123" s="164">
        <f>$M$122+$K$123</f>
        <v>1</v>
      </c>
      <c r="N123" s="387">
        <f>$N$122+$L$123</f>
        <v>0</v>
      </c>
      <c r="O123" s="164">
        <f>$O$122+$M$123</f>
        <v>1</v>
      </c>
      <c r="P123" s="387">
        <f>$P$122+$N$123</f>
        <v>0</v>
      </c>
      <c r="Q123" s="164">
        <f>$Q$122+$O$123</f>
        <v>1</v>
      </c>
      <c r="R123" s="387">
        <f>$R$122+$P$123</f>
        <v>0</v>
      </c>
      <c r="S123" s="164">
        <f>$S$122+$Q$123</f>
        <v>1</v>
      </c>
      <c r="T123" s="387">
        <f>$T$122+$R$123</f>
        <v>0</v>
      </c>
      <c r="U123" s="164">
        <f>$U$122+$S$123</f>
        <v>1</v>
      </c>
      <c r="V123" s="387">
        <f>$V$122+$T$123</f>
        <v>0</v>
      </c>
      <c r="W123" s="164">
        <f>$W$122+$U$123</f>
        <v>1</v>
      </c>
      <c r="X123" s="387">
        <f>$X$122+$V$123</f>
        <v>0</v>
      </c>
      <c r="Y123" s="164">
        <f>$Y$122+$W$123</f>
        <v>1</v>
      </c>
      <c r="Z123" s="387">
        <f>$Z$122+$X$123</f>
        <v>0</v>
      </c>
      <c r="AA123" s="164">
        <f>$AA$122+$Y$123</f>
        <v>1</v>
      </c>
      <c r="AB123" s="387">
        <f>$AB$122+$Z$123</f>
        <v>0</v>
      </c>
      <c r="AC123" s="402">
        <f t="shared" si="1"/>
        <v>8</v>
      </c>
    </row>
    <row r="124" spans="1:32" ht="15" customHeight="1" thickBot="1">
      <c r="A124" s="107">
        <v>1</v>
      </c>
      <c r="B124" s="1005" t="str">
        <f>'04.01.4-COBERTURAS'!$B$74</f>
        <v>04.01.550.05</v>
      </c>
      <c r="C124" s="1006" t="str">
        <f>'04.01.4-COBERTURAS'!$C$74</f>
        <v>PINTURA TINTA DE ACABAMENTO (PIGMENTADA) ESMALTE SINTÉTICO ACETINADO EM MADEIRA, 2 DEMÃOS. AF_01/2021</v>
      </c>
      <c r="D124" s="1009">
        <f>'04.01.4-COBERTURAS'!$H$74</f>
        <v>0</v>
      </c>
      <c r="E124" s="175"/>
      <c r="F124" s="381">
        <f>$E$124*$D$124</f>
        <v>0</v>
      </c>
      <c r="G124" s="176"/>
      <c r="H124" s="386">
        <f>$G$124*$D$124</f>
        <v>0</v>
      </c>
      <c r="I124" s="176"/>
      <c r="J124" s="386">
        <f>$I$124*$D$124</f>
        <v>0</v>
      </c>
      <c r="K124" s="176"/>
      <c r="L124" s="386">
        <f>$K$124*$D$124</f>
        <v>0</v>
      </c>
      <c r="M124" s="176">
        <v>1</v>
      </c>
      <c r="N124" s="386">
        <f>$M$124*$D$124</f>
        <v>0</v>
      </c>
      <c r="O124" s="176"/>
      <c r="P124" s="386">
        <f>$O$124*$D$124</f>
        <v>0</v>
      </c>
      <c r="Q124" s="176"/>
      <c r="R124" s="386">
        <f>$Q$124*$D$124</f>
        <v>0</v>
      </c>
      <c r="S124" s="176"/>
      <c r="T124" s="386">
        <f>$S$124*$D$124</f>
        <v>0</v>
      </c>
      <c r="U124" s="176"/>
      <c r="V124" s="386">
        <f>$U$124*$D$124</f>
        <v>0</v>
      </c>
      <c r="W124" s="176"/>
      <c r="X124" s="386">
        <f>$W$124*$D$124</f>
        <v>0</v>
      </c>
      <c r="Y124" s="176"/>
      <c r="Z124" s="386">
        <f>$Y$124*$D$124</f>
        <v>0</v>
      </c>
      <c r="AA124" s="176"/>
      <c r="AB124" s="386">
        <f>$AA$124*$D$124</f>
        <v>0</v>
      </c>
      <c r="AC124" s="402">
        <f t="shared" si="1"/>
        <v>1</v>
      </c>
      <c r="AF124" t="s">
        <v>2780</v>
      </c>
    </row>
    <row r="125" spans="1:32" ht="15" customHeight="1" thickBot="1">
      <c r="A125" s="107">
        <v>2</v>
      </c>
      <c r="B125" s="1005"/>
      <c r="C125" s="1006"/>
      <c r="D125" s="1009"/>
      <c r="E125" s="162">
        <f>$E$124</f>
        <v>0</v>
      </c>
      <c r="F125" s="382">
        <f>$F$124</f>
        <v>0</v>
      </c>
      <c r="G125" s="164">
        <f>$G$124+$E$125</f>
        <v>0</v>
      </c>
      <c r="H125" s="387">
        <f>$H$124+$F$125</f>
        <v>0</v>
      </c>
      <c r="I125" s="164">
        <f>$I$124+$G$125</f>
        <v>0</v>
      </c>
      <c r="J125" s="387">
        <f>$J$124+$H$125</f>
        <v>0</v>
      </c>
      <c r="K125" s="164">
        <f>$K$124+$I$125</f>
        <v>0</v>
      </c>
      <c r="L125" s="387">
        <f>$L$124+$J$125</f>
        <v>0</v>
      </c>
      <c r="M125" s="164">
        <f>$M$124+$K$125</f>
        <v>1</v>
      </c>
      <c r="N125" s="387">
        <f>$N$124+$L$125</f>
        <v>0</v>
      </c>
      <c r="O125" s="164">
        <f>$O$124+$M$125</f>
        <v>1</v>
      </c>
      <c r="P125" s="387">
        <f>$P$124+$N$125</f>
        <v>0</v>
      </c>
      <c r="Q125" s="164">
        <f>$Q$124+$O$125</f>
        <v>1</v>
      </c>
      <c r="R125" s="387">
        <f>$R$124+$P$125</f>
        <v>0</v>
      </c>
      <c r="S125" s="164">
        <f>$S$124+$Q$125</f>
        <v>1</v>
      </c>
      <c r="T125" s="387">
        <f>$T$124+$R$125</f>
        <v>0</v>
      </c>
      <c r="U125" s="164">
        <f>$U$124+$S$125</f>
        <v>1</v>
      </c>
      <c r="V125" s="387">
        <f>$V$124+$T$125</f>
        <v>0</v>
      </c>
      <c r="W125" s="164">
        <f>$W$124+$U$125</f>
        <v>1</v>
      </c>
      <c r="X125" s="387">
        <f>$X$124+$V$125</f>
        <v>0</v>
      </c>
      <c r="Y125" s="164">
        <f>$Y$124+$W$125</f>
        <v>1</v>
      </c>
      <c r="Z125" s="387">
        <f>$Z$124+$X$125</f>
        <v>0</v>
      </c>
      <c r="AA125" s="164">
        <f>$AA$124+$Y$125</f>
        <v>1</v>
      </c>
      <c r="AB125" s="387">
        <f>$AB$124+$Z$125</f>
        <v>0</v>
      </c>
      <c r="AC125" s="402">
        <f t="shared" si="1"/>
        <v>8</v>
      </c>
    </row>
    <row r="126" spans="1:32" ht="15" customHeight="1" thickBot="1">
      <c r="B126" s="127" t="str">
        <f>'04.01.4-COBERTURAS'!$B$75</f>
        <v>04.01.700</v>
      </c>
      <c r="C126" s="128" t="str">
        <f>'04.01.4-COBERTURAS'!$C$75</f>
        <v>Acabamentos e Arremates</v>
      </c>
      <c r="D126" s="343"/>
      <c r="E126" s="1000"/>
      <c r="F126" s="1000"/>
      <c r="G126" s="1000"/>
      <c r="H126" s="1000"/>
      <c r="I126" s="1000"/>
      <c r="J126" s="1000"/>
      <c r="K126" s="1000"/>
      <c r="L126" s="1000"/>
      <c r="M126" s="1000"/>
      <c r="N126" s="1000"/>
      <c r="O126" s="1000"/>
      <c r="P126" s="1000"/>
      <c r="Q126" s="1000"/>
      <c r="R126" s="1000"/>
      <c r="S126" s="1000"/>
      <c r="T126" s="1000"/>
      <c r="U126" s="1000"/>
      <c r="V126" s="1000"/>
      <c r="W126" s="1000"/>
      <c r="X126" s="1000"/>
      <c r="Y126" s="1000"/>
      <c r="Z126" s="1000"/>
      <c r="AA126" s="1000"/>
      <c r="AB126" s="1000"/>
      <c r="AC126" s="402">
        <f t="shared" si="1"/>
        <v>0</v>
      </c>
      <c r="AF126" t="s">
        <v>2781</v>
      </c>
    </row>
    <row r="127" spans="1:32" ht="15" customHeight="1" thickBot="1">
      <c r="A127" s="107">
        <v>1</v>
      </c>
      <c r="B127" s="1005" t="str">
        <f>'04.01.4-COBERTURAS'!$B$76</f>
        <v>04.01.700.01</v>
      </c>
      <c r="C127" s="1006" t="str">
        <f>'04.01.4-COBERTURAS'!$C$76</f>
        <v>REMOÇÃO CALHAS E RUFOS, DE FORMA MANUAL, SEM REAPROVEITAMENTO. AF_09/2023</v>
      </c>
      <c r="D127" s="1009">
        <f>'04.01.4-COBERTURAS'!$H$76</f>
        <v>0</v>
      </c>
      <c r="E127" s="175">
        <v>1</v>
      </c>
      <c r="F127" s="381">
        <f>$E$127*$D$127</f>
        <v>0</v>
      </c>
      <c r="G127" s="176"/>
      <c r="H127" s="386">
        <f>$G$127*$D$127</f>
        <v>0</v>
      </c>
      <c r="I127" s="176"/>
      <c r="J127" s="386">
        <f>$I$127*$D$127</f>
        <v>0</v>
      </c>
      <c r="K127" s="176"/>
      <c r="L127" s="386">
        <f>$K$127*$D$127</f>
        <v>0</v>
      </c>
      <c r="M127" s="176"/>
      <c r="N127" s="386">
        <f>$M$127*$D$127</f>
        <v>0</v>
      </c>
      <c r="O127" s="176"/>
      <c r="P127" s="386">
        <f>$O$127*$D$127</f>
        <v>0</v>
      </c>
      <c r="Q127" s="176"/>
      <c r="R127" s="386">
        <f>$Q$127*$D$127</f>
        <v>0</v>
      </c>
      <c r="S127" s="176"/>
      <c r="T127" s="386">
        <f>$S$127*$D$127</f>
        <v>0</v>
      </c>
      <c r="U127" s="176"/>
      <c r="V127" s="386">
        <f>$U$127*$D$127</f>
        <v>0</v>
      </c>
      <c r="W127" s="176"/>
      <c r="X127" s="386">
        <f>$W$127*$D$127</f>
        <v>0</v>
      </c>
      <c r="Y127" s="176"/>
      <c r="Z127" s="386">
        <f>$Y$127*$D$127</f>
        <v>0</v>
      </c>
      <c r="AA127" s="176"/>
      <c r="AB127" s="386">
        <f>$AA$127*$D$127</f>
        <v>0</v>
      </c>
      <c r="AC127" s="402">
        <f t="shared" si="1"/>
        <v>1</v>
      </c>
      <c r="AF127" t="s">
        <v>2782</v>
      </c>
    </row>
    <row r="128" spans="1:32" ht="15" customHeight="1" thickBot="1">
      <c r="A128" s="107">
        <v>2</v>
      </c>
      <c r="B128" s="1005"/>
      <c r="C128" s="1006"/>
      <c r="D128" s="1009"/>
      <c r="E128" s="162">
        <f>$E$127</f>
        <v>1</v>
      </c>
      <c r="F128" s="382">
        <f>$F$127</f>
        <v>0</v>
      </c>
      <c r="G128" s="164">
        <f>$G$127+$E$128</f>
        <v>1</v>
      </c>
      <c r="H128" s="387">
        <f>$H$127+$F$128</f>
        <v>0</v>
      </c>
      <c r="I128" s="164">
        <f>$I$127+$G$128</f>
        <v>1</v>
      </c>
      <c r="J128" s="387">
        <f>$J$127+$H$128</f>
        <v>0</v>
      </c>
      <c r="K128" s="164">
        <f>$K$127+$I$128</f>
        <v>1</v>
      </c>
      <c r="L128" s="387">
        <f>$L$127+$J$128</f>
        <v>0</v>
      </c>
      <c r="M128" s="164">
        <f>$M$127+$K$128</f>
        <v>1</v>
      </c>
      <c r="N128" s="387">
        <f>$N$127+$L$128</f>
        <v>0</v>
      </c>
      <c r="O128" s="164">
        <f>$O$127+$M$128</f>
        <v>1</v>
      </c>
      <c r="P128" s="387">
        <f>$P$127+$N$128</f>
        <v>0</v>
      </c>
      <c r="Q128" s="164">
        <f>$Q$127+$O$128</f>
        <v>1</v>
      </c>
      <c r="R128" s="387">
        <f>$R$127+$P$128</f>
        <v>0</v>
      </c>
      <c r="S128" s="164">
        <f>$S$127+$Q$128</f>
        <v>1</v>
      </c>
      <c r="T128" s="387">
        <f>$T$127+$R$128</f>
        <v>0</v>
      </c>
      <c r="U128" s="164">
        <f>$U$127+$S$128</f>
        <v>1</v>
      </c>
      <c r="V128" s="387">
        <f>$V$127+$T$128</f>
        <v>0</v>
      </c>
      <c r="W128" s="164">
        <f>$W$127+$U$128</f>
        <v>1</v>
      </c>
      <c r="X128" s="387">
        <f>$X$127+$V$128</f>
        <v>0</v>
      </c>
      <c r="Y128" s="164">
        <f>$Y$127+$W$128</f>
        <v>1</v>
      </c>
      <c r="Z128" s="387">
        <f>$Z$127+$X$128</f>
        <v>0</v>
      </c>
      <c r="AA128" s="164">
        <f>$AA$127+$Y$128</f>
        <v>1</v>
      </c>
      <c r="AB128" s="387">
        <f>$AB$127+$Z$128</f>
        <v>0</v>
      </c>
      <c r="AC128" s="402">
        <f t="shared" si="1"/>
        <v>12</v>
      </c>
    </row>
    <row r="129" spans="1:32" ht="15" customHeight="1" thickBot="1">
      <c r="A129" s="107">
        <v>1</v>
      </c>
      <c r="B129" s="1005" t="str">
        <f>'04.01.4-COBERTURAS'!$B$77</f>
        <v>04.01.700.02</v>
      </c>
      <c r="C129" s="1006" t="str">
        <f>'04.01.4-COBERTURAS'!$C$77</f>
        <v>CALHA EM CHAPA DE ALUMÍNIO, DESENVOLVIMENTO DE 80CM (20X25CM), 1,5MM DE ESPESSURA, INCLUSO TRANSPORTE VERTICAL</v>
      </c>
      <c r="D129" s="1009">
        <f>'04.01.4-COBERTURAS'!$H$77</f>
        <v>0</v>
      </c>
      <c r="E129" s="175"/>
      <c r="F129" s="381">
        <f>$E$129*$D$129</f>
        <v>0</v>
      </c>
      <c r="G129" s="176">
        <v>1</v>
      </c>
      <c r="H129" s="386">
        <f>$G$129*$D$129</f>
        <v>0</v>
      </c>
      <c r="I129" s="176"/>
      <c r="J129" s="386">
        <f>$I$129*$D$129</f>
        <v>0</v>
      </c>
      <c r="K129" s="176"/>
      <c r="L129" s="386">
        <f>$K$129*$D$129</f>
        <v>0</v>
      </c>
      <c r="M129" s="176"/>
      <c r="N129" s="386">
        <f>$M$129*$D$129</f>
        <v>0</v>
      </c>
      <c r="O129" s="176"/>
      <c r="P129" s="386">
        <f>$O$129*$D$129</f>
        <v>0</v>
      </c>
      <c r="Q129" s="176"/>
      <c r="R129" s="386">
        <f>$Q$129*$D$129</f>
        <v>0</v>
      </c>
      <c r="S129" s="176"/>
      <c r="T129" s="386">
        <f>$S$129*$D$129</f>
        <v>0</v>
      </c>
      <c r="U129" s="176"/>
      <c r="V129" s="386">
        <f>$U$129*$D$129</f>
        <v>0</v>
      </c>
      <c r="W129" s="176"/>
      <c r="X129" s="386">
        <f>$W$129*$D$129</f>
        <v>0</v>
      </c>
      <c r="Y129" s="176"/>
      <c r="Z129" s="386">
        <f>$Y$129*$D$129</f>
        <v>0</v>
      </c>
      <c r="AA129" s="176"/>
      <c r="AB129" s="386">
        <f>$AA$129*$D$129</f>
        <v>0</v>
      </c>
      <c r="AC129" s="402">
        <f t="shared" si="1"/>
        <v>1</v>
      </c>
      <c r="AF129" t="s">
        <v>2783</v>
      </c>
    </row>
    <row r="130" spans="1:32" ht="15" customHeight="1" thickBot="1">
      <c r="A130" s="107">
        <v>2</v>
      </c>
      <c r="B130" s="1005"/>
      <c r="C130" s="1006"/>
      <c r="D130" s="1009"/>
      <c r="E130" s="162">
        <f>$E$129</f>
        <v>0</v>
      </c>
      <c r="F130" s="382">
        <f>$F$129</f>
        <v>0</v>
      </c>
      <c r="G130" s="164">
        <f>$G$129+$E$130</f>
        <v>1</v>
      </c>
      <c r="H130" s="387">
        <f>$H$129+$F$130</f>
        <v>0</v>
      </c>
      <c r="I130" s="164">
        <f>$I$129+$G$130</f>
        <v>1</v>
      </c>
      <c r="J130" s="387">
        <f>$J$129+$H$130</f>
        <v>0</v>
      </c>
      <c r="K130" s="164">
        <f>$K$129+$I$130</f>
        <v>1</v>
      </c>
      <c r="L130" s="387">
        <f>$L$129+$J$130</f>
        <v>0</v>
      </c>
      <c r="M130" s="164">
        <f>$M$129+$K$130</f>
        <v>1</v>
      </c>
      <c r="N130" s="387">
        <f>$N$129+$L$130</f>
        <v>0</v>
      </c>
      <c r="O130" s="164">
        <f>$O$129+$M$130</f>
        <v>1</v>
      </c>
      <c r="P130" s="387">
        <f>$P$129+$N$130</f>
        <v>0</v>
      </c>
      <c r="Q130" s="164">
        <f>$Q$129+$O$130</f>
        <v>1</v>
      </c>
      <c r="R130" s="387">
        <f>$R$129+$P$130</f>
        <v>0</v>
      </c>
      <c r="S130" s="164">
        <f>$S$129+$Q$130</f>
        <v>1</v>
      </c>
      <c r="T130" s="387">
        <f>$T$129+$R$130</f>
        <v>0</v>
      </c>
      <c r="U130" s="164">
        <f>$U$129+$S$130</f>
        <v>1</v>
      </c>
      <c r="V130" s="387">
        <f>$V$129+$T$130</f>
        <v>0</v>
      </c>
      <c r="W130" s="164">
        <f>$W$129+$U$130</f>
        <v>1</v>
      </c>
      <c r="X130" s="387">
        <f>$X$129+$V$130</f>
        <v>0</v>
      </c>
      <c r="Y130" s="164">
        <f>$Y$129+$W$130</f>
        <v>1</v>
      </c>
      <c r="Z130" s="387">
        <f>$Z$129+$X$130</f>
        <v>0</v>
      </c>
      <c r="AA130" s="164">
        <f>$AA$129+$Y$130</f>
        <v>1</v>
      </c>
      <c r="AB130" s="387">
        <f>$AB$129+$Z$130</f>
        <v>0</v>
      </c>
      <c r="AC130" s="402">
        <f t="shared" si="1"/>
        <v>11</v>
      </c>
    </row>
    <row r="131" spans="1:32" ht="15" customHeight="1" thickBot="1">
      <c r="A131" s="107">
        <v>1</v>
      </c>
      <c r="B131" s="1005" t="str">
        <f>'04.01.4-COBERTURAS'!$B$78</f>
        <v>04.01.700.03</v>
      </c>
      <c r="C131" s="1006" t="str">
        <f>'04.01.4-COBERTURAS'!$C$78</f>
        <v>CALHA EM CHAPA DE ALUMÍNIO, RETANGULAR (20X10CM), 1,5MM DE ESPESSURA, INCLUSO TRANSPORTE VERTICAL</v>
      </c>
      <c r="D131" s="1009">
        <f>'04.01.4-COBERTURAS'!$H$78</f>
        <v>0</v>
      </c>
      <c r="E131" s="175"/>
      <c r="F131" s="381">
        <f>$E$131*$D$131</f>
        <v>0</v>
      </c>
      <c r="G131" s="176">
        <v>1</v>
      </c>
      <c r="H131" s="386">
        <f>$G$131*$D$131</f>
        <v>0</v>
      </c>
      <c r="I131" s="176"/>
      <c r="J131" s="386">
        <f>$I$131*$D$131</f>
        <v>0</v>
      </c>
      <c r="K131" s="176"/>
      <c r="L131" s="386">
        <f>$K$131*$D$131</f>
        <v>0</v>
      </c>
      <c r="M131" s="176"/>
      <c r="N131" s="386">
        <f>$M$131*$D$131</f>
        <v>0</v>
      </c>
      <c r="O131" s="176"/>
      <c r="P131" s="386">
        <f>$O$131*$D$131</f>
        <v>0</v>
      </c>
      <c r="Q131" s="176"/>
      <c r="R131" s="386">
        <f>$Q$131*$D$131</f>
        <v>0</v>
      </c>
      <c r="S131" s="176"/>
      <c r="T131" s="386">
        <f>$S$131*$D$131</f>
        <v>0</v>
      </c>
      <c r="U131" s="176"/>
      <c r="V131" s="386">
        <f>$U$131*$D$131</f>
        <v>0</v>
      </c>
      <c r="W131" s="176"/>
      <c r="X131" s="386">
        <f>$W$131*$D$131</f>
        <v>0</v>
      </c>
      <c r="Y131" s="176"/>
      <c r="Z131" s="386">
        <f>$Y$131*$D$131</f>
        <v>0</v>
      </c>
      <c r="AA131" s="176"/>
      <c r="AB131" s="386">
        <f>$AA$131*$D$131</f>
        <v>0</v>
      </c>
      <c r="AC131" s="402">
        <f t="shared" si="1"/>
        <v>1</v>
      </c>
      <c r="AF131" t="s">
        <v>2784</v>
      </c>
    </row>
    <row r="132" spans="1:32" ht="15" customHeight="1" thickBot="1">
      <c r="A132" s="107">
        <v>2</v>
      </c>
      <c r="B132" s="1005"/>
      <c r="C132" s="1006"/>
      <c r="D132" s="1009"/>
      <c r="E132" s="162">
        <f>$E$131</f>
        <v>0</v>
      </c>
      <c r="F132" s="382">
        <f>$F$131</f>
        <v>0</v>
      </c>
      <c r="G132" s="164">
        <f>$G$131+$E$132</f>
        <v>1</v>
      </c>
      <c r="H132" s="387">
        <f>$H$131+$F$132</f>
        <v>0</v>
      </c>
      <c r="I132" s="164">
        <f>$I$131+$G$132</f>
        <v>1</v>
      </c>
      <c r="J132" s="387">
        <f>$J$131+$H$132</f>
        <v>0</v>
      </c>
      <c r="K132" s="164">
        <f>$K$131+$I$132</f>
        <v>1</v>
      </c>
      <c r="L132" s="387">
        <f>$L$131+$J$132</f>
        <v>0</v>
      </c>
      <c r="M132" s="164">
        <f>$M$131+$K$132</f>
        <v>1</v>
      </c>
      <c r="N132" s="387">
        <f>$N$131+$L$132</f>
        <v>0</v>
      </c>
      <c r="O132" s="164">
        <f>$O$131+$M$132</f>
        <v>1</v>
      </c>
      <c r="P132" s="387">
        <f>$P$131+$N$132</f>
        <v>0</v>
      </c>
      <c r="Q132" s="164">
        <f>$Q$131+$O$132</f>
        <v>1</v>
      </c>
      <c r="R132" s="387">
        <f>$R$131+$P$132</f>
        <v>0</v>
      </c>
      <c r="S132" s="164">
        <f>$S$131+$Q$132</f>
        <v>1</v>
      </c>
      <c r="T132" s="387">
        <f>$T$131+$R$132</f>
        <v>0</v>
      </c>
      <c r="U132" s="164">
        <f>$U$131+$S$132</f>
        <v>1</v>
      </c>
      <c r="V132" s="387">
        <f>$V$131+$T$132</f>
        <v>0</v>
      </c>
      <c r="W132" s="164">
        <f>$W$131+$U$132</f>
        <v>1</v>
      </c>
      <c r="X132" s="387">
        <f>$X$131+$V$132</f>
        <v>0</v>
      </c>
      <c r="Y132" s="164">
        <f>$Y$131+$W$132</f>
        <v>1</v>
      </c>
      <c r="Z132" s="387">
        <f>$Z$131+$X$132</f>
        <v>0</v>
      </c>
      <c r="AA132" s="164">
        <f>$AA$131+$Y$132</f>
        <v>1</v>
      </c>
      <c r="AB132" s="387">
        <f>$AB$131+$Z$132</f>
        <v>0</v>
      </c>
      <c r="AC132" s="402">
        <f t="shared" ref="AC132:AC191" si="2">SUM(E132,G132,I132,K132,M132,O132,Q132,S132,U132,W132,Y132,AA132)</f>
        <v>11</v>
      </c>
    </row>
    <row r="133" spans="1:32" ht="15" customHeight="1" thickBot="1">
      <c r="A133" s="107">
        <v>1</v>
      </c>
      <c r="B133" s="1005" t="str">
        <f>'04.01.4-COBERTURAS'!$B$79</f>
        <v>04.01.700.04</v>
      </c>
      <c r="C133" s="1006" t="str">
        <f>'04.01.4-COBERTURAS'!$C$79</f>
        <v>CALHA EM CHAPA DE ALUMÍNIO, SEMICIRCULAR, DESENVOLVIMENTO DE 33CM (20X10CM), 2MM DE ESPESSURA, INCLUSO TRANSPORTE VERTICAL</v>
      </c>
      <c r="D133" s="1009">
        <f>'04.01.4-COBERTURAS'!$H$79</f>
        <v>0</v>
      </c>
      <c r="E133" s="175"/>
      <c r="F133" s="381">
        <f>$E$133*$D$133</f>
        <v>0</v>
      </c>
      <c r="G133" s="176">
        <v>1</v>
      </c>
      <c r="H133" s="386">
        <f>$G$133*$D$133</f>
        <v>0</v>
      </c>
      <c r="I133" s="176"/>
      <c r="J133" s="386">
        <f>$I$133*$D$133</f>
        <v>0</v>
      </c>
      <c r="K133" s="176"/>
      <c r="L133" s="386">
        <f>$K$133*$D$133</f>
        <v>0</v>
      </c>
      <c r="M133" s="176"/>
      <c r="N133" s="386">
        <f>$M$133*$D$133</f>
        <v>0</v>
      </c>
      <c r="O133" s="176"/>
      <c r="P133" s="386">
        <f>$O$133*$D$133</f>
        <v>0</v>
      </c>
      <c r="Q133" s="176"/>
      <c r="R133" s="386">
        <f>$Q$133*$D$133</f>
        <v>0</v>
      </c>
      <c r="S133" s="176"/>
      <c r="T133" s="386">
        <f>$S$133*$D$133</f>
        <v>0</v>
      </c>
      <c r="U133" s="176"/>
      <c r="V133" s="386">
        <f>$U$133*$D$133</f>
        <v>0</v>
      </c>
      <c r="W133" s="176"/>
      <c r="X133" s="386">
        <f>$W$133*$D$133</f>
        <v>0</v>
      </c>
      <c r="Y133" s="176"/>
      <c r="Z133" s="386">
        <f>$Y$133*$D$133</f>
        <v>0</v>
      </c>
      <c r="AA133" s="176"/>
      <c r="AB133" s="386">
        <f>$AA$133*$D$133</f>
        <v>0</v>
      </c>
      <c r="AC133" s="402">
        <f t="shared" si="2"/>
        <v>1</v>
      </c>
      <c r="AF133" t="s">
        <v>2785</v>
      </c>
    </row>
    <row r="134" spans="1:32" ht="15" customHeight="1" thickBot="1">
      <c r="A134" s="107">
        <v>2</v>
      </c>
      <c r="B134" s="1005"/>
      <c r="C134" s="1006"/>
      <c r="D134" s="1009"/>
      <c r="E134" s="162">
        <f>$E$133</f>
        <v>0</v>
      </c>
      <c r="F134" s="382">
        <f>$F$133</f>
        <v>0</v>
      </c>
      <c r="G134" s="164">
        <f>$G$133+$E$134</f>
        <v>1</v>
      </c>
      <c r="H134" s="387">
        <f>$H$133+$F$134</f>
        <v>0</v>
      </c>
      <c r="I134" s="164">
        <f>$I$133+$G$134</f>
        <v>1</v>
      </c>
      <c r="J134" s="387">
        <f>$J$133+$H$134</f>
        <v>0</v>
      </c>
      <c r="K134" s="164">
        <f>$K$133+$I$134</f>
        <v>1</v>
      </c>
      <c r="L134" s="387">
        <f>$L$133+$J$134</f>
        <v>0</v>
      </c>
      <c r="M134" s="164">
        <f>$M$133+$K$134</f>
        <v>1</v>
      </c>
      <c r="N134" s="387">
        <f>$N$133+$L$134</f>
        <v>0</v>
      </c>
      <c r="O134" s="164">
        <f>$O$133+$M$134</f>
        <v>1</v>
      </c>
      <c r="P134" s="387">
        <f>$P$133+$N$134</f>
        <v>0</v>
      </c>
      <c r="Q134" s="164">
        <f>$Q$133+$O$134</f>
        <v>1</v>
      </c>
      <c r="R134" s="387">
        <f>$R$133+$P$134</f>
        <v>0</v>
      </c>
      <c r="S134" s="164">
        <f>$S$133+$Q$134</f>
        <v>1</v>
      </c>
      <c r="T134" s="387">
        <f>$T$133+$R$134</f>
        <v>0</v>
      </c>
      <c r="U134" s="164">
        <f>$U$133+$S$134</f>
        <v>1</v>
      </c>
      <c r="V134" s="387">
        <f>$V$133+$T$134</f>
        <v>0</v>
      </c>
      <c r="W134" s="164">
        <f>$W$133+$U$134</f>
        <v>1</v>
      </c>
      <c r="X134" s="387">
        <f>$X$133+$V$134</f>
        <v>0</v>
      </c>
      <c r="Y134" s="164">
        <f>$Y$133+$W$134</f>
        <v>1</v>
      </c>
      <c r="Z134" s="387">
        <f>$Z$133+$X$134</f>
        <v>0</v>
      </c>
      <c r="AA134" s="164">
        <f>$AA$133+$Y$134</f>
        <v>1</v>
      </c>
      <c r="AB134" s="387">
        <f>$AB$133+$Z$134</f>
        <v>0</v>
      </c>
      <c r="AC134" s="402">
        <f t="shared" si="2"/>
        <v>11</v>
      </c>
    </row>
    <row r="135" spans="1:32" ht="15" customHeight="1">
      <c r="B135" s="76" t="str">
        <f>'04.01.4-COBERTURAS'!$B$80</f>
        <v>04.01.000</v>
      </c>
      <c r="C135" s="40" t="str">
        <f>'04.01.4-COBERTURAS'!$C$80</f>
        <v>ARQUITETURA - Bloco E (E1 a E10)</v>
      </c>
      <c r="D135" s="378">
        <f>'04.01.4-COBERTURAS'!$H$80</f>
        <v>0</v>
      </c>
      <c r="E135" s="993"/>
      <c r="F135" s="993"/>
      <c r="G135" s="993"/>
      <c r="H135" s="993"/>
      <c r="I135" s="993"/>
      <c r="J135" s="993"/>
      <c r="K135" s="993"/>
      <c r="L135" s="993"/>
      <c r="M135" s="993"/>
      <c r="N135" s="993"/>
      <c r="O135" s="993"/>
      <c r="P135" s="993"/>
      <c r="Q135" s="993"/>
      <c r="R135" s="993"/>
      <c r="S135" s="993"/>
      <c r="T135" s="993"/>
      <c r="U135" s="993"/>
      <c r="V135" s="993"/>
      <c r="W135" s="993"/>
      <c r="X135" s="993"/>
      <c r="Y135" s="993"/>
      <c r="Z135" s="993"/>
      <c r="AA135" s="993"/>
      <c r="AB135" s="993"/>
      <c r="AC135" s="402">
        <f t="shared" si="2"/>
        <v>0</v>
      </c>
      <c r="AF135" s="200" t="s">
        <v>541</v>
      </c>
    </row>
    <row r="136" spans="1:32" ht="15" customHeight="1" thickBot="1">
      <c r="B136" s="127" t="str">
        <f>'04.01.4-COBERTURAS'!$B$81</f>
        <v>04.01.400</v>
      </c>
      <c r="C136" s="128" t="str">
        <f>'04.01.4-COBERTURAS'!$C$81</f>
        <v>Cobertura e fechamento lateral</v>
      </c>
      <c r="D136" s="343"/>
      <c r="E136" s="1000"/>
      <c r="F136" s="1000"/>
      <c r="G136" s="1000"/>
      <c r="H136" s="1000"/>
      <c r="I136" s="1000"/>
      <c r="J136" s="1000"/>
      <c r="K136" s="1000"/>
      <c r="L136" s="1000"/>
      <c r="M136" s="1000"/>
      <c r="N136" s="1000"/>
      <c r="O136" s="1000"/>
      <c r="P136" s="1000"/>
      <c r="Q136" s="1000"/>
      <c r="R136" s="1000"/>
      <c r="S136" s="1000"/>
      <c r="T136" s="1000"/>
      <c r="U136" s="1000"/>
      <c r="V136" s="1000"/>
      <c r="W136" s="1000"/>
      <c r="X136" s="1000"/>
      <c r="Y136" s="1000"/>
      <c r="Z136" s="1000"/>
      <c r="AA136" s="1000"/>
      <c r="AB136" s="1000"/>
      <c r="AC136" s="402">
        <f t="shared" si="2"/>
        <v>0</v>
      </c>
      <c r="AF136" t="s">
        <v>543</v>
      </c>
    </row>
    <row r="137" spans="1:32" ht="15" customHeight="1" thickBot="1">
      <c r="A137" s="107">
        <v>1</v>
      </c>
      <c r="B137" s="1005" t="str">
        <f>'04.01.4-COBERTURAS'!$B$82</f>
        <v>04.01.400.01</v>
      </c>
      <c r="C137" s="1006" t="str">
        <f>'04.01.4-COBERTURAS'!$C$82</f>
        <v>REMOÇÃO DE TELHAS CERÂMICAS SEM REAPROVEITAMENTO, INCLUSIVE TRANSPORTE VERTICAL</v>
      </c>
      <c r="D137" s="1009">
        <f>'04.01.4-COBERTURAS'!$H$82</f>
        <v>0</v>
      </c>
      <c r="E137" s="175"/>
      <c r="F137" s="381">
        <f>$E$137*$D$137</f>
        <v>0</v>
      </c>
      <c r="G137" s="176"/>
      <c r="H137" s="386">
        <f>$G$137*$D$137</f>
        <v>0</v>
      </c>
      <c r="I137" s="176">
        <v>1</v>
      </c>
      <c r="J137" s="386">
        <f>$I$137*$D$137</f>
        <v>0</v>
      </c>
      <c r="K137" s="176"/>
      <c r="L137" s="386">
        <f>$K$137*$D$137</f>
        <v>0</v>
      </c>
      <c r="M137" s="176"/>
      <c r="N137" s="386">
        <f>$M$137*$D$137</f>
        <v>0</v>
      </c>
      <c r="O137" s="176"/>
      <c r="P137" s="386">
        <f>$O$137*$D$137</f>
        <v>0</v>
      </c>
      <c r="Q137" s="176"/>
      <c r="R137" s="386">
        <f>$Q$137*$D$137</f>
        <v>0</v>
      </c>
      <c r="S137" s="176"/>
      <c r="T137" s="386">
        <f>$S$137*$D$137</f>
        <v>0</v>
      </c>
      <c r="U137" s="176"/>
      <c r="V137" s="386">
        <f>$U$137*$D$137</f>
        <v>0</v>
      </c>
      <c r="W137" s="176"/>
      <c r="X137" s="386">
        <f>$W$137*$D$137</f>
        <v>0</v>
      </c>
      <c r="Y137" s="176"/>
      <c r="Z137" s="386">
        <f>$Y$137*$D$137</f>
        <v>0</v>
      </c>
      <c r="AA137" s="176"/>
      <c r="AB137" s="386">
        <f>$AA$137*$D$137</f>
        <v>0</v>
      </c>
      <c r="AC137" s="402">
        <f t="shared" si="2"/>
        <v>1</v>
      </c>
      <c r="AF137" t="s">
        <v>544</v>
      </c>
    </row>
    <row r="138" spans="1:32" ht="15" customHeight="1" thickBot="1">
      <c r="A138" s="107">
        <v>2</v>
      </c>
      <c r="B138" s="1005"/>
      <c r="C138" s="1006"/>
      <c r="D138" s="1009"/>
      <c r="E138" s="162">
        <f>$E$137</f>
        <v>0</v>
      </c>
      <c r="F138" s="382">
        <f>$F$137</f>
        <v>0</v>
      </c>
      <c r="G138" s="164">
        <f>$G$137+$E$138</f>
        <v>0</v>
      </c>
      <c r="H138" s="387">
        <f>$H$137+$F$138</f>
        <v>0</v>
      </c>
      <c r="I138" s="164">
        <f>$I$137+$G$138</f>
        <v>1</v>
      </c>
      <c r="J138" s="387">
        <f>$J$137+$H$138</f>
        <v>0</v>
      </c>
      <c r="K138" s="164">
        <f>$K$137+$I$138</f>
        <v>1</v>
      </c>
      <c r="L138" s="387">
        <f>$L$137+$J$138</f>
        <v>0</v>
      </c>
      <c r="M138" s="164">
        <f>$M$137+$K$138</f>
        <v>1</v>
      </c>
      <c r="N138" s="387">
        <f>$N$137+$L$138</f>
        <v>0</v>
      </c>
      <c r="O138" s="164">
        <f>$O$137+$M$138</f>
        <v>1</v>
      </c>
      <c r="P138" s="387">
        <f>$P$137+$N$138</f>
        <v>0</v>
      </c>
      <c r="Q138" s="164">
        <f>$Q$137+$O$138</f>
        <v>1</v>
      </c>
      <c r="R138" s="387">
        <f>$R$137+$P$138</f>
        <v>0</v>
      </c>
      <c r="S138" s="164">
        <f>$S$137+$Q$138</f>
        <v>1</v>
      </c>
      <c r="T138" s="387">
        <f>$T$137+$R$138</f>
        <v>0</v>
      </c>
      <c r="U138" s="164">
        <f>$U$137+$S$138</f>
        <v>1</v>
      </c>
      <c r="V138" s="387">
        <f>$V$137+$T$138</f>
        <v>0</v>
      </c>
      <c r="W138" s="164">
        <f>$W$137+$U$138</f>
        <v>1</v>
      </c>
      <c r="X138" s="387">
        <f>$X$137+$V$138</f>
        <v>0</v>
      </c>
      <c r="Y138" s="164">
        <f>$Y$137+$W$138</f>
        <v>1</v>
      </c>
      <c r="Z138" s="387">
        <f>$Z$137+$X$138</f>
        <v>0</v>
      </c>
      <c r="AA138" s="164">
        <f>$AA$137+$Y$138</f>
        <v>1</v>
      </c>
      <c r="AB138" s="387">
        <f>$AB$137+$Z$138</f>
        <v>0</v>
      </c>
      <c r="AC138" s="402">
        <f t="shared" si="2"/>
        <v>10</v>
      </c>
    </row>
    <row r="139" spans="1:32" ht="15" customHeight="1" thickBot="1">
      <c r="A139" s="107">
        <v>1</v>
      </c>
      <c r="B139" s="1005" t="str">
        <f>'04.01.4-COBERTURAS'!$B$83</f>
        <v>04.01.400.02</v>
      </c>
      <c r="C139" s="1006" t="str">
        <f>'04.01.4-COBERTURAS'!$C$83</f>
        <v>REMOÇÃO CALHAS E RUFOS, DE FORMA MANUAL, SEM REAPROVEITAMENTO. AF_09/2023</v>
      </c>
      <c r="D139" s="1009">
        <f>'04.01.4-COBERTURAS'!$H$83</f>
        <v>0</v>
      </c>
      <c r="E139" s="175"/>
      <c r="F139" s="381">
        <f>$E$139*$D$139</f>
        <v>0</v>
      </c>
      <c r="G139" s="176"/>
      <c r="H139" s="386">
        <f>$G$139*$D$139</f>
        <v>0</v>
      </c>
      <c r="I139" s="176">
        <v>1</v>
      </c>
      <c r="J139" s="386">
        <f>$I$139*$D$139</f>
        <v>0</v>
      </c>
      <c r="K139" s="176"/>
      <c r="L139" s="386">
        <f>$K$139*$D$139</f>
        <v>0</v>
      </c>
      <c r="M139" s="176"/>
      <c r="N139" s="386">
        <f>$M$139*$D$139</f>
        <v>0</v>
      </c>
      <c r="O139" s="176"/>
      <c r="P139" s="386">
        <f>$O$139*$D$139</f>
        <v>0</v>
      </c>
      <c r="Q139" s="176"/>
      <c r="R139" s="386">
        <f>$Q$139*$D$139</f>
        <v>0</v>
      </c>
      <c r="S139" s="176"/>
      <c r="T139" s="386">
        <f>$S$139*$D$139</f>
        <v>0</v>
      </c>
      <c r="U139" s="176"/>
      <c r="V139" s="386">
        <f>$U$139*$D$139</f>
        <v>0</v>
      </c>
      <c r="W139" s="176"/>
      <c r="X139" s="386">
        <f>$W$139*$D$139</f>
        <v>0</v>
      </c>
      <c r="Y139" s="176"/>
      <c r="Z139" s="386">
        <f>$Y$139*$D$139</f>
        <v>0</v>
      </c>
      <c r="AA139" s="176"/>
      <c r="AB139" s="386">
        <f>$AA$139*$D$139</f>
        <v>0</v>
      </c>
      <c r="AC139" s="402">
        <f t="shared" si="2"/>
        <v>1</v>
      </c>
      <c r="AF139" t="s">
        <v>545</v>
      </c>
    </row>
    <row r="140" spans="1:32" ht="15" customHeight="1" thickBot="1">
      <c r="A140" s="107">
        <v>2</v>
      </c>
      <c r="B140" s="1005"/>
      <c r="C140" s="1006"/>
      <c r="D140" s="1009"/>
      <c r="E140" s="162">
        <f>$E$139</f>
        <v>0</v>
      </c>
      <c r="F140" s="382">
        <f>$F$139</f>
        <v>0</v>
      </c>
      <c r="G140" s="164">
        <f>$G$139+$E$140</f>
        <v>0</v>
      </c>
      <c r="H140" s="387">
        <f>$H$139+$F$140</f>
        <v>0</v>
      </c>
      <c r="I140" s="164">
        <f>$I$139+$G$140</f>
        <v>1</v>
      </c>
      <c r="J140" s="387">
        <f>$J$139+$H$140</f>
        <v>0</v>
      </c>
      <c r="K140" s="164">
        <f>$K$139+$I$140</f>
        <v>1</v>
      </c>
      <c r="L140" s="387">
        <f>$L$139+$J$140</f>
        <v>0</v>
      </c>
      <c r="M140" s="164">
        <f>$M$139+$K$140</f>
        <v>1</v>
      </c>
      <c r="N140" s="387">
        <f>$N$139+$L$140</f>
        <v>0</v>
      </c>
      <c r="O140" s="164">
        <f>$O$139+$M$140</f>
        <v>1</v>
      </c>
      <c r="P140" s="387">
        <f>$P$139+$N$140</f>
        <v>0</v>
      </c>
      <c r="Q140" s="164">
        <f>$Q$139+$O$140</f>
        <v>1</v>
      </c>
      <c r="R140" s="387">
        <f>$R$139+$P$140</f>
        <v>0</v>
      </c>
      <c r="S140" s="164">
        <f>$S$139+$Q$140</f>
        <v>1</v>
      </c>
      <c r="T140" s="387">
        <f>$T$139+$R$140</f>
        <v>0</v>
      </c>
      <c r="U140" s="164">
        <f>$U$139+$S$140</f>
        <v>1</v>
      </c>
      <c r="V140" s="387">
        <f>$V$139+$T$140</f>
        <v>0</v>
      </c>
      <c r="W140" s="164">
        <f>$W$139+$U$140</f>
        <v>1</v>
      </c>
      <c r="X140" s="387">
        <f>$X$139+$V$140</f>
        <v>0</v>
      </c>
      <c r="Y140" s="164">
        <f>$Y$139+$W$140</f>
        <v>1</v>
      </c>
      <c r="Z140" s="387">
        <f>$Z$139+$X$140</f>
        <v>0</v>
      </c>
      <c r="AA140" s="164">
        <f>$AA$139+$Y$140</f>
        <v>1</v>
      </c>
      <c r="AB140" s="387">
        <f>$AB$139+$Z$140</f>
        <v>0</v>
      </c>
      <c r="AC140" s="402">
        <f t="shared" si="2"/>
        <v>10</v>
      </c>
    </row>
    <row r="141" spans="1:32" ht="15" customHeight="1" thickBot="1">
      <c r="A141" s="107">
        <v>1</v>
      </c>
      <c r="B141" s="1005" t="str">
        <f>'04.01.4-COBERTURAS'!$B$84</f>
        <v>04.01.400.03</v>
      </c>
      <c r="C141" s="1006" t="str">
        <f>'04.01.4-COBERTURAS'!$C$84</f>
        <v>RETIRADA E RECOLOCAÇÃO DE RIPA DE MADEIRA EM TELHADOS DE ATÉ 2 ÁGUAS COM TELHA CERÂMICA CAPA-CANAL, INCLUSO TRANSPORTE VERTICAL. AF_10/2025</v>
      </c>
      <c r="D141" s="1009">
        <f>'04.01.4-COBERTURAS'!$H$84</f>
        <v>0</v>
      </c>
      <c r="E141" s="175"/>
      <c r="F141" s="381">
        <f>$E$141*$D$141</f>
        <v>0</v>
      </c>
      <c r="G141" s="176"/>
      <c r="H141" s="386">
        <f>$G$141*$D$141</f>
        <v>0</v>
      </c>
      <c r="I141" s="176">
        <v>0.5</v>
      </c>
      <c r="J141" s="386">
        <f>$I$141*$D$141</f>
        <v>0</v>
      </c>
      <c r="K141" s="176">
        <v>0.5</v>
      </c>
      <c r="L141" s="386">
        <f>$K$141*$D$141</f>
        <v>0</v>
      </c>
      <c r="M141" s="176"/>
      <c r="N141" s="386">
        <f>$M$141*$D$141</f>
        <v>0</v>
      </c>
      <c r="O141" s="176"/>
      <c r="P141" s="386">
        <f>$O$141*$D$141</f>
        <v>0</v>
      </c>
      <c r="Q141" s="176"/>
      <c r="R141" s="386">
        <f>$Q$141*$D$141</f>
        <v>0</v>
      </c>
      <c r="S141" s="176"/>
      <c r="T141" s="386">
        <f>$S$141*$D$141</f>
        <v>0</v>
      </c>
      <c r="U141" s="176"/>
      <c r="V141" s="386">
        <f>$U$141*$D$141</f>
        <v>0</v>
      </c>
      <c r="W141" s="176"/>
      <c r="X141" s="386">
        <f>$W$141*$D$141</f>
        <v>0</v>
      </c>
      <c r="Y141" s="176"/>
      <c r="Z141" s="386">
        <f>$Y$141*$D$141</f>
        <v>0</v>
      </c>
      <c r="AA141" s="176"/>
      <c r="AB141" s="386">
        <f>$AA$141*$D$141</f>
        <v>0</v>
      </c>
      <c r="AC141" s="402">
        <f t="shared" si="2"/>
        <v>1</v>
      </c>
      <c r="AF141" t="s">
        <v>546</v>
      </c>
    </row>
    <row r="142" spans="1:32" ht="15" customHeight="1" thickBot="1">
      <c r="A142" s="107">
        <v>2</v>
      </c>
      <c r="B142" s="1005"/>
      <c r="C142" s="1006"/>
      <c r="D142" s="1009"/>
      <c r="E142" s="162">
        <f>$E$141</f>
        <v>0</v>
      </c>
      <c r="F142" s="382">
        <f>$F$141</f>
        <v>0</v>
      </c>
      <c r="G142" s="164">
        <f>$G$141+$E$142</f>
        <v>0</v>
      </c>
      <c r="H142" s="387">
        <f>$H$141+$F$142</f>
        <v>0</v>
      </c>
      <c r="I142" s="164">
        <f>$I$141+$G$142</f>
        <v>0.5</v>
      </c>
      <c r="J142" s="387">
        <f>$J$141+$H$142</f>
        <v>0</v>
      </c>
      <c r="K142" s="164">
        <f>$K$141+$I$142</f>
        <v>1</v>
      </c>
      <c r="L142" s="387">
        <f>$L$141+$J$142</f>
        <v>0</v>
      </c>
      <c r="M142" s="164">
        <f>$M$141+$K$142</f>
        <v>1</v>
      </c>
      <c r="N142" s="387">
        <f>$N$141+$L$142</f>
        <v>0</v>
      </c>
      <c r="O142" s="164">
        <f>$O$141+$M$142</f>
        <v>1</v>
      </c>
      <c r="P142" s="387">
        <f>$P$141+$N$142</f>
        <v>0</v>
      </c>
      <c r="Q142" s="164">
        <f>$Q$141+$O$142</f>
        <v>1</v>
      </c>
      <c r="R142" s="387">
        <f>$R$141+$P$142</f>
        <v>0</v>
      </c>
      <c r="S142" s="164">
        <f>$S$141+$Q$142</f>
        <v>1</v>
      </c>
      <c r="T142" s="387">
        <f>$T$141+$R$142</f>
        <v>0</v>
      </c>
      <c r="U142" s="164">
        <f>$U$141+$S$142</f>
        <v>1</v>
      </c>
      <c r="V142" s="387">
        <f>$V$141+$T$142</f>
        <v>0</v>
      </c>
      <c r="W142" s="164">
        <f>$W$141+$U$142</f>
        <v>1</v>
      </c>
      <c r="X142" s="387">
        <f>$X$141+$V$142</f>
        <v>0</v>
      </c>
      <c r="Y142" s="164">
        <f>$Y$141+$W$142</f>
        <v>1</v>
      </c>
      <c r="Z142" s="387">
        <f>$Z$141+$X$142</f>
        <v>0</v>
      </c>
      <c r="AA142" s="164">
        <f>$AA$141+$Y$142</f>
        <v>1</v>
      </c>
      <c r="AB142" s="387">
        <f>$AB$141+$Z$142</f>
        <v>0</v>
      </c>
      <c r="AC142" s="402">
        <f t="shared" si="2"/>
        <v>9.5</v>
      </c>
    </row>
    <row r="143" spans="1:32" ht="15" customHeight="1" thickBot="1">
      <c r="A143" s="107">
        <v>1</v>
      </c>
      <c r="B143" s="1005" t="str">
        <f>'04.01.4-COBERTURAS'!$B$85</f>
        <v>04.01.400.04</v>
      </c>
      <c r="C143" s="1006" t="str">
        <f>'04.01.4-COBERTURAS'!$C$85</f>
        <v>REVISÃO DA TRAMA DE MADEIRA DO TELHADO</v>
      </c>
      <c r="D143" s="1009">
        <f>'04.01.4-COBERTURAS'!$H$85</f>
        <v>0</v>
      </c>
      <c r="E143" s="175"/>
      <c r="F143" s="381">
        <f>$E$143*$D$143</f>
        <v>0</v>
      </c>
      <c r="G143" s="176"/>
      <c r="H143" s="386">
        <f>$G$143*$D$143</f>
        <v>0</v>
      </c>
      <c r="I143" s="176">
        <v>1</v>
      </c>
      <c r="J143" s="386">
        <f>$I$143*$D$143</f>
        <v>0</v>
      </c>
      <c r="K143" s="176"/>
      <c r="L143" s="386">
        <f>$K$143*$D$143</f>
        <v>0</v>
      </c>
      <c r="M143" s="176"/>
      <c r="N143" s="386">
        <f>$M$143*$D$143</f>
        <v>0</v>
      </c>
      <c r="O143" s="176"/>
      <c r="P143" s="386">
        <f>$O$143*$D$143</f>
        <v>0</v>
      </c>
      <c r="Q143" s="176"/>
      <c r="R143" s="386">
        <f>$Q$143*$D$143</f>
        <v>0</v>
      </c>
      <c r="S143" s="176"/>
      <c r="T143" s="386">
        <f>$S$143*$D$143</f>
        <v>0</v>
      </c>
      <c r="U143" s="176"/>
      <c r="V143" s="386">
        <f>$U$143*$D$143</f>
        <v>0</v>
      </c>
      <c r="W143" s="176"/>
      <c r="X143" s="386">
        <f>$W$143*$D$143</f>
        <v>0</v>
      </c>
      <c r="Y143" s="176"/>
      <c r="Z143" s="386">
        <f>$Y$143*$D$143</f>
        <v>0</v>
      </c>
      <c r="AA143" s="176"/>
      <c r="AB143" s="386">
        <f>$AA$143*$D$143</f>
        <v>0</v>
      </c>
      <c r="AC143" s="402">
        <f t="shared" si="2"/>
        <v>1</v>
      </c>
      <c r="AF143" t="s">
        <v>547</v>
      </c>
    </row>
    <row r="144" spans="1:32" ht="15" customHeight="1" thickBot="1">
      <c r="A144" s="107">
        <v>2</v>
      </c>
      <c r="B144" s="1005"/>
      <c r="C144" s="1006"/>
      <c r="D144" s="1009"/>
      <c r="E144" s="162">
        <f>$E$143</f>
        <v>0</v>
      </c>
      <c r="F144" s="382">
        <f>$F$143</f>
        <v>0</v>
      </c>
      <c r="G144" s="164">
        <f>$G$143+$E$144</f>
        <v>0</v>
      </c>
      <c r="H144" s="387">
        <f>$H$143+$F$144</f>
        <v>0</v>
      </c>
      <c r="I144" s="164">
        <f>$I$143+$G$144</f>
        <v>1</v>
      </c>
      <c r="J144" s="387">
        <f>$J$143+$H$144</f>
        <v>0</v>
      </c>
      <c r="K144" s="164">
        <f>$K$143+$I$144</f>
        <v>1</v>
      </c>
      <c r="L144" s="387">
        <f>$L$143+$J$144</f>
        <v>0</v>
      </c>
      <c r="M144" s="164">
        <f>$M$143+$K$144</f>
        <v>1</v>
      </c>
      <c r="N144" s="387">
        <f>$N$143+$L$144</f>
        <v>0</v>
      </c>
      <c r="O144" s="164">
        <f>$O$143+$M$144</f>
        <v>1</v>
      </c>
      <c r="P144" s="387">
        <f>$P$143+$N$144</f>
        <v>0</v>
      </c>
      <c r="Q144" s="164">
        <f>$Q$143+$O$144</f>
        <v>1</v>
      </c>
      <c r="R144" s="387">
        <f>$R$143+$P$144</f>
        <v>0</v>
      </c>
      <c r="S144" s="164">
        <f>$S$143+$Q$144</f>
        <v>1</v>
      </c>
      <c r="T144" s="387">
        <f>$T$143+$R$144</f>
        <v>0</v>
      </c>
      <c r="U144" s="164">
        <f>$U$143+$S$144</f>
        <v>1</v>
      </c>
      <c r="V144" s="387">
        <f>$V$143+$T$144</f>
        <v>0</v>
      </c>
      <c r="W144" s="164">
        <f>$W$143+$U$144</f>
        <v>1</v>
      </c>
      <c r="X144" s="387">
        <f>$X$143+$V$144</f>
        <v>0</v>
      </c>
      <c r="Y144" s="164">
        <f>$Y$143+$W$144</f>
        <v>1</v>
      </c>
      <c r="Z144" s="387">
        <f>$Z$143+$X$144</f>
        <v>0</v>
      </c>
      <c r="AA144" s="164">
        <f>$AA$143+$Y$144</f>
        <v>1</v>
      </c>
      <c r="AB144" s="387">
        <f>$AB$143+$Z$144</f>
        <v>0</v>
      </c>
      <c r="AC144" s="402">
        <f t="shared" si="2"/>
        <v>10</v>
      </c>
    </row>
    <row r="145" spans="1:32" ht="15" customHeight="1" thickBot="1">
      <c r="A145" s="107">
        <v>1</v>
      </c>
      <c r="B145" s="1005" t="str">
        <f>'04.01.4-COBERTURAS'!$B$86</f>
        <v>04.01.400.06</v>
      </c>
      <c r="C145" s="1006" t="str">
        <f>'04.01.4-COBERTURAS'!$C$86</f>
        <v>SUBCOBERTURA COM MANTA PLÁSTICA REVESTIDA POR PELÍCULA DE ALUMÍNO, INCLUSO TRANSPORTE VERTICAL. AF_07/2019</v>
      </c>
      <c r="D145" s="1009">
        <f>'04.01.4-COBERTURAS'!$H$86</f>
        <v>0</v>
      </c>
      <c r="E145" s="175"/>
      <c r="F145" s="381">
        <f>$E$145*$D$145</f>
        <v>0</v>
      </c>
      <c r="G145" s="176"/>
      <c r="H145" s="386">
        <f>$G$145*$D$145</f>
        <v>0</v>
      </c>
      <c r="I145" s="176"/>
      <c r="J145" s="386">
        <f>$I$145*$D$145</f>
        <v>0</v>
      </c>
      <c r="K145" s="176">
        <v>1</v>
      </c>
      <c r="L145" s="386">
        <f>$K$145*$D$145</f>
        <v>0</v>
      </c>
      <c r="M145" s="176"/>
      <c r="N145" s="386">
        <f>$M$145*$D$145</f>
        <v>0</v>
      </c>
      <c r="O145" s="176"/>
      <c r="P145" s="386">
        <f>$O$145*$D$145</f>
        <v>0</v>
      </c>
      <c r="Q145" s="176"/>
      <c r="R145" s="386">
        <f>$Q$145*$D$145</f>
        <v>0</v>
      </c>
      <c r="S145" s="176"/>
      <c r="T145" s="386">
        <f>$S$145*$D$145</f>
        <v>0</v>
      </c>
      <c r="U145" s="176"/>
      <c r="V145" s="386">
        <f>$U$145*$D$145</f>
        <v>0</v>
      </c>
      <c r="W145" s="176"/>
      <c r="X145" s="386">
        <f>$W$145*$D$145</f>
        <v>0</v>
      </c>
      <c r="Y145" s="176"/>
      <c r="Z145" s="386">
        <f>$Y$145*$D$145</f>
        <v>0</v>
      </c>
      <c r="AA145" s="176"/>
      <c r="AB145" s="386">
        <f>$AA$145*$D$145</f>
        <v>0</v>
      </c>
      <c r="AC145" s="402">
        <f t="shared" si="2"/>
        <v>1</v>
      </c>
      <c r="AF145" t="s">
        <v>2786</v>
      </c>
    </row>
    <row r="146" spans="1:32" ht="15" customHeight="1" thickBot="1">
      <c r="A146" s="107">
        <v>2</v>
      </c>
      <c r="B146" s="1005"/>
      <c r="C146" s="1006"/>
      <c r="D146" s="1009"/>
      <c r="E146" s="162">
        <f>$E$145</f>
        <v>0</v>
      </c>
      <c r="F146" s="382">
        <f>$F$145</f>
        <v>0</v>
      </c>
      <c r="G146" s="164">
        <f>$G$145+$E$146</f>
        <v>0</v>
      </c>
      <c r="H146" s="387">
        <f>$H$145+$F$146</f>
        <v>0</v>
      </c>
      <c r="I146" s="164">
        <f>$I$145+$G$146</f>
        <v>0</v>
      </c>
      <c r="J146" s="387">
        <f>$J$145+$H$146</f>
        <v>0</v>
      </c>
      <c r="K146" s="164">
        <f>$K$145+$I$146</f>
        <v>1</v>
      </c>
      <c r="L146" s="387">
        <f>$L$145+$J$146</f>
        <v>0</v>
      </c>
      <c r="M146" s="164">
        <f>$M$145+$K$146</f>
        <v>1</v>
      </c>
      <c r="N146" s="387">
        <f>$N$145+$L$146</f>
        <v>0</v>
      </c>
      <c r="O146" s="164">
        <f>$O$145+$M$146</f>
        <v>1</v>
      </c>
      <c r="P146" s="387">
        <f>$P$145+$N$146</f>
        <v>0</v>
      </c>
      <c r="Q146" s="164">
        <f>$Q$145+$O$146</f>
        <v>1</v>
      </c>
      <c r="R146" s="387">
        <f>$R$145+$P$146</f>
        <v>0</v>
      </c>
      <c r="S146" s="164">
        <f>$S$145+$Q$146</f>
        <v>1</v>
      </c>
      <c r="T146" s="387">
        <f>$T$145+$R$146</f>
        <v>0</v>
      </c>
      <c r="U146" s="164">
        <f>$U$145+$S$146</f>
        <v>1</v>
      </c>
      <c r="V146" s="387">
        <f>$V$145+$T$146</f>
        <v>0</v>
      </c>
      <c r="W146" s="164">
        <f>$W$145+$U$146</f>
        <v>1</v>
      </c>
      <c r="X146" s="387">
        <f>$X$145+$V$146</f>
        <v>0</v>
      </c>
      <c r="Y146" s="164">
        <f>$Y$145+$W$146</f>
        <v>1</v>
      </c>
      <c r="Z146" s="387">
        <f>$Z$145+$X$146</f>
        <v>0</v>
      </c>
      <c r="AA146" s="164">
        <f>$AA$145+$Y$146</f>
        <v>1</v>
      </c>
      <c r="AB146" s="387">
        <f>$AB$145+$Z$146</f>
        <v>0</v>
      </c>
      <c r="AC146" s="402">
        <f t="shared" si="2"/>
        <v>9</v>
      </c>
    </row>
    <row r="147" spans="1:32" ht="15" customHeight="1" thickBot="1">
      <c r="A147" s="107">
        <v>1</v>
      </c>
      <c r="B147" s="1005" t="str">
        <f>'04.01.4-COBERTURAS'!$B$87</f>
        <v>04.01.400.07</v>
      </c>
      <c r="C147" s="1006" t="str">
        <f>'04.01.4-COBERTURAS'!$C$87</f>
        <v>TELHAMENTO COM TELHA CERÂMICA CAPA-CANAL, TIPO COLONIAL, COM MAIS DE 2 ÁGUAS, INCLUSO TRANSPORTE VERTICAL, INCLUSIVE APLICAÇÃO DE RESINA</v>
      </c>
      <c r="D147" s="1009">
        <f>'04.01.4-COBERTURAS'!$H$87</f>
        <v>0</v>
      </c>
      <c r="E147" s="175"/>
      <c r="F147" s="381">
        <f>$E$147*$D$147</f>
        <v>0</v>
      </c>
      <c r="G147" s="176"/>
      <c r="H147" s="386">
        <f>$G$147*$D$147</f>
        <v>0</v>
      </c>
      <c r="I147" s="176"/>
      <c r="J147" s="386">
        <f>$I$147*$D$147</f>
        <v>0</v>
      </c>
      <c r="K147" s="176">
        <v>1</v>
      </c>
      <c r="L147" s="386">
        <f>$K$147*$D$147</f>
        <v>0</v>
      </c>
      <c r="M147" s="176"/>
      <c r="N147" s="386">
        <f>$M$147*$D$147</f>
        <v>0</v>
      </c>
      <c r="O147" s="176"/>
      <c r="P147" s="386">
        <f>$O$147*$D$147</f>
        <v>0</v>
      </c>
      <c r="Q147" s="176"/>
      <c r="R147" s="386">
        <f>$Q$147*$D$147</f>
        <v>0</v>
      </c>
      <c r="S147" s="176"/>
      <c r="T147" s="386">
        <f>$S$147*$D$147</f>
        <v>0</v>
      </c>
      <c r="U147" s="176"/>
      <c r="V147" s="386">
        <f>$U$147*$D$147</f>
        <v>0</v>
      </c>
      <c r="W147" s="176"/>
      <c r="X147" s="386">
        <f>$W$147*$D$147</f>
        <v>0</v>
      </c>
      <c r="Y147" s="176"/>
      <c r="Z147" s="386">
        <f>$Y$147*$D$147</f>
        <v>0</v>
      </c>
      <c r="AA147" s="176"/>
      <c r="AB147" s="386">
        <f>$AA$147*$D$147</f>
        <v>0</v>
      </c>
      <c r="AC147" s="402">
        <f t="shared" si="2"/>
        <v>1</v>
      </c>
      <c r="AF147" t="s">
        <v>2787</v>
      </c>
    </row>
    <row r="148" spans="1:32" ht="15" customHeight="1" thickBot="1">
      <c r="A148" s="107">
        <v>2</v>
      </c>
      <c r="B148" s="1005"/>
      <c r="C148" s="1006"/>
      <c r="D148" s="1009"/>
      <c r="E148" s="162">
        <f>$E$147</f>
        <v>0</v>
      </c>
      <c r="F148" s="382">
        <f>$F$147</f>
        <v>0</v>
      </c>
      <c r="G148" s="164">
        <f>$G$147+$E$148</f>
        <v>0</v>
      </c>
      <c r="H148" s="387">
        <f>$H$147+$F$148</f>
        <v>0</v>
      </c>
      <c r="I148" s="164">
        <f>$I$147+$G$148</f>
        <v>0</v>
      </c>
      <c r="J148" s="387">
        <f>$J$147+$H$148</f>
        <v>0</v>
      </c>
      <c r="K148" s="164">
        <f>$K$147+$I$148</f>
        <v>1</v>
      </c>
      <c r="L148" s="387">
        <f>$L$147+$J$148</f>
        <v>0</v>
      </c>
      <c r="M148" s="164">
        <f>$M$147+$K$148</f>
        <v>1</v>
      </c>
      <c r="N148" s="387">
        <f>$N$147+$L$148</f>
        <v>0</v>
      </c>
      <c r="O148" s="164">
        <f>$O$147+$M$148</f>
        <v>1</v>
      </c>
      <c r="P148" s="387">
        <f>$P$147+$N$148</f>
        <v>0</v>
      </c>
      <c r="Q148" s="164">
        <f>$Q$147+$O$148</f>
        <v>1</v>
      </c>
      <c r="R148" s="387">
        <f>$R$147+$P$148</f>
        <v>0</v>
      </c>
      <c r="S148" s="164">
        <f>$S$147+$Q$148</f>
        <v>1</v>
      </c>
      <c r="T148" s="387">
        <f>$T$147+$R$148</f>
        <v>0</v>
      </c>
      <c r="U148" s="164">
        <f>$U$147+$S$148</f>
        <v>1</v>
      </c>
      <c r="V148" s="387">
        <f>$V$147+$T$148</f>
        <v>0</v>
      </c>
      <c r="W148" s="164">
        <f>$W$147+$U$148</f>
        <v>1</v>
      </c>
      <c r="X148" s="387">
        <f>$X$147+$V$148</f>
        <v>0</v>
      </c>
      <c r="Y148" s="164">
        <f>$Y$147+$W$148</f>
        <v>1</v>
      </c>
      <c r="Z148" s="387">
        <f>$Z$147+$X$148</f>
        <v>0</v>
      </c>
      <c r="AA148" s="164">
        <f>$AA$147+$Y$148</f>
        <v>1</v>
      </c>
      <c r="AB148" s="387">
        <f>$AB$147+$Z$148</f>
        <v>0</v>
      </c>
      <c r="AC148" s="402">
        <f t="shared" si="2"/>
        <v>9</v>
      </c>
    </row>
    <row r="149" spans="1:32" ht="15" customHeight="1" thickBot="1">
      <c r="A149" s="107">
        <v>1</v>
      </c>
      <c r="B149" s="1005" t="str">
        <f>'04.01.4-COBERTURAS'!$B$88</f>
        <v>04.01.400.08</v>
      </c>
      <c r="C149" s="1006" t="str">
        <f>'04.01.4-COBERTURAS'!$C$88</f>
        <v>CUMEEIRA E ESPIGÃO PARA TELHA CERÂMICA EMBOÇADA COM ARGAMASSA TRAÇO 1:2:9 (CIMENTO, CAL E AREIA), PARA TELHADOS COM MAIS DE 2 ÁGUAS, INCLUSO TRANSPORTE VERTICAL. AF_07/2019</v>
      </c>
      <c r="D149" s="1009">
        <f>'04.01.4-COBERTURAS'!$H$88</f>
        <v>0</v>
      </c>
      <c r="E149" s="175"/>
      <c r="F149" s="381">
        <f>$E$149*$D$149</f>
        <v>0</v>
      </c>
      <c r="G149" s="176"/>
      <c r="H149" s="386">
        <f>$G$149*$D$149</f>
        <v>0</v>
      </c>
      <c r="I149" s="176"/>
      <c r="J149" s="386">
        <f>$I$149*$D$149</f>
        <v>0</v>
      </c>
      <c r="K149" s="176">
        <v>1</v>
      </c>
      <c r="L149" s="386">
        <f>$K$149*$D$149</f>
        <v>0</v>
      </c>
      <c r="M149" s="176"/>
      <c r="N149" s="386">
        <f>$M$149*$D$149</f>
        <v>0</v>
      </c>
      <c r="O149" s="176"/>
      <c r="P149" s="386">
        <f>$O$149*$D$149</f>
        <v>0</v>
      </c>
      <c r="Q149" s="176"/>
      <c r="R149" s="386">
        <f>$Q$149*$D$149</f>
        <v>0</v>
      </c>
      <c r="S149" s="176"/>
      <c r="T149" s="386">
        <f>$S$149*$D$149</f>
        <v>0</v>
      </c>
      <c r="U149" s="176"/>
      <c r="V149" s="386">
        <f>$U$149*$D$149</f>
        <v>0</v>
      </c>
      <c r="W149" s="176"/>
      <c r="X149" s="386">
        <f>$W$149*$D$149</f>
        <v>0</v>
      </c>
      <c r="Y149" s="176"/>
      <c r="Z149" s="386">
        <f>$Y$149*$D$149</f>
        <v>0</v>
      </c>
      <c r="AA149" s="176"/>
      <c r="AB149" s="386">
        <f>$AA$149*$D$149</f>
        <v>0</v>
      </c>
      <c r="AC149" s="402">
        <f t="shared" si="2"/>
        <v>1</v>
      </c>
      <c r="AF149" t="s">
        <v>2788</v>
      </c>
    </row>
    <row r="150" spans="1:32" ht="15" customHeight="1" thickBot="1">
      <c r="A150" s="107">
        <v>2</v>
      </c>
      <c r="B150" s="1005"/>
      <c r="C150" s="1006"/>
      <c r="D150" s="1009"/>
      <c r="E150" s="162">
        <f>$E$149</f>
        <v>0</v>
      </c>
      <c r="F150" s="382">
        <f>$F$149</f>
        <v>0</v>
      </c>
      <c r="G150" s="164">
        <f>$G$149+$E$150</f>
        <v>0</v>
      </c>
      <c r="H150" s="387">
        <f>$H$149+$F$150</f>
        <v>0</v>
      </c>
      <c r="I150" s="164">
        <f>$I$149+$G$150</f>
        <v>0</v>
      </c>
      <c r="J150" s="387">
        <f>$J$149+$H$150</f>
        <v>0</v>
      </c>
      <c r="K150" s="164">
        <f>$K$149+$I$150</f>
        <v>1</v>
      </c>
      <c r="L150" s="387">
        <f>$L$149+$J$150</f>
        <v>0</v>
      </c>
      <c r="M150" s="164">
        <f>$M$149+$K$150</f>
        <v>1</v>
      </c>
      <c r="N150" s="387">
        <f>$N$149+$L$150</f>
        <v>0</v>
      </c>
      <c r="O150" s="164">
        <f>$O$149+$M$150</f>
        <v>1</v>
      </c>
      <c r="P150" s="387">
        <f>$P$149+$N$150</f>
        <v>0</v>
      </c>
      <c r="Q150" s="164">
        <f>$Q$149+$O$150</f>
        <v>1</v>
      </c>
      <c r="R150" s="387">
        <f>$R$149+$P$150</f>
        <v>0</v>
      </c>
      <c r="S150" s="164">
        <f>$S$149+$Q$150</f>
        <v>1</v>
      </c>
      <c r="T150" s="387">
        <f>$T$149+$R$150</f>
        <v>0</v>
      </c>
      <c r="U150" s="164">
        <f>$U$149+$S$150</f>
        <v>1</v>
      </c>
      <c r="V150" s="387">
        <f>$V$149+$T$150</f>
        <v>0</v>
      </c>
      <c r="W150" s="164">
        <f>$W$149+$U$150</f>
        <v>1</v>
      </c>
      <c r="X150" s="387">
        <f>$X$149+$V$150</f>
        <v>0</v>
      </c>
      <c r="Y150" s="164">
        <f>$Y$149+$W$150</f>
        <v>1</v>
      </c>
      <c r="Z150" s="387">
        <f>$Z$149+$X$150</f>
        <v>0</v>
      </c>
      <c r="AA150" s="164">
        <f>$AA$149+$Y$150</f>
        <v>1</v>
      </c>
      <c r="AB150" s="387">
        <f>$AB$149+$Z$150</f>
        <v>0</v>
      </c>
      <c r="AC150" s="402">
        <f t="shared" si="2"/>
        <v>9</v>
      </c>
    </row>
    <row r="151" spans="1:32" ht="15" customHeight="1" thickBot="1">
      <c r="B151" s="127" t="str">
        <f>'04.01.4-COBERTURAS'!$B$89</f>
        <v>04.01.550</v>
      </c>
      <c r="C151" s="128" t="str">
        <f>'04.01.4-COBERTURAS'!$C$89</f>
        <v>Revestimentos de forro</v>
      </c>
      <c r="D151" s="343"/>
      <c r="E151" s="1000"/>
      <c r="F151" s="1000"/>
      <c r="G151" s="1000"/>
      <c r="H151" s="1000"/>
      <c r="I151" s="1000"/>
      <c r="J151" s="1000"/>
      <c r="K151" s="1000"/>
      <c r="L151" s="1000"/>
      <c r="M151" s="1000"/>
      <c r="N151" s="1000"/>
      <c r="O151" s="1000"/>
      <c r="P151" s="1000"/>
      <c r="Q151" s="1000"/>
      <c r="R151" s="1000"/>
      <c r="S151" s="1000"/>
      <c r="T151" s="1000"/>
      <c r="U151" s="1000"/>
      <c r="V151" s="1000"/>
      <c r="W151" s="1000"/>
      <c r="X151" s="1000"/>
      <c r="Y151" s="1000"/>
      <c r="Z151" s="1000"/>
      <c r="AA151" s="1000"/>
      <c r="AB151" s="1000"/>
      <c r="AC151" s="402">
        <f t="shared" si="2"/>
        <v>0</v>
      </c>
      <c r="AF151" t="s">
        <v>548</v>
      </c>
    </row>
    <row r="152" spans="1:32" ht="15" customHeight="1" thickBot="1">
      <c r="A152" s="107">
        <v>1</v>
      </c>
      <c r="B152" s="1005" t="str">
        <f>'04.01.4-COBERTURAS'!$B$90</f>
        <v>04.01.550.01</v>
      </c>
      <c r="C152" s="1006" t="str">
        <f>'04.01.4-COBERTURAS'!$C$90</f>
        <v>REMOÇÃO DE FORROS DE DRYWALL, PVC E FIBROMINERAL, DE FORMA MANUAL, SEM REAPROVEITAMENTO. AF_09/2023</v>
      </c>
      <c r="D152" s="1009">
        <f>'04.01.4-COBERTURAS'!$H$90</f>
        <v>0</v>
      </c>
      <c r="E152" s="175"/>
      <c r="F152" s="381">
        <f>$E$152*$D$152</f>
        <v>0</v>
      </c>
      <c r="G152" s="176"/>
      <c r="H152" s="386">
        <f>$G$152*$D$152</f>
        <v>0</v>
      </c>
      <c r="I152" s="176">
        <v>1</v>
      </c>
      <c r="J152" s="386">
        <f>$I$152*$D$152</f>
        <v>0</v>
      </c>
      <c r="K152" s="176"/>
      <c r="L152" s="386">
        <f>$K$152*$D$152</f>
        <v>0</v>
      </c>
      <c r="M152" s="176"/>
      <c r="N152" s="386">
        <f>$M$152*$D$152</f>
        <v>0</v>
      </c>
      <c r="O152" s="176"/>
      <c r="P152" s="386">
        <f>$O$152*$D$152</f>
        <v>0</v>
      </c>
      <c r="Q152" s="176"/>
      <c r="R152" s="386">
        <f>$Q$152*$D$152</f>
        <v>0</v>
      </c>
      <c r="S152" s="176"/>
      <c r="T152" s="386">
        <f>$S$152*$D$152</f>
        <v>0</v>
      </c>
      <c r="U152" s="176"/>
      <c r="V152" s="386">
        <f>$U$152*$D$152</f>
        <v>0</v>
      </c>
      <c r="W152" s="176"/>
      <c r="X152" s="386">
        <f>$W$152*$D$152</f>
        <v>0</v>
      </c>
      <c r="Y152" s="176"/>
      <c r="Z152" s="386">
        <f>$Y$152*$D$152</f>
        <v>0</v>
      </c>
      <c r="AA152" s="176"/>
      <c r="AB152" s="386">
        <f>$AA$152*$D$152</f>
        <v>0</v>
      </c>
      <c r="AC152" s="402">
        <f t="shared" si="2"/>
        <v>1</v>
      </c>
      <c r="AF152" t="s">
        <v>549</v>
      </c>
    </row>
    <row r="153" spans="1:32" ht="15" customHeight="1" thickBot="1">
      <c r="A153" s="107">
        <v>2</v>
      </c>
      <c r="B153" s="1005"/>
      <c r="C153" s="1006"/>
      <c r="D153" s="1009"/>
      <c r="E153" s="162">
        <f>$E$152</f>
        <v>0</v>
      </c>
      <c r="F153" s="382">
        <f>$F$152</f>
        <v>0</v>
      </c>
      <c r="G153" s="164">
        <f>$G$152+$E$153</f>
        <v>0</v>
      </c>
      <c r="H153" s="387">
        <f>$H$152+$F$153</f>
        <v>0</v>
      </c>
      <c r="I153" s="164">
        <f>$I$152+$G$153</f>
        <v>1</v>
      </c>
      <c r="J153" s="387">
        <f>$J$152+$H$153</f>
        <v>0</v>
      </c>
      <c r="K153" s="164">
        <f>$K$152+$I$153</f>
        <v>1</v>
      </c>
      <c r="L153" s="387">
        <f>$L$152+$J$153</f>
        <v>0</v>
      </c>
      <c r="M153" s="164">
        <f>$M$152+$K$153</f>
        <v>1</v>
      </c>
      <c r="N153" s="387">
        <f>$N$152+$L$153</f>
        <v>0</v>
      </c>
      <c r="O153" s="164">
        <f>$O$152+$M$153</f>
        <v>1</v>
      </c>
      <c r="P153" s="387">
        <f>$P$152+$N$153</f>
        <v>0</v>
      </c>
      <c r="Q153" s="164">
        <f>$Q$152+$O$153</f>
        <v>1</v>
      </c>
      <c r="R153" s="387">
        <f>$R$152+$P$153</f>
        <v>0</v>
      </c>
      <c r="S153" s="164">
        <f>$S$152+$Q$153</f>
        <v>1</v>
      </c>
      <c r="T153" s="387">
        <f>$T$152+$R$153</f>
        <v>0</v>
      </c>
      <c r="U153" s="164">
        <f>$U$152+$S$153</f>
        <v>1</v>
      </c>
      <c r="V153" s="387">
        <f>$V$152+$T$153</f>
        <v>0</v>
      </c>
      <c r="W153" s="164">
        <f>$W$152+$U$153</f>
        <v>1</v>
      </c>
      <c r="X153" s="387">
        <f>$X$152+$V$153</f>
        <v>0</v>
      </c>
      <c r="Y153" s="164">
        <f>$Y$152+$W$153</f>
        <v>1</v>
      </c>
      <c r="Z153" s="387">
        <f>$Z$152+$X$153</f>
        <v>0</v>
      </c>
      <c r="AA153" s="164">
        <f>$AA$152+$Y$153</f>
        <v>1</v>
      </c>
      <c r="AB153" s="387">
        <f>$AB$152+$Z$153</f>
        <v>0</v>
      </c>
      <c r="AC153" s="402">
        <f t="shared" si="2"/>
        <v>10</v>
      </c>
    </row>
    <row r="154" spans="1:32" ht="15" customHeight="1" thickBot="1">
      <c r="A154" s="107">
        <v>1</v>
      </c>
      <c r="B154" s="1005" t="str">
        <f>'04.01.4-COBERTURAS'!$B$91</f>
        <v>04.01.550.02</v>
      </c>
      <c r="C154" s="1006" t="str">
        <f>'04.01.4-COBERTURAS'!$C$91</f>
        <v>REMOÇÃO DE TRAMA METÁLICA OU DE MADEIRA PARA FORRO, DE FORMA MANUAL, SEM REAPROVEITAMENTO. AF_09/2023</v>
      </c>
      <c r="D154" s="1009">
        <f>'04.01.4-COBERTURAS'!$H$91</f>
        <v>0</v>
      </c>
      <c r="E154" s="175"/>
      <c r="F154" s="381">
        <f>$E$154*$D$154</f>
        <v>0</v>
      </c>
      <c r="G154" s="176"/>
      <c r="H154" s="386">
        <f>$G$154*$D$154</f>
        <v>0</v>
      </c>
      <c r="I154" s="176">
        <v>1</v>
      </c>
      <c r="J154" s="386">
        <f>$I$154*$D$154</f>
        <v>0</v>
      </c>
      <c r="K154" s="176"/>
      <c r="L154" s="386">
        <f>$K$154*$D$154</f>
        <v>0</v>
      </c>
      <c r="M154" s="176"/>
      <c r="N154" s="386">
        <f>$M$154*$D$154</f>
        <v>0</v>
      </c>
      <c r="O154" s="176"/>
      <c r="P154" s="386">
        <f>$O$154*$D$154</f>
        <v>0</v>
      </c>
      <c r="Q154" s="176"/>
      <c r="R154" s="386">
        <f>$Q$154*$D$154</f>
        <v>0</v>
      </c>
      <c r="S154" s="176"/>
      <c r="T154" s="386">
        <f>$S$154*$D$154</f>
        <v>0</v>
      </c>
      <c r="U154" s="176"/>
      <c r="V154" s="386">
        <f>$U$154*$D$154</f>
        <v>0</v>
      </c>
      <c r="W154" s="176"/>
      <c r="X154" s="386">
        <f>$W$154*$D$154</f>
        <v>0</v>
      </c>
      <c r="Y154" s="176"/>
      <c r="Z154" s="386">
        <f>$Y$154*$D$154</f>
        <v>0</v>
      </c>
      <c r="AA154" s="176"/>
      <c r="AB154" s="386">
        <f>$AA$154*$D$154</f>
        <v>0</v>
      </c>
      <c r="AC154" s="402">
        <f t="shared" si="2"/>
        <v>1</v>
      </c>
      <c r="AF154" t="s">
        <v>551</v>
      </c>
    </row>
    <row r="155" spans="1:32" ht="15" customHeight="1" thickBot="1">
      <c r="A155" s="107">
        <v>2</v>
      </c>
      <c r="B155" s="1005"/>
      <c r="C155" s="1006"/>
      <c r="D155" s="1009"/>
      <c r="E155" s="162">
        <f>$E$154</f>
        <v>0</v>
      </c>
      <c r="F155" s="382">
        <f>$F$154</f>
        <v>0</v>
      </c>
      <c r="G155" s="164">
        <f>$G$154+$E$155</f>
        <v>0</v>
      </c>
      <c r="H155" s="387">
        <f>$H$154+$F$155</f>
        <v>0</v>
      </c>
      <c r="I155" s="164">
        <f>$I$154+$G$155</f>
        <v>1</v>
      </c>
      <c r="J155" s="387">
        <f>$J$154+$H$155</f>
        <v>0</v>
      </c>
      <c r="K155" s="164">
        <f>$K$154+$I$155</f>
        <v>1</v>
      </c>
      <c r="L155" s="387">
        <f>$L$154+$J$155</f>
        <v>0</v>
      </c>
      <c r="M155" s="164">
        <f>$M$154+$K$155</f>
        <v>1</v>
      </c>
      <c r="N155" s="387">
        <f>$N$154+$L$155</f>
        <v>0</v>
      </c>
      <c r="O155" s="164">
        <f>$O$154+$M$155</f>
        <v>1</v>
      </c>
      <c r="P155" s="387">
        <f>$P$154+$N$155</f>
        <v>0</v>
      </c>
      <c r="Q155" s="164">
        <f>$Q$154+$O$155</f>
        <v>1</v>
      </c>
      <c r="R155" s="387">
        <f>$R$154+$P$155</f>
        <v>0</v>
      </c>
      <c r="S155" s="164">
        <f>$S$154+$Q$155</f>
        <v>1</v>
      </c>
      <c r="T155" s="387">
        <f>$T$154+$R$155</f>
        <v>0</v>
      </c>
      <c r="U155" s="164">
        <f>$U$154+$S$155</f>
        <v>1</v>
      </c>
      <c r="V155" s="387">
        <f>$V$154+$T$155</f>
        <v>0</v>
      </c>
      <c r="W155" s="164">
        <f>$W$154+$U$155</f>
        <v>1</v>
      </c>
      <c r="X155" s="387">
        <f>$X$154+$V$155</f>
        <v>0</v>
      </c>
      <c r="Y155" s="164">
        <f>$Y$154+$W$155</f>
        <v>1</v>
      </c>
      <c r="Z155" s="387">
        <f>$Z$154+$X$155</f>
        <v>0</v>
      </c>
      <c r="AA155" s="164">
        <f>$AA$154+$Y$155</f>
        <v>1</v>
      </c>
      <c r="AB155" s="387">
        <f>$AB$154+$Z$155</f>
        <v>0</v>
      </c>
      <c r="AC155" s="402">
        <f t="shared" si="2"/>
        <v>10</v>
      </c>
    </row>
    <row r="156" spans="1:32" ht="15" customHeight="1" thickBot="1">
      <c r="A156" s="107">
        <v>1</v>
      </c>
      <c r="B156" s="1005" t="str">
        <f>'04.01.4-COBERTURAS'!$B$92</f>
        <v>04.01.550.03</v>
      </c>
      <c r="C156" s="1006" t="str">
        <f>'04.01.4-COBERTURAS'!$C$92</f>
        <v>FORRO EM MADEIRA, INCLUSIVE ESTRUTURA BIDIRECIONAL DE FIXAÇÃO</v>
      </c>
      <c r="D156" s="1009">
        <f>'04.01.4-COBERTURAS'!$H$92</f>
        <v>0</v>
      </c>
      <c r="E156" s="175"/>
      <c r="F156" s="381">
        <f>$E$156*$D$156</f>
        <v>0</v>
      </c>
      <c r="G156" s="176"/>
      <c r="H156" s="386">
        <f>$G$156*$D$156</f>
        <v>0</v>
      </c>
      <c r="I156" s="176"/>
      <c r="J156" s="386">
        <f>$I$156*$D$156</f>
        <v>0</v>
      </c>
      <c r="K156" s="176"/>
      <c r="L156" s="386">
        <f>$K$156*$D$156</f>
        <v>0</v>
      </c>
      <c r="M156" s="176">
        <v>0.5</v>
      </c>
      <c r="N156" s="386">
        <f>$M$156*$D$156</f>
        <v>0</v>
      </c>
      <c r="O156" s="176">
        <v>0.5</v>
      </c>
      <c r="P156" s="386">
        <f>$O$156*$D$156</f>
        <v>0</v>
      </c>
      <c r="Q156" s="176"/>
      <c r="R156" s="386">
        <f>$Q$156*$D$156</f>
        <v>0</v>
      </c>
      <c r="S156" s="176"/>
      <c r="T156" s="386">
        <f>$S$156*$D$156</f>
        <v>0</v>
      </c>
      <c r="U156" s="176"/>
      <c r="V156" s="386">
        <f>$U$156*$D$156</f>
        <v>0</v>
      </c>
      <c r="W156" s="176"/>
      <c r="X156" s="386">
        <f>$W$156*$D$156</f>
        <v>0</v>
      </c>
      <c r="Y156" s="176"/>
      <c r="Z156" s="386">
        <f>$Y$156*$D$156</f>
        <v>0</v>
      </c>
      <c r="AA156" s="176"/>
      <c r="AB156" s="386">
        <f>$AA$156*$D$156</f>
        <v>0</v>
      </c>
      <c r="AC156" s="402">
        <f t="shared" si="2"/>
        <v>1</v>
      </c>
      <c r="AF156" t="s">
        <v>2789</v>
      </c>
    </row>
    <row r="157" spans="1:32" ht="15" customHeight="1" thickBot="1">
      <c r="A157" s="107">
        <v>2</v>
      </c>
      <c r="B157" s="1005"/>
      <c r="C157" s="1006"/>
      <c r="D157" s="1009"/>
      <c r="E157" s="162">
        <f>$E$156</f>
        <v>0</v>
      </c>
      <c r="F157" s="382">
        <f>$F$156</f>
        <v>0</v>
      </c>
      <c r="G157" s="164">
        <f>$G$156+$E$157</f>
        <v>0</v>
      </c>
      <c r="H157" s="387">
        <f>$H$156+$F$157</f>
        <v>0</v>
      </c>
      <c r="I157" s="164">
        <f>$I$156+$G$157</f>
        <v>0</v>
      </c>
      <c r="J157" s="387">
        <f>$J$156+$H$157</f>
        <v>0</v>
      </c>
      <c r="K157" s="164">
        <f>$K$156+$I$157</f>
        <v>0</v>
      </c>
      <c r="L157" s="387">
        <f>$L$156+$J$157</f>
        <v>0</v>
      </c>
      <c r="M157" s="164">
        <f>$M$156+$K$157</f>
        <v>0.5</v>
      </c>
      <c r="N157" s="387">
        <f>$N$156+$L$157</f>
        <v>0</v>
      </c>
      <c r="O157" s="164">
        <f>$O$156+$M$157</f>
        <v>1</v>
      </c>
      <c r="P157" s="387">
        <f>$P$156+$N$157</f>
        <v>0</v>
      </c>
      <c r="Q157" s="164">
        <f>$Q$156+$O$157</f>
        <v>1</v>
      </c>
      <c r="R157" s="387">
        <f>$R$156+$P$157</f>
        <v>0</v>
      </c>
      <c r="S157" s="164">
        <f>$S$156+$Q$157</f>
        <v>1</v>
      </c>
      <c r="T157" s="387">
        <f>$T$156+$R$157</f>
        <v>0</v>
      </c>
      <c r="U157" s="164">
        <f>$U$156+$S$157</f>
        <v>1</v>
      </c>
      <c r="V157" s="387">
        <f>$V$156+$T$157</f>
        <v>0</v>
      </c>
      <c r="W157" s="164">
        <f>$W$156+$U$157</f>
        <v>1</v>
      </c>
      <c r="X157" s="387">
        <f>$X$156+$V$157</f>
        <v>0</v>
      </c>
      <c r="Y157" s="164">
        <f>$Y$156+$W$157</f>
        <v>1</v>
      </c>
      <c r="Z157" s="387">
        <f>$Z$156+$X$157</f>
        <v>0</v>
      </c>
      <c r="AA157" s="164">
        <f>$AA$156+$Y$157</f>
        <v>1</v>
      </c>
      <c r="AB157" s="387">
        <f>$AB$156+$Z$157</f>
        <v>0</v>
      </c>
      <c r="AC157" s="402">
        <f t="shared" si="2"/>
        <v>7.5</v>
      </c>
    </row>
    <row r="158" spans="1:32" ht="15" customHeight="1" thickBot="1">
      <c r="A158" s="107">
        <v>1</v>
      </c>
      <c r="B158" s="1005" t="str">
        <f>'04.01.4-COBERTURAS'!$B$93</f>
        <v>04.01.550.04</v>
      </c>
      <c r="C158" s="1006" t="str">
        <f>'04.01.4-COBERTURAS'!$C$93</f>
        <v>RODA FORRO EM MADEIRA  - CEDRINHO, PARAJU, MASSARANDUBRA, ANGELIN OU EQUIVALENTE DA REGIÃO - FORNECIMENTO E INSTALAÇÃO</v>
      </c>
      <c r="D158" s="1009">
        <f>'04.01.4-COBERTURAS'!$H$93</f>
        <v>0</v>
      </c>
      <c r="E158" s="175"/>
      <c r="F158" s="381">
        <f>$E$158*$D$158</f>
        <v>0</v>
      </c>
      <c r="G158" s="176"/>
      <c r="H158" s="386">
        <f>$G$158*$D$158</f>
        <v>0</v>
      </c>
      <c r="I158" s="176"/>
      <c r="J158" s="386">
        <f>$I$158*$D$158</f>
        <v>0</v>
      </c>
      <c r="K158" s="176"/>
      <c r="L158" s="386">
        <f>$K$158*$D$158</f>
        <v>0</v>
      </c>
      <c r="M158" s="176"/>
      <c r="N158" s="386">
        <f>$M$158*$D$158</f>
        <v>0</v>
      </c>
      <c r="O158" s="176">
        <v>1</v>
      </c>
      <c r="P158" s="386">
        <f>$O$158*$D$158</f>
        <v>0</v>
      </c>
      <c r="Q158" s="176"/>
      <c r="R158" s="386">
        <f>$Q$158*$D$158</f>
        <v>0</v>
      </c>
      <c r="S158" s="176"/>
      <c r="T158" s="386">
        <f>$S$158*$D$158</f>
        <v>0</v>
      </c>
      <c r="U158" s="176"/>
      <c r="V158" s="386">
        <f>$U$158*$D$158</f>
        <v>0</v>
      </c>
      <c r="W158" s="176"/>
      <c r="X158" s="386">
        <f>$W$158*$D$158</f>
        <v>0</v>
      </c>
      <c r="Y158" s="176"/>
      <c r="Z158" s="386">
        <f>$Y$158*$D$158</f>
        <v>0</v>
      </c>
      <c r="AA158" s="176"/>
      <c r="AB158" s="386">
        <f>$AA$158*$D$158</f>
        <v>0</v>
      </c>
      <c r="AC158" s="402">
        <f t="shared" si="2"/>
        <v>1</v>
      </c>
      <c r="AF158" t="s">
        <v>2790</v>
      </c>
    </row>
    <row r="159" spans="1:32" ht="15" customHeight="1" thickBot="1">
      <c r="A159" s="107">
        <v>2</v>
      </c>
      <c r="B159" s="1005"/>
      <c r="C159" s="1006"/>
      <c r="D159" s="1009"/>
      <c r="E159" s="162">
        <f>$E$158</f>
        <v>0</v>
      </c>
      <c r="F159" s="382">
        <f>$F$158</f>
        <v>0</v>
      </c>
      <c r="G159" s="164">
        <f>$G$158+$E$159</f>
        <v>0</v>
      </c>
      <c r="H159" s="387">
        <f>$H$158+$F$159</f>
        <v>0</v>
      </c>
      <c r="I159" s="164">
        <f>$I$158+$G$159</f>
        <v>0</v>
      </c>
      <c r="J159" s="387">
        <f>$J$158+$H$159</f>
        <v>0</v>
      </c>
      <c r="K159" s="164">
        <f>$K$158+$I$159</f>
        <v>0</v>
      </c>
      <c r="L159" s="387">
        <f>$L$158+$J$159</f>
        <v>0</v>
      </c>
      <c r="M159" s="164">
        <f>$M$158+$K$159</f>
        <v>0</v>
      </c>
      <c r="N159" s="387">
        <f>$N$158+$L$159</f>
        <v>0</v>
      </c>
      <c r="O159" s="164">
        <f>$O$158+$M$159</f>
        <v>1</v>
      </c>
      <c r="P159" s="387">
        <f>$P$158+$N$159</f>
        <v>0</v>
      </c>
      <c r="Q159" s="164">
        <f>$Q$158+$O$159</f>
        <v>1</v>
      </c>
      <c r="R159" s="387">
        <f>$R$158+$P$159</f>
        <v>0</v>
      </c>
      <c r="S159" s="164">
        <f>$S$158+$Q$159</f>
        <v>1</v>
      </c>
      <c r="T159" s="387">
        <f>$T$158+$R$159</f>
        <v>0</v>
      </c>
      <c r="U159" s="164">
        <f>$U$158+$S$159</f>
        <v>1</v>
      </c>
      <c r="V159" s="387">
        <f>$V$158+$T$159</f>
        <v>0</v>
      </c>
      <c r="W159" s="164">
        <f>$W$158+$U$159</f>
        <v>1</v>
      </c>
      <c r="X159" s="387">
        <f>$X$158+$V$159</f>
        <v>0</v>
      </c>
      <c r="Y159" s="164">
        <f>$Y$158+$W$159</f>
        <v>1</v>
      </c>
      <c r="Z159" s="387">
        <f>$Z$158+$X$159</f>
        <v>0</v>
      </c>
      <c r="AA159" s="164">
        <f>$AA$158+$Y$159</f>
        <v>1</v>
      </c>
      <c r="AB159" s="387">
        <f>$AB$158+$Z$159</f>
        <v>0</v>
      </c>
      <c r="AC159" s="402">
        <f t="shared" si="2"/>
        <v>7</v>
      </c>
    </row>
    <row r="160" spans="1:32" ht="15" customHeight="1" thickBot="1">
      <c r="A160" s="107">
        <v>1</v>
      </c>
      <c r="B160" s="1005" t="str">
        <f>'04.01.4-COBERTURAS'!$B$94</f>
        <v>04.01.550.05</v>
      </c>
      <c r="C160" s="1006" t="str">
        <f>'04.01.4-COBERTURAS'!$C$94</f>
        <v>PINTURA TINTA DE ACABAMENTO (PIGMENTADA) ESMALTE SINTÉTICO ACETINADO EM MADEIRA, 2 DEMÃOS. AF_01/2021</v>
      </c>
      <c r="D160" s="1009">
        <f>'04.01.4-COBERTURAS'!$H$94</f>
        <v>0</v>
      </c>
      <c r="E160" s="175"/>
      <c r="F160" s="381">
        <f>$E$160*$D$160</f>
        <v>0</v>
      </c>
      <c r="G160" s="176"/>
      <c r="H160" s="386">
        <f>$G$160*$D$160</f>
        <v>0</v>
      </c>
      <c r="I160" s="176"/>
      <c r="J160" s="386">
        <f>$I$160*$D$160</f>
        <v>0</v>
      </c>
      <c r="K160" s="176"/>
      <c r="L160" s="386">
        <f>$K$160*$D$160</f>
        <v>0</v>
      </c>
      <c r="M160" s="176"/>
      <c r="N160" s="386">
        <f>$M$160*$D$160</f>
        <v>0</v>
      </c>
      <c r="O160" s="176">
        <v>1</v>
      </c>
      <c r="P160" s="386">
        <f>$O$160*$D$160</f>
        <v>0</v>
      </c>
      <c r="Q160" s="176"/>
      <c r="R160" s="386">
        <f>$Q$160*$D$160</f>
        <v>0</v>
      </c>
      <c r="S160" s="176"/>
      <c r="T160" s="386">
        <f>$S$160*$D$160</f>
        <v>0</v>
      </c>
      <c r="U160" s="176"/>
      <c r="V160" s="386">
        <f>$U$160*$D$160</f>
        <v>0</v>
      </c>
      <c r="W160" s="176"/>
      <c r="X160" s="386">
        <f>$W$160*$D$160</f>
        <v>0</v>
      </c>
      <c r="Y160" s="176"/>
      <c r="Z160" s="386">
        <f>$Y$160*$D$160</f>
        <v>0</v>
      </c>
      <c r="AA160" s="176"/>
      <c r="AB160" s="386">
        <f>$AA$160*$D$160</f>
        <v>0</v>
      </c>
      <c r="AC160" s="402">
        <f t="shared" si="2"/>
        <v>1</v>
      </c>
      <c r="AF160" t="s">
        <v>2791</v>
      </c>
    </row>
    <row r="161" spans="1:32" ht="15" customHeight="1" thickBot="1">
      <c r="A161" s="107">
        <v>2</v>
      </c>
      <c r="B161" s="1005"/>
      <c r="C161" s="1006"/>
      <c r="D161" s="1009"/>
      <c r="E161" s="162">
        <f>$E$160</f>
        <v>0</v>
      </c>
      <c r="F161" s="382">
        <f>$F$160</f>
        <v>0</v>
      </c>
      <c r="G161" s="164">
        <f>$G$160+$E$161</f>
        <v>0</v>
      </c>
      <c r="H161" s="387">
        <f>$H$160+$F$161</f>
        <v>0</v>
      </c>
      <c r="I161" s="164">
        <f>$I$160+$G$161</f>
        <v>0</v>
      </c>
      <c r="J161" s="387">
        <f>$J$160+$H$161</f>
        <v>0</v>
      </c>
      <c r="K161" s="164">
        <f>$K$160+$I$161</f>
        <v>0</v>
      </c>
      <c r="L161" s="387">
        <f>$L$160+$J$161</f>
        <v>0</v>
      </c>
      <c r="M161" s="164">
        <f>$M$160+$K$161</f>
        <v>0</v>
      </c>
      <c r="N161" s="387">
        <f>$N$160+$L$161</f>
        <v>0</v>
      </c>
      <c r="O161" s="164">
        <f>$O$160+$M$161</f>
        <v>1</v>
      </c>
      <c r="P161" s="387">
        <f>$P$160+$N$161</f>
        <v>0</v>
      </c>
      <c r="Q161" s="164">
        <f>$Q$160+$O$161</f>
        <v>1</v>
      </c>
      <c r="R161" s="387">
        <f>$R$160+$P$161</f>
        <v>0</v>
      </c>
      <c r="S161" s="164">
        <f>$S$160+$Q$161</f>
        <v>1</v>
      </c>
      <c r="T161" s="387">
        <f>$T$160+$R$161</f>
        <v>0</v>
      </c>
      <c r="U161" s="164">
        <f>$U$160+$S$161</f>
        <v>1</v>
      </c>
      <c r="V161" s="387">
        <f>$V$160+$T$161</f>
        <v>0</v>
      </c>
      <c r="W161" s="164">
        <f>$W$160+$U$161</f>
        <v>1</v>
      </c>
      <c r="X161" s="387">
        <f>$X$160+$V$161</f>
        <v>0</v>
      </c>
      <c r="Y161" s="164">
        <f>$Y$160+$W$161</f>
        <v>1</v>
      </c>
      <c r="Z161" s="387">
        <f>$Z$160+$X$161</f>
        <v>0</v>
      </c>
      <c r="AA161" s="164">
        <f>$AA$160+$Y$161</f>
        <v>1</v>
      </c>
      <c r="AB161" s="387">
        <f>$AB$160+$Z$161</f>
        <v>0</v>
      </c>
      <c r="AC161" s="402">
        <f t="shared" si="2"/>
        <v>7</v>
      </c>
    </row>
    <row r="162" spans="1:32" ht="15" customHeight="1" thickBot="1">
      <c r="B162" s="127" t="str">
        <f>'04.01.4-COBERTURAS'!$B$95</f>
        <v>04.01.700</v>
      </c>
      <c r="C162" s="128" t="str">
        <f>'04.01.4-COBERTURAS'!$C$95</f>
        <v>Acabamentos e Arremates</v>
      </c>
      <c r="D162" s="343"/>
      <c r="E162" s="1000"/>
      <c r="F162" s="1000"/>
      <c r="G162" s="1000"/>
      <c r="H162" s="1000"/>
      <c r="I162" s="1000"/>
      <c r="J162" s="1000"/>
      <c r="K162" s="1000"/>
      <c r="L162" s="1000"/>
      <c r="M162" s="1000"/>
      <c r="N162" s="1000"/>
      <c r="O162" s="1000"/>
      <c r="P162" s="1000"/>
      <c r="Q162" s="1000"/>
      <c r="R162" s="1000"/>
      <c r="S162" s="1000"/>
      <c r="T162" s="1000"/>
      <c r="U162" s="1000"/>
      <c r="V162" s="1000"/>
      <c r="W162" s="1000"/>
      <c r="X162" s="1000"/>
      <c r="Y162" s="1000"/>
      <c r="Z162" s="1000"/>
      <c r="AA162" s="1000"/>
      <c r="AB162" s="1000"/>
      <c r="AC162" s="402">
        <f t="shared" si="2"/>
        <v>0</v>
      </c>
      <c r="AF162" t="s">
        <v>2792</v>
      </c>
    </row>
    <row r="163" spans="1:32" ht="15" customHeight="1" thickBot="1">
      <c r="A163" s="107">
        <v>1</v>
      </c>
      <c r="B163" s="1005" t="str">
        <f>'04.01.4-COBERTURAS'!$B$96</f>
        <v>04.01.700.01</v>
      </c>
      <c r="C163" s="1006" t="str">
        <f>'04.01.4-COBERTURAS'!$C$96</f>
        <v xml:space="preserve">RUFO EM CHAPA DE ALUMÍNIO #24, LARGURA DE 60 CM, INCLUSO TRANSPORTE VERTICAL </v>
      </c>
      <c r="D163" s="1009">
        <f>'04.01.4-COBERTURAS'!$H$96</f>
        <v>0</v>
      </c>
      <c r="E163" s="175"/>
      <c r="F163" s="381">
        <f>$E$163*$D$163</f>
        <v>0</v>
      </c>
      <c r="G163" s="176"/>
      <c r="H163" s="381">
        <f>$G$163*$D$163</f>
        <v>0</v>
      </c>
      <c r="I163" s="176"/>
      <c r="J163" s="381">
        <f>$I$163*$D$163</f>
        <v>0</v>
      </c>
      <c r="K163" s="176">
        <v>1</v>
      </c>
      <c r="L163" s="381">
        <f>$K$163*$D$163</f>
        <v>0</v>
      </c>
      <c r="M163" s="176"/>
      <c r="N163" s="381">
        <f>$M$163*$D$163</f>
        <v>0</v>
      </c>
      <c r="O163" s="176"/>
      <c r="P163" s="381">
        <f>$O$163*$D$163</f>
        <v>0</v>
      </c>
      <c r="Q163" s="176"/>
      <c r="R163" s="381">
        <f>$Q$163*$D$163</f>
        <v>0</v>
      </c>
      <c r="S163" s="176"/>
      <c r="T163" s="381">
        <f>$S$163*$D$163</f>
        <v>0</v>
      </c>
      <c r="U163" s="176"/>
      <c r="V163" s="381">
        <f>$U$163*$D$163</f>
        <v>0</v>
      </c>
      <c r="W163" s="176"/>
      <c r="X163" s="381">
        <f>$W$163*$D$163</f>
        <v>0</v>
      </c>
      <c r="Y163" s="176"/>
      <c r="Z163" s="381">
        <f>$Y$163*$D$163</f>
        <v>0</v>
      </c>
      <c r="AA163" s="176"/>
      <c r="AB163" s="381">
        <f>$AA$163*$D$163</f>
        <v>0</v>
      </c>
      <c r="AC163" s="402">
        <f t="shared" si="2"/>
        <v>1</v>
      </c>
      <c r="AF163" t="s">
        <v>2793</v>
      </c>
    </row>
    <row r="164" spans="1:32" ht="15" customHeight="1" thickBot="1">
      <c r="A164" s="107">
        <v>2</v>
      </c>
      <c r="B164" s="1005"/>
      <c r="C164" s="1006"/>
      <c r="D164" s="1009"/>
      <c r="E164" s="162">
        <f>$E$163</f>
        <v>0</v>
      </c>
      <c r="F164" s="382">
        <f>$F$163</f>
        <v>0</v>
      </c>
      <c r="G164" s="164">
        <f>$G$163+$E$164</f>
        <v>0</v>
      </c>
      <c r="H164" s="387">
        <f>$H$163+$F$164</f>
        <v>0</v>
      </c>
      <c r="I164" s="164">
        <f>$I$163+$G$164</f>
        <v>0</v>
      </c>
      <c r="J164" s="387">
        <f>$J$163+$H$164</f>
        <v>0</v>
      </c>
      <c r="K164" s="164">
        <f>$K$163+$I$164</f>
        <v>1</v>
      </c>
      <c r="L164" s="387">
        <f>$L$163+$J$164</f>
        <v>0</v>
      </c>
      <c r="M164" s="164">
        <f>$M$163+$K$164</f>
        <v>1</v>
      </c>
      <c r="N164" s="387">
        <f>$N$163+$L$164</f>
        <v>0</v>
      </c>
      <c r="O164" s="164">
        <f>$O$163+$M$164</f>
        <v>1</v>
      </c>
      <c r="P164" s="387">
        <f>$P$163+$N$164</f>
        <v>0</v>
      </c>
      <c r="Q164" s="164">
        <f>$Q$163+$O$164</f>
        <v>1</v>
      </c>
      <c r="R164" s="387">
        <f>$R$163+$P$164</f>
        <v>0</v>
      </c>
      <c r="S164" s="164">
        <f>$S$163+$Q$164</f>
        <v>1</v>
      </c>
      <c r="T164" s="387">
        <f>$T$163+$R$164</f>
        <v>0</v>
      </c>
      <c r="U164" s="164">
        <f>$U$163+$S$164</f>
        <v>1</v>
      </c>
      <c r="V164" s="387">
        <f>$V$163+$T$164</f>
        <v>0</v>
      </c>
      <c r="W164" s="164">
        <f>$W$163+$U$164</f>
        <v>1</v>
      </c>
      <c r="X164" s="387">
        <f>$X$163+$V$164</f>
        <v>0</v>
      </c>
      <c r="Y164" s="164">
        <f>$Y$163+$W$164</f>
        <v>1</v>
      </c>
      <c r="Z164" s="387">
        <f>$Z$163+$X$164</f>
        <v>0</v>
      </c>
      <c r="AA164" s="164">
        <f>$AA$163+$Y$164</f>
        <v>1</v>
      </c>
      <c r="AB164" s="387">
        <f>$AB$163+$Z$164</f>
        <v>0</v>
      </c>
      <c r="AC164" s="402">
        <f t="shared" si="2"/>
        <v>9</v>
      </c>
    </row>
    <row r="165" spans="1:32" ht="15" customHeight="1" thickBot="1">
      <c r="A165" s="107">
        <v>1</v>
      </c>
      <c r="B165" s="1005" t="str">
        <f>'04.01.4-COBERTURAS'!$B$97</f>
        <v>04.01.700.02</v>
      </c>
      <c r="C165" s="1006" t="str">
        <f>'04.01.4-COBERTURAS'!$C$97</f>
        <v xml:space="preserve">RUFO EM CHAPA DE ALUMÍNIO #1.5MM, LARGURA DE 30 CM, INCLUSO TRANSPORTE VERTICAL </v>
      </c>
      <c r="D165" s="1009">
        <f>'04.01.4-COBERTURAS'!$H$97</f>
        <v>0</v>
      </c>
      <c r="E165" s="175"/>
      <c r="F165" s="381">
        <f>$E$165*$D$165</f>
        <v>0</v>
      </c>
      <c r="G165" s="176"/>
      <c r="H165" s="386">
        <f>$G$165*$D$165</f>
        <v>0</v>
      </c>
      <c r="I165" s="176"/>
      <c r="J165" s="386">
        <f>$I$165*$D$165</f>
        <v>0</v>
      </c>
      <c r="K165" s="176">
        <v>1</v>
      </c>
      <c r="L165" s="386">
        <f>$K$165*$D$165</f>
        <v>0</v>
      </c>
      <c r="M165" s="176"/>
      <c r="N165" s="386">
        <f>$M$165*$D$165</f>
        <v>0</v>
      </c>
      <c r="O165" s="176"/>
      <c r="P165" s="386">
        <f>$O$165*$D$165</f>
        <v>0</v>
      </c>
      <c r="Q165" s="176"/>
      <c r="R165" s="386">
        <f>$Q$165*$D$165</f>
        <v>0</v>
      </c>
      <c r="S165" s="176"/>
      <c r="T165" s="386">
        <f>$S$165*$D$165</f>
        <v>0</v>
      </c>
      <c r="U165" s="176"/>
      <c r="V165" s="386">
        <f>$U$165*$D$165</f>
        <v>0</v>
      </c>
      <c r="W165" s="176"/>
      <c r="X165" s="386">
        <f>$W$165*$D$165</f>
        <v>0</v>
      </c>
      <c r="Y165" s="176"/>
      <c r="Z165" s="386">
        <f>$Y$165*$D$165</f>
        <v>0</v>
      </c>
      <c r="AA165" s="176"/>
      <c r="AB165" s="386">
        <f>$AA$165*$D$165</f>
        <v>0</v>
      </c>
      <c r="AC165" s="402">
        <f t="shared" si="2"/>
        <v>1</v>
      </c>
      <c r="AF165" t="s">
        <v>2794</v>
      </c>
    </row>
    <row r="166" spans="1:32" ht="15" customHeight="1" thickBot="1">
      <c r="A166" s="107">
        <v>2</v>
      </c>
      <c r="B166" s="1005"/>
      <c r="C166" s="1006"/>
      <c r="D166" s="1009"/>
      <c r="E166" s="162">
        <f>$E$165</f>
        <v>0</v>
      </c>
      <c r="F166" s="382">
        <f>$F$165</f>
        <v>0</v>
      </c>
      <c r="G166" s="164">
        <f>$G$165+$E$166</f>
        <v>0</v>
      </c>
      <c r="H166" s="387">
        <f>$H$165+$F$166</f>
        <v>0</v>
      </c>
      <c r="I166" s="164">
        <f>$I$165+$G$166</f>
        <v>0</v>
      </c>
      <c r="J166" s="387">
        <f>$J$165+$H$166</f>
        <v>0</v>
      </c>
      <c r="K166" s="164">
        <f>$K$165+$I$166</f>
        <v>1</v>
      </c>
      <c r="L166" s="387">
        <f>$L$165+$J$166</f>
        <v>0</v>
      </c>
      <c r="M166" s="164">
        <f>$M$165+$K$166</f>
        <v>1</v>
      </c>
      <c r="N166" s="387">
        <f>$N$165+$L$166</f>
        <v>0</v>
      </c>
      <c r="O166" s="164">
        <f>$O$165+$M$166</f>
        <v>1</v>
      </c>
      <c r="P166" s="387">
        <f>$P$165+$N$166</f>
        <v>0</v>
      </c>
      <c r="Q166" s="164">
        <f>$Q$165+$O$166</f>
        <v>1</v>
      </c>
      <c r="R166" s="387">
        <f>$R$165+$P$166</f>
        <v>0</v>
      </c>
      <c r="S166" s="164">
        <f>$S$165+$Q$166</f>
        <v>1</v>
      </c>
      <c r="T166" s="387">
        <f>$T$165+$R$166</f>
        <v>0</v>
      </c>
      <c r="U166" s="164">
        <f>$U$165+$S$166</f>
        <v>1</v>
      </c>
      <c r="V166" s="387">
        <f>$V$165+$T$166</f>
        <v>0</v>
      </c>
      <c r="W166" s="164">
        <f>$W$165+$U$166</f>
        <v>1</v>
      </c>
      <c r="X166" s="387">
        <f>$X$165+$V$166</f>
        <v>0</v>
      </c>
      <c r="Y166" s="164">
        <f>$Y$165+$W$166</f>
        <v>1</v>
      </c>
      <c r="Z166" s="387">
        <f>$Z$165+$X$166</f>
        <v>0</v>
      </c>
      <c r="AA166" s="164">
        <f>$AA$165+$Y$166</f>
        <v>1</v>
      </c>
      <c r="AB166" s="387">
        <f>$AB$165+$Z$166</f>
        <v>0</v>
      </c>
      <c r="AC166" s="402">
        <f t="shared" si="2"/>
        <v>9</v>
      </c>
    </row>
    <row r="167" spans="1:32" ht="15" customHeight="1">
      <c r="B167" s="76" t="str">
        <f>'04.01.4-COBERTURAS'!$B$98</f>
        <v>04.01.000</v>
      </c>
      <c r="C167" s="40" t="str">
        <f>'04.01.4-COBERTURAS'!$C$98</f>
        <v>ARQUITETURA - Bloco  E (E11 a E13)</v>
      </c>
      <c r="D167" s="378">
        <f>'04.01.4-COBERTURAS'!$H$98</f>
        <v>0</v>
      </c>
      <c r="E167" s="993"/>
      <c r="F167" s="993"/>
      <c r="G167" s="993"/>
      <c r="H167" s="993"/>
      <c r="I167" s="993"/>
      <c r="J167" s="993"/>
      <c r="K167" s="993"/>
      <c r="L167" s="993"/>
      <c r="M167" s="993"/>
      <c r="N167" s="993"/>
      <c r="O167" s="993"/>
      <c r="P167" s="993"/>
      <c r="Q167" s="993"/>
      <c r="R167" s="993"/>
      <c r="S167" s="993"/>
      <c r="T167" s="993"/>
      <c r="U167" s="993"/>
      <c r="V167" s="993"/>
      <c r="W167" s="993"/>
      <c r="X167" s="993"/>
      <c r="Y167" s="993"/>
      <c r="Z167" s="993"/>
      <c r="AA167" s="993"/>
      <c r="AB167" s="993"/>
      <c r="AC167" s="402">
        <f t="shared" si="2"/>
        <v>0</v>
      </c>
      <c r="AF167" s="200" t="s">
        <v>552</v>
      </c>
    </row>
    <row r="168" spans="1:32" ht="15" customHeight="1" thickBot="1">
      <c r="B168" s="127" t="str">
        <f>'04.01.4-COBERTURAS'!$B$99</f>
        <v>04.01.400</v>
      </c>
      <c r="C168" s="128" t="str">
        <f>'04.01.4-COBERTURAS'!$C$99</f>
        <v>Cobertura e fechamento lateral</v>
      </c>
      <c r="D168" s="343"/>
      <c r="E168" s="1000"/>
      <c r="F168" s="1000"/>
      <c r="G168" s="1000"/>
      <c r="H168" s="1000"/>
      <c r="I168" s="1000"/>
      <c r="J168" s="1000"/>
      <c r="K168" s="1000"/>
      <c r="L168" s="1000"/>
      <c r="M168" s="1000"/>
      <c r="N168" s="1000"/>
      <c r="O168" s="1000"/>
      <c r="P168" s="1000"/>
      <c r="Q168" s="1000"/>
      <c r="R168" s="1000"/>
      <c r="S168" s="1000"/>
      <c r="T168" s="1000"/>
      <c r="U168" s="1000"/>
      <c r="V168" s="1000"/>
      <c r="W168" s="1000"/>
      <c r="X168" s="1000"/>
      <c r="Y168" s="1000"/>
      <c r="Z168" s="1000"/>
      <c r="AA168" s="1000"/>
      <c r="AB168" s="1000"/>
      <c r="AC168" s="402">
        <f t="shared" si="2"/>
        <v>0</v>
      </c>
      <c r="AF168" t="s">
        <v>554</v>
      </c>
    </row>
    <row r="169" spans="1:32" ht="15" customHeight="1" thickBot="1">
      <c r="A169" s="107">
        <v>1</v>
      </c>
      <c r="B169" s="1005" t="str">
        <f>'04.01.4-COBERTURAS'!$B$100</f>
        <v>04.01.400.01</v>
      </c>
      <c r="C169" s="1006" t="str">
        <f>'04.01.4-COBERTURAS'!$C$100</f>
        <v>REMOÇÃO DE TELHAS CERÂMICAS SEM REAPROVEITAMENTO, INCLUSIVE TRANSPORTE VERTICAL</v>
      </c>
      <c r="D169" s="1009">
        <f>'04.01.4-COBERTURAS'!$H$100</f>
        <v>0</v>
      </c>
      <c r="E169" s="175"/>
      <c r="F169" s="381">
        <f>$E$169*$D$169</f>
        <v>0</v>
      </c>
      <c r="G169" s="176"/>
      <c r="H169" s="386">
        <f>$G$169*$D$169</f>
        <v>0</v>
      </c>
      <c r="I169" s="176">
        <v>1</v>
      </c>
      <c r="J169" s="386">
        <f>$I$169*$D$169</f>
        <v>0</v>
      </c>
      <c r="K169" s="176"/>
      <c r="L169" s="386">
        <f>$K$169*$D$169</f>
        <v>0</v>
      </c>
      <c r="M169" s="176"/>
      <c r="N169" s="386">
        <f>$M$169*$D$169</f>
        <v>0</v>
      </c>
      <c r="O169" s="176"/>
      <c r="P169" s="386">
        <f>$O$169*$D$169</f>
        <v>0</v>
      </c>
      <c r="Q169" s="176"/>
      <c r="R169" s="386">
        <f>$Q$169*$D$169</f>
        <v>0</v>
      </c>
      <c r="S169" s="176"/>
      <c r="T169" s="386">
        <f>$S$169*$D$169</f>
        <v>0</v>
      </c>
      <c r="U169" s="176"/>
      <c r="V169" s="386">
        <f>$U$169*$D$169</f>
        <v>0</v>
      </c>
      <c r="W169" s="176"/>
      <c r="X169" s="386">
        <f>$W$169*$D$169</f>
        <v>0</v>
      </c>
      <c r="Y169" s="176"/>
      <c r="Z169" s="386">
        <f>$Y$169*$D$169</f>
        <v>0</v>
      </c>
      <c r="AA169" s="176"/>
      <c r="AB169" s="386">
        <f>$AA$169*$D$169</f>
        <v>0</v>
      </c>
      <c r="AC169" s="402">
        <f t="shared" si="2"/>
        <v>1</v>
      </c>
      <c r="AF169" t="s">
        <v>555</v>
      </c>
    </row>
    <row r="170" spans="1:32" ht="15" customHeight="1" thickBot="1">
      <c r="A170" s="107">
        <v>2</v>
      </c>
      <c r="B170" s="1005"/>
      <c r="C170" s="1006"/>
      <c r="D170" s="1009"/>
      <c r="E170" s="162">
        <f>$E$169</f>
        <v>0</v>
      </c>
      <c r="F170" s="382">
        <f>$F$169</f>
        <v>0</v>
      </c>
      <c r="G170" s="164">
        <f>$G$169+$E$170</f>
        <v>0</v>
      </c>
      <c r="H170" s="387">
        <f>$H$169+$F$170</f>
        <v>0</v>
      </c>
      <c r="I170" s="164">
        <f>$I$169+$G$170</f>
        <v>1</v>
      </c>
      <c r="J170" s="387">
        <f>$J$169+$H$170</f>
        <v>0</v>
      </c>
      <c r="K170" s="164">
        <f>$K$169+$I$170</f>
        <v>1</v>
      </c>
      <c r="L170" s="387">
        <f>$L$169+$J$170</f>
        <v>0</v>
      </c>
      <c r="M170" s="164">
        <f>$M$169+$K$170</f>
        <v>1</v>
      </c>
      <c r="N170" s="387">
        <f>$N$169+$L$170</f>
        <v>0</v>
      </c>
      <c r="O170" s="164">
        <f>$O$169+$M$170</f>
        <v>1</v>
      </c>
      <c r="P170" s="387">
        <f>$P$169+$N$170</f>
        <v>0</v>
      </c>
      <c r="Q170" s="164">
        <f>$Q$169+$O$170</f>
        <v>1</v>
      </c>
      <c r="R170" s="387">
        <f>$R$169+$P$170</f>
        <v>0</v>
      </c>
      <c r="S170" s="164">
        <f>$S$169+$Q$170</f>
        <v>1</v>
      </c>
      <c r="T170" s="387">
        <f>$T$169+$R$170</f>
        <v>0</v>
      </c>
      <c r="U170" s="164">
        <f>$U$169+$S$170</f>
        <v>1</v>
      </c>
      <c r="V170" s="387">
        <f>$V$169+$T$170</f>
        <v>0</v>
      </c>
      <c r="W170" s="164">
        <f>$W$169+$U$170</f>
        <v>1</v>
      </c>
      <c r="X170" s="387">
        <f>$X$169+$V$170</f>
        <v>0</v>
      </c>
      <c r="Y170" s="164">
        <f>$Y$169+$W$170</f>
        <v>1</v>
      </c>
      <c r="Z170" s="387">
        <f>$Z$169+$X$170</f>
        <v>0</v>
      </c>
      <c r="AA170" s="164">
        <f>$AA$169+$Y$170</f>
        <v>1</v>
      </c>
      <c r="AB170" s="387">
        <f>$AB$169+$Z$170</f>
        <v>0</v>
      </c>
      <c r="AC170" s="402">
        <f t="shared" si="2"/>
        <v>10</v>
      </c>
    </row>
    <row r="171" spans="1:32" ht="15" customHeight="1" thickBot="1">
      <c r="A171" s="107">
        <v>1</v>
      </c>
      <c r="B171" s="1005" t="str">
        <f>'04.01.4-COBERTURAS'!$B$101</f>
        <v>04.01.400.02</v>
      </c>
      <c r="C171" s="1006" t="str">
        <f>'04.01.4-COBERTURAS'!$C$101</f>
        <v>RETIRADA E RECOLOCAÇÃO DE RIPA DE MADEIRA EM TELHADOS DE ATÉ 2 ÁGUAS COM TELHA CERÂMICA CAPA-CANAL, INCLUSO TRANSPORTE VERTICAL. AF_10/2025</v>
      </c>
      <c r="D171" s="1009">
        <f>'04.01.4-COBERTURAS'!$H$101</f>
        <v>0</v>
      </c>
      <c r="E171" s="175"/>
      <c r="F171" s="381">
        <f>$E$171*$D$171</f>
        <v>0</v>
      </c>
      <c r="G171" s="176"/>
      <c r="H171" s="386">
        <f>$G$171*$D$171</f>
        <v>0</v>
      </c>
      <c r="I171" s="176">
        <v>1</v>
      </c>
      <c r="J171" s="386">
        <f>$I$171*$D$171</f>
        <v>0</v>
      </c>
      <c r="K171" s="176"/>
      <c r="L171" s="386">
        <f>$K$171*$D$171</f>
        <v>0</v>
      </c>
      <c r="M171" s="176"/>
      <c r="N171" s="386">
        <f>$M$171*$D$171</f>
        <v>0</v>
      </c>
      <c r="O171" s="176"/>
      <c r="P171" s="386">
        <f>$O$171*$D$171</f>
        <v>0</v>
      </c>
      <c r="Q171" s="176"/>
      <c r="R171" s="386">
        <f>$Q$171*$D$171</f>
        <v>0</v>
      </c>
      <c r="S171" s="176"/>
      <c r="T171" s="386">
        <f>$S$171*$D$171</f>
        <v>0</v>
      </c>
      <c r="U171" s="176"/>
      <c r="V171" s="386">
        <f>$U$171*$D$171</f>
        <v>0</v>
      </c>
      <c r="W171" s="176"/>
      <c r="X171" s="386">
        <f>$W$171*$D$171</f>
        <v>0</v>
      </c>
      <c r="Y171" s="176"/>
      <c r="Z171" s="386">
        <f>$Y$171*$D$171</f>
        <v>0</v>
      </c>
      <c r="AA171" s="176"/>
      <c r="AB171" s="386">
        <f>$AA$171*$D$171</f>
        <v>0</v>
      </c>
      <c r="AC171" s="402">
        <f t="shared" si="2"/>
        <v>1</v>
      </c>
      <c r="AF171" t="s">
        <v>556</v>
      </c>
    </row>
    <row r="172" spans="1:32" ht="15" customHeight="1" thickBot="1">
      <c r="A172" s="107">
        <v>2</v>
      </c>
      <c r="B172" s="1005"/>
      <c r="C172" s="1006"/>
      <c r="D172" s="1009"/>
      <c r="E172" s="162">
        <f>$E$171</f>
        <v>0</v>
      </c>
      <c r="F172" s="382">
        <f>$F$171</f>
        <v>0</v>
      </c>
      <c r="G172" s="164">
        <f>$G$171+$E$172</f>
        <v>0</v>
      </c>
      <c r="H172" s="387">
        <f>$H$171+$F$172</f>
        <v>0</v>
      </c>
      <c r="I172" s="164">
        <f>$I$171+$G$172</f>
        <v>1</v>
      </c>
      <c r="J172" s="387">
        <f>$J$171+$H$172</f>
        <v>0</v>
      </c>
      <c r="K172" s="164">
        <f>$K$171+$I$172</f>
        <v>1</v>
      </c>
      <c r="L172" s="387">
        <f>$L$171+$J$172</f>
        <v>0</v>
      </c>
      <c r="M172" s="164">
        <f>$M$171+$K$172</f>
        <v>1</v>
      </c>
      <c r="N172" s="387">
        <f>$N$171+$L$172</f>
        <v>0</v>
      </c>
      <c r="O172" s="164">
        <f>$O$171+$M$172</f>
        <v>1</v>
      </c>
      <c r="P172" s="387">
        <f>$P$171+$N$172</f>
        <v>0</v>
      </c>
      <c r="Q172" s="164">
        <f>$Q$171+$O$172</f>
        <v>1</v>
      </c>
      <c r="R172" s="387">
        <f>$R$171+$P$172</f>
        <v>0</v>
      </c>
      <c r="S172" s="164">
        <f>$S$171+$Q$172</f>
        <v>1</v>
      </c>
      <c r="T172" s="387">
        <f>$T$171+$R$172</f>
        <v>0</v>
      </c>
      <c r="U172" s="164">
        <f>$U$171+$S$172</f>
        <v>1</v>
      </c>
      <c r="V172" s="387">
        <f>$V$171+$T$172</f>
        <v>0</v>
      </c>
      <c r="W172" s="164">
        <f>$W$171+$U$172</f>
        <v>1</v>
      </c>
      <c r="X172" s="387">
        <f>$X$171+$V$172</f>
        <v>0</v>
      </c>
      <c r="Y172" s="164">
        <f>$Y$171+$W$172</f>
        <v>1</v>
      </c>
      <c r="Z172" s="387">
        <f>$Z$171+$X$172</f>
        <v>0</v>
      </c>
      <c r="AA172" s="164">
        <f>$AA$171+$Y$172</f>
        <v>1</v>
      </c>
      <c r="AB172" s="387">
        <f>$AB$171+$Z$172</f>
        <v>0</v>
      </c>
      <c r="AC172" s="402">
        <f t="shared" si="2"/>
        <v>10</v>
      </c>
    </row>
    <row r="173" spans="1:32" ht="15" customHeight="1" thickBot="1">
      <c r="A173" s="107">
        <v>1</v>
      </c>
      <c r="B173" s="1005" t="str">
        <f>'04.01.4-COBERTURAS'!$B$102</f>
        <v>04.01.400.03</v>
      </c>
      <c r="C173" s="1006" t="str">
        <f>'04.01.4-COBERTURAS'!$C$102</f>
        <v>REVISÃO DA TRAMA DE MADEIRA DO TELHADO</v>
      </c>
      <c r="D173" s="1009">
        <f>'04.01.4-COBERTURAS'!$H$102</f>
        <v>0</v>
      </c>
      <c r="E173" s="175"/>
      <c r="F173" s="381">
        <f>$E$173*$D$173</f>
        <v>0</v>
      </c>
      <c r="G173" s="176"/>
      <c r="H173" s="386">
        <f>$G$173*$D$173</f>
        <v>0</v>
      </c>
      <c r="I173" s="176">
        <v>1</v>
      </c>
      <c r="J173" s="386">
        <f>$I$173*$D$173</f>
        <v>0</v>
      </c>
      <c r="K173" s="176"/>
      <c r="L173" s="386">
        <f>$K$173*$D$173</f>
        <v>0</v>
      </c>
      <c r="M173" s="176"/>
      <c r="N173" s="386">
        <f>$M$173*$D$173</f>
        <v>0</v>
      </c>
      <c r="O173" s="176"/>
      <c r="P173" s="386">
        <f>$O$173*$D$173</f>
        <v>0</v>
      </c>
      <c r="Q173" s="176"/>
      <c r="R173" s="386">
        <f>$Q$173*$D$173</f>
        <v>0</v>
      </c>
      <c r="S173" s="176"/>
      <c r="T173" s="386">
        <f>$S$173*$D$173</f>
        <v>0</v>
      </c>
      <c r="U173" s="176"/>
      <c r="V173" s="386">
        <f>$U$173*$D$173</f>
        <v>0</v>
      </c>
      <c r="W173" s="176"/>
      <c r="X173" s="386">
        <f>$W$173*$D$173</f>
        <v>0</v>
      </c>
      <c r="Y173" s="176"/>
      <c r="Z173" s="386">
        <f>$Y$173*$D$173</f>
        <v>0</v>
      </c>
      <c r="AA173" s="176"/>
      <c r="AB173" s="386">
        <f>$AA$173*$D$173</f>
        <v>0</v>
      </c>
      <c r="AC173" s="402">
        <f t="shared" si="2"/>
        <v>1</v>
      </c>
      <c r="AF173" t="s">
        <v>557</v>
      </c>
    </row>
    <row r="174" spans="1:32" ht="15" customHeight="1" thickBot="1">
      <c r="A174" s="107">
        <v>2</v>
      </c>
      <c r="B174" s="1005"/>
      <c r="C174" s="1006"/>
      <c r="D174" s="1009"/>
      <c r="E174" s="162">
        <f>$E$173</f>
        <v>0</v>
      </c>
      <c r="F174" s="382">
        <f>$F$173</f>
        <v>0</v>
      </c>
      <c r="G174" s="164">
        <f>$G$173+$E$174</f>
        <v>0</v>
      </c>
      <c r="H174" s="387">
        <f>$H$173+$F$174</f>
        <v>0</v>
      </c>
      <c r="I174" s="164">
        <f>$I$173+$G$174</f>
        <v>1</v>
      </c>
      <c r="J174" s="387">
        <f>$J$173+$H$174</f>
        <v>0</v>
      </c>
      <c r="K174" s="164">
        <f>$K$173+$I$174</f>
        <v>1</v>
      </c>
      <c r="L174" s="387">
        <f>$L$173+$J$174</f>
        <v>0</v>
      </c>
      <c r="M174" s="164">
        <f>$M$173+$K$174</f>
        <v>1</v>
      </c>
      <c r="N174" s="387">
        <f>$N$173+$L$174</f>
        <v>0</v>
      </c>
      <c r="O174" s="164">
        <f>$O$173+$M$174</f>
        <v>1</v>
      </c>
      <c r="P174" s="387">
        <f>$P$173+$N$174</f>
        <v>0</v>
      </c>
      <c r="Q174" s="164">
        <f>$Q$173+$O$174</f>
        <v>1</v>
      </c>
      <c r="R174" s="387">
        <f>$R$173+$P$174</f>
        <v>0</v>
      </c>
      <c r="S174" s="164">
        <f>$S$173+$Q$174</f>
        <v>1</v>
      </c>
      <c r="T174" s="387">
        <f>$T$173+$R$174</f>
        <v>0</v>
      </c>
      <c r="U174" s="164">
        <f>$U$173+$S$174</f>
        <v>1</v>
      </c>
      <c r="V174" s="387">
        <f>$V$173+$T$174</f>
        <v>0</v>
      </c>
      <c r="W174" s="164">
        <f>$W$173+$U$174</f>
        <v>1</v>
      </c>
      <c r="X174" s="387">
        <f>$X$173+$V$174</f>
        <v>0</v>
      </c>
      <c r="Y174" s="164">
        <f>$Y$173+$W$174</f>
        <v>1</v>
      </c>
      <c r="Z174" s="387">
        <f>$Z$173+$X$174</f>
        <v>0</v>
      </c>
      <c r="AA174" s="164">
        <f>$AA$173+$Y$174</f>
        <v>1</v>
      </c>
      <c r="AB174" s="387">
        <f>$AB$173+$Z$174</f>
        <v>0</v>
      </c>
      <c r="AC174" s="402">
        <f t="shared" si="2"/>
        <v>10</v>
      </c>
    </row>
    <row r="175" spans="1:32" ht="15" customHeight="1" thickBot="1">
      <c r="A175" s="107">
        <v>1</v>
      </c>
      <c r="B175" s="1005" t="str">
        <f>'04.01.4-COBERTURAS'!$B$103</f>
        <v>04.01.400.05</v>
      </c>
      <c r="C175" s="1006" t="str">
        <f>'04.01.4-COBERTURAS'!$C$103</f>
        <v>SUBCOBERTURA COM MANTA PLÁSTICA REVESTIDA POR PELÍCULA DE ALUMÍNO, INCLUSO TRANSPORTE VERTICAL. AF_07/2019</v>
      </c>
      <c r="D175" s="1009">
        <f>'04.01.4-COBERTURAS'!$H$103</f>
        <v>0</v>
      </c>
      <c r="E175" s="175"/>
      <c r="F175" s="381">
        <f>$E$175*$D$175</f>
        <v>0</v>
      </c>
      <c r="G175" s="176"/>
      <c r="H175" s="386">
        <f>$G$175*$D$175</f>
        <v>0</v>
      </c>
      <c r="I175" s="176">
        <v>1</v>
      </c>
      <c r="J175" s="386">
        <f>$I$175*$D$175</f>
        <v>0</v>
      </c>
      <c r="K175" s="176"/>
      <c r="L175" s="386">
        <f>$K$175*$D$175</f>
        <v>0</v>
      </c>
      <c r="M175" s="176"/>
      <c r="N175" s="386">
        <f>$M$175*$D$175</f>
        <v>0</v>
      </c>
      <c r="O175" s="176"/>
      <c r="P175" s="386">
        <f>$O$175*$D$175</f>
        <v>0</v>
      </c>
      <c r="Q175" s="176"/>
      <c r="R175" s="386">
        <f>$Q$175*$D$175</f>
        <v>0</v>
      </c>
      <c r="S175" s="176"/>
      <c r="T175" s="386">
        <f>$S$175*$D$175</f>
        <v>0</v>
      </c>
      <c r="U175" s="176"/>
      <c r="V175" s="386">
        <f>$U$175*$D$175</f>
        <v>0</v>
      </c>
      <c r="W175" s="176"/>
      <c r="X175" s="386">
        <f>$W$175*$D$175</f>
        <v>0</v>
      </c>
      <c r="Y175" s="176"/>
      <c r="Z175" s="386">
        <f>$Y$175*$D$175</f>
        <v>0</v>
      </c>
      <c r="AA175" s="176"/>
      <c r="AB175" s="386">
        <f>$AA$175*$D$175</f>
        <v>0</v>
      </c>
      <c r="AC175" s="402">
        <f t="shared" si="2"/>
        <v>1</v>
      </c>
      <c r="AF175" t="s">
        <v>558</v>
      </c>
    </row>
    <row r="176" spans="1:32" ht="15" customHeight="1" thickBot="1">
      <c r="A176" s="107">
        <v>2</v>
      </c>
      <c r="B176" s="1005"/>
      <c r="C176" s="1006"/>
      <c r="D176" s="1009"/>
      <c r="E176" s="162">
        <f>$E$175</f>
        <v>0</v>
      </c>
      <c r="F176" s="382">
        <f>$F$175</f>
        <v>0</v>
      </c>
      <c r="G176" s="164">
        <f>$G$175+$E$176</f>
        <v>0</v>
      </c>
      <c r="H176" s="387">
        <f>$H$175+$F$176</f>
        <v>0</v>
      </c>
      <c r="I176" s="164">
        <f>$I$175+$G$176</f>
        <v>1</v>
      </c>
      <c r="J176" s="387">
        <f>$J$175+$H$176</f>
        <v>0</v>
      </c>
      <c r="K176" s="164">
        <f>$K$175+$I$176</f>
        <v>1</v>
      </c>
      <c r="L176" s="387">
        <f>$L$175+$J$176</f>
        <v>0</v>
      </c>
      <c r="M176" s="164">
        <f>$M$175+$K$176</f>
        <v>1</v>
      </c>
      <c r="N176" s="387">
        <f>$N$175+$L$176</f>
        <v>0</v>
      </c>
      <c r="O176" s="164">
        <f>$O$175+$M$176</f>
        <v>1</v>
      </c>
      <c r="P176" s="387">
        <f>$P$175+$N$176</f>
        <v>0</v>
      </c>
      <c r="Q176" s="164">
        <f>$Q$175+$O$176</f>
        <v>1</v>
      </c>
      <c r="R176" s="387">
        <f>$R$175+$P$176</f>
        <v>0</v>
      </c>
      <c r="S176" s="164">
        <f>$S$175+$Q$176</f>
        <v>1</v>
      </c>
      <c r="T176" s="387">
        <f>$T$175+$R$176</f>
        <v>0</v>
      </c>
      <c r="U176" s="164">
        <f>$U$175+$S$176</f>
        <v>1</v>
      </c>
      <c r="V176" s="387">
        <f>$V$175+$T$176</f>
        <v>0</v>
      </c>
      <c r="W176" s="164">
        <f>$W$175+$U$176</f>
        <v>1</v>
      </c>
      <c r="X176" s="387">
        <f>$X$175+$V$176</f>
        <v>0</v>
      </c>
      <c r="Y176" s="164">
        <f>$Y$175+$W$176</f>
        <v>1</v>
      </c>
      <c r="Z176" s="387">
        <f>$Z$175+$X$176</f>
        <v>0</v>
      </c>
      <c r="AA176" s="164">
        <f>$AA$175+$Y$176</f>
        <v>1</v>
      </c>
      <c r="AB176" s="387">
        <f>$AB$175+$Z$176</f>
        <v>0</v>
      </c>
      <c r="AC176" s="402">
        <f t="shared" si="2"/>
        <v>10</v>
      </c>
    </row>
    <row r="177" spans="1:32" ht="15" customHeight="1" thickBot="1">
      <c r="A177" s="107">
        <v>1</v>
      </c>
      <c r="B177" s="1005" t="str">
        <f>'04.01.4-COBERTURAS'!$B$104</f>
        <v>04.01.400.06</v>
      </c>
      <c r="C177" s="1006" t="str">
        <f>'04.01.4-COBERTURAS'!$C$104</f>
        <v>TELHAMENTO COM TELHA CERÂMICA CAPA-CANAL, TIPO COLONIAL, COM MAIS DE 2 ÁGUAS, INCLUSO TRANSPORTE VERTICAL, INCLUSIVE APLICAÇÃO DE RESINA</v>
      </c>
      <c r="D177" s="1009">
        <f>'04.01.4-COBERTURAS'!$H$104</f>
        <v>0</v>
      </c>
      <c r="E177" s="175"/>
      <c r="F177" s="381">
        <f>$E$177*$D$177</f>
        <v>0</v>
      </c>
      <c r="G177" s="176"/>
      <c r="H177" s="386">
        <f>$G$177*$D$177</f>
        <v>0</v>
      </c>
      <c r="I177" s="176">
        <v>1</v>
      </c>
      <c r="J177" s="386">
        <f>$I$177*$D$177</f>
        <v>0</v>
      </c>
      <c r="K177" s="176"/>
      <c r="L177" s="386">
        <f>$K$177*$D$177</f>
        <v>0</v>
      </c>
      <c r="M177" s="176"/>
      <c r="N177" s="386">
        <f>$M$177*$D$177</f>
        <v>0</v>
      </c>
      <c r="O177" s="176"/>
      <c r="P177" s="386">
        <f>$O$177*$D$177</f>
        <v>0</v>
      </c>
      <c r="Q177" s="176"/>
      <c r="R177" s="386">
        <f>$Q$177*$D$177</f>
        <v>0</v>
      </c>
      <c r="S177" s="176"/>
      <c r="T177" s="386">
        <f>$S$177*$D$177</f>
        <v>0</v>
      </c>
      <c r="U177" s="176"/>
      <c r="V177" s="386">
        <f>$U$177*$D$177</f>
        <v>0</v>
      </c>
      <c r="W177" s="176"/>
      <c r="X177" s="386">
        <f>$W$177*$D$177</f>
        <v>0</v>
      </c>
      <c r="Y177" s="176"/>
      <c r="Z177" s="386">
        <f>$Y$177*$D$177</f>
        <v>0</v>
      </c>
      <c r="AA177" s="176"/>
      <c r="AB177" s="386">
        <f>$AA$177*$D$177</f>
        <v>0</v>
      </c>
      <c r="AC177" s="402">
        <f t="shared" si="2"/>
        <v>1</v>
      </c>
      <c r="AF177" t="s">
        <v>2795</v>
      </c>
    </row>
    <row r="178" spans="1:32" ht="15" customHeight="1" thickBot="1">
      <c r="A178" s="107">
        <v>2</v>
      </c>
      <c r="B178" s="1005"/>
      <c r="C178" s="1006"/>
      <c r="D178" s="1009"/>
      <c r="E178" s="162">
        <f>$E$177</f>
        <v>0</v>
      </c>
      <c r="F178" s="382">
        <f>$F$177</f>
        <v>0</v>
      </c>
      <c r="G178" s="164">
        <f>$G$177+$E$178</f>
        <v>0</v>
      </c>
      <c r="H178" s="387">
        <f>$H$177+$F$178</f>
        <v>0</v>
      </c>
      <c r="I178" s="164">
        <f>$I$177+$G$178</f>
        <v>1</v>
      </c>
      <c r="J178" s="387">
        <f>$J$177+$H$178</f>
        <v>0</v>
      </c>
      <c r="K178" s="164">
        <f>$K$177+$I$178</f>
        <v>1</v>
      </c>
      <c r="L178" s="387">
        <f>$L$177+$J$178</f>
        <v>0</v>
      </c>
      <c r="M178" s="164">
        <f>$M$177+$K$178</f>
        <v>1</v>
      </c>
      <c r="N178" s="387">
        <f>$N$177+$L$178</f>
        <v>0</v>
      </c>
      <c r="O178" s="164">
        <f>$O$177+$M$178</f>
        <v>1</v>
      </c>
      <c r="P178" s="387">
        <f>$P$177+$N$178</f>
        <v>0</v>
      </c>
      <c r="Q178" s="164">
        <f>$Q$177+$O$178</f>
        <v>1</v>
      </c>
      <c r="R178" s="387">
        <f>$R$177+$P$178</f>
        <v>0</v>
      </c>
      <c r="S178" s="164">
        <f>$S$177+$Q$178</f>
        <v>1</v>
      </c>
      <c r="T178" s="387">
        <f>$T$177+$R$178</f>
        <v>0</v>
      </c>
      <c r="U178" s="164">
        <f>$U$177+$S$178</f>
        <v>1</v>
      </c>
      <c r="V178" s="387">
        <f>$V$177+$T$178</f>
        <v>0</v>
      </c>
      <c r="W178" s="164">
        <f>$W$177+$U$178</f>
        <v>1</v>
      </c>
      <c r="X178" s="387">
        <f>$X$177+$V$178</f>
        <v>0</v>
      </c>
      <c r="Y178" s="164">
        <f>$Y$177+$W$178</f>
        <v>1</v>
      </c>
      <c r="Z178" s="387">
        <f>$Z$177+$X$178</f>
        <v>0</v>
      </c>
      <c r="AA178" s="164">
        <f>$AA$177+$Y$178</f>
        <v>1</v>
      </c>
      <c r="AB178" s="387">
        <f>$AB$177+$Z$178</f>
        <v>0</v>
      </c>
      <c r="AC178" s="402">
        <f t="shared" si="2"/>
        <v>10</v>
      </c>
    </row>
    <row r="179" spans="1:32" ht="15" customHeight="1" thickBot="1">
      <c r="A179" s="107">
        <v>1</v>
      </c>
      <c r="B179" s="1005" t="str">
        <f>'04.01.4-COBERTURAS'!$B$105</f>
        <v>04.01.400.07</v>
      </c>
      <c r="C179" s="1006" t="str">
        <f>'04.01.4-COBERTURAS'!$C$105</f>
        <v>CUMEEIRA E ESPIGÃO PARA TELHA CERÂMICA EMBOÇADA COM ARGAMASSA TRAÇO 1:2:9 (CIMENTO, CAL E AREIA), PARA TELHADOS COM MAIS DE 2 ÁGUAS, INCLUSO TRANSPORTE VERTICAL. AF_07/2019</v>
      </c>
      <c r="D179" s="1009">
        <f>'04.01.4-COBERTURAS'!$H$105</f>
        <v>0</v>
      </c>
      <c r="E179" s="175"/>
      <c r="F179" s="381">
        <f>$E$179*$D$179</f>
        <v>0</v>
      </c>
      <c r="G179" s="176"/>
      <c r="H179" s="386">
        <f>$G$179*$D$179</f>
        <v>0</v>
      </c>
      <c r="I179" s="176">
        <v>1</v>
      </c>
      <c r="J179" s="386">
        <f>$I$179*$D$179</f>
        <v>0</v>
      </c>
      <c r="K179" s="176"/>
      <c r="L179" s="386">
        <f>$K$179*$D$179</f>
        <v>0</v>
      </c>
      <c r="M179" s="176"/>
      <c r="N179" s="386">
        <f>$M$179*$D$179</f>
        <v>0</v>
      </c>
      <c r="O179" s="176"/>
      <c r="P179" s="386">
        <f>$O$179*$D$179</f>
        <v>0</v>
      </c>
      <c r="Q179" s="176"/>
      <c r="R179" s="386">
        <f>$Q$179*$D$179</f>
        <v>0</v>
      </c>
      <c r="S179" s="176"/>
      <c r="T179" s="386">
        <f>$S$179*$D$179</f>
        <v>0</v>
      </c>
      <c r="U179" s="176"/>
      <c r="V179" s="386">
        <f>$U$179*$D$179</f>
        <v>0</v>
      </c>
      <c r="W179" s="176"/>
      <c r="X179" s="386">
        <f>$W$179*$D$179</f>
        <v>0</v>
      </c>
      <c r="Y179" s="176"/>
      <c r="Z179" s="386">
        <f>$Y$179*$D$179</f>
        <v>0</v>
      </c>
      <c r="AA179" s="176"/>
      <c r="AB179" s="386">
        <f>$AA$179*$D$179</f>
        <v>0</v>
      </c>
      <c r="AC179" s="402">
        <f t="shared" si="2"/>
        <v>1</v>
      </c>
      <c r="AF179" t="s">
        <v>2796</v>
      </c>
    </row>
    <row r="180" spans="1:32" ht="15" customHeight="1" thickBot="1">
      <c r="A180" s="107">
        <v>2</v>
      </c>
      <c r="B180" s="1005"/>
      <c r="C180" s="1006"/>
      <c r="D180" s="1009"/>
      <c r="E180" s="162">
        <f>$E$179</f>
        <v>0</v>
      </c>
      <c r="F180" s="382">
        <f>$F$179</f>
        <v>0</v>
      </c>
      <c r="G180" s="164">
        <f>$G$179+$E$180</f>
        <v>0</v>
      </c>
      <c r="H180" s="387">
        <f>$H$179+$F$180</f>
        <v>0</v>
      </c>
      <c r="I180" s="164">
        <f>$I$179+$G$180</f>
        <v>1</v>
      </c>
      <c r="J180" s="387">
        <f>$J$179+$H$180</f>
        <v>0</v>
      </c>
      <c r="K180" s="164">
        <f>$K$179+$I$180</f>
        <v>1</v>
      </c>
      <c r="L180" s="387">
        <f>$L$179+$J$180</f>
        <v>0</v>
      </c>
      <c r="M180" s="164">
        <f>$M$179+$K$180</f>
        <v>1</v>
      </c>
      <c r="N180" s="387">
        <f>$N$179+$L$180</f>
        <v>0</v>
      </c>
      <c r="O180" s="164">
        <f>$O$179+$M$180</f>
        <v>1</v>
      </c>
      <c r="P180" s="387">
        <f>$P$179+$N$180</f>
        <v>0</v>
      </c>
      <c r="Q180" s="164">
        <f>$Q$179+$O$180</f>
        <v>1</v>
      </c>
      <c r="R180" s="387">
        <f>$R$179+$P$180</f>
        <v>0</v>
      </c>
      <c r="S180" s="164">
        <f>$S$179+$Q$180</f>
        <v>1</v>
      </c>
      <c r="T180" s="387">
        <f>$T$179+$R$180</f>
        <v>0</v>
      </c>
      <c r="U180" s="164">
        <f>$U$179+$S$180</f>
        <v>1</v>
      </c>
      <c r="V180" s="387">
        <f>$V$179+$T$180</f>
        <v>0</v>
      </c>
      <c r="W180" s="164">
        <f>$W$179+$U$180</f>
        <v>1</v>
      </c>
      <c r="X180" s="387">
        <f>$X$179+$V$180</f>
        <v>0</v>
      </c>
      <c r="Y180" s="164">
        <f>$Y$179+$W$180</f>
        <v>1</v>
      </c>
      <c r="Z180" s="387">
        <f>$Z$179+$X$180</f>
        <v>0</v>
      </c>
      <c r="AA180" s="164">
        <f>$AA$179+$Y$180</f>
        <v>1</v>
      </c>
      <c r="AB180" s="387">
        <f>$AB$179+$Z$180</f>
        <v>0</v>
      </c>
      <c r="AC180" s="402">
        <f t="shared" si="2"/>
        <v>10</v>
      </c>
    </row>
    <row r="181" spans="1:32" ht="15" customHeight="1" thickBot="1">
      <c r="B181" s="127" t="str">
        <f>'04.01.4-COBERTURAS'!$B$106</f>
        <v>04.01.550</v>
      </c>
      <c r="C181" s="128" t="str">
        <f>'04.01.4-COBERTURAS'!$C$106</f>
        <v>Revestimentos de forro</v>
      </c>
      <c r="D181" s="343"/>
      <c r="E181" s="1000"/>
      <c r="F181" s="1000"/>
      <c r="G181" s="1000"/>
      <c r="H181" s="1000"/>
      <c r="I181" s="1000"/>
      <c r="J181" s="1000"/>
      <c r="K181" s="1000"/>
      <c r="L181" s="1000"/>
      <c r="M181" s="1000"/>
      <c r="N181" s="1000"/>
      <c r="O181" s="1000"/>
      <c r="P181" s="1000"/>
      <c r="Q181" s="1000"/>
      <c r="R181" s="1000"/>
      <c r="S181" s="1000"/>
      <c r="T181" s="1000"/>
      <c r="U181" s="1000"/>
      <c r="V181" s="1000"/>
      <c r="W181" s="1000"/>
      <c r="X181" s="1000"/>
      <c r="Y181" s="1000"/>
      <c r="Z181" s="1000"/>
      <c r="AA181" s="1000"/>
      <c r="AB181" s="1000"/>
      <c r="AC181" s="402">
        <f t="shared" si="2"/>
        <v>0</v>
      </c>
      <c r="AF181" t="s">
        <v>559</v>
      </c>
    </row>
    <row r="182" spans="1:32" ht="15" customHeight="1" thickBot="1">
      <c r="A182" s="107">
        <v>1</v>
      </c>
      <c r="B182" s="1005" t="str">
        <f>'04.01.4-COBERTURAS'!$B$107</f>
        <v>04.01.550.01</v>
      </c>
      <c r="C182" s="1006" t="str">
        <f>'04.01.4-COBERTURAS'!$C$107</f>
        <v>REMOÇÃO DE FORROS DE DRYWALL, PVC E FIBROMINERAL, DE FORMA MANUAL, SEM REAPROVEITAMENTO. AF_09/2023</v>
      </c>
      <c r="D182" s="1009">
        <f>'04.01.4-COBERTURAS'!$H$107</f>
        <v>0</v>
      </c>
      <c r="E182" s="175"/>
      <c r="F182" s="381">
        <f>$E$182*$D$182</f>
        <v>0</v>
      </c>
      <c r="G182" s="176"/>
      <c r="H182" s="386">
        <f>$G$182*$D$182</f>
        <v>0</v>
      </c>
      <c r="I182" s="176">
        <v>1</v>
      </c>
      <c r="J182" s="386">
        <f>$I$182*$D$182</f>
        <v>0</v>
      </c>
      <c r="K182" s="176"/>
      <c r="L182" s="386">
        <f>$K$182*$D$182</f>
        <v>0</v>
      </c>
      <c r="M182" s="176"/>
      <c r="N182" s="386">
        <f>$M$182*$D$182</f>
        <v>0</v>
      </c>
      <c r="O182" s="176"/>
      <c r="P182" s="386">
        <f>$O$182*$D$182</f>
        <v>0</v>
      </c>
      <c r="Q182" s="176"/>
      <c r="R182" s="386">
        <f>$Q$182*$D$182</f>
        <v>0</v>
      </c>
      <c r="S182" s="176"/>
      <c r="T182" s="386">
        <f>$S$182*$D$182</f>
        <v>0</v>
      </c>
      <c r="U182" s="176"/>
      <c r="V182" s="386">
        <f>$U$182*$D$182</f>
        <v>0</v>
      </c>
      <c r="W182" s="176"/>
      <c r="X182" s="386">
        <f>$W$182*$D$182</f>
        <v>0</v>
      </c>
      <c r="Y182" s="176"/>
      <c r="Z182" s="386">
        <f>$Y$182*$D$182</f>
        <v>0</v>
      </c>
      <c r="AA182" s="176"/>
      <c r="AB182" s="386">
        <f>$AA$182*$D$182</f>
        <v>0</v>
      </c>
      <c r="AC182" s="402">
        <f t="shared" si="2"/>
        <v>1</v>
      </c>
      <c r="AF182" t="s">
        <v>560</v>
      </c>
    </row>
    <row r="183" spans="1:32" ht="15" customHeight="1" thickBot="1">
      <c r="A183" s="107">
        <v>2</v>
      </c>
      <c r="B183" s="1005"/>
      <c r="C183" s="1006"/>
      <c r="D183" s="1009"/>
      <c r="E183" s="162">
        <f>$E$182</f>
        <v>0</v>
      </c>
      <c r="F183" s="382">
        <f>$F$182</f>
        <v>0</v>
      </c>
      <c r="G183" s="164">
        <f>$G$182+$E$183</f>
        <v>0</v>
      </c>
      <c r="H183" s="387">
        <f>$H$182+$F$183</f>
        <v>0</v>
      </c>
      <c r="I183" s="164">
        <f>$I$182+$G$183</f>
        <v>1</v>
      </c>
      <c r="J183" s="387">
        <f>$J$182+$H$183</f>
        <v>0</v>
      </c>
      <c r="K183" s="164">
        <f>$K$182+$I$183</f>
        <v>1</v>
      </c>
      <c r="L183" s="387">
        <f>$L$182+$J$183</f>
        <v>0</v>
      </c>
      <c r="M183" s="164">
        <f>$M$182+$K$183</f>
        <v>1</v>
      </c>
      <c r="N183" s="387">
        <f>$N$182+$L$183</f>
        <v>0</v>
      </c>
      <c r="O183" s="164">
        <f>$O$182+$M$183</f>
        <v>1</v>
      </c>
      <c r="P183" s="387">
        <f>$P$182+$N$183</f>
        <v>0</v>
      </c>
      <c r="Q183" s="164">
        <f>$Q$182+$O$183</f>
        <v>1</v>
      </c>
      <c r="R183" s="387">
        <f>$R$182+$P$183</f>
        <v>0</v>
      </c>
      <c r="S183" s="164">
        <f>$S$182+$Q$183</f>
        <v>1</v>
      </c>
      <c r="T183" s="387">
        <f>$T$182+$R$183</f>
        <v>0</v>
      </c>
      <c r="U183" s="164">
        <f>$U$182+$S$183</f>
        <v>1</v>
      </c>
      <c r="V183" s="387">
        <f>$V$182+$T$183</f>
        <v>0</v>
      </c>
      <c r="W183" s="164">
        <f>$W$182+$U$183</f>
        <v>1</v>
      </c>
      <c r="X183" s="387">
        <f>$X$182+$V$183</f>
        <v>0</v>
      </c>
      <c r="Y183" s="164">
        <f>$Y$182+$W$183</f>
        <v>1</v>
      </c>
      <c r="Z183" s="387">
        <f>$Z$182+$X$183</f>
        <v>0</v>
      </c>
      <c r="AA183" s="164">
        <f>$AA$182+$Y$183</f>
        <v>1</v>
      </c>
      <c r="AB183" s="387">
        <f>$AB$182+$Z$183</f>
        <v>0</v>
      </c>
      <c r="AC183" s="402">
        <f t="shared" si="2"/>
        <v>10</v>
      </c>
    </row>
    <row r="184" spans="1:32" ht="15" customHeight="1" thickBot="1">
      <c r="A184" s="107">
        <v>1</v>
      </c>
      <c r="B184" s="1005" t="str">
        <f>'04.01.4-COBERTURAS'!$B$108</f>
        <v>04.01.550.02</v>
      </c>
      <c r="C184" s="1006" t="str">
        <f>'04.01.4-COBERTURAS'!$C$108</f>
        <v>REMOÇÃO DE TRAMA METÁLICA OU DE MADEIRA PARA FORRO, DE FORMA MANUAL, SEM REAPROVEITAMENTO. AF_09/2023</v>
      </c>
      <c r="D184" s="1009">
        <f>'04.01.4-COBERTURAS'!$H$108</f>
        <v>0</v>
      </c>
      <c r="E184" s="175"/>
      <c r="F184" s="381">
        <f>$E$184*$D$184</f>
        <v>0</v>
      </c>
      <c r="G184" s="176"/>
      <c r="H184" s="386">
        <f>$G$184*$D$184</f>
        <v>0</v>
      </c>
      <c r="I184" s="176">
        <v>1</v>
      </c>
      <c r="J184" s="386">
        <f>$I$184*$D$184</f>
        <v>0</v>
      </c>
      <c r="K184" s="176"/>
      <c r="L184" s="386">
        <f>$K$184*$D$184</f>
        <v>0</v>
      </c>
      <c r="M184" s="176"/>
      <c r="N184" s="386">
        <f>$M$184*$D$184</f>
        <v>0</v>
      </c>
      <c r="O184" s="176"/>
      <c r="P184" s="386">
        <f>$O$184*$D$184</f>
        <v>0</v>
      </c>
      <c r="Q184" s="176"/>
      <c r="R184" s="386">
        <f>$Q$184*$D$184</f>
        <v>0</v>
      </c>
      <c r="S184" s="176"/>
      <c r="T184" s="386">
        <f>$S$184*$D$184</f>
        <v>0</v>
      </c>
      <c r="U184" s="176"/>
      <c r="V184" s="386">
        <f>$U$184*$D$184</f>
        <v>0</v>
      </c>
      <c r="W184" s="176"/>
      <c r="X184" s="386">
        <f>$W$184*$D$184</f>
        <v>0</v>
      </c>
      <c r="Y184" s="176"/>
      <c r="Z184" s="386">
        <f>$Y$184*$D$184</f>
        <v>0</v>
      </c>
      <c r="AA184" s="176"/>
      <c r="AB184" s="386">
        <f>$AA$184*$D$184</f>
        <v>0</v>
      </c>
      <c r="AC184" s="402">
        <f t="shared" si="2"/>
        <v>1</v>
      </c>
      <c r="AF184" t="s">
        <v>561</v>
      </c>
    </row>
    <row r="185" spans="1:32" ht="15" customHeight="1" thickBot="1">
      <c r="A185" s="107">
        <v>2</v>
      </c>
      <c r="B185" s="1005"/>
      <c r="C185" s="1006"/>
      <c r="D185" s="1009"/>
      <c r="E185" s="162">
        <f>$E$184</f>
        <v>0</v>
      </c>
      <c r="F185" s="382">
        <f>$F$184</f>
        <v>0</v>
      </c>
      <c r="G185" s="164">
        <f>$G$184+$E$185</f>
        <v>0</v>
      </c>
      <c r="H185" s="387">
        <f>$H$184+$F$185</f>
        <v>0</v>
      </c>
      <c r="I185" s="164">
        <f>$I$184+$G$185</f>
        <v>1</v>
      </c>
      <c r="J185" s="387">
        <f>$J$184+$H$185</f>
        <v>0</v>
      </c>
      <c r="K185" s="164">
        <f>$K$184+$I$185</f>
        <v>1</v>
      </c>
      <c r="L185" s="387">
        <f>$L$184+$J$185</f>
        <v>0</v>
      </c>
      <c r="M185" s="164">
        <f>$M$184+$K$185</f>
        <v>1</v>
      </c>
      <c r="N185" s="387">
        <f>$N$184+$L$185</f>
        <v>0</v>
      </c>
      <c r="O185" s="164">
        <f>$O$184+$M$185</f>
        <v>1</v>
      </c>
      <c r="P185" s="387">
        <f>$P$184+$N$185</f>
        <v>0</v>
      </c>
      <c r="Q185" s="164">
        <f>$Q$184+$O$185</f>
        <v>1</v>
      </c>
      <c r="R185" s="387">
        <f>$R$184+$P$185</f>
        <v>0</v>
      </c>
      <c r="S185" s="164">
        <f>$S$184+$Q$185</f>
        <v>1</v>
      </c>
      <c r="T185" s="387">
        <f>$T$184+$R$185</f>
        <v>0</v>
      </c>
      <c r="U185" s="164">
        <f>$U$184+$S$185</f>
        <v>1</v>
      </c>
      <c r="V185" s="387">
        <f>$V$184+$T$185</f>
        <v>0</v>
      </c>
      <c r="W185" s="164">
        <f>$W$184+$U$185</f>
        <v>1</v>
      </c>
      <c r="X185" s="387">
        <f>$X$184+$V$185</f>
        <v>0</v>
      </c>
      <c r="Y185" s="164">
        <f>$Y$184+$W$185</f>
        <v>1</v>
      </c>
      <c r="Z185" s="387">
        <f>$Z$184+$X$185</f>
        <v>0</v>
      </c>
      <c r="AA185" s="164">
        <f>$AA$184+$Y$185</f>
        <v>1</v>
      </c>
      <c r="AB185" s="387">
        <f>$AB$184+$Z$185</f>
        <v>0</v>
      </c>
      <c r="AC185" s="402">
        <f t="shared" si="2"/>
        <v>10</v>
      </c>
    </row>
    <row r="186" spans="1:32" ht="15" customHeight="1" thickBot="1">
      <c r="A186" s="107">
        <v>1</v>
      </c>
      <c r="B186" s="1005" t="str">
        <f>'04.01.4-COBERTURAS'!$B$109</f>
        <v>04.01.550.03</v>
      </c>
      <c r="C186" s="1006" t="str">
        <f>'04.01.4-COBERTURAS'!$C$109</f>
        <v>FORRO EM MADEIRA, INCLUSIVE ESTRUTURA BIDIRECIONAL DE FIXAÇÃO</v>
      </c>
      <c r="D186" s="1009">
        <f>'04.01.4-COBERTURAS'!$H$109</f>
        <v>0</v>
      </c>
      <c r="E186" s="175"/>
      <c r="F186" s="381">
        <f>$E$186*$D$186</f>
        <v>0</v>
      </c>
      <c r="G186" s="176"/>
      <c r="H186" s="386">
        <f>$G$186*$D$186</f>
        <v>0</v>
      </c>
      <c r="I186" s="176"/>
      <c r="J186" s="386">
        <f>$I$186*$D$186</f>
        <v>0</v>
      </c>
      <c r="K186" s="176">
        <v>1</v>
      </c>
      <c r="L186" s="386">
        <f>$K$186*$D$186</f>
        <v>0</v>
      </c>
      <c r="M186" s="176"/>
      <c r="N186" s="386">
        <f>$M$186*$D$186</f>
        <v>0</v>
      </c>
      <c r="O186" s="176"/>
      <c r="P186" s="386">
        <f>$O$186*$D$186</f>
        <v>0</v>
      </c>
      <c r="Q186" s="176"/>
      <c r="R186" s="386">
        <f>$Q$186*$D$186</f>
        <v>0</v>
      </c>
      <c r="S186" s="176"/>
      <c r="T186" s="386">
        <f>$S$186*$D$186</f>
        <v>0</v>
      </c>
      <c r="U186" s="176"/>
      <c r="V186" s="386">
        <f>$U$186*$D$186</f>
        <v>0</v>
      </c>
      <c r="W186" s="176"/>
      <c r="X186" s="386">
        <f>$W$186*$D$186</f>
        <v>0</v>
      </c>
      <c r="Y186" s="176"/>
      <c r="Z186" s="386">
        <f>$Y$186*$D$186</f>
        <v>0</v>
      </c>
      <c r="AA186" s="176"/>
      <c r="AB186" s="386">
        <f>$AA$186*$D$186</f>
        <v>0</v>
      </c>
      <c r="AC186" s="402">
        <f t="shared" si="2"/>
        <v>1</v>
      </c>
      <c r="AF186" t="s">
        <v>563</v>
      </c>
    </row>
    <row r="187" spans="1:32" ht="15" customHeight="1" thickBot="1">
      <c r="A187" s="107">
        <v>2</v>
      </c>
      <c r="B187" s="1005"/>
      <c r="C187" s="1006"/>
      <c r="D187" s="1009"/>
      <c r="E187" s="162">
        <f>$E$186</f>
        <v>0</v>
      </c>
      <c r="F187" s="382">
        <f>$F$186</f>
        <v>0</v>
      </c>
      <c r="G187" s="164">
        <f>$G$186+$E$187</f>
        <v>0</v>
      </c>
      <c r="H187" s="387">
        <f>$H$186+$F$187</f>
        <v>0</v>
      </c>
      <c r="I187" s="164">
        <f>$I$186+$G$187</f>
        <v>0</v>
      </c>
      <c r="J187" s="387">
        <f>$J$186+$H$187</f>
        <v>0</v>
      </c>
      <c r="K187" s="164">
        <f>$K$186+$I$187</f>
        <v>1</v>
      </c>
      <c r="L187" s="387">
        <f>$L$186+$J$187</f>
        <v>0</v>
      </c>
      <c r="M187" s="164">
        <f>$M$186+$K$187</f>
        <v>1</v>
      </c>
      <c r="N187" s="387">
        <f>$N$186+$L$187</f>
        <v>0</v>
      </c>
      <c r="O187" s="164">
        <f>$O$186+$M$187</f>
        <v>1</v>
      </c>
      <c r="P187" s="387">
        <f>$P$186+$N$187</f>
        <v>0</v>
      </c>
      <c r="Q187" s="164">
        <f>$Q$186+$O$187</f>
        <v>1</v>
      </c>
      <c r="R187" s="387">
        <f>$R$186+$P$187</f>
        <v>0</v>
      </c>
      <c r="S187" s="164">
        <f>$S$186+$Q$187</f>
        <v>1</v>
      </c>
      <c r="T187" s="387">
        <f>$T$186+$R$187</f>
        <v>0</v>
      </c>
      <c r="U187" s="164">
        <f>$U$186+$S$187</f>
        <v>1</v>
      </c>
      <c r="V187" s="387">
        <f>$V$186+$T$187</f>
        <v>0</v>
      </c>
      <c r="W187" s="164">
        <f>$W$186+$U$187</f>
        <v>1</v>
      </c>
      <c r="X187" s="387">
        <f>$X$186+$V$187</f>
        <v>0</v>
      </c>
      <c r="Y187" s="164">
        <f>$Y$186+$W$187</f>
        <v>1</v>
      </c>
      <c r="Z187" s="387">
        <f>$Z$186+$X$187</f>
        <v>0</v>
      </c>
      <c r="AA187" s="164">
        <f>$AA$186+$Y$187</f>
        <v>1</v>
      </c>
      <c r="AB187" s="387">
        <f>$AB$186+$Z$187</f>
        <v>0</v>
      </c>
      <c r="AC187" s="402">
        <f t="shared" si="2"/>
        <v>9</v>
      </c>
    </row>
    <row r="188" spans="1:32" ht="15" customHeight="1" thickBot="1">
      <c r="A188" s="107">
        <v>1</v>
      </c>
      <c r="B188" s="1005" t="str">
        <f>'04.01.4-COBERTURAS'!$B$110</f>
        <v>04.01.550.04</v>
      </c>
      <c r="C188" s="1006" t="str">
        <f>'04.01.4-COBERTURAS'!$C$110</f>
        <v>RODA FORRO EM MADEIRA  - CEDRINHO, PARAJU, MASSARANDUBRA, ANGELIN OU EQUIVALENTE DA REGIÃO - FORNECIMENTO E INSTALAÇÃO</v>
      </c>
      <c r="D188" s="1009">
        <f>'04.01.4-COBERTURAS'!$H$110</f>
        <v>0</v>
      </c>
      <c r="E188" s="175"/>
      <c r="F188" s="381">
        <f>$E$188*$D$188</f>
        <v>0</v>
      </c>
      <c r="G188" s="176"/>
      <c r="H188" s="386">
        <f>$G$188*$D$188</f>
        <v>0</v>
      </c>
      <c r="I188" s="176"/>
      <c r="J188" s="386">
        <f>$I$188*$D$188</f>
        <v>0</v>
      </c>
      <c r="K188" s="176">
        <v>1</v>
      </c>
      <c r="L188" s="386">
        <f>$K$188*$D$188</f>
        <v>0</v>
      </c>
      <c r="M188" s="176"/>
      <c r="N188" s="386">
        <f>$M$188*$D$188</f>
        <v>0</v>
      </c>
      <c r="O188" s="176"/>
      <c r="P188" s="386">
        <f>$O$188*$D$188</f>
        <v>0</v>
      </c>
      <c r="Q188" s="176"/>
      <c r="R188" s="386">
        <f>$Q$188*$D$188</f>
        <v>0</v>
      </c>
      <c r="S188" s="176"/>
      <c r="T188" s="386">
        <f>$S$188*$D$188</f>
        <v>0</v>
      </c>
      <c r="U188" s="176"/>
      <c r="V188" s="386">
        <f>$U$188*$D$188</f>
        <v>0</v>
      </c>
      <c r="W188" s="176"/>
      <c r="X188" s="386">
        <f>$W$188*$D$188</f>
        <v>0</v>
      </c>
      <c r="Y188" s="176"/>
      <c r="Z188" s="386">
        <f>$Y$188*$D$188</f>
        <v>0</v>
      </c>
      <c r="AA188" s="176"/>
      <c r="AB188" s="386">
        <f>$AA$188*$D$188</f>
        <v>0</v>
      </c>
      <c r="AC188" s="402">
        <f t="shared" si="2"/>
        <v>1</v>
      </c>
      <c r="AF188" t="s">
        <v>2797</v>
      </c>
    </row>
    <row r="189" spans="1:32" ht="15" customHeight="1" thickBot="1">
      <c r="A189" s="107">
        <v>2</v>
      </c>
      <c r="B189" s="1005"/>
      <c r="C189" s="1006"/>
      <c r="D189" s="1009"/>
      <c r="E189" s="162">
        <f>$E$188</f>
        <v>0</v>
      </c>
      <c r="F189" s="382">
        <f>$F$188</f>
        <v>0</v>
      </c>
      <c r="G189" s="164">
        <f>$G$188+$E$189</f>
        <v>0</v>
      </c>
      <c r="H189" s="387">
        <f>$H$188+$F$189</f>
        <v>0</v>
      </c>
      <c r="I189" s="164">
        <f>$I$188+$G$189</f>
        <v>0</v>
      </c>
      <c r="J189" s="387">
        <f>$J$188+$H$189</f>
        <v>0</v>
      </c>
      <c r="K189" s="164">
        <f>$K$188+$I$189</f>
        <v>1</v>
      </c>
      <c r="L189" s="387">
        <f>$L$188+$J$189</f>
        <v>0</v>
      </c>
      <c r="M189" s="164">
        <f>$M$188+$K$189</f>
        <v>1</v>
      </c>
      <c r="N189" s="387">
        <f>$N$188+$L$189</f>
        <v>0</v>
      </c>
      <c r="O189" s="164">
        <f>$O$188+$M$189</f>
        <v>1</v>
      </c>
      <c r="P189" s="387">
        <f>$P$188+$N$189</f>
        <v>0</v>
      </c>
      <c r="Q189" s="164">
        <f>$Q$188+$O$189</f>
        <v>1</v>
      </c>
      <c r="R189" s="387">
        <f>$R$188+$P$189</f>
        <v>0</v>
      </c>
      <c r="S189" s="164">
        <f>$S$188+$Q$189</f>
        <v>1</v>
      </c>
      <c r="T189" s="387">
        <f>$T$188+$R$189</f>
        <v>0</v>
      </c>
      <c r="U189" s="164">
        <f>$U$188+$S$189</f>
        <v>1</v>
      </c>
      <c r="V189" s="387">
        <f>$V$188+$T$189</f>
        <v>0</v>
      </c>
      <c r="W189" s="164">
        <f>$W$188+$U$189</f>
        <v>1</v>
      </c>
      <c r="X189" s="387">
        <f>$X$188+$V$189</f>
        <v>0</v>
      </c>
      <c r="Y189" s="164">
        <f>$Y$188+$W$189</f>
        <v>1</v>
      </c>
      <c r="Z189" s="387">
        <f>$Z$188+$X$189</f>
        <v>0</v>
      </c>
      <c r="AA189" s="164">
        <f>$AA$188+$Y$189</f>
        <v>1</v>
      </c>
      <c r="AB189" s="387">
        <f>$AB$188+$Z$189</f>
        <v>0</v>
      </c>
      <c r="AC189" s="402">
        <f t="shared" si="2"/>
        <v>9</v>
      </c>
    </row>
    <row r="190" spans="1:32" ht="15" customHeight="1" thickBot="1">
      <c r="A190" s="107">
        <v>1</v>
      </c>
      <c r="B190" s="1005" t="str">
        <f>'04.01.4-COBERTURAS'!$B$111</f>
        <v>04.01.550.05</v>
      </c>
      <c r="C190" s="1006" t="str">
        <f>'04.01.4-COBERTURAS'!$C$111</f>
        <v>PINTURA TINTA DE ACABAMENTO (PIGMENTADA) ESMALTE SINTÉTICO ACETINADO EM MADEIRA, 2 DEMÃOS. AF_01/2021</v>
      </c>
      <c r="D190" s="1009">
        <f>'04.01.4-COBERTURAS'!$H$111</f>
        <v>0</v>
      </c>
      <c r="E190" s="175"/>
      <c r="F190" s="381">
        <f>$E$190*$D$190</f>
        <v>0</v>
      </c>
      <c r="G190" s="176"/>
      <c r="H190" s="386">
        <f>$G$190*$D$190</f>
        <v>0</v>
      </c>
      <c r="I190" s="176"/>
      <c r="J190" s="386">
        <f>$I$190*$D$190</f>
        <v>0</v>
      </c>
      <c r="K190" s="176">
        <v>1</v>
      </c>
      <c r="L190" s="386">
        <f>$K$190*$D$190</f>
        <v>0</v>
      </c>
      <c r="M190" s="176"/>
      <c r="N190" s="386">
        <f>$M$190*$D$190</f>
        <v>0</v>
      </c>
      <c r="O190" s="176"/>
      <c r="P190" s="386">
        <f>$O$190*$D$190</f>
        <v>0</v>
      </c>
      <c r="Q190" s="176"/>
      <c r="R190" s="386">
        <f>$Q$190*$D$190</f>
        <v>0</v>
      </c>
      <c r="S190" s="176"/>
      <c r="T190" s="386">
        <f>$S$190*$D$190</f>
        <v>0</v>
      </c>
      <c r="U190" s="176"/>
      <c r="V190" s="386">
        <f>$U$190*$D$190</f>
        <v>0</v>
      </c>
      <c r="W190" s="176"/>
      <c r="X190" s="386">
        <f>$W$190*$D$190</f>
        <v>0</v>
      </c>
      <c r="Y190" s="176"/>
      <c r="Z190" s="386">
        <f>$Y$190*$D$190</f>
        <v>0</v>
      </c>
      <c r="AA190" s="176"/>
      <c r="AB190" s="386">
        <f>$AA$190*$D$190</f>
        <v>0</v>
      </c>
      <c r="AC190" s="402">
        <f t="shared" si="2"/>
        <v>1</v>
      </c>
      <c r="AF190" t="s">
        <v>2798</v>
      </c>
    </row>
    <row r="191" spans="1:32" ht="15" customHeight="1" thickBot="1">
      <c r="A191" s="107">
        <v>2</v>
      </c>
      <c r="B191" s="1005"/>
      <c r="C191" s="1006"/>
      <c r="D191" s="1009"/>
      <c r="E191" s="162">
        <f>$E$190</f>
        <v>0</v>
      </c>
      <c r="F191" s="382">
        <f>$F$190</f>
        <v>0</v>
      </c>
      <c r="G191" s="164">
        <f>$G$190+$E$191</f>
        <v>0</v>
      </c>
      <c r="H191" s="387">
        <f>$H$190+$F$191</f>
        <v>0</v>
      </c>
      <c r="I191" s="164">
        <f>$I$190+$G$191</f>
        <v>0</v>
      </c>
      <c r="J191" s="387">
        <f>$J$190+$H$191</f>
        <v>0</v>
      </c>
      <c r="K191" s="164">
        <f>$K$190+$I$191</f>
        <v>1</v>
      </c>
      <c r="L191" s="387">
        <f>$L$190+$J$191</f>
        <v>0</v>
      </c>
      <c r="M191" s="164">
        <f>$M$190+$K$191</f>
        <v>1</v>
      </c>
      <c r="N191" s="387">
        <f>$N$190+$L$191</f>
        <v>0</v>
      </c>
      <c r="O191" s="164">
        <f>$O$190+$M$191</f>
        <v>1</v>
      </c>
      <c r="P191" s="387">
        <f>$P$190+$N$191</f>
        <v>0</v>
      </c>
      <c r="Q191" s="164">
        <f>$Q$190+$O$191</f>
        <v>1</v>
      </c>
      <c r="R191" s="387">
        <f>$R$190+$P$191</f>
        <v>0</v>
      </c>
      <c r="S191" s="164">
        <f>$S$190+$Q$191</f>
        <v>1</v>
      </c>
      <c r="T191" s="387">
        <f>$T$190+$R$191</f>
        <v>0</v>
      </c>
      <c r="U191" s="164">
        <f>$U$190+$S$191</f>
        <v>1</v>
      </c>
      <c r="V191" s="387">
        <f>$V$190+$T$191</f>
        <v>0</v>
      </c>
      <c r="W191" s="164">
        <f>$W$190+$U$191</f>
        <v>1</v>
      </c>
      <c r="X191" s="387">
        <f>$X$190+$V$191</f>
        <v>0</v>
      </c>
      <c r="Y191" s="164">
        <f>$Y$190+$W$191</f>
        <v>1</v>
      </c>
      <c r="Z191" s="387">
        <f>$Z$190+$X$191</f>
        <v>0</v>
      </c>
      <c r="AA191" s="164">
        <f>$AA$190+$Y$191</f>
        <v>1</v>
      </c>
      <c r="AB191" s="387">
        <f>$AB$190+$Z$191</f>
        <v>0</v>
      </c>
      <c r="AC191" s="402">
        <f t="shared" si="2"/>
        <v>9</v>
      </c>
    </row>
    <row r="192" spans="1:32" ht="15" customHeight="1" thickBot="1">
      <c r="B192" s="127" t="str">
        <f>'04.01.4-COBERTURAS'!$B$112</f>
        <v>04.01.700</v>
      </c>
      <c r="C192" s="128" t="str">
        <f>'04.01.4-COBERTURAS'!$C$112</f>
        <v>Acabamentos e Arremates</v>
      </c>
      <c r="D192" s="343"/>
      <c r="E192" s="1000"/>
      <c r="F192" s="1000"/>
      <c r="G192" s="1000"/>
      <c r="H192" s="1000"/>
      <c r="I192" s="1000"/>
      <c r="J192" s="1000"/>
      <c r="K192" s="1000"/>
      <c r="L192" s="1000"/>
      <c r="M192" s="1000"/>
      <c r="N192" s="1000"/>
      <c r="O192" s="1000"/>
      <c r="P192" s="1000"/>
      <c r="Q192" s="1000"/>
      <c r="R192" s="1000"/>
      <c r="S192" s="1000"/>
      <c r="T192" s="1000"/>
      <c r="U192" s="1000"/>
      <c r="V192" s="1000"/>
      <c r="W192" s="1000"/>
      <c r="X192" s="1000"/>
      <c r="Y192" s="1000"/>
      <c r="Z192" s="1000"/>
      <c r="AA192" s="1000"/>
      <c r="AB192" s="1000"/>
      <c r="AC192" s="402">
        <f t="shared" ref="AC192:AC251" si="3">SUM(E192,G192,I192,K192,M192,O192,Q192,S192,U192,W192,Y192,AA192)</f>
        <v>0</v>
      </c>
      <c r="AF192" t="s">
        <v>2799</v>
      </c>
    </row>
    <row r="193" spans="1:32" ht="15" customHeight="1" thickBot="1">
      <c r="A193" s="107">
        <v>1</v>
      </c>
      <c r="B193" s="1005" t="str">
        <f>'04.01.4-COBERTURAS'!$B$113</f>
        <v>04.01.700.01</v>
      </c>
      <c r="C193" s="1006" t="str">
        <f>'04.01.4-COBERTURAS'!$C$113</f>
        <v>CALHA EM CHAPA DE ALUMÍNIO, DESENVOLVIMENTO DE 80CM (20X25CM), 1,5MM DE ESPESSURA, INCLUSO TRANSPORTE VERTICAL</v>
      </c>
      <c r="D193" s="1009">
        <f>'04.01.4-COBERTURAS'!$H$113</f>
        <v>0</v>
      </c>
      <c r="E193" s="175"/>
      <c r="F193" s="381">
        <f>$E$193*$D$193</f>
        <v>0</v>
      </c>
      <c r="G193" s="176"/>
      <c r="H193" s="386">
        <f>$G$193*$D$193</f>
        <v>0</v>
      </c>
      <c r="I193" s="176"/>
      <c r="J193" s="386">
        <f>$I$193*$D$193</f>
        <v>0</v>
      </c>
      <c r="K193" s="176">
        <v>1</v>
      </c>
      <c r="L193" s="386">
        <f>$K$193*$D$193</f>
        <v>0</v>
      </c>
      <c r="M193" s="176"/>
      <c r="N193" s="386">
        <f>$M$193*$D$193</f>
        <v>0</v>
      </c>
      <c r="O193" s="176"/>
      <c r="P193" s="386">
        <f>$O$193*$D$193</f>
        <v>0</v>
      </c>
      <c r="Q193" s="176"/>
      <c r="R193" s="386">
        <f>$Q$193*$D$193</f>
        <v>0</v>
      </c>
      <c r="S193" s="176"/>
      <c r="T193" s="386">
        <f>$S$193*$D$193</f>
        <v>0</v>
      </c>
      <c r="U193" s="176"/>
      <c r="V193" s="386">
        <f>$U$193*$D$193</f>
        <v>0</v>
      </c>
      <c r="W193" s="176"/>
      <c r="X193" s="386">
        <f>$W$193*$D$193</f>
        <v>0</v>
      </c>
      <c r="Y193" s="176"/>
      <c r="Z193" s="386">
        <f>$Y$193*$D$193</f>
        <v>0</v>
      </c>
      <c r="AA193" s="176"/>
      <c r="AB193" s="386">
        <f>$AA$193*$D$193</f>
        <v>0</v>
      </c>
      <c r="AC193" s="402">
        <f t="shared" si="3"/>
        <v>1</v>
      </c>
      <c r="AF193" t="s">
        <v>2800</v>
      </c>
    </row>
    <row r="194" spans="1:32" ht="15" customHeight="1" thickBot="1">
      <c r="A194" s="107">
        <v>2</v>
      </c>
      <c r="B194" s="1005"/>
      <c r="C194" s="1006"/>
      <c r="D194" s="1009"/>
      <c r="E194" s="162">
        <f>$E$193</f>
        <v>0</v>
      </c>
      <c r="F194" s="382">
        <f>$F$193</f>
        <v>0</v>
      </c>
      <c r="G194" s="164">
        <f>$G$193+$E$194</f>
        <v>0</v>
      </c>
      <c r="H194" s="387">
        <f>$H$193+$F$194</f>
        <v>0</v>
      </c>
      <c r="I194" s="164">
        <f>$I$193+$G$194</f>
        <v>0</v>
      </c>
      <c r="J194" s="387">
        <f>$J$193+$H$194</f>
        <v>0</v>
      </c>
      <c r="K194" s="164">
        <f>$K$193+$I$194</f>
        <v>1</v>
      </c>
      <c r="L194" s="387">
        <f>$L$193+$J$194</f>
        <v>0</v>
      </c>
      <c r="M194" s="164">
        <f>$M$193+$K$194</f>
        <v>1</v>
      </c>
      <c r="N194" s="387">
        <f>$N$193+$L$194</f>
        <v>0</v>
      </c>
      <c r="O194" s="164">
        <f>$O$193+$M$194</f>
        <v>1</v>
      </c>
      <c r="P194" s="387">
        <f>$P$193+$N$194</f>
        <v>0</v>
      </c>
      <c r="Q194" s="164">
        <f>$Q$193+$O$194</f>
        <v>1</v>
      </c>
      <c r="R194" s="387">
        <f>$R$193+$P$194</f>
        <v>0</v>
      </c>
      <c r="S194" s="164">
        <f>$S$193+$Q$194</f>
        <v>1</v>
      </c>
      <c r="T194" s="387">
        <f>$T$193+$R$194</f>
        <v>0</v>
      </c>
      <c r="U194" s="164">
        <f>$U$193+$S$194</f>
        <v>1</v>
      </c>
      <c r="V194" s="387">
        <f>$V$193+$T$194</f>
        <v>0</v>
      </c>
      <c r="W194" s="164">
        <f>$W$193+$U$194</f>
        <v>1</v>
      </c>
      <c r="X194" s="387">
        <f>$X$193+$V$194</f>
        <v>0</v>
      </c>
      <c r="Y194" s="164">
        <f>$Y$193+$W$194</f>
        <v>1</v>
      </c>
      <c r="Z194" s="387">
        <f>$Z$193+$X$194</f>
        <v>0</v>
      </c>
      <c r="AA194" s="164">
        <f>$AA$193+$Y$194</f>
        <v>1</v>
      </c>
      <c r="AB194" s="387">
        <f>$AB$193+$Z$194</f>
        <v>0</v>
      </c>
      <c r="AC194" s="402">
        <f t="shared" si="3"/>
        <v>9</v>
      </c>
    </row>
    <row r="195" spans="1:32" ht="15" customHeight="1" thickBot="1">
      <c r="A195" s="107">
        <v>1</v>
      </c>
      <c r="B195" s="1005" t="str">
        <f>'04.01.4-COBERTURAS'!$B$114</f>
        <v>04.01.700.02</v>
      </c>
      <c r="C195" s="1006" t="str">
        <f>'04.01.4-COBERTURAS'!$C$114</f>
        <v>CALHA EM CHAPA DE ALUMÍNIO, RETANGULAR (25X25CM), 1,5MM DE ESPESSURA, INCLUSO TRANSPORTE VERTICAL</v>
      </c>
      <c r="D195" s="1009">
        <f>'04.01.4-COBERTURAS'!$H$114</f>
        <v>0</v>
      </c>
      <c r="E195" s="175"/>
      <c r="F195" s="381">
        <f>$E$195*$D$195</f>
        <v>0</v>
      </c>
      <c r="G195" s="176"/>
      <c r="H195" s="386">
        <f>$G$195*$D$195</f>
        <v>0</v>
      </c>
      <c r="I195" s="176"/>
      <c r="J195" s="386">
        <f>$I$195*$D$195</f>
        <v>0</v>
      </c>
      <c r="K195" s="176">
        <v>1</v>
      </c>
      <c r="L195" s="386">
        <f>$K$195*$D$195</f>
        <v>0</v>
      </c>
      <c r="M195" s="176"/>
      <c r="N195" s="386">
        <f>$M$195*$D$195</f>
        <v>0</v>
      </c>
      <c r="O195" s="176"/>
      <c r="P195" s="386">
        <f>$O$195*$D$195</f>
        <v>0</v>
      </c>
      <c r="Q195" s="176"/>
      <c r="R195" s="386">
        <f>$Q$195*$D$195</f>
        <v>0</v>
      </c>
      <c r="S195" s="176"/>
      <c r="T195" s="386">
        <f>$S$195*$D$195</f>
        <v>0</v>
      </c>
      <c r="U195" s="176"/>
      <c r="V195" s="386">
        <f>$U$195*$D$195</f>
        <v>0</v>
      </c>
      <c r="W195" s="176"/>
      <c r="X195" s="386">
        <f>$W$195*$D$195</f>
        <v>0</v>
      </c>
      <c r="Y195" s="176"/>
      <c r="Z195" s="386">
        <f>$Y$195*$D$195</f>
        <v>0</v>
      </c>
      <c r="AA195" s="176"/>
      <c r="AB195" s="386">
        <f>$AA$195*$D$195</f>
        <v>0</v>
      </c>
      <c r="AC195" s="402">
        <f t="shared" si="3"/>
        <v>1</v>
      </c>
      <c r="AF195" t="s">
        <v>2801</v>
      </c>
    </row>
    <row r="196" spans="1:32" ht="15" customHeight="1" thickBot="1">
      <c r="A196" s="107">
        <v>2</v>
      </c>
      <c r="B196" s="1005"/>
      <c r="C196" s="1006"/>
      <c r="D196" s="1009"/>
      <c r="E196" s="162">
        <f>$E$195</f>
        <v>0</v>
      </c>
      <c r="F196" s="382">
        <f>$F$195</f>
        <v>0</v>
      </c>
      <c r="G196" s="164">
        <f>$G$195+$E$196</f>
        <v>0</v>
      </c>
      <c r="H196" s="387">
        <f>$H$195+$F$196</f>
        <v>0</v>
      </c>
      <c r="I196" s="164">
        <f>$I$195+$G$196</f>
        <v>0</v>
      </c>
      <c r="J196" s="387">
        <f>$J$195+$H$196</f>
        <v>0</v>
      </c>
      <c r="K196" s="164">
        <f>$K$195+$I$196</f>
        <v>1</v>
      </c>
      <c r="L196" s="387">
        <f>$L$195+$J$196</f>
        <v>0</v>
      </c>
      <c r="M196" s="164">
        <f>$M$195+$K$196</f>
        <v>1</v>
      </c>
      <c r="N196" s="387">
        <f>$N$195+$L$196</f>
        <v>0</v>
      </c>
      <c r="O196" s="164">
        <f>$O$195+$M$196</f>
        <v>1</v>
      </c>
      <c r="P196" s="387">
        <f>$P$195+$N$196</f>
        <v>0</v>
      </c>
      <c r="Q196" s="164">
        <f>$Q$195+$O$196</f>
        <v>1</v>
      </c>
      <c r="R196" s="387">
        <f>$R$195+$P$196</f>
        <v>0</v>
      </c>
      <c r="S196" s="164">
        <f>$S$195+$Q$196</f>
        <v>1</v>
      </c>
      <c r="T196" s="387">
        <f>$T$195+$R$196</f>
        <v>0</v>
      </c>
      <c r="U196" s="164">
        <f>$U$195+$S$196</f>
        <v>1</v>
      </c>
      <c r="V196" s="387">
        <f>$V$195+$T$196</f>
        <v>0</v>
      </c>
      <c r="W196" s="164">
        <f>$W$195+$U$196</f>
        <v>1</v>
      </c>
      <c r="X196" s="387">
        <f>$X$195+$V$196</f>
        <v>0</v>
      </c>
      <c r="Y196" s="164">
        <f>$Y$195+$W$196</f>
        <v>1</v>
      </c>
      <c r="Z196" s="387">
        <f>$Z$195+$X$196</f>
        <v>0</v>
      </c>
      <c r="AA196" s="164">
        <f>$AA$195+$Y$196</f>
        <v>1</v>
      </c>
      <c r="AB196" s="387">
        <f>$AB$195+$Z$196</f>
        <v>0</v>
      </c>
      <c r="AC196" s="402">
        <f t="shared" si="3"/>
        <v>9</v>
      </c>
    </row>
    <row r="197" spans="1:32" ht="15" customHeight="1">
      <c r="A197" s="107">
        <v>1</v>
      </c>
      <c r="B197" s="994" t="str">
        <f>'04.01.4-COBERTURAS'!$B$115</f>
        <v>04.01.700.03</v>
      </c>
      <c r="C197" s="996" t="str">
        <f>'04.01.4-COBERTURAS'!$C$115</f>
        <v>CALHA EM CHAPA DE ALUMÍNIO, SEMICIRCULAR, DESENVOLVIMENTO DE 33CM (20X10CM), 2MM DE ESPESSURA, INCLUSO TRANSPORTE VERTICAL</v>
      </c>
      <c r="D197" s="1010">
        <f>'04.01.4-COBERTURAS'!$H$115</f>
        <v>0</v>
      </c>
      <c r="E197" s="175"/>
      <c r="F197" s="381">
        <f>$E$197*$D$197</f>
        <v>0</v>
      </c>
      <c r="G197" s="176"/>
      <c r="H197" s="386">
        <f>$G$197*$D$197</f>
        <v>0</v>
      </c>
      <c r="I197" s="176">
        <v>1</v>
      </c>
      <c r="J197" s="386">
        <f>$I$197*$D$197</f>
        <v>0</v>
      </c>
      <c r="K197" s="176"/>
      <c r="L197" s="386">
        <f>$K$197*$D$197</f>
        <v>0</v>
      </c>
      <c r="M197" s="176"/>
      <c r="N197" s="386">
        <f>$M$197*$D$197</f>
        <v>0</v>
      </c>
      <c r="O197" s="176"/>
      <c r="P197" s="386">
        <f>$O$197*$D$197</f>
        <v>0</v>
      </c>
      <c r="Q197" s="176"/>
      <c r="R197" s="386">
        <f>$Q$197*$D$197</f>
        <v>0</v>
      </c>
      <c r="S197" s="176"/>
      <c r="T197" s="386">
        <f>$S$197*$D$197</f>
        <v>0</v>
      </c>
      <c r="U197" s="176"/>
      <c r="V197" s="386">
        <f>$U$197*$D$197</f>
        <v>0</v>
      </c>
      <c r="W197" s="176"/>
      <c r="X197" s="386">
        <f>$W$197*$D$197</f>
        <v>0</v>
      </c>
      <c r="Y197" s="176"/>
      <c r="Z197" s="386">
        <f>$Y$197*$D$197</f>
        <v>0</v>
      </c>
      <c r="AA197" s="176"/>
      <c r="AB197" s="386">
        <f>$AA$197*$D$197</f>
        <v>0</v>
      </c>
      <c r="AC197" s="402">
        <f t="shared" si="3"/>
        <v>1</v>
      </c>
      <c r="AF197" t="s">
        <v>2802</v>
      </c>
    </row>
    <row r="198" spans="1:32" ht="15" customHeight="1" thickBot="1">
      <c r="A198" s="107">
        <v>2</v>
      </c>
      <c r="B198" s="995"/>
      <c r="C198" s="997"/>
      <c r="D198" s="1011"/>
      <c r="E198" s="162">
        <f>$E$197</f>
        <v>0</v>
      </c>
      <c r="F198" s="382">
        <f>$F$197</f>
        <v>0</v>
      </c>
      <c r="G198" s="164">
        <f>$G$197+$E$198</f>
        <v>0</v>
      </c>
      <c r="H198" s="387">
        <f>$H$197+$F$198</f>
        <v>0</v>
      </c>
      <c r="I198" s="164">
        <f>$I$197+$G$198</f>
        <v>1</v>
      </c>
      <c r="J198" s="387">
        <f>$J$197+$H$198</f>
        <v>0</v>
      </c>
      <c r="K198" s="164">
        <f>$K$197+$I$198</f>
        <v>1</v>
      </c>
      <c r="L198" s="387">
        <f>$L$197+$J$198</f>
        <v>0</v>
      </c>
      <c r="M198" s="164">
        <f>$M$197+$K$198</f>
        <v>1</v>
      </c>
      <c r="N198" s="387">
        <f>$N$197+$L$198</f>
        <v>0</v>
      </c>
      <c r="O198" s="164">
        <f>$O$197+$M$198</f>
        <v>1</v>
      </c>
      <c r="P198" s="387">
        <f>$P$197+$N$198</f>
        <v>0</v>
      </c>
      <c r="Q198" s="164">
        <f>$Q$197+$O$198</f>
        <v>1</v>
      </c>
      <c r="R198" s="387">
        <f>$R$197+$P$198</f>
        <v>0</v>
      </c>
      <c r="S198" s="164">
        <f>$S$197+$Q$198</f>
        <v>1</v>
      </c>
      <c r="T198" s="387">
        <f>$T$197+$R$198</f>
        <v>0</v>
      </c>
      <c r="U198" s="164">
        <f>$U$197+$S$198</f>
        <v>1</v>
      </c>
      <c r="V198" s="387">
        <f>$V$197+$T$198</f>
        <v>0</v>
      </c>
      <c r="W198" s="164">
        <f>$W$197+$U$198</f>
        <v>1</v>
      </c>
      <c r="X198" s="387">
        <f>$X$197+$V$198</f>
        <v>0</v>
      </c>
      <c r="Y198" s="164">
        <f>$Y$197+$W$198</f>
        <v>1</v>
      </c>
      <c r="Z198" s="387">
        <f>$Z$197+$X$198</f>
        <v>0</v>
      </c>
      <c r="AA198" s="164">
        <f>$AA$197+$Y$198</f>
        <v>1</v>
      </c>
      <c r="AB198" s="387">
        <f>$AB$197+$Z$198</f>
        <v>0</v>
      </c>
      <c r="AC198" s="402">
        <f t="shared" si="3"/>
        <v>10</v>
      </c>
    </row>
    <row r="199" spans="1:32" ht="15" customHeight="1">
      <c r="B199" s="76" t="str">
        <f>'04.01.4-COBERTURAS'!$B$116</f>
        <v>04.01.000</v>
      </c>
      <c r="C199" s="40" t="str">
        <f>'04.01.4-COBERTURAS'!$C$116</f>
        <v>ARQUITETURA - Bloco F (F1)</v>
      </c>
      <c r="D199" s="378">
        <f>'04.01.4-COBERTURAS'!$H$116</f>
        <v>0</v>
      </c>
      <c r="E199" s="993"/>
      <c r="F199" s="993"/>
      <c r="G199" s="993"/>
      <c r="H199" s="993"/>
      <c r="I199" s="993"/>
      <c r="J199" s="993"/>
      <c r="K199" s="993"/>
      <c r="L199" s="993"/>
      <c r="M199" s="993"/>
      <c r="N199" s="993"/>
      <c r="O199" s="993"/>
      <c r="P199" s="993"/>
      <c r="Q199" s="993"/>
      <c r="R199" s="993"/>
      <c r="S199" s="993"/>
      <c r="T199" s="993"/>
      <c r="U199" s="993"/>
      <c r="V199" s="993"/>
      <c r="W199" s="993"/>
      <c r="X199" s="993"/>
      <c r="Y199" s="993"/>
      <c r="Z199" s="993"/>
      <c r="AA199" s="993"/>
      <c r="AB199" s="993"/>
      <c r="AC199" s="402">
        <f t="shared" si="3"/>
        <v>0</v>
      </c>
      <c r="AF199" s="200" t="s">
        <v>564</v>
      </c>
    </row>
    <row r="200" spans="1:32" ht="15" customHeight="1" thickBot="1">
      <c r="B200" s="127" t="str">
        <f>'04.01.4-COBERTURAS'!$B$117</f>
        <v>04.01.400</v>
      </c>
      <c r="C200" s="128" t="str">
        <f>'04.01.4-COBERTURAS'!$C$117</f>
        <v>Cobertura e fechamento lateral</v>
      </c>
      <c r="D200" s="343"/>
      <c r="E200" s="1000"/>
      <c r="F200" s="1000"/>
      <c r="G200" s="1000"/>
      <c r="H200" s="1000"/>
      <c r="I200" s="1000"/>
      <c r="J200" s="1000"/>
      <c r="K200" s="1000"/>
      <c r="L200" s="1000"/>
      <c r="M200" s="1000"/>
      <c r="N200" s="1000"/>
      <c r="O200" s="1000"/>
      <c r="P200" s="1000"/>
      <c r="Q200" s="1000"/>
      <c r="R200" s="1000"/>
      <c r="S200" s="1000"/>
      <c r="T200" s="1000"/>
      <c r="U200" s="1000"/>
      <c r="V200" s="1000"/>
      <c r="W200" s="1000"/>
      <c r="X200" s="1000"/>
      <c r="Y200" s="1000"/>
      <c r="Z200" s="1000"/>
      <c r="AA200" s="1000"/>
      <c r="AB200" s="1000"/>
      <c r="AC200" s="402">
        <f t="shared" si="3"/>
        <v>0</v>
      </c>
      <c r="AF200" t="s">
        <v>566</v>
      </c>
    </row>
    <row r="201" spans="1:32" ht="15" customHeight="1">
      <c r="A201" s="107">
        <v>1</v>
      </c>
      <c r="B201" s="994" t="str">
        <f>'04.01.4-COBERTURAS'!$B$118</f>
        <v>04.01.400.01</v>
      </c>
      <c r="C201" s="996" t="str">
        <f>'04.01.4-COBERTURAS'!$C$118</f>
        <v>REMOÇÃO DE TELHAS CERÂMICAS SEM REAPROVEITAMENTO, INCLUSIVE TRANSPORTE VERTICAL</v>
      </c>
      <c r="D201" s="1010">
        <f>'04.01.4-COBERTURAS'!$H$118</f>
        <v>0</v>
      </c>
      <c r="E201" s="175"/>
      <c r="F201" s="381">
        <f>$E$201*$D$201</f>
        <v>0</v>
      </c>
      <c r="G201" s="176"/>
      <c r="H201" s="386">
        <f>$G$201*$D$201</f>
        <v>0</v>
      </c>
      <c r="I201" s="176">
        <v>1</v>
      </c>
      <c r="J201" s="386">
        <f>$I$201*$D$201</f>
        <v>0</v>
      </c>
      <c r="K201" s="176"/>
      <c r="L201" s="386">
        <f>$K$201*$D$201</f>
        <v>0</v>
      </c>
      <c r="M201" s="176"/>
      <c r="N201" s="386">
        <f>$M$201*$D$201</f>
        <v>0</v>
      </c>
      <c r="O201" s="176"/>
      <c r="P201" s="386">
        <f>$O$201*$D$201</f>
        <v>0</v>
      </c>
      <c r="Q201" s="176"/>
      <c r="R201" s="386">
        <f>$Q$201*$D$201</f>
        <v>0</v>
      </c>
      <c r="S201" s="176"/>
      <c r="T201" s="386">
        <f>$S$201*$D$201</f>
        <v>0</v>
      </c>
      <c r="U201" s="176"/>
      <c r="V201" s="386">
        <f>$U$201*$D$201</f>
        <v>0</v>
      </c>
      <c r="W201" s="176"/>
      <c r="X201" s="386">
        <f>$W$201*$D$201</f>
        <v>0</v>
      </c>
      <c r="Y201" s="176"/>
      <c r="Z201" s="386">
        <f>$Y$201*$D$201</f>
        <v>0</v>
      </c>
      <c r="AA201" s="176"/>
      <c r="AB201" s="386">
        <f>$AA$201*$D$201</f>
        <v>0</v>
      </c>
      <c r="AC201" s="402">
        <f t="shared" si="3"/>
        <v>1</v>
      </c>
      <c r="AF201" t="s">
        <v>567</v>
      </c>
    </row>
    <row r="202" spans="1:32" ht="15" customHeight="1" thickBot="1">
      <c r="A202" s="107">
        <v>2</v>
      </c>
      <c r="B202" s="995"/>
      <c r="C202" s="997"/>
      <c r="D202" s="1011"/>
      <c r="E202" s="162">
        <f>$E$201</f>
        <v>0</v>
      </c>
      <c r="F202" s="382">
        <f>$F$201</f>
        <v>0</v>
      </c>
      <c r="G202" s="164">
        <f>$G$201+$E$202</f>
        <v>0</v>
      </c>
      <c r="H202" s="387">
        <f>$H$201+$F$202</f>
        <v>0</v>
      </c>
      <c r="I202" s="164">
        <f>$I$201+$G$202</f>
        <v>1</v>
      </c>
      <c r="J202" s="387">
        <f>$J$201+$H$202</f>
        <v>0</v>
      </c>
      <c r="K202" s="164">
        <f>$K$201+$I$202</f>
        <v>1</v>
      </c>
      <c r="L202" s="387">
        <f>$L$201+$J$202</f>
        <v>0</v>
      </c>
      <c r="M202" s="164">
        <f>$M$201+$K$202</f>
        <v>1</v>
      </c>
      <c r="N202" s="387">
        <f>$N$201+$L$202</f>
        <v>0</v>
      </c>
      <c r="O202" s="164">
        <f>$O$201+$M$202</f>
        <v>1</v>
      </c>
      <c r="P202" s="387">
        <f>$P$201+$N$202</f>
        <v>0</v>
      </c>
      <c r="Q202" s="164">
        <f>$Q$201+$O$202</f>
        <v>1</v>
      </c>
      <c r="R202" s="387">
        <f>$R$201+$P$202</f>
        <v>0</v>
      </c>
      <c r="S202" s="164">
        <f>$S$201+$Q$202</f>
        <v>1</v>
      </c>
      <c r="T202" s="387">
        <f>$T$201+$R$202</f>
        <v>0</v>
      </c>
      <c r="U202" s="164">
        <f>$U$201+$S$202</f>
        <v>1</v>
      </c>
      <c r="V202" s="387">
        <f>$V$201+$T$202</f>
        <v>0</v>
      </c>
      <c r="W202" s="164">
        <f>$W$201+$U$202</f>
        <v>1</v>
      </c>
      <c r="X202" s="387">
        <f>$X$201+$V$202</f>
        <v>0</v>
      </c>
      <c r="Y202" s="164">
        <f>$Y$201+$W$202</f>
        <v>1</v>
      </c>
      <c r="Z202" s="387">
        <f>$Z$201+$X$202</f>
        <v>0</v>
      </c>
      <c r="AA202" s="164">
        <f>$AA$201+$Y$202</f>
        <v>1</v>
      </c>
      <c r="AB202" s="387">
        <f>$AB$201+$Z$202</f>
        <v>0</v>
      </c>
      <c r="AC202" s="402">
        <f t="shared" si="3"/>
        <v>10</v>
      </c>
    </row>
    <row r="203" spans="1:32" ht="15" customHeight="1">
      <c r="A203" s="107">
        <v>1</v>
      </c>
      <c r="B203" s="994" t="str">
        <f>'04.01.4-COBERTURAS'!$B$119</f>
        <v>04.01.400.02</v>
      </c>
      <c r="C203" s="996" t="str">
        <f>'04.01.4-COBERTURAS'!$C$119</f>
        <v>REMOÇÃO CALHAS E RUFOS, DE FORMA MANUAL, SEM REAPROVEITAMENTO. AF_09/2023</v>
      </c>
      <c r="D203" s="1010">
        <f>'04.01.4-COBERTURAS'!$H$119</f>
        <v>0</v>
      </c>
      <c r="E203" s="175"/>
      <c r="F203" s="381">
        <f>$E$203*$D$203</f>
        <v>0</v>
      </c>
      <c r="G203" s="176"/>
      <c r="H203" s="386">
        <f>$G$203*$D$203</f>
        <v>0</v>
      </c>
      <c r="I203" s="176">
        <v>1</v>
      </c>
      <c r="J203" s="386">
        <f>$I$203*$D$203</f>
        <v>0</v>
      </c>
      <c r="K203" s="176"/>
      <c r="L203" s="386">
        <f>$K$203*$D$203</f>
        <v>0</v>
      </c>
      <c r="M203" s="176"/>
      <c r="N203" s="386">
        <f>$M$203*$D$203</f>
        <v>0</v>
      </c>
      <c r="O203" s="176"/>
      <c r="P203" s="386">
        <f>$O$203*$D$203</f>
        <v>0</v>
      </c>
      <c r="Q203" s="176"/>
      <c r="R203" s="386">
        <f>$Q$203*$D$203</f>
        <v>0</v>
      </c>
      <c r="S203" s="176"/>
      <c r="T203" s="386">
        <f>$S$203*$D$203</f>
        <v>0</v>
      </c>
      <c r="U203" s="176"/>
      <c r="V203" s="386">
        <f>$U$203*$D$203</f>
        <v>0</v>
      </c>
      <c r="W203" s="176"/>
      <c r="X203" s="386">
        <f>$W$203*$D$203</f>
        <v>0</v>
      </c>
      <c r="Y203" s="176"/>
      <c r="Z203" s="386">
        <f>$Y$203*$D$203</f>
        <v>0</v>
      </c>
      <c r="AA203" s="176"/>
      <c r="AB203" s="386">
        <f>$AA$203*$D$203</f>
        <v>0</v>
      </c>
      <c r="AC203" s="402">
        <f t="shared" si="3"/>
        <v>1</v>
      </c>
      <c r="AF203" t="s">
        <v>568</v>
      </c>
    </row>
    <row r="204" spans="1:32" ht="15" customHeight="1" thickBot="1">
      <c r="A204" s="107">
        <v>2</v>
      </c>
      <c r="B204" s="995"/>
      <c r="C204" s="997"/>
      <c r="D204" s="1011"/>
      <c r="E204" s="162">
        <f>$E$203</f>
        <v>0</v>
      </c>
      <c r="F204" s="382">
        <f>$F$203</f>
        <v>0</v>
      </c>
      <c r="G204" s="164">
        <f>$G$203+$E$204</f>
        <v>0</v>
      </c>
      <c r="H204" s="387">
        <f>$H$203+$F$204</f>
        <v>0</v>
      </c>
      <c r="I204" s="164">
        <f>$I$203+$G$204</f>
        <v>1</v>
      </c>
      <c r="J204" s="387">
        <f>$J$203+$H$204</f>
        <v>0</v>
      </c>
      <c r="K204" s="164">
        <f>$K$203+$I$204</f>
        <v>1</v>
      </c>
      <c r="L204" s="387">
        <f>$L$203+$J$204</f>
        <v>0</v>
      </c>
      <c r="M204" s="164">
        <f>$M$203+$K$204</f>
        <v>1</v>
      </c>
      <c r="N204" s="387">
        <f>$N$203+$L$204</f>
        <v>0</v>
      </c>
      <c r="O204" s="164">
        <f>$O$203+$M$204</f>
        <v>1</v>
      </c>
      <c r="P204" s="387">
        <f>$P$203+$N$204</f>
        <v>0</v>
      </c>
      <c r="Q204" s="164">
        <f>$Q$203+$O$204</f>
        <v>1</v>
      </c>
      <c r="R204" s="387">
        <f>$R$203+$P$204</f>
        <v>0</v>
      </c>
      <c r="S204" s="164">
        <f>$S$203+$Q$204</f>
        <v>1</v>
      </c>
      <c r="T204" s="387">
        <f>$T$203+$R$204</f>
        <v>0</v>
      </c>
      <c r="U204" s="164">
        <f>$U$203+$S$204</f>
        <v>1</v>
      </c>
      <c r="V204" s="387">
        <f>$V$203+$T$204</f>
        <v>0</v>
      </c>
      <c r="W204" s="164">
        <f>$W$203+$U$204</f>
        <v>1</v>
      </c>
      <c r="X204" s="387">
        <f>$X$203+$V$204</f>
        <v>0</v>
      </c>
      <c r="Y204" s="164">
        <f>$Y$203+$W$204</f>
        <v>1</v>
      </c>
      <c r="Z204" s="387">
        <f>$Z$203+$X$204</f>
        <v>0</v>
      </c>
      <c r="AA204" s="164">
        <f>$AA$203+$Y$204</f>
        <v>1</v>
      </c>
      <c r="AB204" s="387">
        <f>$AB$203+$Z$204</f>
        <v>0</v>
      </c>
      <c r="AC204" s="402">
        <f t="shared" si="3"/>
        <v>10</v>
      </c>
    </row>
    <row r="205" spans="1:32" ht="15" customHeight="1">
      <c r="A205" s="107">
        <v>1</v>
      </c>
      <c r="B205" s="994" t="str">
        <f>'04.01.4-COBERTURAS'!$B$120</f>
        <v>04.01.400.03</v>
      </c>
      <c r="C205" s="996" t="str">
        <f>'04.01.4-COBERTURAS'!$C$120</f>
        <v>RETIRADA E RECOLOCAÇÃO DE RIPA DE MADEIRA EM TELHADOS DE ATÉ 2 ÁGUAS COM TELHA CERÂMICA CAPA-CANAL, INCLUSO TRANSPORTE VERTICAL. AF_10/2025</v>
      </c>
      <c r="D205" s="1010">
        <f>'04.01.4-COBERTURAS'!$H$120</f>
        <v>0</v>
      </c>
      <c r="E205" s="175"/>
      <c r="F205" s="381">
        <f>$E$205*$D$205</f>
        <v>0</v>
      </c>
      <c r="G205" s="176"/>
      <c r="H205" s="386">
        <f>$G$205*$D$205</f>
        <v>0</v>
      </c>
      <c r="I205" s="176">
        <v>1</v>
      </c>
      <c r="J205" s="386">
        <f>$I$205*$D$205</f>
        <v>0</v>
      </c>
      <c r="K205" s="176"/>
      <c r="L205" s="386">
        <f>$K$205*$D$205</f>
        <v>0</v>
      </c>
      <c r="M205" s="176"/>
      <c r="N205" s="386">
        <f>$M$205*$D$205</f>
        <v>0</v>
      </c>
      <c r="O205" s="176"/>
      <c r="P205" s="386">
        <f>$O$205*$D$205</f>
        <v>0</v>
      </c>
      <c r="Q205" s="176"/>
      <c r="R205" s="386">
        <f>$Q$205*$D$205</f>
        <v>0</v>
      </c>
      <c r="S205" s="176"/>
      <c r="T205" s="386">
        <f>$S$205*$D$205</f>
        <v>0</v>
      </c>
      <c r="U205" s="176"/>
      <c r="V205" s="386">
        <f>$U$205*$D$205</f>
        <v>0</v>
      </c>
      <c r="W205" s="176"/>
      <c r="X205" s="386">
        <f>$W$205*$D$205</f>
        <v>0</v>
      </c>
      <c r="Y205" s="176"/>
      <c r="Z205" s="386">
        <f>$Y$205*$D$205</f>
        <v>0</v>
      </c>
      <c r="AA205" s="176"/>
      <c r="AB205" s="386">
        <f>$AA$205*$D$205</f>
        <v>0</v>
      </c>
      <c r="AC205" s="402">
        <f t="shared" si="3"/>
        <v>1</v>
      </c>
      <c r="AF205" t="s">
        <v>2803</v>
      </c>
    </row>
    <row r="206" spans="1:32" ht="15" customHeight="1" thickBot="1">
      <c r="A206" s="107">
        <v>2</v>
      </c>
      <c r="B206" s="995"/>
      <c r="C206" s="997"/>
      <c r="D206" s="1011"/>
      <c r="E206" s="162">
        <f>$E$205</f>
        <v>0</v>
      </c>
      <c r="F206" s="382">
        <f>$F$205</f>
        <v>0</v>
      </c>
      <c r="G206" s="164">
        <f>$G$205+$E$206</f>
        <v>0</v>
      </c>
      <c r="H206" s="387">
        <f>$H$205+$F$206</f>
        <v>0</v>
      </c>
      <c r="I206" s="164">
        <f>$I$205+$G$206</f>
        <v>1</v>
      </c>
      <c r="J206" s="387">
        <f>$J$205+$H$206</f>
        <v>0</v>
      </c>
      <c r="K206" s="164">
        <f>$K$205+$I$206</f>
        <v>1</v>
      </c>
      <c r="L206" s="387">
        <f>$L$205+$J$206</f>
        <v>0</v>
      </c>
      <c r="M206" s="164">
        <f>$M$205+$K$206</f>
        <v>1</v>
      </c>
      <c r="N206" s="387">
        <f>$N$205+$L$206</f>
        <v>0</v>
      </c>
      <c r="O206" s="164">
        <f>$O$205+$M$206</f>
        <v>1</v>
      </c>
      <c r="P206" s="387">
        <f>$P$205+$N$206</f>
        <v>0</v>
      </c>
      <c r="Q206" s="164">
        <f>$Q$205+$O$206</f>
        <v>1</v>
      </c>
      <c r="R206" s="387">
        <f>$R$205+$P$206</f>
        <v>0</v>
      </c>
      <c r="S206" s="164">
        <f>$S$205+$Q$206</f>
        <v>1</v>
      </c>
      <c r="T206" s="387">
        <f>$T$205+$R$206</f>
        <v>0</v>
      </c>
      <c r="U206" s="164">
        <f>$U$205+$S$206</f>
        <v>1</v>
      </c>
      <c r="V206" s="387">
        <f>$V$205+$T$206</f>
        <v>0</v>
      </c>
      <c r="W206" s="164">
        <f>$W$205+$U$206</f>
        <v>1</v>
      </c>
      <c r="X206" s="387">
        <f>$X$205+$V$206</f>
        <v>0</v>
      </c>
      <c r="Y206" s="164">
        <f>$Y$205+$W$206</f>
        <v>1</v>
      </c>
      <c r="Z206" s="387">
        <f>$Z$205+$X$206</f>
        <v>0</v>
      </c>
      <c r="AA206" s="164">
        <f>$AA$205+$Y$206</f>
        <v>1</v>
      </c>
      <c r="AB206" s="387">
        <f>$AB$205+$Z$206</f>
        <v>0</v>
      </c>
      <c r="AC206" s="402">
        <f t="shared" si="3"/>
        <v>10</v>
      </c>
    </row>
    <row r="207" spans="1:32" ht="15" customHeight="1">
      <c r="A207" s="107">
        <v>1</v>
      </c>
      <c r="B207" s="994" t="str">
        <f>'04.01.4-COBERTURAS'!$B$121</f>
        <v>04.01.400.04</v>
      </c>
      <c r="C207" s="996" t="str">
        <f>'04.01.4-COBERTURAS'!$C$121</f>
        <v>REVISÃO DA TRAMA DE MADEIRA DO TELHADO</v>
      </c>
      <c r="D207" s="1010">
        <f>'04.01.4-COBERTURAS'!$H$121</f>
        <v>0</v>
      </c>
      <c r="E207" s="175"/>
      <c r="F207" s="381">
        <f>$E$207*$D$207</f>
        <v>0</v>
      </c>
      <c r="G207" s="176"/>
      <c r="H207" s="386">
        <f>$G$207*$D$207</f>
        <v>0</v>
      </c>
      <c r="I207" s="176">
        <v>1</v>
      </c>
      <c r="J207" s="386">
        <f>$I$207*$D$207</f>
        <v>0</v>
      </c>
      <c r="K207" s="176"/>
      <c r="L207" s="386">
        <f>$K$207*$D$207</f>
        <v>0</v>
      </c>
      <c r="M207" s="176"/>
      <c r="N207" s="386">
        <f>$M$207*$D$207</f>
        <v>0</v>
      </c>
      <c r="O207" s="176"/>
      <c r="P207" s="386">
        <f>$O$207*$D$207</f>
        <v>0</v>
      </c>
      <c r="Q207" s="176"/>
      <c r="R207" s="386">
        <f>$Q$207*$D$207</f>
        <v>0</v>
      </c>
      <c r="S207" s="176"/>
      <c r="T207" s="386">
        <f>$S$207*$D$207</f>
        <v>0</v>
      </c>
      <c r="U207" s="176"/>
      <c r="V207" s="386">
        <f>$U$207*$D$207</f>
        <v>0</v>
      </c>
      <c r="W207" s="176"/>
      <c r="X207" s="386">
        <f>$W$207*$D$207</f>
        <v>0</v>
      </c>
      <c r="Y207" s="176"/>
      <c r="Z207" s="386">
        <f>$Y$207*$D$207</f>
        <v>0</v>
      </c>
      <c r="AA207" s="176"/>
      <c r="AB207" s="386">
        <f>$AA$207*$D$207</f>
        <v>0</v>
      </c>
      <c r="AC207" s="402">
        <f t="shared" si="3"/>
        <v>1</v>
      </c>
      <c r="AF207" t="s">
        <v>2804</v>
      </c>
    </row>
    <row r="208" spans="1:32" ht="15" customHeight="1" thickBot="1">
      <c r="A208" s="107">
        <v>2</v>
      </c>
      <c r="B208" s="995"/>
      <c r="C208" s="997"/>
      <c r="D208" s="1011"/>
      <c r="E208" s="162">
        <f>$E$207</f>
        <v>0</v>
      </c>
      <c r="F208" s="382">
        <f>$F$207</f>
        <v>0</v>
      </c>
      <c r="G208" s="164">
        <f>$G$207+$E$208</f>
        <v>0</v>
      </c>
      <c r="H208" s="387">
        <f>$H$207+$F$208</f>
        <v>0</v>
      </c>
      <c r="I208" s="164">
        <f>$I$207+$G$208</f>
        <v>1</v>
      </c>
      <c r="J208" s="387">
        <f>$J$207+$H$208</f>
        <v>0</v>
      </c>
      <c r="K208" s="164">
        <f>$K$207+$I$208</f>
        <v>1</v>
      </c>
      <c r="L208" s="387">
        <f>$L$207+$J$208</f>
        <v>0</v>
      </c>
      <c r="M208" s="164">
        <f>$M$207+$K$208</f>
        <v>1</v>
      </c>
      <c r="N208" s="387">
        <f>$N$207+$L$208</f>
        <v>0</v>
      </c>
      <c r="O208" s="164">
        <f>$O$207+$M$208</f>
        <v>1</v>
      </c>
      <c r="P208" s="387">
        <f>$P$207+$N$208</f>
        <v>0</v>
      </c>
      <c r="Q208" s="164">
        <f>$Q$207+$O$208</f>
        <v>1</v>
      </c>
      <c r="R208" s="387">
        <f>$R$207+$P$208</f>
        <v>0</v>
      </c>
      <c r="S208" s="164">
        <f>$S$207+$Q$208</f>
        <v>1</v>
      </c>
      <c r="T208" s="387">
        <f>$T$207+$R$208</f>
        <v>0</v>
      </c>
      <c r="U208" s="164">
        <f>$U$207+$S$208</f>
        <v>1</v>
      </c>
      <c r="V208" s="387">
        <f>$V$207+$T$208</f>
        <v>0</v>
      </c>
      <c r="W208" s="164">
        <f>$W$207+$U$208</f>
        <v>1</v>
      </c>
      <c r="X208" s="387">
        <f>$X$207+$V$208</f>
        <v>0</v>
      </c>
      <c r="Y208" s="164">
        <f>$Y$207+$W$208</f>
        <v>1</v>
      </c>
      <c r="Z208" s="387">
        <f>$Z$207+$X$208</f>
        <v>0</v>
      </c>
      <c r="AA208" s="164">
        <f>$AA$207+$Y$208</f>
        <v>1</v>
      </c>
      <c r="AB208" s="387">
        <f>$AB$207+$Z$208</f>
        <v>0</v>
      </c>
      <c r="AC208" s="402">
        <f t="shared" si="3"/>
        <v>10</v>
      </c>
    </row>
    <row r="209" spans="1:32" ht="15" customHeight="1">
      <c r="A209" s="107">
        <v>1</v>
      </c>
      <c r="B209" s="994" t="str">
        <f>'04.01.4-COBERTURAS'!$B$122</f>
        <v>04.01.400.06</v>
      </c>
      <c r="C209" s="996" t="str">
        <f>'04.01.4-COBERTURAS'!$C$122</f>
        <v>SUBCOBERTURA COM MANTA PLÁSTICA REVESTIDA POR PELÍCULA DE ALUMÍNO, INCLUSO TRANSPORTE VERTICAL. AF_07/2019</v>
      </c>
      <c r="D209" s="1010">
        <f>'04.01.4-COBERTURAS'!$H$122</f>
        <v>0</v>
      </c>
      <c r="E209" s="175"/>
      <c r="F209" s="381">
        <f>$E$209*$D$209</f>
        <v>0</v>
      </c>
      <c r="G209" s="176"/>
      <c r="H209" s="386">
        <f>$G$209*$D$209</f>
        <v>0</v>
      </c>
      <c r="I209" s="176">
        <v>1</v>
      </c>
      <c r="J209" s="386">
        <f>$I$209*$D$209</f>
        <v>0</v>
      </c>
      <c r="K209" s="176"/>
      <c r="L209" s="386">
        <f>$K$209*$D$209</f>
        <v>0</v>
      </c>
      <c r="M209" s="176"/>
      <c r="N209" s="386">
        <f>$M$209*$D$209</f>
        <v>0</v>
      </c>
      <c r="O209" s="176"/>
      <c r="P209" s="386">
        <f>$O$209*$D$209</f>
        <v>0</v>
      </c>
      <c r="Q209" s="176"/>
      <c r="R209" s="386">
        <f>$Q$209*$D$209</f>
        <v>0</v>
      </c>
      <c r="S209" s="176"/>
      <c r="T209" s="386">
        <f>$S$209*$D$209</f>
        <v>0</v>
      </c>
      <c r="U209" s="176"/>
      <c r="V209" s="386">
        <f>$U$209*$D$209</f>
        <v>0</v>
      </c>
      <c r="W209" s="176"/>
      <c r="X209" s="386">
        <f>$W$209*$D$209</f>
        <v>0</v>
      </c>
      <c r="Y209" s="176"/>
      <c r="Z209" s="386">
        <f>$Y$209*$D$209</f>
        <v>0</v>
      </c>
      <c r="AA209" s="176"/>
      <c r="AB209" s="386">
        <f>$AA$209*$D$209</f>
        <v>0</v>
      </c>
      <c r="AC209" s="402">
        <f t="shared" si="3"/>
        <v>1</v>
      </c>
      <c r="AF209" t="s">
        <v>2805</v>
      </c>
    </row>
    <row r="210" spans="1:32" ht="15" customHeight="1" thickBot="1">
      <c r="A210" s="107">
        <v>2</v>
      </c>
      <c r="B210" s="995"/>
      <c r="C210" s="997"/>
      <c r="D210" s="1011"/>
      <c r="E210" s="162">
        <f>$E$209</f>
        <v>0</v>
      </c>
      <c r="F210" s="382">
        <f>$F$209</f>
        <v>0</v>
      </c>
      <c r="G210" s="164">
        <f>$G$209+$E$210</f>
        <v>0</v>
      </c>
      <c r="H210" s="387">
        <f>$H$209+$F$210</f>
        <v>0</v>
      </c>
      <c r="I210" s="164">
        <f>$I$209+$G$210</f>
        <v>1</v>
      </c>
      <c r="J210" s="387">
        <f>$J$209+$H$210</f>
        <v>0</v>
      </c>
      <c r="K210" s="164">
        <f>$K$209+$I$210</f>
        <v>1</v>
      </c>
      <c r="L210" s="387">
        <f>$L$209+$J$210</f>
        <v>0</v>
      </c>
      <c r="M210" s="164">
        <f>$M$209+$K$210</f>
        <v>1</v>
      </c>
      <c r="N210" s="387">
        <f>$N$209+$L$210</f>
        <v>0</v>
      </c>
      <c r="O210" s="164">
        <f>$O$209+$M$210</f>
        <v>1</v>
      </c>
      <c r="P210" s="387">
        <f>$P$209+$N$210</f>
        <v>0</v>
      </c>
      <c r="Q210" s="164">
        <f>$Q$209+$O$210</f>
        <v>1</v>
      </c>
      <c r="R210" s="387">
        <f>$R$209+$P$210</f>
        <v>0</v>
      </c>
      <c r="S210" s="164">
        <f>$S$209+$Q$210</f>
        <v>1</v>
      </c>
      <c r="T210" s="387">
        <f>$T$209+$R$210</f>
        <v>0</v>
      </c>
      <c r="U210" s="164">
        <f>$U$209+$S$210</f>
        <v>1</v>
      </c>
      <c r="V210" s="387">
        <f>$V$209+$T$210</f>
        <v>0</v>
      </c>
      <c r="W210" s="164">
        <f>$W$209+$U$210</f>
        <v>1</v>
      </c>
      <c r="X210" s="387">
        <f>$X$209+$V$210</f>
        <v>0</v>
      </c>
      <c r="Y210" s="164">
        <f>$Y$209+$W$210</f>
        <v>1</v>
      </c>
      <c r="Z210" s="387">
        <f>$Z$209+$X$210</f>
        <v>0</v>
      </c>
      <c r="AA210" s="164">
        <f>$AA$209+$Y$210</f>
        <v>1</v>
      </c>
      <c r="AB210" s="387">
        <f>$AB$209+$Z$210</f>
        <v>0</v>
      </c>
      <c r="AC210" s="402">
        <f t="shared" si="3"/>
        <v>10</v>
      </c>
    </row>
    <row r="211" spans="1:32" ht="15" customHeight="1">
      <c r="A211" s="107">
        <v>1</v>
      </c>
      <c r="B211" s="994" t="str">
        <f>'04.01.4-COBERTURAS'!$B$123</f>
        <v>04.01.400.07</v>
      </c>
      <c r="C211" s="996" t="str">
        <f>'04.01.4-COBERTURAS'!$C$123</f>
        <v>TELHAMENTO COM TELHA CERÂMICA CAPA-CANAL, TIPO COLONIAL, COM MAIS DE 2 ÁGUAS, INCLUSO TRANSPORTE VERTICAL, INCLUSIVE APLICAÇÃO DE RESINA</v>
      </c>
      <c r="D211" s="1010">
        <f>'04.01.4-COBERTURAS'!$H$123</f>
        <v>0</v>
      </c>
      <c r="E211" s="175"/>
      <c r="F211" s="381">
        <f>$E$211*$D$211</f>
        <v>0</v>
      </c>
      <c r="G211" s="176"/>
      <c r="H211" s="386">
        <f>$G$211*$D$211</f>
        <v>0</v>
      </c>
      <c r="I211" s="176">
        <v>1</v>
      </c>
      <c r="J211" s="386">
        <f>$I$211*$D$211</f>
        <v>0</v>
      </c>
      <c r="K211" s="176"/>
      <c r="L211" s="386">
        <f>$K$211*$D$211</f>
        <v>0</v>
      </c>
      <c r="M211" s="176"/>
      <c r="N211" s="386">
        <f>$M$211*$D$211</f>
        <v>0</v>
      </c>
      <c r="O211" s="176"/>
      <c r="P211" s="386">
        <f>$O$211*$D$211</f>
        <v>0</v>
      </c>
      <c r="Q211" s="176"/>
      <c r="R211" s="386">
        <f>$Q$211*$D$211</f>
        <v>0</v>
      </c>
      <c r="S211" s="176"/>
      <c r="T211" s="386">
        <f>$S$211*$D$211</f>
        <v>0</v>
      </c>
      <c r="U211" s="176"/>
      <c r="V211" s="386">
        <f>$U$211*$D$211</f>
        <v>0</v>
      </c>
      <c r="W211" s="176"/>
      <c r="X211" s="386">
        <f>$W$211*$D$211</f>
        <v>0</v>
      </c>
      <c r="Y211" s="176"/>
      <c r="Z211" s="386">
        <f>$Y$211*$D$211</f>
        <v>0</v>
      </c>
      <c r="AA211" s="176"/>
      <c r="AB211" s="386">
        <f>$AA$211*$D$211</f>
        <v>0</v>
      </c>
      <c r="AC211" s="402">
        <f t="shared" si="3"/>
        <v>1</v>
      </c>
      <c r="AF211" t="s">
        <v>2806</v>
      </c>
    </row>
    <row r="212" spans="1:32" ht="15" customHeight="1" thickBot="1">
      <c r="A212" s="107">
        <v>2</v>
      </c>
      <c r="B212" s="995"/>
      <c r="C212" s="997"/>
      <c r="D212" s="1011"/>
      <c r="E212" s="162">
        <f>$E$211</f>
        <v>0</v>
      </c>
      <c r="F212" s="382">
        <f>$F$211</f>
        <v>0</v>
      </c>
      <c r="G212" s="164">
        <f>$G$211+$E$212</f>
        <v>0</v>
      </c>
      <c r="H212" s="387">
        <f>$H$211+$F$212</f>
        <v>0</v>
      </c>
      <c r="I212" s="164">
        <f>$I$211+$G$212</f>
        <v>1</v>
      </c>
      <c r="J212" s="387">
        <f>$J$211+$H$212</f>
        <v>0</v>
      </c>
      <c r="K212" s="164">
        <f>$K$211+$I$212</f>
        <v>1</v>
      </c>
      <c r="L212" s="387">
        <f>$L$211+$J$212</f>
        <v>0</v>
      </c>
      <c r="M212" s="164">
        <f>$M$211+$K$212</f>
        <v>1</v>
      </c>
      <c r="N212" s="387">
        <f>$N$211+$L$212</f>
        <v>0</v>
      </c>
      <c r="O212" s="164">
        <f>$O$211+$M$212</f>
        <v>1</v>
      </c>
      <c r="P212" s="387">
        <f>$P$211+$N$212</f>
        <v>0</v>
      </c>
      <c r="Q212" s="164">
        <f>$Q$211+$O$212</f>
        <v>1</v>
      </c>
      <c r="R212" s="387">
        <f>$R$211+$P$212</f>
        <v>0</v>
      </c>
      <c r="S212" s="164">
        <f>$S$211+$Q$212</f>
        <v>1</v>
      </c>
      <c r="T212" s="387">
        <f>$T$211+$R$212</f>
        <v>0</v>
      </c>
      <c r="U212" s="164">
        <f>$U$211+$S$212</f>
        <v>1</v>
      </c>
      <c r="V212" s="387">
        <f>$V$211+$T$212</f>
        <v>0</v>
      </c>
      <c r="W212" s="164">
        <f>$W$211+$U$212</f>
        <v>1</v>
      </c>
      <c r="X212" s="387">
        <f>$X$211+$V$212</f>
        <v>0</v>
      </c>
      <c r="Y212" s="164">
        <f>$Y$211+$W$212</f>
        <v>1</v>
      </c>
      <c r="Z212" s="387">
        <f>$Z$211+$X$212</f>
        <v>0</v>
      </c>
      <c r="AA212" s="164">
        <f>$AA$211+$Y$212</f>
        <v>1</v>
      </c>
      <c r="AB212" s="387">
        <f>$AB$211+$Z$212</f>
        <v>0</v>
      </c>
      <c r="AC212" s="402">
        <f t="shared" si="3"/>
        <v>10</v>
      </c>
    </row>
    <row r="213" spans="1:32" ht="15" customHeight="1" thickBot="1">
      <c r="B213" s="127" t="str">
        <f>'04.01.4-COBERTURAS'!$B$124</f>
        <v>04.01.550</v>
      </c>
      <c r="C213" s="128" t="str">
        <f>'04.01.4-COBERTURAS'!$C$124</f>
        <v>Revestimentos de forro</v>
      </c>
      <c r="D213" s="343"/>
      <c r="E213" s="1000"/>
      <c r="F213" s="1000"/>
      <c r="G213" s="1000"/>
      <c r="H213" s="1000"/>
      <c r="I213" s="1000"/>
      <c r="J213" s="1000"/>
      <c r="K213" s="1000"/>
      <c r="L213" s="1000"/>
      <c r="M213" s="1000"/>
      <c r="N213" s="1000"/>
      <c r="O213" s="1000"/>
      <c r="P213" s="1000"/>
      <c r="Q213" s="1000"/>
      <c r="R213" s="1000"/>
      <c r="S213" s="1000"/>
      <c r="T213" s="1000"/>
      <c r="U213" s="1000"/>
      <c r="V213" s="1000"/>
      <c r="W213" s="1000"/>
      <c r="X213" s="1000"/>
      <c r="Y213" s="1000"/>
      <c r="Z213" s="1000"/>
      <c r="AA213" s="1000"/>
      <c r="AB213" s="1000"/>
      <c r="AC213" s="402">
        <f t="shared" si="3"/>
        <v>0</v>
      </c>
      <c r="AF213" t="s">
        <v>569</v>
      </c>
    </row>
    <row r="214" spans="1:32" ht="15" customHeight="1">
      <c r="A214" s="107">
        <v>1</v>
      </c>
      <c r="B214" s="994" t="str">
        <f>'04.01.4-COBERTURAS'!$B$125</f>
        <v>04.01.550.01</v>
      </c>
      <c r="C214" s="996" t="str">
        <f>'04.01.4-COBERTURAS'!$C$125</f>
        <v>LIXAMENTO DE MADEIRA PARA APLICAÇÃO DE FUNDO OU PINTURA. AF_01/2021</v>
      </c>
      <c r="D214" s="1010">
        <f>'04.01.4-COBERTURAS'!$H$125</f>
        <v>0</v>
      </c>
      <c r="E214" s="175"/>
      <c r="F214" s="381">
        <f>$E$214*$D$214</f>
        <v>0</v>
      </c>
      <c r="G214" s="176"/>
      <c r="H214" s="386">
        <f>$G$214*$D$214</f>
        <v>0</v>
      </c>
      <c r="I214" s="176"/>
      <c r="J214" s="386">
        <f>$I$214*$D$214</f>
        <v>0</v>
      </c>
      <c r="K214" s="176">
        <v>1</v>
      </c>
      <c r="L214" s="386">
        <f>$K$214*$D$214</f>
        <v>0</v>
      </c>
      <c r="M214" s="176"/>
      <c r="N214" s="386">
        <f>$M$214*$D$214</f>
        <v>0</v>
      </c>
      <c r="O214" s="176"/>
      <c r="P214" s="386">
        <f>$O$214*$D$214</f>
        <v>0</v>
      </c>
      <c r="Q214" s="176"/>
      <c r="R214" s="386">
        <f>$Q$214*$D$214</f>
        <v>0</v>
      </c>
      <c r="S214" s="176"/>
      <c r="T214" s="386">
        <f>$S$214*$D$214</f>
        <v>0</v>
      </c>
      <c r="U214" s="176"/>
      <c r="V214" s="386">
        <f>$U$214*$D$214</f>
        <v>0</v>
      </c>
      <c r="W214" s="176"/>
      <c r="X214" s="386">
        <f>$W$214*$D$214</f>
        <v>0</v>
      </c>
      <c r="Y214" s="176"/>
      <c r="Z214" s="386">
        <f>$Y$214*$D$214</f>
        <v>0</v>
      </c>
      <c r="AA214" s="176"/>
      <c r="AB214" s="386">
        <f>$AA$214*$D$214</f>
        <v>0</v>
      </c>
      <c r="AC214" s="402">
        <f t="shared" si="3"/>
        <v>1</v>
      </c>
      <c r="AF214" t="s">
        <v>570</v>
      </c>
    </row>
    <row r="215" spans="1:32" ht="15" customHeight="1" thickBot="1">
      <c r="A215" s="107">
        <v>2</v>
      </c>
      <c r="B215" s="995"/>
      <c r="C215" s="997"/>
      <c r="D215" s="1011"/>
      <c r="E215" s="162">
        <f>$E$214</f>
        <v>0</v>
      </c>
      <c r="F215" s="382">
        <f>$F$214</f>
        <v>0</v>
      </c>
      <c r="G215" s="164">
        <f>$G$214+$E$215</f>
        <v>0</v>
      </c>
      <c r="H215" s="387">
        <f>$H$214+$F$215</f>
        <v>0</v>
      </c>
      <c r="I215" s="164">
        <f>$I$214+$G$215</f>
        <v>0</v>
      </c>
      <c r="J215" s="387">
        <f>$J$214+$H$215</f>
        <v>0</v>
      </c>
      <c r="K215" s="164">
        <f>$K$214+$I$215</f>
        <v>1</v>
      </c>
      <c r="L215" s="387">
        <f>$L$214+$J$215</f>
        <v>0</v>
      </c>
      <c r="M215" s="164">
        <f>$M$214+$K$215</f>
        <v>1</v>
      </c>
      <c r="N215" s="387">
        <f>$N$214+$L$215</f>
        <v>0</v>
      </c>
      <c r="O215" s="164">
        <f>$O$214+$M$215</f>
        <v>1</v>
      </c>
      <c r="P215" s="387">
        <f>$P$214+$N$215</f>
        <v>0</v>
      </c>
      <c r="Q215" s="164">
        <f>$Q$214+$O$215</f>
        <v>1</v>
      </c>
      <c r="R215" s="387">
        <f>$R$214+$P$215</f>
        <v>0</v>
      </c>
      <c r="S215" s="164">
        <f>$S$214+$Q$215</f>
        <v>1</v>
      </c>
      <c r="T215" s="387">
        <f>$T$214+$R$215</f>
        <v>0</v>
      </c>
      <c r="U215" s="164">
        <f>$U$214+$S$215</f>
        <v>1</v>
      </c>
      <c r="V215" s="387">
        <f>$V$214+$T$215</f>
        <v>0</v>
      </c>
      <c r="W215" s="164">
        <f>$W$214+$U$215</f>
        <v>1</v>
      </c>
      <c r="X215" s="387">
        <f>$X$214+$V$215</f>
        <v>0</v>
      </c>
      <c r="Y215" s="164">
        <f>$Y$214+$W$215</f>
        <v>1</v>
      </c>
      <c r="Z215" s="387">
        <f>$Z$214+$X$215</f>
        <v>0</v>
      </c>
      <c r="AA215" s="164">
        <f>$AA$214+$Y$215</f>
        <v>1</v>
      </c>
      <c r="AB215" s="387">
        <f>$AB$214+$Z$215</f>
        <v>0</v>
      </c>
      <c r="AC215" s="402">
        <f t="shared" si="3"/>
        <v>9</v>
      </c>
    </row>
    <row r="216" spans="1:32" ht="15" customHeight="1">
      <c r="A216" s="107">
        <v>1</v>
      </c>
      <c r="B216" s="994" t="str">
        <f>'04.01.4-COBERTURAS'!$B$126</f>
        <v>04.01.550.02</v>
      </c>
      <c r="C216" s="996" t="str">
        <f>'04.01.4-COBERTURAS'!$C$126</f>
        <v>PINTURA TINTA DE ACABAMENTO (PIGMENTADA) ESMALTE SINTÉTICO ACETINADO EM MADEIRA, 2 DEMÃOS. AF_01/2021</v>
      </c>
      <c r="D216" s="1010">
        <f>'04.01.4-COBERTURAS'!$H$126</f>
        <v>0</v>
      </c>
      <c r="E216" s="175"/>
      <c r="F216" s="381">
        <f>$E$216*$D$216</f>
        <v>0</v>
      </c>
      <c r="G216" s="176"/>
      <c r="H216" s="386">
        <f>$G$216*$D$216</f>
        <v>0</v>
      </c>
      <c r="I216" s="176"/>
      <c r="J216" s="386">
        <f>$I$216*$D$216</f>
        <v>0</v>
      </c>
      <c r="K216" s="176">
        <v>1</v>
      </c>
      <c r="L216" s="386">
        <f>$K$216*$D$216</f>
        <v>0</v>
      </c>
      <c r="M216" s="176"/>
      <c r="N216" s="386">
        <f>$M$216*$D$216</f>
        <v>0</v>
      </c>
      <c r="O216" s="176"/>
      <c r="P216" s="386">
        <f>$O$216*$D$216</f>
        <v>0</v>
      </c>
      <c r="Q216" s="176"/>
      <c r="R216" s="386">
        <f>$Q$216*$D$216</f>
        <v>0</v>
      </c>
      <c r="S216" s="176"/>
      <c r="T216" s="386">
        <f>$S$216*$D$216</f>
        <v>0</v>
      </c>
      <c r="U216" s="176"/>
      <c r="V216" s="386">
        <f>$U$216*$D$216</f>
        <v>0</v>
      </c>
      <c r="W216" s="176"/>
      <c r="X216" s="386">
        <f>$W$216*$D$216</f>
        <v>0</v>
      </c>
      <c r="Y216" s="176"/>
      <c r="Z216" s="386">
        <f>$Y$216*$D$216</f>
        <v>0</v>
      </c>
      <c r="AA216" s="176"/>
      <c r="AB216" s="386">
        <f>$AA$216*$D$216</f>
        <v>0</v>
      </c>
      <c r="AC216" s="402">
        <f t="shared" si="3"/>
        <v>1</v>
      </c>
      <c r="AF216" t="s">
        <v>2807</v>
      </c>
    </row>
    <row r="217" spans="1:32" ht="15" customHeight="1" thickBot="1">
      <c r="A217" s="107">
        <v>2</v>
      </c>
      <c r="B217" s="995"/>
      <c r="C217" s="997"/>
      <c r="D217" s="1011"/>
      <c r="E217" s="162">
        <f>$E$216</f>
        <v>0</v>
      </c>
      <c r="F217" s="382">
        <f>$F$216</f>
        <v>0</v>
      </c>
      <c r="G217" s="164">
        <f>$G$216+$E$217</f>
        <v>0</v>
      </c>
      <c r="H217" s="387">
        <f>$H$216+$F$217</f>
        <v>0</v>
      </c>
      <c r="I217" s="164">
        <f>$I$216+$G$217</f>
        <v>0</v>
      </c>
      <c r="J217" s="387">
        <f>$J$216+$H$217</f>
        <v>0</v>
      </c>
      <c r="K217" s="164">
        <f>$K$216+$I$217</f>
        <v>1</v>
      </c>
      <c r="L217" s="387">
        <f>$L$216+$J$217</f>
        <v>0</v>
      </c>
      <c r="M217" s="164">
        <f>$M$216+$K$217</f>
        <v>1</v>
      </c>
      <c r="N217" s="387">
        <f>$N$216+$L$217</f>
        <v>0</v>
      </c>
      <c r="O217" s="164">
        <f>$O$216+$M$217</f>
        <v>1</v>
      </c>
      <c r="P217" s="387">
        <f>$P$216+$N$217</f>
        <v>0</v>
      </c>
      <c r="Q217" s="164">
        <f>$Q$216+$O$217</f>
        <v>1</v>
      </c>
      <c r="R217" s="387">
        <f>$R$216+$P$217</f>
        <v>0</v>
      </c>
      <c r="S217" s="164">
        <f>$S$216+$Q$217</f>
        <v>1</v>
      </c>
      <c r="T217" s="387">
        <f>$T$216+$R$217</f>
        <v>0</v>
      </c>
      <c r="U217" s="164">
        <f>$U$216+$S$217</f>
        <v>1</v>
      </c>
      <c r="V217" s="387">
        <f>$V$216+$T$217</f>
        <v>0</v>
      </c>
      <c r="W217" s="164">
        <f>$W$216+$U$217</f>
        <v>1</v>
      </c>
      <c r="X217" s="387">
        <f>$X$216+$V$217</f>
        <v>0</v>
      </c>
      <c r="Y217" s="164">
        <f>$Y$216+$W$217</f>
        <v>1</v>
      </c>
      <c r="Z217" s="387">
        <f>$Z$216+$X$217</f>
        <v>0</v>
      </c>
      <c r="AA217" s="164">
        <f>$AA$216+$Y$217</f>
        <v>1</v>
      </c>
      <c r="AB217" s="387">
        <f>$AB$216+$Z$217</f>
        <v>0</v>
      </c>
      <c r="AC217" s="402">
        <f t="shared" si="3"/>
        <v>9</v>
      </c>
    </row>
    <row r="218" spans="1:32" ht="15" customHeight="1" thickBot="1">
      <c r="B218" s="127" t="str">
        <f>'04.01.4-COBERTURAS'!$B$127</f>
        <v>04.01.700</v>
      </c>
      <c r="C218" s="128" t="str">
        <f>'04.01.4-COBERTURAS'!$C$127</f>
        <v>Acabamentos e Arremates</v>
      </c>
      <c r="D218" s="343"/>
      <c r="E218" s="1000"/>
      <c r="F218" s="1000"/>
      <c r="G218" s="1000"/>
      <c r="H218" s="1000"/>
      <c r="I218" s="1000"/>
      <c r="J218" s="1000"/>
      <c r="K218" s="1000"/>
      <c r="L218" s="1000"/>
      <c r="M218" s="1000"/>
      <c r="N218" s="1000"/>
      <c r="O218" s="1000"/>
      <c r="P218" s="1000"/>
      <c r="Q218" s="1000"/>
      <c r="R218" s="1000"/>
      <c r="S218" s="1000"/>
      <c r="T218" s="1000"/>
      <c r="U218" s="1000"/>
      <c r="V218" s="1000"/>
      <c r="W218" s="1000"/>
      <c r="X218" s="1000"/>
      <c r="Y218" s="1000"/>
      <c r="Z218" s="1000"/>
      <c r="AA218" s="1000"/>
      <c r="AB218" s="1000"/>
      <c r="AC218" s="402">
        <f t="shared" si="3"/>
        <v>0</v>
      </c>
      <c r="AF218" t="s">
        <v>2808</v>
      </c>
    </row>
    <row r="219" spans="1:32" ht="15" customHeight="1">
      <c r="A219" s="107">
        <v>1</v>
      </c>
      <c r="B219" s="994" t="str">
        <f>'04.01.4-COBERTURAS'!$B$128</f>
        <v>04.01.700.01</v>
      </c>
      <c r="C219" s="996" t="str">
        <f>'04.01.4-COBERTURAS'!$C$128</f>
        <v xml:space="preserve">RUFO EM CHAPA DE ALUMÍNIO #1.5MM, LARGURA DE 30 CM, INCLUSO TRANSPORTE VERTICAL </v>
      </c>
      <c r="D219" s="1010">
        <f>'04.01.4-COBERTURAS'!$H$128</f>
        <v>0</v>
      </c>
      <c r="E219" s="175"/>
      <c r="F219" s="381">
        <f>$E$219*$D$219</f>
        <v>0</v>
      </c>
      <c r="G219" s="176"/>
      <c r="H219" s="386">
        <f>$G$219*$D$219</f>
        <v>0</v>
      </c>
      <c r="I219" s="176">
        <v>1</v>
      </c>
      <c r="J219" s="386">
        <f>$I$219*$D$219</f>
        <v>0</v>
      </c>
      <c r="K219" s="176"/>
      <c r="L219" s="386">
        <f>$K$219*$D$219</f>
        <v>0</v>
      </c>
      <c r="M219" s="176"/>
      <c r="N219" s="386">
        <f>$M$219*$D$219</f>
        <v>0</v>
      </c>
      <c r="O219" s="176"/>
      <c r="P219" s="386">
        <f>$O$219*$D$219</f>
        <v>0</v>
      </c>
      <c r="Q219" s="176"/>
      <c r="R219" s="386">
        <f>$Q$219*$D$219</f>
        <v>0</v>
      </c>
      <c r="S219" s="176"/>
      <c r="T219" s="386">
        <f>$S$219*$D$219</f>
        <v>0</v>
      </c>
      <c r="U219" s="176"/>
      <c r="V219" s="386">
        <f>$U$219*$D$219</f>
        <v>0</v>
      </c>
      <c r="W219" s="176"/>
      <c r="X219" s="386">
        <f>$W$219*$D$219</f>
        <v>0</v>
      </c>
      <c r="Y219" s="176"/>
      <c r="Z219" s="386">
        <f>$Y$219*$D$219</f>
        <v>0</v>
      </c>
      <c r="AA219" s="176"/>
      <c r="AB219" s="386">
        <f>$AA$219*$D$219</f>
        <v>0</v>
      </c>
      <c r="AC219" s="402">
        <f t="shared" si="3"/>
        <v>1</v>
      </c>
      <c r="AF219" t="s">
        <v>2809</v>
      </c>
    </row>
    <row r="220" spans="1:32" ht="15" customHeight="1" thickBot="1">
      <c r="A220" s="107">
        <v>2</v>
      </c>
      <c r="B220" s="995"/>
      <c r="C220" s="997"/>
      <c r="D220" s="1011"/>
      <c r="E220" s="162">
        <f>$E$219</f>
        <v>0</v>
      </c>
      <c r="F220" s="382">
        <f>$F$219</f>
        <v>0</v>
      </c>
      <c r="G220" s="164">
        <f>$G$219+$E$220</f>
        <v>0</v>
      </c>
      <c r="H220" s="387">
        <f>$H$219+$F$220</f>
        <v>0</v>
      </c>
      <c r="I220" s="164">
        <f>$I$219+$G$220</f>
        <v>1</v>
      </c>
      <c r="J220" s="387">
        <f>$J$219+$H$220</f>
        <v>0</v>
      </c>
      <c r="K220" s="164">
        <f>$K$219+$I$220</f>
        <v>1</v>
      </c>
      <c r="L220" s="387">
        <f>$L$219+$J$220</f>
        <v>0</v>
      </c>
      <c r="M220" s="164">
        <f>$M$219+$K$220</f>
        <v>1</v>
      </c>
      <c r="N220" s="387">
        <f>$N$219+$L$220</f>
        <v>0</v>
      </c>
      <c r="O220" s="164">
        <f>$O$219+$M$220</f>
        <v>1</v>
      </c>
      <c r="P220" s="387">
        <f>$P$219+$N$220</f>
        <v>0</v>
      </c>
      <c r="Q220" s="164">
        <f>$Q$219+$O$220</f>
        <v>1</v>
      </c>
      <c r="R220" s="387">
        <f>$R$219+$P$220</f>
        <v>0</v>
      </c>
      <c r="S220" s="164">
        <f>$S$219+$Q$220</f>
        <v>1</v>
      </c>
      <c r="T220" s="387">
        <f>$T$219+$R$220</f>
        <v>0</v>
      </c>
      <c r="U220" s="164">
        <f>$U$219+$S$220</f>
        <v>1</v>
      </c>
      <c r="V220" s="387">
        <f>$V$219+$T$220</f>
        <v>0</v>
      </c>
      <c r="W220" s="164">
        <f>$W$219+$U$220</f>
        <v>1</v>
      </c>
      <c r="X220" s="387">
        <f>$X$219+$V$220</f>
        <v>0</v>
      </c>
      <c r="Y220" s="164">
        <f>$Y$219+$W$220</f>
        <v>1</v>
      </c>
      <c r="Z220" s="387">
        <f>$Z$219+$X$220</f>
        <v>0</v>
      </c>
      <c r="AA220" s="164">
        <f>$AA$219+$Y$220</f>
        <v>1</v>
      </c>
      <c r="AB220" s="387">
        <f>$AB$219+$Z$220</f>
        <v>0</v>
      </c>
      <c r="AC220" s="402">
        <f t="shared" si="3"/>
        <v>10</v>
      </c>
    </row>
    <row r="221" spans="1:32" ht="15" customHeight="1">
      <c r="B221" s="76" t="str">
        <f>'04.01.4-COBERTURAS'!$B$129</f>
        <v>04.01.000</v>
      </c>
      <c r="C221" s="40" t="str">
        <f>'04.01.4-COBERTURAS'!$C$129</f>
        <v>ARQUITETURA - Bloco F (F2 a F4)</v>
      </c>
      <c r="D221" s="378">
        <f>'04.01.4-COBERTURAS'!$H$129</f>
        <v>0</v>
      </c>
      <c r="E221" s="993"/>
      <c r="F221" s="993"/>
      <c r="G221" s="993"/>
      <c r="H221" s="993"/>
      <c r="I221" s="993"/>
      <c r="J221" s="993"/>
      <c r="K221" s="993"/>
      <c r="L221" s="993"/>
      <c r="M221" s="993"/>
      <c r="N221" s="993"/>
      <c r="O221" s="993"/>
      <c r="P221" s="993"/>
      <c r="Q221" s="993"/>
      <c r="R221" s="993"/>
      <c r="S221" s="993"/>
      <c r="T221" s="993"/>
      <c r="U221" s="993"/>
      <c r="V221" s="993"/>
      <c r="W221" s="993"/>
      <c r="X221" s="993"/>
      <c r="Y221" s="993"/>
      <c r="Z221" s="993"/>
      <c r="AA221" s="993"/>
      <c r="AB221" s="993"/>
      <c r="AC221" s="402">
        <f t="shared" si="3"/>
        <v>0</v>
      </c>
      <c r="AF221" s="200" t="s">
        <v>571</v>
      </c>
    </row>
    <row r="222" spans="1:32" ht="15" customHeight="1" thickBot="1">
      <c r="B222" s="127" t="str">
        <f>'04.01.4-COBERTURAS'!$B$130</f>
        <v>04.01.400</v>
      </c>
      <c r="C222" s="128" t="str">
        <f>'04.01.4-COBERTURAS'!$C$130</f>
        <v>Cobertura e fechamento lateral</v>
      </c>
      <c r="D222" s="343"/>
      <c r="E222" s="1000"/>
      <c r="F222" s="1000"/>
      <c r="G222" s="1000"/>
      <c r="H222" s="1000"/>
      <c r="I222" s="1000"/>
      <c r="J222" s="1000"/>
      <c r="K222" s="1000"/>
      <c r="L222" s="1000"/>
      <c r="M222" s="1000"/>
      <c r="N222" s="1000"/>
      <c r="O222" s="1000"/>
      <c r="P222" s="1000"/>
      <c r="Q222" s="1000"/>
      <c r="R222" s="1000"/>
      <c r="S222" s="1000"/>
      <c r="T222" s="1000"/>
      <c r="U222" s="1000"/>
      <c r="V222" s="1000"/>
      <c r="W222" s="1000"/>
      <c r="X222" s="1000"/>
      <c r="Y222" s="1000"/>
      <c r="Z222" s="1000"/>
      <c r="AA222" s="1000"/>
      <c r="AB222" s="1000"/>
      <c r="AC222" s="402">
        <f t="shared" si="3"/>
        <v>0</v>
      </c>
      <c r="AF222" t="s">
        <v>574</v>
      </c>
    </row>
    <row r="223" spans="1:32" ht="15" customHeight="1">
      <c r="A223" s="107">
        <v>1</v>
      </c>
      <c r="B223" s="994" t="str">
        <f>'04.01.4-COBERTURAS'!$B$131</f>
        <v>04.01.400.02</v>
      </c>
      <c r="C223" s="996" t="str">
        <f>'04.01.4-COBERTURAS'!$C$131</f>
        <v>REVISÃO DE SUBCOBERTURA COM MANTA PLÁSTICA REVESTIDA POR PELÍCULA DE ALUMÍNO</v>
      </c>
      <c r="D223" s="1010">
        <f>'04.01.4-COBERTURAS'!$H$131</f>
        <v>0</v>
      </c>
      <c r="E223" s="175"/>
      <c r="F223" s="381">
        <f>$E$223*$D$223</f>
        <v>0</v>
      </c>
      <c r="G223" s="176"/>
      <c r="H223" s="386">
        <f>$G$223*$D$223</f>
        <v>0</v>
      </c>
      <c r="I223" s="176">
        <v>1</v>
      </c>
      <c r="J223" s="386">
        <f>$I$223*$D$223</f>
        <v>0</v>
      </c>
      <c r="K223" s="176"/>
      <c r="L223" s="386">
        <f>$K$223*$D$223</f>
        <v>0</v>
      </c>
      <c r="M223" s="176"/>
      <c r="N223" s="386">
        <f>$M$223*$D$223</f>
        <v>0</v>
      </c>
      <c r="O223" s="176"/>
      <c r="P223" s="386">
        <f>$O$223*$D$223</f>
        <v>0</v>
      </c>
      <c r="Q223" s="176"/>
      <c r="R223" s="386">
        <f>$Q$223*$D$223</f>
        <v>0</v>
      </c>
      <c r="S223" s="176"/>
      <c r="T223" s="386">
        <f>$S$223*$D$223</f>
        <v>0</v>
      </c>
      <c r="U223" s="176"/>
      <c r="V223" s="386">
        <f>$U$223*$D$223</f>
        <v>0</v>
      </c>
      <c r="W223" s="176"/>
      <c r="X223" s="386">
        <f>$W$223*$D$223</f>
        <v>0</v>
      </c>
      <c r="Y223" s="176"/>
      <c r="Z223" s="386">
        <f>$Y$223*$D$223</f>
        <v>0</v>
      </c>
      <c r="AA223" s="176"/>
      <c r="AB223" s="386">
        <f>$AA$223*$D$223</f>
        <v>0</v>
      </c>
      <c r="AC223" s="402">
        <f t="shared" si="3"/>
        <v>1</v>
      </c>
      <c r="AF223" t="s">
        <v>575</v>
      </c>
    </row>
    <row r="224" spans="1:32" ht="15" customHeight="1" thickBot="1">
      <c r="A224" s="107">
        <v>2</v>
      </c>
      <c r="B224" s="995"/>
      <c r="C224" s="997"/>
      <c r="D224" s="1011"/>
      <c r="E224" s="162">
        <f>$E$223</f>
        <v>0</v>
      </c>
      <c r="F224" s="382">
        <f>$F$223</f>
        <v>0</v>
      </c>
      <c r="G224" s="164">
        <f>$G$223+$E$224</f>
        <v>0</v>
      </c>
      <c r="H224" s="387">
        <f>$H$223+$F$224</f>
        <v>0</v>
      </c>
      <c r="I224" s="164">
        <f>$I$223+$G$224</f>
        <v>1</v>
      </c>
      <c r="J224" s="387">
        <f>$J$223+$H$224</f>
        <v>0</v>
      </c>
      <c r="K224" s="164">
        <f>$K$223+$I$224</f>
        <v>1</v>
      </c>
      <c r="L224" s="387">
        <f>$L$223+$J$224</f>
        <v>0</v>
      </c>
      <c r="M224" s="164">
        <f>$M$223+$K$224</f>
        <v>1</v>
      </c>
      <c r="N224" s="387">
        <f>$N$223+$L$224</f>
        <v>0</v>
      </c>
      <c r="O224" s="164">
        <f>$O$223+$M$224</f>
        <v>1</v>
      </c>
      <c r="P224" s="387">
        <f>$P$223+$N$224</f>
        <v>0</v>
      </c>
      <c r="Q224" s="164">
        <f>$Q$223+$O$224</f>
        <v>1</v>
      </c>
      <c r="R224" s="387">
        <f>$R$223+$P$224</f>
        <v>0</v>
      </c>
      <c r="S224" s="164">
        <f>$S$223+$Q$224</f>
        <v>1</v>
      </c>
      <c r="T224" s="387">
        <f>$T$223+$R$224</f>
        <v>0</v>
      </c>
      <c r="U224" s="164">
        <f>$U$223+$S$224</f>
        <v>1</v>
      </c>
      <c r="V224" s="387">
        <f>$V$223+$T$224</f>
        <v>0</v>
      </c>
      <c r="W224" s="164">
        <f>$W$223+$U$224</f>
        <v>1</v>
      </c>
      <c r="X224" s="387">
        <f>$X$223+$V$224</f>
        <v>0</v>
      </c>
      <c r="Y224" s="164">
        <f>$Y$223+$W$224</f>
        <v>1</v>
      </c>
      <c r="Z224" s="387">
        <f>$Z$223+$X$224</f>
        <v>0</v>
      </c>
      <c r="AA224" s="164">
        <f>$AA$223+$Y$224</f>
        <v>1</v>
      </c>
      <c r="AB224" s="387">
        <f>$AB$223+$Z$224</f>
        <v>0</v>
      </c>
      <c r="AC224" s="402">
        <f t="shared" si="3"/>
        <v>10</v>
      </c>
    </row>
    <row r="225" spans="1:32" ht="15" customHeight="1">
      <c r="A225" s="107">
        <v>1</v>
      </c>
      <c r="B225" s="994" t="str">
        <f>'04.01.4-COBERTURAS'!$B$132</f>
        <v>04.01.400.03</v>
      </c>
      <c r="C225" s="996" t="str">
        <f>'04.01.4-COBERTURAS'!$C$132</f>
        <v>REMOÇÃO CALHAS E RUFOS, DE FORMA MANUAL, SEM REAPROVEITAMENTO. AF_09/2023</v>
      </c>
      <c r="D225" s="1010">
        <f>'04.01.4-COBERTURAS'!$H$132</f>
        <v>0</v>
      </c>
      <c r="E225" s="175"/>
      <c r="F225" s="381">
        <f>$E$225*$D$225</f>
        <v>0</v>
      </c>
      <c r="G225" s="176"/>
      <c r="H225" s="386">
        <f>$G$225*$D$225</f>
        <v>0</v>
      </c>
      <c r="I225" s="176">
        <v>1</v>
      </c>
      <c r="J225" s="386">
        <f>$I$225*$D$225</f>
        <v>0</v>
      </c>
      <c r="K225" s="176"/>
      <c r="L225" s="386">
        <f>$K$225*$D$225</f>
        <v>0</v>
      </c>
      <c r="M225" s="176"/>
      <c r="N225" s="386">
        <f>$M$225*$D$225</f>
        <v>0</v>
      </c>
      <c r="O225" s="176"/>
      <c r="P225" s="386">
        <f>$O$225*$D$225</f>
        <v>0</v>
      </c>
      <c r="Q225" s="176"/>
      <c r="R225" s="386">
        <f>$Q$225*$D$225</f>
        <v>0</v>
      </c>
      <c r="S225" s="176"/>
      <c r="T225" s="386">
        <f>$S$225*$D$225</f>
        <v>0</v>
      </c>
      <c r="U225" s="176"/>
      <c r="V225" s="386">
        <f>$U$225*$D$225</f>
        <v>0</v>
      </c>
      <c r="W225" s="176"/>
      <c r="X225" s="386">
        <f>$W$225*$D$225</f>
        <v>0</v>
      </c>
      <c r="Y225" s="176"/>
      <c r="Z225" s="386">
        <f>$Y$225*$D$225</f>
        <v>0</v>
      </c>
      <c r="AA225" s="176"/>
      <c r="AB225" s="386">
        <f>$AA$225*$D$225</f>
        <v>0</v>
      </c>
      <c r="AC225" s="402">
        <f t="shared" si="3"/>
        <v>1</v>
      </c>
      <c r="AF225" t="s">
        <v>2810</v>
      </c>
    </row>
    <row r="226" spans="1:32" ht="15" customHeight="1" thickBot="1">
      <c r="A226" s="107">
        <v>2</v>
      </c>
      <c r="B226" s="995"/>
      <c r="C226" s="997"/>
      <c r="D226" s="1011"/>
      <c r="E226" s="162">
        <f>$E$225</f>
        <v>0</v>
      </c>
      <c r="F226" s="382">
        <f>$F$225</f>
        <v>0</v>
      </c>
      <c r="G226" s="164">
        <f>$G$225+$E$226</f>
        <v>0</v>
      </c>
      <c r="H226" s="387">
        <f>$H$225+$F$226</f>
        <v>0</v>
      </c>
      <c r="I226" s="164">
        <f>$I$225+$G$226</f>
        <v>1</v>
      </c>
      <c r="J226" s="387">
        <f>$J$225+$H$226</f>
        <v>0</v>
      </c>
      <c r="K226" s="164">
        <f>$K$225+$I$226</f>
        <v>1</v>
      </c>
      <c r="L226" s="387">
        <f>$L$225+$J$226</f>
        <v>0</v>
      </c>
      <c r="M226" s="164">
        <f>$M$225+$K$226</f>
        <v>1</v>
      </c>
      <c r="N226" s="387">
        <f>$N$225+$L$226</f>
        <v>0</v>
      </c>
      <c r="O226" s="164">
        <f>$O$225+$M$226</f>
        <v>1</v>
      </c>
      <c r="P226" s="387">
        <f>$P$225+$N$226</f>
        <v>0</v>
      </c>
      <c r="Q226" s="164">
        <f>$Q$225+$O$226</f>
        <v>1</v>
      </c>
      <c r="R226" s="387">
        <f>$R$225+$P$226</f>
        <v>0</v>
      </c>
      <c r="S226" s="164">
        <f>$S$225+$Q$226</f>
        <v>1</v>
      </c>
      <c r="T226" s="387">
        <f>$T$225+$R$226</f>
        <v>0</v>
      </c>
      <c r="U226" s="164">
        <f>$U$225+$S$226</f>
        <v>1</v>
      </c>
      <c r="V226" s="387">
        <f>$V$225+$T$226</f>
        <v>0</v>
      </c>
      <c r="W226" s="164">
        <f>$W$225+$U$226</f>
        <v>1</v>
      </c>
      <c r="X226" s="387">
        <f>$X$225+$V$226</f>
        <v>0</v>
      </c>
      <c r="Y226" s="164">
        <f>$Y$225+$W$226</f>
        <v>1</v>
      </c>
      <c r="Z226" s="387">
        <f>$Z$225+$X$226</f>
        <v>0</v>
      </c>
      <c r="AA226" s="164">
        <f>$AA$225+$Y$226</f>
        <v>1</v>
      </c>
      <c r="AB226" s="387">
        <f>$AB$225+$Z$226</f>
        <v>0</v>
      </c>
      <c r="AC226" s="402">
        <f t="shared" si="3"/>
        <v>10</v>
      </c>
    </row>
    <row r="227" spans="1:32" ht="15" customHeight="1" thickBot="1">
      <c r="B227" s="127" t="str">
        <f>'04.01.4-COBERTURAS'!$B$133</f>
        <v>04.01.550</v>
      </c>
      <c r="C227" s="128" t="str">
        <f>'04.01.4-COBERTURAS'!$C$133</f>
        <v>Revestimentos de forro</v>
      </c>
      <c r="D227" s="343"/>
      <c r="E227" s="1000"/>
      <c r="F227" s="1000"/>
      <c r="G227" s="1000"/>
      <c r="H227" s="1000"/>
      <c r="I227" s="1000"/>
      <c r="J227" s="1000"/>
      <c r="K227" s="1000"/>
      <c r="L227" s="1000"/>
      <c r="M227" s="1000"/>
      <c r="N227" s="1000"/>
      <c r="O227" s="1000"/>
      <c r="P227" s="1000"/>
      <c r="Q227" s="1000"/>
      <c r="R227" s="1000"/>
      <c r="S227" s="1000"/>
      <c r="T227" s="1000"/>
      <c r="U227" s="1000"/>
      <c r="V227" s="1000"/>
      <c r="W227" s="1000"/>
      <c r="X227" s="1000"/>
      <c r="Y227" s="1000"/>
      <c r="Z227" s="1000"/>
      <c r="AA227" s="1000"/>
      <c r="AB227" s="1000"/>
      <c r="AC227" s="402">
        <f t="shared" si="3"/>
        <v>0</v>
      </c>
      <c r="AF227" t="s">
        <v>2811</v>
      </c>
    </row>
    <row r="228" spans="1:32" ht="15" customHeight="1">
      <c r="A228" s="107">
        <v>1</v>
      </c>
      <c r="B228" s="994" t="str">
        <f>'04.01.4-COBERTURAS'!$B$134</f>
        <v>04.01.550.01</v>
      </c>
      <c r="C228" s="996" t="str">
        <f>'04.01.4-COBERTURAS'!$C$134</f>
        <v>LIXAMENTO DE MADEIRA PARA APLICAÇÃO DE FUNDO OU PINTURA. AF_01/2021</v>
      </c>
      <c r="D228" s="1010">
        <f>'04.01.4-COBERTURAS'!$H$134</f>
        <v>0</v>
      </c>
      <c r="E228" s="175"/>
      <c r="F228" s="381">
        <f>$E$228*$D$228</f>
        <v>0</v>
      </c>
      <c r="G228" s="176"/>
      <c r="H228" s="386">
        <f>$G$228*$D$228</f>
        <v>0</v>
      </c>
      <c r="I228" s="176"/>
      <c r="J228" s="386">
        <f>$I$228*$D$228</f>
        <v>0</v>
      </c>
      <c r="K228" s="176">
        <v>1</v>
      </c>
      <c r="L228" s="386">
        <f>$K$228*$D$228</f>
        <v>0</v>
      </c>
      <c r="M228" s="176"/>
      <c r="N228" s="386">
        <f>$M$228*$D$228</f>
        <v>0</v>
      </c>
      <c r="O228" s="176"/>
      <c r="P228" s="386">
        <f>$O$228*$D$228</f>
        <v>0</v>
      </c>
      <c r="Q228" s="176"/>
      <c r="R228" s="386">
        <f>$Q$228*$D$228</f>
        <v>0</v>
      </c>
      <c r="S228" s="176"/>
      <c r="T228" s="386">
        <f>$S$228*$D$228</f>
        <v>0</v>
      </c>
      <c r="U228" s="176"/>
      <c r="V228" s="386">
        <f>$U$228*$D$228</f>
        <v>0</v>
      </c>
      <c r="W228" s="176"/>
      <c r="X228" s="386">
        <f>$W$228*$D$228</f>
        <v>0</v>
      </c>
      <c r="Y228" s="176"/>
      <c r="Z228" s="386">
        <f>$Y$228*$D$228</f>
        <v>0</v>
      </c>
      <c r="AA228" s="176"/>
      <c r="AB228" s="386">
        <f>$AA$228*$D$228</f>
        <v>0</v>
      </c>
      <c r="AC228" s="402">
        <f t="shared" si="3"/>
        <v>1</v>
      </c>
      <c r="AF228" t="s">
        <v>2812</v>
      </c>
    </row>
    <row r="229" spans="1:32" ht="15" customHeight="1" thickBot="1">
      <c r="A229" s="107">
        <v>2</v>
      </c>
      <c r="B229" s="995"/>
      <c r="C229" s="997"/>
      <c r="D229" s="1011"/>
      <c r="E229" s="162">
        <f>$E$228</f>
        <v>0</v>
      </c>
      <c r="F229" s="382">
        <f>$F$228</f>
        <v>0</v>
      </c>
      <c r="G229" s="164">
        <f>$G$228+$E$229</f>
        <v>0</v>
      </c>
      <c r="H229" s="387">
        <f>$H$228+$F$229</f>
        <v>0</v>
      </c>
      <c r="I229" s="164">
        <f>$I$228+$G$229</f>
        <v>0</v>
      </c>
      <c r="J229" s="387">
        <f>$J$228+$H$229</f>
        <v>0</v>
      </c>
      <c r="K229" s="164">
        <f>$K$228+$I$229</f>
        <v>1</v>
      </c>
      <c r="L229" s="387">
        <f>$L$228+$J$229</f>
        <v>0</v>
      </c>
      <c r="M229" s="164">
        <f>$M$228+$K$229</f>
        <v>1</v>
      </c>
      <c r="N229" s="387">
        <f>$N$228+$L$229</f>
        <v>0</v>
      </c>
      <c r="O229" s="164">
        <f>$O$228+$M$229</f>
        <v>1</v>
      </c>
      <c r="P229" s="387">
        <f>$P$228+$N$229</f>
        <v>0</v>
      </c>
      <c r="Q229" s="164">
        <f>$Q$228+$O$229</f>
        <v>1</v>
      </c>
      <c r="R229" s="387">
        <f>$R$228+$P$229</f>
        <v>0</v>
      </c>
      <c r="S229" s="164">
        <f>$S$228+$Q$229</f>
        <v>1</v>
      </c>
      <c r="T229" s="387">
        <f>$T$228+$R$229</f>
        <v>0</v>
      </c>
      <c r="U229" s="164">
        <f>$U$228+$S$229</f>
        <v>1</v>
      </c>
      <c r="V229" s="387">
        <f>$V$228+$T$229</f>
        <v>0</v>
      </c>
      <c r="W229" s="164">
        <f>$W$228+$U$229</f>
        <v>1</v>
      </c>
      <c r="X229" s="387">
        <f>$X$228+$V$229</f>
        <v>0</v>
      </c>
      <c r="Y229" s="164">
        <f>$Y$228+$W$229</f>
        <v>1</v>
      </c>
      <c r="Z229" s="387">
        <f>$Z$228+$X$229</f>
        <v>0</v>
      </c>
      <c r="AA229" s="164">
        <f>$AA$228+$Y$229</f>
        <v>1</v>
      </c>
      <c r="AB229" s="387">
        <f>$AB$228+$Z$229</f>
        <v>0</v>
      </c>
      <c r="AC229" s="402">
        <f t="shared" si="3"/>
        <v>9</v>
      </c>
    </row>
    <row r="230" spans="1:32" ht="15" customHeight="1">
      <c r="A230" s="107">
        <v>1</v>
      </c>
      <c r="B230" s="994" t="str">
        <f>'04.01.4-COBERTURAS'!$B$135</f>
        <v>04.01.550.02</v>
      </c>
      <c r="C230" s="996" t="str">
        <f>'04.01.4-COBERTURAS'!$C$135</f>
        <v>PINTURA TINTA DE ACABAMENTO (PIGMENTADA) ESMALTE SINTÉTICO ACETINADO EM MADEIRA, 2 DEMÃOS. AF_01/2021</v>
      </c>
      <c r="D230" s="1010">
        <f>'04.01.4-COBERTURAS'!$H$135</f>
        <v>0</v>
      </c>
      <c r="E230" s="175"/>
      <c r="F230" s="381">
        <f>$E$230*$D$230</f>
        <v>0</v>
      </c>
      <c r="G230" s="176"/>
      <c r="H230" s="386">
        <f>$G$230*$D$230</f>
        <v>0</v>
      </c>
      <c r="I230" s="176"/>
      <c r="J230" s="386">
        <f>$I$230*$D$230</f>
        <v>0</v>
      </c>
      <c r="K230" s="176">
        <v>1</v>
      </c>
      <c r="L230" s="386">
        <f>$K$230*$D$230</f>
        <v>0</v>
      </c>
      <c r="M230" s="176"/>
      <c r="N230" s="386">
        <f>$M$230*$D$230</f>
        <v>0</v>
      </c>
      <c r="O230" s="176"/>
      <c r="P230" s="386">
        <f>$O$230*$D$230</f>
        <v>0</v>
      </c>
      <c r="Q230" s="176"/>
      <c r="R230" s="386">
        <f>$Q$230*$D$230</f>
        <v>0</v>
      </c>
      <c r="S230" s="176"/>
      <c r="T230" s="386">
        <f>$S$230*$D$230</f>
        <v>0</v>
      </c>
      <c r="U230" s="176"/>
      <c r="V230" s="386">
        <f>$U$230*$D$230</f>
        <v>0</v>
      </c>
      <c r="W230" s="176"/>
      <c r="X230" s="386">
        <f>$W$230*$D$230</f>
        <v>0</v>
      </c>
      <c r="Y230" s="176"/>
      <c r="Z230" s="386">
        <f>$Y$230*$D$230</f>
        <v>0</v>
      </c>
      <c r="AA230" s="176"/>
      <c r="AB230" s="386">
        <f>$AA$230*$D$230</f>
        <v>0</v>
      </c>
      <c r="AC230" s="402">
        <f t="shared" si="3"/>
        <v>1</v>
      </c>
      <c r="AF230" t="s">
        <v>2813</v>
      </c>
    </row>
    <row r="231" spans="1:32" ht="15" customHeight="1" thickBot="1">
      <c r="A231" s="107">
        <v>2</v>
      </c>
      <c r="B231" s="995"/>
      <c r="C231" s="997"/>
      <c r="D231" s="1011"/>
      <c r="E231" s="162">
        <f>$E$230</f>
        <v>0</v>
      </c>
      <c r="F231" s="382">
        <f>$F$230</f>
        <v>0</v>
      </c>
      <c r="G231" s="164">
        <f>$G$230+$E$231</f>
        <v>0</v>
      </c>
      <c r="H231" s="387">
        <f>$H$230+$F$231</f>
        <v>0</v>
      </c>
      <c r="I231" s="164">
        <f>$I$230+$G$231</f>
        <v>0</v>
      </c>
      <c r="J231" s="387">
        <f>$J$230+$H$231</f>
        <v>0</v>
      </c>
      <c r="K231" s="164">
        <f>$K$230+$I$231</f>
        <v>1</v>
      </c>
      <c r="L231" s="387">
        <f>$L$230+$J$231</f>
        <v>0</v>
      </c>
      <c r="M231" s="164">
        <f>$M$230+$K$231</f>
        <v>1</v>
      </c>
      <c r="N231" s="387">
        <f>$N$230+$L$231</f>
        <v>0</v>
      </c>
      <c r="O231" s="164">
        <f>$O$230+$M$231</f>
        <v>1</v>
      </c>
      <c r="P231" s="387">
        <f>$P$230+$N$231</f>
        <v>0</v>
      </c>
      <c r="Q231" s="164">
        <f>$Q$230+$O$231</f>
        <v>1</v>
      </c>
      <c r="R231" s="387">
        <f>$R$230+$P$231</f>
        <v>0</v>
      </c>
      <c r="S231" s="164">
        <f>$S$230+$Q$231</f>
        <v>1</v>
      </c>
      <c r="T231" s="387">
        <f>$T$230+$R$231</f>
        <v>0</v>
      </c>
      <c r="U231" s="164">
        <f>$U$230+$S$231</f>
        <v>1</v>
      </c>
      <c r="V231" s="387">
        <f>$V$230+$T$231</f>
        <v>0</v>
      </c>
      <c r="W231" s="164">
        <f>$W$230+$U$231</f>
        <v>1</v>
      </c>
      <c r="X231" s="387">
        <f>$X$230+$V$231</f>
        <v>0</v>
      </c>
      <c r="Y231" s="164">
        <f>$Y$230+$W$231</f>
        <v>1</v>
      </c>
      <c r="Z231" s="387">
        <f>$Z$230+$X$231</f>
        <v>0</v>
      </c>
      <c r="AA231" s="164">
        <f>$AA$230+$Y$231</f>
        <v>1</v>
      </c>
      <c r="AB231" s="387">
        <f>$AB$230+$Z$231</f>
        <v>0</v>
      </c>
      <c r="AC231" s="402">
        <f t="shared" si="3"/>
        <v>9</v>
      </c>
    </row>
    <row r="232" spans="1:32" ht="15" customHeight="1">
      <c r="B232" s="76" t="str">
        <f>'04.01.4-COBERTURAS'!$B$136</f>
        <v>04.01.000</v>
      </c>
      <c r="C232" s="40" t="str">
        <f>'04.01.4-COBERTURAS'!$C$136</f>
        <v>ARQUITETURA - Bloco F (F5, F6, F11 e F17)</v>
      </c>
      <c r="D232" s="378">
        <f>'04.01.4-COBERTURAS'!$H$136</f>
        <v>0</v>
      </c>
      <c r="E232" s="993"/>
      <c r="F232" s="993"/>
      <c r="G232" s="993"/>
      <c r="H232" s="993"/>
      <c r="I232" s="993"/>
      <c r="J232" s="993"/>
      <c r="K232" s="993"/>
      <c r="L232" s="993"/>
      <c r="M232" s="993"/>
      <c r="N232" s="993"/>
      <c r="O232" s="993"/>
      <c r="P232" s="993"/>
      <c r="Q232" s="993"/>
      <c r="R232" s="993"/>
      <c r="S232" s="993"/>
      <c r="T232" s="993"/>
      <c r="U232" s="993"/>
      <c r="V232" s="993"/>
      <c r="W232" s="993"/>
      <c r="X232" s="993"/>
      <c r="Y232" s="993"/>
      <c r="Z232" s="993"/>
      <c r="AA232" s="993"/>
      <c r="AB232" s="993"/>
      <c r="AC232" s="402">
        <f t="shared" si="3"/>
        <v>0</v>
      </c>
      <c r="AF232" s="200" t="s">
        <v>576</v>
      </c>
    </row>
    <row r="233" spans="1:32" ht="15" customHeight="1" thickBot="1">
      <c r="B233" s="127" t="str">
        <f>'04.01.4-COBERTURAS'!$B$137</f>
        <v>04.01.400</v>
      </c>
      <c r="C233" s="128" t="str">
        <f>'04.01.4-COBERTURAS'!$C$137</f>
        <v>Cobertura e fechamento lateral</v>
      </c>
      <c r="D233" s="343"/>
      <c r="E233" s="1000"/>
      <c r="F233" s="1000"/>
      <c r="G233" s="1000"/>
      <c r="H233" s="1000"/>
      <c r="I233" s="1000"/>
      <c r="J233" s="1000"/>
      <c r="K233" s="1000"/>
      <c r="L233" s="1000"/>
      <c r="M233" s="1000"/>
      <c r="N233" s="1000"/>
      <c r="O233" s="1000"/>
      <c r="P233" s="1000"/>
      <c r="Q233" s="1000"/>
      <c r="R233" s="1000"/>
      <c r="S233" s="1000"/>
      <c r="T233" s="1000"/>
      <c r="U233" s="1000"/>
      <c r="V233" s="1000"/>
      <c r="W233" s="1000"/>
      <c r="X233" s="1000"/>
      <c r="Y233" s="1000"/>
      <c r="Z233" s="1000"/>
      <c r="AA233" s="1000"/>
      <c r="AB233" s="1000"/>
      <c r="AC233" s="402">
        <f t="shared" si="3"/>
        <v>0</v>
      </c>
      <c r="AF233" t="s">
        <v>578</v>
      </c>
    </row>
    <row r="234" spans="1:32" ht="15" customHeight="1">
      <c r="A234" s="107">
        <v>1</v>
      </c>
      <c r="B234" s="994" t="str">
        <f>'04.01.4-COBERTURAS'!$B$138</f>
        <v>04.01.400.01</v>
      </c>
      <c r="C234" s="996" t="str">
        <f>'04.01.4-COBERTURAS'!$C$138</f>
        <v>REMOÇÃO DE TELHAS DE FIBROCIMENTO METÁLICA E CERÂMICA, DE FORMA MANUAL, SEM REAPROVEITAMENTO. AF_09/2023</v>
      </c>
      <c r="D234" s="1010">
        <f>'04.01.4-COBERTURAS'!$H$138</f>
        <v>0</v>
      </c>
      <c r="E234" s="175"/>
      <c r="F234" s="381">
        <f>$E$234*$D$234</f>
        <v>0</v>
      </c>
      <c r="G234" s="176"/>
      <c r="H234" s="386">
        <f>$G$234*$D$234</f>
        <v>0</v>
      </c>
      <c r="I234" s="176"/>
      <c r="J234" s="386">
        <f>$I$234*$D$234</f>
        <v>0</v>
      </c>
      <c r="K234" s="176">
        <v>1</v>
      </c>
      <c r="L234" s="386">
        <f>$K$234*$D$234</f>
        <v>0</v>
      </c>
      <c r="M234" s="176"/>
      <c r="N234" s="386">
        <f>$M$234*$D$234</f>
        <v>0</v>
      </c>
      <c r="O234" s="176"/>
      <c r="P234" s="386">
        <f>$O$234*$D$234</f>
        <v>0</v>
      </c>
      <c r="Q234" s="176"/>
      <c r="R234" s="386">
        <f>$Q$234*$D$234</f>
        <v>0</v>
      </c>
      <c r="S234" s="176"/>
      <c r="T234" s="386">
        <f>$S$234*$D$234</f>
        <v>0</v>
      </c>
      <c r="U234" s="176"/>
      <c r="V234" s="386">
        <f>$U$234*$D$234</f>
        <v>0</v>
      </c>
      <c r="W234" s="176"/>
      <c r="X234" s="386">
        <f>$W$234*$D$234</f>
        <v>0</v>
      </c>
      <c r="Y234" s="176"/>
      <c r="Z234" s="386">
        <f>$Y$234*$D$234</f>
        <v>0</v>
      </c>
      <c r="AA234" s="176"/>
      <c r="AB234" s="386">
        <f>$AA$234*$D$234</f>
        <v>0</v>
      </c>
      <c r="AC234" s="402">
        <f t="shared" si="3"/>
        <v>1</v>
      </c>
      <c r="AF234" t="s">
        <v>579</v>
      </c>
    </row>
    <row r="235" spans="1:32" ht="15" customHeight="1" thickBot="1">
      <c r="A235" s="107">
        <v>2</v>
      </c>
      <c r="B235" s="995"/>
      <c r="C235" s="997"/>
      <c r="D235" s="1011"/>
      <c r="E235" s="162">
        <f>$E$234</f>
        <v>0</v>
      </c>
      <c r="F235" s="382">
        <f>$F$234</f>
        <v>0</v>
      </c>
      <c r="G235" s="164">
        <f>$G$234+$E$235</f>
        <v>0</v>
      </c>
      <c r="H235" s="387">
        <f>$H$234+$F$235</f>
        <v>0</v>
      </c>
      <c r="I235" s="164">
        <f>$I$234+$G$235</f>
        <v>0</v>
      </c>
      <c r="J235" s="387">
        <f>$J$234+$H$235</f>
        <v>0</v>
      </c>
      <c r="K235" s="164">
        <f>$K$234+$I$235</f>
        <v>1</v>
      </c>
      <c r="L235" s="387">
        <f>$L$234+$J$235</f>
        <v>0</v>
      </c>
      <c r="M235" s="164">
        <f>$M$234+$K$235</f>
        <v>1</v>
      </c>
      <c r="N235" s="387">
        <f>$N$234+$L$235</f>
        <v>0</v>
      </c>
      <c r="O235" s="164">
        <f>$O$234+$M$235</f>
        <v>1</v>
      </c>
      <c r="P235" s="387">
        <f>$P$234+$N$235</f>
        <v>0</v>
      </c>
      <c r="Q235" s="164">
        <f>$Q$234+$O$235</f>
        <v>1</v>
      </c>
      <c r="R235" s="387">
        <f>$R$234+$P$235</f>
        <v>0</v>
      </c>
      <c r="S235" s="164">
        <f>$S$234+$Q$235</f>
        <v>1</v>
      </c>
      <c r="T235" s="387">
        <f>$T$234+$R$235</f>
        <v>0</v>
      </c>
      <c r="U235" s="164">
        <f>$U$234+$S$235</f>
        <v>1</v>
      </c>
      <c r="V235" s="387">
        <f>$V$234+$T$235</f>
        <v>0</v>
      </c>
      <c r="W235" s="164">
        <f>$W$234+$U$235</f>
        <v>1</v>
      </c>
      <c r="X235" s="387">
        <f>$X$234+$V$235</f>
        <v>0</v>
      </c>
      <c r="Y235" s="164">
        <f>$Y$234+$W$235</f>
        <v>1</v>
      </c>
      <c r="Z235" s="387">
        <f>$Z$234+$X$235</f>
        <v>0</v>
      </c>
      <c r="AA235" s="164">
        <f>$AA$234+$Y$235</f>
        <v>1</v>
      </c>
      <c r="AB235" s="387">
        <f>$AB$234+$Z$235</f>
        <v>0</v>
      </c>
      <c r="AC235" s="402">
        <f t="shared" si="3"/>
        <v>9</v>
      </c>
    </row>
    <row r="236" spans="1:32" ht="15" customHeight="1">
      <c r="A236" s="107">
        <v>1</v>
      </c>
      <c r="B236" s="994" t="str">
        <f>'04.01.4-COBERTURAS'!$B$139</f>
        <v>04.01.400.02</v>
      </c>
      <c r="C236" s="996" t="str">
        <f>'04.01.4-COBERTURAS'!$C$139</f>
        <v>TRANSPORTE HORIZONTAL MANUAL, DE TELHA DE FIBROCIMENTO OU TELHA ESTRUTURAL DE FIBROCIMENTO, CANALETE 90 OU KALHETÃO (UNIDADE: M2XKM). AF_07/2019</v>
      </c>
      <c r="D236" s="1010">
        <f>'04.01.4-COBERTURAS'!$H$139</f>
        <v>0</v>
      </c>
      <c r="E236" s="175"/>
      <c r="F236" s="381">
        <f>$E$236*$D$236</f>
        <v>0</v>
      </c>
      <c r="G236" s="176"/>
      <c r="H236" s="386">
        <f>$G$236*$D$236</f>
        <v>0</v>
      </c>
      <c r="I236" s="176"/>
      <c r="J236" s="386">
        <f>$I$236*$D$236</f>
        <v>0</v>
      </c>
      <c r="K236" s="176">
        <v>1</v>
      </c>
      <c r="L236" s="386">
        <f>$K$236*$D$236</f>
        <v>0</v>
      </c>
      <c r="M236" s="176"/>
      <c r="N236" s="386">
        <f>$M$236*$D$236</f>
        <v>0</v>
      </c>
      <c r="O236" s="176"/>
      <c r="P236" s="386">
        <f>$O$236*$D$236</f>
        <v>0</v>
      </c>
      <c r="Q236" s="176"/>
      <c r="R236" s="386">
        <f>$Q$236*$D$236</f>
        <v>0</v>
      </c>
      <c r="S236" s="176"/>
      <c r="T236" s="386">
        <f>$S$236*$D$236</f>
        <v>0</v>
      </c>
      <c r="U236" s="176"/>
      <c r="V236" s="386">
        <f>$U$236*$D$236</f>
        <v>0</v>
      </c>
      <c r="W236" s="176"/>
      <c r="X236" s="386">
        <f>$W$236*$D$236</f>
        <v>0</v>
      </c>
      <c r="Y236" s="176"/>
      <c r="Z236" s="386">
        <f>$Y$236*$D$236</f>
        <v>0</v>
      </c>
      <c r="AA236" s="176"/>
      <c r="AB236" s="386">
        <f>$AA$236*$D$236</f>
        <v>0</v>
      </c>
      <c r="AC236" s="402">
        <f t="shared" si="3"/>
        <v>1</v>
      </c>
      <c r="AF236" t="s">
        <v>580</v>
      </c>
    </row>
    <row r="237" spans="1:32" ht="15" customHeight="1" thickBot="1">
      <c r="A237" s="107">
        <v>2</v>
      </c>
      <c r="B237" s="995"/>
      <c r="C237" s="997"/>
      <c r="D237" s="1011"/>
      <c r="E237" s="162">
        <f>$E$236</f>
        <v>0</v>
      </c>
      <c r="F237" s="382">
        <f>$F$236</f>
        <v>0</v>
      </c>
      <c r="G237" s="164">
        <f>$G$236+$E$237</f>
        <v>0</v>
      </c>
      <c r="H237" s="387">
        <f>$H$236+$F$237</f>
        <v>0</v>
      </c>
      <c r="I237" s="164">
        <f>$I$236+$G$237</f>
        <v>0</v>
      </c>
      <c r="J237" s="387">
        <f>$J$236+$H$237</f>
        <v>0</v>
      </c>
      <c r="K237" s="164">
        <f>$K$236+$I$237</f>
        <v>1</v>
      </c>
      <c r="L237" s="387">
        <f>$L$236+$J$237</f>
        <v>0</v>
      </c>
      <c r="M237" s="164">
        <f>$M$236+$K$237</f>
        <v>1</v>
      </c>
      <c r="N237" s="387">
        <f>$N$236+$L$237</f>
        <v>0</v>
      </c>
      <c r="O237" s="164">
        <f>$O$236+$M$237</f>
        <v>1</v>
      </c>
      <c r="P237" s="387">
        <f>$P$236+$N$237</f>
        <v>0</v>
      </c>
      <c r="Q237" s="164">
        <f>$Q$236+$O$237</f>
        <v>1</v>
      </c>
      <c r="R237" s="387">
        <f>$R$236+$P$237</f>
        <v>0</v>
      </c>
      <c r="S237" s="164">
        <f>$S$236+$Q$237</f>
        <v>1</v>
      </c>
      <c r="T237" s="387">
        <f>$T$236+$R$237</f>
        <v>0</v>
      </c>
      <c r="U237" s="164">
        <f>$U$236+$S$237</f>
        <v>1</v>
      </c>
      <c r="V237" s="387">
        <f>$V$236+$T$237</f>
        <v>0</v>
      </c>
      <c r="W237" s="164">
        <f>$W$236+$U$237</f>
        <v>1</v>
      </c>
      <c r="X237" s="387">
        <f>$X$236+$V$237</f>
        <v>0</v>
      </c>
      <c r="Y237" s="164">
        <f>$Y$236+$W$237</f>
        <v>1</v>
      </c>
      <c r="Z237" s="387">
        <f>$Z$236+$X$237</f>
        <v>0</v>
      </c>
      <c r="AA237" s="164">
        <f>$AA$236+$Y$237</f>
        <v>1</v>
      </c>
      <c r="AB237" s="387">
        <f>$AB$236+$Z$237</f>
        <v>0</v>
      </c>
      <c r="AC237" s="402">
        <f t="shared" si="3"/>
        <v>9</v>
      </c>
    </row>
    <row r="238" spans="1:32" ht="15" customHeight="1">
      <c r="A238" s="107">
        <v>1</v>
      </c>
      <c r="B238" s="994" t="str">
        <f>'04.01.4-COBERTURAS'!$B$140</f>
        <v>04.01.400.03</v>
      </c>
      <c r="C238" s="996" t="str">
        <f>'04.01.4-COBERTURAS'!$C$140</f>
        <v>REMOÇÃO CALHAS E RUFOS, DE FORMA MANUAL, SEM REAPROVEITAMENTO. AF_09/2023</v>
      </c>
      <c r="D238" s="1010">
        <f>'04.01.4-COBERTURAS'!$H$140</f>
        <v>0</v>
      </c>
      <c r="E238" s="175"/>
      <c r="F238" s="381">
        <f>$E$238*$D$238</f>
        <v>0</v>
      </c>
      <c r="G238" s="176"/>
      <c r="H238" s="386">
        <f>$G$238*$D$238</f>
        <v>0</v>
      </c>
      <c r="I238" s="176"/>
      <c r="J238" s="386">
        <f>$I$238*$D$238</f>
        <v>0</v>
      </c>
      <c r="K238" s="176">
        <v>1</v>
      </c>
      <c r="L238" s="386">
        <f>$K$238*$D$238</f>
        <v>0</v>
      </c>
      <c r="M238" s="176"/>
      <c r="N238" s="386">
        <f>$M$238*$D$238</f>
        <v>0</v>
      </c>
      <c r="O238" s="176"/>
      <c r="P238" s="386">
        <f>$O$238*$D$238</f>
        <v>0</v>
      </c>
      <c r="Q238" s="176"/>
      <c r="R238" s="386">
        <f>$Q$238*$D$238</f>
        <v>0</v>
      </c>
      <c r="S238" s="176"/>
      <c r="T238" s="386">
        <f>$S$238*$D$238</f>
        <v>0</v>
      </c>
      <c r="U238" s="176"/>
      <c r="V238" s="386">
        <f>$U$238*$D$238</f>
        <v>0</v>
      </c>
      <c r="W238" s="176"/>
      <c r="X238" s="386">
        <f>$W$238*$D$238</f>
        <v>0</v>
      </c>
      <c r="Y238" s="176"/>
      <c r="Z238" s="386">
        <f>$Y$238*$D$238</f>
        <v>0</v>
      </c>
      <c r="AA238" s="176"/>
      <c r="AB238" s="386">
        <f>$AA$238*$D$238</f>
        <v>0</v>
      </c>
      <c r="AC238" s="402">
        <f t="shared" si="3"/>
        <v>1</v>
      </c>
      <c r="AF238" t="s">
        <v>581</v>
      </c>
    </row>
    <row r="239" spans="1:32" ht="15" customHeight="1" thickBot="1">
      <c r="A239" s="107">
        <v>2</v>
      </c>
      <c r="B239" s="995"/>
      <c r="C239" s="997"/>
      <c r="D239" s="1011"/>
      <c r="E239" s="162">
        <f>$E$238</f>
        <v>0</v>
      </c>
      <c r="F239" s="382">
        <f>$F$238</f>
        <v>0</v>
      </c>
      <c r="G239" s="164">
        <f>$G$238+$E$239</f>
        <v>0</v>
      </c>
      <c r="H239" s="387">
        <f>$H$238+$F$239</f>
        <v>0</v>
      </c>
      <c r="I239" s="164">
        <f>$I$238+$G$239</f>
        <v>0</v>
      </c>
      <c r="J239" s="387">
        <f>$J$238+$H$239</f>
        <v>0</v>
      </c>
      <c r="K239" s="164">
        <f>$K$238+$I$239</f>
        <v>1</v>
      </c>
      <c r="L239" s="387">
        <f>$L$238+$J$239</f>
        <v>0</v>
      </c>
      <c r="M239" s="164">
        <f>$M$238+$K$239</f>
        <v>1</v>
      </c>
      <c r="N239" s="387">
        <f>$N$238+$L$239</f>
        <v>0</v>
      </c>
      <c r="O239" s="164">
        <f>$O$238+$M$239</f>
        <v>1</v>
      </c>
      <c r="P239" s="387">
        <f>$P$238+$N$239</f>
        <v>0</v>
      </c>
      <c r="Q239" s="164">
        <f>$Q$238+$O$239</f>
        <v>1</v>
      </c>
      <c r="R239" s="387">
        <f>$R$238+$P$239</f>
        <v>0</v>
      </c>
      <c r="S239" s="164">
        <f>$S$238+$Q$239</f>
        <v>1</v>
      </c>
      <c r="T239" s="387">
        <f>$T$238+$R$239</f>
        <v>0</v>
      </c>
      <c r="U239" s="164">
        <f>$U$238+$S$239</f>
        <v>1</v>
      </c>
      <c r="V239" s="387">
        <f>$V$238+$T$239</f>
        <v>0</v>
      </c>
      <c r="W239" s="164">
        <f>$W$238+$U$239</f>
        <v>1</v>
      </c>
      <c r="X239" s="387">
        <f>$X$238+$V$239</f>
        <v>0</v>
      </c>
      <c r="Y239" s="164">
        <f>$Y$238+$W$239</f>
        <v>1</v>
      </c>
      <c r="Z239" s="387">
        <f>$Z$238+$X$239</f>
        <v>0</v>
      </c>
      <c r="AA239" s="164">
        <f>$AA$238+$Y$239</f>
        <v>1</v>
      </c>
      <c r="AB239" s="387">
        <f>$AB$238+$Z$239</f>
        <v>0</v>
      </c>
      <c r="AC239" s="402">
        <f t="shared" si="3"/>
        <v>9</v>
      </c>
    </row>
    <row r="240" spans="1:32" ht="15" customHeight="1">
      <c r="A240" s="107">
        <v>1</v>
      </c>
      <c r="B240" s="994" t="str">
        <f>'04.01.4-COBERTURAS'!$B$141</f>
        <v>04.01.400.04</v>
      </c>
      <c r="C240" s="996" t="str">
        <f>'04.01.4-COBERTURAS'!$C$141</f>
        <v>SUBCOBERTURA COM MANTA PLÁSTICA REVESTIDA POR PELÍCULA DE ALUMÍNO, INCLUSO TRANSPORTE VERTICAL. AF_07/2019</v>
      </c>
      <c r="D240" s="1010">
        <f>'04.01.4-COBERTURAS'!$H$141</f>
        <v>0</v>
      </c>
      <c r="E240" s="175"/>
      <c r="F240" s="381">
        <f>$E$240*$D$240</f>
        <v>0</v>
      </c>
      <c r="G240" s="176"/>
      <c r="H240" s="386">
        <f>$G$240*$D$240</f>
        <v>0</v>
      </c>
      <c r="I240" s="176"/>
      <c r="J240" s="386">
        <f>$I$240*$D$240</f>
        <v>0</v>
      </c>
      <c r="K240" s="176"/>
      <c r="L240" s="386">
        <f>$K$240*$D$240</f>
        <v>0</v>
      </c>
      <c r="M240" s="176">
        <v>1</v>
      </c>
      <c r="N240" s="386">
        <f>$M$240*$D$240</f>
        <v>0</v>
      </c>
      <c r="O240" s="176"/>
      <c r="P240" s="386">
        <f>$O$240*$D$240</f>
        <v>0</v>
      </c>
      <c r="Q240" s="176"/>
      <c r="R240" s="386">
        <f>$Q$240*$D$240</f>
        <v>0</v>
      </c>
      <c r="S240" s="176"/>
      <c r="T240" s="386">
        <f>$S$240*$D$240</f>
        <v>0</v>
      </c>
      <c r="U240" s="176"/>
      <c r="V240" s="386">
        <f>$U$240*$D$240</f>
        <v>0</v>
      </c>
      <c r="W240" s="176"/>
      <c r="X240" s="386">
        <f>$W$240*$D$240</f>
        <v>0</v>
      </c>
      <c r="Y240" s="176"/>
      <c r="Z240" s="386">
        <f>$Y$240*$D$240</f>
        <v>0</v>
      </c>
      <c r="AA240" s="176"/>
      <c r="AB240" s="386">
        <f>$AA$240*$D$240</f>
        <v>0</v>
      </c>
      <c r="AC240" s="402">
        <f t="shared" si="3"/>
        <v>1</v>
      </c>
      <c r="AF240" t="s">
        <v>582</v>
      </c>
    </row>
    <row r="241" spans="1:32" ht="15" customHeight="1" thickBot="1">
      <c r="A241" s="107">
        <v>2</v>
      </c>
      <c r="B241" s="995"/>
      <c r="C241" s="997"/>
      <c r="D241" s="1011"/>
      <c r="E241" s="162">
        <f>$E$240</f>
        <v>0</v>
      </c>
      <c r="F241" s="382">
        <f>$F$240</f>
        <v>0</v>
      </c>
      <c r="G241" s="164">
        <f>$G$240+$E$241</f>
        <v>0</v>
      </c>
      <c r="H241" s="387">
        <f>$H$240+$F$241</f>
        <v>0</v>
      </c>
      <c r="I241" s="164">
        <f>$I$240+$G$241</f>
        <v>0</v>
      </c>
      <c r="J241" s="387">
        <f>$J$240+$H$241</f>
        <v>0</v>
      </c>
      <c r="K241" s="164">
        <f>$K$240+$I$241</f>
        <v>0</v>
      </c>
      <c r="L241" s="387">
        <f>$L$240+$J$241</f>
        <v>0</v>
      </c>
      <c r="M241" s="164">
        <f>$M$240+$K$241</f>
        <v>1</v>
      </c>
      <c r="N241" s="387">
        <f>$N$240+$L$241</f>
        <v>0</v>
      </c>
      <c r="O241" s="164">
        <f>$O$240+$M$241</f>
        <v>1</v>
      </c>
      <c r="P241" s="387">
        <f>$P$240+$N$241</f>
        <v>0</v>
      </c>
      <c r="Q241" s="164">
        <f>$Q$240+$O$241</f>
        <v>1</v>
      </c>
      <c r="R241" s="387">
        <f>$R$240+$P$241</f>
        <v>0</v>
      </c>
      <c r="S241" s="164">
        <f>$S$240+$Q$241</f>
        <v>1</v>
      </c>
      <c r="T241" s="387">
        <f>$T$240+$R$241</f>
        <v>0</v>
      </c>
      <c r="U241" s="164">
        <f>$U$240+$S$241</f>
        <v>1</v>
      </c>
      <c r="V241" s="387">
        <f>$V$240+$T$241</f>
        <v>0</v>
      </c>
      <c r="W241" s="164">
        <f>$W$240+$U$241</f>
        <v>1</v>
      </c>
      <c r="X241" s="387">
        <f>$X$240+$V$241</f>
        <v>0</v>
      </c>
      <c r="Y241" s="164">
        <f>$Y$240+$W$241</f>
        <v>1</v>
      </c>
      <c r="Z241" s="387">
        <f>$Z$240+$X$241</f>
        <v>0</v>
      </c>
      <c r="AA241" s="164">
        <f>$AA$240+$Y$241</f>
        <v>1</v>
      </c>
      <c r="AB241" s="387">
        <f>$AB$240+$Z$241</f>
        <v>0</v>
      </c>
      <c r="AC241" s="402">
        <f t="shared" si="3"/>
        <v>8</v>
      </c>
    </row>
    <row r="242" spans="1:32" ht="15" customHeight="1">
      <c r="A242" s="107">
        <v>1</v>
      </c>
      <c r="B242" s="994" t="str">
        <f>'04.01.4-COBERTURAS'!$B$142</f>
        <v>04.01.400.05</v>
      </c>
      <c r="C242" s="996" t="str">
        <f>'04.01.4-COBERTURAS'!$C$142</f>
        <v>TELHAMENTO COM TELHA CERÂMICA CAPA-CANAL, TIPO COLONIAL, COM MAIS DE 2 ÁGUAS, INCLUSO TRANSPORTE VERTICAL, INCLUSIVE APLICAÇÃO DE RESINA</v>
      </c>
      <c r="D242" s="1010">
        <f>'04.01.4-COBERTURAS'!$H$142</f>
        <v>0</v>
      </c>
      <c r="E242" s="175"/>
      <c r="F242" s="381">
        <f>$E$242*$D$242</f>
        <v>0</v>
      </c>
      <c r="G242" s="176"/>
      <c r="H242" s="386">
        <f>$G$242*$D$242</f>
        <v>0</v>
      </c>
      <c r="I242" s="176"/>
      <c r="J242" s="386">
        <f>$I$242*$D$242</f>
        <v>0</v>
      </c>
      <c r="K242" s="176"/>
      <c r="L242" s="386">
        <f>$K$242*$D$242</f>
        <v>0</v>
      </c>
      <c r="M242" s="176">
        <v>1</v>
      </c>
      <c r="N242" s="386">
        <f>$M$242*$D$242</f>
        <v>0</v>
      </c>
      <c r="O242" s="176"/>
      <c r="P242" s="386">
        <f>$O$242*$D$242</f>
        <v>0</v>
      </c>
      <c r="Q242" s="176"/>
      <c r="R242" s="386">
        <f>$Q$242*$D$242</f>
        <v>0</v>
      </c>
      <c r="S242" s="176"/>
      <c r="T242" s="386">
        <f>$S$242*$D$242</f>
        <v>0</v>
      </c>
      <c r="U242" s="176"/>
      <c r="V242" s="386">
        <f>$U$242*$D$242</f>
        <v>0</v>
      </c>
      <c r="W242" s="176"/>
      <c r="X242" s="386">
        <f>$W$242*$D$242</f>
        <v>0</v>
      </c>
      <c r="Y242" s="176"/>
      <c r="Z242" s="386">
        <f>$Y$242*$D$242</f>
        <v>0</v>
      </c>
      <c r="AA242" s="176"/>
      <c r="AB242" s="386">
        <f>$AA$242*$D$242</f>
        <v>0</v>
      </c>
      <c r="AC242" s="402">
        <f t="shared" si="3"/>
        <v>1</v>
      </c>
      <c r="AF242" t="s">
        <v>583</v>
      </c>
    </row>
    <row r="243" spans="1:32" ht="15" customHeight="1" thickBot="1">
      <c r="A243" s="107">
        <v>2</v>
      </c>
      <c r="B243" s="995"/>
      <c r="C243" s="997"/>
      <c r="D243" s="1011"/>
      <c r="E243" s="162">
        <f>$E$242</f>
        <v>0</v>
      </c>
      <c r="F243" s="382">
        <f>$F$242</f>
        <v>0</v>
      </c>
      <c r="G243" s="164">
        <f>$G$242+$E$243</f>
        <v>0</v>
      </c>
      <c r="H243" s="387">
        <f>$H$242+$F$243</f>
        <v>0</v>
      </c>
      <c r="I243" s="164">
        <f>$I$242+$G$243</f>
        <v>0</v>
      </c>
      <c r="J243" s="387">
        <f>$J$242+$H$243</f>
        <v>0</v>
      </c>
      <c r="K243" s="164">
        <f>$K$242+$I$243</f>
        <v>0</v>
      </c>
      <c r="L243" s="387">
        <f>$L$242+$J$243</f>
        <v>0</v>
      </c>
      <c r="M243" s="164">
        <f>$M$242+$K$243</f>
        <v>1</v>
      </c>
      <c r="N243" s="387">
        <f>$N$242+$L$243</f>
        <v>0</v>
      </c>
      <c r="O243" s="164">
        <f>$O$242+$M$243</f>
        <v>1</v>
      </c>
      <c r="P243" s="387">
        <f>$P$242+$N$243</f>
        <v>0</v>
      </c>
      <c r="Q243" s="164">
        <f>$Q$242+$O$243</f>
        <v>1</v>
      </c>
      <c r="R243" s="387">
        <f>$R$242+$P$243</f>
        <v>0</v>
      </c>
      <c r="S243" s="164">
        <f>$S$242+$Q$243</f>
        <v>1</v>
      </c>
      <c r="T243" s="387">
        <f>$T$242+$R$243</f>
        <v>0</v>
      </c>
      <c r="U243" s="164">
        <f>$U$242+$S$243</f>
        <v>1</v>
      </c>
      <c r="V243" s="387">
        <f>$V$242+$T$243</f>
        <v>0</v>
      </c>
      <c r="W243" s="164">
        <f>$W$242+$U$243</f>
        <v>1</v>
      </c>
      <c r="X243" s="387">
        <f>$X$242+$V$243</f>
        <v>0</v>
      </c>
      <c r="Y243" s="164">
        <f>$Y$242+$W$243</f>
        <v>1</v>
      </c>
      <c r="Z243" s="387">
        <f>$Z$242+$X$243</f>
        <v>0</v>
      </c>
      <c r="AA243" s="164">
        <f>$AA$242+$Y$243</f>
        <v>1</v>
      </c>
      <c r="AB243" s="387">
        <f>$AB$242+$Z$243</f>
        <v>0</v>
      </c>
      <c r="AC243" s="402">
        <f t="shared" si="3"/>
        <v>8</v>
      </c>
    </row>
    <row r="244" spans="1:32" ht="15" customHeight="1">
      <c r="A244" s="107">
        <v>1</v>
      </c>
      <c r="B244" s="994" t="str">
        <f>'04.01.4-COBERTURAS'!$B$143</f>
        <v>04.01.400.06</v>
      </c>
      <c r="C244" s="996" t="str">
        <f>'04.01.4-COBERTURAS'!$C$143</f>
        <v>CUMEEIRA E ESPIGÃO PARA TELHA CERÂMICA EMBOÇADA COM ARGAMASSA TRAÇO 1:2:9 (CIMENTO, CAL E AREIA), PARA TELHADOS COM MAIS DE 2 ÁGUAS, INCLUSO TRANSPORTE VERTICAL. AF_07/2019</v>
      </c>
      <c r="D244" s="1010">
        <f>'04.01.4-COBERTURAS'!$H$143</f>
        <v>0</v>
      </c>
      <c r="E244" s="175"/>
      <c r="F244" s="381">
        <f>$E$244*$D$244</f>
        <v>0</v>
      </c>
      <c r="G244" s="176"/>
      <c r="H244" s="386">
        <f>$G$244*$D$244</f>
        <v>0</v>
      </c>
      <c r="I244" s="176"/>
      <c r="J244" s="386">
        <f>$I$244*$D$244</f>
        <v>0</v>
      </c>
      <c r="K244" s="176"/>
      <c r="L244" s="386">
        <f>$K$244*$D$244</f>
        <v>0</v>
      </c>
      <c r="M244" s="176">
        <v>1</v>
      </c>
      <c r="N244" s="386">
        <f>$M$244*$D$244</f>
        <v>0</v>
      </c>
      <c r="O244" s="176"/>
      <c r="P244" s="386">
        <f>$O$244*$D$244</f>
        <v>0</v>
      </c>
      <c r="Q244" s="176"/>
      <c r="R244" s="386">
        <f>$Q$244*$D$244</f>
        <v>0</v>
      </c>
      <c r="S244" s="176"/>
      <c r="T244" s="386">
        <f>$S$244*$D$244</f>
        <v>0</v>
      </c>
      <c r="U244" s="176"/>
      <c r="V244" s="386">
        <f>$U$244*$D$244</f>
        <v>0</v>
      </c>
      <c r="W244" s="176"/>
      <c r="X244" s="386">
        <f>$W$244*$D$244</f>
        <v>0</v>
      </c>
      <c r="Y244" s="176"/>
      <c r="Z244" s="386">
        <f>$Y$244*$D$244</f>
        <v>0</v>
      </c>
      <c r="AA244" s="176"/>
      <c r="AB244" s="386">
        <f>$AA$244*$D$244</f>
        <v>0</v>
      </c>
      <c r="AC244" s="402">
        <f t="shared" si="3"/>
        <v>1</v>
      </c>
      <c r="AF244" t="s">
        <v>2814</v>
      </c>
    </row>
    <row r="245" spans="1:32" ht="15" customHeight="1" thickBot="1">
      <c r="A245" s="107">
        <v>2</v>
      </c>
      <c r="B245" s="995"/>
      <c r="C245" s="997"/>
      <c r="D245" s="1011"/>
      <c r="E245" s="162">
        <f>$E$244</f>
        <v>0</v>
      </c>
      <c r="F245" s="382">
        <f>$F$244</f>
        <v>0</v>
      </c>
      <c r="G245" s="164">
        <f>$G$244+$E$245</f>
        <v>0</v>
      </c>
      <c r="H245" s="387">
        <f>$H$244+$F$245</f>
        <v>0</v>
      </c>
      <c r="I245" s="164">
        <f>$I$244+$G$245</f>
        <v>0</v>
      </c>
      <c r="J245" s="387">
        <f>$J$244+$H$245</f>
        <v>0</v>
      </c>
      <c r="K245" s="164">
        <f>$K$244+$I$245</f>
        <v>0</v>
      </c>
      <c r="L245" s="387">
        <f>$L$244+$J$245</f>
        <v>0</v>
      </c>
      <c r="M245" s="164">
        <f>$M$244+$K$245</f>
        <v>1</v>
      </c>
      <c r="N245" s="387">
        <f>$N$244+$L$245</f>
        <v>0</v>
      </c>
      <c r="O245" s="164">
        <f>$O$244+$M$245</f>
        <v>1</v>
      </c>
      <c r="P245" s="387">
        <f>$P$244+$N$245</f>
        <v>0</v>
      </c>
      <c r="Q245" s="164">
        <f>$Q$244+$O$245</f>
        <v>1</v>
      </c>
      <c r="R245" s="387">
        <f>$R$244+$P$245</f>
        <v>0</v>
      </c>
      <c r="S245" s="164">
        <f>$S$244+$Q$245</f>
        <v>1</v>
      </c>
      <c r="T245" s="387">
        <f>$T$244+$R$245</f>
        <v>0</v>
      </c>
      <c r="U245" s="164">
        <f>$U$244+$S$245</f>
        <v>1</v>
      </c>
      <c r="V245" s="387">
        <f>$V$244+$T$245</f>
        <v>0</v>
      </c>
      <c r="W245" s="164">
        <f>$W$244+$U$245</f>
        <v>1</v>
      </c>
      <c r="X245" s="387">
        <f>$X$244+$V$245</f>
        <v>0</v>
      </c>
      <c r="Y245" s="164">
        <f>$Y$244+$W$245</f>
        <v>1</v>
      </c>
      <c r="Z245" s="387">
        <f>$Z$244+$X$245</f>
        <v>0</v>
      </c>
      <c r="AA245" s="164">
        <f>$AA$244+$Y$245</f>
        <v>1</v>
      </c>
      <c r="AB245" s="387">
        <f>$AB$244+$Z$245</f>
        <v>0</v>
      </c>
      <c r="AC245" s="402">
        <f t="shared" si="3"/>
        <v>8</v>
      </c>
    </row>
    <row r="246" spans="1:32" ht="15" customHeight="1" thickBot="1">
      <c r="B246" s="127" t="str">
        <f>'04.01.4-COBERTURAS'!$B$144</f>
        <v>04.01.550</v>
      </c>
      <c r="C246" s="128" t="str">
        <f>'04.01.4-COBERTURAS'!$C$144</f>
        <v>Revestimentos de forro</v>
      </c>
      <c r="D246" s="343"/>
      <c r="E246" s="1000"/>
      <c r="F246" s="1000"/>
      <c r="G246" s="1000"/>
      <c r="H246" s="1000"/>
      <c r="I246" s="1000"/>
      <c r="J246" s="1000"/>
      <c r="K246" s="1000"/>
      <c r="L246" s="1000"/>
      <c r="M246" s="1000"/>
      <c r="N246" s="1000"/>
      <c r="O246" s="1000"/>
      <c r="P246" s="1000"/>
      <c r="Q246" s="1000"/>
      <c r="R246" s="1000"/>
      <c r="S246" s="1000"/>
      <c r="T246" s="1000"/>
      <c r="U246" s="1000"/>
      <c r="V246" s="1000"/>
      <c r="W246" s="1000"/>
      <c r="X246" s="1000"/>
      <c r="Y246" s="1000"/>
      <c r="Z246" s="1000"/>
      <c r="AA246" s="1000"/>
      <c r="AB246" s="1000"/>
      <c r="AC246" s="402">
        <f t="shared" si="3"/>
        <v>0</v>
      </c>
      <c r="AF246" t="s">
        <v>584</v>
      </c>
    </row>
    <row r="247" spans="1:32" ht="15" customHeight="1">
      <c r="A247" s="107">
        <v>1</v>
      </c>
      <c r="B247" s="994" t="str">
        <f>'04.01.4-COBERTURAS'!$B$145</f>
        <v>04.01.550.01</v>
      </c>
      <c r="C247" s="996" t="str">
        <f>'04.01.4-COBERTURAS'!$C$145</f>
        <v>REMOÇÃO DE FORROS DE DRYWALL, PVC E FIBROMINERAL, DE FORMA MANUAL, SEM REAPROVEITAMENTO. AF_09/2023</v>
      </c>
      <c r="D247" s="1010">
        <f>'04.01.4-COBERTURAS'!$H$145</f>
        <v>0</v>
      </c>
      <c r="E247" s="175"/>
      <c r="F247" s="381">
        <f>$E$247*$D$247</f>
        <v>0</v>
      </c>
      <c r="G247" s="176"/>
      <c r="H247" s="386">
        <f>$G$247*$D$247</f>
        <v>0</v>
      </c>
      <c r="I247" s="176"/>
      <c r="J247" s="386">
        <f>$I$247*$D$247</f>
        <v>0</v>
      </c>
      <c r="K247" s="176">
        <v>1</v>
      </c>
      <c r="L247" s="386">
        <f>$K$247*$D$247</f>
        <v>0</v>
      </c>
      <c r="M247" s="176"/>
      <c r="N247" s="386">
        <f>$M$247*$D$247</f>
        <v>0</v>
      </c>
      <c r="O247" s="176"/>
      <c r="P247" s="386">
        <f>$O$247*$D$247</f>
        <v>0</v>
      </c>
      <c r="Q247" s="176"/>
      <c r="R247" s="386">
        <f>$Q$247*$D$247</f>
        <v>0</v>
      </c>
      <c r="S247" s="176"/>
      <c r="T247" s="386">
        <f>$S$247*$D$247</f>
        <v>0</v>
      </c>
      <c r="U247" s="176"/>
      <c r="V247" s="386">
        <f>$U$247*$D$247</f>
        <v>0</v>
      </c>
      <c r="W247" s="176"/>
      <c r="X247" s="386">
        <f>$W$247*$D$247</f>
        <v>0</v>
      </c>
      <c r="Y247" s="176"/>
      <c r="Z247" s="386">
        <f>$Y$247*$D$247</f>
        <v>0</v>
      </c>
      <c r="AA247" s="176"/>
      <c r="AB247" s="386">
        <f>$AA$247*$D$247</f>
        <v>0</v>
      </c>
      <c r="AC247" s="402">
        <f t="shared" si="3"/>
        <v>1</v>
      </c>
      <c r="AF247" t="s">
        <v>585</v>
      </c>
    </row>
    <row r="248" spans="1:32" ht="15" customHeight="1" thickBot="1">
      <c r="A248" s="107">
        <v>2</v>
      </c>
      <c r="B248" s="995"/>
      <c r="C248" s="997"/>
      <c r="D248" s="1011"/>
      <c r="E248" s="162">
        <f>$E$247</f>
        <v>0</v>
      </c>
      <c r="F248" s="382">
        <f>$F$247</f>
        <v>0</v>
      </c>
      <c r="G248" s="164">
        <f>$G$247+$E$248</f>
        <v>0</v>
      </c>
      <c r="H248" s="387">
        <f>$H$247+$F$248</f>
        <v>0</v>
      </c>
      <c r="I248" s="164">
        <f>$I$247+$G$248</f>
        <v>0</v>
      </c>
      <c r="J248" s="387">
        <f>$J$247+$H$248</f>
        <v>0</v>
      </c>
      <c r="K248" s="164">
        <f>$K$247+$I$248</f>
        <v>1</v>
      </c>
      <c r="L248" s="387">
        <f>$L$247+$J$248</f>
        <v>0</v>
      </c>
      <c r="M248" s="164">
        <f>$M$247+$K$248</f>
        <v>1</v>
      </c>
      <c r="N248" s="387">
        <f>$N$247+$L$248</f>
        <v>0</v>
      </c>
      <c r="O248" s="164">
        <f>$O$247+$M$248</f>
        <v>1</v>
      </c>
      <c r="P248" s="387">
        <f>$P$247+$N$248</f>
        <v>0</v>
      </c>
      <c r="Q248" s="164">
        <f>$Q$247+$O$248</f>
        <v>1</v>
      </c>
      <c r="R248" s="387">
        <f>$R$247+$P$248</f>
        <v>0</v>
      </c>
      <c r="S248" s="164">
        <f>$S$247+$Q$248</f>
        <v>1</v>
      </c>
      <c r="T248" s="387">
        <f>$T$247+$R$248</f>
        <v>0</v>
      </c>
      <c r="U248" s="164">
        <f>$U$247+$S$248</f>
        <v>1</v>
      </c>
      <c r="V248" s="387">
        <f>$V$247+$T$248</f>
        <v>0</v>
      </c>
      <c r="W248" s="164">
        <f>$W$247+$U$248</f>
        <v>1</v>
      </c>
      <c r="X248" s="387">
        <f>$X$247+$V$248</f>
        <v>0</v>
      </c>
      <c r="Y248" s="164">
        <f>$Y$247+$W$248</f>
        <v>1</v>
      </c>
      <c r="Z248" s="387">
        <f>$Z$247+$X$248</f>
        <v>0</v>
      </c>
      <c r="AA248" s="164">
        <f>$AA$247+$Y$248</f>
        <v>1</v>
      </c>
      <c r="AB248" s="387">
        <f>$AB$247+$Z$248</f>
        <v>0</v>
      </c>
      <c r="AC248" s="402">
        <f t="shared" si="3"/>
        <v>9</v>
      </c>
    </row>
    <row r="249" spans="1:32" ht="15" customHeight="1">
      <c r="A249" s="107">
        <v>1</v>
      </c>
      <c r="B249" s="994" t="str">
        <f>'04.01.4-COBERTURAS'!$B$146</f>
        <v>04.01.550.02</v>
      </c>
      <c r="C249" s="996" t="str">
        <f>'04.01.4-COBERTURAS'!$C$146</f>
        <v>REMOÇÃO DE TRAMA METÁLICA OU DE MADEIRA PARA FORRO, DE FORMA MANUAL, SEM REAPROVEITAMENTO. AF_09/2023</v>
      </c>
      <c r="D249" s="1010">
        <f>'04.01.4-COBERTURAS'!$H$146</f>
        <v>0</v>
      </c>
      <c r="E249" s="175"/>
      <c r="F249" s="381">
        <f>$E$249*$D$249</f>
        <v>0</v>
      </c>
      <c r="G249" s="176"/>
      <c r="H249" s="386">
        <f>$G$249*$D$249</f>
        <v>0</v>
      </c>
      <c r="I249" s="176"/>
      <c r="J249" s="386">
        <f>$I$249*$D$249</f>
        <v>0</v>
      </c>
      <c r="K249" s="176">
        <v>1</v>
      </c>
      <c r="L249" s="386">
        <f>$K$249*$D$249</f>
        <v>0</v>
      </c>
      <c r="M249" s="176"/>
      <c r="N249" s="386">
        <f>$M$249*$D$249</f>
        <v>0</v>
      </c>
      <c r="O249" s="176"/>
      <c r="P249" s="386">
        <f>$O$249*$D$249</f>
        <v>0</v>
      </c>
      <c r="Q249" s="176"/>
      <c r="R249" s="386">
        <f>$Q$249*$D$249</f>
        <v>0</v>
      </c>
      <c r="S249" s="176"/>
      <c r="T249" s="386">
        <f>$S$249*$D$249</f>
        <v>0</v>
      </c>
      <c r="U249" s="176"/>
      <c r="V249" s="386">
        <f>$U$249*$D$249</f>
        <v>0</v>
      </c>
      <c r="W249" s="176"/>
      <c r="X249" s="386">
        <f>$W$249*$D$249</f>
        <v>0</v>
      </c>
      <c r="Y249" s="176"/>
      <c r="Z249" s="386">
        <f>$Y$249*$D$249</f>
        <v>0</v>
      </c>
      <c r="AA249" s="176"/>
      <c r="AB249" s="386">
        <f>$AA$249*$D$249</f>
        <v>0</v>
      </c>
      <c r="AC249" s="402">
        <f t="shared" si="3"/>
        <v>1</v>
      </c>
      <c r="AF249" t="s">
        <v>586</v>
      </c>
    </row>
    <row r="250" spans="1:32" ht="15" customHeight="1" thickBot="1">
      <c r="A250" s="107">
        <v>2</v>
      </c>
      <c r="B250" s="995"/>
      <c r="C250" s="997"/>
      <c r="D250" s="1011"/>
      <c r="E250" s="162">
        <f>$E$249</f>
        <v>0</v>
      </c>
      <c r="F250" s="382">
        <f>$F$249</f>
        <v>0</v>
      </c>
      <c r="G250" s="164">
        <f>$G$249+$E$250</f>
        <v>0</v>
      </c>
      <c r="H250" s="387">
        <f>$H$249+$F$250</f>
        <v>0</v>
      </c>
      <c r="I250" s="164">
        <f>$I$249+$G$250</f>
        <v>0</v>
      </c>
      <c r="J250" s="387">
        <f>$J$249+$H$250</f>
        <v>0</v>
      </c>
      <c r="K250" s="164">
        <f>$K$249+$I$250</f>
        <v>1</v>
      </c>
      <c r="L250" s="387">
        <f>$L$249+$J$250</f>
        <v>0</v>
      </c>
      <c r="M250" s="164">
        <f>$M$249+$K$250</f>
        <v>1</v>
      </c>
      <c r="N250" s="387">
        <f>$N$249+$L$250</f>
        <v>0</v>
      </c>
      <c r="O250" s="164">
        <f>$O$249+$M$250</f>
        <v>1</v>
      </c>
      <c r="P250" s="387">
        <f>$P$249+$N$250</f>
        <v>0</v>
      </c>
      <c r="Q250" s="164">
        <f>$Q$249+$O$250</f>
        <v>1</v>
      </c>
      <c r="R250" s="387">
        <f>$R$249+$P$250</f>
        <v>0</v>
      </c>
      <c r="S250" s="164">
        <f>$S$249+$Q$250</f>
        <v>1</v>
      </c>
      <c r="T250" s="387">
        <f>$T$249+$R$250</f>
        <v>0</v>
      </c>
      <c r="U250" s="164">
        <f>$U$249+$S$250</f>
        <v>1</v>
      </c>
      <c r="V250" s="387">
        <f>$V$249+$T$250</f>
        <v>0</v>
      </c>
      <c r="W250" s="164">
        <f>$W$249+$U$250</f>
        <v>1</v>
      </c>
      <c r="X250" s="387">
        <f>$X$249+$V$250</f>
        <v>0</v>
      </c>
      <c r="Y250" s="164">
        <f>$Y$249+$W$250</f>
        <v>1</v>
      </c>
      <c r="Z250" s="387">
        <f>$Z$249+$X$250</f>
        <v>0</v>
      </c>
      <c r="AA250" s="164">
        <f>$AA$249+$Y$250</f>
        <v>1</v>
      </c>
      <c r="AB250" s="387">
        <f>$AB$249+$Z$250</f>
        <v>0</v>
      </c>
      <c r="AC250" s="402">
        <f t="shared" si="3"/>
        <v>9</v>
      </c>
    </row>
    <row r="251" spans="1:32" ht="15" customHeight="1">
      <c r="A251" s="107">
        <v>1</v>
      </c>
      <c r="B251" s="994" t="str">
        <f>'04.01.4-COBERTURAS'!$B$147</f>
        <v>04.01.550.03</v>
      </c>
      <c r="C251" s="996" t="str">
        <f>'04.01.4-COBERTURAS'!$C$147</f>
        <v>FORRO EM MADEIRA, INCLUSIVE ESTRUTURA BIDIRECIONAL DE FIXAÇÃO</v>
      </c>
      <c r="D251" s="1010">
        <f>'04.01.4-COBERTURAS'!$H$147</f>
        <v>0</v>
      </c>
      <c r="E251" s="175"/>
      <c r="F251" s="381">
        <f>$E$251*$D$251</f>
        <v>0</v>
      </c>
      <c r="G251" s="176"/>
      <c r="H251" s="386">
        <f>$G$251*$D$251</f>
        <v>0</v>
      </c>
      <c r="I251" s="176"/>
      <c r="J251" s="386">
        <f>$I$251*$D$251</f>
        <v>0</v>
      </c>
      <c r="K251" s="176"/>
      <c r="L251" s="386">
        <f>$K$251*$D$251</f>
        <v>0</v>
      </c>
      <c r="M251" s="176"/>
      <c r="N251" s="386">
        <f>$M$251*$D$251</f>
        <v>0</v>
      </c>
      <c r="O251" s="176">
        <v>1</v>
      </c>
      <c r="P251" s="386">
        <f>$O$251*$D$251</f>
        <v>0</v>
      </c>
      <c r="Q251" s="176"/>
      <c r="R251" s="386">
        <f>$Q$251*$D$251</f>
        <v>0</v>
      </c>
      <c r="S251" s="176"/>
      <c r="T251" s="386">
        <f>$S$251*$D$251</f>
        <v>0</v>
      </c>
      <c r="U251" s="176"/>
      <c r="V251" s="386">
        <f>$U$251*$D$251</f>
        <v>0</v>
      </c>
      <c r="W251" s="176"/>
      <c r="X251" s="386">
        <f>$W$251*$D$251</f>
        <v>0</v>
      </c>
      <c r="Y251" s="176"/>
      <c r="Z251" s="386">
        <f>$Y$251*$D$251</f>
        <v>0</v>
      </c>
      <c r="AA251" s="176"/>
      <c r="AB251" s="386">
        <f>$AA$251*$D$251</f>
        <v>0</v>
      </c>
      <c r="AC251" s="402">
        <f t="shared" si="3"/>
        <v>1</v>
      </c>
      <c r="AF251" t="s">
        <v>588</v>
      </c>
    </row>
    <row r="252" spans="1:32" ht="15" customHeight="1" thickBot="1">
      <c r="A252" s="107">
        <v>2</v>
      </c>
      <c r="B252" s="995"/>
      <c r="C252" s="997"/>
      <c r="D252" s="1011"/>
      <c r="E252" s="162">
        <f>$E$251</f>
        <v>0</v>
      </c>
      <c r="F252" s="382">
        <f>$F$251</f>
        <v>0</v>
      </c>
      <c r="G252" s="164">
        <f>$G$251+$E$252</f>
        <v>0</v>
      </c>
      <c r="H252" s="387">
        <f>$H$251+$F$252</f>
        <v>0</v>
      </c>
      <c r="I252" s="164">
        <f>$I$251+$G$252</f>
        <v>0</v>
      </c>
      <c r="J252" s="387">
        <f>$J$251+$H$252</f>
        <v>0</v>
      </c>
      <c r="K252" s="164">
        <f>$K$251+$I$252</f>
        <v>0</v>
      </c>
      <c r="L252" s="387">
        <f>$L$251+$J$252</f>
        <v>0</v>
      </c>
      <c r="M252" s="164">
        <f>$M$251+$K$252</f>
        <v>0</v>
      </c>
      <c r="N252" s="387">
        <f>$N$251+$L$252</f>
        <v>0</v>
      </c>
      <c r="O252" s="164">
        <f>$O$251+$M$252</f>
        <v>1</v>
      </c>
      <c r="P252" s="387">
        <f>$P$251+$N$252</f>
        <v>0</v>
      </c>
      <c r="Q252" s="164">
        <f>$Q$251+$O$252</f>
        <v>1</v>
      </c>
      <c r="R252" s="387">
        <f>$R$251+$P$252</f>
        <v>0</v>
      </c>
      <c r="S252" s="164">
        <f>$S$251+$Q$252</f>
        <v>1</v>
      </c>
      <c r="T252" s="387">
        <f>$T$251+$R$252</f>
        <v>0</v>
      </c>
      <c r="U252" s="164">
        <f>$U$251+$S$252</f>
        <v>1</v>
      </c>
      <c r="V252" s="387">
        <f>$V$251+$T$252</f>
        <v>0</v>
      </c>
      <c r="W252" s="164">
        <f>$W$251+$U$252</f>
        <v>1</v>
      </c>
      <c r="X252" s="387">
        <f>$X$251+$V$252</f>
        <v>0</v>
      </c>
      <c r="Y252" s="164">
        <f>$Y$251+$W$252</f>
        <v>1</v>
      </c>
      <c r="Z252" s="387">
        <f>$Z$251+$X$252</f>
        <v>0</v>
      </c>
      <c r="AA252" s="164">
        <f>$AA$251+$Y$252</f>
        <v>1</v>
      </c>
      <c r="AB252" s="387">
        <f>$AB$251+$Z$252</f>
        <v>0</v>
      </c>
      <c r="AC252" s="402">
        <f t="shared" ref="AC252:AC313" si="4">SUM(E252,G252,I252,K252,M252,O252,Q252,S252,U252,W252,Y252,AA252)</f>
        <v>7</v>
      </c>
    </row>
    <row r="253" spans="1:32" ht="15" customHeight="1">
      <c r="A253" s="107">
        <v>1</v>
      </c>
      <c r="B253" s="994" t="str">
        <f>'04.01.4-COBERTURAS'!$B$148</f>
        <v>04.01.550.04</v>
      </c>
      <c r="C253" s="996" t="str">
        <f>'04.01.4-COBERTURAS'!$C$148</f>
        <v>RODA FORRO EM MADEIRA  - CEDRINHO, PARAJU, MASSARANDUBRA, ANGELIN OU EQUIVALENTE DA REGIÃO - FORNECIMENTO E INSTALAÇÃO</v>
      </c>
      <c r="D253" s="1010">
        <f>'04.01.4-COBERTURAS'!$H$148</f>
        <v>0</v>
      </c>
      <c r="E253" s="175"/>
      <c r="F253" s="381">
        <f>$E$253*$D$253</f>
        <v>0</v>
      </c>
      <c r="G253" s="176"/>
      <c r="H253" s="386">
        <f>$G$253*$D$253</f>
        <v>0</v>
      </c>
      <c r="I253" s="176"/>
      <c r="J253" s="386">
        <f>$I$253*$D$253</f>
        <v>0</v>
      </c>
      <c r="K253" s="176"/>
      <c r="L253" s="386">
        <f>$K$253*$D$253</f>
        <v>0</v>
      </c>
      <c r="M253" s="176"/>
      <c r="N253" s="386">
        <f>$M$253*$D$253</f>
        <v>0</v>
      </c>
      <c r="O253" s="176">
        <v>1</v>
      </c>
      <c r="P253" s="386">
        <f>$O$253*$D$253</f>
        <v>0</v>
      </c>
      <c r="Q253" s="176"/>
      <c r="R253" s="386">
        <f>$Q$253*$D$253</f>
        <v>0</v>
      </c>
      <c r="S253" s="176"/>
      <c r="T253" s="386">
        <f>$S$253*$D$253</f>
        <v>0</v>
      </c>
      <c r="U253" s="176"/>
      <c r="V253" s="386">
        <f>$U$253*$D$253</f>
        <v>0</v>
      </c>
      <c r="W253" s="176"/>
      <c r="X253" s="386">
        <f>$W$253*$D$253</f>
        <v>0</v>
      </c>
      <c r="Y253" s="176"/>
      <c r="Z253" s="386">
        <f>$Y$253*$D$253</f>
        <v>0</v>
      </c>
      <c r="AA253" s="176"/>
      <c r="AB253" s="386">
        <f>$AA$253*$D$253</f>
        <v>0</v>
      </c>
      <c r="AC253" s="402">
        <f t="shared" si="4"/>
        <v>1</v>
      </c>
      <c r="AF253" t="s">
        <v>2815</v>
      </c>
    </row>
    <row r="254" spans="1:32" ht="15" customHeight="1" thickBot="1">
      <c r="A254" s="107">
        <v>2</v>
      </c>
      <c r="B254" s="995"/>
      <c r="C254" s="997"/>
      <c r="D254" s="1011"/>
      <c r="E254" s="162">
        <f>$E$253</f>
        <v>0</v>
      </c>
      <c r="F254" s="382">
        <f>$F$253</f>
        <v>0</v>
      </c>
      <c r="G254" s="164">
        <f>$G$253+$E$254</f>
        <v>0</v>
      </c>
      <c r="H254" s="387">
        <f>$H$253+$F$254</f>
        <v>0</v>
      </c>
      <c r="I254" s="164">
        <f>$I$253+$G$254</f>
        <v>0</v>
      </c>
      <c r="J254" s="387">
        <f>$J$253+$H$254</f>
        <v>0</v>
      </c>
      <c r="K254" s="164">
        <f>$K$253+$I$254</f>
        <v>0</v>
      </c>
      <c r="L254" s="387">
        <f>$L$253+$J$254</f>
        <v>0</v>
      </c>
      <c r="M254" s="164">
        <f>$M$253+$K$254</f>
        <v>0</v>
      </c>
      <c r="N254" s="387">
        <f>$N$253+$L$254</f>
        <v>0</v>
      </c>
      <c r="O254" s="164">
        <f>$O$253+$M$254</f>
        <v>1</v>
      </c>
      <c r="P254" s="387">
        <f>$P$253+$N$254</f>
        <v>0</v>
      </c>
      <c r="Q254" s="164">
        <f>$Q$253+$O$254</f>
        <v>1</v>
      </c>
      <c r="R254" s="387">
        <f>$R$253+$P$254</f>
        <v>0</v>
      </c>
      <c r="S254" s="164">
        <f>$S$253+$Q$254</f>
        <v>1</v>
      </c>
      <c r="T254" s="387">
        <f>$T$253+$R$254</f>
        <v>0</v>
      </c>
      <c r="U254" s="164">
        <f>$U$253+$S$254</f>
        <v>1</v>
      </c>
      <c r="V254" s="387">
        <f>$V$253+$T$254</f>
        <v>0</v>
      </c>
      <c r="W254" s="164">
        <f>$W$253+$U$254</f>
        <v>1</v>
      </c>
      <c r="X254" s="387">
        <f>$X$253+$V$254</f>
        <v>0</v>
      </c>
      <c r="Y254" s="164">
        <f>$Y$253+$W$254</f>
        <v>1</v>
      </c>
      <c r="Z254" s="387">
        <f>$Z$253+$X$254</f>
        <v>0</v>
      </c>
      <c r="AA254" s="164">
        <f>$AA$253+$Y$254</f>
        <v>1</v>
      </c>
      <c r="AB254" s="387">
        <f>$AB$253+$Z$254</f>
        <v>0</v>
      </c>
      <c r="AC254" s="402">
        <f t="shared" si="4"/>
        <v>7</v>
      </c>
    </row>
    <row r="255" spans="1:32" ht="15" customHeight="1">
      <c r="A255" s="107">
        <v>1</v>
      </c>
      <c r="B255" s="994" t="str">
        <f>'04.01.4-COBERTURAS'!$B$149</f>
        <v>04.01.550.05</v>
      </c>
      <c r="C255" s="996" t="str">
        <f>'04.01.4-COBERTURAS'!$C$149</f>
        <v>PINTURA TINTA DE ACABAMENTO (PIGMENTADA) ESMALTE SINTÉTICO ACETINADO EM MADEIRA, 2 DEMÃOS. AF_01/2021</v>
      </c>
      <c r="D255" s="1010">
        <f>'04.01.4-COBERTURAS'!$H$149</f>
        <v>0</v>
      </c>
      <c r="E255" s="175"/>
      <c r="F255" s="381">
        <f>$E$255*$D$255</f>
        <v>0</v>
      </c>
      <c r="G255" s="176"/>
      <c r="H255" s="386">
        <f>$G$255*$D$255</f>
        <v>0</v>
      </c>
      <c r="I255" s="176"/>
      <c r="J255" s="386">
        <f>$I$255*$D$255</f>
        <v>0</v>
      </c>
      <c r="K255" s="176"/>
      <c r="L255" s="386">
        <f>$K$255*$D$255</f>
        <v>0</v>
      </c>
      <c r="M255" s="176"/>
      <c r="N255" s="386">
        <f>$M$255*$D$255</f>
        <v>0</v>
      </c>
      <c r="O255" s="176">
        <v>1</v>
      </c>
      <c r="P255" s="386">
        <f>$O$255*$D$255</f>
        <v>0</v>
      </c>
      <c r="Q255" s="176"/>
      <c r="R255" s="386">
        <f>$Q$255*$D$255</f>
        <v>0</v>
      </c>
      <c r="S255" s="176"/>
      <c r="T255" s="386">
        <f>$S$255*$D$255</f>
        <v>0</v>
      </c>
      <c r="U255" s="176"/>
      <c r="V255" s="386">
        <f>$U$255*$D$255</f>
        <v>0</v>
      </c>
      <c r="W255" s="176"/>
      <c r="X255" s="386">
        <f>$W$255*$D$255</f>
        <v>0</v>
      </c>
      <c r="Y255" s="176"/>
      <c r="Z255" s="386">
        <f>$Y$255*$D$255</f>
        <v>0</v>
      </c>
      <c r="AA255" s="176"/>
      <c r="AB255" s="386">
        <f>$AA$255*$D$255</f>
        <v>0</v>
      </c>
      <c r="AC255" s="402">
        <f t="shared" si="4"/>
        <v>1</v>
      </c>
      <c r="AF255" t="s">
        <v>2816</v>
      </c>
    </row>
    <row r="256" spans="1:32" ht="15" customHeight="1" thickBot="1">
      <c r="A256" s="107">
        <v>2</v>
      </c>
      <c r="B256" s="995"/>
      <c r="C256" s="997"/>
      <c r="D256" s="1011"/>
      <c r="E256" s="162">
        <f>$E$255</f>
        <v>0</v>
      </c>
      <c r="F256" s="382">
        <f>$F$255</f>
        <v>0</v>
      </c>
      <c r="G256" s="164">
        <f>$G$255+$E$256</f>
        <v>0</v>
      </c>
      <c r="H256" s="387">
        <f>$H$255+$F$256</f>
        <v>0</v>
      </c>
      <c r="I256" s="164">
        <f>$I$255+$G$256</f>
        <v>0</v>
      </c>
      <c r="J256" s="387">
        <f>$J$255+$H$256</f>
        <v>0</v>
      </c>
      <c r="K256" s="164">
        <f>$K$255+$I$256</f>
        <v>0</v>
      </c>
      <c r="L256" s="387">
        <f>$L$255+$J$256</f>
        <v>0</v>
      </c>
      <c r="M256" s="164">
        <f>$M$255+$K$256</f>
        <v>0</v>
      </c>
      <c r="N256" s="387">
        <f>$N$255+$L$256</f>
        <v>0</v>
      </c>
      <c r="O256" s="164">
        <f>$O$255+$M$256</f>
        <v>1</v>
      </c>
      <c r="P256" s="387">
        <f>$P$255+$N$256</f>
        <v>0</v>
      </c>
      <c r="Q256" s="164">
        <f>$Q$255+$O$256</f>
        <v>1</v>
      </c>
      <c r="R256" s="387">
        <f>$R$255+$P$256</f>
        <v>0</v>
      </c>
      <c r="S256" s="164">
        <f>$S$255+$Q$256</f>
        <v>1</v>
      </c>
      <c r="T256" s="387">
        <f>$T$255+$R$256</f>
        <v>0</v>
      </c>
      <c r="U256" s="164">
        <f>$U$255+$S$256</f>
        <v>1</v>
      </c>
      <c r="V256" s="387">
        <f>$V$255+$T$256</f>
        <v>0</v>
      </c>
      <c r="W256" s="164">
        <f>$W$255+$U$256</f>
        <v>1</v>
      </c>
      <c r="X256" s="387">
        <f>$X$255+$V$256</f>
        <v>0</v>
      </c>
      <c r="Y256" s="164">
        <f>$Y$255+$W$256</f>
        <v>1</v>
      </c>
      <c r="Z256" s="387">
        <f>$Z$255+$X$256</f>
        <v>0</v>
      </c>
      <c r="AA256" s="164">
        <f>$AA$255+$Y$256</f>
        <v>1</v>
      </c>
      <c r="AB256" s="387">
        <f>$AB$255+$Z$256</f>
        <v>0</v>
      </c>
      <c r="AC256" s="402">
        <f t="shared" si="4"/>
        <v>7</v>
      </c>
    </row>
    <row r="257" spans="1:32" ht="15" customHeight="1" thickBot="1">
      <c r="B257" s="127" t="str">
        <f>'04.01.4-COBERTURAS'!$B$150</f>
        <v>04.01.700</v>
      </c>
      <c r="C257" s="128" t="str">
        <f>'04.01.4-COBERTURAS'!$C$150</f>
        <v>Acabamentos e Arremates</v>
      </c>
      <c r="D257" s="343"/>
      <c r="E257" s="1000"/>
      <c r="F257" s="1000"/>
      <c r="G257" s="1000"/>
      <c r="H257" s="1000"/>
      <c r="I257" s="1000"/>
      <c r="J257" s="1000"/>
      <c r="K257" s="1000"/>
      <c r="L257" s="1000"/>
      <c r="M257" s="1000"/>
      <c r="N257" s="1000"/>
      <c r="O257" s="1000"/>
      <c r="P257" s="1000"/>
      <c r="Q257" s="1000"/>
      <c r="R257" s="1000"/>
      <c r="S257" s="1000"/>
      <c r="T257" s="1000"/>
      <c r="U257" s="1000"/>
      <c r="V257" s="1000"/>
      <c r="W257" s="1000"/>
      <c r="X257" s="1000"/>
      <c r="Y257" s="1000"/>
      <c r="Z257" s="1000"/>
      <c r="AA257" s="1000"/>
      <c r="AB257" s="1000"/>
      <c r="AC257" s="402">
        <f t="shared" si="4"/>
        <v>0</v>
      </c>
      <c r="AF257" t="s">
        <v>2817</v>
      </c>
    </row>
    <row r="258" spans="1:32" ht="15" customHeight="1">
      <c r="A258" s="107">
        <v>1</v>
      </c>
      <c r="B258" s="994" t="str">
        <f>'04.01.4-COBERTURAS'!$B$151</f>
        <v>04.01.700.01</v>
      </c>
      <c r="C258" s="996" t="str">
        <f>'04.01.4-COBERTURAS'!$C$151</f>
        <v xml:space="preserve">RUFO EM CHAPA DE ALUMÍNIO #1.5MM, LARGURA DE 30 CM, INCLUSO TRANSPORTE VERTICAL </v>
      </c>
      <c r="D258" s="1010">
        <f>'04.01.4-COBERTURAS'!$H$151</f>
        <v>0</v>
      </c>
      <c r="E258" s="175"/>
      <c r="F258" s="381">
        <f>$E$258*$D$258</f>
        <v>0</v>
      </c>
      <c r="G258" s="176"/>
      <c r="H258" s="386">
        <f>$G$258*$D$258</f>
        <v>0</v>
      </c>
      <c r="I258" s="176"/>
      <c r="J258" s="386">
        <f>$I$258*$D$258</f>
        <v>0</v>
      </c>
      <c r="K258" s="176"/>
      <c r="L258" s="386">
        <f>$K$258*$D$258</f>
        <v>0</v>
      </c>
      <c r="M258" s="176">
        <v>1</v>
      </c>
      <c r="N258" s="386">
        <f>$M$258*$D$258</f>
        <v>0</v>
      </c>
      <c r="O258" s="176"/>
      <c r="P258" s="386">
        <f>$O$258*$D$258</f>
        <v>0</v>
      </c>
      <c r="Q258" s="176"/>
      <c r="R258" s="386">
        <f>$Q$258*$D$258</f>
        <v>0</v>
      </c>
      <c r="S258" s="176"/>
      <c r="T258" s="386">
        <f>$S$258*$D$258</f>
        <v>0</v>
      </c>
      <c r="U258" s="176"/>
      <c r="V258" s="386">
        <f>$U$258*$D$258</f>
        <v>0</v>
      </c>
      <c r="W258" s="176"/>
      <c r="X258" s="386">
        <f>$W$258*$D$258</f>
        <v>0</v>
      </c>
      <c r="Y258" s="176"/>
      <c r="Z258" s="386">
        <f>$Y$258*$D$258</f>
        <v>0</v>
      </c>
      <c r="AA258" s="176"/>
      <c r="AB258" s="386">
        <f>$AA$258*$D$258</f>
        <v>0</v>
      </c>
      <c r="AC258" s="402">
        <f t="shared" si="4"/>
        <v>1</v>
      </c>
      <c r="AF258" t="s">
        <v>2818</v>
      </c>
    </row>
    <row r="259" spans="1:32" ht="15" customHeight="1" thickBot="1">
      <c r="A259" s="107">
        <v>2</v>
      </c>
      <c r="B259" s="995"/>
      <c r="C259" s="997"/>
      <c r="D259" s="1011"/>
      <c r="E259" s="162">
        <f>$E$258</f>
        <v>0</v>
      </c>
      <c r="F259" s="382">
        <f>$F$258</f>
        <v>0</v>
      </c>
      <c r="G259" s="164">
        <f>$G$258+$E$259</f>
        <v>0</v>
      </c>
      <c r="H259" s="387">
        <f>$H$258+$F$259</f>
        <v>0</v>
      </c>
      <c r="I259" s="164">
        <f>$I$258+$G$259</f>
        <v>0</v>
      </c>
      <c r="J259" s="387">
        <f>$J$258+$H$259</f>
        <v>0</v>
      </c>
      <c r="K259" s="164">
        <f>$K$258+$I$259</f>
        <v>0</v>
      </c>
      <c r="L259" s="387">
        <f>$L$258+$J$259</f>
        <v>0</v>
      </c>
      <c r="M259" s="164">
        <f>$M$258+$K$259</f>
        <v>1</v>
      </c>
      <c r="N259" s="387">
        <f>$N$258+$L$259</f>
        <v>0</v>
      </c>
      <c r="O259" s="164">
        <f>$O$258+$M$259</f>
        <v>1</v>
      </c>
      <c r="P259" s="387">
        <f>$P$258+$N$259</f>
        <v>0</v>
      </c>
      <c r="Q259" s="164">
        <f>$Q$258+$O$259</f>
        <v>1</v>
      </c>
      <c r="R259" s="387">
        <f>$R$258+$P$259</f>
        <v>0</v>
      </c>
      <c r="S259" s="164">
        <f>$S$258+$Q$259</f>
        <v>1</v>
      </c>
      <c r="T259" s="387">
        <f>$T$258+$R$259</f>
        <v>0</v>
      </c>
      <c r="U259" s="164">
        <f>$U$258+$S$259</f>
        <v>1</v>
      </c>
      <c r="V259" s="387">
        <f>$V$258+$T$259</f>
        <v>0</v>
      </c>
      <c r="W259" s="164">
        <f>$W$258+$U$259</f>
        <v>1</v>
      </c>
      <c r="X259" s="387">
        <f>$X$258+$V$259</f>
        <v>0</v>
      </c>
      <c r="Y259" s="164">
        <f>$Y$258+$W$259</f>
        <v>1</v>
      </c>
      <c r="Z259" s="387">
        <f>$Z$258+$X$259</f>
        <v>0</v>
      </c>
      <c r="AA259" s="164">
        <f>$AA$258+$Y$259</f>
        <v>1</v>
      </c>
      <c r="AB259" s="387">
        <f>$AB$258+$Z$259</f>
        <v>0</v>
      </c>
      <c r="AC259" s="402">
        <f t="shared" si="4"/>
        <v>8</v>
      </c>
    </row>
    <row r="260" spans="1:32" ht="15" customHeight="1">
      <c r="A260" s="107">
        <v>1</v>
      </c>
      <c r="B260" s="994" t="str">
        <f>'04.01.4-COBERTURAS'!$B$152</f>
        <v>04.01.700.02</v>
      </c>
      <c r="C260" s="996" t="str">
        <f>'04.01.4-COBERTURAS'!$C$152</f>
        <v>CALHA EM CHAPA DE ALUMÍNIO, RETANGULAR (15X15CM), 1,5MM DE ESPESSURA, INCLUSO TRANSPORTE VERTICAL</v>
      </c>
      <c r="D260" s="1010">
        <f>'04.01.4-COBERTURAS'!$H$152</f>
        <v>0</v>
      </c>
      <c r="E260" s="175"/>
      <c r="F260" s="381">
        <f>$E$260*$D$260</f>
        <v>0</v>
      </c>
      <c r="G260" s="176"/>
      <c r="H260" s="386">
        <f>$G$260*$D$260</f>
        <v>0</v>
      </c>
      <c r="I260" s="176"/>
      <c r="J260" s="386">
        <f>$I$260*$D$260</f>
        <v>0</v>
      </c>
      <c r="K260" s="176"/>
      <c r="L260" s="386">
        <f>$K$260*$D$260</f>
        <v>0</v>
      </c>
      <c r="M260" s="176">
        <v>1</v>
      </c>
      <c r="N260" s="386">
        <f>$M$260*$D$260</f>
        <v>0</v>
      </c>
      <c r="O260" s="176"/>
      <c r="P260" s="386">
        <f>$O$260*$D$260</f>
        <v>0</v>
      </c>
      <c r="Q260" s="176"/>
      <c r="R260" s="386">
        <f>$Q$260*$D$260</f>
        <v>0</v>
      </c>
      <c r="S260" s="176"/>
      <c r="T260" s="386">
        <f>$S$260*$D$260</f>
        <v>0</v>
      </c>
      <c r="U260" s="176"/>
      <c r="V260" s="386">
        <f>$U$260*$D$260</f>
        <v>0</v>
      </c>
      <c r="W260" s="176"/>
      <c r="X260" s="386">
        <f>$W$260*$D$260</f>
        <v>0</v>
      </c>
      <c r="Y260" s="176"/>
      <c r="Z260" s="386">
        <f>$Y$260*$D$260</f>
        <v>0</v>
      </c>
      <c r="AA260" s="176"/>
      <c r="AB260" s="386">
        <f>$AA$260*$D$260</f>
        <v>0</v>
      </c>
      <c r="AC260" s="402">
        <f t="shared" si="4"/>
        <v>1</v>
      </c>
      <c r="AF260" t="s">
        <v>2819</v>
      </c>
    </row>
    <row r="261" spans="1:32" ht="15" customHeight="1" thickBot="1">
      <c r="A261" s="107">
        <v>2</v>
      </c>
      <c r="B261" s="995"/>
      <c r="C261" s="997"/>
      <c r="D261" s="1011"/>
      <c r="E261" s="162">
        <f>$E$260</f>
        <v>0</v>
      </c>
      <c r="F261" s="382">
        <f>$F$260</f>
        <v>0</v>
      </c>
      <c r="G261" s="164">
        <f>$G$260+$E$261</f>
        <v>0</v>
      </c>
      <c r="H261" s="387">
        <f>$H$260+$F$261</f>
        <v>0</v>
      </c>
      <c r="I261" s="164">
        <f>$I$260+$G$261</f>
        <v>0</v>
      </c>
      <c r="J261" s="387">
        <f>$J$260+$H$261</f>
        <v>0</v>
      </c>
      <c r="K261" s="164">
        <f>$K$260+$I$261</f>
        <v>0</v>
      </c>
      <c r="L261" s="387">
        <f>$L$260+$J$261</f>
        <v>0</v>
      </c>
      <c r="M261" s="164">
        <f>$M$260+$K$261</f>
        <v>1</v>
      </c>
      <c r="N261" s="387">
        <f>$N$260+$L$261</f>
        <v>0</v>
      </c>
      <c r="O261" s="164">
        <f>$O$260+$M$261</f>
        <v>1</v>
      </c>
      <c r="P261" s="387">
        <f>$P$260+$N$261</f>
        <v>0</v>
      </c>
      <c r="Q261" s="164">
        <f>$Q$260+$O$261</f>
        <v>1</v>
      </c>
      <c r="R261" s="387">
        <f>$R$260+$P$261</f>
        <v>0</v>
      </c>
      <c r="S261" s="164">
        <f>$S$260+$Q$261</f>
        <v>1</v>
      </c>
      <c r="T261" s="387">
        <f>$T$260+$R$261</f>
        <v>0</v>
      </c>
      <c r="U261" s="164">
        <f>$U$260+$S$261</f>
        <v>1</v>
      </c>
      <c r="V261" s="387">
        <f>$V$260+$T$261</f>
        <v>0</v>
      </c>
      <c r="W261" s="164">
        <f>$W$260+$U$261</f>
        <v>1</v>
      </c>
      <c r="X261" s="387">
        <f>$X$260+$V$261</f>
        <v>0</v>
      </c>
      <c r="Y261" s="164">
        <f>$Y$260+$W$261</f>
        <v>1</v>
      </c>
      <c r="Z261" s="387">
        <f>$Z$260+$X$261</f>
        <v>0</v>
      </c>
      <c r="AA261" s="164">
        <f>$AA$260+$Y$261</f>
        <v>1</v>
      </c>
      <c r="AB261" s="387">
        <f>$AB$260+$Z$261</f>
        <v>0</v>
      </c>
      <c r="AC261" s="402">
        <f t="shared" si="4"/>
        <v>8</v>
      </c>
    </row>
    <row r="262" spans="1:32" ht="15" customHeight="1">
      <c r="A262" s="107">
        <v>1</v>
      </c>
      <c r="B262" s="994" t="str">
        <f>'04.01.4-COBERTURAS'!$B$153</f>
        <v>04.01.700.03</v>
      </c>
      <c r="C262" s="996" t="str">
        <f>'04.01.4-COBERTURAS'!$C$153</f>
        <v>CALHA EM CHAPA DE ALUMÍNIO, SEMICIRCULAR, 15X10CM, 2MM DE ESPESSURA, INCLUSO TRANSPORTE VERTICAL</v>
      </c>
      <c r="D262" s="1010">
        <f>'04.01.4-COBERTURAS'!$H$153</f>
        <v>0</v>
      </c>
      <c r="E262" s="175"/>
      <c r="F262" s="381">
        <f>$E$262*$D$262</f>
        <v>0</v>
      </c>
      <c r="G262" s="176"/>
      <c r="H262" s="386">
        <f>$G$262*$D$262</f>
        <v>0</v>
      </c>
      <c r="I262" s="176"/>
      <c r="J262" s="386">
        <f>$I$262*$D$262</f>
        <v>0</v>
      </c>
      <c r="K262" s="176"/>
      <c r="L262" s="386">
        <f>$K$262*$D$262</f>
        <v>0</v>
      </c>
      <c r="M262" s="176">
        <v>1</v>
      </c>
      <c r="N262" s="386">
        <f>$M$262*$D$262</f>
        <v>0</v>
      </c>
      <c r="O262" s="176"/>
      <c r="P262" s="386">
        <f>$O$262*$D$262</f>
        <v>0</v>
      </c>
      <c r="Q262" s="176"/>
      <c r="R262" s="386">
        <f>$Q$262*$D$262</f>
        <v>0</v>
      </c>
      <c r="S262" s="176"/>
      <c r="T262" s="386">
        <f>$S$262*$D$262</f>
        <v>0</v>
      </c>
      <c r="U262" s="176"/>
      <c r="V262" s="386">
        <f>$U$262*$D$262</f>
        <v>0</v>
      </c>
      <c r="W262" s="176"/>
      <c r="X262" s="386">
        <f>$W$262*$D$262</f>
        <v>0</v>
      </c>
      <c r="Y262" s="176"/>
      <c r="Z262" s="386">
        <f>$Y$262*$D$262</f>
        <v>0</v>
      </c>
      <c r="AA262" s="176"/>
      <c r="AB262" s="386">
        <f>$AA$262*$D$262</f>
        <v>0</v>
      </c>
      <c r="AC262" s="402">
        <f t="shared" si="4"/>
        <v>1</v>
      </c>
      <c r="AF262" t="s">
        <v>2820</v>
      </c>
    </row>
    <row r="263" spans="1:32" ht="15" customHeight="1" thickBot="1">
      <c r="A263" s="107">
        <v>2</v>
      </c>
      <c r="B263" s="995"/>
      <c r="C263" s="997"/>
      <c r="D263" s="1011"/>
      <c r="E263" s="162">
        <f>$E$262</f>
        <v>0</v>
      </c>
      <c r="F263" s="382">
        <f>$F$262</f>
        <v>0</v>
      </c>
      <c r="G263" s="164">
        <f>$G$262+$E$263</f>
        <v>0</v>
      </c>
      <c r="H263" s="387">
        <f>$H$262+$F$263</f>
        <v>0</v>
      </c>
      <c r="I263" s="164">
        <f>$I$262+$G$263</f>
        <v>0</v>
      </c>
      <c r="J263" s="387">
        <f>$J$262+$H$263</f>
        <v>0</v>
      </c>
      <c r="K263" s="164">
        <f>$K$262+$I$263</f>
        <v>0</v>
      </c>
      <c r="L263" s="387">
        <f>$L$262+$J$263</f>
        <v>0</v>
      </c>
      <c r="M263" s="164">
        <f>$M$262+$K$263</f>
        <v>1</v>
      </c>
      <c r="N263" s="387">
        <f>$N$262+$L$263</f>
        <v>0</v>
      </c>
      <c r="O263" s="164">
        <f>$O$262+$M$263</f>
        <v>1</v>
      </c>
      <c r="P263" s="387">
        <f>$P$262+$N$263</f>
        <v>0</v>
      </c>
      <c r="Q263" s="164">
        <f>$Q$262+$O$263</f>
        <v>1</v>
      </c>
      <c r="R263" s="387">
        <f>$R$262+$P$263</f>
        <v>0</v>
      </c>
      <c r="S263" s="164">
        <f>$S$262+$Q$263</f>
        <v>1</v>
      </c>
      <c r="T263" s="387">
        <f>$T$262+$R$263</f>
        <v>0</v>
      </c>
      <c r="U263" s="164">
        <f>$U$262+$S$263</f>
        <v>1</v>
      </c>
      <c r="V263" s="387">
        <f>$V$262+$T$263</f>
        <v>0</v>
      </c>
      <c r="W263" s="164">
        <f>$W$262+$U$263</f>
        <v>1</v>
      </c>
      <c r="X263" s="387">
        <f>$X$262+$V$263</f>
        <v>0</v>
      </c>
      <c r="Y263" s="164">
        <f>$Y$262+$W$263</f>
        <v>1</v>
      </c>
      <c r="Z263" s="387">
        <f>$Z$262+$X$263</f>
        <v>0</v>
      </c>
      <c r="AA263" s="164">
        <f>$AA$262+$Y$263</f>
        <v>1</v>
      </c>
      <c r="AB263" s="387">
        <f>$AB$262+$Z$263</f>
        <v>0</v>
      </c>
      <c r="AC263" s="402">
        <f t="shared" si="4"/>
        <v>8</v>
      </c>
    </row>
    <row r="264" spans="1:32" ht="15" customHeight="1">
      <c r="B264" s="76" t="str">
        <f>'04.01.4-COBERTURAS'!$B$154</f>
        <v>04.01.000</v>
      </c>
      <c r="C264" s="40" t="str">
        <f>'04.01.4-COBERTURAS'!$C$154</f>
        <v>ARQUITETURA - Bloco F (F7 a F10 e F13 a F16)</v>
      </c>
      <c r="D264" s="378">
        <f>'04.01.4-COBERTURAS'!$H$154</f>
        <v>0</v>
      </c>
      <c r="E264" s="993"/>
      <c r="F264" s="993"/>
      <c r="G264" s="993"/>
      <c r="H264" s="993"/>
      <c r="I264" s="993"/>
      <c r="J264" s="993"/>
      <c r="K264" s="993"/>
      <c r="L264" s="993"/>
      <c r="M264" s="993"/>
      <c r="N264" s="993"/>
      <c r="O264" s="993"/>
      <c r="P264" s="993"/>
      <c r="Q264" s="993"/>
      <c r="R264" s="993"/>
      <c r="S264" s="993"/>
      <c r="T264" s="993"/>
      <c r="U264" s="993"/>
      <c r="V264" s="993"/>
      <c r="W264" s="993"/>
      <c r="X264" s="993"/>
      <c r="Y264" s="993"/>
      <c r="Z264" s="993"/>
      <c r="AA264" s="993"/>
      <c r="AB264" s="993"/>
      <c r="AC264" s="402">
        <f t="shared" si="4"/>
        <v>0</v>
      </c>
      <c r="AF264" s="200" t="s">
        <v>590</v>
      </c>
    </row>
    <row r="265" spans="1:32" ht="15" customHeight="1" thickBot="1">
      <c r="B265" s="127" t="str">
        <f>'04.01.4-COBERTURAS'!$B$155</f>
        <v>04.01.400</v>
      </c>
      <c r="C265" s="128" t="str">
        <f>'04.01.4-COBERTURAS'!$C$155</f>
        <v>Cobertura e fechamento lateral</v>
      </c>
      <c r="D265" s="343"/>
      <c r="E265" s="1000"/>
      <c r="F265" s="1000"/>
      <c r="G265" s="1000"/>
      <c r="H265" s="1000"/>
      <c r="I265" s="1000"/>
      <c r="J265" s="1000"/>
      <c r="K265" s="1000"/>
      <c r="L265" s="1000"/>
      <c r="M265" s="1000"/>
      <c r="N265" s="1000"/>
      <c r="O265" s="1000"/>
      <c r="P265" s="1000"/>
      <c r="Q265" s="1000"/>
      <c r="R265" s="1000"/>
      <c r="S265" s="1000"/>
      <c r="T265" s="1000"/>
      <c r="U265" s="1000"/>
      <c r="V265" s="1000"/>
      <c r="W265" s="1000"/>
      <c r="X265" s="1000"/>
      <c r="Y265" s="1000"/>
      <c r="Z265" s="1000"/>
      <c r="AA265" s="1000"/>
      <c r="AB265" s="1000"/>
      <c r="AC265" s="402">
        <f t="shared" si="4"/>
        <v>0</v>
      </c>
      <c r="AF265" t="s">
        <v>592</v>
      </c>
    </row>
    <row r="266" spans="1:32" ht="15" customHeight="1">
      <c r="A266" s="107">
        <v>1</v>
      </c>
      <c r="B266" s="994" t="str">
        <f>'04.01.4-COBERTURAS'!$B$156</f>
        <v>04.01.400.01</v>
      </c>
      <c r="C266" s="996" t="str">
        <f>'04.01.4-COBERTURAS'!$C$156</f>
        <v>REMOÇÃO DE TELHAS CERÂMICAS SEM REAPROVEITAMENTO, INCLUSIVE TRANSPORTE VERTICAL</v>
      </c>
      <c r="D266" s="1010">
        <f>'04.01.4-COBERTURAS'!$H$156</f>
        <v>0</v>
      </c>
      <c r="E266" s="175"/>
      <c r="F266" s="381">
        <f>$E$266*$D$266</f>
        <v>0</v>
      </c>
      <c r="G266" s="176"/>
      <c r="H266" s="386">
        <f>$G$266*$D$266</f>
        <v>0</v>
      </c>
      <c r="I266" s="176"/>
      <c r="J266" s="386">
        <f>$I$266*$D$266</f>
        <v>0</v>
      </c>
      <c r="K266" s="176">
        <v>1</v>
      </c>
      <c r="L266" s="386">
        <f>$K$266*$D$266</f>
        <v>0</v>
      </c>
      <c r="M266" s="176"/>
      <c r="N266" s="386">
        <f>$M$266*$D$266</f>
        <v>0</v>
      </c>
      <c r="O266" s="176"/>
      <c r="P266" s="386">
        <f>$O$266*$D$266</f>
        <v>0</v>
      </c>
      <c r="Q266" s="176"/>
      <c r="R266" s="386">
        <f>$Q$266*$D$266</f>
        <v>0</v>
      </c>
      <c r="S266" s="176"/>
      <c r="T266" s="386">
        <f>$S$266*$D$266</f>
        <v>0</v>
      </c>
      <c r="U266" s="176"/>
      <c r="V266" s="386">
        <f>$U$266*$D$266</f>
        <v>0</v>
      </c>
      <c r="W266" s="176"/>
      <c r="X266" s="386">
        <f>$W$266*$D$266</f>
        <v>0</v>
      </c>
      <c r="Y266" s="176"/>
      <c r="Z266" s="386">
        <f>$Y$266*$D$266</f>
        <v>0</v>
      </c>
      <c r="AA266" s="176"/>
      <c r="AB266" s="386">
        <f>$AA$266*$D$266</f>
        <v>0</v>
      </c>
      <c r="AC266" s="402">
        <f t="shared" si="4"/>
        <v>1</v>
      </c>
      <c r="AF266" t="s">
        <v>593</v>
      </c>
    </row>
    <row r="267" spans="1:32" ht="15" customHeight="1" thickBot="1">
      <c r="A267" s="107">
        <v>2</v>
      </c>
      <c r="B267" s="995"/>
      <c r="C267" s="997"/>
      <c r="D267" s="1011"/>
      <c r="E267" s="162">
        <f>$E$266</f>
        <v>0</v>
      </c>
      <c r="F267" s="382">
        <f>$F$266</f>
        <v>0</v>
      </c>
      <c r="G267" s="164">
        <f>$G$266+$E$267</f>
        <v>0</v>
      </c>
      <c r="H267" s="387">
        <f>$H$266+$F$267</f>
        <v>0</v>
      </c>
      <c r="I267" s="164">
        <f>$I$266+$G$267</f>
        <v>0</v>
      </c>
      <c r="J267" s="387">
        <f>$J$266+$H$267</f>
        <v>0</v>
      </c>
      <c r="K267" s="164">
        <f>$K$266+$I$267</f>
        <v>1</v>
      </c>
      <c r="L267" s="387">
        <f>$L$266+$J$267</f>
        <v>0</v>
      </c>
      <c r="M267" s="164">
        <f>$M$266+$K$267</f>
        <v>1</v>
      </c>
      <c r="N267" s="387">
        <f>$N$266+$L$267</f>
        <v>0</v>
      </c>
      <c r="O267" s="164">
        <f>$O$266+$M$267</f>
        <v>1</v>
      </c>
      <c r="P267" s="387">
        <f>$P$266+$N$267</f>
        <v>0</v>
      </c>
      <c r="Q267" s="164">
        <f>$Q$266+$O$267</f>
        <v>1</v>
      </c>
      <c r="R267" s="387">
        <f>$R$266+$P$267</f>
        <v>0</v>
      </c>
      <c r="S267" s="164">
        <f>$S$266+$Q$267</f>
        <v>1</v>
      </c>
      <c r="T267" s="387">
        <f>$T$266+$R$267</f>
        <v>0</v>
      </c>
      <c r="U267" s="164">
        <f>$U$266+$S$267</f>
        <v>1</v>
      </c>
      <c r="V267" s="387">
        <f>$V$266+$T$267</f>
        <v>0</v>
      </c>
      <c r="W267" s="164">
        <f>$W$266+$U$267</f>
        <v>1</v>
      </c>
      <c r="X267" s="387">
        <f>$X$266+$V$267</f>
        <v>0</v>
      </c>
      <c r="Y267" s="164">
        <f>$Y$266+$W$267</f>
        <v>1</v>
      </c>
      <c r="Z267" s="387">
        <f>$Z$266+$X$267</f>
        <v>0</v>
      </c>
      <c r="AA267" s="164">
        <f>$AA$266+$Y$267</f>
        <v>1</v>
      </c>
      <c r="AB267" s="387">
        <f>$AB$266+$Z$267</f>
        <v>0</v>
      </c>
      <c r="AC267" s="402">
        <f t="shared" si="4"/>
        <v>9</v>
      </c>
    </row>
    <row r="268" spans="1:32" ht="15" customHeight="1">
      <c r="A268" s="107">
        <v>1</v>
      </c>
      <c r="B268" s="994" t="str">
        <f>'04.01.4-COBERTURAS'!$B$157</f>
        <v>04.01.400.02</v>
      </c>
      <c r="C268" s="996" t="str">
        <f>'04.01.4-COBERTURAS'!$C$157</f>
        <v>RETIRADA E RECOLOCAÇÃO DE RIPA DE MADEIRA EM TELHADOS DE ATÉ 2 ÁGUAS COM TELHA CERÂMICA CAPA-CANAL, INCLUSO TRANSPORTE VERTICAL. AF_10/2025</v>
      </c>
      <c r="D268" s="1010">
        <f>'04.01.4-COBERTURAS'!$H$157</f>
        <v>0</v>
      </c>
      <c r="E268" s="175"/>
      <c r="F268" s="381">
        <f>$E$268*$D$268</f>
        <v>0</v>
      </c>
      <c r="G268" s="176"/>
      <c r="H268" s="386">
        <f>$G$268*$D$268</f>
        <v>0</v>
      </c>
      <c r="I268" s="176"/>
      <c r="J268" s="386">
        <f>$I$268*$D$268</f>
        <v>0</v>
      </c>
      <c r="K268" s="176">
        <v>0.5</v>
      </c>
      <c r="L268" s="386">
        <f>$K$268*$D$268</f>
        <v>0</v>
      </c>
      <c r="M268" s="176">
        <v>0.5</v>
      </c>
      <c r="N268" s="386">
        <f>$M$268*$D$268</f>
        <v>0</v>
      </c>
      <c r="O268" s="176"/>
      <c r="P268" s="386">
        <f>$O$268*$D$268</f>
        <v>0</v>
      </c>
      <c r="Q268" s="176"/>
      <c r="R268" s="386">
        <f>$Q$268*$D$268</f>
        <v>0</v>
      </c>
      <c r="S268" s="176"/>
      <c r="T268" s="386">
        <f>$S$268*$D$268</f>
        <v>0</v>
      </c>
      <c r="U268" s="176"/>
      <c r="V268" s="386">
        <f>$U$268*$D$268</f>
        <v>0</v>
      </c>
      <c r="W268" s="176"/>
      <c r="X268" s="386">
        <f>$W$268*$D$268</f>
        <v>0</v>
      </c>
      <c r="Y268" s="176"/>
      <c r="Z268" s="386">
        <f>$Y$268*$D$268</f>
        <v>0</v>
      </c>
      <c r="AA268" s="176"/>
      <c r="AB268" s="386">
        <f>$AA$268*$D$268</f>
        <v>0</v>
      </c>
      <c r="AC268" s="402">
        <f t="shared" si="4"/>
        <v>1</v>
      </c>
      <c r="AF268" t="s">
        <v>594</v>
      </c>
    </row>
    <row r="269" spans="1:32" ht="15" customHeight="1" thickBot="1">
      <c r="A269" s="107">
        <v>2</v>
      </c>
      <c r="B269" s="995"/>
      <c r="C269" s="997"/>
      <c r="D269" s="1011"/>
      <c r="E269" s="162">
        <f>$E$268</f>
        <v>0</v>
      </c>
      <c r="F269" s="382">
        <f>$F$268</f>
        <v>0</v>
      </c>
      <c r="G269" s="164">
        <f>$G$268+$E$269</f>
        <v>0</v>
      </c>
      <c r="H269" s="387">
        <f>$H$268+$F$269</f>
        <v>0</v>
      </c>
      <c r="I269" s="164">
        <f>$I$268+$G$269</f>
        <v>0</v>
      </c>
      <c r="J269" s="387">
        <f>$J$268+$H$269</f>
        <v>0</v>
      </c>
      <c r="K269" s="164">
        <f>$K$268+$I$269</f>
        <v>0.5</v>
      </c>
      <c r="L269" s="387">
        <f>$L$268+$J$269</f>
        <v>0</v>
      </c>
      <c r="M269" s="164">
        <f>$M$268+$K$269</f>
        <v>1</v>
      </c>
      <c r="N269" s="387">
        <f>$N$268+$L$269</f>
        <v>0</v>
      </c>
      <c r="O269" s="164">
        <f>$O$268+$M$269</f>
        <v>1</v>
      </c>
      <c r="P269" s="387">
        <f>$P$268+$N$269</f>
        <v>0</v>
      </c>
      <c r="Q269" s="164">
        <f>$Q$268+$O$269</f>
        <v>1</v>
      </c>
      <c r="R269" s="387">
        <f>$R$268+$P$269</f>
        <v>0</v>
      </c>
      <c r="S269" s="164">
        <f>$S$268+$Q$269</f>
        <v>1</v>
      </c>
      <c r="T269" s="387">
        <f>$T$268+$R$269</f>
        <v>0</v>
      </c>
      <c r="U269" s="164">
        <f>$U$268+$S$269</f>
        <v>1</v>
      </c>
      <c r="V269" s="387">
        <f>$V$268+$T$269</f>
        <v>0</v>
      </c>
      <c r="W269" s="164">
        <f>$W$268+$U$269</f>
        <v>1</v>
      </c>
      <c r="X269" s="387">
        <f>$X$268+$V$269</f>
        <v>0</v>
      </c>
      <c r="Y269" s="164">
        <f>$Y$268+$W$269</f>
        <v>1</v>
      </c>
      <c r="Z269" s="387">
        <f>$Z$268+$X$269</f>
        <v>0</v>
      </c>
      <c r="AA269" s="164">
        <f>$AA$268+$Y$269</f>
        <v>1</v>
      </c>
      <c r="AB269" s="387">
        <f>$AB$268+$Z$269</f>
        <v>0</v>
      </c>
      <c r="AC269" s="402">
        <f t="shared" si="4"/>
        <v>8.5</v>
      </c>
    </row>
    <row r="270" spans="1:32" ht="15" customHeight="1">
      <c r="A270" s="107">
        <v>1</v>
      </c>
      <c r="B270" s="994" t="str">
        <f>'04.01.4-COBERTURAS'!$B$158</f>
        <v>04.01.400.03</v>
      </c>
      <c r="C270" s="996" t="str">
        <f>'04.01.4-COBERTURAS'!$C$158</f>
        <v>REVISÃO DA TRAMA DE MADEIRA DO TELHADO</v>
      </c>
      <c r="D270" s="1010">
        <f>'04.01.4-COBERTURAS'!$H$158</f>
        <v>0</v>
      </c>
      <c r="E270" s="175"/>
      <c r="F270" s="381">
        <f>$E$270*$D$270</f>
        <v>0</v>
      </c>
      <c r="G270" s="176"/>
      <c r="H270" s="386">
        <f>$G$270*$D$270</f>
        <v>0</v>
      </c>
      <c r="I270" s="176"/>
      <c r="J270" s="386">
        <f>$I$270*$D$270</f>
        <v>0</v>
      </c>
      <c r="K270" s="176">
        <v>1</v>
      </c>
      <c r="L270" s="386">
        <f>$K$270*$D$270</f>
        <v>0</v>
      </c>
      <c r="M270" s="176"/>
      <c r="N270" s="386">
        <f>$M$270*$D$270</f>
        <v>0</v>
      </c>
      <c r="O270" s="176"/>
      <c r="P270" s="386">
        <f>$O$270*$D$270</f>
        <v>0</v>
      </c>
      <c r="Q270" s="176"/>
      <c r="R270" s="386">
        <f>$Q$270*$D$270</f>
        <v>0</v>
      </c>
      <c r="S270" s="176"/>
      <c r="T270" s="386">
        <f>$S$270*$D$270</f>
        <v>0</v>
      </c>
      <c r="U270" s="176"/>
      <c r="V270" s="386">
        <f>$U$270*$D$270</f>
        <v>0</v>
      </c>
      <c r="W270" s="176"/>
      <c r="X270" s="386">
        <f>$W$270*$D$270</f>
        <v>0</v>
      </c>
      <c r="Y270" s="176"/>
      <c r="Z270" s="386">
        <f>$Y$270*$D$270</f>
        <v>0</v>
      </c>
      <c r="AA270" s="176"/>
      <c r="AB270" s="386">
        <f>$AA$270*$D$270</f>
        <v>0</v>
      </c>
      <c r="AC270" s="402">
        <f t="shared" si="4"/>
        <v>1</v>
      </c>
      <c r="AF270" t="s">
        <v>595</v>
      </c>
    </row>
    <row r="271" spans="1:32" ht="15" customHeight="1" thickBot="1">
      <c r="A271" s="107">
        <v>2</v>
      </c>
      <c r="B271" s="995"/>
      <c r="C271" s="997"/>
      <c r="D271" s="1011"/>
      <c r="E271" s="162">
        <f>$E$270</f>
        <v>0</v>
      </c>
      <c r="F271" s="382">
        <f>$F$270</f>
        <v>0</v>
      </c>
      <c r="G271" s="164">
        <f>$G$270+$E$271</f>
        <v>0</v>
      </c>
      <c r="H271" s="387">
        <f>$H$270+$F$271</f>
        <v>0</v>
      </c>
      <c r="I271" s="164">
        <f>$I$270+$G$271</f>
        <v>0</v>
      </c>
      <c r="J271" s="387">
        <f>$J$270+$H$271</f>
        <v>0</v>
      </c>
      <c r="K271" s="164">
        <f>$K$270+$I$271</f>
        <v>1</v>
      </c>
      <c r="L271" s="387">
        <f>$L$270+$J$271</f>
        <v>0</v>
      </c>
      <c r="M271" s="164">
        <f>$M$270+$K$271</f>
        <v>1</v>
      </c>
      <c r="N271" s="387">
        <f>$N$270+$L$271</f>
        <v>0</v>
      </c>
      <c r="O271" s="164">
        <f>$O$270+$M$271</f>
        <v>1</v>
      </c>
      <c r="P271" s="387">
        <f>$P$270+$N$271</f>
        <v>0</v>
      </c>
      <c r="Q271" s="164">
        <f>$Q$270+$O$271</f>
        <v>1</v>
      </c>
      <c r="R271" s="387">
        <f>$R$270+$P$271</f>
        <v>0</v>
      </c>
      <c r="S271" s="164">
        <f>$S$270+$Q$271</f>
        <v>1</v>
      </c>
      <c r="T271" s="387">
        <f>$T$270+$R$271</f>
        <v>0</v>
      </c>
      <c r="U271" s="164">
        <f>$U$270+$S$271</f>
        <v>1</v>
      </c>
      <c r="V271" s="387">
        <f>$V$270+$T$271</f>
        <v>0</v>
      </c>
      <c r="W271" s="164">
        <f>$W$270+$U$271</f>
        <v>1</v>
      </c>
      <c r="X271" s="387">
        <f>$X$270+$V$271</f>
        <v>0</v>
      </c>
      <c r="Y271" s="164">
        <f>$Y$270+$W$271</f>
        <v>1</v>
      </c>
      <c r="Z271" s="387">
        <f>$Z$270+$X$271</f>
        <v>0</v>
      </c>
      <c r="AA271" s="164">
        <f>$AA$270+$Y$271</f>
        <v>1</v>
      </c>
      <c r="AB271" s="387">
        <f>$AB$270+$Z$271</f>
        <v>0</v>
      </c>
      <c r="AC271" s="402">
        <f t="shared" si="4"/>
        <v>9</v>
      </c>
    </row>
    <row r="272" spans="1:32" ht="15" customHeight="1">
      <c r="A272" s="107">
        <v>1</v>
      </c>
      <c r="B272" s="994" t="str">
        <f>'04.01.4-COBERTURAS'!$B$159</f>
        <v>04.01.400.05</v>
      </c>
      <c r="C272" s="996" t="str">
        <f>'04.01.4-COBERTURAS'!$C$159</f>
        <v>SUBCOBERTURA COM MANTA PLÁSTICA REVESTIDA POR PELÍCULA DE ALUMÍNO, INCLUSO TRANSPORTE VERTICAL. AF_07/2019</v>
      </c>
      <c r="D272" s="1010">
        <f>'04.01.4-COBERTURAS'!$H$159</f>
        <v>0</v>
      </c>
      <c r="E272" s="175"/>
      <c r="F272" s="381">
        <f>$E$272*$D$272</f>
        <v>0</v>
      </c>
      <c r="G272" s="176"/>
      <c r="H272" s="386">
        <f>$G$272*$D$272</f>
        <v>0</v>
      </c>
      <c r="I272" s="176"/>
      <c r="J272" s="386">
        <f>$I$272*$D$272</f>
        <v>0</v>
      </c>
      <c r="K272" s="176"/>
      <c r="L272" s="386">
        <f>$K$272*$D$272</f>
        <v>0</v>
      </c>
      <c r="M272" s="176">
        <v>1</v>
      </c>
      <c r="N272" s="386">
        <f>$M$272*$D$272</f>
        <v>0</v>
      </c>
      <c r="O272" s="176"/>
      <c r="P272" s="386">
        <f>$O$272*$D$272</f>
        <v>0</v>
      </c>
      <c r="Q272" s="176"/>
      <c r="R272" s="386">
        <f>$Q$272*$D$272</f>
        <v>0</v>
      </c>
      <c r="S272" s="176"/>
      <c r="T272" s="386">
        <f>$S$272*$D$272</f>
        <v>0</v>
      </c>
      <c r="U272" s="176"/>
      <c r="V272" s="386">
        <f>$U$272*$D$272</f>
        <v>0</v>
      </c>
      <c r="W272" s="176"/>
      <c r="X272" s="386">
        <f>$W$272*$D$272</f>
        <v>0</v>
      </c>
      <c r="Y272" s="176"/>
      <c r="Z272" s="386">
        <f>$Y$272*$D$272</f>
        <v>0</v>
      </c>
      <c r="AA272" s="176"/>
      <c r="AB272" s="386">
        <f>$AA$272*$D$272</f>
        <v>0</v>
      </c>
      <c r="AC272" s="402">
        <f t="shared" si="4"/>
        <v>1</v>
      </c>
      <c r="AF272" t="s">
        <v>596</v>
      </c>
    </row>
    <row r="273" spans="1:32" ht="15" customHeight="1" thickBot="1">
      <c r="A273" s="107">
        <v>2</v>
      </c>
      <c r="B273" s="995"/>
      <c r="C273" s="997"/>
      <c r="D273" s="1011"/>
      <c r="E273" s="162">
        <f>$E$272</f>
        <v>0</v>
      </c>
      <c r="F273" s="382">
        <f>$F$272</f>
        <v>0</v>
      </c>
      <c r="G273" s="164">
        <f>$G$272+$E$273</f>
        <v>0</v>
      </c>
      <c r="H273" s="387">
        <f>$H$272+$F$273</f>
        <v>0</v>
      </c>
      <c r="I273" s="164">
        <f>$I$272+$G$273</f>
        <v>0</v>
      </c>
      <c r="J273" s="387">
        <f>$J$272+$H$273</f>
        <v>0</v>
      </c>
      <c r="K273" s="164">
        <f>$K$272+$I$273</f>
        <v>0</v>
      </c>
      <c r="L273" s="387">
        <f>$L$272+$J$273</f>
        <v>0</v>
      </c>
      <c r="M273" s="164">
        <f>$M$272+$K$273</f>
        <v>1</v>
      </c>
      <c r="N273" s="387">
        <f>$N$272+$L$273</f>
        <v>0</v>
      </c>
      <c r="O273" s="164">
        <f>$O$272+$M$273</f>
        <v>1</v>
      </c>
      <c r="P273" s="387">
        <f>$P$272+$N$273</f>
        <v>0</v>
      </c>
      <c r="Q273" s="164">
        <f>$Q$272+$O$273</f>
        <v>1</v>
      </c>
      <c r="R273" s="387">
        <f>$R$272+$P$273</f>
        <v>0</v>
      </c>
      <c r="S273" s="164">
        <f>$S$272+$Q$273</f>
        <v>1</v>
      </c>
      <c r="T273" s="387">
        <f>$T$272+$R$273</f>
        <v>0</v>
      </c>
      <c r="U273" s="164">
        <f>$U$272+$S$273</f>
        <v>1</v>
      </c>
      <c r="V273" s="387">
        <f>$V$272+$T$273</f>
        <v>0</v>
      </c>
      <c r="W273" s="164">
        <f>$W$272+$U$273</f>
        <v>1</v>
      </c>
      <c r="X273" s="387">
        <f>$X$272+$V$273</f>
        <v>0</v>
      </c>
      <c r="Y273" s="164">
        <f>$Y$272+$W$273</f>
        <v>1</v>
      </c>
      <c r="Z273" s="387">
        <f>$Z$272+$X$273</f>
        <v>0</v>
      </c>
      <c r="AA273" s="164">
        <f>$AA$272+$Y$273</f>
        <v>1</v>
      </c>
      <c r="AB273" s="387">
        <f>$AB$272+$Z$273</f>
        <v>0</v>
      </c>
      <c r="AC273" s="402">
        <f t="shared" si="4"/>
        <v>8</v>
      </c>
    </row>
    <row r="274" spans="1:32" ht="15" customHeight="1">
      <c r="A274" s="107">
        <v>1</v>
      </c>
      <c r="B274" s="994" t="str">
        <f>'04.01.4-COBERTURAS'!$B$160</f>
        <v>04.01.400.06</v>
      </c>
      <c r="C274" s="996" t="str">
        <f>'04.01.4-COBERTURAS'!$C$160</f>
        <v>TELHAMENTO COM TELHA CERÂMICA CAPA-CANAL, TIPO COLONIAL, COM MAIS DE 2 ÁGUAS, INCLUSO TRANSPORTE VERTICAL, INCLUSIVE APLICAÇÃO DE RESINA</v>
      </c>
      <c r="D274" s="1010">
        <f>'04.01.4-COBERTURAS'!$H$160</f>
        <v>0</v>
      </c>
      <c r="E274" s="175"/>
      <c r="F274" s="381">
        <f>$E$274*$D$274</f>
        <v>0</v>
      </c>
      <c r="G274" s="176"/>
      <c r="H274" s="386">
        <f>$G$274*$D$274</f>
        <v>0</v>
      </c>
      <c r="I274" s="176"/>
      <c r="J274" s="386">
        <f>$I$274*$D$274</f>
        <v>0</v>
      </c>
      <c r="K274" s="176"/>
      <c r="L274" s="386">
        <f>$K$274*$D$274</f>
        <v>0</v>
      </c>
      <c r="M274" s="176">
        <v>1</v>
      </c>
      <c r="N274" s="386">
        <f>$M$274*$D$274</f>
        <v>0</v>
      </c>
      <c r="O274" s="176"/>
      <c r="P274" s="386">
        <f>$O$274*$D$274</f>
        <v>0</v>
      </c>
      <c r="Q274" s="176"/>
      <c r="R274" s="386">
        <f>$Q$274*$D$274</f>
        <v>0</v>
      </c>
      <c r="S274" s="176"/>
      <c r="T274" s="386">
        <f>$S$274*$D$274</f>
        <v>0</v>
      </c>
      <c r="U274" s="176"/>
      <c r="V274" s="386">
        <f>$U$274*$D$274</f>
        <v>0</v>
      </c>
      <c r="W274" s="176"/>
      <c r="X274" s="386">
        <f>$W$274*$D$274</f>
        <v>0</v>
      </c>
      <c r="Y274" s="176"/>
      <c r="Z274" s="386">
        <f>$Y$274*$D$274</f>
        <v>0</v>
      </c>
      <c r="AA274" s="176"/>
      <c r="AB274" s="386">
        <f>$AA$274*$D$274</f>
        <v>0</v>
      </c>
      <c r="AC274" s="402">
        <f t="shared" si="4"/>
        <v>1</v>
      </c>
      <c r="AF274" t="s">
        <v>2821</v>
      </c>
    </row>
    <row r="275" spans="1:32" ht="15" customHeight="1" thickBot="1">
      <c r="A275" s="107">
        <v>2</v>
      </c>
      <c r="B275" s="995"/>
      <c r="C275" s="997"/>
      <c r="D275" s="1011"/>
      <c r="E275" s="162">
        <f>$E$274</f>
        <v>0</v>
      </c>
      <c r="F275" s="382">
        <f>$F$274</f>
        <v>0</v>
      </c>
      <c r="G275" s="164">
        <f>$G$274+$E$275</f>
        <v>0</v>
      </c>
      <c r="H275" s="387">
        <f>$H$274+$F$275</f>
        <v>0</v>
      </c>
      <c r="I275" s="164">
        <f>$I$274+$G$275</f>
        <v>0</v>
      </c>
      <c r="J275" s="387">
        <f>$J$274+$H$275</f>
        <v>0</v>
      </c>
      <c r="K275" s="164">
        <f>$K$274+$I$275</f>
        <v>0</v>
      </c>
      <c r="L275" s="387">
        <f>$L$274+$J$275</f>
        <v>0</v>
      </c>
      <c r="M275" s="164">
        <f>$M$274+$K$275</f>
        <v>1</v>
      </c>
      <c r="N275" s="387">
        <f>$N$274+$L$275</f>
        <v>0</v>
      </c>
      <c r="O275" s="164">
        <f>$O$274+$M$275</f>
        <v>1</v>
      </c>
      <c r="P275" s="387">
        <f>$P$274+$N$275</f>
        <v>0</v>
      </c>
      <c r="Q275" s="164">
        <f>$Q$274+$O$275</f>
        <v>1</v>
      </c>
      <c r="R275" s="387">
        <f>$R$274+$P$275</f>
        <v>0</v>
      </c>
      <c r="S275" s="164">
        <f>$S$274+$Q$275</f>
        <v>1</v>
      </c>
      <c r="T275" s="387">
        <f>$T$274+$R$275</f>
        <v>0</v>
      </c>
      <c r="U275" s="164">
        <f>$U$274+$S$275</f>
        <v>1</v>
      </c>
      <c r="V275" s="387">
        <f>$V$274+$T$275</f>
        <v>0</v>
      </c>
      <c r="W275" s="164">
        <f>$W$274+$U$275</f>
        <v>1</v>
      </c>
      <c r="X275" s="387">
        <f>$X$274+$V$275</f>
        <v>0</v>
      </c>
      <c r="Y275" s="164">
        <f>$Y$274+$W$275</f>
        <v>1</v>
      </c>
      <c r="Z275" s="387">
        <f>$Z$274+$X$275</f>
        <v>0</v>
      </c>
      <c r="AA275" s="164">
        <f>$AA$274+$Y$275</f>
        <v>1</v>
      </c>
      <c r="AB275" s="387">
        <f>$AB$274+$Z$275</f>
        <v>0</v>
      </c>
      <c r="AC275" s="402">
        <f t="shared" si="4"/>
        <v>8</v>
      </c>
    </row>
    <row r="276" spans="1:32" ht="15" customHeight="1">
      <c r="A276" s="107">
        <v>1</v>
      </c>
      <c r="B276" s="994" t="str">
        <f>'04.01.4-COBERTURAS'!$B$161</f>
        <v>04.01.400.07</v>
      </c>
      <c r="C276" s="996" t="str">
        <f>'04.01.4-COBERTURAS'!$C$161</f>
        <v>CUMEEIRA E ESPIGÃO PARA TELHA CERÂMICA EMBOÇADA COM ARGAMASSA TRAÇO 1:2:9 (CIMENTO, CAL E AREIA), PARA TELHADOS COM MAIS DE 2 ÁGUAS, INCLUSO TRANSPORTE VERTICAL. AF_07/2019</v>
      </c>
      <c r="D276" s="1010">
        <f>'04.01.4-COBERTURAS'!$H$161</f>
        <v>0</v>
      </c>
      <c r="E276" s="175"/>
      <c r="F276" s="381">
        <f>$E$276*$D$276</f>
        <v>0</v>
      </c>
      <c r="G276" s="176"/>
      <c r="H276" s="386">
        <f>$G$276*$D$276</f>
        <v>0</v>
      </c>
      <c r="I276" s="176"/>
      <c r="J276" s="386">
        <f>$I$276*$D$276</f>
        <v>0</v>
      </c>
      <c r="K276" s="176"/>
      <c r="L276" s="386">
        <f>$K$276*$D$276</f>
        <v>0</v>
      </c>
      <c r="M276" s="176">
        <v>1</v>
      </c>
      <c r="N276" s="386">
        <f>$M$276*$D$276</f>
        <v>0</v>
      </c>
      <c r="O276" s="176"/>
      <c r="P276" s="386">
        <f>$O$276*$D$276</f>
        <v>0</v>
      </c>
      <c r="Q276" s="176"/>
      <c r="R276" s="386">
        <f>$Q$276*$D$276</f>
        <v>0</v>
      </c>
      <c r="S276" s="176"/>
      <c r="T276" s="386">
        <f>$S$276*$D$276</f>
        <v>0</v>
      </c>
      <c r="U276" s="176"/>
      <c r="V276" s="386">
        <f>$U$276*$D$276</f>
        <v>0</v>
      </c>
      <c r="W276" s="176"/>
      <c r="X276" s="386">
        <f>$W$276*$D$276</f>
        <v>0</v>
      </c>
      <c r="Y276" s="176"/>
      <c r="Z276" s="386">
        <f>$Y$276*$D$276</f>
        <v>0</v>
      </c>
      <c r="AA276" s="176"/>
      <c r="AB276" s="386">
        <f>$AA$276*$D$276</f>
        <v>0</v>
      </c>
      <c r="AC276" s="402">
        <f t="shared" si="4"/>
        <v>1</v>
      </c>
      <c r="AF276" t="s">
        <v>2822</v>
      </c>
    </row>
    <row r="277" spans="1:32" ht="15" customHeight="1" thickBot="1">
      <c r="A277" s="107">
        <v>2</v>
      </c>
      <c r="B277" s="995"/>
      <c r="C277" s="997"/>
      <c r="D277" s="1011"/>
      <c r="E277" s="162">
        <f>$E$276</f>
        <v>0</v>
      </c>
      <c r="F277" s="382">
        <f>$F$276</f>
        <v>0</v>
      </c>
      <c r="G277" s="164">
        <f>$G$276+$E$277</f>
        <v>0</v>
      </c>
      <c r="H277" s="387">
        <f>$H$276+$F$277</f>
        <v>0</v>
      </c>
      <c r="I277" s="164">
        <f>$I$276+$G$277</f>
        <v>0</v>
      </c>
      <c r="J277" s="387">
        <f>$J$276+$H$277</f>
        <v>0</v>
      </c>
      <c r="K277" s="164">
        <f>$K$276+$I$277</f>
        <v>0</v>
      </c>
      <c r="L277" s="387">
        <f>$L$276+$J$277</f>
        <v>0</v>
      </c>
      <c r="M277" s="164">
        <f>$M$276+$K$277</f>
        <v>1</v>
      </c>
      <c r="N277" s="387">
        <f>$N$276+$L$277</f>
        <v>0</v>
      </c>
      <c r="O277" s="164">
        <f>$O$276+$M$277</f>
        <v>1</v>
      </c>
      <c r="P277" s="387">
        <f>$P$276+$N$277</f>
        <v>0</v>
      </c>
      <c r="Q277" s="164">
        <f>$Q$276+$O$277</f>
        <v>1</v>
      </c>
      <c r="R277" s="387">
        <f>$R$276+$P$277</f>
        <v>0</v>
      </c>
      <c r="S277" s="164">
        <f>$S$276+$Q$277</f>
        <v>1</v>
      </c>
      <c r="T277" s="387">
        <f>$T$276+$R$277</f>
        <v>0</v>
      </c>
      <c r="U277" s="164">
        <f>$U$276+$S$277</f>
        <v>1</v>
      </c>
      <c r="V277" s="387">
        <f>$V$276+$T$277</f>
        <v>0</v>
      </c>
      <c r="W277" s="164">
        <f>$W$276+$U$277</f>
        <v>1</v>
      </c>
      <c r="X277" s="387">
        <f>$X$276+$V$277</f>
        <v>0</v>
      </c>
      <c r="Y277" s="164">
        <f>$Y$276+$W$277</f>
        <v>1</v>
      </c>
      <c r="Z277" s="387">
        <f>$Z$276+$X$277</f>
        <v>0</v>
      </c>
      <c r="AA277" s="164">
        <f>$AA$276+$Y$277</f>
        <v>1</v>
      </c>
      <c r="AB277" s="387">
        <f>$AB$276+$Z$277</f>
        <v>0</v>
      </c>
      <c r="AC277" s="402">
        <f t="shared" si="4"/>
        <v>8</v>
      </c>
    </row>
    <row r="278" spans="1:32" ht="15" customHeight="1" thickBot="1">
      <c r="B278" s="127" t="str">
        <f>'04.01.4-COBERTURAS'!$B$162</f>
        <v>04.01.550</v>
      </c>
      <c r="C278" s="128" t="str">
        <f>'04.01.4-COBERTURAS'!$C$162</f>
        <v>Revestimentos de forro</v>
      </c>
      <c r="D278" s="343"/>
      <c r="E278" s="1000"/>
      <c r="F278" s="1000"/>
      <c r="G278" s="1000"/>
      <c r="H278" s="1000"/>
      <c r="I278" s="1000"/>
      <c r="J278" s="1000"/>
      <c r="K278" s="1000"/>
      <c r="L278" s="1000"/>
      <c r="M278" s="1000"/>
      <c r="N278" s="1000"/>
      <c r="O278" s="1000"/>
      <c r="P278" s="1000"/>
      <c r="Q278" s="1000"/>
      <c r="R278" s="1000"/>
      <c r="S278" s="1000"/>
      <c r="T278" s="1000"/>
      <c r="U278" s="1000"/>
      <c r="V278" s="1000"/>
      <c r="W278" s="1000"/>
      <c r="X278" s="1000"/>
      <c r="Y278" s="1000"/>
      <c r="Z278" s="1000"/>
      <c r="AA278" s="1000"/>
      <c r="AB278" s="1000"/>
      <c r="AC278" s="402">
        <f t="shared" si="4"/>
        <v>0</v>
      </c>
      <c r="AF278" t="s">
        <v>2823</v>
      </c>
    </row>
    <row r="279" spans="1:32" ht="15" customHeight="1">
      <c r="A279" s="107">
        <v>1</v>
      </c>
      <c r="B279" s="994" t="str">
        <f>'04.01.4-COBERTURAS'!$B$163</f>
        <v>04.01.550.01</v>
      </c>
      <c r="C279" s="996" t="str">
        <f>'04.01.4-COBERTURAS'!$C$163</f>
        <v>REMOÇÃO DE FORROS DE DRYWALL, PVC E FIBROMINERAL, DE FORMA MANUAL, SEM REAPROVEITAMENTO. AF_09/2023</v>
      </c>
      <c r="D279" s="1010">
        <f>'04.01.4-COBERTURAS'!$H$163</f>
        <v>0</v>
      </c>
      <c r="E279" s="175"/>
      <c r="F279" s="381">
        <f>$E$279*$D$279</f>
        <v>0</v>
      </c>
      <c r="G279" s="176"/>
      <c r="H279" s="386">
        <f>$G$279*$D$279</f>
        <v>0</v>
      </c>
      <c r="I279" s="176"/>
      <c r="J279" s="386">
        <f>$I$279*$D$279</f>
        <v>0</v>
      </c>
      <c r="K279" s="176">
        <v>1</v>
      </c>
      <c r="L279" s="386">
        <f>$K$279*$D$279</f>
        <v>0</v>
      </c>
      <c r="M279" s="176"/>
      <c r="N279" s="386">
        <f>$M$279*$D$279</f>
        <v>0</v>
      </c>
      <c r="O279" s="176"/>
      <c r="P279" s="386">
        <f>$O$279*$D$279</f>
        <v>0</v>
      </c>
      <c r="Q279" s="176"/>
      <c r="R279" s="386">
        <f>$Q$279*$D$279</f>
        <v>0</v>
      </c>
      <c r="S279" s="176"/>
      <c r="T279" s="386">
        <f>$S$279*$D$279</f>
        <v>0</v>
      </c>
      <c r="U279" s="176"/>
      <c r="V279" s="386">
        <f>$U$279*$D$279</f>
        <v>0</v>
      </c>
      <c r="W279" s="176"/>
      <c r="X279" s="386">
        <f>$W$279*$D$279</f>
        <v>0</v>
      </c>
      <c r="Y279" s="176"/>
      <c r="Z279" s="386">
        <f>$Y$279*$D$279</f>
        <v>0</v>
      </c>
      <c r="AA279" s="176"/>
      <c r="AB279" s="386">
        <f>$AA$279*$D$279</f>
        <v>0</v>
      </c>
      <c r="AC279" s="402">
        <f t="shared" si="4"/>
        <v>1</v>
      </c>
      <c r="AF279" t="s">
        <v>2824</v>
      </c>
    </row>
    <row r="280" spans="1:32" ht="15" customHeight="1" thickBot="1">
      <c r="A280" s="107">
        <v>2</v>
      </c>
      <c r="B280" s="995"/>
      <c r="C280" s="997"/>
      <c r="D280" s="1011"/>
      <c r="E280" s="162">
        <f>$E$279</f>
        <v>0</v>
      </c>
      <c r="F280" s="382">
        <f>$F$279</f>
        <v>0</v>
      </c>
      <c r="G280" s="164">
        <f>$G$279+$E$280</f>
        <v>0</v>
      </c>
      <c r="H280" s="387">
        <f>$H$279+$F$280</f>
        <v>0</v>
      </c>
      <c r="I280" s="164">
        <f>$I$279+$G$280</f>
        <v>0</v>
      </c>
      <c r="J280" s="387">
        <f>$J$279+$H$280</f>
        <v>0</v>
      </c>
      <c r="K280" s="164">
        <f>$K$279+$I$280</f>
        <v>1</v>
      </c>
      <c r="L280" s="387">
        <f>$L$279+$J$280</f>
        <v>0</v>
      </c>
      <c r="M280" s="164">
        <f>$M$279+$K$280</f>
        <v>1</v>
      </c>
      <c r="N280" s="387">
        <f>$N$279+$L$280</f>
        <v>0</v>
      </c>
      <c r="O280" s="164">
        <f>$O$279+$M$280</f>
        <v>1</v>
      </c>
      <c r="P280" s="387">
        <f>$P$279+$N$280</f>
        <v>0</v>
      </c>
      <c r="Q280" s="164">
        <f>$Q$279+$O$280</f>
        <v>1</v>
      </c>
      <c r="R280" s="387">
        <f>$R$279+$P$280</f>
        <v>0</v>
      </c>
      <c r="S280" s="164">
        <f>$S$279+$Q$280</f>
        <v>1</v>
      </c>
      <c r="T280" s="387">
        <f>$T$279+$R$280</f>
        <v>0</v>
      </c>
      <c r="U280" s="164">
        <f>$U$279+$S$280</f>
        <v>1</v>
      </c>
      <c r="V280" s="387">
        <f>$V$279+$T$280</f>
        <v>0</v>
      </c>
      <c r="W280" s="164">
        <f>$W$279+$U$280</f>
        <v>1</v>
      </c>
      <c r="X280" s="387">
        <f>$X$279+$V$280</f>
        <v>0</v>
      </c>
      <c r="Y280" s="164">
        <f>$Y$279+$W$280</f>
        <v>1</v>
      </c>
      <c r="Z280" s="387">
        <f>$Z$279+$X$280</f>
        <v>0</v>
      </c>
      <c r="AA280" s="164">
        <f>$AA$279+$Y$280</f>
        <v>1</v>
      </c>
      <c r="AB280" s="387">
        <f>$AB$279+$Z$280</f>
        <v>0</v>
      </c>
      <c r="AC280" s="402">
        <f t="shared" si="4"/>
        <v>9</v>
      </c>
    </row>
    <row r="281" spans="1:32" ht="15" customHeight="1">
      <c r="A281" s="107">
        <v>1</v>
      </c>
      <c r="B281" s="994" t="str">
        <f>'04.01.4-COBERTURAS'!$B$164</f>
        <v>04.01.550.02</v>
      </c>
      <c r="C281" s="996" t="str">
        <f>'04.01.4-COBERTURAS'!$C$164</f>
        <v>REMOÇÃO DE TRAMA METÁLICA OU DE MADEIRA PARA FORRO, DE FORMA MANUAL, SEM REAPROVEITAMENTO. AF_09/2023</v>
      </c>
      <c r="D281" s="1010">
        <f>'04.01.4-COBERTURAS'!$H$164</f>
        <v>0</v>
      </c>
      <c r="E281" s="175"/>
      <c r="F281" s="381">
        <f>$E$281*$D$281</f>
        <v>0</v>
      </c>
      <c r="G281" s="176"/>
      <c r="H281" s="386">
        <f>$G$281*$D$281</f>
        <v>0</v>
      </c>
      <c r="I281" s="176"/>
      <c r="J281" s="386">
        <f>$I$281*$D$281</f>
        <v>0</v>
      </c>
      <c r="K281" s="176">
        <v>1</v>
      </c>
      <c r="L281" s="386">
        <f>$K$281*$D$281</f>
        <v>0</v>
      </c>
      <c r="M281" s="176"/>
      <c r="N281" s="386">
        <f>$M$281*$D$281</f>
        <v>0</v>
      </c>
      <c r="O281" s="176"/>
      <c r="P281" s="386">
        <f>$O$281*$D$281</f>
        <v>0</v>
      </c>
      <c r="Q281" s="176"/>
      <c r="R281" s="386">
        <f>$Q$281*$D$281</f>
        <v>0</v>
      </c>
      <c r="S281" s="176"/>
      <c r="T281" s="386">
        <f>$S$281*$D$281</f>
        <v>0</v>
      </c>
      <c r="U281" s="176"/>
      <c r="V281" s="386">
        <f>$U$281*$D$281</f>
        <v>0</v>
      </c>
      <c r="W281" s="176"/>
      <c r="X281" s="386">
        <f>$W$281*$D$281</f>
        <v>0</v>
      </c>
      <c r="Y281" s="176"/>
      <c r="Z281" s="386">
        <f>$Y$281*$D$281</f>
        <v>0</v>
      </c>
      <c r="AA281" s="176"/>
      <c r="AB281" s="386">
        <f>$AA$281*$D$281</f>
        <v>0</v>
      </c>
      <c r="AC281" s="402">
        <f t="shared" si="4"/>
        <v>1</v>
      </c>
      <c r="AF281" t="s">
        <v>2825</v>
      </c>
    </row>
    <row r="282" spans="1:32" ht="15" customHeight="1" thickBot="1">
      <c r="A282" s="107">
        <v>2</v>
      </c>
      <c r="B282" s="995"/>
      <c r="C282" s="997"/>
      <c r="D282" s="1011"/>
      <c r="E282" s="162">
        <f>$E$281</f>
        <v>0</v>
      </c>
      <c r="F282" s="382">
        <f>$F$281</f>
        <v>0</v>
      </c>
      <c r="G282" s="164">
        <f>$G$281+$E$282</f>
        <v>0</v>
      </c>
      <c r="H282" s="387">
        <f>$H$281+$F$282</f>
        <v>0</v>
      </c>
      <c r="I282" s="164">
        <f>$I$281+$G$282</f>
        <v>0</v>
      </c>
      <c r="J282" s="387">
        <f>$J$281+$H$282</f>
        <v>0</v>
      </c>
      <c r="K282" s="164">
        <f>$K$281+$I$282</f>
        <v>1</v>
      </c>
      <c r="L282" s="387">
        <f>$L$281+$J$282</f>
        <v>0</v>
      </c>
      <c r="M282" s="164">
        <f>$M$281+$K$282</f>
        <v>1</v>
      </c>
      <c r="N282" s="387">
        <f>$N$281+$L$282</f>
        <v>0</v>
      </c>
      <c r="O282" s="164">
        <f>$O$281+$M$282</f>
        <v>1</v>
      </c>
      <c r="P282" s="387">
        <f>$P$281+$N$282</f>
        <v>0</v>
      </c>
      <c r="Q282" s="164">
        <f>$Q$281+$O$282</f>
        <v>1</v>
      </c>
      <c r="R282" s="387">
        <f>$R$281+$P$282</f>
        <v>0</v>
      </c>
      <c r="S282" s="164">
        <f>$S$281+$Q$282</f>
        <v>1</v>
      </c>
      <c r="T282" s="387">
        <f>$T$281+$R$282</f>
        <v>0</v>
      </c>
      <c r="U282" s="164">
        <f>$U$281+$S$282</f>
        <v>1</v>
      </c>
      <c r="V282" s="387">
        <f>$V$281+$T$282</f>
        <v>0</v>
      </c>
      <c r="W282" s="164">
        <f>$W$281+$U$282</f>
        <v>1</v>
      </c>
      <c r="X282" s="387">
        <f>$X$281+$V$282</f>
        <v>0</v>
      </c>
      <c r="Y282" s="164">
        <f>$Y$281+$W$282</f>
        <v>1</v>
      </c>
      <c r="Z282" s="387">
        <f>$Z$281+$X$282</f>
        <v>0</v>
      </c>
      <c r="AA282" s="164">
        <f>$AA$281+$Y$282</f>
        <v>1</v>
      </c>
      <c r="AB282" s="387">
        <f>$AB$281+$Z$282</f>
        <v>0</v>
      </c>
      <c r="AC282" s="402">
        <f t="shared" si="4"/>
        <v>9</v>
      </c>
    </row>
    <row r="283" spans="1:32" ht="15" customHeight="1">
      <c r="A283" s="107">
        <v>1</v>
      </c>
      <c r="B283" s="994" t="str">
        <f>'04.01.4-COBERTURAS'!$B$165</f>
        <v>04.01.550.03</v>
      </c>
      <c r="C283" s="996" t="str">
        <f>'04.01.4-COBERTURAS'!$C$165</f>
        <v>FORRO EM MADEIRA, INCLUSIVE ESTRUTURA BIDIRECIONAL DE FIXAÇÃO</v>
      </c>
      <c r="D283" s="1010">
        <f>'04.01.4-COBERTURAS'!$H$165</f>
        <v>0</v>
      </c>
      <c r="E283" s="175"/>
      <c r="F283" s="381">
        <f>$E$283*$D$283</f>
        <v>0</v>
      </c>
      <c r="G283" s="176"/>
      <c r="H283" s="386">
        <f>$G$283*$D$283</f>
        <v>0</v>
      </c>
      <c r="I283" s="176"/>
      <c r="J283" s="386">
        <f>$I$283*$D$283</f>
        <v>0</v>
      </c>
      <c r="K283" s="176"/>
      <c r="L283" s="386">
        <f>$K$283*$D$283</f>
        <v>0</v>
      </c>
      <c r="M283" s="176"/>
      <c r="N283" s="386">
        <f>$M$283*$D$283</f>
        <v>0</v>
      </c>
      <c r="O283" s="176">
        <v>1</v>
      </c>
      <c r="P283" s="386">
        <f>$O$283*$D$283</f>
        <v>0</v>
      </c>
      <c r="Q283" s="176"/>
      <c r="R283" s="386">
        <f>$Q$283*$D$283</f>
        <v>0</v>
      </c>
      <c r="S283" s="176"/>
      <c r="T283" s="386">
        <f>$S$283*$D$283</f>
        <v>0</v>
      </c>
      <c r="U283" s="176"/>
      <c r="V283" s="386">
        <f>$U$283*$D$283</f>
        <v>0</v>
      </c>
      <c r="W283" s="176"/>
      <c r="X283" s="386">
        <f>$W$283*$D$283</f>
        <v>0</v>
      </c>
      <c r="Y283" s="176"/>
      <c r="Z283" s="386">
        <f>$Y$283*$D$283</f>
        <v>0</v>
      </c>
      <c r="AA283" s="176"/>
      <c r="AB283" s="386">
        <f>$AA$283*$D$283</f>
        <v>0</v>
      </c>
      <c r="AC283" s="402">
        <f t="shared" si="4"/>
        <v>1</v>
      </c>
      <c r="AF283" t="s">
        <v>2826</v>
      </c>
    </row>
    <row r="284" spans="1:32" ht="15" customHeight="1" thickBot="1">
      <c r="A284" s="107">
        <v>2</v>
      </c>
      <c r="B284" s="995"/>
      <c r="C284" s="997"/>
      <c r="D284" s="1011"/>
      <c r="E284" s="162">
        <f>$E$283</f>
        <v>0</v>
      </c>
      <c r="F284" s="382">
        <f>$F$283</f>
        <v>0</v>
      </c>
      <c r="G284" s="164">
        <f>$G$283+$E$284</f>
        <v>0</v>
      </c>
      <c r="H284" s="387">
        <f>$H$283+$F$284</f>
        <v>0</v>
      </c>
      <c r="I284" s="164">
        <f>$I$283+$G$284</f>
        <v>0</v>
      </c>
      <c r="J284" s="387">
        <f>$J$283+$H$284</f>
        <v>0</v>
      </c>
      <c r="K284" s="164">
        <f>$K$283+$I$284</f>
        <v>0</v>
      </c>
      <c r="L284" s="387">
        <f>$L$283+$J$284</f>
        <v>0</v>
      </c>
      <c r="M284" s="164">
        <f>$M$283+$K$284</f>
        <v>0</v>
      </c>
      <c r="N284" s="387">
        <f>$N$283+$L$284</f>
        <v>0</v>
      </c>
      <c r="O284" s="164">
        <f>$O$283+$M$284</f>
        <v>1</v>
      </c>
      <c r="P284" s="387">
        <f>$P$283+$N$284</f>
        <v>0</v>
      </c>
      <c r="Q284" s="164">
        <f>$Q$283+$O$284</f>
        <v>1</v>
      </c>
      <c r="R284" s="387">
        <f>$R$283+$P$284</f>
        <v>0</v>
      </c>
      <c r="S284" s="164">
        <f>$S$283+$Q$284</f>
        <v>1</v>
      </c>
      <c r="T284" s="387">
        <f>$T$283+$R$284</f>
        <v>0</v>
      </c>
      <c r="U284" s="164">
        <f>$U$283+$S$284</f>
        <v>1</v>
      </c>
      <c r="V284" s="387">
        <f>$V$283+$T$284</f>
        <v>0</v>
      </c>
      <c r="W284" s="164">
        <f>$W$283+$U$284</f>
        <v>1</v>
      </c>
      <c r="X284" s="387">
        <f>$X$283+$V$284</f>
        <v>0</v>
      </c>
      <c r="Y284" s="164">
        <f>$Y$283+$W$284</f>
        <v>1</v>
      </c>
      <c r="Z284" s="387">
        <f>$Z$283+$X$284</f>
        <v>0</v>
      </c>
      <c r="AA284" s="164">
        <f>$AA$283+$Y$284</f>
        <v>1</v>
      </c>
      <c r="AB284" s="387">
        <f>$AB$283+$Z$284</f>
        <v>0</v>
      </c>
      <c r="AC284" s="402">
        <f t="shared" si="4"/>
        <v>7</v>
      </c>
    </row>
    <row r="285" spans="1:32" ht="15" customHeight="1">
      <c r="A285" s="107">
        <v>1</v>
      </c>
      <c r="B285" s="994" t="str">
        <f>'04.01.4-COBERTURAS'!$B$166</f>
        <v>04.01.550.04</v>
      </c>
      <c r="C285" s="996" t="str">
        <f>'04.01.4-COBERTURAS'!$C$166</f>
        <v>RODA FORRO EM MADEIRA  - CEDRINHO, PARAJU, MASSARANDUBRA, ANGELIN OU EQUIVALENTE DA REGIÃO - FORNECIMENTO E INSTALAÇÃO</v>
      </c>
      <c r="D285" s="1010">
        <f>'04.01.4-COBERTURAS'!$H$166</f>
        <v>0</v>
      </c>
      <c r="E285" s="175"/>
      <c r="F285" s="381">
        <f>$E$285*$D$285</f>
        <v>0</v>
      </c>
      <c r="G285" s="176"/>
      <c r="H285" s="386">
        <f>$G$285*$D$285</f>
        <v>0</v>
      </c>
      <c r="I285" s="176"/>
      <c r="J285" s="386">
        <f>$I$285*$D$285</f>
        <v>0</v>
      </c>
      <c r="K285" s="176"/>
      <c r="L285" s="386">
        <f>$K$285*$D$285</f>
        <v>0</v>
      </c>
      <c r="M285" s="176"/>
      <c r="N285" s="386">
        <f>$M$285*$D$285</f>
        <v>0</v>
      </c>
      <c r="O285" s="176">
        <v>1</v>
      </c>
      <c r="P285" s="386">
        <f>$O$285*$D$285</f>
        <v>0</v>
      </c>
      <c r="Q285" s="176"/>
      <c r="R285" s="386">
        <f>$Q$285*$D$285</f>
        <v>0</v>
      </c>
      <c r="S285" s="176"/>
      <c r="T285" s="386">
        <f>$S$285*$D$285</f>
        <v>0</v>
      </c>
      <c r="U285" s="176"/>
      <c r="V285" s="386">
        <f>$U$285*$D$285</f>
        <v>0</v>
      </c>
      <c r="W285" s="176"/>
      <c r="X285" s="386">
        <f>$W$285*$D$285</f>
        <v>0</v>
      </c>
      <c r="Y285" s="176"/>
      <c r="Z285" s="386">
        <f>$Y$285*$D$285</f>
        <v>0</v>
      </c>
      <c r="AA285" s="176"/>
      <c r="AB285" s="386">
        <f>$AA$285*$D$285</f>
        <v>0</v>
      </c>
      <c r="AC285" s="402">
        <f t="shared" si="4"/>
        <v>1</v>
      </c>
      <c r="AF285" t="s">
        <v>2827</v>
      </c>
    </row>
    <row r="286" spans="1:32" ht="15" customHeight="1" thickBot="1">
      <c r="A286" s="107">
        <v>2</v>
      </c>
      <c r="B286" s="995"/>
      <c r="C286" s="997"/>
      <c r="D286" s="1011"/>
      <c r="E286" s="162">
        <f>$E$285</f>
        <v>0</v>
      </c>
      <c r="F286" s="382">
        <f>$F$285</f>
        <v>0</v>
      </c>
      <c r="G286" s="164">
        <f>$G$285+$E$286</f>
        <v>0</v>
      </c>
      <c r="H286" s="387">
        <f>$H$285+$F$286</f>
        <v>0</v>
      </c>
      <c r="I286" s="164">
        <f>$I$285+$G$286</f>
        <v>0</v>
      </c>
      <c r="J286" s="387">
        <f>$J$285+$H$286</f>
        <v>0</v>
      </c>
      <c r="K286" s="164">
        <f>$K$285+$I$286</f>
        <v>0</v>
      </c>
      <c r="L286" s="387">
        <f>$L$285+$J$286</f>
        <v>0</v>
      </c>
      <c r="M286" s="164">
        <f>$M$285+$K$286</f>
        <v>0</v>
      </c>
      <c r="N286" s="387">
        <f>$N$285+$L$286</f>
        <v>0</v>
      </c>
      <c r="O286" s="164">
        <f>$O$285+$M$286</f>
        <v>1</v>
      </c>
      <c r="P286" s="387">
        <f>$P$285+$N$286</f>
        <v>0</v>
      </c>
      <c r="Q286" s="164">
        <f>$Q$285+$O$286</f>
        <v>1</v>
      </c>
      <c r="R286" s="387">
        <f>$R$285+$P$286</f>
        <v>0</v>
      </c>
      <c r="S286" s="164">
        <f>$S$285+$Q$286</f>
        <v>1</v>
      </c>
      <c r="T286" s="387">
        <f>$T$285+$R$286</f>
        <v>0</v>
      </c>
      <c r="U286" s="164">
        <f>$U$285+$S$286</f>
        <v>1</v>
      </c>
      <c r="V286" s="387">
        <f>$V$285+$T$286</f>
        <v>0</v>
      </c>
      <c r="W286" s="164">
        <f>$W$285+$U$286</f>
        <v>1</v>
      </c>
      <c r="X286" s="387">
        <f>$X$285+$V$286</f>
        <v>0</v>
      </c>
      <c r="Y286" s="164">
        <f>$Y$285+$W$286</f>
        <v>1</v>
      </c>
      <c r="Z286" s="387">
        <f>$Z$285+$X$286</f>
        <v>0</v>
      </c>
      <c r="AA286" s="164">
        <f>$AA$285+$Y$286</f>
        <v>1</v>
      </c>
      <c r="AB286" s="387">
        <f>$AB$285+$Z$286</f>
        <v>0</v>
      </c>
      <c r="AC286" s="402">
        <f t="shared" si="4"/>
        <v>7</v>
      </c>
    </row>
    <row r="287" spans="1:32" ht="15" customHeight="1">
      <c r="A287" s="107">
        <v>1</v>
      </c>
      <c r="B287" s="994" t="str">
        <f>'04.01.4-COBERTURAS'!$B$167</f>
        <v>04.01.550.05</v>
      </c>
      <c r="C287" s="996" t="str">
        <f>'04.01.4-COBERTURAS'!$C$167</f>
        <v>PINTURA TINTA DE ACABAMENTO (PIGMENTADA) ESMALTE SINTÉTICO ACETINADO EM MADEIRA, 2 DEMÃOS. AF_01/2021</v>
      </c>
      <c r="D287" s="1010">
        <f>'04.01.4-COBERTURAS'!$H$167</f>
        <v>0</v>
      </c>
      <c r="E287" s="175"/>
      <c r="F287" s="381">
        <f>$E$287*$D$287</f>
        <v>0</v>
      </c>
      <c r="G287" s="176"/>
      <c r="H287" s="386">
        <f>$G$287*$D$287</f>
        <v>0</v>
      </c>
      <c r="I287" s="176"/>
      <c r="J287" s="386">
        <f>$I$287*$D$287</f>
        <v>0</v>
      </c>
      <c r="K287" s="176"/>
      <c r="L287" s="386">
        <f>$K$287*$D$287</f>
        <v>0</v>
      </c>
      <c r="M287" s="176"/>
      <c r="N287" s="386">
        <f>$M$287*$D$287</f>
        <v>0</v>
      </c>
      <c r="O287" s="176"/>
      <c r="P287" s="386">
        <f>$O$287*$D$287</f>
        <v>0</v>
      </c>
      <c r="Q287" s="176">
        <v>1</v>
      </c>
      <c r="R287" s="386">
        <f>$Q$287*$D$287</f>
        <v>0</v>
      </c>
      <c r="S287" s="176"/>
      <c r="T287" s="386">
        <f>$S$287*$D$287</f>
        <v>0</v>
      </c>
      <c r="U287" s="176"/>
      <c r="V287" s="386">
        <f>$U$287*$D$287</f>
        <v>0</v>
      </c>
      <c r="W287" s="176"/>
      <c r="X287" s="386">
        <f>$W$287*$D$287</f>
        <v>0</v>
      </c>
      <c r="Y287" s="176"/>
      <c r="Z287" s="386">
        <f>$Y$287*$D$287</f>
        <v>0</v>
      </c>
      <c r="AA287" s="176"/>
      <c r="AB287" s="386">
        <f>$AA$287*$D$287</f>
        <v>0</v>
      </c>
      <c r="AC287" s="402">
        <f t="shared" si="4"/>
        <v>1</v>
      </c>
      <c r="AF287" t="s">
        <v>2828</v>
      </c>
    </row>
    <row r="288" spans="1:32" ht="15" customHeight="1" thickBot="1">
      <c r="A288" s="107">
        <v>2</v>
      </c>
      <c r="B288" s="995"/>
      <c r="C288" s="997"/>
      <c r="D288" s="1011"/>
      <c r="E288" s="162">
        <f>$E$287</f>
        <v>0</v>
      </c>
      <c r="F288" s="382">
        <f>$F$287</f>
        <v>0</v>
      </c>
      <c r="G288" s="164">
        <f>$G$287+$E$288</f>
        <v>0</v>
      </c>
      <c r="H288" s="387">
        <f>$H$287+$F$288</f>
        <v>0</v>
      </c>
      <c r="I288" s="164">
        <f>$I$287+$G$288</f>
        <v>0</v>
      </c>
      <c r="J288" s="387">
        <f>$J$287+$H$288</f>
        <v>0</v>
      </c>
      <c r="K288" s="164">
        <f>$K$287+$I$288</f>
        <v>0</v>
      </c>
      <c r="L288" s="387">
        <f>$L$287+$J$288</f>
        <v>0</v>
      </c>
      <c r="M288" s="164">
        <f>$M$287+$K$288</f>
        <v>0</v>
      </c>
      <c r="N288" s="387">
        <f>$N$287+$L$288</f>
        <v>0</v>
      </c>
      <c r="O288" s="164">
        <f>$O$287+$M$288</f>
        <v>0</v>
      </c>
      <c r="P288" s="387">
        <f>$P$287+$N$288</f>
        <v>0</v>
      </c>
      <c r="Q288" s="164">
        <f>$Q$287+$O$288</f>
        <v>1</v>
      </c>
      <c r="R288" s="387">
        <f>$R$287+$P$288</f>
        <v>0</v>
      </c>
      <c r="S288" s="164">
        <f>$S$287+$Q$288</f>
        <v>1</v>
      </c>
      <c r="T288" s="387">
        <f>$T$287+$R$288</f>
        <v>0</v>
      </c>
      <c r="U288" s="164">
        <f>$U$287+$S$288</f>
        <v>1</v>
      </c>
      <c r="V288" s="387">
        <f>$V$287+$T$288</f>
        <v>0</v>
      </c>
      <c r="W288" s="164">
        <f>$W$287+$U$288</f>
        <v>1</v>
      </c>
      <c r="X288" s="387">
        <f>$X$287+$V$288</f>
        <v>0</v>
      </c>
      <c r="Y288" s="164">
        <f>$Y$287+$W$288</f>
        <v>1</v>
      </c>
      <c r="Z288" s="387">
        <f>$Z$287+$X$288</f>
        <v>0</v>
      </c>
      <c r="AA288" s="164">
        <f>$AA$287+$Y$288</f>
        <v>1</v>
      </c>
      <c r="AB288" s="387">
        <f>$AB$287+$Z$288</f>
        <v>0</v>
      </c>
      <c r="AC288" s="402">
        <f t="shared" si="4"/>
        <v>6</v>
      </c>
    </row>
    <row r="289" spans="1:32" ht="15" customHeight="1">
      <c r="B289" s="76" t="str">
        <f>'04.01.4-COBERTURAS'!$B$168</f>
        <v>04.01.000</v>
      </c>
      <c r="C289" s="40" t="str">
        <f>'04.01.4-COBERTURAS'!$C$168</f>
        <v>ARQUITETURA - Bloco F (F15)</v>
      </c>
      <c r="D289" s="378">
        <f>'04.01.4-COBERTURAS'!$H$168</f>
        <v>0</v>
      </c>
      <c r="E289" s="993"/>
      <c r="F289" s="993"/>
      <c r="G289" s="993"/>
      <c r="H289" s="993"/>
      <c r="I289" s="993"/>
      <c r="J289" s="993"/>
      <c r="K289" s="993"/>
      <c r="L289" s="993"/>
      <c r="M289" s="993"/>
      <c r="N289" s="993"/>
      <c r="O289" s="993"/>
      <c r="P289" s="993"/>
      <c r="Q289" s="993"/>
      <c r="R289" s="993"/>
      <c r="S289" s="993"/>
      <c r="T289" s="993"/>
      <c r="U289" s="993"/>
      <c r="V289" s="993"/>
      <c r="W289" s="993"/>
      <c r="X289" s="993"/>
      <c r="Y289" s="993"/>
      <c r="Z289" s="993"/>
      <c r="AA289" s="993"/>
      <c r="AB289" s="993"/>
      <c r="AC289" s="402">
        <f t="shared" si="4"/>
        <v>0</v>
      </c>
      <c r="AF289" s="200" t="s">
        <v>597</v>
      </c>
    </row>
    <row r="290" spans="1:32" ht="15" customHeight="1" thickBot="1">
      <c r="B290" s="127" t="str">
        <f>'04.01.4-COBERTURAS'!$B$169</f>
        <v>04.01.400</v>
      </c>
      <c r="C290" s="128" t="str">
        <f>'04.01.4-COBERTURAS'!$C$169</f>
        <v>Cobertura e fechamento lateral</v>
      </c>
      <c r="D290" s="343"/>
      <c r="E290" s="1000"/>
      <c r="F290" s="1000"/>
      <c r="G290" s="1000"/>
      <c r="H290" s="1000"/>
      <c r="I290" s="1000"/>
      <c r="J290" s="1000"/>
      <c r="K290" s="1000"/>
      <c r="L290" s="1000"/>
      <c r="M290" s="1000"/>
      <c r="N290" s="1000"/>
      <c r="O290" s="1000"/>
      <c r="P290" s="1000"/>
      <c r="Q290" s="1000"/>
      <c r="R290" s="1000"/>
      <c r="S290" s="1000"/>
      <c r="T290" s="1000"/>
      <c r="U290" s="1000"/>
      <c r="V290" s="1000"/>
      <c r="W290" s="1000"/>
      <c r="X290" s="1000"/>
      <c r="Y290" s="1000"/>
      <c r="Z290" s="1000"/>
      <c r="AA290" s="1000"/>
      <c r="AB290" s="1000"/>
      <c r="AC290" s="402">
        <f t="shared" si="4"/>
        <v>0</v>
      </c>
      <c r="AF290" t="s">
        <v>598</v>
      </c>
    </row>
    <row r="291" spans="1:32" ht="15" customHeight="1">
      <c r="A291" s="107">
        <v>1</v>
      </c>
      <c r="B291" s="994" t="str">
        <f>'04.01.4-COBERTURAS'!$B$170</f>
        <v>04.01.400.01</v>
      </c>
      <c r="C291" s="996" t="str">
        <f>'04.01.4-COBERTURAS'!$C$170</f>
        <v>REMOÇÃO DE TELHAS DE FIBROCIMENTO METÁLICA E CERÂMICA, DE FORMA MANUAL, SEM REAPROVEITAMENTO. AF_09/2023</v>
      </c>
      <c r="D291" s="1010">
        <f>'04.01.4-COBERTURAS'!$H$170</f>
        <v>0</v>
      </c>
      <c r="E291" s="175"/>
      <c r="F291" s="381">
        <f>$E$291*$D$291</f>
        <v>0</v>
      </c>
      <c r="G291" s="176"/>
      <c r="H291" s="386">
        <f>$G$291*$D$291</f>
        <v>0</v>
      </c>
      <c r="I291" s="176"/>
      <c r="J291" s="386">
        <f>$I$291*$D$291</f>
        <v>0</v>
      </c>
      <c r="K291" s="176"/>
      <c r="L291" s="386">
        <f>$K$291*$D$291</f>
        <v>0</v>
      </c>
      <c r="M291" s="176">
        <v>1</v>
      </c>
      <c r="N291" s="386">
        <f>$M$291*$D$291</f>
        <v>0</v>
      </c>
      <c r="O291" s="176"/>
      <c r="P291" s="386">
        <f>$O$291*$D$291</f>
        <v>0</v>
      </c>
      <c r="Q291" s="176"/>
      <c r="R291" s="386">
        <f>$Q$291*$D$291</f>
        <v>0</v>
      </c>
      <c r="S291" s="176"/>
      <c r="T291" s="386">
        <f>$S$291*$D$291</f>
        <v>0</v>
      </c>
      <c r="U291" s="176"/>
      <c r="V291" s="386">
        <f>$U$291*$D$291</f>
        <v>0</v>
      </c>
      <c r="W291" s="176"/>
      <c r="X291" s="386">
        <f>$W$291*$D$291</f>
        <v>0</v>
      </c>
      <c r="Y291" s="176"/>
      <c r="Z291" s="386">
        <f>$Y$291*$D$291</f>
        <v>0</v>
      </c>
      <c r="AA291" s="176"/>
      <c r="AB291" s="386">
        <f>$AA$291*$D$291</f>
        <v>0</v>
      </c>
      <c r="AC291" s="402">
        <f t="shared" si="4"/>
        <v>1</v>
      </c>
      <c r="AF291" t="s">
        <v>599</v>
      </c>
    </row>
    <row r="292" spans="1:32" ht="15" customHeight="1" thickBot="1">
      <c r="A292" s="107">
        <v>2</v>
      </c>
      <c r="B292" s="995"/>
      <c r="C292" s="997"/>
      <c r="D292" s="1011"/>
      <c r="E292" s="162">
        <f>$E$291</f>
        <v>0</v>
      </c>
      <c r="F292" s="382">
        <f>$F$291</f>
        <v>0</v>
      </c>
      <c r="G292" s="164">
        <f>$G$291+$E$292</f>
        <v>0</v>
      </c>
      <c r="H292" s="387">
        <f>$H$291+$F$292</f>
        <v>0</v>
      </c>
      <c r="I292" s="164">
        <f>$I$291+$G$292</f>
        <v>0</v>
      </c>
      <c r="J292" s="387">
        <f>$J$291+$H$292</f>
        <v>0</v>
      </c>
      <c r="K292" s="164">
        <f>$K$291+$I$292</f>
        <v>0</v>
      </c>
      <c r="L292" s="387">
        <f>$L$291+$J$292</f>
        <v>0</v>
      </c>
      <c r="M292" s="164">
        <f>$M$291+$K$292</f>
        <v>1</v>
      </c>
      <c r="N292" s="387">
        <f>$N$291+$L$292</f>
        <v>0</v>
      </c>
      <c r="O292" s="164">
        <f>$O$291+$M$292</f>
        <v>1</v>
      </c>
      <c r="P292" s="387">
        <f>$P$291+$N$292</f>
        <v>0</v>
      </c>
      <c r="Q292" s="164">
        <f>$Q$291+$O$292</f>
        <v>1</v>
      </c>
      <c r="R292" s="387">
        <f>$R$291+$P$292</f>
        <v>0</v>
      </c>
      <c r="S292" s="164">
        <f>$S$291+$Q$292</f>
        <v>1</v>
      </c>
      <c r="T292" s="387">
        <f>$T$291+$R$292</f>
        <v>0</v>
      </c>
      <c r="U292" s="164">
        <f>$U$291+$S$292</f>
        <v>1</v>
      </c>
      <c r="V292" s="387">
        <f>$V$291+$T$292</f>
        <v>0</v>
      </c>
      <c r="W292" s="164">
        <f>$W$291+$U$292</f>
        <v>1</v>
      </c>
      <c r="X292" s="387">
        <f>$X$291+$V$292</f>
        <v>0</v>
      </c>
      <c r="Y292" s="164">
        <f>$Y$291+$W$292</f>
        <v>1</v>
      </c>
      <c r="Z292" s="387">
        <f>$Z$291+$X$292</f>
        <v>0</v>
      </c>
      <c r="AA292" s="164">
        <f>$AA$291+$Y$292</f>
        <v>1</v>
      </c>
      <c r="AB292" s="387">
        <f>$AB$291+$Z$292</f>
        <v>0</v>
      </c>
      <c r="AC292" s="402">
        <f t="shared" si="4"/>
        <v>8</v>
      </c>
    </row>
    <row r="293" spans="1:32" ht="15" customHeight="1">
      <c r="A293" s="107">
        <v>1</v>
      </c>
      <c r="B293" s="994" t="str">
        <f>'04.01.4-COBERTURAS'!$B$171</f>
        <v>04.01.400.02</v>
      </c>
      <c r="C293" s="996" t="str">
        <f>'04.01.4-COBERTURAS'!$C$171</f>
        <v>TRANSPORTE HORIZONTAL MANUAL, DE TELHA DE FIBROCIMENTO OU TELHA ESTRUTURAL DE FIBROCIMENTO, CANALETE 90 OU KALHETÃO (UNIDADE: M2XKM). AF_07/2019</v>
      </c>
      <c r="D293" s="1010">
        <f>'04.01.4-COBERTURAS'!$H$171</f>
        <v>0</v>
      </c>
      <c r="E293" s="175"/>
      <c r="F293" s="381">
        <f>$E$293*$D$293</f>
        <v>0</v>
      </c>
      <c r="G293" s="176"/>
      <c r="H293" s="386">
        <f>$G$293*$D$293</f>
        <v>0</v>
      </c>
      <c r="I293" s="176"/>
      <c r="J293" s="386">
        <f>$I$293*$D$293</f>
        <v>0</v>
      </c>
      <c r="K293" s="176"/>
      <c r="L293" s="386">
        <f>$K$293*$D$293</f>
        <v>0</v>
      </c>
      <c r="M293" s="176">
        <v>1</v>
      </c>
      <c r="N293" s="386">
        <f>$M$293*$D$293</f>
        <v>0</v>
      </c>
      <c r="O293" s="176"/>
      <c r="P293" s="386">
        <f>$O$293*$D$293</f>
        <v>0</v>
      </c>
      <c r="Q293" s="176"/>
      <c r="R293" s="386">
        <f>$Q$293*$D$293</f>
        <v>0</v>
      </c>
      <c r="S293" s="176"/>
      <c r="T293" s="386">
        <f>$S$293*$D$293</f>
        <v>0</v>
      </c>
      <c r="U293" s="176"/>
      <c r="V293" s="386">
        <f>$U$293*$D$293</f>
        <v>0</v>
      </c>
      <c r="W293" s="176"/>
      <c r="X293" s="386">
        <f>$W$293*$D$293</f>
        <v>0</v>
      </c>
      <c r="Y293" s="176"/>
      <c r="Z293" s="386">
        <f>$Y$293*$D$293</f>
        <v>0</v>
      </c>
      <c r="AA293" s="176"/>
      <c r="AB293" s="386">
        <f>$AA$293*$D$293</f>
        <v>0</v>
      </c>
      <c r="AC293" s="402">
        <f t="shared" si="4"/>
        <v>1</v>
      </c>
      <c r="AF293" t="s">
        <v>2829</v>
      </c>
    </row>
    <row r="294" spans="1:32" ht="15" customHeight="1" thickBot="1">
      <c r="A294" s="107">
        <v>2</v>
      </c>
      <c r="B294" s="995"/>
      <c r="C294" s="997"/>
      <c r="D294" s="1011"/>
      <c r="E294" s="162">
        <f>$E$293</f>
        <v>0</v>
      </c>
      <c r="F294" s="382">
        <f>$F$293</f>
        <v>0</v>
      </c>
      <c r="G294" s="164">
        <f>$G$293+$E$294</f>
        <v>0</v>
      </c>
      <c r="H294" s="387">
        <f>$H$293+$F$294</f>
        <v>0</v>
      </c>
      <c r="I294" s="164">
        <f>$I$293+$G$294</f>
        <v>0</v>
      </c>
      <c r="J294" s="387">
        <f>$J$293+$H$294</f>
        <v>0</v>
      </c>
      <c r="K294" s="164">
        <f>$K$293+$I$294</f>
        <v>0</v>
      </c>
      <c r="L294" s="387">
        <f>$L$293+$J$294</f>
        <v>0</v>
      </c>
      <c r="M294" s="164">
        <f>$M$293+$K$294</f>
        <v>1</v>
      </c>
      <c r="N294" s="387">
        <f>$N$293+$L$294</f>
        <v>0</v>
      </c>
      <c r="O294" s="164">
        <f>$O$293+$M$294</f>
        <v>1</v>
      </c>
      <c r="P294" s="387">
        <f>$P$293+$N$294</f>
        <v>0</v>
      </c>
      <c r="Q294" s="164">
        <f>$Q$293+$O$294</f>
        <v>1</v>
      </c>
      <c r="R294" s="387">
        <f>$R$293+$P$294</f>
        <v>0</v>
      </c>
      <c r="S294" s="164">
        <f>$S$293+$Q$294</f>
        <v>1</v>
      </c>
      <c r="T294" s="387">
        <f>$T$293+$R$294</f>
        <v>0</v>
      </c>
      <c r="U294" s="164">
        <f>$U$293+$S$294</f>
        <v>1</v>
      </c>
      <c r="V294" s="387">
        <f>$V$293+$T$294</f>
        <v>0</v>
      </c>
      <c r="W294" s="164">
        <f>$W$293+$U$294</f>
        <v>1</v>
      </c>
      <c r="X294" s="387">
        <f>$X$293+$V$294</f>
        <v>0</v>
      </c>
      <c r="Y294" s="164">
        <f>$Y$293+$W$294</f>
        <v>1</v>
      </c>
      <c r="Z294" s="387">
        <f>$Z$293+$X$294</f>
        <v>0</v>
      </c>
      <c r="AA294" s="164">
        <f>$AA$293+$Y$294</f>
        <v>1</v>
      </c>
      <c r="AB294" s="387">
        <f>$AB$293+$Z$294</f>
        <v>0</v>
      </c>
      <c r="AC294" s="402">
        <f t="shared" si="4"/>
        <v>8</v>
      </c>
    </row>
    <row r="295" spans="1:32" ht="15" customHeight="1">
      <c r="A295" s="107">
        <v>1</v>
      </c>
      <c r="B295" s="994" t="str">
        <f>'04.01.4-COBERTURAS'!$B$172</f>
        <v>04.01.400.03</v>
      </c>
      <c r="C295" s="996" t="str">
        <f>'04.01.4-COBERTURAS'!$C$172</f>
        <v>REMOÇÃO DE TRAMA DE MADEIRA PARA COBERTURA, DE FORMA MANUAL, SEM REAPROVEITAMENTO. AF_09/2023</v>
      </c>
      <c r="D295" s="1010">
        <f>'04.01.4-COBERTURAS'!$H$172</f>
        <v>0</v>
      </c>
      <c r="E295" s="175"/>
      <c r="F295" s="381">
        <f>$E$295*$D$295</f>
        <v>0</v>
      </c>
      <c r="G295" s="176"/>
      <c r="H295" s="386">
        <f>$G$295*$D$295</f>
        <v>0</v>
      </c>
      <c r="I295" s="176"/>
      <c r="J295" s="386">
        <f>$I$295*$D$295</f>
        <v>0</v>
      </c>
      <c r="K295" s="176"/>
      <c r="L295" s="386">
        <f>$K$295*$D$295</f>
        <v>0</v>
      </c>
      <c r="M295" s="176">
        <v>1</v>
      </c>
      <c r="N295" s="386">
        <f>$M$295*$D$295</f>
        <v>0</v>
      </c>
      <c r="O295" s="176"/>
      <c r="P295" s="386">
        <f>$O$295*$D$295</f>
        <v>0</v>
      </c>
      <c r="Q295" s="176"/>
      <c r="R295" s="386">
        <f>$Q$295*$D$295</f>
        <v>0</v>
      </c>
      <c r="S295" s="176"/>
      <c r="T295" s="386">
        <f>$S$295*$D$295</f>
        <v>0</v>
      </c>
      <c r="U295" s="176"/>
      <c r="V295" s="386">
        <f>$U$295*$D$295</f>
        <v>0</v>
      </c>
      <c r="W295" s="176"/>
      <c r="X295" s="386">
        <f>$W$295*$D$295</f>
        <v>0</v>
      </c>
      <c r="Y295" s="176"/>
      <c r="Z295" s="386">
        <f>$Y$295*$D$295</f>
        <v>0</v>
      </c>
      <c r="AA295" s="176"/>
      <c r="AB295" s="386">
        <f>$AA$295*$D$295</f>
        <v>0</v>
      </c>
      <c r="AC295" s="402">
        <f t="shared" si="4"/>
        <v>1</v>
      </c>
      <c r="AF295" t="s">
        <v>2830</v>
      </c>
    </row>
    <row r="296" spans="1:32" ht="15" customHeight="1" thickBot="1">
      <c r="A296" s="107">
        <v>2</v>
      </c>
      <c r="B296" s="995"/>
      <c r="C296" s="997"/>
      <c r="D296" s="1011"/>
      <c r="E296" s="162">
        <f>$E$295</f>
        <v>0</v>
      </c>
      <c r="F296" s="382">
        <f>$F$295</f>
        <v>0</v>
      </c>
      <c r="G296" s="164">
        <f>$G$295+$E$296</f>
        <v>0</v>
      </c>
      <c r="H296" s="387">
        <f>$H$295+$F$296</f>
        <v>0</v>
      </c>
      <c r="I296" s="164">
        <f>$I$295+$G$296</f>
        <v>0</v>
      </c>
      <c r="J296" s="387">
        <f>$J$295+$H$296</f>
        <v>0</v>
      </c>
      <c r="K296" s="164">
        <f>$K$295+$I$296</f>
        <v>0</v>
      </c>
      <c r="L296" s="387">
        <f>$L$295+$J$296</f>
        <v>0</v>
      </c>
      <c r="M296" s="164">
        <f>$M$295+$K$296</f>
        <v>1</v>
      </c>
      <c r="N296" s="387">
        <f>$N$295+$L$296</f>
        <v>0</v>
      </c>
      <c r="O296" s="164">
        <f>$O$295+$M$296</f>
        <v>1</v>
      </c>
      <c r="P296" s="387">
        <f>$P$295+$N$296</f>
        <v>0</v>
      </c>
      <c r="Q296" s="164">
        <f>$Q$295+$O$296</f>
        <v>1</v>
      </c>
      <c r="R296" s="387">
        <f>$R$295+$P$296</f>
        <v>0</v>
      </c>
      <c r="S296" s="164">
        <f>$S$295+$Q$296</f>
        <v>1</v>
      </c>
      <c r="T296" s="387">
        <f>$T$295+$R$296</f>
        <v>0</v>
      </c>
      <c r="U296" s="164">
        <f>$U$295+$S$296</f>
        <v>1</v>
      </c>
      <c r="V296" s="387">
        <f>$V$295+$T$296</f>
        <v>0</v>
      </c>
      <c r="W296" s="164">
        <f>$W$295+$U$296</f>
        <v>1</v>
      </c>
      <c r="X296" s="387">
        <f>$X$295+$V$296</f>
        <v>0</v>
      </c>
      <c r="Y296" s="164">
        <f>$Y$295+$W$296</f>
        <v>1</v>
      </c>
      <c r="Z296" s="387">
        <f>$Z$295+$X$296</f>
        <v>0</v>
      </c>
      <c r="AA296" s="164">
        <f>$AA$295+$Y$296</f>
        <v>1</v>
      </c>
      <c r="AB296" s="387">
        <f>$AB$295+$Z$296</f>
        <v>0</v>
      </c>
      <c r="AC296" s="402">
        <f t="shared" si="4"/>
        <v>8</v>
      </c>
    </row>
    <row r="297" spans="1:32" ht="15" customHeight="1">
      <c r="A297" s="107">
        <v>1</v>
      </c>
      <c r="B297" s="994" t="str">
        <f>'04.01.4-COBERTURAS'!$B$173</f>
        <v>04.01.400.04</v>
      </c>
      <c r="C297" s="996" t="str">
        <f>'04.01.4-COBERTURAS'!$C$173</f>
        <v>CONTRAPISO EM ARGAMASSA TRAÇO 1:4 (CIMENTO E AREIA), PREPARO MANUAL, APLICADO EM ÁREAS MOLHADAS SOBRE LAJE, ADERIDO, ACABAMENTO NÃO REFORÇADO, ESPESSURA 3CM. AF_07/2021</v>
      </c>
      <c r="D297" s="1010">
        <f>'04.01.4-COBERTURAS'!$H$173</f>
        <v>0</v>
      </c>
      <c r="E297" s="175"/>
      <c r="F297" s="381">
        <f>$E$297*$D$297</f>
        <v>0</v>
      </c>
      <c r="G297" s="176"/>
      <c r="H297" s="386">
        <f>$G$297*$D$297</f>
        <v>0</v>
      </c>
      <c r="I297" s="176"/>
      <c r="J297" s="386">
        <f>$I$297*$D$297</f>
        <v>0</v>
      </c>
      <c r="K297" s="176"/>
      <c r="L297" s="386">
        <f>$K$297*$D$297</f>
        <v>0</v>
      </c>
      <c r="M297" s="176">
        <v>1</v>
      </c>
      <c r="N297" s="386">
        <f>$M$297*$D$297</f>
        <v>0</v>
      </c>
      <c r="O297" s="176"/>
      <c r="P297" s="386">
        <f>$O$297*$D$297</f>
        <v>0</v>
      </c>
      <c r="Q297" s="176"/>
      <c r="R297" s="386">
        <f>$Q$297*$D$297</f>
        <v>0</v>
      </c>
      <c r="S297" s="176"/>
      <c r="T297" s="386">
        <f>$S$297*$D$297</f>
        <v>0</v>
      </c>
      <c r="U297" s="176"/>
      <c r="V297" s="386">
        <f>$U$297*$D$297</f>
        <v>0</v>
      </c>
      <c r="W297" s="176"/>
      <c r="X297" s="386">
        <f>$W$297*$D$297</f>
        <v>0</v>
      </c>
      <c r="Y297" s="176"/>
      <c r="Z297" s="386">
        <f>$Y$297*$D$297</f>
        <v>0</v>
      </c>
      <c r="AA297" s="176"/>
      <c r="AB297" s="386">
        <f>$AA$297*$D$297</f>
        <v>0</v>
      </c>
      <c r="AC297" s="402">
        <f t="shared" si="4"/>
        <v>1</v>
      </c>
      <c r="AF297" t="s">
        <v>2831</v>
      </c>
    </row>
    <row r="298" spans="1:32" ht="15" customHeight="1" thickBot="1">
      <c r="A298" s="107">
        <v>2</v>
      </c>
      <c r="B298" s="995"/>
      <c r="C298" s="997"/>
      <c r="D298" s="1011"/>
      <c r="E298" s="162">
        <f>$E$297</f>
        <v>0</v>
      </c>
      <c r="F298" s="382">
        <f>$F$297</f>
        <v>0</v>
      </c>
      <c r="G298" s="164">
        <f>$G$297+$E$298</f>
        <v>0</v>
      </c>
      <c r="H298" s="387">
        <f>$H$297+$F$298</f>
        <v>0</v>
      </c>
      <c r="I298" s="164">
        <f>$I$297+$G$298</f>
        <v>0</v>
      </c>
      <c r="J298" s="387">
        <f>$J$297+$H$298</f>
        <v>0</v>
      </c>
      <c r="K298" s="164">
        <f>$K$297+$I$298</f>
        <v>0</v>
      </c>
      <c r="L298" s="387">
        <f>$L$297+$J$298</f>
        <v>0</v>
      </c>
      <c r="M298" s="164">
        <f>$M$297+$K$298</f>
        <v>1</v>
      </c>
      <c r="N298" s="387">
        <f>$N$297+$L$298</f>
        <v>0</v>
      </c>
      <c r="O298" s="164">
        <f>$O$297+$M$298</f>
        <v>1</v>
      </c>
      <c r="P298" s="387">
        <f>$P$297+$N$298</f>
        <v>0</v>
      </c>
      <c r="Q298" s="164">
        <f>$Q$297+$O$298</f>
        <v>1</v>
      </c>
      <c r="R298" s="387">
        <f>$R$297+$P$298</f>
        <v>0</v>
      </c>
      <c r="S298" s="164">
        <f>$S$297+$Q$298</f>
        <v>1</v>
      </c>
      <c r="T298" s="387">
        <f>$T$297+$R$298</f>
        <v>0</v>
      </c>
      <c r="U298" s="164">
        <f>$U$297+$S$298</f>
        <v>1</v>
      </c>
      <c r="V298" s="387">
        <f>$V$297+$T$298</f>
        <v>0</v>
      </c>
      <c r="W298" s="164">
        <f>$W$297+$U$298</f>
        <v>1</v>
      </c>
      <c r="X298" s="387">
        <f>$X$297+$V$298</f>
        <v>0</v>
      </c>
      <c r="Y298" s="164">
        <f>$Y$297+$W$298</f>
        <v>1</v>
      </c>
      <c r="Z298" s="387">
        <f>$Z$297+$X$298</f>
        <v>0</v>
      </c>
      <c r="AA298" s="164">
        <f>$AA$297+$Y$298</f>
        <v>1</v>
      </c>
      <c r="AB298" s="387">
        <f>$AB$297+$Z$298</f>
        <v>0</v>
      </c>
      <c r="AC298" s="402">
        <f t="shared" si="4"/>
        <v>8</v>
      </c>
    </row>
    <row r="299" spans="1:32" ht="15" customHeight="1">
      <c r="A299" s="107">
        <v>1</v>
      </c>
      <c r="B299" s="994" t="str">
        <f>'04.01.4-COBERTURAS'!$B$174</f>
        <v>04.01.400.05</v>
      </c>
      <c r="C299" s="996" t="str">
        <f>'04.01.4-COBERTURAS'!$C$174</f>
        <v>IMPERMEABILIZAÇÃO DE SUPERFÍCIE COM MANTA ASFÁLTICA, DUAS CAMADAS, INCLUSIVE APLICAÇÃO DE PRIMER ASFÁLTICO, E=3MM E E=4MM. AF_09/2023</v>
      </c>
      <c r="D299" s="1010">
        <f>'04.01.4-COBERTURAS'!$H$174</f>
        <v>0</v>
      </c>
      <c r="E299" s="175"/>
      <c r="F299" s="381">
        <f>$E$299*$D$299</f>
        <v>0</v>
      </c>
      <c r="G299" s="176"/>
      <c r="H299" s="386">
        <f>$G$299*$D$299</f>
        <v>0</v>
      </c>
      <c r="I299" s="176"/>
      <c r="J299" s="386">
        <f>$I$299*$D$299</f>
        <v>0</v>
      </c>
      <c r="K299" s="176"/>
      <c r="L299" s="386">
        <f>$K$299*$D$299</f>
        <v>0</v>
      </c>
      <c r="M299" s="176">
        <v>1</v>
      </c>
      <c r="N299" s="386">
        <f>$M$299*$D$299</f>
        <v>0</v>
      </c>
      <c r="O299" s="176"/>
      <c r="P299" s="386">
        <f>$O$299*$D$299</f>
        <v>0</v>
      </c>
      <c r="Q299" s="176"/>
      <c r="R299" s="386">
        <f>$Q$299*$D$299</f>
        <v>0</v>
      </c>
      <c r="S299" s="176"/>
      <c r="T299" s="386">
        <f>$S$299*$D$299</f>
        <v>0</v>
      </c>
      <c r="U299" s="176"/>
      <c r="V299" s="386">
        <f>$U$299*$D$299</f>
        <v>0</v>
      </c>
      <c r="W299" s="176"/>
      <c r="X299" s="386">
        <f>$W$299*$D$299</f>
        <v>0</v>
      </c>
      <c r="Y299" s="176"/>
      <c r="Z299" s="386">
        <f>$Y$299*$D$299</f>
        <v>0</v>
      </c>
      <c r="AA299" s="176"/>
      <c r="AB299" s="386">
        <f>$AA$299*$D$299</f>
        <v>0</v>
      </c>
      <c r="AC299" s="402">
        <f t="shared" si="4"/>
        <v>1</v>
      </c>
      <c r="AF299" t="s">
        <v>2832</v>
      </c>
    </row>
    <row r="300" spans="1:32" ht="15" customHeight="1" thickBot="1">
      <c r="A300" s="107">
        <v>2</v>
      </c>
      <c r="B300" s="995"/>
      <c r="C300" s="997"/>
      <c r="D300" s="1011"/>
      <c r="E300" s="162">
        <f>$E$299</f>
        <v>0</v>
      </c>
      <c r="F300" s="382">
        <f>$F$299</f>
        <v>0</v>
      </c>
      <c r="G300" s="164">
        <f>$G$299+$E$300</f>
        <v>0</v>
      </c>
      <c r="H300" s="387">
        <f>$H$299+$F$300</f>
        <v>0</v>
      </c>
      <c r="I300" s="164">
        <f>$I$299+$G$300</f>
        <v>0</v>
      </c>
      <c r="J300" s="387">
        <f>$J$299+$H$300</f>
        <v>0</v>
      </c>
      <c r="K300" s="164">
        <f>$K$299+$I$300</f>
        <v>0</v>
      </c>
      <c r="L300" s="387">
        <f>$L$299+$J$300</f>
        <v>0</v>
      </c>
      <c r="M300" s="164">
        <f>$M$299+$K$300</f>
        <v>1</v>
      </c>
      <c r="N300" s="387">
        <f>$N$299+$L$300</f>
        <v>0</v>
      </c>
      <c r="O300" s="164">
        <f>$O$299+$M$300</f>
        <v>1</v>
      </c>
      <c r="P300" s="387">
        <f>$P$299+$N$300</f>
        <v>0</v>
      </c>
      <c r="Q300" s="164">
        <f>$Q$299+$O$300</f>
        <v>1</v>
      </c>
      <c r="R300" s="387">
        <f>$R$299+$P$300</f>
        <v>0</v>
      </c>
      <c r="S300" s="164">
        <f>$S$299+$Q$300</f>
        <v>1</v>
      </c>
      <c r="T300" s="387">
        <f>$T$299+$R$300</f>
        <v>0</v>
      </c>
      <c r="U300" s="164">
        <f>$U$299+$S$300</f>
        <v>1</v>
      </c>
      <c r="V300" s="387">
        <f>$V$299+$T$300</f>
        <v>0</v>
      </c>
      <c r="W300" s="164">
        <f>$W$299+$U$300</f>
        <v>1</v>
      </c>
      <c r="X300" s="387">
        <f>$X$299+$V$300</f>
        <v>0</v>
      </c>
      <c r="Y300" s="164">
        <f>$Y$299+$W$300</f>
        <v>1</v>
      </c>
      <c r="Z300" s="387">
        <f>$Z$299+$X$300</f>
        <v>0</v>
      </c>
      <c r="AA300" s="164">
        <f>$AA$299+$Y$300</f>
        <v>1</v>
      </c>
      <c r="AB300" s="387">
        <f>$AB$299+$Z$300</f>
        <v>0</v>
      </c>
      <c r="AC300" s="402">
        <f t="shared" si="4"/>
        <v>8</v>
      </c>
    </row>
    <row r="301" spans="1:32" ht="15" customHeight="1">
      <c r="A301" s="107">
        <v>1</v>
      </c>
      <c r="B301" s="994" t="str">
        <f>'04.01.4-COBERTURAS'!$B$175</f>
        <v>04.01.400.06</v>
      </c>
      <c r="C301" s="996" t="str">
        <f>'04.01.4-COBERTURAS'!$C$175</f>
        <v>PROTEÇÃO MECÂNICA DE SUPERFICIE HORIZONTAL COM ARGAMASSA DE CIMENTO E AREIA, TRAÇO 1:3, E=3CM. AF_09/2023</v>
      </c>
      <c r="D301" s="1010">
        <f>'04.01.4-COBERTURAS'!$H$175</f>
        <v>0</v>
      </c>
      <c r="E301" s="175"/>
      <c r="F301" s="381">
        <f>$E$301*$D$301</f>
        <v>0</v>
      </c>
      <c r="G301" s="176"/>
      <c r="H301" s="386">
        <f>$G$301*$D$301</f>
        <v>0</v>
      </c>
      <c r="I301" s="176"/>
      <c r="J301" s="386">
        <f>$I$301*$D$301</f>
        <v>0</v>
      </c>
      <c r="K301" s="176"/>
      <c r="L301" s="386">
        <f>$K$301*$D$301</f>
        <v>0</v>
      </c>
      <c r="M301" s="176">
        <v>1</v>
      </c>
      <c r="N301" s="386">
        <f>$M$301*$D$301</f>
        <v>0</v>
      </c>
      <c r="O301" s="176"/>
      <c r="P301" s="386">
        <f>$O$301*$D$301</f>
        <v>0</v>
      </c>
      <c r="Q301" s="176"/>
      <c r="R301" s="386">
        <f>$Q$301*$D$301</f>
        <v>0</v>
      </c>
      <c r="S301" s="176"/>
      <c r="T301" s="386">
        <f>$S$301*$D$301</f>
        <v>0</v>
      </c>
      <c r="U301" s="176"/>
      <c r="V301" s="386">
        <f>$U$301*$D$301</f>
        <v>0</v>
      </c>
      <c r="W301" s="176"/>
      <c r="X301" s="386">
        <f>$W$301*$D$301</f>
        <v>0</v>
      </c>
      <c r="Y301" s="176"/>
      <c r="Z301" s="386">
        <f>$Y$301*$D$301</f>
        <v>0</v>
      </c>
      <c r="AA301" s="176"/>
      <c r="AB301" s="386">
        <f>$AA$301*$D$301</f>
        <v>0</v>
      </c>
      <c r="AC301" s="402">
        <f t="shared" si="4"/>
        <v>1</v>
      </c>
      <c r="AF301" t="s">
        <v>2833</v>
      </c>
    </row>
    <row r="302" spans="1:32" ht="15" customHeight="1" thickBot="1">
      <c r="A302" s="107">
        <v>2</v>
      </c>
      <c r="B302" s="995"/>
      <c r="C302" s="997"/>
      <c r="D302" s="1011"/>
      <c r="E302" s="162">
        <f>$E$301</f>
        <v>0</v>
      </c>
      <c r="F302" s="382">
        <f>$F$301</f>
        <v>0</v>
      </c>
      <c r="G302" s="164">
        <f>$G$301+$E$302</f>
        <v>0</v>
      </c>
      <c r="H302" s="387">
        <f>$H$301+$F$302</f>
        <v>0</v>
      </c>
      <c r="I302" s="164">
        <f>$I$301+$G$302</f>
        <v>0</v>
      </c>
      <c r="J302" s="387">
        <f>$J$301+$H$302</f>
        <v>0</v>
      </c>
      <c r="K302" s="164">
        <f>$K$301+$I$302</f>
        <v>0</v>
      </c>
      <c r="L302" s="387">
        <f>$L$301+$J$302</f>
        <v>0</v>
      </c>
      <c r="M302" s="164">
        <f>$M$301+$K$302</f>
        <v>1</v>
      </c>
      <c r="N302" s="387">
        <f>$N$301+$L$302</f>
        <v>0</v>
      </c>
      <c r="O302" s="164">
        <f>$O$301+$M$302</f>
        <v>1</v>
      </c>
      <c r="P302" s="387">
        <f>$P$301+$N$302</f>
        <v>0</v>
      </c>
      <c r="Q302" s="164">
        <f>$Q$301+$O$302</f>
        <v>1</v>
      </c>
      <c r="R302" s="387">
        <f>$R$301+$P$302</f>
        <v>0</v>
      </c>
      <c r="S302" s="164">
        <f>$S$301+$Q$302</f>
        <v>1</v>
      </c>
      <c r="T302" s="387">
        <f>$T$301+$R$302</f>
        <v>0</v>
      </c>
      <c r="U302" s="164">
        <f>$U$301+$S$302</f>
        <v>1</v>
      </c>
      <c r="V302" s="387">
        <f>$V$301+$T$302</f>
        <v>0</v>
      </c>
      <c r="W302" s="164">
        <f>$W$301+$U$302</f>
        <v>1</v>
      </c>
      <c r="X302" s="387">
        <f>$X$301+$V$302</f>
        <v>0</v>
      </c>
      <c r="Y302" s="164">
        <f>$Y$301+$W$302</f>
        <v>1</v>
      </c>
      <c r="Z302" s="387">
        <f>$Z$301+$X$302</f>
        <v>0</v>
      </c>
      <c r="AA302" s="164">
        <f>$AA$301+$Y$302</f>
        <v>1</v>
      </c>
      <c r="AB302" s="387">
        <f>$AB$301+$Z$302</f>
        <v>0</v>
      </c>
      <c r="AC302" s="402">
        <f t="shared" si="4"/>
        <v>8</v>
      </c>
    </row>
    <row r="303" spans="1:32" ht="15" customHeight="1" thickBot="1">
      <c r="B303" s="127" t="str">
        <f>'04.01.4-COBERTURAS'!$B$176</f>
        <v>04.01.700</v>
      </c>
      <c r="C303" s="128" t="str">
        <f>'04.01.4-COBERTURAS'!$C$176</f>
        <v>Acabamentos e Arremates</v>
      </c>
      <c r="D303" s="343"/>
      <c r="E303" s="1000"/>
      <c r="F303" s="1000"/>
      <c r="G303" s="1000"/>
      <c r="H303" s="1000"/>
      <c r="I303" s="1000"/>
      <c r="J303" s="1000"/>
      <c r="K303" s="1000"/>
      <c r="L303" s="1000"/>
      <c r="M303" s="1000"/>
      <c r="N303" s="1000"/>
      <c r="O303" s="1000"/>
      <c r="P303" s="1000"/>
      <c r="Q303" s="1000"/>
      <c r="R303" s="1000"/>
      <c r="S303" s="1000"/>
      <c r="T303" s="1000"/>
      <c r="U303" s="1000"/>
      <c r="V303" s="1000"/>
      <c r="W303" s="1000"/>
      <c r="X303" s="1000"/>
      <c r="Y303" s="1000"/>
      <c r="Z303" s="1000"/>
      <c r="AA303" s="1000"/>
      <c r="AB303" s="1000"/>
      <c r="AC303" s="402">
        <f t="shared" si="4"/>
        <v>0</v>
      </c>
      <c r="AF303" t="s">
        <v>2834</v>
      </c>
    </row>
    <row r="304" spans="1:32" ht="15" customHeight="1">
      <c r="A304" s="107">
        <v>1</v>
      </c>
      <c r="B304" s="994" t="str">
        <f>'04.01.4-COBERTURAS'!$B$177</f>
        <v>04.01.700.01</v>
      </c>
      <c r="C304" s="996" t="str">
        <f>'04.01.4-COBERTURAS'!$C$177</f>
        <v>REMOÇÃO CALHAS E RUFOS, DE FORMA MANUAL, SEM REAPROVEITAMENTO. AF_09/2023</v>
      </c>
      <c r="D304" s="1010">
        <f>'04.01.4-COBERTURAS'!$H$177</f>
        <v>0</v>
      </c>
      <c r="E304" s="175"/>
      <c r="F304" s="381">
        <f>$E$304*$D$304</f>
        <v>0</v>
      </c>
      <c r="G304" s="176"/>
      <c r="H304" s="386">
        <f>$G$304*$D$304</f>
        <v>0</v>
      </c>
      <c r="I304" s="176"/>
      <c r="J304" s="386">
        <f>$I$304*$D$304</f>
        <v>0</v>
      </c>
      <c r="K304" s="176">
        <v>1</v>
      </c>
      <c r="L304" s="386">
        <f>$K$304*$D$304</f>
        <v>0</v>
      </c>
      <c r="M304" s="176"/>
      <c r="N304" s="386">
        <f>$M$304*$D$304</f>
        <v>0</v>
      </c>
      <c r="O304" s="176"/>
      <c r="P304" s="386">
        <f>$O$304*$D$304</f>
        <v>0</v>
      </c>
      <c r="Q304" s="176"/>
      <c r="R304" s="386">
        <f>$Q$304*$D$304</f>
        <v>0</v>
      </c>
      <c r="S304" s="176"/>
      <c r="T304" s="386">
        <f>$S$304*$D$304</f>
        <v>0</v>
      </c>
      <c r="U304" s="176"/>
      <c r="V304" s="386">
        <f>$U$304*$D$304</f>
        <v>0</v>
      </c>
      <c r="W304" s="176"/>
      <c r="X304" s="386">
        <f>$W$304*$D$304</f>
        <v>0</v>
      </c>
      <c r="Y304" s="176"/>
      <c r="Z304" s="386">
        <f>$Y$304*$D$304</f>
        <v>0</v>
      </c>
      <c r="AA304" s="176"/>
      <c r="AB304" s="386">
        <f>$AA$304*$D$304</f>
        <v>0</v>
      </c>
      <c r="AC304" s="402">
        <f t="shared" si="4"/>
        <v>1</v>
      </c>
      <c r="AF304" t="s">
        <v>2835</v>
      </c>
    </row>
    <row r="305" spans="1:32" ht="15" customHeight="1" thickBot="1">
      <c r="A305" s="107">
        <v>2</v>
      </c>
      <c r="B305" s="995"/>
      <c r="C305" s="997"/>
      <c r="D305" s="1011"/>
      <c r="E305" s="162">
        <f>$E$304</f>
        <v>0</v>
      </c>
      <c r="F305" s="382">
        <f>$F$304</f>
        <v>0</v>
      </c>
      <c r="G305" s="164">
        <f>$G$304+$E$305</f>
        <v>0</v>
      </c>
      <c r="H305" s="387">
        <f>$H$304+$F$305</f>
        <v>0</v>
      </c>
      <c r="I305" s="164">
        <f>$I$304+$G$305</f>
        <v>0</v>
      </c>
      <c r="J305" s="387">
        <f>$J$304+$H$305</f>
        <v>0</v>
      </c>
      <c r="K305" s="164">
        <f>$K$304+$I$305</f>
        <v>1</v>
      </c>
      <c r="L305" s="387">
        <f>$L$304+$J$305</f>
        <v>0</v>
      </c>
      <c r="M305" s="164">
        <f>$M$304+$K$305</f>
        <v>1</v>
      </c>
      <c r="N305" s="387">
        <f>$N$304+$L$305</f>
        <v>0</v>
      </c>
      <c r="O305" s="164">
        <f>$O$304+$M$305</f>
        <v>1</v>
      </c>
      <c r="P305" s="387">
        <f>$P$304+$N$305</f>
        <v>0</v>
      </c>
      <c r="Q305" s="164">
        <f>$Q$304+$O$305</f>
        <v>1</v>
      </c>
      <c r="R305" s="387">
        <f>$R$304+$P$305</f>
        <v>0</v>
      </c>
      <c r="S305" s="164">
        <f>$S$304+$Q$305</f>
        <v>1</v>
      </c>
      <c r="T305" s="387">
        <f>$T$304+$R$305</f>
        <v>0</v>
      </c>
      <c r="U305" s="164">
        <f>$U$304+$S$305</f>
        <v>1</v>
      </c>
      <c r="V305" s="387">
        <f>$V$304+$T$305</f>
        <v>0</v>
      </c>
      <c r="W305" s="164">
        <f>$W$304+$U$305</f>
        <v>1</v>
      </c>
      <c r="X305" s="387">
        <f>$X$304+$V$305</f>
        <v>0</v>
      </c>
      <c r="Y305" s="164">
        <f>$Y$304+$W$305</f>
        <v>1</v>
      </c>
      <c r="Z305" s="387">
        <f>$Z$304+$X$305</f>
        <v>0</v>
      </c>
      <c r="AA305" s="164">
        <f>$AA$304+$Y$305</f>
        <v>1</v>
      </c>
      <c r="AB305" s="387">
        <f>$AB$304+$Z$305</f>
        <v>0</v>
      </c>
      <c r="AC305" s="402">
        <f t="shared" si="4"/>
        <v>9</v>
      </c>
    </row>
    <row r="306" spans="1:32" ht="15" customHeight="1">
      <c r="B306" s="76" t="str">
        <f>'04.01.4-COBERTURAS'!$B$178</f>
        <v>04.01.000</v>
      </c>
      <c r="C306" s="40" t="str">
        <f>'04.01.4-COBERTURAS'!$C$178</f>
        <v>ARQUITETURA - Bloco G (G1 e G2)</v>
      </c>
      <c r="D306" s="378">
        <f>'04.01.4-COBERTURAS'!$H$178</f>
        <v>0</v>
      </c>
      <c r="E306" s="993"/>
      <c r="F306" s="993"/>
      <c r="G306" s="993"/>
      <c r="H306" s="993"/>
      <c r="I306" s="993"/>
      <c r="J306" s="993"/>
      <c r="K306" s="993"/>
      <c r="L306" s="993"/>
      <c r="M306" s="993"/>
      <c r="N306" s="993"/>
      <c r="O306" s="993"/>
      <c r="P306" s="993"/>
      <c r="Q306" s="993"/>
      <c r="R306" s="993"/>
      <c r="S306" s="993"/>
      <c r="T306" s="993"/>
      <c r="U306" s="993"/>
      <c r="V306" s="993"/>
      <c r="W306" s="993"/>
      <c r="X306" s="993"/>
      <c r="Y306" s="993"/>
      <c r="Z306" s="993"/>
      <c r="AA306" s="993"/>
      <c r="AB306" s="993"/>
      <c r="AC306" s="402">
        <f t="shared" si="4"/>
        <v>0</v>
      </c>
      <c r="AF306" s="200" t="s">
        <v>600</v>
      </c>
    </row>
    <row r="307" spans="1:32" ht="15" customHeight="1" thickBot="1">
      <c r="B307" s="127" t="str">
        <f>'04.01.4-COBERTURAS'!$B$179</f>
        <v>04.01.400</v>
      </c>
      <c r="C307" s="128" t="str">
        <f>'04.01.4-COBERTURAS'!$C$179</f>
        <v>Cobertura e fechamento lateral</v>
      </c>
      <c r="D307" s="343"/>
      <c r="E307" s="1000"/>
      <c r="F307" s="1000"/>
      <c r="G307" s="1000"/>
      <c r="H307" s="1000"/>
      <c r="I307" s="1000"/>
      <c r="J307" s="1000"/>
      <c r="K307" s="1000"/>
      <c r="L307" s="1000"/>
      <c r="M307" s="1000"/>
      <c r="N307" s="1000"/>
      <c r="O307" s="1000"/>
      <c r="P307" s="1000"/>
      <c r="Q307" s="1000"/>
      <c r="R307" s="1000"/>
      <c r="S307" s="1000"/>
      <c r="T307" s="1000"/>
      <c r="U307" s="1000"/>
      <c r="V307" s="1000"/>
      <c r="W307" s="1000"/>
      <c r="X307" s="1000"/>
      <c r="Y307" s="1000"/>
      <c r="Z307" s="1000"/>
      <c r="AA307" s="1000"/>
      <c r="AB307" s="1000"/>
      <c r="AC307" s="402">
        <f t="shared" si="4"/>
        <v>0</v>
      </c>
      <c r="AF307" t="s">
        <v>602</v>
      </c>
    </row>
    <row r="308" spans="1:32" ht="15" customHeight="1">
      <c r="A308" s="107">
        <v>1</v>
      </c>
      <c r="B308" s="994" t="str">
        <f>'04.01.4-COBERTURAS'!$B$180</f>
        <v>04.01.400.01</v>
      </c>
      <c r="C308" s="996" t="str">
        <f>'04.01.4-COBERTURAS'!$C$180</f>
        <v>REMOÇÃO DE TELHAS DE FIBROCIMENTO METÁLICA E CERÂMICA, DE FORMA MANUAL, SEM REAPROVEITAMENTO. AF_09/2023</v>
      </c>
      <c r="D308" s="1010">
        <f>'04.01.4-COBERTURAS'!$H$180</f>
        <v>0</v>
      </c>
      <c r="E308" s="175"/>
      <c r="F308" s="381">
        <f>$E$308*$D$308</f>
        <v>0</v>
      </c>
      <c r="G308" s="176"/>
      <c r="H308" s="386">
        <f>$G$308*$D$308</f>
        <v>0</v>
      </c>
      <c r="I308" s="176"/>
      <c r="J308" s="386">
        <f>$I$308*$D$308</f>
        <v>0</v>
      </c>
      <c r="K308" s="176"/>
      <c r="L308" s="386">
        <f>$K$308*$D$308</f>
        <v>0</v>
      </c>
      <c r="M308" s="176">
        <v>1</v>
      </c>
      <c r="N308" s="386">
        <f>$M$308*$D$308</f>
        <v>0</v>
      </c>
      <c r="O308" s="176"/>
      <c r="P308" s="386">
        <f>$O$308*$D$308</f>
        <v>0</v>
      </c>
      <c r="Q308" s="176"/>
      <c r="R308" s="386">
        <f>$Q$308*$D$308</f>
        <v>0</v>
      </c>
      <c r="S308" s="176"/>
      <c r="T308" s="386">
        <f>$S$308*$D$308</f>
        <v>0</v>
      </c>
      <c r="U308" s="176"/>
      <c r="V308" s="386">
        <f>$U$308*$D$308</f>
        <v>0</v>
      </c>
      <c r="W308" s="176"/>
      <c r="X308" s="386">
        <f>$W$308*$D$308</f>
        <v>0</v>
      </c>
      <c r="Y308" s="176"/>
      <c r="Z308" s="386">
        <f>$Y$308*$D$308</f>
        <v>0</v>
      </c>
      <c r="AA308" s="176"/>
      <c r="AB308" s="386">
        <f>$AA$308*$D$308</f>
        <v>0</v>
      </c>
      <c r="AC308" s="402">
        <f t="shared" si="4"/>
        <v>1</v>
      </c>
      <c r="AF308" t="s">
        <v>603</v>
      </c>
    </row>
    <row r="309" spans="1:32" ht="15" customHeight="1" thickBot="1">
      <c r="A309" s="107">
        <v>2</v>
      </c>
      <c r="B309" s="995"/>
      <c r="C309" s="997"/>
      <c r="D309" s="1011"/>
      <c r="E309" s="162">
        <f>$E$308</f>
        <v>0</v>
      </c>
      <c r="F309" s="382">
        <f>$F$308</f>
        <v>0</v>
      </c>
      <c r="G309" s="164">
        <f>$G$308+$E$309</f>
        <v>0</v>
      </c>
      <c r="H309" s="387">
        <f>$H$308+$F$309</f>
        <v>0</v>
      </c>
      <c r="I309" s="164">
        <f>$I$308+$G$309</f>
        <v>0</v>
      </c>
      <c r="J309" s="387">
        <f>$J$308+$H$309</f>
        <v>0</v>
      </c>
      <c r="K309" s="164">
        <f>$K$308+$I$309</f>
        <v>0</v>
      </c>
      <c r="L309" s="387">
        <f>$L$308+$J$309</f>
        <v>0</v>
      </c>
      <c r="M309" s="164">
        <f>$M$308+$K$309</f>
        <v>1</v>
      </c>
      <c r="N309" s="387">
        <f>$N$308+$L$309</f>
        <v>0</v>
      </c>
      <c r="O309" s="164">
        <f>$O$308+$M$309</f>
        <v>1</v>
      </c>
      <c r="P309" s="387">
        <f>$P$308+$N$309</f>
        <v>0</v>
      </c>
      <c r="Q309" s="164">
        <f>$Q$308+$O$309</f>
        <v>1</v>
      </c>
      <c r="R309" s="387">
        <f>$R$308+$P$309</f>
        <v>0</v>
      </c>
      <c r="S309" s="164">
        <f>$S$308+$Q$309</f>
        <v>1</v>
      </c>
      <c r="T309" s="387">
        <f>$T$308+$R$309</f>
        <v>0</v>
      </c>
      <c r="U309" s="164">
        <f>$U$308+$S$309</f>
        <v>1</v>
      </c>
      <c r="V309" s="387">
        <f>$V$308+$T$309</f>
        <v>0</v>
      </c>
      <c r="W309" s="164">
        <f>$W$308+$U$309</f>
        <v>1</v>
      </c>
      <c r="X309" s="387">
        <f>$X$308+$V$309</f>
        <v>0</v>
      </c>
      <c r="Y309" s="164">
        <f>$Y$308+$W$309</f>
        <v>1</v>
      </c>
      <c r="Z309" s="387">
        <f>$Z$308+$X$309</f>
        <v>0</v>
      </c>
      <c r="AA309" s="164">
        <f>$AA$308+$Y$309</f>
        <v>1</v>
      </c>
      <c r="AB309" s="387">
        <f>$AB$308+$Z$309</f>
        <v>0</v>
      </c>
      <c r="AC309" s="402">
        <f t="shared" si="4"/>
        <v>8</v>
      </c>
    </row>
    <row r="310" spans="1:32" ht="15" customHeight="1">
      <c r="A310" s="107">
        <v>1</v>
      </c>
      <c r="B310" s="994" t="str">
        <f>'04.01.4-COBERTURAS'!$B$181</f>
        <v>04.01.400.02</v>
      </c>
      <c r="C310" s="996" t="str">
        <f>'04.01.4-COBERTURAS'!$C$181</f>
        <v>TRANSPORTE HORIZONTAL MANUAL, DE TELHA DE FIBROCIMENTO OU TELHA ESTRUTURAL DE FIBROCIMENTO, CANALETE 90 OU KALHETÃO (UNIDADE: M2XKM). AF_07/2019</v>
      </c>
      <c r="D310" s="1010">
        <f>'04.01.4-COBERTURAS'!$H$181</f>
        <v>0</v>
      </c>
      <c r="E310" s="175"/>
      <c r="F310" s="381">
        <f>$E$310*$D$310</f>
        <v>0</v>
      </c>
      <c r="G310" s="176"/>
      <c r="H310" s="386">
        <f>$G$310*$D$310</f>
        <v>0</v>
      </c>
      <c r="I310" s="176"/>
      <c r="J310" s="386">
        <f>$I$310*$D$310</f>
        <v>0</v>
      </c>
      <c r="K310" s="176"/>
      <c r="L310" s="386">
        <f>$K$310*$D$310</f>
        <v>0</v>
      </c>
      <c r="M310" s="176">
        <v>1</v>
      </c>
      <c r="N310" s="386">
        <f>$M$310*$D$310</f>
        <v>0</v>
      </c>
      <c r="O310" s="176"/>
      <c r="P310" s="386">
        <f>$O$310*$D$310</f>
        <v>0</v>
      </c>
      <c r="Q310" s="176"/>
      <c r="R310" s="386">
        <f>$Q$310*$D$310</f>
        <v>0</v>
      </c>
      <c r="S310" s="176"/>
      <c r="T310" s="386">
        <f>$S$310*$D$310</f>
        <v>0</v>
      </c>
      <c r="U310" s="176"/>
      <c r="V310" s="386">
        <f>$U$310*$D$310</f>
        <v>0</v>
      </c>
      <c r="W310" s="176"/>
      <c r="X310" s="386">
        <f>$W$310*$D$310</f>
        <v>0</v>
      </c>
      <c r="Y310" s="176"/>
      <c r="Z310" s="386">
        <f>$Y$310*$D$310</f>
        <v>0</v>
      </c>
      <c r="AA310" s="176"/>
      <c r="AB310" s="386">
        <f>$AA$310*$D$310</f>
        <v>0</v>
      </c>
      <c r="AC310" s="402">
        <f t="shared" si="4"/>
        <v>1</v>
      </c>
      <c r="AF310" t="s">
        <v>604</v>
      </c>
    </row>
    <row r="311" spans="1:32" ht="15" customHeight="1" thickBot="1">
      <c r="A311" s="107">
        <v>2</v>
      </c>
      <c r="B311" s="995"/>
      <c r="C311" s="997"/>
      <c r="D311" s="1011"/>
      <c r="E311" s="162">
        <f>$E$310</f>
        <v>0</v>
      </c>
      <c r="F311" s="382">
        <f>$F$310</f>
        <v>0</v>
      </c>
      <c r="G311" s="164">
        <f>$G$310+$E$311</f>
        <v>0</v>
      </c>
      <c r="H311" s="387">
        <f>$H$310+$F$311</f>
        <v>0</v>
      </c>
      <c r="I311" s="164">
        <f>$I$310+$G$311</f>
        <v>0</v>
      </c>
      <c r="J311" s="387">
        <f>$J$310+$H$311</f>
        <v>0</v>
      </c>
      <c r="K311" s="164">
        <f>$K$310+$I$311</f>
        <v>0</v>
      </c>
      <c r="L311" s="387">
        <f>$L$310+$J$311</f>
        <v>0</v>
      </c>
      <c r="M311" s="164">
        <f>$M$310+$K$311</f>
        <v>1</v>
      </c>
      <c r="N311" s="387">
        <f>$N$310+$L$311</f>
        <v>0</v>
      </c>
      <c r="O311" s="164">
        <f>$O$310+$M$311</f>
        <v>1</v>
      </c>
      <c r="P311" s="387">
        <f>$P$310+$N$311</f>
        <v>0</v>
      </c>
      <c r="Q311" s="164">
        <f>$Q$310+$O$311</f>
        <v>1</v>
      </c>
      <c r="R311" s="387">
        <f>$R$310+$P$311</f>
        <v>0</v>
      </c>
      <c r="S311" s="164">
        <f>$S$310+$Q$311</f>
        <v>1</v>
      </c>
      <c r="T311" s="387">
        <f>$T$310+$R$311</f>
        <v>0</v>
      </c>
      <c r="U311" s="164">
        <f>$U$310+$S$311</f>
        <v>1</v>
      </c>
      <c r="V311" s="387">
        <f>$V$310+$T$311</f>
        <v>0</v>
      </c>
      <c r="W311" s="164">
        <f>$W$310+$U$311</f>
        <v>1</v>
      </c>
      <c r="X311" s="387">
        <f>$X$310+$V$311</f>
        <v>0</v>
      </c>
      <c r="Y311" s="164">
        <f>$Y$310+$W$311</f>
        <v>1</v>
      </c>
      <c r="Z311" s="387">
        <f>$Z$310+$X$311</f>
        <v>0</v>
      </c>
      <c r="AA311" s="164">
        <f>$AA$310+$Y$311</f>
        <v>1</v>
      </c>
      <c r="AB311" s="387">
        <f>$AB$310+$Z$311</f>
        <v>0</v>
      </c>
      <c r="AC311" s="402">
        <f t="shared" si="4"/>
        <v>8</v>
      </c>
    </row>
    <row r="312" spans="1:32" ht="15" customHeight="1">
      <c r="A312" s="107">
        <v>1</v>
      </c>
      <c r="B312" s="994" t="str">
        <f>'04.01.4-COBERTURAS'!$B$182</f>
        <v>04.01.400.03</v>
      </c>
      <c r="C312" s="996" t="str">
        <f>'04.01.4-COBERTURAS'!$C$182</f>
        <v>REMOÇÃO DE TRAMA DE MADEIRA PARA COBERTURA, DE FORMA MANUAL, SEM REAPROVEITAMENTO. AF_09/2023</v>
      </c>
      <c r="D312" s="1010">
        <f>'04.01.4-COBERTURAS'!$H$182</f>
        <v>0</v>
      </c>
      <c r="E312" s="175"/>
      <c r="F312" s="381">
        <f>$E$312*$D$312</f>
        <v>0</v>
      </c>
      <c r="G312" s="176"/>
      <c r="H312" s="386">
        <f>$G$312*$D$312</f>
        <v>0</v>
      </c>
      <c r="I312" s="176"/>
      <c r="J312" s="386">
        <f>$I$312*$D$312</f>
        <v>0</v>
      </c>
      <c r="K312" s="176"/>
      <c r="L312" s="386">
        <f>$K$312*$D$312</f>
        <v>0</v>
      </c>
      <c r="M312" s="176">
        <v>1</v>
      </c>
      <c r="N312" s="386">
        <f>$M$312*$D$312</f>
        <v>0</v>
      </c>
      <c r="O312" s="176"/>
      <c r="P312" s="386">
        <f>$O$312*$D$312</f>
        <v>0</v>
      </c>
      <c r="Q312" s="176"/>
      <c r="R312" s="386">
        <f>$Q$312*$D$312</f>
        <v>0</v>
      </c>
      <c r="S312" s="176"/>
      <c r="T312" s="386">
        <f>$S$312*$D$312</f>
        <v>0</v>
      </c>
      <c r="U312" s="176"/>
      <c r="V312" s="386">
        <f>$U$312*$D$312</f>
        <v>0</v>
      </c>
      <c r="W312" s="176"/>
      <c r="X312" s="386">
        <f>$W$312*$D$312</f>
        <v>0</v>
      </c>
      <c r="Y312" s="176"/>
      <c r="Z312" s="386">
        <f>$Y$312*$D$312</f>
        <v>0</v>
      </c>
      <c r="AA312" s="176"/>
      <c r="AB312" s="386">
        <f>$AA$312*$D$312</f>
        <v>0</v>
      </c>
      <c r="AC312" s="402">
        <f t="shared" si="4"/>
        <v>1</v>
      </c>
      <c r="AF312" t="s">
        <v>605</v>
      </c>
    </row>
    <row r="313" spans="1:32" ht="15" customHeight="1" thickBot="1">
      <c r="A313" s="107">
        <v>2</v>
      </c>
      <c r="B313" s="995"/>
      <c r="C313" s="997"/>
      <c r="D313" s="1011"/>
      <c r="E313" s="162">
        <f>$E$312</f>
        <v>0</v>
      </c>
      <c r="F313" s="382">
        <f>$F$312</f>
        <v>0</v>
      </c>
      <c r="G313" s="164">
        <f>$G$312+$E$313</f>
        <v>0</v>
      </c>
      <c r="H313" s="387">
        <f>$H$312+$F$313</f>
        <v>0</v>
      </c>
      <c r="I313" s="164">
        <f>$I$312+$G$313</f>
        <v>0</v>
      </c>
      <c r="J313" s="387">
        <f>$J$312+$H$313</f>
        <v>0</v>
      </c>
      <c r="K313" s="164">
        <f>$K$312+$I$313</f>
        <v>0</v>
      </c>
      <c r="L313" s="387">
        <f>$L$312+$J$313</f>
        <v>0</v>
      </c>
      <c r="M313" s="164">
        <f>$M$312+$K$313</f>
        <v>1</v>
      </c>
      <c r="N313" s="387">
        <f>$N$312+$L$313</f>
        <v>0</v>
      </c>
      <c r="O313" s="164">
        <f>$O$312+$M$313</f>
        <v>1</v>
      </c>
      <c r="P313" s="387">
        <f>$P$312+$N$313</f>
        <v>0</v>
      </c>
      <c r="Q313" s="164">
        <f>$Q$312+$O$313</f>
        <v>1</v>
      </c>
      <c r="R313" s="387">
        <f>$R$312+$P$313</f>
        <v>0</v>
      </c>
      <c r="S313" s="164">
        <f>$S$312+$Q$313</f>
        <v>1</v>
      </c>
      <c r="T313" s="387">
        <f>$T$312+$R$313</f>
        <v>0</v>
      </c>
      <c r="U313" s="164">
        <f>$U$312+$S$313</f>
        <v>1</v>
      </c>
      <c r="V313" s="387">
        <f>$V$312+$T$313</f>
        <v>0</v>
      </c>
      <c r="W313" s="164">
        <f>$W$312+$U$313</f>
        <v>1</v>
      </c>
      <c r="X313" s="387">
        <f>$X$312+$V$313</f>
        <v>0</v>
      </c>
      <c r="Y313" s="164">
        <f>$Y$312+$W$313</f>
        <v>1</v>
      </c>
      <c r="Z313" s="387">
        <f>$Z$312+$X$313</f>
        <v>0</v>
      </c>
      <c r="AA313" s="164">
        <f>$AA$312+$Y$313</f>
        <v>1</v>
      </c>
      <c r="AB313" s="387">
        <f>$AB$312+$Z$313</f>
        <v>0</v>
      </c>
      <c r="AC313" s="402">
        <f t="shared" si="4"/>
        <v>8</v>
      </c>
    </row>
    <row r="314" spans="1:32" ht="15" customHeight="1">
      <c r="A314" s="107">
        <v>1</v>
      </c>
      <c r="B314" s="994" t="str">
        <f>'04.01.4-COBERTURAS'!$B$183</f>
        <v>04.01.400.04</v>
      </c>
      <c r="C314" s="996" t="str">
        <f>'04.01.4-COBERTURAS'!$C$183</f>
        <v>REMOÇÃO CALHAS E RUFOS, DE FORMA MANUAL, SEM REAPROVEITAMENTO. AF_09/2023</v>
      </c>
      <c r="D314" s="1010">
        <f>'04.01.4-COBERTURAS'!$H$183</f>
        <v>0</v>
      </c>
      <c r="E314" s="175"/>
      <c r="F314" s="381">
        <f>$E$314*$D$314</f>
        <v>0</v>
      </c>
      <c r="G314" s="176"/>
      <c r="H314" s="386">
        <f>$G$314*$D$314</f>
        <v>0</v>
      </c>
      <c r="I314" s="176"/>
      <c r="J314" s="386">
        <f>$I$314*$D$314</f>
        <v>0</v>
      </c>
      <c r="K314" s="176"/>
      <c r="L314" s="386">
        <f>$K$314*$D$314</f>
        <v>0</v>
      </c>
      <c r="M314" s="176">
        <v>1</v>
      </c>
      <c r="N314" s="386">
        <f>$M$314*$D$314</f>
        <v>0</v>
      </c>
      <c r="O314" s="176"/>
      <c r="P314" s="386">
        <f>$O$314*$D$314</f>
        <v>0</v>
      </c>
      <c r="Q314" s="176"/>
      <c r="R314" s="386">
        <f>$Q$314*$D$314</f>
        <v>0</v>
      </c>
      <c r="S314" s="176"/>
      <c r="T314" s="386">
        <f>$S$314*$D$314</f>
        <v>0</v>
      </c>
      <c r="U314" s="176"/>
      <c r="V314" s="386">
        <f>$U$314*$D$314</f>
        <v>0</v>
      </c>
      <c r="W314" s="176"/>
      <c r="X314" s="386">
        <f>$W$314*$D$314</f>
        <v>0</v>
      </c>
      <c r="Y314" s="176"/>
      <c r="Z314" s="386">
        <f>$Y$314*$D$314</f>
        <v>0</v>
      </c>
      <c r="AA314" s="176"/>
      <c r="AB314" s="386">
        <f>$AA$314*$D$314</f>
        <v>0</v>
      </c>
      <c r="AC314" s="402">
        <f t="shared" ref="AC314:AC375" si="5">SUM(E314,G314,I314,K314,M314,O314,Q314,S314,U314,W314,Y314,AA314)</f>
        <v>1</v>
      </c>
      <c r="AF314" t="s">
        <v>606</v>
      </c>
    </row>
    <row r="315" spans="1:32" ht="15" customHeight="1" thickBot="1">
      <c r="A315" s="107">
        <v>2</v>
      </c>
      <c r="B315" s="995"/>
      <c r="C315" s="997"/>
      <c r="D315" s="1011"/>
      <c r="E315" s="162">
        <f>$E$314</f>
        <v>0</v>
      </c>
      <c r="F315" s="382">
        <f>$F$314</f>
        <v>0</v>
      </c>
      <c r="G315" s="164">
        <f>$G$314+$E$315</f>
        <v>0</v>
      </c>
      <c r="H315" s="387">
        <f>$H$314+$F$315</f>
        <v>0</v>
      </c>
      <c r="I315" s="164">
        <f>$I$314+$G$315</f>
        <v>0</v>
      </c>
      <c r="J315" s="387">
        <f>$J$314+$H$315</f>
        <v>0</v>
      </c>
      <c r="K315" s="164">
        <f>$K$314+$I$315</f>
        <v>0</v>
      </c>
      <c r="L315" s="387">
        <f>$L$314+$J$315</f>
        <v>0</v>
      </c>
      <c r="M315" s="164">
        <f>$M$314+$K$315</f>
        <v>1</v>
      </c>
      <c r="N315" s="387">
        <f>$N$314+$L$315</f>
        <v>0</v>
      </c>
      <c r="O315" s="164">
        <f>$O$314+$M$315</f>
        <v>1</v>
      </c>
      <c r="P315" s="387">
        <f>$P$314+$N$315</f>
        <v>0</v>
      </c>
      <c r="Q315" s="164">
        <f>$Q$314+$O$315</f>
        <v>1</v>
      </c>
      <c r="R315" s="387">
        <f>$R$314+$P$315</f>
        <v>0</v>
      </c>
      <c r="S315" s="164">
        <f>$S$314+$Q$315</f>
        <v>1</v>
      </c>
      <c r="T315" s="387">
        <f>$T$314+$R$315</f>
        <v>0</v>
      </c>
      <c r="U315" s="164">
        <f>$U$314+$S$315</f>
        <v>1</v>
      </c>
      <c r="V315" s="387">
        <f>$V$314+$T$315</f>
        <v>0</v>
      </c>
      <c r="W315" s="164">
        <f>$W$314+$U$315</f>
        <v>1</v>
      </c>
      <c r="X315" s="387">
        <f>$X$314+$V$315</f>
        <v>0</v>
      </c>
      <c r="Y315" s="164">
        <f>$Y$314+$W$315</f>
        <v>1</v>
      </c>
      <c r="Z315" s="387">
        <f>$Z$314+$X$315</f>
        <v>0</v>
      </c>
      <c r="AA315" s="164">
        <f>$AA$314+$Y$315</f>
        <v>1</v>
      </c>
      <c r="AB315" s="387">
        <f>$AB$314+$Z$315</f>
        <v>0</v>
      </c>
      <c r="AC315" s="402">
        <f t="shared" si="5"/>
        <v>8</v>
      </c>
    </row>
    <row r="316" spans="1:32" ht="15" customHeight="1">
      <c r="A316" s="107">
        <v>1</v>
      </c>
      <c r="B316" s="994" t="str">
        <f>'04.01.4-COBERTURAS'!$B$184</f>
        <v>04.01.400.05</v>
      </c>
      <c r="C316" s="996" t="str">
        <f>'04.01.4-COBERTURAS'!$C$184</f>
        <v>SUBCOBERTURA COM MANTA PLÁSTICA REVESTIDA POR PELÍCULA DE ALUMÍNO, INCLUSO TRANSPORTE VERTICAL. AF_07/2019</v>
      </c>
      <c r="D316" s="1010">
        <f>'04.01.4-COBERTURAS'!$H$184</f>
        <v>0</v>
      </c>
      <c r="E316" s="175"/>
      <c r="F316" s="381">
        <f>$E$316*$D$316</f>
        <v>0</v>
      </c>
      <c r="G316" s="176"/>
      <c r="H316" s="386">
        <f>$G$316*$D$316</f>
        <v>0</v>
      </c>
      <c r="I316" s="176"/>
      <c r="J316" s="386">
        <f>$I$316*$D$316</f>
        <v>0</v>
      </c>
      <c r="K316" s="176"/>
      <c r="L316" s="386">
        <f>$K$316*$D$316</f>
        <v>0</v>
      </c>
      <c r="M316" s="176"/>
      <c r="N316" s="386">
        <f>$M$316*$D$316</f>
        <v>0</v>
      </c>
      <c r="O316" s="176">
        <v>1</v>
      </c>
      <c r="P316" s="386">
        <f>$O$316*$D$316</f>
        <v>0</v>
      </c>
      <c r="Q316" s="176"/>
      <c r="R316" s="386">
        <f>$Q$316*$D$316</f>
        <v>0</v>
      </c>
      <c r="S316" s="176"/>
      <c r="T316" s="386">
        <f>$S$316*$D$316</f>
        <v>0</v>
      </c>
      <c r="U316" s="176"/>
      <c r="V316" s="386">
        <f>$U$316*$D$316</f>
        <v>0</v>
      </c>
      <c r="W316" s="176"/>
      <c r="X316" s="386">
        <f>$W$316*$D$316</f>
        <v>0</v>
      </c>
      <c r="Y316" s="176"/>
      <c r="Z316" s="386">
        <f>$Y$316*$D$316</f>
        <v>0</v>
      </c>
      <c r="AA316" s="176"/>
      <c r="AB316" s="386">
        <f>$AA$316*$D$316</f>
        <v>0</v>
      </c>
      <c r="AC316" s="402">
        <f t="shared" si="5"/>
        <v>1</v>
      </c>
      <c r="AF316" t="s">
        <v>607</v>
      </c>
    </row>
    <row r="317" spans="1:32" ht="15" customHeight="1" thickBot="1">
      <c r="A317" s="107">
        <v>2</v>
      </c>
      <c r="B317" s="995"/>
      <c r="C317" s="997"/>
      <c r="D317" s="1011"/>
      <c r="E317" s="162">
        <f>$E$316</f>
        <v>0</v>
      </c>
      <c r="F317" s="382">
        <f>$F$316</f>
        <v>0</v>
      </c>
      <c r="G317" s="164">
        <f>$G$316+$E$317</f>
        <v>0</v>
      </c>
      <c r="H317" s="387">
        <f>$H$316+$F$317</f>
        <v>0</v>
      </c>
      <c r="I317" s="164">
        <f>$I$316+$G$317</f>
        <v>0</v>
      </c>
      <c r="J317" s="387">
        <f>$J$316+$H$317</f>
        <v>0</v>
      </c>
      <c r="K317" s="164">
        <f>$K$316+$I$317</f>
        <v>0</v>
      </c>
      <c r="L317" s="387">
        <f>$L$316+$J$317</f>
        <v>0</v>
      </c>
      <c r="M317" s="164">
        <f>$M$316+$K$317</f>
        <v>0</v>
      </c>
      <c r="N317" s="387">
        <f>$N$316+$L$317</f>
        <v>0</v>
      </c>
      <c r="O317" s="164">
        <f>$O$316+$M$317</f>
        <v>1</v>
      </c>
      <c r="P317" s="387">
        <f>$P$316+$N$317</f>
        <v>0</v>
      </c>
      <c r="Q317" s="164">
        <f>$Q$316+$O$317</f>
        <v>1</v>
      </c>
      <c r="R317" s="387">
        <f>$R$316+$P$317</f>
        <v>0</v>
      </c>
      <c r="S317" s="164">
        <f>$S$316+$Q$317</f>
        <v>1</v>
      </c>
      <c r="T317" s="387">
        <f>$T$316+$R$317</f>
        <v>0</v>
      </c>
      <c r="U317" s="164">
        <f>$U$316+$S$317</f>
        <v>1</v>
      </c>
      <c r="V317" s="387">
        <f>$V$316+$T$317</f>
        <v>0</v>
      </c>
      <c r="W317" s="164">
        <f>$W$316+$U$317</f>
        <v>1</v>
      </c>
      <c r="X317" s="387">
        <f>$X$316+$V$317</f>
        <v>0</v>
      </c>
      <c r="Y317" s="164">
        <f>$Y$316+$W$317</f>
        <v>1</v>
      </c>
      <c r="Z317" s="387">
        <f>$Z$316+$X$317</f>
        <v>0</v>
      </c>
      <c r="AA317" s="164">
        <f>$AA$316+$Y$317</f>
        <v>1</v>
      </c>
      <c r="AB317" s="387">
        <f>$AB$316+$Z$317</f>
        <v>0</v>
      </c>
      <c r="AC317" s="402">
        <f t="shared" si="5"/>
        <v>7</v>
      </c>
    </row>
    <row r="318" spans="1:32" ht="15" customHeight="1">
      <c r="A318" s="107">
        <v>1</v>
      </c>
      <c r="B318" s="994" t="str">
        <f>'04.01.4-COBERTURAS'!$B$185</f>
        <v>04.01.400.06</v>
      </c>
      <c r="C318" s="996" t="str">
        <f>'04.01.4-COBERTURAS'!$C$185</f>
        <v>TELHAMENTO COM TELHA CERÂMICA CAPA-CANAL, TIPO COLONIAL, COM MAIS DE 2 ÁGUAS, INCLUSO TRANSPORTE VERTICAL, INCLUSIVE APLICAÇÃO DE RESINA</v>
      </c>
      <c r="D318" s="1010">
        <f>'04.01.4-COBERTURAS'!$H$185</f>
        <v>0</v>
      </c>
      <c r="E318" s="175"/>
      <c r="F318" s="381">
        <f>$E$318*$D$318</f>
        <v>0</v>
      </c>
      <c r="G318" s="176"/>
      <c r="H318" s="386">
        <f>$G$318*$D$318</f>
        <v>0</v>
      </c>
      <c r="I318" s="176"/>
      <c r="J318" s="386">
        <f>$I$318*$D$318</f>
        <v>0</v>
      </c>
      <c r="K318" s="176"/>
      <c r="L318" s="386">
        <f>$K$318*$D$318</f>
        <v>0</v>
      </c>
      <c r="M318" s="176"/>
      <c r="N318" s="386">
        <f>$M$318*$D$318</f>
        <v>0</v>
      </c>
      <c r="O318" s="176">
        <v>1</v>
      </c>
      <c r="P318" s="386">
        <f>$O$318*$D$318</f>
        <v>0</v>
      </c>
      <c r="Q318" s="176"/>
      <c r="R318" s="386">
        <f>$Q$318*$D$318</f>
        <v>0</v>
      </c>
      <c r="S318" s="176"/>
      <c r="T318" s="386">
        <f>$S$318*$D$318</f>
        <v>0</v>
      </c>
      <c r="U318" s="176"/>
      <c r="V318" s="386">
        <f>$U$318*$D$318</f>
        <v>0</v>
      </c>
      <c r="W318" s="176"/>
      <c r="X318" s="386">
        <f>$W$318*$D$318</f>
        <v>0</v>
      </c>
      <c r="Y318" s="176"/>
      <c r="Z318" s="386">
        <f>$Y$318*$D$318</f>
        <v>0</v>
      </c>
      <c r="AA318" s="176"/>
      <c r="AB318" s="386">
        <f>$AA$318*$D$318</f>
        <v>0</v>
      </c>
      <c r="AC318" s="402">
        <f t="shared" si="5"/>
        <v>1</v>
      </c>
      <c r="AF318" t="s">
        <v>608</v>
      </c>
    </row>
    <row r="319" spans="1:32" ht="15" customHeight="1" thickBot="1">
      <c r="A319" s="107">
        <v>2</v>
      </c>
      <c r="B319" s="995"/>
      <c r="C319" s="997"/>
      <c r="D319" s="1011"/>
      <c r="E319" s="162">
        <f>$E$318</f>
        <v>0</v>
      </c>
      <c r="F319" s="382">
        <f>$F$318</f>
        <v>0</v>
      </c>
      <c r="G319" s="164">
        <f>$G$318+$E$319</f>
        <v>0</v>
      </c>
      <c r="H319" s="387">
        <f>$H$318+$F$319</f>
        <v>0</v>
      </c>
      <c r="I319" s="164">
        <f>$I$318+$G$319</f>
        <v>0</v>
      </c>
      <c r="J319" s="387">
        <f>$J$318+$H$319</f>
        <v>0</v>
      </c>
      <c r="K319" s="164">
        <f>$K$318+$I$319</f>
        <v>0</v>
      </c>
      <c r="L319" s="387">
        <f>$L$318+$J$319</f>
        <v>0</v>
      </c>
      <c r="M319" s="164">
        <f>$M$318+$K$319</f>
        <v>0</v>
      </c>
      <c r="N319" s="387">
        <f>$N$318+$L$319</f>
        <v>0</v>
      </c>
      <c r="O319" s="164">
        <f>$O$318+$M$319</f>
        <v>1</v>
      </c>
      <c r="P319" s="387">
        <f>$P$318+$N$319</f>
        <v>0</v>
      </c>
      <c r="Q319" s="164">
        <f>$Q$318+$O$319</f>
        <v>1</v>
      </c>
      <c r="R319" s="387">
        <f>$R$318+$P$319</f>
        <v>0</v>
      </c>
      <c r="S319" s="164">
        <f>$S$318+$Q$319</f>
        <v>1</v>
      </c>
      <c r="T319" s="387">
        <f>$T$318+$R$319</f>
        <v>0</v>
      </c>
      <c r="U319" s="164">
        <f>$U$318+$S$319</f>
        <v>1</v>
      </c>
      <c r="V319" s="387">
        <f>$V$318+$T$319</f>
        <v>0</v>
      </c>
      <c r="W319" s="164">
        <f>$W$318+$U$319</f>
        <v>1</v>
      </c>
      <c r="X319" s="387">
        <f>$X$318+$V$319</f>
        <v>0</v>
      </c>
      <c r="Y319" s="164">
        <f>$Y$318+$W$319</f>
        <v>1</v>
      </c>
      <c r="Z319" s="387">
        <f>$Z$318+$X$319</f>
        <v>0</v>
      </c>
      <c r="AA319" s="164">
        <f>$AA$318+$Y$319</f>
        <v>1</v>
      </c>
      <c r="AB319" s="387">
        <f>$AB$318+$Z$319</f>
        <v>0</v>
      </c>
      <c r="AC319" s="402">
        <f t="shared" si="5"/>
        <v>7</v>
      </c>
    </row>
    <row r="320" spans="1:32" ht="15" customHeight="1">
      <c r="A320" s="107">
        <v>1</v>
      </c>
      <c r="B320" s="994" t="str">
        <f>'04.01.4-COBERTURAS'!$B$186</f>
        <v>04.01.400.07</v>
      </c>
      <c r="C320" s="996" t="str">
        <f>'04.01.4-COBERTURAS'!$C$186</f>
        <v>CUMEEIRA E ESPIGÃO PARA TELHA CERÂMICA EMBOÇADA COM ARGAMASSA TRAÇO 1:2:9 (CIMENTO, CAL E AREIA), PARA TELHADOS COM MAIS DE 2 ÁGUAS, INCLUSO TRANSPORTE VERTICAL. AF_07/2019</v>
      </c>
      <c r="D320" s="1010">
        <f>'04.01.4-COBERTURAS'!$H$186</f>
        <v>0</v>
      </c>
      <c r="E320" s="175"/>
      <c r="F320" s="381">
        <f>$E$320*$D$320</f>
        <v>0</v>
      </c>
      <c r="G320" s="176"/>
      <c r="H320" s="386">
        <f>$G$320*$D$320</f>
        <v>0</v>
      </c>
      <c r="I320" s="176"/>
      <c r="J320" s="386">
        <f>$I$320*$D$320</f>
        <v>0</v>
      </c>
      <c r="K320" s="176"/>
      <c r="L320" s="386">
        <f>$K$320*$D$320</f>
        <v>0</v>
      </c>
      <c r="M320" s="176"/>
      <c r="N320" s="386">
        <f>$M$320*$D$320</f>
        <v>0</v>
      </c>
      <c r="O320" s="176">
        <v>1</v>
      </c>
      <c r="P320" s="386">
        <f>$O$320*$D$320</f>
        <v>0</v>
      </c>
      <c r="Q320" s="176"/>
      <c r="R320" s="386">
        <f>$Q$320*$D$320</f>
        <v>0</v>
      </c>
      <c r="S320" s="176"/>
      <c r="T320" s="386">
        <f>$S$320*$D$320</f>
        <v>0</v>
      </c>
      <c r="U320" s="176"/>
      <c r="V320" s="386">
        <f>$U$320*$D$320</f>
        <v>0</v>
      </c>
      <c r="W320" s="176"/>
      <c r="X320" s="386">
        <f>$W$320*$D$320</f>
        <v>0</v>
      </c>
      <c r="Y320" s="176"/>
      <c r="Z320" s="386">
        <f>$Y$320*$D$320</f>
        <v>0</v>
      </c>
      <c r="AA320" s="176"/>
      <c r="AB320" s="386">
        <f>$AA$320*$D$320</f>
        <v>0</v>
      </c>
      <c r="AC320" s="402">
        <f t="shared" si="5"/>
        <v>1</v>
      </c>
      <c r="AF320" t="s">
        <v>2836</v>
      </c>
    </row>
    <row r="321" spans="1:32" ht="15" customHeight="1" thickBot="1">
      <c r="A321" s="107">
        <v>2</v>
      </c>
      <c r="B321" s="995"/>
      <c r="C321" s="997"/>
      <c r="D321" s="1011"/>
      <c r="E321" s="162">
        <f>$E$320</f>
        <v>0</v>
      </c>
      <c r="F321" s="382">
        <f>$F$320</f>
        <v>0</v>
      </c>
      <c r="G321" s="164">
        <f>$G$320+$E$321</f>
        <v>0</v>
      </c>
      <c r="H321" s="387">
        <f>$H$320+$F$321</f>
        <v>0</v>
      </c>
      <c r="I321" s="164">
        <f>$I$320+$G$321</f>
        <v>0</v>
      </c>
      <c r="J321" s="387">
        <f>$J$320+$H$321</f>
        <v>0</v>
      </c>
      <c r="K321" s="164">
        <f>$K$320+$I$321</f>
        <v>0</v>
      </c>
      <c r="L321" s="387">
        <f>$L$320+$J$321</f>
        <v>0</v>
      </c>
      <c r="M321" s="164">
        <f>$M$320+$K$321</f>
        <v>0</v>
      </c>
      <c r="N321" s="387">
        <f>$N$320+$L$321</f>
        <v>0</v>
      </c>
      <c r="O321" s="164">
        <f>$O$320+$M$321</f>
        <v>1</v>
      </c>
      <c r="P321" s="387">
        <f>$P$320+$N$321</f>
        <v>0</v>
      </c>
      <c r="Q321" s="164">
        <f>$Q$320+$O$321</f>
        <v>1</v>
      </c>
      <c r="R321" s="387">
        <f>$R$320+$P$321</f>
        <v>0</v>
      </c>
      <c r="S321" s="164">
        <f>$S$320+$Q$321</f>
        <v>1</v>
      </c>
      <c r="T321" s="387">
        <f>$T$320+$R$321</f>
        <v>0</v>
      </c>
      <c r="U321" s="164">
        <f>$U$320+$S$321</f>
        <v>1</v>
      </c>
      <c r="V321" s="387">
        <f>$V$320+$T$321</f>
        <v>0</v>
      </c>
      <c r="W321" s="164">
        <f>$W$320+$U$321</f>
        <v>1</v>
      </c>
      <c r="X321" s="387">
        <f>$X$320+$V$321</f>
        <v>0</v>
      </c>
      <c r="Y321" s="164">
        <f>$Y$320+$W$321</f>
        <v>1</v>
      </c>
      <c r="Z321" s="387">
        <f>$Z$320+$X$321</f>
        <v>0</v>
      </c>
      <c r="AA321" s="164">
        <f>$AA$320+$Y$321</f>
        <v>1</v>
      </c>
      <c r="AB321" s="387">
        <f>$AB$320+$Z$321</f>
        <v>0</v>
      </c>
      <c r="AC321" s="402">
        <f t="shared" si="5"/>
        <v>7</v>
      </c>
    </row>
    <row r="322" spans="1:32" ht="15" customHeight="1" thickBot="1">
      <c r="B322" s="127" t="str">
        <f>'04.01.4-COBERTURAS'!$B$187</f>
        <v>04.01.550</v>
      </c>
      <c r="C322" s="128" t="str">
        <f>'04.01.4-COBERTURAS'!$C$187</f>
        <v>Revestimentos de forro</v>
      </c>
      <c r="D322" s="343"/>
      <c r="E322" s="1000"/>
      <c r="F322" s="1000"/>
      <c r="G322" s="1000"/>
      <c r="H322" s="1000"/>
      <c r="I322" s="1000"/>
      <c r="J322" s="1000"/>
      <c r="K322" s="1000"/>
      <c r="L322" s="1000"/>
      <c r="M322" s="1000"/>
      <c r="N322" s="1000"/>
      <c r="O322" s="1000"/>
      <c r="P322" s="1000"/>
      <c r="Q322" s="1000"/>
      <c r="R322" s="1000"/>
      <c r="S322" s="1000"/>
      <c r="T322" s="1000"/>
      <c r="U322" s="1000"/>
      <c r="V322" s="1000"/>
      <c r="W322" s="1000"/>
      <c r="X322" s="1000"/>
      <c r="Y322" s="1000"/>
      <c r="Z322" s="1000"/>
      <c r="AA322" s="1000"/>
      <c r="AB322" s="1000"/>
      <c r="AC322" s="402">
        <f t="shared" si="5"/>
        <v>0</v>
      </c>
      <c r="AF322" t="s">
        <v>610</v>
      </c>
    </row>
    <row r="323" spans="1:32" ht="15" customHeight="1">
      <c r="A323" s="107">
        <v>1</v>
      </c>
      <c r="B323" s="994" t="str">
        <f>'04.01.4-COBERTURAS'!$B$188</f>
        <v>04.01.550.01</v>
      </c>
      <c r="C323" s="996" t="str">
        <f>'04.01.4-COBERTURAS'!$C$188</f>
        <v>REMOÇÃO DE FORROS DE DRYWALL, PVC E FIBROMINERAL, DE FORMA MANUAL, SEM REAPROVEITAMENTO. AF_09/2023</v>
      </c>
      <c r="D323" s="1010">
        <f>'04.01.4-COBERTURAS'!$H$188</f>
        <v>0</v>
      </c>
      <c r="E323" s="175"/>
      <c r="F323" s="381">
        <f>$E$323*$D$323</f>
        <v>0</v>
      </c>
      <c r="G323" s="176"/>
      <c r="H323" s="386">
        <f>$G$323*$D$323</f>
        <v>0</v>
      </c>
      <c r="I323" s="176"/>
      <c r="J323" s="386">
        <f>$I$323*$D$323</f>
        <v>0</v>
      </c>
      <c r="K323" s="176"/>
      <c r="L323" s="386">
        <f>$K$323*$D$323</f>
        <v>0</v>
      </c>
      <c r="M323" s="176">
        <v>1</v>
      </c>
      <c r="N323" s="386">
        <f>$M$323*$D$323</f>
        <v>0</v>
      </c>
      <c r="O323" s="176"/>
      <c r="P323" s="386">
        <f>$O$323*$D$323</f>
        <v>0</v>
      </c>
      <c r="Q323" s="176"/>
      <c r="R323" s="386">
        <f>$Q$323*$D$323</f>
        <v>0</v>
      </c>
      <c r="S323" s="176"/>
      <c r="T323" s="386">
        <f>$S$323*$D$323</f>
        <v>0</v>
      </c>
      <c r="U323" s="176"/>
      <c r="V323" s="386">
        <f>$U$323*$D$323</f>
        <v>0</v>
      </c>
      <c r="W323" s="176"/>
      <c r="X323" s="386">
        <f>$W$323*$D$323</f>
        <v>0</v>
      </c>
      <c r="Y323" s="176"/>
      <c r="Z323" s="386">
        <f>$Y$323*$D$323</f>
        <v>0</v>
      </c>
      <c r="AA323" s="176"/>
      <c r="AB323" s="386">
        <f>$AA$323*$D$323</f>
        <v>0</v>
      </c>
      <c r="AC323" s="402">
        <f t="shared" si="5"/>
        <v>1</v>
      </c>
      <c r="AF323" t="s">
        <v>611</v>
      </c>
    </row>
    <row r="324" spans="1:32" ht="15" customHeight="1" thickBot="1">
      <c r="A324" s="107">
        <v>2</v>
      </c>
      <c r="B324" s="995"/>
      <c r="C324" s="997"/>
      <c r="D324" s="1011"/>
      <c r="E324" s="162">
        <f>$E$323</f>
        <v>0</v>
      </c>
      <c r="F324" s="382">
        <f>$F$323</f>
        <v>0</v>
      </c>
      <c r="G324" s="164">
        <f>$G$323+$E$324</f>
        <v>0</v>
      </c>
      <c r="H324" s="387">
        <f>$H$323+$F$324</f>
        <v>0</v>
      </c>
      <c r="I324" s="164">
        <f>$I$323+$G$324</f>
        <v>0</v>
      </c>
      <c r="J324" s="387">
        <f>$J$323+$H$324</f>
        <v>0</v>
      </c>
      <c r="K324" s="164">
        <f>$K$323+$I$324</f>
        <v>0</v>
      </c>
      <c r="L324" s="387">
        <f>$L$323+$J$324</f>
        <v>0</v>
      </c>
      <c r="M324" s="164">
        <f>$M$323+$K$324</f>
        <v>1</v>
      </c>
      <c r="N324" s="387">
        <f>$N$323+$L$324</f>
        <v>0</v>
      </c>
      <c r="O324" s="164">
        <f>$O$323+$M$324</f>
        <v>1</v>
      </c>
      <c r="P324" s="387">
        <f>$P$323+$N$324</f>
        <v>0</v>
      </c>
      <c r="Q324" s="164">
        <f>$Q$323+$O$324</f>
        <v>1</v>
      </c>
      <c r="R324" s="387">
        <f>$R$323+$P$324</f>
        <v>0</v>
      </c>
      <c r="S324" s="164">
        <f>$S$323+$Q$324</f>
        <v>1</v>
      </c>
      <c r="T324" s="387">
        <f>$T$323+$R$324</f>
        <v>0</v>
      </c>
      <c r="U324" s="164">
        <f>$U$323+$S$324</f>
        <v>1</v>
      </c>
      <c r="V324" s="387">
        <f>$V$323+$T$324</f>
        <v>0</v>
      </c>
      <c r="W324" s="164">
        <f>$W$323+$U$324</f>
        <v>1</v>
      </c>
      <c r="X324" s="387">
        <f>$X$323+$V$324</f>
        <v>0</v>
      </c>
      <c r="Y324" s="164">
        <f>$Y$323+$W$324</f>
        <v>1</v>
      </c>
      <c r="Z324" s="387">
        <f>$Z$323+$X$324</f>
        <v>0</v>
      </c>
      <c r="AA324" s="164">
        <f>$AA$323+$Y$324</f>
        <v>1</v>
      </c>
      <c r="AB324" s="387">
        <f>$AB$323+$Z$324</f>
        <v>0</v>
      </c>
      <c r="AC324" s="402">
        <f t="shared" si="5"/>
        <v>8</v>
      </c>
    </row>
    <row r="325" spans="1:32" ht="15" customHeight="1">
      <c r="A325" s="107">
        <v>1</v>
      </c>
      <c r="B325" s="994" t="str">
        <f>'04.01.4-COBERTURAS'!$B$189</f>
        <v>04.01.550.02</v>
      </c>
      <c r="C325" s="996" t="str">
        <f>'04.01.4-COBERTURAS'!$C$189</f>
        <v>REMOÇÃO DE TRAMA METÁLICA OU DE MADEIRA PARA FORRO, DE FORMA MANUAL, SEM REAPROVEITAMENTO. AF_09/2023</v>
      </c>
      <c r="D325" s="1010">
        <f>'04.01.4-COBERTURAS'!$H$189</f>
        <v>0</v>
      </c>
      <c r="E325" s="175"/>
      <c r="F325" s="381">
        <f>$E$325*$D$325</f>
        <v>0</v>
      </c>
      <c r="G325" s="176"/>
      <c r="H325" s="386">
        <f>$G$325*$D$325</f>
        <v>0</v>
      </c>
      <c r="I325" s="176"/>
      <c r="J325" s="386">
        <f>$I$325*$D$325</f>
        <v>0</v>
      </c>
      <c r="K325" s="176"/>
      <c r="L325" s="386">
        <f>$K$325*$D$325</f>
        <v>0</v>
      </c>
      <c r="M325" s="176">
        <v>1</v>
      </c>
      <c r="N325" s="386">
        <f>$M$325*$D$325</f>
        <v>0</v>
      </c>
      <c r="O325" s="176"/>
      <c r="P325" s="386">
        <f>$O$325*$D$325</f>
        <v>0</v>
      </c>
      <c r="Q325" s="176"/>
      <c r="R325" s="386">
        <f>$Q$325*$D$325</f>
        <v>0</v>
      </c>
      <c r="S325" s="176"/>
      <c r="T325" s="386">
        <f>$S$325*$D$325</f>
        <v>0</v>
      </c>
      <c r="U325" s="176"/>
      <c r="V325" s="386">
        <f>$U$325*$D$325</f>
        <v>0</v>
      </c>
      <c r="W325" s="176"/>
      <c r="X325" s="386">
        <f>$W$325*$D$325</f>
        <v>0</v>
      </c>
      <c r="Y325" s="176"/>
      <c r="Z325" s="386">
        <f>$Y$325*$D$325</f>
        <v>0</v>
      </c>
      <c r="AA325" s="176"/>
      <c r="AB325" s="386">
        <f>$AA$325*$D$325</f>
        <v>0</v>
      </c>
      <c r="AC325" s="402">
        <f t="shared" si="5"/>
        <v>1</v>
      </c>
      <c r="AF325" t="s">
        <v>612</v>
      </c>
    </row>
    <row r="326" spans="1:32" ht="15" customHeight="1" thickBot="1">
      <c r="A326" s="107">
        <v>2</v>
      </c>
      <c r="B326" s="995"/>
      <c r="C326" s="997"/>
      <c r="D326" s="1011"/>
      <c r="E326" s="162">
        <f>$E$325</f>
        <v>0</v>
      </c>
      <c r="F326" s="382">
        <f>$F$325</f>
        <v>0</v>
      </c>
      <c r="G326" s="164">
        <f>$G$325+$E$326</f>
        <v>0</v>
      </c>
      <c r="H326" s="387">
        <f>$H$325+$F$326</f>
        <v>0</v>
      </c>
      <c r="I326" s="164">
        <f>$I$325+$G$326</f>
        <v>0</v>
      </c>
      <c r="J326" s="387">
        <f>$J$325+$H$326</f>
        <v>0</v>
      </c>
      <c r="K326" s="164">
        <f>$K$325+$I$326</f>
        <v>0</v>
      </c>
      <c r="L326" s="387">
        <f>$L$325+$J$326</f>
        <v>0</v>
      </c>
      <c r="M326" s="164">
        <f>$M$325+$K$326</f>
        <v>1</v>
      </c>
      <c r="N326" s="387">
        <f>$N$325+$L$326</f>
        <v>0</v>
      </c>
      <c r="O326" s="164">
        <f>$O$325+$M$326</f>
        <v>1</v>
      </c>
      <c r="P326" s="387">
        <f>$P$325+$N$326</f>
        <v>0</v>
      </c>
      <c r="Q326" s="164">
        <f>$Q$325+$O$326</f>
        <v>1</v>
      </c>
      <c r="R326" s="387">
        <f>$R$325+$P$326</f>
        <v>0</v>
      </c>
      <c r="S326" s="164">
        <f>$S$325+$Q$326</f>
        <v>1</v>
      </c>
      <c r="T326" s="387">
        <f>$T$325+$R$326</f>
        <v>0</v>
      </c>
      <c r="U326" s="164">
        <f>$U$325+$S$326</f>
        <v>1</v>
      </c>
      <c r="V326" s="387">
        <f>$V$325+$T$326</f>
        <v>0</v>
      </c>
      <c r="W326" s="164">
        <f>$W$325+$U$326</f>
        <v>1</v>
      </c>
      <c r="X326" s="387">
        <f>$X$325+$V$326</f>
        <v>0</v>
      </c>
      <c r="Y326" s="164">
        <f>$Y$325+$W$326</f>
        <v>1</v>
      </c>
      <c r="Z326" s="387">
        <f>$Z$325+$X$326</f>
        <v>0</v>
      </c>
      <c r="AA326" s="164">
        <f>$AA$325+$Y$326</f>
        <v>1</v>
      </c>
      <c r="AB326" s="387">
        <f>$AB$325+$Z$326</f>
        <v>0</v>
      </c>
      <c r="AC326" s="402">
        <f t="shared" si="5"/>
        <v>8</v>
      </c>
    </row>
    <row r="327" spans="1:32" ht="15" customHeight="1">
      <c r="A327" s="107">
        <v>1</v>
      </c>
      <c r="B327" s="994" t="str">
        <f>'04.01.4-COBERTURAS'!$B$190</f>
        <v>04.01.550.03</v>
      </c>
      <c r="C327" s="996" t="str">
        <f>'04.01.4-COBERTURAS'!$C$190</f>
        <v>FORRO EM MADEIRA, INCLUSIVE ESTRUTURA BIDIRECIONAL DE FIXAÇÃO</v>
      </c>
      <c r="D327" s="1010">
        <f>'04.01.4-COBERTURAS'!$H$190</f>
        <v>0</v>
      </c>
      <c r="E327" s="175"/>
      <c r="F327" s="381">
        <f>$E$327*$D$327</f>
        <v>0</v>
      </c>
      <c r="G327" s="176"/>
      <c r="H327" s="386">
        <f>$G$327*$D$327</f>
        <v>0</v>
      </c>
      <c r="I327" s="176"/>
      <c r="J327" s="386">
        <f>$I$327*$D$327</f>
        <v>0</v>
      </c>
      <c r="K327" s="176"/>
      <c r="L327" s="386">
        <f>$K$327*$D$327</f>
        <v>0</v>
      </c>
      <c r="M327" s="176"/>
      <c r="N327" s="386">
        <f>$M$327*$D$327</f>
        <v>0</v>
      </c>
      <c r="O327" s="176">
        <v>1</v>
      </c>
      <c r="P327" s="386">
        <f>$O$327*$D$327</f>
        <v>0</v>
      </c>
      <c r="Q327" s="176"/>
      <c r="R327" s="386">
        <f>$Q$327*$D$327</f>
        <v>0</v>
      </c>
      <c r="S327" s="176"/>
      <c r="T327" s="386">
        <f>$S$327*$D$327</f>
        <v>0</v>
      </c>
      <c r="U327" s="176"/>
      <c r="V327" s="386">
        <f>$U$327*$D$327</f>
        <v>0</v>
      </c>
      <c r="W327" s="176"/>
      <c r="X327" s="386">
        <f>$W$327*$D$327</f>
        <v>0</v>
      </c>
      <c r="Y327" s="176"/>
      <c r="Z327" s="386">
        <f>$Y$327*$D$327</f>
        <v>0</v>
      </c>
      <c r="AA327" s="176"/>
      <c r="AB327" s="386">
        <f>$AA$327*$D$327</f>
        <v>0</v>
      </c>
      <c r="AC327" s="402">
        <f t="shared" si="5"/>
        <v>1</v>
      </c>
      <c r="AF327" t="s">
        <v>2837</v>
      </c>
    </row>
    <row r="328" spans="1:32" ht="15" customHeight="1" thickBot="1">
      <c r="A328" s="107">
        <v>2</v>
      </c>
      <c r="B328" s="995"/>
      <c r="C328" s="997"/>
      <c r="D328" s="1011"/>
      <c r="E328" s="162">
        <f>$E$327</f>
        <v>0</v>
      </c>
      <c r="F328" s="382">
        <f>$F$327</f>
        <v>0</v>
      </c>
      <c r="G328" s="164">
        <f>$G$327+$E$328</f>
        <v>0</v>
      </c>
      <c r="H328" s="387">
        <f>$H$327+$F$328</f>
        <v>0</v>
      </c>
      <c r="I328" s="164">
        <f>$I$327+$G$328</f>
        <v>0</v>
      </c>
      <c r="J328" s="387">
        <f>$J$327+$H$328</f>
        <v>0</v>
      </c>
      <c r="K328" s="164">
        <f>$K$327+$I$328</f>
        <v>0</v>
      </c>
      <c r="L328" s="387">
        <f>$L$327+$J$328</f>
        <v>0</v>
      </c>
      <c r="M328" s="164">
        <f>$M$327+$K$328</f>
        <v>0</v>
      </c>
      <c r="N328" s="387">
        <f>$N$327+$L$328</f>
        <v>0</v>
      </c>
      <c r="O328" s="164">
        <f>$O$327+$M$328</f>
        <v>1</v>
      </c>
      <c r="P328" s="387">
        <f>$P$327+$N$328</f>
        <v>0</v>
      </c>
      <c r="Q328" s="164">
        <f>$Q$327+$O$328</f>
        <v>1</v>
      </c>
      <c r="R328" s="387">
        <f>$R$327+$P$328</f>
        <v>0</v>
      </c>
      <c r="S328" s="164">
        <f>$S$327+$Q$328</f>
        <v>1</v>
      </c>
      <c r="T328" s="387">
        <f>$T$327+$R$328</f>
        <v>0</v>
      </c>
      <c r="U328" s="164">
        <f>$U$327+$S$328</f>
        <v>1</v>
      </c>
      <c r="V328" s="387">
        <f>$V$327+$T$328</f>
        <v>0</v>
      </c>
      <c r="W328" s="164">
        <f>$W$327+$U$328</f>
        <v>1</v>
      </c>
      <c r="X328" s="387">
        <f>$X$327+$V$328</f>
        <v>0</v>
      </c>
      <c r="Y328" s="164">
        <f>$Y$327+$W$328</f>
        <v>1</v>
      </c>
      <c r="Z328" s="387">
        <f>$Z$327+$X$328</f>
        <v>0</v>
      </c>
      <c r="AA328" s="164">
        <f>$AA$327+$Y$328</f>
        <v>1</v>
      </c>
      <c r="AB328" s="387">
        <f>$AB$327+$Z$328</f>
        <v>0</v>
      </c>
      <c r="AC328" s="402">
        <f t="shared" si="5"/>
        <v>7</v>
      </c>
    </row>
    <row r="329" spans="1:32" ht="15" customHeight="1">
      <c r="A329" s="107">
        <v>1</v>
      </c>
      <c r="B329" s="994" t="str">
        <f>'04.01.4-COBERTURAS'!$B$191</f>
        <v>04.01.550.04</v>
      </c>
      <c r="C329" s="996" t="str">
        <f>'04.01.4-COBERTURAS'!$C$191</f>
        <v>RODA FORRO EM MADEIRA  - CEDRINHO, PARAJU, MASSARANDUBRA, ANGELIN OU EQUIVALENTE DA REGIÃO - FORNECIMENTO E INSTALAÇÃO</v>
      </c>
      <c r="D329" s="1010">
        <f>'04.01.4-COBERTURAS'!$H$191</f>
        <v>0</v>
      </c>
      <c r="E329" s="175"/>
      <c r="F329" s="381">
        <f>$E$329*$D$329</f>
        <v>0</v>
      </c>
      <c r="G329" s="176"/>
      <c r="H329" s="386">
        <f>$G$329*$D$329</f>
        <v>0</v>
      </c>
      <c r="I329" s="176"/>
      <c r="J329" s="386">
        <f>$I$329*$D$329</f>
        <v>0</v>
      </c>
      <c r="K329" s="176"/>
      <c r="L329" s="386">
        <f>$K$329*$D$329</f>
        <v>0</v>
      </c>
      <c r="M329" s="176"/>
      <c r="N329" s="386">
        <f>$M$329*$D$329</f>
        <v>0</v>
      </c>
      <c r="O329" s="176">
        <v>1</v>
      </c>
      <c r="P329" s="386">
        <f>$O$329*$D$329</f>
        <v>0</v>
      </c>
      <c r="Q329" s="176"/>
      <c r="R329" s="386">
        <f>$Q$329*$D$329</f>
        <v>0</v>
      </c>
      <c r="S329" s="176"/>
      <c r="T329" s="386">
        <f>$S$329*$D$329</f>
        <v>0</v>
      </c>
      <c r="U329" s="176"/>
      <c r="V329" s="386">
        <f>$U$329*$D$329</f>
        <v>0</v>
      </c>
      <c r="W329" s="176"/>
      <c r="X329" s="386">
        <f>$W$329*$D$329</f>
        <v>0</v>
      </c>
      <c r="Y329" s="176"/>
      <c r="Z329" s="386">
        <f>$Y$329*$D$329</f>
        <v>0</v>
      </c>
      <c r="AA329" s="176"/>
      <c r="AB329" s="386">
        <f>$AA$329*$D$329</f>
        <v>0</v>
      </c>
      <c r="AC329" s="402">
        <f t="shared" si="5"/>
        <v>1</v>
      </c>
      <c r="AF329" t="s">
        <v>2838</v>
      </c>
    </row>
    <row r="330" spans="1:32" ht="15" customHeight="1" thickBot="1">
      <c r="A330" s="107">
        <v>2</v>
      </c>
      <c r="B330" s="995"/>
      <c r="C330" s="997"/>
      <c r="D330" s="1011"/>
      <c r="E330" s="162">
        <f>$E$329</f>
        <v>0</v>
      </c>
      <c r="F330" s="382">
        <f>$F$329</f>
        <v>0</v>
      </c>
      <c r="G330" s="164">
        <f>$G$329+$E$330</f>
        <v>0</v>
      </c>
      <c r="H330" s="387">
        <f>$H$329+$F$330</f>
        <v>0</v>
      </c>
      <c r="I330" s="164">
        <f>$I$329+$G$330</f>
        <v>0</v>
      </c>
      <c r="J330" s="387">
        <f>$J$329+$H$330</f>
        <v>0</v>
      </c>
      <c r="K330" s="164">
        <f>$K$329+$I$330</f>
        <v>0</v>
      </c>
      <c r="L330" s="387">
        <f>$L$329+$J$330</f>
        <v>0</v>
      </c>
      <c r="M330" s="164">
        <f>$M$329+$K$330</f>
        <v>0</v>
      </c>
      <c r="N330" s="387">
        <f>$N$329+$L$330</f>
        <v>0</v>
      </c>
      <c r="O330" s="164">
        <f>$O$329+$M$330</f>
        <v>1</v>
      </c>
      <c r="P330" s="387">
        <f>$P$329+$N$330</f>
        <v>0</v>
      </c>
      <c r="Q330" s="164">
        <f>$Q$329+$O$330</f>
        <v>1</v>
      </c>
      <c r="R330" s="387">
        <f>$R$329+$P$330</f>
        <v>0</v>
      </c>
      <c r="S330" s="164">
        <f>$S$329+$Q$330</f>
        <v>1</v>
      </c>
      <c r="T330" s="387">
        <f>$T$329+$R$330</f>
        <v>0</v>
      </c>
      <c r="U330" s="164">
        <f>$U$329+$S$330</f>
        <v>1</v>
      </c>
      <c r="V330" s="387">
        <f>$V$329+$T$330</f>
        <v>0</v>
      </c>
      <c r="W330" s="164">
        <f>$W$329+$U$330</f>
        <v>1</v>
      </c>
      <c r="X330" s="387">
        <f>$X$329+$V$330</f>
        <v>0</v>
      </c>
      <c r="Y330" s="164">
        <f>$Y$329+$W$330</f>
        <v>1</v>
      </c>
      <c r="Z330" s="387">
        <f>$Z$329+$X$330</f>
        <v>0</v>
      </c>
      <c r="AA330" s="164">
        <f>$AA$329+$Y$330</f>
        <v>1</v>
      </c>
      <c r="AB330" s="387">
        <f>$AB$329+$Z$330</f>
        <v>0</v>
      </c>
      <c r="AC330" s="402">
        <f t="shared" si="5"/>
        <v>7</v>
      </c>
    </row>
    <row r="331" spans="1:32" ht="15" customHeight="1">
      <c r="A331" s="107">
        <v>1</v>
      </c>
      <c r="B331" s="994" t="str">
        <f>'04.01.4-COBERTURAS'!$B$192</f>
        <v>04.01.550.05</v>
      </c>
      <c r="C331" s="996" t="str">
        <f>'04.01.4-COBERTURAS'!$C$192</f>
        <v>LIXAMENTO DE MADEIRA PARA APLICAÇÃO DE FUNDO OU PINTURA. AF_01/2021</v>
      </c>
      <c r="D331" s="1010">
        <f>'04.01.4-COBERTURAS'!$H$192</f>
        <v>0</v>
      </c>
      <c r="E331" s="175"/>
      <c r="F331" s="381">
        <f>$E$331*$D$331</f>
        <v>0</v>
      </c>
      <c r="G331" s="176"/>
      <c r="H331" s="386">
        <f>$G$331*$D$331</f>
        <v>0</v>
      </c>
      <c r="I331" s="176"/>
      <c r="J331" s="386">
        <f>$I$331*$D$331</f>
        <v>0</v>
      </c>
      <c r="K331" s="176"/>
      <c r="L331" s="386">
        <f>$K$331*$D$331</f>
        <v>0</v>
      </c>
      <c r="M331" s="176"/>
      <c r="N331" s="386">
        <f>$M$331*$D$331</f>
        <v>0</v>
      </c>
      <c r="O331" s="176">
        <v>1</v>
      </c>
      <c r="P331" s="386">
        <f>$O$331*$D$331</f>
        <v>0</v>
      </c>
      <c r="Q331" s="176"/>
      <c r="R331" s="386">
        <f>$Q$331*$D$331</f>
        <v>0</v>
      </c>
      <c r="S331" s="176"/>
      <c r="T331" s="386">
        <f>$S$331*$D$331</f>
        <v>0</v>
      </c>
      <c r="U331" s="176"/>
      <c r="V331" s="386">
        <f>$U$331*$D$331</f>
        <v>0</v>
      </c>
      <c r="W331" s="176"/>
      <c r="X331" s="386">
        <f>$W$331*$D$331</f>
        <v>0</v>
      </c>
      <c r="Y331" s="176"/>
      <c r="Z331" s="386">
        <f>$Y$331*$D$331</f>
        <v>0</v>
      </c>
      <c r="AA331" s="176"/>
      <c r="AB331" s="386">
        <f>$AA$331*$D$331</f>
        <v>0</v>
      </c>
      <c r="AC331" s="402">
        <f t="shared" si="5"/>
        <v>1</v>
      </c>
      <c r="AF331" t="s">
        <v>2839</v>
      </c>
    </row>
    <row r="332" spans="1:32" ht="15" customHeight="1" thickBot="1">
      <c r="A332" s="107">
        <v>2</v>
      </c>
      <c r="B332" s="995"/>
      <c r="C332" s="997"/>
      <c r="D332" s="1011"/>
      <c r="E332" s="162">
        <f>$E$331</f>
        <v>0</v>
      </c>
      <c r="F332" s="382">
        <f>$F$331</f>
        <v>0</v>
      </c>
      <c r="G332" s="164">
        <f>$G$331+$E$332</f>
        <v>0</v>
      </c>
      <c r="H332" s="387">
        <f>$H$331+$F$332</f>
        <v>0</v>
      </c>
      <c r="I332" s="164">
        <f>$I$331+$G$332</f>
        <v>0</v>
      </c>
      <c r="J332" s="387">
        <f>$J$331+$H$332</f>
        <v>0</v>
      </c>
      <c r="K332" s="164">
        <f>$K$331+$I$332</f>
        <v>0</v>
      </c>
      <c r="L332" s="387">
        <f>$L$331+$J$332</f>
        <v>0</v>
      </c>
      <c r="M332" s="164">
        <f>$M$331+$K$332</f>
        <v>0</v>
      </c>
      <c r="N332" s="387">
        <f>$N$331+$L$332</f>
        <v>0</v>
      </c>
      <c r="O332" s="164">
        <f>$O$331+$M$332</f>
        <v>1</v>
      </c>
      <c r="P332" s="387">
        <f>$P$331+$N$332</f>
        <v>0</v>
      </c>
      <c r="Q332" s="164">
        <f>$Q$331+$O$332</f>
        <v>1</v>
      </c>
      <c r="R332" s="387">
        <f>$R$331+$P$332</f>
        <v>0</v>
      </c>
      <c r="S332" s="164">
        <f>$S$331+$Q$332</f>
        <v>1</v>
      </c>
      <c r="T332" s="387">
        <f>$T$331+$R$332</f>
        <v>0</v>
      </c>
      <c r="U332" s="164">
        <f>$U$331+$S$332</f>
        <v>1</v>
      </c>
      <c r="V332" s="387">
        <f>$V$331+$T$332</f>
        <v>0</v>
      </c>
      <c r="W332" s="164">
        <f>$W$331+$U$332</f>
        <v>1</v>
      </c>
      <c r="X332" s="387">
        <f>$X$331+$V$332</f>
        <v>0</v>
      </c>
      <c r="Y332" s="164">
        <f>$Y$331+$W$332</f>
        <v>1</v>
      </c>
      <c r="Z332" s="387">
        <f>$Z$331+$X$332</f>
        <v>0</v>
      </c>
      <c r="AA332" s="164">
        <f>$AA$331+$Y$332</f>
        <v>1</v>
      </c>
      <c r="AB332" s="387">
        <f>$AB$331+$Z$332</f>
        <v>0</v>
      </c>
      <c r="AC332" s="402">
        <f t="shared" si="5"/>
        <v>7</v>
      </c>
    </row>
    <row r="333" spans="1:32" ht="15" customHeight="1">
      <c r="A333" s="107">
        <v>1</v>
      </c>
      <c r="B333" s="994" t="str">
        <f>'04.01.4-COBERTURAS'!$B$193</f>
        <v>04.01.550.06</v>
      </c>
      <c r="C333" s="996" t="str">
        <f>'04.01.4-COBERTURAS'!$C$193</f>
        <v>PINTURA TINTA DE ACABAMENTO (PIGMENTADA) ESMALTE SINTÉTICO ACETINADO EM MADEIRA, 2 DEMÃOS. AF_01/2021</v>
      </c>
      <c r="D333" s="1010">
        <f>'04.01.4-COBERTURAS'!$H$193</f>
        <v>0</v>
      </c>
      <c r="E333" s="175"/>
      <c r="F333" s="381">
        <f>$E$333*$D$333</f>
        <v>0</v>
      </c>
      <c r="G333" s="176"/>
      <c r="H333" s="386">
        <f>$G$333*$D$333</f>
        <v>0</v>
      </c>
      <c r="I333" s="176"/>
      <c r="J333" s="386">
        <f>$I$333*$D$333</f>
        <v>0</v>
      </c>
      <c r="K333" s="176"/>
      <c r="L333" s="386">
        <f>$K$333*$D$333</f>
        <v>0</v>
      </c>
      <c r="M333" s="176"/>
      <c r="N333" s="386">
        <f>$M$333*$D$333</f>
        <v>0</v>
      </c>
      <c r="O333" s="176">
        <v>1</v>
      </c>
      <c r="P333" s="386">
        <f>$O$333*$D$333</f>
        <v>0</v>
      </c>
      <c r="Q333" s="176"/>
      <c r="R333" s="386">
        <f>$Q$333*$D$333</f>
        <v>0</v>
      </c>
      <c r="S333" s="176"/>
      <c r="T333" s="386">
        <f>$S$333*$D$333</f>
        <v>0</v>
      </c>
      <c r="U333" s="176"/>
      <c r="V333" s="386">
        <f>$U$333*$D$333</f>
        <v>0</v>
      </c>
      <c r="W333" s="176"/>
      <c r="X333" s="386">
        <f>$W$333*$D$333</f>
        <v>0</v>
      </c>
      <c r="Y333" s="176"/>
      <c r="Z333" s="386">
        <f>$Y$333*$D$333</f>
        <v>0</v>
      </c>
      <c r="AA333" s="176"/>
      <c r="AB333" s="386">
        <f>$AA$333*$D$333</f>
        <v>0</v>
      </c>
      <c r="AC333" s="402">
        <f t="shared" si="5"/>
        <v>1</v>
      </c>
      <c r="AF333" t="s">
        <v>2840</v>
      </c>
    </row>
    <row r="334" spans="1:32" ht="15" customHeight="1" thickBot="1">
      <c r="A334" s="107">
        <v>2</v>
      </c>
      <c r="B334" s="995"/>
      <c r="C334" s="997"/>
      <c r="D334" s="1011"/>
      <c r="E334" s="162">
        <f>$E$333</f>
        <v>0</v>
      </c>
      <c r="F334" s="382">
        <f>$F$333</f>
        <v>0</v>
      </c>
      <c r="G334" s="164">
        <f>$G$333+$E$334</f>
        <v>0</v>
      </c>
      <c r="H334" s="387">
        <f>$H$333+$F$334</f>
        <v>0</v>
      </c>
      <c r="I334" s="164">
        <f>$I$333+$G$334</f>
        <v>0</v>
      </c>
      <c r="J334" s="387">
        <f>$J$333+$H$334</f>
        <v>0</v>
      </c>
      <c r="K334" s="164">
        <f>$K$333+$I$334</f>
        <v>0</v>
      </c>
      <c r="L334" s="387">
        <f>$L$333+$J$334</f>
        <v>0</v>
      </c>
      <c r="M334" s="164">
        <f>$M$333+$K$334</f>
        <v>0</v>
      </c>
      <c r="N334" s="387">
        <f>$N$333+$L$334</f>
        <v>0</v>
      </c>
      <c r="O334" s="164">
        <f>$O$333+$M$334</f>
        <v>1</v>
      </c>
      <c r="P334" s="387">
        <f>$P$333+$N$334</f>
        <v>0</v>
      </c>
      <c r="Q334" s="164">
        <f>$Q$333+$O$334</f>
        <v>1</v>
      </c>
      <c r="R334" s="387">
        <f>$R$333+$P$334</f>
        <v>0</v>
      </c>
      <c r="S334" s="164">
        <f>$S$333+$Q$334</f>
        <v>1</v>
      </c>
      <c r="T334" s="387">
        <f>$T$333+$R$334</f>
        <v>0</v>
      </c>
      <c r="U334" s="164">
        <f>$U$333+$S$334</f>
        <v>1</v>
      </c>
      <c r="V334" s="387">
        <f>$V$333+$T$334</f>
        <v>0</v>
      </c>
      <c r="W334" s="164">
        <f>$W$333+$U$334</f>
        <v>1</v>
      </c>
      <c r="X334" s="387">
        <f>$X$333+$V$334</f>
        <v>0</v>
      </c>
      <c r="Y334" s="164">
        <f>$Y$333+$W$334</f>
        <v>1</v>
      </c>
      <c r="Z334" s="387">
        <f>$Z$333+$X$334</f>
        <v>0</v>
      </c>
      <c r="AA334" s="164">
        <f>$AA$333+$Y$334</f>
        <v>1</v>
      </c>
      <c r="AB334" s="387">
        <f>$AB$333+$Z$334</f>
        <v>0</v>
      </c>
      <c r="AC334" s="402">
        <f t="shared" si="5"/>
        <v>7</v>
      </c>
    </row>
    <row r="335" spans="1:32" ht="15" customHeight="1" thickBot="1">
      <c r="B335" s="127" t="str">
        <f>'04.01.4-COBERTURAS'!$B$194</f>
        <v>04.01.700</v>
      </c>
      <c r="C335" s="128" t="str">
        <f>'04.01.4-COBERTURAS'!$C$194</f>
        <v>Acabamentos e Arremates</v>
      </c>
      <c r="D335" s="343"/>
      <c r="E335" s="1000"/>
      <c r="F335" s="1000"/>
      <c r="G335" s="1000"/>
      <c r="H335" s="1000"/>
      <c r="I335" s="1000"/>
      <c r="J335" s="1000"/>
      <c r="K335" s="1000"/>
      <c r="L335" s="1000"/>
      <c r="M335" s="1000"/>
      <c r="N335" s="1000"/>
      <c r="O335" s="1000"/>
      <c r="P335" s="1000"/>
      <c r="Q335" s="1000"/>
      <c r="R335" s="1000"/>
      <c r="S335" s="1000"/>
      <c r="T335" s="1000"/>
      <c r="U335" s="1000"/>
      <c r="V335" s="1000"/>
      <c r="W335" s="1000"/>
      <c r="X335" s="1000"/>
      <c r="Y335" s="1000"/>
      <c r="Z335" s="1000"/>
      <c r="AA335" s="1000"/>
      <c r="AB335" s="1000"/>
      <c r="AC335" s="402">
        <f t="shared" si="5"/>
        <v>0</v>
      </c>
      <c r="AF335" t="s">
        <v>2841</v>
      </c>
    </row>
    <row r="336" spans="1:32" ht="15" customHeight="1">
      <c r="A336" s="107">
        <v>1</v>
      </c>
      <c r="B336" s="994" t="str">
        <f>'04.01.4-COBERTURAS'!$B$195</f>
        <v>04.01.700.01</v>
      </c>
      <c r="C336" s="996" t="str">
        <f>'04.01.4-COBERTURAS'!$C$195</f>
        <v xml:space="preserve">RUFO EM CHAPA DE ALUMÍNIO #1.5MM, LARGURA DE 30 CM, INCLUSO TRANSPORTE VERTICAL </v>
      </c>
      <c r="D336" s="1010">
        <f>'04.01.4-COBERTURAS'!$H$195</f>
        <v>0</v>
      </c>
      <c r="E336" s="175"/>
      <c r="F336" s="381">
        <f>$E$336*$D$336</f>
        <v>0</v>
      </c>
      <c r="G336" s="176"/>
      <c r="H336" s="386">
        <f>$G$336*$D$336</f>
        <v>0</v>
      </c>
      <c r="I336" s="176"/>
      <c r="J336" s="386">
        <f>$I$336*$D$336</f>
        <v>0</v>
      </c>
      <c r="K336" s="176"/>
      <c r="L336" s="386">
        <f>$K$336*$D$336</f>
        <v>0</v>
      </c>
      <c r="M336" s="176"/>
      <c r="N336" s="386">
        <f>$M$336*$D$336</f>
        <v>0</v>
      </c>
      <c r="O336" s="176">
        <v>1</v>
      </c>
      <c r="P336" s="386">
        <f>$O$336*$D$336</f>
        <v>0</v>
      </c>
      <c r="Q336" s="176"/>
      <c r="R336" s="386">
        <f>$Q$336*$D$336</f>
        <v>0</v>
      </c>
      <c r="S336" s="176"/>
      <c r="T336" s="386">
        <f>$S$336*$D$336</f>
        <v>0</v>
      </c>
      <c r="U336" s="176"/>
      <c r="V336" s="386">
        <f>$U$336*$D$336</f>
        <v>0</v>
      </c>
      <c r="W336" s="176"/>
      <c r="X336" s="386">
        <f>$W$336*$D$336</f>
        <v>0</v>
      </c>
      <c r="Y336" s="176"/>
      <c r="Z336" s="386">
        <f>$Y$336*$D$336</f>
        <v>0</v>
      </c>
      <c r="AA336" s="176"/>
      <c r="AB336" s="386">
        <f>$AA$336*$D$336</f>
        <v>0</v>
      </c>
      <c r="AC336" s="402">
        <f t="shared" si="5"/>
        <v>1</v>
      </c>
      <c r="AF336" t="s">
        <v>2842</v>
      </c>
    </row>
    <row r="337" spans="1:32" ht="15" customHeight="1" thickBot="1">
      <c r="A337" s="107">
        <v>2</v>
      </c>
      <c r="B337" s="995"/>
      <c r="C337" s="997"/>
      <c r="D337" s="1011"/>
      <c r="E337" s="162">
        <f>$E$336</f>
        <v>0</v>
      </c>
      <c r="F337" s="382">
        <f>$F$336</f>
        <v>0</v>
      </c>
      <c r="G337" s="164">
        <f>$G$336+$E$337</f>
        <v>0</v>
      </c>
      <c r="H337" s="387">
        <f>$H$336+$F$337</f>
        <v>0</v>
      </c>
      <c r="I337" s="164">
        <f>$I$336+$G$337</f>
        <v>0</v>
      </c>
      <c r="J337" s="387">
        <f>$J$336+$H$337</f>
        <v>0</v>
      </c>
      <c r="K337" s="164">
        <f>$K$336+$I$337</f>
        <v>0</v>
      </c>
      <c r="L337" s="387">
        <f>$L$336+$J$337</f>
        <v>0</v>
      </c>
      <c r="M337" s="164">
        <f>$M$336+$K$337</f>
        <v>0</v>
      </c>
      <c r="N337" s="387">
        <f>$N$336+$L$337</f>
        <v>0</v>
      </c>
      <c r="O337" s="164">
        <f>$O$336+$M$337</f>
        <v>1</v>
      </c>
      <c r="P337" s="387">
        <f>$P$336+$N$337</f>
        <v>0</v>
      </c>
      <c r="Q337" s="164">
        <f>$Q$336+$O$337</f>
        <v>1</v>
      </c>
      <c r="R337" s="387">
        <f>$R$336+$P$337</f>
        <v>0</v>
      </c>
      <c r="S337" s="164">
        <f>$S$336+$Q$337</f>
        <v>1</v>
      </c>
      <c r="T337" s="387">
        <f>$T$336+$R$337</f>
        <v>0</v>
      </c>
      <c r="U337" s="164">
        <f>$U$336+$S$337</f>
        <v>1</v>
      </c>
      <c r="V337" s="387">
        <f>$V$336+$T$337</f>
        <v>0</v>
      </c>
      <c r="W337" s="164">
        <f>$W$336+$U$337</f>
        <v>1</v>
      </c>
      <c r="X337" s="387">
        <f>$X$336+$V$337</f>
        <v>0</v>
      </c>
      <c r="Y337" s="164">
        <f>$Y$336+$W$337</f>
        <v>1</v>
      </c>
      <c r="Z337" s="387">
        <f>$Z$336+$X$337</f>
        <v>0</v>
      </c>
      <c r="AA337" s="164">
        <f>$AA$336+$Y$337</f>
        <v>1</v>
      </c>
      <c r="AB337" s="387">
        <f>$AB$336+$Z$337</f>
        <v>0</v>
      </c>
      <c r="AC337" s="402">
        <f t="shared" si="5"/>
        <v>7</v>
      </c>
    </row>
    <row r="338" spans="1:32" ht="15" customHeight="1">
      <c r="A338" s="107">
        <v>1</v>
      </c>
      <c r="B338" s="994" t="str">
        <f>'04.01.4-COBERTURAS'!$B$196</f>
        <v>04.01.700.02</v>
      </c>
      <c r="C338" s="996" t="str">
        <f>'04.01.4-COBERTURAS'!$C$196</f>
        <v>CALHA EM CHAPA DE ALUMÍNIO, RETANGULAR (15X15CM), 1,5MM DE ESPESSURA, INCLUSO TRANSPORTE VERTICAL</v>
      </c>
      <c r="D338" s="1010">
        <f>'04.01.4-COBERTURAS'!$H$196</f>
        <v>0</v>
      </c>
      <c r="E338" s="175"/>
      <c r="F338" s="381">
        <f>$E$338*$D$338</f>
        <v>0</v>
      </c>
      <c r="G338" s="176"/>
      <c r="H338" s="386">
        <f>$G$338*$D$338</f>
        <v>0</v>
      </c>
      <c r="I338" s="176"/>
      <c r="J338" s="386">
        <f>$I$338*$D$338</f>
        <v>0</v>
      </c>
      <c r="K338" s="176"/>
      <c r="L338" s="386">
        <f>$K$338*$D$338</f>
        <v>0</v>
      </c>
      <c r="M338" s="176"/>
      <c r="N338" s="386">
        <f>$M$338*$D$338</f>
        <v>0</v>
      </c>
      <c r="O338" s="176">
        <v>1</v>
      </c>
      <c r="P338" s="386">
        <f>$O$338*$D$338</f>
        <v>0</v>
      </c>
      <c r="Q338" s="176"/>
      <c r="R338" s="386">
        <f>$Q$338*$D$338</f>
        <v>0</v>
      </c>
      <c r="S338" s="176"/>
      <c r="T338" s="386">
        <f>$S$338*$D$338</f>
        <v>0</v>
      </c>
      <c r="U338" s="176"/>
      <c r="V338" s="386">
        <f>$U$338*$D$338</f>
        <v>0</v>
      </c>
      <c r="W338" s="176"/>
      <c r="X338" s="386">
        <f>$W$338*$D$338</f>
        <v>0</v>
      </c>
      <c r="Y338" s="176"/>
      <c r="Z338" s="386">
        <f>$Y$338*$D$338</f>
        <v>0</v>
      </c>
      <c r="AA338" s="176"/>
      <c r="AB338" s="386">
        <f>$AA$338*$D$338</f>
        <v>0</v>
      </c>
      <c r="AC338" s="402">
        <f t="shared" si="5"/>
        <v>1</v>
      </c>
      <c r="AF338" t="s">
        <v>2843</v>
      </c>
    </row>
    <row r="339" spans="1:32" ht="15" customHeight="1" thickBot="1">
      <c r="A339" s="107">
        <v>2</v>
      </c>
      <c r="B339" s="995"/>
      <c r="C339" s="997"/>
      <c r="D339" s="1011"/>
      <c r="E339" s="162">
        <f>$E$338</f>
        <v>0</v>
      </c>
      <c r="F339" s="382">
        <f>$F$338</f>
        <v>0</v>
      </c>
      <c r="G339" s="164">
        <f>$G$338+$E$339</f>
        <v>0</v>
      </c>
      <c r="H339" s="387">
        <f>$H$338+$F$339</f>
        <v>0</v>
      </c>
      <c r="I339" s="164">
        <f>$I$338+$G$339</f>
        <v>0</v>
      </c>
      <c r="J339" s="387">
        <f>$J$338+$H$339</f>
        <v>0</v>
      </c>
      <c r="K339" s="164">
        <f>$K$338+$I$339</f>
        <v>0</v>
      </c>
      <c r="L339" s="387">
        <f>$L$338+$J$339</f>
        <v>0</v>
      </c>
      <c r="M339" s="164">
        <f>$M$338+$K$339</f>
        <v>0</v>
      </c>
      <c r="N339" s="387">
        <f>$N$338+$L$339</f>
        <v>0</v>
      </c>
      <c r="O339" s="164">
        <f>$O$338+$M$339</f>
        <v>1</v>
      </c>
      <c r="P339" s="387">
        <f>$P$338+$N$339</f>
        <v>0</v>
      </c>
      <c r="Q339" s="164">
        <f>$Q$338+$O$339</f>
        <v>1</v>
      </c>
      <c r="R339" s="387">
        <f>$R$338+$P$339</f>
        <v>0</v>
      </c>
      <c r="S339" s="164">
        <f>$S$338+$Q$339</f>
        <v>1</v>
      </c>
      <c r="T339" s="387">
        <f>$T$338+$R$339</f>
        <v>0</v>
      </c>
      <c r="U339" s="164">
        <f>$U$338+$S$339</f>
        <v>1</v>
      </c>
      <c r="V339" s="387">
        <f>$V$338+$T$339</f>
        <v>0</v>
      </c>
      <c r="W339" s="164">
        <f>$W$338+$U$339</f>
        <v>1</v>
      </c>
      <c r="X339" s="387">
        <f>$X$338+$V$339</f>
        <v>0</v>
      </c>
      <c r="Y339" s="164">
        <f>$Y$338+$W$339</f>
        <v>1</v>
      </c>
      <c r="Z339" s="387">
        <f>$Z$338+$X$339</f>
        <v>0</v>
      </c>
      <c r="AA339" s="164">
        <f>$AA$338+$Y$339</f>
        <v>1</v>
      </c>
      <c r="AB339" s="387">
        <f>$AB$338+$Z$339</f>
        <v>0</v>
      </c>
      <c r="AC339" s="402">
        <f t="shared" si="5"/>
        <v>7</v>
      </c>
    </row>
    <row r="340" spans="1:32" ht="15" customHeight="1">
      <c r="B340" s="76" t="str">
        <f>'04.01.4-COBERTURAS'!$B$197</f>
        <v>04.01.000</v>
      </c>
      <c r="C340" s="40" t="str">
        <f>'04.01.4-COBERTURAS'!$C$197</f>
        <v xml:space="preserve">ARQUITETURA - Bloco G (G3 a G5) </v>
      </c>
      <c r="D340" s="378">
        <f>'04.01.4-COBERTURAS'!$H$197</f>
        <v>0</v>
      </c>
      <c r="E340" s="993"/>
      <c r="F340" s="993"/>
      <c r="G340" s="993"/>
      <c r="H340" s="993"/>
      <c r="I340" s="993"/>
      <c r="J340" s="993"/>
      <c r="K340" s="993"/>
      <c r="L340" s="993"/>
      <c r="M340" s="993"/>
      <c r="N340" s="993"/>
      <c r="O340" s="993"/>
      <c r="P340" s="993"/>
      <c r="Q340" s="993"/>
      <c r="R340" s="993"/>
      <c r="S340" s="993"/>
      <c r="T340" s="993"/>
      <c r="U340" s="993"/>
      <c r="V340" s="993"/>
      <c r="W340" s="993"/>
      <c r="X340" s="993"/>
      <c r="Y340" s="993"/>
      <c r="Z340" s="993"/>
      <c r="AA340" s="993"/>
      <c r="AB340" s="993"/>
      <c r="AC340" s="402">
        <f t="shared" si="5"/>
        <v>0</v>
      </c>
      <c r="AF340" s="200" t="s">
        <v>613</v>
      </c>
    </row>
    <row r="341" spans="1:32" ht="15" customHeight="1" thickBot="1">
      <c r="B341" s="127" t="str">
        <f>'04.01.4-COBERTURAS'!$B$198</f>
        <v>04.01.400</v>
      </c>
      <c r="C341" s="128" t="str">
        <f>'04.01.4-COBERTURAS'!$C$198</f>
        <v>Cobertura e fechamento lateral</v>
      </c>
      <c r="D341" s="343"/>
      <c r="E341" s="1000"/>
      <c r="F341" s="1000"/>
      <c r="G341" s="1000"/>
      <c r="H341" s="1000"/>
      <c r="I341" s="1000"/>
      <c r="J341" s="1000"/>
      <c r="K341" s="1000"/>
      <c r="L341" s="1000"/>
      <c r="M341" s="1000"/>
      <c r="N341" s="1000"/>
      <c r="O341" s="1000"/>
      <c r="P341" s="1000"/>
      <c r="Q341" s="1000"/>
      <c r="R341" s="1000"/>
      <c r="S341" s="1000"/>
      <c r="T341" s="1000"/>
      <c r="U341" s="1000"/>
      <c r="V341" s="1000"/>
      <c r="W341" s="1000"/>
      <c r="X341" s="1000"/>
      <c r="Y341" s="1000"/>
      <c r="Z341" s="1000"/>
      <c r="AA341" s="1000"/>
      <c r="AB341" s="1000"/>
      <c r="AC341" s="402">
        <f t="shared" si="5"/>
        <v>0</v>
      </c>
      <c r="AF341" t="s">
        <v>615</v>
      </c>
    </row>
    <row r="342" spans="1:32" ht="15" customHeight="1">
      <c r="A342" s="107">
        <v>1</v>
      </c>
      <c r="B342" s="994" t="str">
        <f>'04.01.4-COBERTURAS'!$B$199</f>
        <v>04.01.400.01</v>
      </c>
      <c r="C342" s="996" t="str">
        <f>'04.01.4-COBERTURAS'!$C$199</f>
        <v>REMOÇÃO DE TELHAS CERÂMICAS SEM REAPROVEITAMENTO, INCLUSIVE TRANSPORTE VERTICAL</v>
      </c>
      <c r="D342" s="1010">
        <f>'04.01.4-COBERTURAS'!$H$199</f>
        <v>0</v>
      </c>
      <c r="E342" s="175"/>
      <c r="F342" s="381">
        <f>$E$342*$D$342</f>
        <v>0</v>
      </c>
      <c r="G342" s="176"/>
      <c r="H342" s="386">
        <f>$G$342*$D$342</f>
        <v>0</v>
      </c>
      <c r="I342" s="176"/>
      <c r="J342" s="386">
        <f>$I$342*$D$342</f>
        <v>0</v>
      </c>
      <c r="K342" s="176"/>
      <c r="L342" s="386">
        <f>$K$342*$D$342</f>
        <v>0</v>
      </c>
      <c r="M342" s="176">
        <v>1</v>
      </c>
      <c r="N342" s="386">
        <f>$M$342*$D$342</f>
        <v>0</v>
      </c>
      <c r="O342" s="176"/>
      <c r="P342" s="386">
        <f>$O$342*$D$342</f>
        <v>0</v>
      </c>
      <c r="Q342" s="176"/>
      <c r="R342" s="386">
        <f>$Q$342*$D$342</f>
        <v>0</v>
      </c>
      <c r="S342" s="176"/>
      <c r="T342" s="386">
        <f>$S$342*$D$342</f>
        <v>0</v>
      </c>
      <c r="U342" s="176"/>
      <c r="V342" s="386">
        <f>$U$342*$D$342</f>
        <v>0</v>
      </c>
      <c r="W342" s="176"/>
      <c r="X342" s="386">
        <f>$W$342*$D$342</f>
        <v>0</v>
      </c>
      <c r="Y342" s="176"/>
      <c r="Z342" s="386">
        <f>$Y$342*$D$342</f>
        <v>0</v>
      </c>
      <c r="AA342" s="176"/>
      <c r="AB342" s="386">
        <f>$AA$342*$D$342</f>
        <v>0</v>
      </c>
      <c r="AC342" s="402">
        <f t="shared" si="5"/>
        <v>1</v>
      </c>
      <c r="AF342" t="s">
        <v>616</v>
      </c>
    </row>
    <row r="343" spans="1:32" ht="15" customHeight="1" thickBot="1">
      <c r="A343" s="107">
        <v>2</v>
      </c>
      <c r="B343" s="995"/>
      <c r="C343" s="997"/>
      <c r="D343" s="1011"/>
      <c r="E343" s="162">
        <f>$E$342</f>
        <v>0</v>
      </c>
      <c r="F343" s="382">
        <f>$F$342</f>
        <v>0</v>
      </c>
      <c r="G343" s="164">
        <f>$G$342+$E$343</f>
        <v>0</v>
      </c>
      <c r="H343" s="387">
        <f>$H$342+$F$343</f>
        <v>0</v>
      </c>
      <c r="I343" s="164">
        <f>$I$342+$G$343</f>
        <v>0</v>
      </c>
      <c r="J343" s="387">
        <f>$J$342+$H$343</f>
        <v>0</v>
      </c>
      <c r="K343" s="164">
        <f>$K$342+$I$343</f>
        <v>0</v>
      </c>
      <c r="L343" s="387">
        <f>$L$342+$J$343</f>
        <v>0</v>
      </c>
      <c r="M343" s="164">
        <f>$M$342+$K$343</f>
        <v>1</v>
      </c>
      <c r="N343" s="387">
        <f>$N$342+$L$343</f>
        <v>0</v>
      </c>
      <c r="O343" s="164">
        <f>$O$342+$M$343</f>
        <v>1</v>
      </c>
      <c r="P343" s="387">
        <f>$P$342+$N$343</f>
        <v>0</v>
      </c>
      <c r="Q343" s="164">
        <f>$Q$342+$O$343</f>
        <v>1</v>
      </c>
      <c r="R343" s="387">
        <f>$R$342+$P$343</f>
        <v>0</v>
      </c>
      <c r="S343" s="164">
        <f>$S$342+$Q$343</f>
        <v>1</v>
      </c>
      <c r="T343" s="387">
        <f>$T$342+$R$343</f>
        <v>0</v>
      </c>
      <c r="U343" s="164">
        <f>$U$342+$S$343</f>
        <v>1</v>
      </c>
      <c r="V343" s="387">
        <f>$V$342+$T$343</f>
        <v>0</v>
      </c>
      <c r="W343" s="164">
        <f>$W$342+$U$343</f>
        <v>1</v>
      </c>
      <c r="X343" s="387">
        <f>$X$342+$V$343</f>
        <v>0</v>
      </c>
      <c r="Y343" s="164">
        <f>$Y$342+$W$343</f>
        <v>1</v>
      </c>
      <c r="Z343" s="387">
        <f>$Z$342+$X$343</f>
        <v>0</v>
      </c>
      <c r="AA343" s="164">
        <f>$AA$342+$Y$343</f>
        <v>1</v>
      </c>
      <c r="AB343" s="387">
        <f>$AB$342+$Z$343</f>
        <v>0</v>
      </c>
      <c r="AC343" s="402">
        <f t="shared" si="5"/>
        <v>8</v>
      </c>
    </row>
    <row r="344" spans="1:32" ht="15" customHeight="1">
      <c r="A344" s="107">
        <v>1</v>
      </c>
      <c r="B344" s="994" t="str">
        <f>'04.01.4-COBERTURAS'!$B$200</f>
        <v>04.01.400.02</v>
      </c>
      <c r="C344" s="996" t="str">
        <f>'04.01.4-COBERTURAS'!$C$200</f>
        <v>REMOÇÃO CALHAS E RUFOS, DE FORMA MANUAL, SEM REAPROVEITAMENTO. AF_09/2023</v>
      </c>
      <c r="D344" s="1010">
        <f>'04.01.4-COBERTURAS'!$H$200</f>
        <v>0</v>
      </c>
      <c r="E344" s="175"/>
      <c r="F344" s="381">
        <f>$E$344*$D$344</f>
        <v>0</v>
      </c>
      <c r="G344" s="176"/>
      <c r="H344" s="386">
        <f>$G$344*$D$344</f>
        <v>0</v>
      </c>
      <c r="I344" s="176"/>
      <c r="J344" s="386">
        <f>$I$344*$D$344</f>
        <v>0</v>
      </c>
      <c r="K344" s="176"/>
      <c r="L344" s="386">
        <f>$K$344*$D$344</f>
        <v>0</v>
      </c>
      <c r="M344" s="176">
        <v>1</v>
      </c>
      <c r="N344" s="386">
        <f>$M$344*$D$344</f>
        <v>0</v>
      </c>
      <c r="O344" s="176"/>
      <c r="P344" s="386">
        <f>$O$344*$D$344</f>
        <v>0</v>
      </c>
      <c r="Q344" s="176"/>
      <c r="R344" s="386">
        <f>$Q$344*$D$344</f>
        <v>0</v>
      </c>
      <c r="S344" s="176"/>
      <c r="T344" s="386">
        <f>$S$344*$D$344</f>
        <v>0</v>
      </c>
      <c r="U344" s="176"/>
      <c r="V344" s="386">
        <f>$U$344*$D$344</f>
        <v>0</v>
      </c>
      <c r="W344" s="176"/>
      <c r="X344" s="386">
        <f>$W$344*$D$344</f>
        <v>0</v>
      </c>
      <c r="Y344" s="176"/>
      <c r="Z344" s="386">
        <f>$Y$344*$D$344</f>
        <v>0</v>
      </c>
      <c r="AA344" s="176"/>
      <c r="AB344" s="386">
        <f>$AA$344*$D$344</f>
        <v>0</v>
      </c>
      <c r="AC344" s="402">
        <f t="shared" si="5"/>
        <v>1</v>
      </c>
      <c r="AF344" t="s">
        <v>617</v>
      </c>
    </row>
    <row r="345" spans="1:32" ht="15" customHeight="1" thickBot="1">
      <c r="A345" s="107">
        <v>2</v>
      </c>
      <c r="B345" s="995"/>
      <c r="C345" s="997"/>
      <c r="D345" s="1011"/>
      <c r="E345" s="162">
        <f>$E$344</f>
        <v>0</v>
      </c>
      <c r="F345" s="382">
        <f>$F$344</f>
        <v>0</v>
      </c>
      <c r="G345" s="164">
        <f>$G$344+$E$345</f>
        <v>0</v>
      </c>
      <c r="H345" s="387">
        <f>$H$344+$F$345</f>
        <v>0</v>
      </c>
      <c r="I345" s="164">
        <f>$I$344+$G$345</f>
        <v>0</v>
      </c>
      <c r="J345" s="387">
        <f>$J$344+$H$345</f>
        <v>0</v>
      </c>
      <c r="K345" s="164">
        <f>$K$344+$I$345</f>
        <v>0</v>
      </c>
      <c r="L345" s="387">
        <f>$L$344+$J$345</f>
        <v>0</v>
      </c>
      <c r="M345" s="164">
        <f>$M$344+$K$345</f>
        <v>1</v>
      </c>
      <c r="N345" s="387">
        <f>$N$344+$L$345</f>
        <v>0</v>
      </c>
      <c r="O345" s="164">
        <f>$O$344+$M$345</f>
        <v>1</v>
      </c>
      <c r="P345" s="387">
        <f>$P$344+$N$345</f>
        <v>0</v>
      </c>
      <c r="Q345" s="164">
        <f>$Q$344+$O$345</f>
        <v>1</v>
      </c>
      <c r="R345" s="387">
        <f>$R$344+$P$345</f>
        <v>0</v>
      </c>
      <c r="S345" s="164">
        <f>$S$344+$Q$345</f>
        <v>1</v>
      </c>
      <c r="T345" s="387">
        <f>$T$344+$R$345</f>
        <v>0</v>
      </c>
      <c r="U345" s="164">
        <f>$U$344+$S$345</f>
        <v>1</v>
      </c>
      <c r="V345" s="387">
        <f>$V$344+$T$345</f>
        <v>0</v>
      </c>
      <c r="W345" s="164">
        <f>$W$344+$U$345</f>
        <v>1</v>
      </c>
      <c r="X345" s="387">
        <f>$X$344+$V$345</f>
        <v>0</v>
      </c>
      <c r="Y345" s="164">
        <f>$Y$344+$W$345</f>
        <v>1</v>
      </c>
      <c r="Z345" s="387">
        <f>$Z$344+$X$345</f>
        <v>0</v>
      </c>
      <c r="AA345" s="164">
        <f>$AA$344+$Y$345</f>
        <v>1</v>
      </c>
      <c r="AB345" s="387">
        <f>$AB$344+$Z$345</f>
        <v>0</v>
      </c>
      <c r="AC345" s="402">
        <f t="shared" si="5"/>
        <v>8</v>
      </c>
    </row>
    <row r="346" spans="1:32" ht="15" customHeight="1">
      <c r="A346" s="107">
        <v>1</v>
      </c>
      <c r="B346" s="994" t="str">
        <f>'04.01.4-COBERTURAS'!$B$201</f>
        <v>04.01.400.03</v>
      </c>
      <c r="C346" s="996" t="str">
        <f>'04.01.4-COBERTURAS'!$C$201</f>
        <v>RETIRADA E RECOLOCAÇÃO DE RIPA DE MADEIRA EM TELHADOS DE ATÉ 2 ÁGUAS COM TELHA CERÂMICA CAPA-CANAL, INCLUSO TRANSPORTE VERTICAL. AF_10/2025</v>
      </c>
      <c r="D346" s="1010">
        <f>'04.01.4-COBERTURAS'!$H$201</f>
        <v>0</v>
      </c>
      <c r="E346" s="175"/>
      <c r="F346" s="381">
        <f>$E$346*$D$346</f>
        <v>0</v>
      </c>
      <c r="G346" s="176"/>
      <c r="H346" s="386">
        <f>$G$346*$D$346</f>
        <v>0</v>
      </c>
      <c r="I346" s="176"/>
      <c r="J346" s="386">
        <f>$I$346*$D$346</f>
        <v>0</v>
      </c>
      <c r="K346" s="176"/>
      <c r="L346" s="386">
        <f>$K$346*$D$346</f>
        <v>0</v>
      </c>
      <c r="M346" s="176">
        <v>1</v>
      </c>
      <c r="N346" s="386">
        <f>$M$346*$D$346</f>
        <v>0</v>
      </c>
      <c r="O346" s="176"/>
      <c r="P346" s="386">
        <f>$O$346*$D$346</f>
        <v>0</v>
      </c>
      <c r="Q346" s="176"/>
      <c r="R346" s="386">
        <f>$Q$346*$D$346</f>
        <v>0</v>
      </c>
      <c r="S346" s="176"/>
      <c r="T346" s="386">
        <f>$S$346*$D$346</f>
        <v>0</v>
      </c>
      <c r="U346" s="176"/>
      <c r="V346" s="386">
        <f>$U$346*$D$346</f>
        <v>0</v>
      </c>
      <c r="W346" s="176"/>
      <c r="X346" s="386">
        <f>$W$346*$D$346</f>
        <v>0</v>
      </c>
      <c r="Y346" s="176"/>
      <c r="Z346" s="386">
        <f>$Y$346*$D$346</f>
        <v>0</v>
      </c>
      <c r="AA346" s="176"/>
      <c r="AB346" s="386">
        <f>$AA$346*$D$346</f>
        <v>0</v>
      </c>
      <c r="AC346" s="402">
        <f t="shared" si="5"/>
        <v>1</v>
      </c>
      <c r="AF346" t="s">
        <v>2844</v>
      </c>
    </row>
    <row r="347" spans="1:32" ht="15" customHeight="1" thickBot="1">
      <c r="A347" s="107">
        <v>2</v>
      </c>
      <c r="B347" s="995"/>
      <c r="C347" s="997"/>
      <c r="D347" s="1011"/>
      <c r="E347" s="162">
        <f>$E$346</f>
        <v>0</v>
      </c>
      <c r="F347" s="382">
        <f>$F$346</f>
        <v>0</v>
      </c>
      <c r="G347" s="164">
        <f>$G$346+$E$347</f>
        <v>0</v>
      </c>
      <c r="H347" s="387">
        <f>$H$346+$F$347</f>
        <v>0</v>
      </c>
      <c r="I347" s="164">
        <f>$I$346+$G$347</f>
        <v>0</v>
      </c>
      <c r="J347" s="387">
        <f>$J$346+$H$347</f>
        <v>0</v>
      </c>
      <c r="K347" s="164">
        <f>$K$346+$I$347</f>
        <v>0</v>
      </c>
      <c r="L347" s="387">
        <f>$L$346+$J$347</f>
        <v>0</v>
      </c>
      <c r="M347" s="164">
        <f>$M$346+$K$347</f>
        <v>1</v>
      </c>
      <c r="N347" s="387">
        <f>$N$346+$L$347</f>
        <v>0</v>
      </c>
      <c r="O347" s="164">
        <f>$O$346+$M$347</f>
        <v>1</v>
      </c>
      <c r="P347" s="387">
        <f>$P$346+$N$347</f>
        <v>0</v>
      </c>
      <c r="Q347" s="164">
        <f>$Q$346+$O$347</f>
        <v>1</v>
      </c>
      <c r="R347" s="387">
        <f>$R$346+$P$347</f>
        <v>0</v>
      </c>
      <c r="S347" s="164">
        <f>$S$346+$Q$347</f>
        <v>1</v>
      </c>
      <c r="T347" s="387">
        <f>$T$346+$R$347</f>
        <v>0</v>
      </c>
      <c r="U347" s="164">
        <f>$U$346+$S$347</f>
        <v>1</v>
      </c>
      <c r="V347" s="387">
        <f>$V$346+$T$347</f>
        <v>0</v>
      </c>
      <c r="W347" s="164">
        <f>$W$346+$U$347</f>
        <v>1</v>
      </c>
      <c r="X347" s="387">
        <f>$X$346+$V$347</f>
        <v>0</v>
      </c>
      <c r="Y347" s="164">
        <f>$Y$346+$W$347</f>
        <v>1</v>
      </c>
      <c r="Z347" s="387">
        <f>$Z$346+$X$347</f>
        <v>0</v>
      </c>
      <c r="AA347" s="164">
        <f>$AA$346+$Y$347</f>
        <v>1</v>
      </c>
      <c r="AB347" s="387">
        <f>$AB$346+$Z$347</f>
        <v>0</v>
      </c>
      <c r="AC347" s="402">
        <f t="shared" si="5"/>
        <v>8</v>
      </c>
    </row>
    <row r="348" spans="1:32" ht="15" customHeight="1">
      <c r="A348" s="107">
        <v>1</v>
      </c>
      <c r="B348" s="994" t="str">
        <f>'04.01.4-COBERTURAS'!$B$202</f>
        <v>04.01.400.04</v>
      </c>
      <c r="C348" s="996" t="str">
        <f>'04.01.4-COBERTURAS'!$C$202</f>
        <v>REVISÃO DA TRAMA DE MADEIRA DO TELHADO</v>
      </c>
      <c r="D348" s="1010">
        <f>'04.01.4-COBERTURAS'!$H$202</f>
        <v>0</v>
      </c>
      <c r="E348" s="175"/>
      <c r="F348" s="381">
        <f>$E$348*$D$348</f>
        <v>0</v>
      </c>
      <c r="G348" s="176"/>
      <c r="H348" s="386">
        <f>$G$348*$D$348</f>
        <v>0</v>
      </c>
      <c r="I348" s="176"/>
      <c r="J348" s="386">
        <f>$I$348*$D$348</f>
        <v>0</v>
      </c>
      <c r="K348" s="176"/>
      <c r="L348" s="386">
        <f>$K$348*$D$348</f>
        <v>0</v>
      </c>
      <c r="M348" s="176">
        <v>1</v>
      </c>
      <c r="N348" s="386">
        <f>$M$348*$D$348</f>
        <v>0</v>
      </c>
      <c r="O348" s="176"/>
      <c r="P348" s="386">
        <f>$O$348*$D$348</f>
        <v>0</v>
      </c>
      <c r="Q348" s="176"/>
      <c r="R348" s="386">
        <f>$Q$348*$D$348</f>
        <v>0</v>
      </c>
      <c r="S348" s="176"/>
      <c r="T348" s="386">
        <f>$S$348*$D$348</f>
        <v>0</v>
      </c>
      <c r="U348" s="176"/>
      <c r="V348" s="386">
        <f>$U$348*$D$348</f>
        <v>0</v>
      </c>
      <c r="W348" s="176"/>
      <c r="X348" s="386">
        <f>$W$348*$D$348</f>
        <v>0</v>
      </c>
      <c r="Y348" s="176"/>
      <c r="Z348" s="386">
        <f>$Y$348*$D$348</f>
        <v>0</v>
      </c>
      <c r="AA348" s="176"/>
      <c r="AB348" s="386">
        <f>$AA$348*$D$348</f>
        <v>0</v>
      </c>
      <c r="AC348" s="402">
        <f t="shared" si="5"/>
        <v>1</v>
      </c>
      <c r="AF348" t="s">
        <v>2845</v>
      </c>
    </row>
    <row r="349" spans="1:32" ht="15" customHeight="1" thickBot="1">
      <c r="A349" s="107">
        <v>2</v>
      </c>
      <c r="B349" s="995"/>
      <c r="C349" s="997"/>
      <c r="D349" s="1011"/>
      <c r="E349" s="162">
        <f>$E$348</f>
        <v>0</v>
      </c>
      <c r="F349" s="382">
        <f>$F$348</f>
        <v>0</v>
      </c>
      <c r="G349" s="164">
        <f>$G$348+$E$349</f>
        <v>0</v>
      </c>
      <c r="H349" s="387">
        <f>$H$348+$F$349</f>
        <v>0</v>
      </c>
      <c r="I349" s="164">
        <f>$I$348+$G$349</f>
        <v>0</v>
      </c>
      <c r="J349" s="387">
        <f>$J$348+$H$349</f>
        <v>0</v>
      </c>
      <c r="K349" s="164">
        <f>$K$348+$I$349</f>
        <v>0</v>
      </c>
      <c r="L349" s="387">
        <f>$L$348+$J$349</f>
        <v>0</v>
      </c>
      <c r="M349" s="164">
        <f>$M$348+$K$349</f>
        <v>1</v>
      </c>
      <c r="N349" s="387">
        <f>$N$348+$L$349</f>
        <v>0</v>
      </c>
      <c r="O349" s="164">
        <f>$O$348+$M$349</f>
        <v>1</v>
      </c>
      <c r="P349" s="387">
        <f>$P$348+$N$349</f>
        <v>0</v>
      </c>
      <c r="Q349" s="164">
        <f>$Q$348+$O$349</f>
        <v>1</v>
      </c>
      <c r="R349" s="387">
        <f>$R$348+$P$349</f>
        <v>0</v>
      </c>
      <c r="S349" s="164">
        <f>$S$348+$Q$349</f>
        <v>1</v>
      </c>
      <c r="T349" s="387">
        <f>$T$348+$R$349</f>
        <v>0</v>
      </c>
      <c r="U349" s="164">
        <f>$U$348+$S$349</f>
        <v>1</v>
      </c>
      <c r="V349" s="387">
        <f>$V$348+$T$349</f>
        <v>0</v>
      </c>
      <c r="W349" s="164">
        <f>$W$348+$U$349</f>
        <v>1</v>
      </c>
      <c r="X349" s="387">
        <f>$X$348+$V$349</f>
        <v>0</v>
      </c>
      <c r="Y349" s="164">
        <f>$Y$348+$W$349</f>
        <v>1</v>
      </c>
      <c r="Z349" s="387">
        <f>$Z$348+$X$349</f>
        <v>0</v>
      </c>
      <c r="AA349" s="164">
        <f>$AA$348+$Y$349</f>
        <v>1</v>
      </c>
      <c r="AB349" s="387">
        <f>$AB$348+$Z$349</f>
        <v>0</v>
      </c>
      <c r="AC349" s="402">
        <f t="shared" si="5"/>
        <v>8</v>
      </c>
    </row>
    <row r="350" spans="1:32" ht="15" customHeight="1">
      <c r="A350" s="107">
        <v>1</v>
      </c>
      <c r="B350" s="994" t="str">
        <f>'04.01.4-COBERTURAS'!$B$203</f>
        <v>04.01.400.06</v>
      </c>
      <c r="C350" s="996" t="str">
        <f>'04.01.4-COBERTURAS'!$C$203</f>
        <v>SUBCOBERTURA COM MANTA PLÁSTICA REVESTIDA POR PELÍCULA DE ALUMÍNO, INCLUSO TRANSPORTE VERTICAL. AF_07/2019</v>
      </c>
      <c r="D350" s="1010">
        <f>'04.01.4-COBERTURAS'!$H$203</f>
        <v>0</v>
      </c>
      <c r="E350" s="175"/>
      <c r="F350" s="381">
        <f>$E$350*$D$350</f>
        <v>0</v>
      </c>
      <c r="G350" s="176"/>
      <c r="H350" s="386">
        <f>$G$350*$D$350</f>
        <v>0</v>
      </c>
      <c r="I350" s="176"/>
      <c r="J350" s="386">
        <f>$I$350*$D$350</f>
        <v>0</v>
      </c>
      <c r="K350" s="176"/>
      <c r="L350" s="386">
        <f>$K$350*$D$350</f>
        <v>0</v>
      </c>
      <c r="M350" s="176">
        <v>1</v>
      </c>
      <c r="N350" s="386">
        <f>$M$350*$D$350</f>
        <v>0</v>
      </c>
      <c r="O350" s="176"/>
      <c r="P350" s="386">
        <f>$O$350*$D$350</f>
        <v>0</v>
      </c>
      <c r="Q350" s="176"/>
      <c r="R350" s="386">
        <f>$Q$350*$D$350</f>
        <v>0</v>
      </c>
      <c r="S350" s="176"/>
      <c r="T350" s="386">
        <f>$S$350*$D$350</f>
        <v>0</v>
      </c>
      <c r="U350" s="176"/>
      <c r="V350" s="386">
        <f>$U$350*$D$350</f>
        <v>0</v>
      </c>
      <c r="W350" s="176"/>
      <c r="X350" s="386">
        <f>$W$350*$D$350</f>
        <v>0</v>
      </c>
      <c r="Y350" s="176"/>
      <c r="Z350" s="386">
        <f>$Y$350*$D$350</f>
        <v>0</v>
      </c>
      <c r="AA350" s="176"/>
      <c r="AB350" s="386">
        <f>$AA$350*$D$350</f>
        <v>0</v>
      </c>
      <c r="AC350" s="402">
        <f t="shared" si="5"/>
        <v>1</v>
      </c>
      <c r="AF350" t="s">
        <v>2846</v>
      </c>
    </row>
    <row r="351" spans="1:32" ht="15" customHeight="1" thickBot="1">
      <c r="A351" s="107">
        <v>2</v>
      </c>
      <c r="B351" s="995"/>
      <c r="C351" s="997"/>
      <c r="D351" s="1011"/>
      <c r="E351" s="162">
        <f>$E$350</f>
        <v>0</v>
      </c>
      <c r="F351" s="382">
        <f>$F$350</f>
        <v>0</v>
      </c>
      <c r="G351" s="164">
        <f>$G$350+$E$351</f>
        <v>0</v>
      </c>
      <c r="H351" s="387">
        <f>$H$350+$F$351</f>
        <v>0</v>
      </c>
      <c r="I351" s="164">
        <f>$I$350+$G$351</f>
        <v>0</v>
      </c>
      <c r="J351" s="387">
        <f>$J$350+$H$351</f>
        <v>0</v>
      </c>
      <c r="K351" s="164">
        <f>$K$350+$I$351</f>
        <v>0</v>
      </c>
      <c r="L351" s="387">
        <f>$L$350+$J$351</f>
        <v>0</v>
      </c>
      <c r="M351" s="164">
        <f>$M$350+$K$351</f>
        <v>1</v>
      </c>
      <c r="N351" s="387">
        <f>$N$350+$L$351</f>
        <v>0</v>
      </c>
      <c r="O351" s="164">
        <f>$O$350+$M$351</f>
        <v>1</v>
      </c>
      <c r="P351" s="387">
        <f>$P$350+$N$351</f>
        <v>0</v>
      </c>
      <c r="Q351" s="164">
        <f>$Q$350+$O$351</f>
        <v>1</v>
      </c>
      <c r="R351" s="387">
        <f>$R$350+$P$351</f>
        <v>0</v>
      </c>
      <c r="S351" s="164">
        <f>$S$350+$Q$351</f>
        <v>1</v>
      </c>
      <c r="T351" s="387">
        <f>$T$350+$R$351</f>
        <v>0</v>
      </c>
      <c r="U351" s="164">
        <f>$U$350+$S$351</f>
        <v>1</v>
      </c>
      <c r="V351" s="387">
        <f>$V$350+$T$351</f>
        <v>0</v>
      </c>
      <c r="W351" s="164">
        <f>$W$350+$U$351</f>
        <v>1</v>
      </c>
      <c r="X351" s="387">
        <f>$X$350+$V$351</f>
        <v>0</v>
      </c>
      <c r="Y351" s="164">
        <f>$Y$350+$W$351</f>
        <v>1</v>
      </c>
      <c r="Z351" s="387">
        <f>$Z$350+$X$351</f>
        <v>0</v>
      </c>
      <c r="AA351" s="164">
        <f>$AA$350+$Y$351</f>
        <v>1</v>
      </c>
      <c r="AB351" s="387">
        <f>$AB$350+$Z$351</f>
        <v>0</v>
      </c>
      <c r="AC351" s="402">
        <f t="shared" si="5"/>
        <v>8</v>
      </c>
    </row>
    <row r="352" spans="1:32" ht="15" customHeight="1">
      <c r="A352" s="107">
        <v>1</v>
      </c>
      <c r="B352" s="994" t="str">
        <f>'04.01.4-COBERTURAS'!$B$204</f>
        <v>04.01.400.07</v>
      </c>
      <c r="C352" s="996" t="str">
        <f>'04.01.4-COBERTURAS'!$C$204</f>
        <v>TELHAMENTO COM TELHA CERÂMICA CAPA-CANAL, TIPO COLONIAL, COM MAIS DE 2 ÁGUAS, INCLUSO TRANSPORTE VERTICAL, INCLUSIVE APLICAÇÃO DE RESINA</v>
      </c>
      <c r="D352" s="1010">
        <f>'04.01.4-COBERTURAS'!$H$204</f>
        <v>0</v>
      </c>
      <c r="E352" s="175"/>
      <c r="F352" s="381">
        <f>$E$352*$D$352</f>
        <v>0</v>
      </c>
      <c r="G352" s="176"/>
      <c r="H352" s="386">
        <f>$G$352*$D$352</f>
        <v>0</v>
      </c>
      <c r="I352" s="176"/>
      <c r="J352" s="386">
        <f>$I$352*$D$352</f>
        <v>0</v>
      </c>
      <c r="K352" s="176"/>
      <c r="L352" s="386">
        <f>$K$352*$D$352</f>
        <v>0</v>
      </c>
      <c r="M352" s="176">
        <v>1</v>
      </c>
      <c r="N352" s="386">
        <f>$M$352*$D$352</f>
        <v>0</v>
      </c>
      <c r="O352" s="176"/>
      <c r="P352" s="386">
        <f>$O$352*$D$352</f>
        <v>0</v>
      </c>
      <c r="Q352" s="176"/>
      <c r="R352" s="386">
        <f>$Q$352*$D$352</f>
        <v>0</v>
      </c>
      <c r="S352" s="176"/>
      <c r="T352" s="386">
        <f>$S$352*$D$352</f>
        <v>0</v>
      </c>
      <c r="U352" s="176"/>
      <c r="V352" s="386">
        <f>$U$352*$D$352</f>
        <v>0</v>
      </c>
      <c r="W352" s="176"/>
      <c r="X352" s="386">
        <f>$W$352*$D$352</f>
        <v>0</v>
      </c>
      <c r="Y352" s="176"/>
      <c r="Z352" s="386">
        <f>$Y$352*$D$352</f>
        <v>0</v>
      </c>
      <c r="AA352" s="176"/>
      <c r="AB352" s="386">
        <f>$AA$352*$D$352</f>
        <v>0</v>
      </c>
      <c r="AC352" s="402">
        <f t="shared" si="5"/>
        <v>1</v>
      </c>
      <c r="AF352" t="s">
        <v>2847</v>
      </c>
    </row>
    <row r="353" spans="1:32" ht="15" customHeight="1" thickBot="1">
      <c r="A353" s="107">
        <v>2</v>
      </c>
      <c r="B353" s="995"/>
      <c r="C353" s="997"/>
      <c r="D353" s="1011"/>
      <c r="E353" s="162">
        <f>$E$352</f>
        <v>0</v>
      </c>
      <c r="F353" s="382">
        <f>$F$352</f>
        <v>0</v>
      </c>
      <c r="G353" s="164">
        <f>$G$352+$E$353</f>
        <v>0</v>
      </c>
      <c r="H353" s="387">
        <f>$H$352+$F$353</f>
        <v>0</v>
      </c>
      <c r="I353" s="164">
        <f>$I$352+$G$353</f>
        <v>0</v>
      </c>
      <c r="J353" s="387">
        <f>$J$352+$H$353</f>
        <v>0</v>
      </c>
      <c r="K353" s="164">
        <f>$K$352+$I$353</f>
        <v>0</v>
      </c>
      <c r="L353" s="387">
        <f>$L$352+$J$353</f>
        <v>0</v>
      </c>
      <c r="M353" s="164">
        <f>$M$352+$K$353</f>
        <v>1</v>
      </c>
      <c r="N353" s="387">
        <f>$N$352+$L$353</f>
        <v>0</v>
      </c>
      <c r="O353" s="164">
        <f>$O$352+$M$353</f>
        <v>1</v>
      </c>
      <c r="P353" s="387">
        <f>$P$352+$N$353</f>
        <v>0</v>
      </c>
      <c r="Q353" s="164">
        <f>$Q$352+$O$353</f>
        <v>1</v>
      </c>
      <c r="R353" s="387">
        <f>$R$352+$P$353</f>
        <v>0</v>
      </c>
      <c r="S353" s="164">
        <f>$S$352+$Q$353</f>
        <v>1</v>
      </c>
      <c r="T353" s="387">
        <f>$T$352+$R$353</f>
        <v>0</v>
      </c>
      <c r="U353" s="164">
        <f>$U$352+$S$353</f>
        <v>1</v>
      </c>
      <c r="V353" s="387">
        <f>$V$352+$T$353</f>
        <v>0</v>
      </c>
      <c r="W353" s="164">
        <f>$W$352+$U$353</f>
        <v>1</v>
      </c>
      <c r="X353" s="387">
        <f>$X$352+$V$353</f>
        <v>0</v>
      </c>
      <c r="Y353" s="164">
        <f>$Y$352+$W$353</f>
        <v>1</v>
      </c>
      <c r="Z353" s="387">
        <f>$Z$352+$X$353</f>
        <v>0</v>
      </c>
      <c r="AA353" s="164">
        <f>$AA$352+$Y$353</f>
        <v>1</v>
      </c>
      <c r="AB353" s="387">
        <f>$AB$352+$Z$353</f>
        <v>0</v>
      </c>
      <c r="AC353" s="402">
        <f t="shared" si="5"/>
        <v>8</v>
      </c>
    </row>
    <row r="354" spans="1:32" ht="15" customHeight="1">
      <c r="A354" s="107">
        <v>1</v>
      </c>
      <c r="B354" s="994" t="str">
        <f>'04.01.4-COBERTURAS'!$B$205</f>
        <v>04.01.400.08</v>
      </c>
      <c r="C354" s="996" t="str">
        <f>'04.01.4-COBERTURAS'!$C$205</f>
        <v>CUMEEIRA E ESPIGÃO PARA TELHA CERÂMICA EMBOÇADA COM ARGAMASSA TRAÇO 1:2:9 (CIMENTO, CAL E AREIA), PARA TELHADOS COM MAIS DE 2 ÁGUAS, INCLUSO TRANSPORTE VERTICAL. AF_07/2019</v>
      </c>
      <c r="D354" s="1010">
        <f>'04.01.4-COBERTURAS'!$H$205</f>
        <v>0</v>
      </c>
      <c r="E354" s="175"/>
      <c r="F354" s="381">
        <f>$E$354*$D$354</f>
        <v>0</v>
      </c>
      <c r="G354" s="176"/>
      <c r="H354" s="386">
        <f>$G$354*$D$354</f>
        <v>0</v>
      </c>
      <c r="I354" s="176"/>
      <c r="J354" s="386">
        <f>$I$354*$D$354</f>
        <v>0</v>
      </c>
      <c r="K354" s="176"/>
      <c r="L354" s="386">
        <f>$K$354*$D$354</f>
        <v>0</v>
      </c>
      <c r="M354" s="176">
        <v>1</v>
      </c>
      <c r="N354" s="386">
        <f>$M$354*$D$354</f>
        <v>0</v>
      </c>
      <c r="O354" s="176"/>
      <c r="P354" s="386">
        <f>$O$354*$D$354</f>
        <v>0</v>
      </c>
      <c r="Q354" s="176"/>
      <c r="R354" s="386">
        <f>$Q$354*$D$354</f>
        <v>0</v>
      </c>
      <c r="S354" s="176"/>
      <c r="T354" s="386">
        <f>$S$354*$D$354</f>
        <v>0</v>
      </c>
      <c r="U354" s="176"/>
      <c r="V354" s="386">
        <f>$U$354*$D$354</f>
        <v>0</v>
      </c>
      <c r="W354" s="176"/>
      <c r="X354" s="386">
        <f>$W$354*$D$354</f>
        <v>0</v>
      </c>
      <c r="Y354" s="176"/>
      <c r="Z354" s="386">
        <f>$Y$354*$D$354</f>
        <v>0</v>
      </c>
      <c r="AA354" s="176"/>
      <c r="AB354" s="386">
        <f>$AA$354*$D$354</f>
        <v>0</v>
      </c>
      <c r="AC354" s="402">
        <f t="shared" si="5"/>
        <v>1</v>
      </c>
      <c r="AF354" t="s">
        <v>2848</v>
      </c>
    </row>
    <row r="355" spans="1:32" ht="15" customHeight="1" thickBot="1">
      <c r="A355" s="107">
        <v>2</v>
      </c>
      <c r="B355" s="995"/>
      <c r="C355" s="997"/>
      <c r="D355" s="1011"/>
      <c r="E355" s="162">
        <f>$E$354</f>
        <v>0</v>
      </c>
      <c r="F355" s="382">
        <f>$F$354</f>
        <v>0</v>
      </c>
      <c r="G355" s="164">
        <f>$G$354+$E$355</f>
        <v>0</v>
      </c>
      <c r="H355" s="387">
        <f>$H$354+$F$355</f>
        <v>0</v>
      </c>
      <c r="I355" s="164">
        <f>$I$354+$G$355</f>
        <v>0</v>
      </c>
      <c r="J355" s="387">
        <f>$J$354+$H$355</f>
        <v>0</v>
      </c>
      <c r="K355" s="164">
        <f>$K$354+$I$355</f>
        <v>0</v>
      </c>
      <c r="L355" s="387">
        <f>$L$354+$J$355</f>
        <v>0</v>
      </c>
      <c r="M355" s="164">
        <f>$M$354+$K$355</f>
        <v>1</v>
      </c>
      <c r="N355" s="387">
        <f>$N$354+$L$355</f>
        <v>0</v>
      </c>
      <c r="O355" s="164">
        <f>$O$354+$M$355</f>
        <v>1</v>
      </c>
      <c r="P355" s="387">
        <f>$P$354+$N$355</f>
        <v>0</v>
      </c>
      <c r="Q355" s="164">
        <f>$Q$354+$O$355</f>
        <v>1</v>
      </c>
      <c r="R355" s="387">
        <f>$R$354+$P$355</f>
        <v>0</v>
      </c>
      <c r="S355" s="164">
        <f>$S$354+$Q$355</f>
        <v>1</v>
      </c>
      <c r="T355" s="387">
        <f>$T$354+$R$355</f>
        <v>0</v>
      </c>
      <c r="U355" s="164">
        <f>$U$354+$S$355</f>
        <v>1</v>
      </c>
      <c r="V355" s="387">
        <f>$V$354+$T$355</f>
        <v>0</v>
      </c>
      <c r="W355" s="164">
        <f>$W$354+$U$355</f>
        <v>1</v>
      </c>
      <c r="X355" s="387">
        <f>$X$354+$V$355</f>
        <v>0</v>
      </c>
      <c r="Y355" s="164">
        <f>$Y$354+$W$355</f>
        <v>1</v>
      </c>
      <c r="Z355" s="387">
        <f>$Z$354+$X$355</f>
        <v>0</v>
      </c>
      <c r="AA355" s="164">
        <f>$AA$354+$Y$355</f>
        <v>1</v>
      </c>
      <c r="AB355" s="387">
        <f>$AB$354+$Z$355</f>
        <v>0</v>
      </c>
      <c r="AC355" s="402">
        <f t="shared" si="5"/>
        <v>8</v>
      </c>
    </row>
    <row r="356" spans="1:32" ht="15" customHeight="1" thickBot="1">
      <c r="B356" s="127" t="str">
        <f>'04.01.4-COBERTURAS'!$B$206</f>
        <v>04.01.550</v>
      </c>
      <c r="C356" s="128" t="str">
        <f>'04.01.4-COBERTURAS'!$C$206</f>
        <v>Revestimentos de forro</v>
      </c>
      <c r="D356" s="343"/>
      <c r="E356" s="1000"/>
      <c r="F356" s="1000"/>
      <c r="G356" s="1000"/>
      <c r="H356" s="1000"/>
      <c r="I356" s="1000"/>
      <c r="J356" s="1000"/>
      <c r="K356" s="1000"/>
      <c r="L356" s="1000"/>
      <c r="M356" s="1000"/>
      <c r="N356" s="1000"/>
      <c r="O356" s="1000"/>
      <c r="P356" s="1000"/>
      <c r="Q356" s="1000"/>
      <c r="R356" s="1000"/>
      <c r="S356" s="1000"/>
      <c r="T356" s="1000"/>
      <c r="U356" s="1000"/>
      <c r="V356" s="1000"/>
      <c r="W356" s="1000"/>
      <c r="X356" s="1000"/>
      <c r="Y356" s="1000"/>
      <c r="Z356" s="1000"/>
      <c r="AA356" s="1000"/>
      <c r="AB356" s="1000"/>
      <c r="AC356" s="402">
        <f t="shared" si="5"/>
        <v>0</v>
      </c>
      <c r="AF356" t="s">
        <v>618</v>
      </c>
    </row>
    <row r="357" spans="1:32" ht="15" customHeight="1">
      <c r="A357" s="107">
        <v>1</v>
      </c>
      <c r="B357" s="994" t="str">
        <f>'04.01.4-COBERTURAS'!$B$207</f>
        <v>04.01.550.01</v>
      </c>
      <c r="C357" s="996" t="str">
        <f>'04.01.4-COBERTURAS'!$C$207</f>
        <v>LIXAMENTO DE MADEIRA PARA APLICAÇÃO DE FUNDO OU PINTURA. AF_01/2021</v>
      </c>
      <c r="D357" s="1010">
        <f>'04.01.4-COBERTURAS'!$H$207</f>
        <v>0</v>
      </c>
      <c r="E357" s="175"/>
      <c r="F357" s="381">
        <f>$E$357*$D$357</f>
        <v>0</v>
      </c>
      <c r="G357" s="176"/>
      <c r="H357" s="386">
        <f>$G$357*$D$357</f>
        <v>0</v>
      </c>
      <c r="I357" s="176"/>
      <c r="J357" s="386">
        <f>$I$357*$D$357</f>
        <v>0</v>
      </c>
      <c r="K357" s="176"/>
      <c r="L357" s="386">
        <f>$K$357*$D$357</f>
        <v>0</v>
      </c>
      <c r="M357" s="176"/>
      <c r="N357" s="386">
        <f>$M$357*$D$357</f>
        <v>0</v>
      </c>
      <c r="O357" s="176">
        <v>1</v>
      </c>
      <c r="P357" s="386">
        <f>$O$357*$D$357</f>
        <v>0</v>
      </c>
      <c r="Q357" s="176"/>
      <c r="R357" s="386">
        <f>$Q$357*$D$357</f>
        <v>0</v>
      </c>
      <c r="S357" s="176"/>
      <c r="T357" s="386">
        <f>$S$357*$D$357</f>
        <v>0</v>
      </c>
      <c r="U357" s="176"/>
      <c r="V357" s="386">
        <f>$U$357*$D$357</f>
        <v>0</v>
      </c>
      <c r="W357" s="176"/>
      <c r="X357" s="386">
        <f>$W$357*$D$357</f>
        <v>0</v>
      </c>
      <c r="Y357" s="176"/>
      <c r="Z357" s="386">
        <f>$Y$357*$D$357</f>
        <v>0</v>
      </c>
      <c r="AA357" s="176"/>
      <c r="AB357" s="386">
        <f>$AA$357*$D$357</f>
        <v>0</v>
      </c>
      <c r="AC357" s="402">
        <f t="shared" si="5"/>
        <v>1</v>
      </c>
      <c r="AF357" t="s">
        <v>619</v>
      </c>
    </row>
    <row r="358" spans="1:32" ht="15" customHeight="1" thickBot="1">
      <c r="A358" s="107">
        <v>2</v>
      </c>
      <c r="B358" s="995"/>
      <c r="C358" s="997"/>
      <c r="D358" s="1011"/>
      <c r="E358" s="162">
        <f>$E$357</f>
        <v>0</v>
      </c>
      <c r="F358" s="382">
        <f>$F$357</f>
        <v>0</v>
      </c>
      <c r="G358" s="164">
        <f>$G$357+$E$358</f>
        <v>0</v>
      </c>
      <c r="H358" s="387">
        <f>$H$357+$F$358</f>
        <v>0</v>
      </c>
      <c r="I358" s="164">
        <f>$I$357+$G$358</f>
        <v>0</v>
      </c>
      <c r="J358" s="387">
        <f>$J$357+$H$358</f>
        <v>0</v>
      </c>
      <c r="K358" s="164">
        <f>$K$357+$I$358</f>
        <v>0</v>
      </c>
      <c r="L358" s="387">
        <f>$L$357+$J$358</f>
        <v>0</v>
      </c>
      <c r="M358" s="164">
        <f>$M$357+$K$358</f>
        <v>0</v>
      </c>
      <c r="N358" s="387">
        <f>$N$357+$L$358</f>
        <v>0</v>
      </c>
      <c r="O358" s="164">
        <f>$O$357+$M$358</f>
        <v>1</v>
      </c>
      <c r="P358" s="387">
        <f>$P$357+$N$358</f>
        <v>0</v>
      </c>
      <c r="Q358" s="164">
        <f>$Q$357+$O$358</f>
        <v>1</v>
      </c>
      <c r="R358" s="387">
        <f>$R$357+$P$358</f>
        <v>0</v>
      </c>
      <c r="S358" s="164">
        <f>$S$357+$Q$358</f>
        <v>1</v>
      </c>
      <c r="T358" s="387">
        <f>$T$357+$R$358</f>
        <v>0</v>
      </c>
      <c r="U358" s="164">
        <f>$U$357+$S$358</f>
        <v>1</v>
      </c>
      <c r="V358" s="387">
        <f>$V$357+$T$358</f>
        <v>0</v>
      </c>
      <c r="W358" s="164">
        <f>$W$357+$U$358</f>
        <v>1</v>
      </c>
      <c r="X358" s="387">
        <f>$X$357+$V$358</f>
        <v>0</v>
      </c>
      <c r="Y358" s="164">
        <f>$Y$357+$W$358</f>
        <v>1</v>
      </c>
      <c r="Z358" s="387">
        <f>$Z$357+$X$358</f>
        <v>0</v>
      </c>
      <c r="AA358" s="164">
        <f>$AA$357+$Y$358</f>
        <v>1</v>
      </c>
      <c r="AB358" s="387">
        <f>$AB$357+$Z$358</f>
        <v>0</v>
      </c>
      <c r="AC358" s="402">
        <f t="shared" si="5"/>
        <v>7</v>
      </c>
    </row>
    <row r="359" spans="1:32" ht="15" customHeight="1">
      <c r="A359" s="107">
        <v>1</v>
      </c>
      <c r="B359" s="994" t="str">
        <f>'04.01.4-COBERTURAS'!$B$208</f>
        <v>04.01.550.02</v>
      </c>
      <c r="C359" s="996" t="str">
        <f>'04.01.4-COBERTURAS'!$C$208</f>
        <v>PINTURA TINTA DE ACABAMENTO (PIGMENTADA) ESMALTE SINTÉTICO ACETINADO EM MADEIRA, 2 DEMÃOS. AF_01/2021</v>
      </c>
      <c r="D359" s="1010">
        <f>'04.01.4-COBERTURAS'!$H$208</f>
        <v>0</v>
      </c>
      <c r="E359" s="175"/>
      <c r="F359" s="381">
        <f>$E$359*$D$359</f>
        <v>0</v>
      </c>
      <c r="G359" s="176"/>
      <c r="H359" s="386">
        <f>$G$359*$D$359</f>
        <v>0</v>
      </c>
      <c r="I359" s="176"/>
      <c r="J359" s="386">
        <f>$I$359*$D$359</f>
        <v>0</v>
      </c>
      <c r="K359" s="176"/>
      <c r="L359" s="386">
        <f>$K$359*$D$359</f>
        <v>0</v>
      </c>
      <c r="M359" s="176"/>
      <c r="N359" s="386">
        <f>$M$359*$D$359</f>
        <v>0</v>
      </c>
      <c r="O359" s="176">
        <v>1</v>
      </c>
      <c r="P359" s="386">
        <f>$O$359*$D$359</f>
        <v>0</v>
      </c>
      <c r="Q359" s="176"/>
      <c r="R359" s="386">
        <f>$Q$359*$D$359</f>
        <v>0</v>
      </c>
      <c r="S359" s="176"/>
      <c r="T359" s="386">
        <f>$S$359*$D$359</f>
        <v>0</v>
      </c>
      <c r="U359" s="176"/>
      <c r="V359" s="386">
        <f>$U$359*$D$359</f>
        <v>0</v>
      </c>
      <c r="W359" s="176"/>
      <c r="X359" s="386">
        <f>$W$359*$D$359</f>
        <v>0</v>
      </c>
      <c r="Y359" s="176"/>
      <c r="Z359" s="386">
        <f>$Y$359*$D$359</f>
        <v>0</v>
      </c>
      <c r="AA359" s="176"/>
      <c r="AB359" s="386">
        <f>$AA$359*$D$359</f>
        <v>0</v>
      </c>
      <c r="AC359" s="402">
        <f t="shared" si="5"/>
        <v>1</v>
      </c>
      <c r="AF359" t="s">
        <v>620</v>
      </c>
    </row>
    <row r="360" spans="1:32" ht="15" customHeight="1" thickBot="1">
      <c r="A360" s="107">
        <v>2</v>
      </c>
      <c r="B360" s="995"/>
      <c r="C360" s="997"/>
      <c r="D360" s="1011"/>
      <c r="E360" s="162">
        <f>$E$359</f>
        <v>0</v>
      </c>
      <c r="F360" s="382">
        <f>$F$359</f>
        <v>0</v>
      </c>
      <c r="G360" s="164">
        <f>$G$359+$E$360</f>
        <v>0</v>
      </c>
      <c r="H360" s="387">
        <f>$H$359+$F$360</f>
        <v>0</v>
      </c>
      <c r="I360" s="164">
        <f>$I$359+$G$360</f>
        <v>0</v>
      </c>
      <c r="J360" s="387">
        <f>$J$359+$H$360</f>
        <v>0</v>
      </c>
      <c r="K360" s="164">
        <f>$K$359+$I$360</f>
        <v>0</v>
      </c>
      <c r="L360" s="387">
        <f>$L$359+$J$360</f>
        <v>0</v>
      </c>
      <c r="M360" s="164">
        <f>$M$359+$K$360</f>
        <v>0</v>
      </c>
      <c r="N360" s="387">
        <f>$N$359+$L$360</f>
        <v>0</v>
      </c>
      <c r="O360" s="164">
        <f>$O$359+$M$360</f>
        <v>1</v>
      </c>
      <c r="P360" s="387">
        <f>$P$359+$N$360</f>
        <v>0</v>
      </c>
      <c r="Q360" s="164">
        <f>$Q$359+$O$360</f>
        <v>1</v>
      </c>
      <c r="R360" s="387">
        <f>$R$359+$P$360</f>
        <v>0</v>
      </c>
      <c r="S360" s="164">
        <f>$S$359+$Q$360</f>
        <v>1</v>
      </c>
      <c r="T360" s="387">
        <f>$T$359+$R$360</f>
        <v>0</v>
      </c>
      <c r="U360" s="164">
        <f>$U$359+$S$360</f>
        <v>1</v>
      </c>
      <c r="V360" s="387">
        <f>$V$359+$T$360</f>
        <v>0</v>
      </c>
      <c r="W360" s="164">
        <f>$W$359+$U$360</f>
        <v>1</v>
      </c>
      <c r="X360" s="387">
        <f>$X$359+$V$360</f>
        <v>0</v>
      </c>
      <c r="Y360" s="164">
        <f>$Y$359+$W$360</f>
        <v>1</v>
      </c>
      <c r="Z360" s="387">
        <f>$Z$359+$X$360</f>
        <v>0</v>
      </c>
      <c r="AA360" s="164">
        <f>$AA$359+$Y$360</f>
        <v>1</v>
      </c>
      <c r="AB360" s="387">
        <f>$AB$359+$Z$360</f>
        <v>0</v>
      </c>
      <c r="AC360" s="402">
        <f t="shared" si="5"/>
        <v>7</v>
      </c>
    </row>
    <row r="361" spans="1:32" ht="15" customHeight="1" thickBot="1">
      <c r="B361" s="127" t="str">
        <f>'04.01.4-COBERTURAS'!$B$209</f>
        <v>04.01.700</v>
      </c>
      <c r="C361" s="128" t="str">
        <f>'04.01.4-COBERTURAS'!$C$209</f>
        <v>Acabamentos e Arremates</v>
      </c>
      <c r="D361" s="343"/>
      <c r="E361" s="1000"/>
      <c r="F361" s="1000"/>
      <c r="G361" s="1000"/>
      <c r="H361" s="1000"/>
      <c r="I361" s="1000"/>
      <c r="J361" s="1000"/>
      <c r="K361" s="1000"/>
      <c r="L361" s="1000"/>
      <c r="M361" s="1000"/>
      <c r="N361" s="1000"/>
      <c r="O361" s="1000"/>
      <c r="P361" s="1000"/>
      <c r="Q361" s="1000"/>
      <c r="R361" s="1000"/>
      <c r="S361" s="1000"/>
      <c r="T361" s="1000"/>
      <c r="U361" s="1000"/>
      <c r="V361" s="1000"/>
      <c r="W361" s="1000"/>
      <c r="X361" s="1000"/>
      <c r="Y361" s="1000"/>
      <c r="Z361" s="1000"/>
      <c r="AA361" s="1000"/>
      <c r="AB361" s="1000"/>
      <c r="AC361" s="402">
        <f t="shared" si="5"/>
        <v>0</v>
      </c>
      <c r="AF361" t="s">
        <v>2849</v>
      </c>
    </row>
    <row r="362" spans="1:32" ht="15" customHeight="1">
      <c r="A362" s="107">
        <v>1</v>
      </c>
      <c r="B362" s="994" t="str">
        <f>'04.01.4-COBERTURAS'!$B$210</f>
        <v>04.01.700.01</v>
      </c>
      <c r="C362" s="996" t="str">
        <f>'04.01.4-COBERTURAS'!$C$210</f>
        <v xml:space="preserve">RUFO EM CHAPA DE ALUMÍNIO #1.5MM, LARGURA DE 30 CM, INCLUSO TRANSPORTE VERTICAL </v>
      </c>
      <c r="D362" s="1010">
        <f>'04.01.4-COBERTURAS'!$H$210</f>
        <v>0</v>
      </c>
      <c r="E362" s="175"/>
      <c r="F362" s="381">
        <f>$E$362*$D$362</f>
        <v>0</v>
      </c>
      <c r="G362" s="176"/>
      <c r="H362" s="386">
        <f>$G$362*$D$362</f>
        <v>0</v>
      </c>
      <c r="I362" s="176"/>
      <c r="J362" s="386">
        <f>$I$362*$D$362</f>
        <v>0</v>
      </c>
      <c r="K362" s="176"/>
      <c r="L362" s="386">
        <f>$K$362*$D$362</f>
        <v>0</v>
      </c>
      <c r="M362" s="176">
        <v>1</v>
      </c>
      <c r="N362" s="386">
        <f>$M$362*$D$362</f>
        <v>0</v>
      </c>
      <c r="O362" s="176"/>
      <c r="P362" s="386">
        <f>$O$362*$D$362</f>
        <v>0</v>
      </c>
      <c r="Q362" s="176"/>
      <c r="R362" s="386">
        <f>$Q$362*$D$362</f>
        <v>0</v>
      </c>
      <c r="S362" s="176"/>
      <c r="T362" s="386">
        <f>$S$362*$D$362</f>
        <v>0</v>
      </c>
      <c r="U362" s="176"/>
      <c r="V362" s="386">
        <f>$U$362*$D$362</f>
        <v>0</v>
      </c>
      <c r="W362" s="176"/>
      <c r="X362" s="386">
        <f>$W$362*$D$362</f>
        <v>0</v>
      </c>
      <c r="Y362" s="176"/>
      <c r="Z362" s="386">
        <f>$Y$362*$D$362</f>
        <v>0</v>
      </c>
      <c r="AA362" s="176"/>
      <c r="AB362" s="386">
        <f>$AA$362*$D$362</f>
        <v>0</v>
      </c>
      <c r="AC362" s="402">
        <f t="shared" si="5"/>
        <v>1</v>
      </c>
      <c r="AF362" t="s">
        <v>2850</v>
      </c>
    </row>
    <row r="363" spans="1:32" ht="15" customHeight="1" thickBot="1">
      <c r="A363" s="107">
        <v>2</v>
      </c>
      <c r="B363" s="995"/>
      <c r="C363" s="997"/>
      <c r="D363" s="1011"/>
      <c r="E363" s="162">
        <f>$E$362</f>
        <v>0</v>
      </c>
      <c r="F363" s="382">
        <f>$F$362</f>
        <v>0</v>
      </c>
      <c r="G363" s="164">
        <f>$G$362+$E$363</f>
        <v>0</v>
      </c>
      <c r="H363" s="387">
        <f>$H$362+$F$363</f>
        <v>0</v>
      </c>
      <c r="I363" s="164">
        <f>$I$362+$G$363</f>
        <v>0</v>
      </c>
      <c r="J363" s="387">
        <f>$J$362+$H$363</f>
        <v>0</v>
      </c>
      <c r="K363" s="164">
        <f>$K$362+$I$363</f>
        <v>0</v>
      </c>
      <c r="L363" s="387">
        <f>$L$362+$J$363</f>
        <v>0</v>
      </c>
      <c r="M363" s="164">
        <f>$M$362+$K$363</f>
        <v>1</v>
      </c>
      <c r="N363" s="387">
        <f>$N$362+$L$363</f>
        <v>0</v>
      </c>
      <c r="O363" s="164">
        <f>$O$362+$M$363</f>
        <v>1</v>
      </c>
      <c r="P363" s="387">
        <f>$P$362+$N$363</f>
        <v>0</v>
      </c>
      <c r="Q363" s="164">
        <f>$Q$362+$O$363</f>
        <v>1</v>
      </c>
      <c r="R363" s="387">
        <f>$R$362+$P$363</f>
        <v>0</v>
      </c>
      <c r="S363" s="164">
        <f>$S$362+$Q$363</f>
        <v>1</v>
      </c>
      <c r="T363" s="387">
        <f>$T$362+$R$363</f>
        <v>0</v>
      </c>
      <c r="U363" s="164">
        <f>$U$362+$S$363</f>
        <v>1</v>
      </c>
      <c r="V363" s="387">
        <f>$V$362+$T$363</f>
        <v>0</v>
      </c>
      <c r="W363" s="164">
        <f>$W$362+$U$363</f>
        <v>1</v>
      </c>
      <c r="X363" s="387">
        <f>$X$362+$V$363</f>
        <v>0</v>
      </c>
      <c r="Y363" s="164">
        <f>$Y$362+$W$363</f>
        <v>1</v>
      </c>
      <c r="Z363" s="387">
        <f>$Z$362+$X$363</f>
        <v>0</v>
      </c>
      <c r="AA363" s="164">
        <f>$AA$362+$Y$363</f>
        <v>1</v>
      </c>
      <c r="AB363" s="387">
        <f>$AB$362+$Z$363</f>
        <v>0</v>
      </c>
      <c r="AC363" s="402">
        <f t="shared" si="5"/>
        <v>8</v>
      </c>
    </row>
    <row r="364" spans="1:32" ht="15" customHeight="1">
      <c r="A364" s="107">
        <v>1</v>
      </c>
      <c r="B364" s="994" t="str">
        <f>'04.01.4-COBERTURAS'!$B$211</f>
        <v>04.01.700.02</v>
      </c>
      <c r="C364" s="996" t="str">
        <f>'04.01.4-COBERTURAS'!$C$211</f>
        <v>CALHA EM CHAPA DE ALUMÍNIO, RETANGULAR (15X15CM), 1,5MM DE ESPESSURA, INCLUSO TRANSPORTE VERTICAL</v>
      </c>
      <c r="D364" s="1010">
        <f>'04.01.4-COBERTURAS'!$H$211</f>
        <v>0</v>
      </c>
      <c r="E364" s="175"/>
      <c r="F364" s="381">
        <f>$E$364*$D$364</f>
        <v>0</v>
      </c>
      <c r="G364" s="176"/>
      <c r="H364" s="386">
        <f>$G$364*$D$364</f>
        <v>0</v>
      </c>
      <c r="I364" s="176"/>
      <c r="J364" s="386">
        <f>$I$364*$D$364</f>
        <v>0</v>
      </c>
      <c r="K364" s="176"/>
      <c r="L364" s="386">
        <f>$K$364*$D$364</f>
        <v>0</v>
      </c>
      <c r="M364" s="176">
        <v>1</v>
      </c>
      <c r="N364" s="386">
        <f>$M$364*$D$364</f>
        <v>0</v>
      </c>
      <c r="O364" s="176"/>
      <c r="P364" s="386">
        <f>$O$364*$D$364</f>
        <v>0</v>
      </c>
      <c r="Q364" s="176"/>
      <c r="R364" s="386">
        <f>$Q$364*$D$364</f>
        <v>0</v>
      </c>
      <c r="S364" s="176"/>
      <c r="T364" s="386">
        <f>$S$364*$D$364</f>
        <v>0</v>
      </c>
      <c r="U364" s="176"/>
      <c r="V364" s="386">
        <f>$U$364*$D$364</f>
        <v>0</v>
      </c>
      <c r="W364" s="176"/>
      <c r="X364" s="386">
        <f>$W$364*$D$364</f>
        <v>0</v>
      </c>
      <c r="Y364" s="176"/>
      <c r="Z364" s="386">
        <f>$Y$364*$D$364</f>
        <v>0</v>
      </c>
      <c r="AA364" s="176"/>
      <c r="AB364" s="386">
        <f>$AA$364*$D$364</f>
        <v>0</v>
      </c>
      <c r="AC364" s="402">
        <f t="shared" si="5"/>
        <v>1</v>
      </c>
      <c r="AF364" t="s">
        <v>2851</v>
      </c>
    </row>
    <row r="365" spans="1:32" ht="15" customHeight="1" thickBot="1">
      <c r="A365" s="107">
        <v>2</v>
      </c>
      <c r="B365" s="995"/>
      <c r="C365" s="997"/>
      <c r="D365" s="1011"/>
      <c r="E365" s="162">
        <f>$E$364</f>
        <v>0</v>
      </c>
      <c r="F365" s="382">
        <f>$F$364</f>
        <v>0</v>
      </c>
      <c r="G365" s="164">
        <f>$G$364+$E$365</f>
        <v>0</v>
      </c>
      <c r="H365" s="387">
        <f>$H$364+$F$365</f>
        <v>0</v>
      </c>
      <c r="I365" s="164">
        <f>$I$364+$G$365</f>
        <v>0</v>
      </c>
      <c r="J365" s="387">
        <f>$J$364+$H$365</f>
        <v>0</v>
      </c>
      <c r="K365" s="164">
        <f>$K$364+$I$365</f>
        <v>0</v>
      </c>
      <c r="L365" s="387">
        <f>$L$364+$J$365</f>
        <v>0</v>
      </c>
      <c r="M365" s="164">
        <f>$M$364+$K$365</f>
        <v>1</v>
      </c>
      <c r="N365" s="387">
        <f>$N$364+$L$365</f>
        <v>0</v>
      </c>
      <c r="O365" s="164">
        <f>$O$364+$M$365</f>
        <v>1</v>
      </c>
      <c r="P365" s="387">
        <f>$P$364+$N$365</f>
        <v>0</v>
      </c>
      <c r="Q365" s="164">
        <f>$Q$364+$O$365</f>
        <v>1</v>
      </c>
      <c r="R365" s="387">
        <f>$R$364+$P$365</f>
        <v>0</v>
      </c>
      <c r="S365" s="164">
        <f>$S$364+$Q$365</f>
        <v>1</v>
      </c>
      <c r="T365" s="387">
        <f>$T$364+$R$365</f>
        <v>0</v>
      </c>
      <c r="U365" s="164">
        <f>$U$364+$S$365</f>
        <v>1</v>
      </c>
      <c r="V365" s="387">
        <f>$V$364+$T$365</f>
        <v>0</v>
      </c>
      <c r="W365" s="164">
        <f>$W$364+$U$365</f>
        <v>1</v>
      </c>
      <c r="X365" s="387">
        <f>$X$364+$V$365</f>
        <v>0</v>
      </c>
      <c r="Y365" s="164">
        <f>$Y$364+$W$365</f>
        <v>1</v>
      </c>
      <c r="Z365" s="387">
        <f>$Z$364+$X$365</f>
        <v>0</v>
      </c>
      <c r="AA365" s="164">
        <f>$AA$364+$Y$365</f>
        <v>1</v>
      </c>
      <c r="AB365" s="387">
        <f>$AB$364+$Z$365</f>
        <v>0</v>
      </c>
      <c r="AC365" s="402">
        <f t="shared" si="5"/>
        <v>8</v>
      </c>
    </row>
    <row r="366" spans="1:32" ht="15" customHeight="1">
      <c r="A366" s="107">
        <v>1</v>
      </c>
      <c r="B366" s="994" t="str">
        <f>'04.01.4-COBERTURAS'!$B$212</f>
        <v>04.01.700.03</v>
      </c>
      <c r="C366" s="996" t="str">
        <f>'04.01.4-COBERTURAS'!$C$212</f>
        <v>CALHA EM CHAPA DE ALUMÍNIO, SEMICIRCULAR, 15X10CM, 2MM DE ESPESSURA, INCLUSO TRANSPORTE VERTICAL</v>
      </c>
      <c r="D366" s="1010">
        <f>'04.01.4-COBERTURAS'!$H$212</f>
        <v>0</v>
      </c>
      <c r="E366" s="175"/>
      <c r="F366" s="381">
        <f>$E$366*$D$366</f>
        <v>0</v>
      </c>
      <c r="G366" s="176"/>
      <c r="H366" s="386">
        <f>$G$366*$D$366</f>
        <v>0</v>
      </c>
      <c r="I366" s="176"/>
      <c r="J366" s="386">
        <f>$I$366*$D$366</f>
        <v>0</v>
      </c>
      <c r="K366" s="176"/>
      <c r="L366" s="386">
        <f>$K$366*$D$366</f>
        <v>0</v>
      </c>
      <c r="M366" s="176">
        <v>1</v>
      </c>
      <c r="N366" s="386">
        <f>$M$366*$D$366</f>
        <v>0</v>
      </c>
      <c r="O366" s="176"/>
      <c r="P366" s="386">
        <f>$O$366*$D$366</f>
        <v>0</v>
      </c>
      <c r="Q366" s="176"/>
      <c r="R366" s="386">
        <f>$Q$366*$D$366</f>
        <v>0</v>
      </c>
      <c r="S366" s="176"/>
      <c r="T366" s="386">
        <f>$S$366*$D$366</f>
        <v>0</v>
      </c>
      <c r="U366" s="176"/>
      <c r="V366" s="386">
        <f>$U$366*$D$366</f>
        <v>0</v>
      </c>
      <c r="W366" s="176"/>
      <c r="X366" s="386">
        <f>$W$366*$D$366</f>
        <v>0</v>
      </c>
      <c r="Y366" s="176"/>
      <c r="Z366" s="386">
        <f>$Y$366*$D$366</f>
        <v>0</v>
      </c>
      <c r="AA366" s="176"/>
      <c r="AB366" s="386">
        <f>$AA$366*$D$366</f>
        <v>0</v>
      </c>
      <c r="AC366" s="402">
        <f t="shared" si="5"/>
        <v>1</v>
      </c>
      <c r="AF366" t="s">
        <v>2852</v>
      </c>
    </row>
    <row r="367" spans="1:32" ht="15" customHeight="1" thickBot="1">
      <c r="A367" s="107">
        <v>2</v>
      </c>
      <c r="B367" s="995"/>
      <c r="C367" s="997"/>
      <c r="D367" s="1011"/>
      <c r="E367" s="162">
        <f>$E$366</f>
        <v>0</v>
      </c>
      <c r="F367" s="382">
        <f>$F$366</f>
        <v>0</v>
      </c>
      <c r="G367" s="164">
        <f>$G$366+$E$367</f>
        <v>0</v>
      </c>
      <c r="H367" s="387">
        <f>$H$366+$F$367</f>
        <v>0</v>
      </c>
      <c r="I367" s="164">
        <f>$I$366+$G$367</f>
        <v>0</v>
      </c>
      <c r="J367" s="387">
        <f>$J$366+$H$367</f>
        <v>0</v>
      </c>
      <c r="K367" s="164">
        <f>$K$366+$I$367</f>
        <v>0</v>
      </c>
      <c r="L367" s="387">
        <f>$L$366+$J$367</f>
        <v>0</v>
      </c>
      <c r="M367" s="164">
        <f>$M$366+$K$367</f>
        <v>1</v>
      </c>
      <c r="N367" s="387">
        <f>$N$366+$L$367</f>
        <v>0</v>
      </c>
      <c r="O367" s="164">
        <f>$O$366+$M$367</f>
        <v>1</v>
      </c>
      <c r="P367" s="387">
        <f>$P$366+$N$367</f>
        <v>0</v>
      </c>
      <c r="Q367" s="164">
        <f>$Q$366+$O$367</f>
        <v>1</v>
      </c>
      <c r="R367" s="387">
        <f>$R$366+$P$367</f>
        <v>0</v>
      </c>
      <c r="S367" s="164">
        <f>$S$366+$Q$367</f>
        <v>1</v>
      </c>
      <c r="T367" s="387">
        <f>$T$366+$R$367</f>
        <v>0</v>
      </c>
      <c r="U367" s="164">
        <f>$U$366+$S$367</f>
        <v>1</v>
      </c>
      <c r="V367" s="387">
        <f>$V$366+$T$367</f>
        <v>0</v>
      </c>
      <c r="W367" s="164">
        <f>$W$366+$U$367</f>
        <v>1</v>
      </c>
      <c r="X367" s="387">
        <f>$X$366+$V$367</f>
        <v>0</v>
      </c>
      <c r="Y367" s="164">
        <f>$Y$366+$W$367</f>
        <v>1</v>
      </c>
      <c r="Z367" s="387">
        <f>$Z$366+$X$367</f>
        <v>0</v>
      </c>
      <c r="AA367" s="164">
        <f>$AA$366+$Y$367</f>
        <v>1</v>
      </c>
      <c r="AB367" s="387">
        <f>$AB$366+$Z$367</f>
        <v>0</v>
      </c>
      <c r="AC367" s="402">
        <f t="shared" si="5"/>
        <v>8</v>
      </c>
    </row>
    <row r="368" spans="1:32" ht="15" customHeight="1">
      <c r="B368" s="76" t="str">
        <f>'04.01.4-COBERTURAS'!$B$213</f>
        <v>04.01.000</v>
      </c>
      <c r="C368" s="40" t="str">
        <f>'04.01.4-COBERTURAS'!$C$213</f>
        <v>ARQUITETURA - Bloco H (H1 e H2)</v>
      </c>
      <c r="D368" s="378">
        <f>'04.01.4-COBERTURAS'!$H$213</f>
        <v>0</v>
      </c>
      <c r="E368" s="993"/>
      <c r="F368" s="993"/>
      <c r="G368" s="993"/>
      <c r="H368" s="993"/>
      <c r="I368" s="993"/>
      <c r="J368" s="993"/>
      <c r="K368" s="993"/>
      <c r="L368" s="993"/>
      <c r="M368" s="993"/>
      <c r="N368" s="993"/>
      <c r="O368" s="993"/>
      <c r="P368" s="993"/>
      <c r="Q368" s="993"/>
      <c r="R368" s="993"/>
      <c r="S368" s="993"/>
      <c r="T368" s="993"/>
      <c r="U368" s="993"/>
      <c r="V368" s="993"/>
      <c r="W368" s="993"/>
      <c r="X368" s="993"/>
      <c r="Y368" s="993"/>
      <c r="Z368" s="993"/>
      <c r="AA368" s="993"/>
      <c r="AB368" s="993"/>
      <c r="AC368" s="402">
        <f t="shared" si="5"/>
        <v>0</v>
      </c>
      <c r="AF368" s="200" t="s">
        <v>621</v>
      </c>
    </row>
    <row r="369" spans="1:32" ht="15" customHeight="1" thickBot="1">
      <c r="B369" s="127" t="str">
        <f>'04.01.4-COBERTURAS'!$B$214</f>
        <v>04.01.400</v>
      </c>
      <c r="C369" s="128" t="str">
        <f>'04.01.4-COBERTURAS'!$C$214</f>
        <v>Cobertura e fechamento lateral</v>
      </c>
      <c r="D369" s="343"/>
      <c r="E369" s="1000"/>
      <c r="F369" s="1000"/>
      <c r="G369" s="1000"/>
      <c r="H369" s="1000"/>
      <c r="I369" s="1000"/>
      <c r="J369" s="1000"/>
      <c r="K369" s="1000"/>
      <c r="L369" s="1000"/>
      <c r="M369" s="1000"/>
      <c r="N369" s="1000"/>
      <c r="O369" s="1000"/>
      <c r="P369" s="1000"/>
      <c r="Q369" s="1000"/>
      <c r="R369" s="1000"/>
      <c r="S369" s="1000"/>
      <c r="T369" s="1000"/>
      <c r="U369" s="1000"/>
      <c r="V369" s="1000"/>
      <c r="W369" s="1000"/>
      <c r="X369" s="1000"/>
      <c r="Y369" s="1000"/>
      <c r="Z369" s="1000"/>
      <c r="AA369" s="1000"/>
      <c r="AB369" s="1000"/>
      <c r="AC369" s="402">
        <f t="shared" si="5"/>
        <v>0</v>
      </c>
      <c r="AF369" t="s">
        <v>623</v>
      </c>
    </row>
    <row r="370" spans="1:32" ht="15" customHeight="1">
      <c r="A370" s="107">
        <v>1</v>
      </c>
      <c r="B370" s="994" t="str">
        <f>'04.01.4-COBERTURAS'!$B$215</f>
        <v>04.01.400.01</v>
      </c>
      <c r="C370" s="996" t="str">
        <f>'04.01.4-COBERTURAS'!$C$215</f>
        <v>REMOÇÃO DE TELHAS DE FIBROCIMENTO METÁLICA E CERÂMICA, DE FORMA MANUAL, SEM REAPROVEITAMENTO. AF_09/2023</v>
      </c>
      <c r="D370" s="1010">
        <f>'04.01.4-COBERTURAS'!$H$215</f>
        <v>0</v>
      </c>
      <c r="E370" s="175"/>
      <c r="F370" s="381">
        <f>$E$370*$D$370</f>
        <v>0</v>
      </c>
      <c r="G370" s="176"/>
      <c r="H370" s="386">
        <f>$G$370*$D$370</f>
        <v>0</v>
      </c>
      <c r="I370" s="176"/>
      <c r="J370" s="386">
        <f>$I$370*$D$370</f>
        <v>0</v>
      </c>
      <c r="K370" s="176"/>
      <c r="L370" s="386">
        <f>$K$370*$D$370</f>
        <v>0</v>
      </c>
      <c r="M370" s="176">
        <v>1</v>
      </c>
      <c r="N370" s="386">
        <f>$M$370*$D$370</f>
        <v>0</v>
      </c>
      <c r="O370" s="176"/>
      <c r="P370" s="386">
        <f>$O$370*$D$370</f>
        <v>0</v>
      </c>
      <c r="Q370" s="176"/>
      <c r="R370" s="386">
        <f>$Q$370*$D$370</f>
        <v>0</v>
      </c>
      <c r="S370" s="176"/>
      <c r="T370" s="386">
        <f>$S$370*$D$370</f>
        <v>0</v>
      </c>
      <c r="U370" s="176"/>
      <c r="V370" s="386">
        <f>$U$370*$D$370</f>
        <v>0</v>
      </c>
      <c r="W370" s="176"/>
      <c r="X370" s="386">
        <f>$W$370*$D$370</f>
        <v>0</v>
      </c>
      <c r="Y370" s="176"/>
      <c r="Z370" s="386">
        <f>$Y$370*$D$370</f>
        <v>0</v>
      </c>
      <c r="AA370" s="176"/>
      <c r="AB370" s="386">
        <f>$AA$370*$D$370</f>
        <v>0</v>
      </c>
      <c r="AC370" s="402">
        <f t="shared" si="5"/>
        <v>1</v>
      </c>
      <c r="AF370" t="s">
        <v>624</v>
      </c>
    </row>
    <row r="371" spans="1:32" ht="15" customHeight="1" thickBot="1">
      <c r="A371" s="107">
        <v>2</v>
      </c>
      <c r="B371" s="995"/>
      <c r="C371" s="997"/>
      <c r="D371" s="1011"/>
      <c r="E371" s="162">
        <f>$E$370</f>
        <v>0</v>
      </c>
      <c r="F371" s="382">
        <f>$F$370</f>
        <v>0</v>
      </c>
      <c r="G371" s="164">
        <f>$G$370+$E$371</f>
        <v>0</v>
      </c>
      <c r="H371" s="387">
        <f>$H$370+$F$371</f>
        <v>0</v>
      </c>
      <c r="I371" s="164">
        <f>$I$370+$G$371</f>
        <v>0</v>
      </c>
      <c r="J371" s="387">
        <f>$J$370+$H$371</f>
        <v>0</v>
      </c>
      <c r="K371" s="164">
        <f>$K$370+$I$371</f>
        <v>0</v>
      </c>
      <c r="L371" s="387">
        <f>$L$370+$J$371</f>
        <v>0</v>
      </c>
      <c r="M371" s="164">
        <f>$M$370+$K$371</f>
        <v>1</v>
      </c>
      <c r="N371" s="387">
        <f>$N$370+$L$371</f>
        <v>0</v>
      </c>
      <c r="O371" s="164">
        <f>$O$370+$M$371</f>
        <v>1</v>
      </c>
      <c r="P371" s="387">
        <f>$P$370+$N$371</f>
        <v>0</v>
      </c>
      <c r="Q371" s="164">
        <f>$Q$370+$O$371</f>
        <v>1</v>
      </c>
      <c r="R371" s="387">
        <f>$R$370+$P$371</f>
        <v>0</v>
      </c>
      <c r="S371" s="164">
        <f>$S$370+$Q$371</f>
        <v>1</v>
      </c>
      <c r="T371" s="387">
        <f>$T$370+$R$371</f>
        <v>0</v>
      </c>
      <c r="U371" s="164">
        <f>$U$370+$S$371</f>
        <v>1</v>
      </c>
      <c r="V371" s="387">
        <f>$V$370+$T$371</f>
        <v>0</v>
      </c>
      <c r="W371" s="164">
        <f>$W$370+$U$371</f>
        <v>1</v>
      </c>
      <c r="X371" s="387">
        <f>$X$370+$V$371</f>
        <v>0</v>
      </c>
      <c r="Y371" s="164">
        <f>$Y$370+$W$371</f>
        <v>1</v>
      </c>
      <c r="Z371" s="387">
        <f>$Z$370+$X$371</f>
        <v>0</v>
      </c>
      <c r="AA371" s="164">
        <f>$AA$370+$Y$371</f>
        <v>1</v>
      </c>
      <c r="AB371" s="387">
        <f>$AB$370+$Z$371</f>
        <v>0</v>
      </c>
      <c r="AC371" s="402">
        <f t="shared" si="5"/>
        <v>8</v>
      </c>
    </row>
    <row r="372" spans="1:32" ht="15" customHeight="1">
      <c r="A372" s="107">
        <v>1</v>
      </c>
      <c r="B372" s="994" t="str">
        <f>'04.01.4-COBERTURAS'!$B$216</f>
        <v>04.01.400.02</v>
      </c>
      <c r="C372" s="996" t="str">
        <f>'04.01.4-COBERTURAS'!$C$216</f>
        <v>TRANSPORTE HORIZONTAL MANUAL, DE TELHA DE FIBROCIMENTO OU TELHA ESTRUTURAL DE FIBROCIMENTO, CANALETE 90 OU KALHETÃO (UNIDADE: M2XKM). AF_07/2019</v>
      </c>
      <c r="D372" s="1010">
        <f>'04.01.4-COBERTURAS'!$H$216</f>
        <v>0</v>
      </c>
      <c r="E372" s="175"/>
      <c r="F372" s="381">
        <f>$E$372*$D$372</f>
        <v>0</v>
      </c>
      <c r="G372" s="176"/>
      <c r="H372" s="386">
        <f>$G$372*$D$372</f>
        <v>0</v>
      </c>
      <c r="I372" s="176"/>
      <c r="J372" s="386">
        <f>$I$372*$D$372</f>
        <v>0</v>
      </c>
      <c r="K372" s="176"/>
      <c r="L372" s="386">
        <f>$K$372*$D$372</f>
        <v>0</v>
      </c>
      <c r="M372" s="176">
        <v>1</v>
      </c>
      <c r="N372" s="386">
        <f>$M$372*$D$372</f>
        <v>0</v>
      </c>
      <c r="O372" s="176"/>
      <c r="P372" s="386">
        <f>$O$372*$D$372</f>
        <v>0</v>
      </c>
      <c r="Q372" s="176"/>
      <c r="R372" s="386">
        <f>$Q$372*$D$372</f>
        <v>0</v>
      </c>
      <c r="S372" s="176"/>
      <c r="T372" s="386">
        <f>$S$372*$D$372</f>
        <v>0</v>
      </c>
      <c r="U372" s="176"/>
      <c r="V372" s="386">
        <f>$U$372*$D$372</f>
        <v>0</v>
      </c>
      <c r="W372" s="176"/>
      <c r="X372" s="386">
        <f>$W$372*$D$372</f>
        <v>0</v>
      </c>
      <c r="Y372" s="176"/>
      <c r="Z372" s="386">
        <f>$Y$372*$D$372</f>
        <v>0</v>
      </c>
      <c r="AA372" s="176"/>
      <c r="AB372" s="386">
        <f>$AA$372*$D$372</f>
        <v>0</v>
      </c>
      <c r="AC372" s="402">
        <f t="shared" si="5"/>
        <v>1</v>
      </c>
      <c r="AF372" t="s">
        <v>625</v>
      </c>
    </row>
    <row r="373" spans="1:32" ht="15" customHeight="1" thickBot="1">
      <c r="A373" s="107">
        <v>2</v>
      </c>
      <c r="B373" s="995"/>
      <c r="C373" s="997"/>
      <c r="D373" s="1011"/>
      <c r="E373" s="162">
        <f>$E$372</f>
        <v>0</v>
      </c>
      <c r="F373" s="382">
        <f>$F$372</f>
        <v>0</v>
      </c>
      <c r="G373" s="164">
        <f>$G$372+$E$373</f>
        <v>0</v>
      </c>
      <c r="H373" s="387">
        <f>$H$372+$F$373</f>
        <v>0</v>
      </c>
      <c r="I373" s="164">
        <f>$I$372+$G$373</f>
        <v>0</v>
      </c>
      <c r="J373" s="387">
        <f>$J$372+$H$373</f>
        <v>0</v>
      </c>
      <c r="K373" s="164">
        <f>$K$372+$I$373</f>
        <v>0</v>
      </c>
      <c r="L373" s="387">
        <f>$L$372+$J$373</f>
        <v>0</v>
      </c>
      <c r="M373" s="164">
        <f>$M$372+$K$373</f>
        <v>1</v>
      </c>
      <c r="N373" s="387">
        <f>$N$372+$L$373</f>
        <v>0</v>
      </c>
      <c r="O373" s="164">
        <f>$O$372+$M$373</f>
        <v>1</v>
      </c>
      <c r="P373" s="387">
        <f>$P$372+$N$373</f>
        <v>0</v>
      </c>
      <c r="Q373" s="164">
        <f>$Q$372+$O$373</f>
        <v>1</v>
      </c>
      <c r="R373" s="387">
        <f>$R$372+$P$373</f>
        <v>0</v>
      </c>
      <c r="S373" s="164">
        <f>$S$372+$Q$373</f>
        <v>1</v>
      </c>
      <c r="T373" s="387">
        <f>$T$372+$R$373</f>
        <v>0</v>
      </c>
      <c r="U373" s="164">
        <f>$U$372+$S$373</f>
        <v>1</v>
      </c>
      <c r="V373" s="387">
        <f>$V$372+$T$373</f>
        <v>0</v>
      </c>
      <c r="W373" s="164">
        <f>$W$372+$U$373</f>
        <v>1</v>
      </c>
      <c r="X373" s="387">
        <f>$X$372+$V$373</f>
        <v>0</v>
      </c>
      <c r="Y373" s="164">
        <f>$Y$372+$W$373</f>
        <v>1</v>
      </c>
      <c r="Z373" s="387">
        <f>$Z$372+$X$373</f>
        <v>0</v>
      </c>
      <c r="AA373" s="164">
        <f>$AA$372+$Y$373</f>
        <v>1</v>
      </c>
      <c r="AB373" s="387">
        <f>$AB$372+$Z$373</f>
        <v>0</v>
      </c>
      <c r="AC373" s="402">
        <f t="shared" si="5"/>
        <v>8</v>
      </c>
    </row>
    <row r="374" spans="1:32" ht="15" customHeight="1">
      <c r="A374" s="107">
        <v>1</v>
      </c>
      <c r="B374" s="994" t="str">
        <f>'04.01.4-COBERTURAS'!$B$217</f>
        <v>04.01.400.03</v>
      </c>
      <c r="C374" s="996" t="str">
        <f>'04.01.4-COBERTURAS'!$C$217</f>
        <v>REMOÇÃO DE TRAMA DE MADEIRA PARA COBERTURA, DE FORMA MANUAL, SEM REAPROVEITAMENTO. AF_09/2023</v>
      </c>
      <c r="D374" s="1010">
        <f>'04.01.4-COBERTURAS'!$H$217</f>
        <v>0</v>
      </c>
      <c r="E374" s="175"/>
      <c r="F374" s="381">
        <f>$E$374*$D$374</f>
        <v>0</v>
      </c>
      <c r="G374" s="176"/>
      <c r="H374" s="386">
        <f>$G$374*$D$374</f>
        <v>0</v>
      </c>
      <c r="I374" s="176"/>
      <c r="J374" s="386">
        <f>$I$374*$D$374</f>
        <v>0</v>
      </c>
      <c r="K374" s="176"/>
      <c r="L374" s="386">
        <f>$K$374*$D$374</f>
        <v>0</v>
      </c>
      <c r="M374" s="176">
        <v>1</v>
      </c>
      <c r="N374" s="386">
        <f>$M$374*$D$374</f>
        <v>0</v>
      </c>
      <c r="O374" s="176"/>
      <c r="P374" s="386">
        <f>$O$374*$D$374</f>
        <v>0</v>
      </c>
      <c r="Q374" s="176"/>
      <c r="R374" s="386">
        <f>$Q$374*$D$374</f>
        <v>0</v>
      </c>
      <c r="S374" s="176"/>
      <c r="T374" s="386">
        <f>$S$374*$D$374</f>
        <v>0</v>
      </c>
      <c r="U374" s="176"/>
      <c r="V374" s="386">
        <f>$U$374*$D$374</f>
        <v>0</v>
      </c>
      <c r="W374" s="176"/>
      <c r="X374" s="386">
        <f>$W$374*$D$374</f>
        <v>0</v>
      </c>
      <c r="Y374" s="176"/>
      <c r="Z374" s="386">
        <f>$Y$374*$D$374</f>
        <v>0</v>
      </c>
      <c r="AA374" s="176"/>
      <c r="AB374" s="386">
        <f>$AA$374*$D$374</f>
        <v>0</v>
      </c>
      <c r="AC374" s="402">
        <f t="shared" si="5"/>
        <v>1</v>
      </c>
      <c r="AF374" t="s">
        <v>626</v>
      </c>
    </row>
    <row r="375" spans="1:32" ht="15" customHeight="1" thickBot="1">
      <c r="A375" s="107">
        <v>2</v>
      </c>
      <c r="B375" s="995"/>
      <c r="C375" s="997"/>
      <c r="D375" s="1011"/>
      <c r="E375" s="162">
        <f>$E$374</f>
        <v>0</v>
      </c>
      <c r="F375" s="382">
        <f>$F$374</f>
        <v>0</v>
      </c>
      <c r="G375" s="164">
        <f>$G$374+$E$375</f>
        <v>0</v>
      </c>
      <c r="H375" s="387">
        <f>$H$374+$F$375</f>
        <v>0</v>
      </c>
      <c r="I375" s="164">
        <f>$I$374+$G$375</f>
        <v>0</v>
      </c>
      <c r="J375" s="387">
        <f>$J$374+$H$375</f>
        <v>0</v>
      </c>
      <c r="K375" s="164">
        <f>$K$374+$I$375</f>
        <v>0</v>
      </c>
      <c r="L375" s="387">
        <f>$L$374+$J$375</f>
        <v>0</v>
      </c>
      <c r="M375" s="164">
        <f>$M$374+$K$375</f>
        <v>1</v>
      </c>
      <c r="N375" s="387">
        <f>$N$374+$L$375</f>
        <v>0</v>
      </c>
      <c r="O375" s="164">
        <f>$O$374+$M$375</f>
        <v>1</v>
      </c>
      <c r="P375" s="387">
        <f>$P$374+$N$375</f>
        <v>0</v>
      </c>
      <c r="Q375" s="164">
        <f>$Q$374+$O$375</f>
        <v>1</v>
      </c>
      <c r="R375" s="387">
        <f>$R$374+$P$375</f>
        <v>0</v>
      </c>
      <c r="S375" s="164">
        <f>$S$374+$Q$375</f>
        <v>1</v>
      </c>
      <c r="T375" s="387">
        <f>$T$374+$R$375</f>
        <v>0</v>
      </c>
      <c r="U375" s="164">
        <f>$U$374+$S$375</f>
        <v>1</v>
      </c>
      <c r="V375" s="387">
        <f>$V$374+$T$375</f>
        <v>0</v>
      </c>
      <c r="W375" s="164">
        <f>$W$374+$U$375</f>
        <v>1</v>
      </c>
      <c r="X375" s="387">
        <f>$X$374+$V$375</f>
        <v>0</v>
      </c>
      <c r="Y375" s="164">
        <f>$Y$374+$W$375</f>
        <v>1</v>
      </c>
      <c r="Z375" s="387">
        <f>$Z$374+$X$375</f>
        <v>0</v>
      </c>
      <c r="AA375" s="164">
        <f>$AA$374+$Y$375</f>
        <v>1</v>
      </c>
      <c r="AB375" s="387">
        <f>$AB$374+$Z$375</f>
        <v>0</v>
      </c>
      <c r="AC375" s="402">
        <f t="shared" si="5"/>
        <v>8</v>
      </c>
    </row>
    <row r="376" spans="1:32" ht="15" customHeight="1">
      <c r="A376" s="107">
        <v>1</v>
      </c>
      <c r="B376" s="994" t="str">
        <f>'04.01.4-COBERTURAS'!$B$218</f>
        <v>04.01.400.04</v>
      </c>
      <c r="C376" s="996" t="str">
        <f>'04.01.4-COBERTURAS'!$C$218</f>
        <v>REMOÇÃO CALHAS E RUFOS, DE FORMA MANUAL, SEM REAPROVEITAMENTO. AF_09/2023</v>
      </c>
      <c r="D376" s="1010">
        <f>'04.01.4-COBERTURAS'!$H$218</f>
        <v>0</v>
      </c>
      <c r="E376" s="175"/>
      <c r="F376" s="381">
        <f>$E$376*$D$376</f>
        <v>0</v>
      </c>
      <c r="G376" s="176"/>
      <c r="H376" s="386">
        <f>$G$376*$D$376</f>
        <v>0</v>
      </c>
      <c r="I376" s="176"/>
      <c r="J376" s="386">
        <f>$I$376*$D$376</f>
        <v>0</v>
      </c>
      <c r="K376" s="176"/>
      <c r="L376" s="386">
        <f>$K$376*$D$376</f>
        <v>0</v>
      </c>
      <c r="M376" s="176"/>
      <c r="N376" s="386">
        <f>$M$376*$D$376</f>
        <v>0</v>
      </c>
      <c r="O376" s="176">
        <v>1</v>
      </c>
      <c r="P376" s="386">
        <f>$O$376*$D$376</f>
        <v>0</v>
      </c>
      <c r="Q376" s="176"/>
      <c r="R376" s="386">
        <f>$Q$376*$D$376</f>
        <v>0</v>
      </c>
      <c r="S376" s="176"/>
      <c r="T376" s="386">
        <f>$S$376*$D$376</f>
        <v>0</v>
      </c>
      <c r="U376" s="176"/>
      <c r="V376" s="386">
        <f>$U$376*$D$376</f>
        <v>0</v>
      </c>
      <c r="W376" s="176"/>
      <c r="X376" s="386">
        <f>$W$376*$D$376</f>
        <v>0</v>
      </c>
      <c r="Y376" s="176"/>
      <c r="Z376" s="386">
        <f>$Y$376*$D$376</f>
        <v>0</v>
      </c>
      <c r="AA376" s="176"/>
      <c r="AB376" s="386">
        <f>$AA$376*$D$376</f>
        <v>0</v>
      </c>
      <c r="AC376" s="402">
        <f t="shared" ref="AC376:AC439" si="6">SUM(E376,G376,I376,K376,M376,O376,Q376,S376,U376,W376,Y376,AA376)</f>
        <v>1</v>
      </c>
      <c r="AF376" t="s">
        <v>627</v>
      </c>
    </row>
    <row r="377" spans="1:32" ht="15" customHeight="1" thickBot="1">
      <c r="A377" s="107">
        <v>2</v>
      </c>
      <c r="B377" s="995"/>
      <c r="C377" s="997"/>
      <c r="D377" s="1011"/>
      <c r="E377" s="162">
        <f>$E$376</f>
        <v>0</v>
      </c>
      <c r="F377" s="382">
        <f>$F$376</f>
        <v>0</v>
      </c>
      <c r="G377" s="164">
        <f>$G$376+$E$377</f>
        <v>0</v>
      </c>
      <c r="H377" s="387">
        <f>$H$376+$F$377</f>
        <v>0</v>
      </c>
      <c r="I377" s="164">
        <f>$I$376+$G$377</f>
        <v>0</v>
      </c>
      <c r="J377" s="387">
        <f>$J$376+$H$377</f>
        <v>0</v>
      </c>
      <c r="K377" s="164">
        <f>$K$376+$I$377</f>
        <v>0</v>
      </c>
      <c r="L377" s="387">
        <f>$L$376+$J$377</f>
        <v>0</v>
      </c>
      <c r="M377" s="164">
        <f>$M$376+$K$377</f>
        <v>0</v>
      </c>
      <c r="N377" s="387">
        <f>$N$376+$L$377</f>
        <v>0</v>
      </c>
      <c r="O377" s="164">
        <f>$O$376+$M$377</f>
        <v>1</v>
      </c>
      <c r="P377" s="387">
        <f>$P$376+$N$377</f>
        <v>0</v>
      </c>
      <c r="Q377" s="164">
        <f>$Q$376+$O$377</f>
        <v>1</v>
      </c>
      <c r="R377" s="387">
        <f>$R$376+$P$377</f>
        <v>0</v>
      </c>
      <c r="S377" s="164">
        <f>$S$376+$Q$377</f>
        <v>1</v>
      </c>
      <c r="T377" s="387">
        <f>$T$376+$R$377</f>
        <v>0</v>
      </c>
      <c r="U377" s="164">
        <f>$U$376+$S$377</f>
        <v>1</v>
      </c>
      <c r="V377" s="387">
        <f>$V$376+$T$377</f>
        <v>0</v>
      </c>
      <c r="W377" s="164">
        <f>$W$376+$U$377</f>
        <v>1</v>
      </c>
      <c r="X377" s="387">
        <f>$X$376+$V$377</f>
        <v>0</v>
      </c>
      <c r="Y377" s="164">
        <f>$Y$376+$W$377</f>
        <v>1</v>
      </c>
      <c r="Z377" s="387">
        <f>$Z$376+$X$377</f>
        <v>0</v>
      </c>
      <c r="AA377" s="164">
        <f>$AA$376+$Y$377</f>
        <v>1</v>
      </c>
      <c r="AB377" s="387">
        <f>$AB$376+$Z$377</f>
        <v>0</v>
      </c>
      <c r="AC377" s="402">
        <f t="shared" si="6"/>
        <v>7</v>
      </c>
    </row>
    <row r="378" spans="1:32" ht="15" customHeight="1">
      <c r="A378" s="107">
        <v>1</v>
      </c>
      <c r="B378" s="994" t="str">
        <f>'04.01.4-COBERTURAS'!$B$219</f>
        <v>04.01.400.05</v>
      </c>
      <c r="C378" s="996" t="str">
        <f>'04.01.4-COBERTURAS'!$C$219</f>
        <v>SUBCOBERTURA COM MANTA PLÁSTICA REVESTIDA POR PELÍCULA DE ALUMÍNO, INCLUSO TRANSPORTE VERTICAL. AF_07/2019</v>
      </c>
      <c r="D378" s="1010">
        <f>'04.01.4-COBERTURAS'!$H$219</f>
        <v>0</v>
      </c>
      <c r="E378" s="175"/>
      <c r="F378" s="381">
        <f>$E$378*$D$378</f>
        <v>0</v>
      </c>
      <c r="G378" s="176"/>
      <c r="H378" s="386">
        <f>$G$378*$D$378</f>
        <v>0</v>
      </c>
      <c r="I378" s="176"/>
      <c r="J378" s="386">
        <f>$I$378*$D$378</f>
        <v>0</v>
      </c>
      <c r="K378" s="176"/>
      <c r="L378" s="386">
        <f>$K$378*$D$378</f>
        <v>0</v>
      </c>
      <c r="M378" s="176"/>
      <c r="N378" s="386">
        <f>$M$378*$D$378</f>
        <v>0</v>
      </c>
      <c r="O378" s="176">
        <v>1</v>
      </c>
      <c r="P378" s="386">
        <f>$O$378*$D$378</f>
        <v>0</v>
      </c>
      <c r="Q378" s="176"/>
      <c r="R378" s="386">
        <f>$Q$378*$D$378</f>
        <v>0</v>
      </c>
      <c r="S378" s="176"/>
      <c r="T378" s="386">
        <f>$S$378*$D$378</f>
        <v>0</v>
      </c>
      <c r="U378" s="176"/>
      <c r="V378" s="386">
        <f>$U$378*$D$378</f>
        <v>0</v>
      </c>
      <c r="W378" s="176"/>
      <c r="X378" s="386">
        <f>$W$378*$D$378</f>
        <v>0</v>
      </c>
      <c r="Y378" s="176"/>
      <c r="Z378" s="386">
        <f>$Y$378*$D$378</f>
        <v>0</v>
      </c>
      <c r="AA378" s="176"/>
      <c r="AB378" s="386">
        <f>$AA$378*$D$378</f>
        <v>0</v>
      </c>
      <c r="AC378" s="402">
        <f t="shared" si="6"/>
        <v>1</v>
      </c>
      <c r="AF378" t="s">
        <v>628</v>
      </c>
    </row>
    <row r="379" spans="1:32" ht="15" customHeight="1" thickBot="1">
      <c r="A379" s="107">
        <v>2</v>
      </c>
      <c r="B379" s="995"/>
      <c r="C379" s="997"/>
      <c r="D379" s="1011"/>
      <c r="E379" s="162">
        <f>$E$378</f>
        <v>0</v>
      </c>
      <c r="F379" s="382">
        <f>$F$378</f>
        <v>0</v>
      </c>
      <c r="G379" s="164">
        <f>$G$378+$E$379</f>
        <v>0</v>
      </c>
      <c r="H379" s="387">
        <f>$H$378+$F$379</f>
        <v>0</v>
      </c>
      <c r="I379" s="164">
        <f>$I$378+$G$379</f>
        <v>0</v>
      </c>
      <c r="J379" s="387">
        <f>$J$378+$H$379</f>
        <v>0</v>
      </c>
      <c r="K379" s="164">
        <f>$K$378+$I$379</f>
        <v>0</v>
      </c>
      <c r="L379" s="387">
        <f>$L$378+$J$379</f>
        <v>0</v>
      </c>
      <c r="M379" s="164">
        <f>$M$378+$K$379</f>
        <v>0</v>
      </c>
      <c r="N379" s="387">
        <f>$N$378+$L$379</f>
        <v>0</v>
      </c>
      <c r="O379" s="164">
        <f>$O$378+$M$379</f>
        <v>1</v>
      </c>
      <c r="P379" s="387">
        <f>$P$378+$N$379</f>
        <v>0</v>
      </c>
      <c r="Q379" s="164">
        <f>$Q$378+$O$379</f>
        <v>1</v>
      </c>
      <c r="R379" s="387">
        <f>$R$378+$P$379</f>
        <v>0</v>
      </c>
      <c r="S379" s="164">
        <f>$S$378+$Q$379</f>
        <v>1</v>
      </c>
      <c r="T379" s="387">
        <f>$T$378+$R$379</f>
        <v>0</v>
      </c>
      <c r="U379" s="164">
        <f>$U$378+$S$379</f>
        <v>1</v>
      </c>
      <c r="V379" s="387">
        <f>$V$378+$T$379</f>
        <v>0</v>
      </c>
      <c r="W379" s="164">
        <f>$W$378+$U$379</f>
        <v>1</v>
      </c>
      <c r="X379" s="387">
        <f>$X$378+$V$379</f>
        <v>0</v>
      </c>
      <c r="Y379" s="164">
        <f>$Y$378+$W$379</f>
        <v>1</v>
      </c>
      <c r="Z379" s="387">
        <f>$Z$378+$X$379</f>
        <v>0</v>
      </c>
      <c r="AA379" s="164">
        <f>$AA$378+$Y$379</f>
        <v>1</v>
      </c>
      <c r="AB379" s="387">
        <f>$AB$378+$Z$379</f>
        <v>0</v>
      </c>
      <c r="AC379" s="402">
        <f t="shared" si="6"/>
        <v>7</v>
      </c>
    </row>
    <row r="380" spans="1:32" ht="15" customHeight="1">
      <c r="A380" s="107">
        <v>1</v>
      </c>
      <c r="B380" s="994" t="str">
        <f>'04.01.4-COBERTURAS'!$B$220</f>
        <v>04.01.400.06</v>
      </c>
      <c r="C380" s="996" t="str">
        <f>'04.01.4-COBERTURAS'!$C$220</f>
        <v>TELHAMENTO COM TELHA CERÂMICA CAPA-CANAL, TIPO COLONIAL, COM MAIS DE 2 ÁGUAS, INCLUSO TRANSPORTE VERTICAL, INCLUSIVE APLICAÇÃO DE RESINA</v>
      </c>
      <c r="D380" s="1010">
        <f>'04.01.4-COBERTURAS'!$H$220</f>
        <v>0</v>
      </c>
      <c r="E380" s="175"/>
      <c r="F380" s="381">
        <f>$E$380*$D$380</f>
        <v>0</v>
      </c>
      <c r="G380" s="176"/>
      <c r="H380" s="386">
        <f>$G$380*$D$380</f>
        <v>0</v>
      </c>
      <c r="I380" s="176"/>
      <c r="J380" s="386">
        <f>$I$380*$D$380</f>
        <v>0</v>
      </c>
      <c r="K380" s="176"/>
      <c r="L380" s="386">
        <f>$K$380*$D$380</f>
        <v>0</v>
      </c>
      <c r="M380" s="176"/>
      <c r="N380" s="386">
        <f>$M$380*$D$380</f>
        <v>0</v>
      </c>
      <c r="O380" s="176">
        <v>1</v>
      </c>
      <c r="P380" s="386">
        <f>$O$380*$D$380</f>
        <v>0</v>
      </c>
      <c r="Q380" s="176"/>
      <c r="R380" s="386">
        <f>$Q$380*$D$380</f>
        <v>0</v>
      </c>
      <c r="S380" s="176"/>
      <c r="T380" s="386">
        <f>$S$380*$D$380</f>
        <v>0</v>
      </c>
      <c r="U380" s="176"/>
      <c r="V380" s="386">
        <f>$U$380*$D$380</f>
        <v>0</v>
      </c>
      <c r="W380" s="176"/>
      <c r="X380" s="386">
        <f>$W$380*$D$380</f>
        <v>0</v>
      </c>
      <c r="Y380" s="176"/>
      <c r="Z380" s="386">
        <f>$Y$380*$D$380</f>
        <v>0</v>
      </c>
      <c r="AA380" s="176"/>
      <c r="AB380" s="386">
        <f>$AA$380*$D$380</f>
        <v>0</v>
      </c>
      <c r="AC380" s="402">
        <f t="shared" si="6"/>
        <v>1</v>
      </c>
      <c r="AF380" t="s">
        <v>629</v>
      </c>
    </row>
    <row r="381" spans="1:32" ht="15" customHeight="1" thickBot="1">
      <c r="A381" s="107">
        <v>2</v>
      </c>
      <c r="B381" s="995"/>
      <c r="C381" s="997"/>
      <c r="D381" s="1011"/>
      <c r="E381" s="162">
        <f>$E$380</f>
        <v>0</v>
      </c>
      <c r="F381" s="382">
        <f>$F$380</f>
        <v>0</v>
      </c>
      <c r="G381" s="164">
        <f>$G$380+$E$381</f>
        <v>0</v>
      </c>
      <c r="H381" s="387">
        <f>$H$380+$F$381</f>
        <v>0</v>
      </c>
      <c r="I381" s="164">
        <f>$I$380+$G$381</f>
        <v>0</v>
      </c>
      <c r="J381" s="387">
        <f>$J$380+$H$381</f>
        <v>0</v>
      </c>
      <c r="K381" s="164">
        <f>$K$380+$I$381</f>
        <v>0</v>
      </c>
      <c r="L381" s="387">
        <f>$L$380+$J$381</f>
        <v>0</v>
      </c>
      <c r="M381" s="164">
        <f>$M$380+$K$381</f>
        <v>0</v>
      </c>
      <c r="N381" s="387">
        <f>$N$380+$L$381</f>
        <v>0</v>
      </c>
      <c r="O381" s="164">
        <f>$O$380+$M$381</f>
        <v>1</v>
      </c>
      <c r="P381" s="387">
        <f>$P$380+$N$381</f>
        <v>0</v>
      </c>
      <c r="Q381" s="164">
        <f>$Q$380+$O$381</f>
        <v>1</v>
      </c>
      <c r="R381" s="387">
        <f>$R$380+$P$381</f>
        <v>0</v>
      </c>
      <c r="S381" s="164">
        <f>$S$380+$Q$381</f>
        <v>1</v>
      </c>
      <c r="T381" s="387">
        <f>$T$380+$R$381</f>
        <v>0</v>
      </c>
      <c r="U381" s="164">
        <f>$U$380+$S$381</f>
        <v>1</v>
      </c>
      <c r="V381" s="387">
        <f>$V$380+$T$381</f>
        <v>0</v>
      </c>
      <c r="W381" s="164">
        <f>$W$380+$U$381</f>
        <v>1</v>
      </c>
      <c r="X381" s="387">
        <f>$X$380+$V$381</f>
        <v>0</v>
      </c>
      <c r="Y381" s="164">
        <f>$Y$380+$W$381</f>
        <v>1</v>
      </c>
      <c r="Z381" s="387">
        <f>$Z$380+$X$381</f>
        <v>0</v>
      </c>
      <c r="AA381" s="164">
        <f>$AA$380+$Y$381</f>
        <v>1</v>
      </c>
      <c r="AB381" s="387">
        <f>$AB$380+$Z$381</f>
        <v>0</v>
      </c>
      <c r="AC381" s="402">
        <f t="shared" si="6"/>
        <v>7</v>
      </c>
    </row>
    <row r="382" spans="1:32" ht="15" customHeight="1">
      <c r="A382" s="107">
        <v>1</v>
      </c>
      <c r="B382" s="994" t="str">
        <f>'04.01.4-COBERTURAS'!$B$221</f>
        <v>04.01.400.07</v>
      </c>
      <c r="C382" s="996" t="str">
        <f>'04.01.4-COBERTURAS'!$C$221</f>
        <v>CUMEEIRA E ESPIGÃO PARA TELHA CERÂMICA EMBOÇADA COM ARGAMASSA TRAÇO 1:2:9 (CIMENTO, CAL E AREIA), PARA TELHADOS COM MAIS DE 2 ÁGUAS, INCLUSO TRANSPORTE VERTICAL. AF_07/2019</v>
      </c>
      <c r="D382" s="1010">
        <f>'04.01.4-COBERTURAS'!$H$221</f>
        <v>0</v>
      </c>
      <c r="E382" s="175"/>
      <c r="F382" s="381">
        <f>$E$382*$D$382</f>
        <v>0</v>
      </c>
      <c r="G382" s="176"/>
      <c r="H382" s="386">
        <f>$G$382*$D$382</f>
        <v>0</v>
      </c>
      <c r="I382" s="176"/>
      <c r="J382" s="386">
        <f>$I$382*$D$382</f>
        <v>0</v>
      </c>
      <c r="K382" s="176"/>
      <c r="L382" s="386">
        <f>$K$382*$D$382</f>
        <v>0</v>
      </c>
      <c r="M382" s="176"/>
      <c r="N382" s="386">
        <f>$M$382*$D$382</f>
        <v>0</v>
      </c>
      <c r="O382" s="176">
        <v>1</v>
      </c>
      <c r="P382" s="386">
        <f>$O$382*$D$382</f>
        <v>0</v>
      </c>
      <c r="Q382" s="176"/>
      <c r="R382" s="386">
        <f>$Q$382*$D$382</f>
        <v>0</v>
      </c>
      <c r="S382" s="176"/>
      <c r="T382" s="386">
        <f>$S$382*$D$382</f>
        <v>0</v>
      </c>
      <c r="U382" s="176"/>
      <c r="V382" s="386">
        <f>$U$382*$D$382</f>
        <v>0</v>
      </c>
      <c r="W382" s="176"/>
      <c r="X382" s="386">
        <f>$W$382*$D$382</f>
        <v>0</v>
      </c>
      <c r="Y382" s="176"/>
      <c r="Z382" s="386">
        <f>$Y$382*$D$382</f>
        <v>0</v>
      </c>
      <c r="AA382" s="176"/>
      <c r="AB382" s="386">
        <f>$AA$382*$D$382</f>
        <v>0</v>
      </c>
      <c r="AC382" s="402">
        <f t="shared" si="6"/>
        <v>1</v>
      </c>
      <c r="AF382" t="s">
        <v>2853</v>
      </c>
    </row>
    <row r="383" spans="1:32" ht="15" customHeight="1" thickBot="1">
      <c r="A383" s="107">
        <v>2</v>
      </c>
      <c r="B383" s="995"/>
      <c r="C383" s="997"/>
      <c r="D383" s="1011"/>
      <c r="E383" s="162">
        <f>$E$382</f>
        <v>0</v>
      </c>
      <c r="F383" s="382">
        <f>$F$382</f>
        <v>0</v>
      </c>
      <c r="G383" s="164">
        <f>$G$382+$E$383</f>
        <v>0</v>
      </c>
      <c r="H383" s="387">
        <f>$H$382+$F$383</f>
        <v>0</v>
      </c>
      <c r="I383" s="164">
        <f>$I$382+$G$383</f>
        <v>0</v>
      </c>
      <c r="J383" s="387">
        <f>$J$382+$H$383</f>
        <v>0</v>
      </c>
      <c r="K383" s="164">
        <f>$K$382+$I$383</f>
        <v>0</v>
      </c>
      <c r="L383" s="387">
        <f>$L$382+$J$383</f>
        <v>0</v>
      </c>
      <c r="M383" s="164">
        <f>$M$382+$K$383</f>
        <v>0</v>
      </c>
      <c r="N383" s="387">
        <f>$N$382+$L$383</f>
        <v>0</v>
      </c>
      <c r="O383" s="164">
        <f>$O$382+$M$383</f>
        <v>1</v>
      </c>
      <c r="P383" s="387">
        <f>$P$382+$N$383</f>
        <v>0</v>
      </c>
      <c r="Q383" s="164">
        <f>$Q$382+$O$383</f>
        <v>1</v>
      </c>
      <c r="R383" s="387">
        <f>$R$382+$P$383</f>
        <v>0</v>
      </c>
      <c r="S383" s="164">
        <f>$S$382+$Q$383</f>
        <v>1</v>
      </c>
      <c r="T383" s="387">
        <f>$T$382+$R$383</f>
        <v>0</v>
      </c>
      <c r="U383" s="164">
        <f>$U$382+$S$383</f>
        <v>1</v>
      </c>
      <c r="V383" s="387">
        <f>$V$382+$T$383</f>
        <v>0</v>
      </c>
      <c r="W383" s="164">
        <f>$W$382+$U$383</f>
        <v>1</v>
      </c>
      <c r="X383" s="387">
        <f>$X$382+$V$383</f>
        <v>0</v>
      </c>
      <c r="Y383" s="164">
        <f>$Y$382+$W$383</f>
        <v>1</v>
      </c>
      <c r="Z383" s="387">
        <f>$Z$382+$X$383</f>
        <v>0</v>
      </c>
      <c r="AA383" s="164">
        <f>$AA$382+$Y$383</f>
        <v>1</v>
      </c>
      <c r="AB383" s="387">
        <f>$AB$382+$Z$383</f>
        <v>0</v>
      </c>
      <c r="AC383" s="402">
        <f t="shared" si="6"/>
        <v>7</v>
      </c>
    </row>
    <row r="384" spans="1:32" ht="15" customHeight="1" thickBot="1">
      <c r="B384" s="127" t="str">
        <f>'04.01.4-COBERTURAS'!$B$222</f>
        <v>04.01.550</v>
      </c>
      <c r="C384" s="128" t="str">
        <f>'04.01.4-COBERTURAS'!$C$222</f>
        <v>Revestimentos de forro</v>
      </c>
      <c r="D384" s="343"/>
      <c r="E384" s="1000"/>
      <c r="F384" s="1000"/>
      <c r="G384" s="1000"/>
      <c r="H384" s="1000"/>
      <c r="I384" s="1000"/>
      <c r="J384" s="1000"/>
      <c r="K384" s="1000"/>
      <c r="L384" s="1000"/>
      <c r="M384" s="1000"/>
      <c r="N384" s="1000"/>
      <c r="O384" s="1000"/>
      <c r="P384" s="1000"/>
      <c r="Q384" s="1000"/>
      <c r="R384" s="1000"/>
      <c r="S384" s="1000"/>
      <c r="T384" s="1000"/>
      <c r="U384" s="1000"/>
      <c r="V384" s="1000"/>
      <c r="W384" s="1000"/>
      <c r="X384" s="1000"/>
      <c r="Y384" s="1000"/>
      <c r="Z384" s="1000"/>
      <c r="AA384" s="1000"/>
      <c r="AB384" s="1000"/>
      <c r="AC384" s="402">
        <f t="shared" si="6"/>
        <v>0</v>
      </c>
      <c r="AF384" t="s">
        <v>630</v>
      </c>
    </row>
    <row r="385" spans="1:32" ht="15" customHeight="1">
      <c r="A385" s="107">
        <v>1</v>
      </c>
      <c r="B385" s="994" t="str">
        <f>'04.01.4-COBERTURAS'!$B$223</f>
        <v>04.01.550.01</v>
      </c>
      <c r="C385" s="996" t="str">
        <f>'04.01.4-COBERTURAS'!$C$223</f>
        <v>REMOÇÃO DE FORROS DE DRYWALL, PVC E FIBROMINERAL, DE FORMA MANUAL, SEM REAPROVEITAMENTO. AF_09/2023</v>
      </c>
      <c r="D385" s="1010">
        <f>'04.01.4-COBERTURAS'!$H$223</f>
        <v>0</v>
      </c>
      <c r="E385" s="175"/>
      <c r="F385" s="381">
        <f>$E$385*$D$385</f>
        <v>0</v>
      </c>
      <c r="G385" s="176"/>
      <c r="H385" s="386">
        <f>$G$385*$D$385</f>
        <v>0</v>
      </c>
      <c r="I385" s="176"/>
      <c r="J385" s="386">
        <f>$I$385*$D$385</f>
        <v>0</v>
      </c>
      <c r="K385" s="176"/>
      <c r="L385" s="386">
        <f>$K$385*$D$385</f>
        <v>0</v>
      </c>
      <c r="M385" s="176">
        <v>1</v>
      </c>
      <c r="N385" s="386">
        <f>$M$385*$D$385</f>
        <v>0</v>
      </c>
      <c r="O385" s="176"/>
      <c r="P385" s="386">
        <f>$O$385*$D$385</f>
        <v>0</v>
      </c>
      <c r="Q385" s="176"/>
      <c r="R385" s="386">
        <f>$Q$385*$D$385</f>
        <v>0</v>
      </c>
      <c r="S385" s="176"/>
      <c r="T385" s="386">
        <f>$S$385*$D$385</f>
        <v>0</v>
      </c>
      <c r="U385" s="176"/>
      <c r="V385" s="386">
        <f>$U$385*$D$385</f>
        <v>0</v>
      </c>
      <c r="W385" s="176"/>
      <c r="X385" s="386">
        <f>$W$385*$D$385</f>
        <v>0</v>
      </c>
      <c r="Y385" s="176"/>
      <c r="Z385" s="386">
        <f>$Y$385*$D$385</f>
        <v>0</v>
      </c>
      <c r="AA385" s="176"/>
      <c r="AB385" s="386">
        <f>$AA$385*$D$385</f>
        <v>0</v>
      </c>
      <c r="AC385" s="402">
        <f t="shared" si="6"/>
        <v>1</v>
      </c>
      <c r="AF385" t="s">
        <v>631</v>
      </c>
    </row>
    <row r="386" spans="1:32" ht="15" customHeight="1" thickBot="1">
      <c r="A386" s="107">
        <v>2</v>
      </c>
      <c r="B386" s="995"/>
      <c r="C386" s="997"/>
      <c r="D386" s="1011"/>
      <c r="E386" s="162">
        <f>$E$385</f>
        <v>0</v>
      </c>
      <c r="F386" s="382">
        <f>$F$385</f>
        <v>0</v>
      </c>
      <c r="G386" s="164">
        <f>$G$385+$E$386</f>
        <v>0</v>
      </c>
      <c r="H386" s="387">
        <f>$H$385+$F$386</f>
        <v>0</v>
      </c>
      <c r="I386" s="164">
        <f>$I$385+$G$386</f>
        <v>0</v>
      </c>
      <c r="J386" s="387">
        <f>$J$385+$H$386</f>
        <v>0</v>
      </c>
      <c r="K386" s="164">
        <f>$K$385+$I$386</f>
        <v>0</v>
      </c>
      <c r="L386" s="387">
        <f>$L$385+$J$386</f>
        <v>0</v>
      </c>
      <c r="M386" s="164">
        <f>$M$385+$K$386</f>
        <v>1</v>
      </c>
      <c r="N386" s="387">
        <f>$N$385+$L$386</f>
        <v>0</v>
      </c>
      <c r="O386" s="164">
        <f>$O$385+$M$386</f>
        <v>1</v>
      </c>
      <c r="P386" s="387">
        <f>$P$385+$N$386</f>
        <v>0</v>
      </c>
      <c r="Q386" s="164">
        <f>$Q$385+$O$386</f>
        <v>1</v>
      </c>
      <c r="R386" s="387">
        <f>$R$385+$P$386</f>
        <v>0</v>
      </c>
      <c r="S386" s="164">
        <f>$S$385+$Q$386</f>
        <v>1</v>
      </c>
      <c r="T386" s="387">
        <f>$T$385+$R$386</f>
        <v>0</v>
      </c>
      <c r="U386" s="164">
        <f>$U$385+$S$386</f>
        <v>1</v>
      </c>
      <c r="V386" s="387">
        <f>$V$385+$T$386</f>
        <v>0</v>
      </c>
      <c r="W386" s="164">
        <f>$W$385+$U$386</f>
        <v>1</v>
      </c>
      <c r="X386" s="387">
        <f>$X$385+$V$386</f>
        <v>0</v>
      </c>
      <c r="Y386" s="164">
        <f>$Y$385+$W$386</f>
        <v>1</v>
      </c>
      <c r="Z386" s="387">
        <f>$Z$385+$X$386</f>
        <v>0</v>
      </c>
      <c r="AA386" s="164">
        <f>$AA$385+$Y$386</f>
        <v>1</v>
      </c>
      <c r="AB386" s="387">
        <f>$AB$385+$Z$386</f>
        <v>0</v>
      </c>
      <c r="AC386" s="402">
        <f t="shared" si="6"/>
        <v>8</v>
      </c>
    </row>
    <row r="387" spans="1:32" ht="15" customHeight="1">
      <c r="A387" s="107">
        <v>1</v>
      </c>
      <c r="B387" s="994" t="str">
        <f>'04.01.4-COBERTURAS'!$B$224</f>
        <v>04.01.550.02</v>
      </c>
      <c r="C387" s="996" t="str">
        <f>'04.01.4-COBERTURAS'!$C$224</f>
        <v>REMOÇÃO DE TRAMA METÁLICA OU DE MADEIRA PARA FORRO, DE FORMA MANUAL, SEM REAPROVEITAMENTO. AF_09/2023</v>
      </c>
      <c r="D387" s="1010">
        <f>'04.01.4-COBERTURAS'!$H$224</f>
        <v>0</v>
      </c>
      <c r="E387" s="175"/>
      <c r="F387" s="381">
        <f>$E$387*$D$387</f>
        <v>0</v>
      </c>
      <c r="G387" s="176"/>
      <c r="H387" s="386">
        <f>$G$387*$D$387</f>
        <v>0</v>
      </c>
      <c r="I387" s="176"/>
      <c r="J387" s="386">
        <f>$I$387*$D$387</f>
        <v>0</v>
      </c>
      <c r="K387" s="176"/>
      <c r="L387" s="386">
        <f>$K$387*$D$387</f>
        <v>0</v>
      </c>
      <c r="M387" s="176">
        <v>1</v>
      </c>
      <c r="N387" s="386">
        <f>$M$387*$D$387</f>
        <v>0</v>
      </c>
      <c r="O387" s="176"/>
      <c r="P387" s="386">
        <f>$O$387*$D$387</f>
        <v>0</v>
      </c>
      <c r="Q387" s="176"/>
      <c r="R387" s="386">
        <f>$Q$387*$D$387</f>
        <v>0</v>
      </c>
      <c r="S387" s="176"/>
      <c r="T387" s="386">
        <f>$S$387*$D$387</f>
        <v>0</v>
      </c>
      <c r="U387" s="176"/>
      <c r="V387" s="386">
        <f>$U$387*$D$387</f>
        <v>0</v>
      </c>
      <c r="W387" s="176"/>
      <c r="X387" s="386">
        <f>$W$387*$D$387</f>
        <v>0</v>
      </c>
      <c r="Y387" s="176"/>
      <c r="Z387" s="386">
        <f>$Y$387*$D$387</f>
        <v>0</v>
      </c>
      <c r="AA387" s="176"/>
      <c r="AB387" s="386">
        <f>$AA$387*$D$387</f>
        <v>0</v>
      </c>
      <c r="AC387" s="402">
        <f t="shared" si="6"/>
        <v>1</v>
      </c>
      <c r="AF387" t="s">
        <v>632</v>
      </c>
    </row>
    <row r="388" spans="1:32" ht="15" customHeight="1" thickBot="1">
      <c r="A388" s="107">
        <v>2</v>
      </c>
      <c r="B388" s="995"/>
      <c r="C388" s="997"/>
      <c r="D388" s="1011"/>
      <c r="E388" s="162">
        <f>$E$387</f>
        <v>0</v>
      </c>
      <c r="F388" s="382">
        <f>$F$387</f>
        <v>0</v>
      </c>
      <c r="G388" s="164">
        <f>$G$387+$E$388</f>
        <v>0</v>
      </c>
      <c r="H388" s="387">
        <f>$H$387+$F$388</f>
        <v>0</v>
      </c>
      <c r="I388" s="164">
        <f>$I$387+$G$388</f>
        <v>0</v>
      </c>
      <c r="J388" s="387">
        <f>$J$387+$H$388</f>
        <v>0</v>
      </c>
      <c r="K388" s="164">
        <f>$K$387+$I$388</f>
        <v>0</v>
      </c>
      <c r="L388" s="387">
        <f>$L$387+$J$388</f>
        <v>0</v>
      </c>
      <c r="M388" s="164">
        <f>$M$387+$K$388</f>
        <v>1</v>
      </c>
      <c r="N388" s="387">
        <f>$N$387+$L$388</f>
        <v>0</v>
      </c>
      <c r="O388" s="164">
        <f>$O$387+$M$388</f>
        <v>1</v>
      </c>
      <c r="P388" s="387">
        <f>$P$387+$N$388</f>
        <v>0</v>
      </c>
      <c r="Q388" s="164">
        <f>$Q$387+$O$388</f>
        <v>1</v>
      </c>
      <c r="R388" s="387">
        <f>$R$387+$P$388</f>
        <v>0</v>
      </c>
      <c r="S388" s="164">
        <f>$S$387+$Q$388</f>
        <v>1</v>
      </c>
      <c r="T388" s="387">
        <f>$T$387+$R$388</f>
        <v>0</v>
      </c>
      <c r="U388" s="164">
        <f>$U$387+$S$388</f>
        <v>1</v>
      </c>
      <c r="V388" s="387">
        <f>$V$387+$T$388</f>
        <v>0</v>
      </c>
      <c r="W388" s="164">
        <f>$W$387+$U$388</f>
        <v>1</v>
      </c>
      <c r="X388" s="387">
        <f>$X$387+$V$388</f>
        <v>0</v>
      </c>
      <c r="Y388" s="164">
        <f>$Y$387+$W$388</f>
        <v>1</v>
      </c>
      <c r="Z388" s="387">
        <f>$Z$387+$X$388</f>
        <v>0</v>
      </c>
      <c r="AA388" s="164">
        <f>$AA$387+$Y$388</f>
        <v>1</v>
      </c>
      <c r="AB388" s="387">
        <f>$AB$387+$Z$388</f>
        <v>0</v>
      </c>
      <c r="AC388" s="402">
        <f t="shared" si="6"/>
        <v>8</v>
      </c>
    </row>
    <row r="389" spans="1:32" ht="15" customHeight="1">
      <c r="A389" s="107">
        <v>1</v>
      </c>
      <c r="B389" s="994" t="str">
        <f>'04.01.4-COBERTURAS'!$B$225</f>
        <v>04.01.550.03</v>
      </c>
      <c r="C389" s="996" t="str">
        <f>'04.01.4-COBERTURAS'!$C$225</f>
        <v>FORRO EM MADEIRA, INCLUSIVE ESTRUTURA BIDIRECIONAL DE FIXAÇÃO</v>
      </c>
      <c r="D389" s="1010">
        <f>'04.01.4-COBERTURAS'!$H$225</f>
        <v>0</v>
      </c>
      <c r="E389" s="175"/>
      <c r="F389" s="381">
        <f>$E$389*$D$389</f>
        <v>0</v>
      </c>
      <c r="G389" s="176"/>
      <c r="H389" s="386">
        <f>$G$389*$D$389</f>
        <v>0</v>
      </c>
      <c r="I389" s="176"/>
      <c r="J389" s="386">
        <f>$I$389*$D$389</f>
        <v>0</v>
      </c>
      <c r="K389" s="176"/>
      <c r="L389" s="386">
        <f>$K$389*$D$389</f>
        <v>0</v>
      </c>
      <c r="M389" s="176"/>
      <c r="N389" s="386">
        <f>$M$389*$D$389</f>
        <v>0</v>
      </c>
      <c r="O389" s="176"/>
      <c r="P389" s="386">
        <f>$O$389*$D$389</f>
        <v>0</v>
      </c>
      <c r="Q389" s="176">
        <v>1</v>
      </c>
      <c r="R389" s="386">
        <f>$Q$389*$D$389</f>
        <v>0</v>
      </c>
      <c r="S389" s="176"/>
      <c r="T389" s="386">
        <f>$S$389*$D$389</f>
        <v>0</v>
      </c>
      <c r="U389" s="176"/>
      <c r="V389" s="386">
        <f>$U$389*$D$389</f>
        <v>0</v>
      </c>
      <c r="W389" s="176"/>
      <c r="X389" s="386">
        <f>$W$389*$D$389</f>
        <v>0</v>
      </c>
      <c r="Y389" s="176"/>
      <c r="Z389" s="386">
        <f>$Y$389*$D$389</f>
        <v>0</v>
      </c>
      <c r="AA389" s="176"/>
      <c r="AB389" s="386">
        <f>$AA$389*$D$389</f>
        <v>0</v>
      </c>
      <c r="AC389" s="402">
        <f t="shared" si="6"/>
        <v>1</v>
      </c>
      <c r="AF389" t="s">
        <v>2854</v>
      </c>
    </row>
    <row r="390" spans="1:32" ht="15" customHeight="1" thickBot="1">
      <c r="A390" s="107">
        <v>2</v>
      </c>
      <c r="B390" s="995"/>
      <c r="C390" s="997"/>
      <c r="D390" s="1011"/>
      <c r="E390" s="162">
        <f>$E$389</f>
        <v>0</v>
      </c>
      <c r="F390" s="382">
        <f>$F$389</f>
        <v>0</v>
      </c>
      <c r="G390" s="164">
        <f>$G$389+$E$390</f>
        <v>0</v>
      </c>
      <c r="H390" s="387">
        <f>$H$389+$F$390</f>
        <v>0</v>
      </c>
      <c r="I390" s="164">
        <f>$I$389+$G$390</f>
        <v>0</v>
      </c>
      <c r="J390" s="387">
        <f>$J$389+$H$390</f>
        <v>0</v>
      </c>
      <c r="K390" s="164">
        <f>$K$389+$I$390</f>
        <v>0</v>
      </c>
      <c r="L390" s="387">
        <f>$L$389+$J$390</f>
        <v>0</v>
      </c>
      <c r="M390" s="164">
        <f>$M$389+$K$390</f>
        <v>0</v>
      </c>
      <c r="N390" s="387">
        <f>$N$389+$L$390</f>
        <v>0</v>
      </c>
      <c r="O390" s="164">
        <f>$O$389+$M$390</f>
        <v>0</v>
      </c>
      <c r="P390" s="387">
        <f>$P$389+$N$390</f>
        <v>0</v>
      </c>
      <c r="Q390" s="164">
        <f>$Q$389+$O$390</f>
        <v>1</v>
      </c>
      <c r="R390" s="387">
        <f>$R$389+$P$390</f>
        <v>0</v>
      </c>
      <c r="S390" s="164">
        <f>$S$389+$Q$390</f>
        <v>1</v>
      </c>
      <c r="T390" s="387">
        <f>$T$389+$R$390</f>
        <v>0</v>
      </c>
      <c r="U390" s="164">
        <f>$U$389+$S$390</f>
        <v>1</v>
      </c>
      <c r="V390" s="387">
        <f>$V$389+$T$390</f>
        <v>0</v>
      </c>
      <c r="W390" s="164">
        <f>$W$389+$U$390</f>
        <v>1</v>
      </c>
      <c r="X390" s="387">
        <f>$X$389+$V$390</f>
        <v>0</v>
      </c>
      <c r="Y390" s="164">
        <f>$Y$389+$W$390</f>
        <v>1</v>
      </c>
      <c r="Z390" s="387">
        <f>$Z$389+$X$390</f>
        <v>0</v>
      </c>
      <c r="AA390" s="164">
        <f>$AA$389+$Y$390</f>
        <v>1</v>
      </c>
      <c r="AB390" s="387">
        <f>$AB$389+$Z$390</f>
        <v>0</v>
      </c>
      <c r="AC390" s="402">
        <f t="shared" si="6"/>
        <v>6</v>
      </c>
    </row>
    <row r="391" spans="1:32" ht="15" customHeight="1">
      <c r="A391" s="107">
        <v>1</v>
      </c>
      <c r="B391" s="994" t="str">
        <f>'04.01.4-COBERTURAS'!$B$226</f>
        <v>04.01.550.04</v>
      </c>
      <c r="C391" s="996" t="str">
        <f>'04.01.4-COBERTURAS'!$C$226</f>
        <v>RODA FORRO EM MADEIRA  - CEDRINHO, PARAJU, MASSARANDUBRA, ANGELIN OU EQUIVALENTE DA REGIÃO - FORNECIMENTO E INSTALAÇÃO</v>
      </c>
      <c r="D391" s="1010">
        <f>'04.01.4-COBERTURAS'!$H$226</f>
        <v>0</v>
      </c>
      <c r="E391" s="175"/>
      <c r="F391" s="381">
        <f>$E$391*$D$391</f>
        <v>0</v>
      </c>
      <c r="G391" s="176"/>
      <c r="H391" s="386">
        <f>$G$391*$D$391</f>
        <v>0</v>
      </c>
      <c r="I391" s="176"/>
      <c r="J391" s="386">
        <f>$I$391*$D$391</f>
        <v>0</v>
      </c>
      <c r="K391" s="176"/>
      <c r="L391" s="386">
        <f>$K$391*$D$391</f>
        <v>0</v>
      </c>
      <c r="M391" s="176"/>
      <c r="N391" s="386">
        <f>$M$391*$D$391</f>
        <v>0</v>
      </c>
      <c r="O391" s="176"/>
      <c r="P391" s="386">
        <f>$O$391*$D$391</f>
        <v>0</v>
      </c>
      <c r="Q391" s="176">
        <v>1</v>
      </c>
      <c r="R391" s="386">
        <f>$Q$391*$D$391</f>
        <v>0</v>
      </c>
      <c r="S391" s="176"/>
      <c r="T391" s="386">
        <f>$S$391*$D$391</f>
        <v>0</v>
      </c>
      <c r="U391" s="176"/>
      <c r="V391" s="386">
        <f>$U$391*$D$391</f>
        <v>0</v>
      </c>
      <c r="W391" s="176"/>
      <c r="X391" s="386">
        <f>$W$391*$D$391</f>
        <v>0</v>
      </c>
      <c r="Y391" s="176"/>
      <c r="Z391" s="386">
        <f>$Y$391*$D$391</f>
        <v>0</v>
      </c>
      <c r="AA391" s="176"/>
      <c r="AB391" s="386">
        <f>$AA$391*$D$391</f>
        <v>0</v>
      </c>
      <c r="AC391" s="402">
        <f t="shared" si="6"/>
        <v>1</v>
      </c>
      <c r="AF391" t="s">
        <v>2855</v>
      </c>
    </row>
    <row r="392" spans="1:32" ht="15" customHeight="1" thickBot="1">
      <c r="A392" s="107">
        <v>2</v>
      </c>
      <c r="B392" s="995"/>
      <c r="C392" s="997"/>
      <c r="D392" s="1011"/>
      <c r="E392" s="162">
        <f>$E$391</f>
        <v>0</v>
      </c>
      <c r="F392" s="382">
        <f>$F$391</f>
        <v>0</v>
      </c>
      <c r="G392" s="164">
        <f>$G$391+$E$392</f>
        <v>0</v>
      </c>
      <c r="H392" s="387">
        <f>$H$391+$F$392</f>
        <v>0</v>
      </c>
      <c r="I392" s="164">
        <f>$I$391+$G$392</f>
        <v>0</v>
      </c>
      <c r="J392" s="387">
        <f>$J$391+$H$392</f>
        <v>0</v>
      </c>
      <c r="K392" s="164">
        <f>$K$391+$I$392</f>
        <v>0</v>
      </c>
      <c r="L392" s="387">
        <f>$L$391+$J$392</f>
        <v>0</v>
      </c>
      <c r="M392" s="164">
        <f>$M$391+$K$392</f>
        <v>0</v>
      </c>
      <c r="N392" s="387">
        <f>$N$391+$L$392</f>
        <v>0</v>
      </c>
      <c r="O392" s="164">
        <f>$O$391+$M$392</f>
        <v>0</v>
      </c>
      <c r="P392" s="387">
        <f>$P$391+$N$392</f>
        <v>0</v>
      </c>
      <c r="Q392" s="164">
        <f>$Q$391+$O$392</f>
        <v>1</v>
      </c>
      <c r="R392" s="387">
        <f>$R$391+$P$392</f>
        <v>0</v>
      </c>
      <c r="S392" s="164">
        <f>$S$391+$Q$392</f>
        <v>1</v>
      </c>
      <c r="T392" s="387">
        <f>$T$391+$R$392</f>
        <v>0</v>
      </c>
      <c r="U392" s="164">
        <f>$U$391+$S$392</f>
        <v>1</v>
      </c>
      <c r="V392" s="387">
        <f>$V$391+$T$392</f>
        <v>0</v>
      </c>
      <c r="W392" s="164">
        <f>$W$391+$U$392</f>
        <v>1</v>
      </c>
      <c r="X392" s="387">
        <f>$X$391+$V$392</f>
        <v>0</v>
      </c>
      <c r="Y392" s="164">
        <f>$Y$391+$W$392</f>
        <v>1</v>
      </c>
      <c r="Z392" s="387">
        <f>$Z$391+$X$392</f>
        <v>0</v>
      </c>
      <c r="AA392" s="164">
        <f>$AA$391+$Y$392</f>
        <v>1</v>
      </c>
      <c r="AB392" s="387">
        <f>$AB$391+$Z$392</f>
        <v>0</v>
      </c>
      <c r="AC392" s="402">
        <f t="shared" si="6"/>
        <v>6</v>
      </c>
    </row>
    <row r="393" spans="1:32" ht="15" customHeight="1">
      <c r="A393" s="107">
        <v>1</v>
      </c>
      <c r="B393" s="994" t="str">
        <f>'04.01.4-COBERTURAS'!$B$227</f>
        <v>04.01.550.05</v>
      </c>
      <c r="C393" s="996" t="str">
        <f>'04.01.4-COBERTURAS'!$C$227</f>
        <v>LIXAMENTO DE MADEIRA PARA APLICAÇÃO DE FUNDO OU PINTURA. AF_01/2021</v>
      </c>
      <c r="D393" s="1010">
        <f>'04.01.4-COBERTURAS'!$H$227</f>
        <v>0</v>
      </c>
      <c r="E393" s="175"/>
      <c r="F393" s="381">
        <f>$E$393*$D$393</f>
        <v>0</v>
      </c>
      <c r="G393" s="176"/>
      <c r="H393" s="386">
        <f>$G$393*$D$393</f>
        <v>0</v>
      </c>
      <c r="I393" s="176"/>
      <c r="J393" s="386">
        <f>$I$393*$D$393</f>
        <v>0</v>
      </c>
      <c r="K393" s="176"/>
      <c r="L393" s="386">
        <f>$K$393*$D$393</f>
        <v>0</v>
      </c>
      <c r="M393" s="176"/>
      <c r="N393" s="386">
        <f>$M$393*$D$393</f>
        <v>0</v>
      </c>
      <c r="O393" s="176"/>
      <c r="P393" s="386">
        <f>$O$393*$D$393</f>
        <v>0</v>
      </c>
      <c r="Q393" s="176"/>
      <c r="R393" s="386">
        <f>$Q$393*$D$393</f>
        <v>0</v>
      </c>
      <c r="S393" s="176">
        <v>1</v>
      </c>
      <c r="T393" s="386">
        <f>$S$393*$D$393</f>
        <v>0</v>
      </c>
      <c r="U393" s="176"/>
      <c r="V393" s="386">
        <f>$U$393*$D$393</f>
        <v>0</v>
      </c>
      <c r="W393" s="176"/>
      <c r="X393" s="386">
        <f>$W$393*$D$393</f>
        <v>0</v>
      </c>
      <c r="Y393" s="176"/>
      <c r="Z393" s="386">
        <f>$Y$393*$D$393</f>
        <v>0</v>
      </c>
      <c r="AA393" s="176"/>
      <c r="AB393" s="386">
        <f>$AA$393*$D$393</f>
        <v>0</v>
      </c>
      <c r="AC393" s="402">
        <f t="shared" si="6"/>
        <v>1</v>
      </c>
      <c r="AF393" t="s">
        <v>2856</v>
      </c>
    </row>
    <row r="394" spans="1:32" ht="15" customHeight="1" thickBot="1">
      <c r="A394" s="107">
        <v>2</v>
      </c>
      <c r="B394" s="995"/>
      <c r="C394" s="997"/>
      <c r="D394" s="1011"/>
      <c r="E394" s="162">
        <f>$E$393</f>
        <v>0</v>
      </c>
      <c r="F394" s="382">
        <f>$F$393</f>
        <v>0</v>
      </c>
      <c r="G394" s="164">
        <f>$G$393+$E$394</f>
        <v>0</v>
      </c>
      <c r="H394" s="387">
        <f>$H$393+$F$394</f>
        <v>0</v>
      </c>
      <c r="I394" s="164">
        <f>$I$393+$G$394</f>
        <v>0</v>
      </c>
      <c r="J394" s="387">
        <f>$J$393+$H$394</f>
        <v>0</v>
      </c>
      <c r="K394" s="164">
        <f>$K$393+$I$394</f>
        <v>0</v>
      </c>
      <c r="L394" s="387">
        <f>$L$393+$J$394</f>
        <v>0</v>
      </c>
      <c r="M394" s="164">
        <f>$M$393+$K$394</f>
        <v>0</v>
      </c>
      <c r="N394" s="387">
        <f>$N$393+$L$394</f>
        <v>0</v>
      </c>
      <c r="O394" s="164">
        <f>$O$393+$M$394</f>
        <v>0</v>
      </c>
      <c r="P394" s="387">
        <f>$P$393+$N$394</f>
        <v>0</v>
      </c>
      <c r="Q394" s="164">
        <f>$Q$393+$O$394</f>
        <v>0</v>
      </c>
      <c r="R394" s="387">
        <f>$R$393+$P$394</f>
        <v>0</v>
      </c>
      <c r="S394" s="164">
        <f>$S$393+$Q$394</f>
        <v>1</v>
      </c>
      <c r="T394" s="387">
        <f>$T$393+$R$394</f>
        <v>0</v>
      </c>
      <c r="U394" s="164">
        <f>$U$393+$S$394</f>
        <v>1</v>
      </c>
      <c r="V394" s="387">
        <f>$V$393+$T$394</f>
        <v>0</v>
      </c>
      <c r="W394" s="164">
        <f>$W$393+$U$394</f>
        <v>1</v>
      </c>
      <c r="X394" s="387">
        <f>$X$393+$V$394</f>
        <v>0</v>
      </c>
      <c r="Y394" s="164">
        <f>$Y$393+$W$394</f>
        <v>1</v>
      </c>
      <c r="Z394" s="387">
        <f>$Z$393+$X$394</f>
        <v>0</v>
      </c>
      <c r="AA394" s="164">
        <f>$AA$393+$Y$394</f>
        <v>1</v>
      </c>
      <c r="AB394" s="387">
        <f>$AB$393+$Z$394</f>
        <v>0</v>
      </c>
      <c r="AC394" s="402">
        <f t="shared" si="6"/>
        <v>5</v>
      </c>
    </row>
    <row r="395" spans="1:32" ht="15" customHeight="1">
      <c r="A395" s="107">
        <v>1</v>
      </c>
      <c r="B395" s="994" t="str">
        <f>'04.01.4-COBERTURAS'!$B$228</f>
        <v>04.01.550.06</v>
      </c>
      <c r="C395" s="996" t="str">
        <f>'04.01.4-COBERTURAS'!$C$228</f>
        <v>PINTURA TINTA DE ACABAMENTO (PIGMENTADA) ESMALTE SINTÉTICO ACETINADO EM MADEIRA, 2 DEMÃOS. AF_01/2021</v>
      </c>
      <c r="D395" s="1010">
        <f>'04.01.4-COBERTURAS'!$H$228</f>
        <v>0</v>
      </c>
      <c r="E395" s="175"/>
      <c r="F395" s="381">
        <f>$E$395*$D$395</f>
        <v>0</v>
      </c>
      <c r="G395" s="176"/>
      <c r="H395" s="386">
        <f>$G$395*$D$395</f>
        <v>0</v>
      </c>
      <c r="I395" s="176"/>
      <c r="J395" s="386">
        <f>$I$395*$D$395</f>
        <v>0</v>
      </c>
      <c r="K395" s="176"/>
      <c r="L395" s="386">
        <f>$K$395*$D$395</f>
        <v>0</v>
      </c>
      <c r="M395" s="176"/>
      <c r="N395" s="386">
        <f>$M$395*$D$395</f>
        <v>0</v>
      </c>
      <c r="O395" s="176"/>
      <c r="P395" s="386">
        <f>$O$395*$D$395</f>
        <v>0</v>
      </c>
      <c r="Q395" s="176"/>
      <c r="R395" s="386">
        <f>$Q$395*$D$395</f>
        <v>0</v>
      </c>
      <c r="S395" s="176">
        <v>1</v>
      </c>
      <c r="T395" s="386">
        <f>$S$395*$D$395</f>
        <v>0</v>
      </c>
      <c r="U395" s="176"/>
      <c r="V395" s="386">
        <f>$U$395*$D$395</f>
        <v>0</v>
      </c>
      <c r="W395" s="176"/>
      <c r="X395" s="386">
        <f>$W$395*$D$395</f>
        <v>0</v>
      </c>
      <c r="Y395" s="176"/>
      <c r="Z395" s="386">
        <f>$Y$395*$D$395</f>
        <v>0</v>
      </c>
      <c r="AA395" s="176"/>
      <c r="AB395" s="386">
        <f>$AA$395*$D$395</f>
        <v>0</v>
      </c>
      <c r="AC395" s="402">
        <f t="shared" si="6"/>
        <v>1</v>
      </c>
      <c r="AF395" t="s">
        <v>2857</v>
      </c>
    </row>
    <row r="396" spans="1:32" ht="15" customHeight="1" thickBot="1">
      <c r="A396" s="107">
        <v>2</v>
      </c>
      <c r="B396" s="995"/>
      <c r="C396" s="997"/>
      <c r="D396" s="1011"/>
      <c r="E396" s="162">
        <f>$E$395</f>
        <v>0</v>
      </c>
      <c r="F396" s="382">
        <f>$F$395</f>
        <v>0</v>
      </c>
      <c r="G396" s="164">
        <f>$G$395+$E$396</f>
        <v>0</v>
      </c>
      <c r="H396" s="387">
        <f>$H$395+$F$396</f>
        <v>0</v>
      </c>
      <c r="I396" s="164">
        <f>$I$395+$G$396</f>
        <v>0</v>
      </c>
      <c r="J396" s="387">
        <f>$J$395+$H$396</f>
        <v>0</v>
      </c>
      <c r="K396" s="164">
        <f>$K$395+$I$396</f>
        <v>0</v>
      </c>
      <c r="L396" s="387">
        <f>$L$395+$J$396</f>
        <v>0</v>
      </c>
      <c r="M396" s="164">
        <f>$M$395+$K$396</f>
        <v>0</v>
      </c>
      <c r="N396" s="387">
        <f>$N$395+$L$396</f>
        <v>0</v>
      </c>
      <c r="O396" s="164">
        <f>$O$395+$M$396</f>
        <v>0</v>
      </c>
      <c r="P396" s="387">
        <f>$P$395+$N$396</f>
        <v>0</v>
      </c>
      <c r="Q396" s="164">
        <f>$Q$395+$O$396</f>
        <v>0</v>
      </c>
      <c r="R396" s="387">
        <f>$R$395+$P$396</f>
        <v>0</v>
      </c>
      <c r="S396" s="164">
        <f>$S$395+$Q$396</f>
        <v>1</v>
      </c>
      <c r="T396" s="387">
        <f>$T$395+$R$396</f>
        <v>0</v>
      </c>
      <c r="U396" s="164">
        <f>$U$395+$S$396</f>
        <v>1</v>
      </c>
      <c r="V396" s="387">
        <f>$V$395+$T$396</f>
        <v>0</v>
      </c>
      <c r="W396" s="164">
        <f>$W$395+$U$396</f>
        <v>1</v>
      </c>
      <c r="X396" s="387">
        <f>$X$395+$V$396</f>
        <v>0</v>
      </c>
      <c r="Y396" s="164">
        <f>$Y$395+$W$396</f>
        <v>1</v>
      </c>
      <c r="Z396" s="387">
        <f>$Z$395+$X$396</f>
        <v>0</v>
      </c>
      <c r="AA396" s="164">
        <f>$AA$395+$Y$396</f>
        <v>1</v>
      </c>
      <c r="AB396" s="387">
        <f>$AB$395+$Z$396</f>
        <v>0</v>
      </c>
      <c r="AC396" s="402">
        <f t="shared" si="6"/>
        <v>5</v>
      </c>
    </row>
    <row r="397" spans="1:32" ht="15" customHeight="1" thickBot="1">
      <c r="B397" s="127" t="str">
        <f>'04.01.4-COBERTURAS'!$B$229</f>
        <v>04.01.700</v>
      </c>
      <c r="C397" s="128" t="str">
        <f>'04.01.4-COBERTURAS'!$C$229</f>
        <v>Acabamentos e Arremates</v>
      </c>
      <c r="D397" s="343"/>
      <c r="E397" s="1000"/>
      <c r="F397" s="1000"/>
      <c r="G397" s="1000"/>
      <c r="H397" s="1000"/>
      <c r="I397" s="1000"/>
      <c r="J397" s="1000"/>
      <c r="K397" s="1000"/>
      <c r="L397" s="1000"/>
      <c r="M397" s="1000"/>
      <c r="N397" s="1000"/>
      <c r="O397" s="1000"/>
      <c r="P397" s="1000"/>
      <c r="Q397" s="1000"/>
      <c r="R397" s="1000"/>
      <c r="S397" s="1000"/>
      <c r="T397" s="1000"/>
      <c r="U397" s="1000"/>
      <c r="V397" s="1000"/>
      <c r="W397" s="1000"/>
      <c r="X397" s="1000"/>
      <c r="Y397" s="1000"/>
      <c r="Z397" s="1000"/>
      <c r="AA397" s="1000"/>
      <c r="AB397" s="1000"/>
      <c r="AC397" s="402">
        <f t="shared" si="6"/>
        <v>0</v>
      </c>
      <c r="AF397" t="s">
        <v>2858</v>
      </c>
    </row>
    <row r="398" spans="1:32" ht="15" customHeight="1">
      <c r="A398" s="107">
        <v>1</v>
      </c>
      <c r="B398" s="994" t="str">
        <f>'04.01.4-COBERTURAS'!$B$230</f>
        <v>04.01.700.01</v>
      </c>
      <c r="C398" s="996" t="str">
        <f>'04.01.4-COBERTURAS'!$C$230</f>
        <v xml:space="preserve">RUFO EM CHAPA DE ALUMÍNIO #1.5MM, LARGURA DE 30 CM, INCLUSO TRANSPORTE VERTICAL </v>
      </c>
      <c r="D398" s="1010">
        <f>'04.01.4-COBERTURAS'!$H$230</f>
        <v>0</v>
      </c>
      <c r="E398" s="175"/>
      <c r="F398" s="381">
        <f>$E$398*$D$398</f>
        <v>0</v>
      </c>
      <c r="G398" s="176"/>
      <c r="H398" s="386">
        <f>$G$398*$D$398</f>
        <v>0</v>
      </c>
      <c r="I398" s="176"/>
      <c r="J398" s="386">
        <f>$I$398*$D$398</f>
        <v>0</v>
      </c>
      <c r="K398" s="176"/>
      <c r="L398" s="386">
        <f>$K$398*$D$398</f>
        <v>0</v>
      </c>
      <c r="M398" s="176">
        <v>1</v>
      </c>
      <c r="N398" s="386">
        <f>$M$398*$D$398</f>
        <v>0</v>
      </c>
      <c r="O398" s="176"/>
      <c r="P398" s="386">
        <f>$O$398*$D$398</f>
        <v>0</v>
      </c>
      <c r="Q398" s="176"/>
      <c r="R398" s="386">
        <f>$Q$398*$D$398</f>
        <v>0</v>
      </c>
      <c r="S398" s="176"/>
      <c r="T398" s="386">
        <f>$S$398*$D$398</f>
        <v>0</v>
      </c>
      <c r="U398" s="176"/>
      <c r="V398" s="386">
        <f>$U$398*$D$398</f>
        <v>0</v>
      </c>
      <c r="W398" s="176"/>
      <c r="X398" s="386">
        <f>$W$398*$D$398</f>
        <v>0</v>
      </c>
      <c r="Y398" s="176"/>
      <c r="Z398" s="386">
        <f>$Y$398*$D$398</f>
        <v>0</v>
      </c>
      <c r="AA398" s="176"/>
      <c r="AB398" s="386">
        <f>$AA$398*$D$398</f>
        <v>0</v>
      </c>
      <c r="AC398" s="402">
        <f t="shared" si="6"/>
        <v>1</v>
      </c>
      <c r="AF398" t="s">
        <v>2859</v>
      </c>
    </row>
    <row r="399" spans="1:32" ht="15" customHeight="1" thickBot="1">
      <c r="A399" s="107">
        <v>2</v>
      </c>
      <c r="B399" s="995"/>
      <c r="C399" s="997"/>
      <c r="D399" s="1011"/>
      <c r="E399" s="162">
        <f>$E$398</f>
        <v>0</v>
      </c>
      <c r="F399" s="382">
        <f>$F$398</f>
        <v>0</v>
      </c>
      <c r="G399" s="164">
        <f>$G$398+$E$399</f>
        <v>0</v>
      </c>
      <c r="H399" s="387">
        <f>$H$398+$F$399</f>
        <v>0</v>
      </c>
      <c r="I399" s="164">
        <f>$I$398+$G$399</f>
        <v>0</v>
      </c>
      <c r="J399" s="387">
        <f>$J$398+$H$399</f>
        <v>0</v>
      </c>
      <c r="K399" s="164">
        <f>$K$398+$I$399</f>
        <v>0</v>
      </c>
      <c r="L399" s="387">
        <f>$L$398+$J$399</f>
        <v>0</v>
      </c>
      <c r="M399" s="164">
        <f>$M$398+$K$399</f>
        <v>1</v>
      </c>
      <c r="N399" s="387">
        <f>$N$398+$L$399</f>
        <v>0</v>
      </c>
      <c r="O399" s="164">
        <f>$O$398+$M$399</f>
        <v>1</v>
      </c>
      <c r="P399" s="387">
        <f>$P$398+$N$399</f>
        <v>0</v>
      </c>
      <c r="Q399" s="164">
        <f>$Q$398+$O$399</f>
        <v>1</v>
      </c>
      <c r="R399" s="387">
        <f>$R$398+$P$399</f>
        <v>0</v>
      </c>
      <c r="S399" s="164">
        <f>$S$398+$Q$399</f>
        <v>1</v>
      </c>
      <c r="T399" s="387">
        <f>$T$398+$R$399</f>
        <v>0</v>
      </c>
      <c r="U399" s="164">
        <f>$U$398+$S$399</f>
        <v>1</v>
      </c>
      <c r="V399" s="387">
        <f>$V$398+$T$399</f>
        <v>0</v>
      </c>
      <c r="W399" s="164">
        <f>$W$398+$U$399</f>
        <v>1</v>
      </c>
      <c r="X399" s="387">
        <f>$X$398+$V$399</f>
        <v>0</v>
      </c>
      <c r="Y399" s="164">
        <f>$Y$398+$W$399</f>
        <v>1</v>
      </c>
      <c r="Z399" s="387">
        <f>$Z$398+$X$399</f>
        <v>0</v>
      </c>
      <c r="AA399" s="164">
        <f>$AA$398+$Y$399</f>
        <v>1</v>
      </c>
      <c r="AB399" s="387">
        <f>$AB$398+$Z$399</f>
        <v>0</v>
      </c>
      <c r="AC399" s="402">
        <f t="shared" si="6"/>
        <v>8</v>
      </c>
    </row>
    <row r="400" spans="1:32" ht="15" customHeight="1">
      <c r="A400" s="107">
        <v>1</v>
      </c>
      <c r="B400" s="994" t="str">
        <f>'04.01.4-COBERTURAS'!$B$231</f>
        <v>04.01.700.02</v>
      </c>
      <c r="C400" s="996" t="str">
        <f>'04.01.4-COBERTURAS'!$C$231</f>
        <v>CALHA EM CHAPA DE ALUMÍNIO, RETANGULAR (15X15CM), 1,5MM DE ESPESSURA, INCLUSO TRANSPORTE VERTICAL</v>
      </c>
      <c r="D400" s="1010">
        <f>'04.01.4-COBERTURAS'!$H$231</f>
        <v>0</v>
      </c>
      <c r="E400" s="175"/>
      <c r="F400" s="381">
        <f>$E$400*$D$400</f>
        <v>0</v>
      </c>
      <c r="G400" s="176"/>
      <c r="H400" s="386">
        <f>$G$400*$D$400</f>
        <v>0</v>
      </c>
      <c r="I400" s="176"/>
      <c r="J400" s="386">
        <f>$I$400*$D$400</f>
        <v>0</v>
      </c>
      <c r="K400" s="176"/>
      <c r="L400" s="386">
        <f>$K$400*$D$400</f>
        <v>0</v>
      </c>
      <c r="M400" s="176">
        <v>1</v>
      </c>
      <c r="N400" s="386">
        <f>$M$400*$D$400</f>
        <v>0</v>
      </c>
      <c r="O400" s="176"/>
      <c r="P400" s="386">
        <f>$O$400*$D$400</f>
        <v>0</v>
      </c>
      <c r="Q400" s="176"/>
      <c r="R400" s="386">
        <f>$Q$400*$D$400</f>
        <v>0</v>
      </c>
      <c r="S400" s="176"/>
      <c r="T400" s="386">
        <f>$S$400*$D$400</f>
        <v>0</v>
      </c>
      <c r="U400" s="176"/>
      <c r="V400" s="386">
        <f>$U$400*$D$400</f>
        <v>0</v>
      </c>
      <c r="W400" s="176"/>
      <c r="X400" s="386">
        <f>$W$400*$D$400</f>
        <v>0</v>
      </c>
      <c r="Y400" s="176"/>
      <c r="Z400" s="386">
        <f>$Y$400*$D$400</f>
        <v>0</v>
      </c>
      <c r="AA400" s="176"/>
      <c r="AB400" s="386">
        <f>$AA$400*$D$400</f>
        <v>0</v>
      </c>
      <c r="AC400" s="402">
        <f t="shared" si="6"/>
        <v>1</v>
      </c>
      <c r="AF400" t="s">
        <v>2860</v>
      </c>
    </row>
    <row r="401" spans="1:32" ht="15" customHeight="1" thickBot="1">
      <c r="A401" s="107">
        <v>2</v>
      </c>
      <c r="B401" s="995"/>
      <c r="C401" s="997"/>
      <c r="D401" s="1011"/>
      <c r="E401" s="162">
        <f>$E$400</f>
        <v>0</v>
      </c>
      <c r="F401" s="382">
        <f>$F$400</f>
        <v>0</v>
      </c>
      <c r="G401" s="164">
        <f>$G$400+$E$401</f>
        <v>0</v>
      </c>
      <c r="H401" s="387">
        <f>$H$400+$F$401</f>
        <v>0</v>
      </c>
      <c r="I401" s="164">
        <f>$I$400+$G$401</f>
        <v>0</v>
      </c>
      <c r="J401" s="387">
        <f>$J$400+$H$401</f>
        <v>0</v>
      </c>
      <c r="K401" s="164">
        <f>$K$400+$I$401</f>
        <v>0</v>
      </c>
      <c r="L401" s="387">
        <f>$L$400+$J$401</f>
        <v>0</v>
      </c>
      <c r="M401" s="164">
        <f>$M$400+$K$401</f>
        <v>1</v>
      </c>
      <c r="N401" s="387">
        <f>$N$400+$L$401</f>
        <v>0</v>
      </c>
      <c r="O401" s="164">
        <f>$O$400+$M$401</f>
        <v>1</v>
      </c>
      <c r="P401" s="387">
        <f>$P$400+$N$401</f>
        <v>0</v>
      </c>
      <c r="Q401" s="164">
        <f>$Q$400+$O$401</f>
        <v>1</v>
      </c>
      <c r="R401" s="387">
        <f>$R$400+$P$401</f>
        <v>0</v>
      </c>
      <c r="S401" s="164">
        <f>$S$400+$Q$401</f>
        <v>1</v>
      </c>
      <c r="T401" s="387">
        <f>$T$400+$R$401</f>
        <v>0</v>
      </c>
      <c r="U401" s="164">
        <f>$U$400+$S$401</f>
        <v>1</v>
      </c>
      <c r="V401" s="387">
        <f>$V$400+$T$401</f>
        <v>0</v>
      </c>
      <c r="W401" s="164">
        <f>$W$400+$U$401</f>
        <v>1</v>
      </c>
      <c r="X401" s="387">
        <f>$X$400+$V$401</f>
        <v>0</v>
      </c>
      <c r="Y401" s="164">
        <f>$Y$400+$W$401</f>
        <v>1</v>
      </c>
      <c r="Z401" s="387">
        <f>$Z$400+$X$401</f>
        <v>0</v>
      </c>
      <c r="AA401" s="164">
        <f>$AA$400+$Y$401</f>
        <v>1</v>
      </c>
      <c r="AB401" s="387">
        <f>$AB$400+$Z$401</f>
        <v>0</v>
      </c>
      <c r="AC401" s="402">
        <f t="shared" si="6"/>
        <v>8</v>
      </c>
    </row>
    <row r="402" spans="1:32" ht="15" customHeight="1">
      <c r="B402" s="76" t="str">
        <f>'04.01.4-COBERTURAS'!$B$232</f>
        <v>04.01.000</v>
      </c>
      <c r="C402" s="40" t="str">
        <f>'04.01.4-COBERTURAS'!$C$232</f>
        <v>ARQUITETURA - Bloco I (I1 e I2)</v>
      </c>
      <c r="D402" s="378">
        <f>'04.01.4-COBERTURAS'!$H$232</f>
        <v>0</v>
      </c>
      <c r="E402" s="993"/>
      <c r="F402" s="993"/>
      <c r="G402" s="993"/>
      <c r="H402" s="993"/>
      <c r="I402" s="993"/>
      <c r="J402" s="993"/>
      <c r="K402" s="993"/>
      <c r="L402" s="993"/>
      <c r="M402" s="993"/>
      <c r="N402" s="993"/>
      <c r="O402" s="993"/>
      <c r="P402" s="993"/>
      <c r="Q402" s="993"/>
      <c r="R402" s="993"/>
      <c r="S402" s="993"/>
      <c r="T402" s="993"/>
      <c r="U402" s="993"/>
      <c r="V402" s="993"/>
      <c r="W402" s="993"/>
      <c r="X402" s="993"/>
      <c r="Y402" s="993"/>
      <c r="Z402" s="993"/>
      <c r="AA402" s="993"/>
      <c r="AB402" s="993"/>
      <c r="AC402" s="402">
        <f t="shared" si="6"/>
        <v>0</v>
      </c>
      <c r="AF402" s="200" t="s">
        <v>633</v>
      </c>
    </row>
    <row r="403" spans="1:32" ht="15" customHeight="1" thickBot="1">
      <c r="B403" s="127" t="str">
        <f>'04.01.4-COBERTURAS'!$B$233</f>
        <v>04.01.400</v>
      </c>
      <c r="C403" s="128" t="str">
        <f>'04.01.4-COBERTURAS'!$C$233</f>
        <v>Cobertura e fechamento lateral</v>
      </c>
      <c r="D403" s="343"/>
      <c r="E403" s="1000"/>
      <c r="F403" s="1000"/>
      <c r="G403" s="1000"/>
      <c r="H403" s="1000"/>
      <c r="I403" s="1000"/>
      <c r="J403" s="1000"/>
      <c r="K403" s="1000"/>
      <c r="L403" s="1000"/>
      <c r="M403" s="1000"/>
      <c r="N403" s="1000"/>
      <c r="O403" s="1000"/>
      <c r="P403" s="1000"/>
      <c r="Q403" s="1000"/>
      <c r="R403" s="1000"/>
      <c r="S403" s="1000"/>
      <c r="T403" s="1000"/>
      <c r="U403" s="1000"/>
      <c r="V403" s="1000"/>
      <c r="W403" s="1000"/>
      <c r="X403" s="1000"/>
      <c r="Y403" s="1000"/>
      <c r="Z403" s="1000"/>
      <c r="AA403" s="1000"/>
      <c r="AB403" s="1000"/>
      <c r="AC403" s="402">
        <f t="shared" si="6"/>
        <v>0</v>
      </c>
      <c r="AF403" t="s">
        <v>635</v>
      </c>
    </row>
    <row r="404" spans="1:32" ht="15" customHeight="1">
      <c r="A404" s="107">
        <v>1</v>
      </c>
      <c r="B404" s="994" t="str">
        <f>'04.01.4-COBERTURAS'!$B$234</f>
        <v>04.01.400.01</v>
      </c>
      <c r="C404" s="996" t="str">
        <f>'04.01.4-COBERTURAS'!$C$234</f>
        <v>REMOÇÃO DE TELHAS DE FIBROCIMENTO METÁLICA E CERÂMICA, DE FORMA MANUAL, SEM REAPROVEITAMENTO. AF_09/2023</v>
      </c>
      <c r="D404" s="1010">
        <f>'04.01.4-COBERTURAS'!$H$234</f>
        <v>0</v>
      </c>
      <c r="E404" s="175"/>
      <c r="F404" s="381">
        <f>$E$404*$D$404</f>
        <v>0</v>
      </c>
      <c r="G404" s="176"/>
      <c r="H404" s="386">
        <f>$G$404*$D$404</f>
        <v>0</v>
      </c>
      <c r="I404" s="176"/>
      <c r="J404" s="386">
        <f>$I$404*$D$404</f>
        <v>0</v>
      </c>
      <c r="K404" s="176"/>
      <c r="L404" s="386">
        <f>$K$404*$D$404</f>
        <v>0</v>
      </c>
      <c r="M404" s="176">
        <v>1</v>
      </c>
      <c r="N404" s="386">
        <f>$M$404*$D$404</f>
        <v>0</v>
      </c>
      <c r="O404" s="176"/>
      <c r="P404" s="386">
        <f>$O$404*$D$404</f>
        <v>0</v>
      </c>
      <c r="Q404" s="176"/>
      <c r="R404" s="386">
        <f>$Q$404*$D$404</f>
        <v>0</v>
      </c>
      <c r="S404" s="176"/>
      <c r="T404" s="386">
        <f>$S$404*$D$404</f>
        <v>0</v>
      </c>
      <c r="U404" s="176"/>
      <c r="V404" s="386">
        <f>$U$404*$D$404</f>
        <v>0</v>
      </c>
      <c r="W404" s="176"/>
      <c r="X404" s="386">
        <f>$W$404*$D$404</f>
        <v>0</v>
      </c>
      <c r="Y404" s="176"/>
      <c r="Z404" s="386">
        <f>$Y$404*$D$404</f>
        <v>0</v>
      </c>
      <c r="AA404" s="176"/>
      <c r="AB404" s="386">
        <f>$AA$404*$D$404</f>
        <v>0</v>
      </c>
      <c r="AC404" s="402">
        <f t="shared" si="6"/>
        <v>1</v>
      </c>
      <c r="AF404" t="s">
        <v>636</v>
      </c>
    </row>
    <row r="405" spans="1:32" ht="15" customHeight="1" thickBot="1">
      <c r="A405" s="107">
        <v>2</v>
      </c>
      <c r="B405" s="995"/>
      <c r="C405" s="997"/>
      <c r="D405" s="1011"/>
      <c r="E405" s="162">
        <f>$E$404</f>
        <v>0</v>
      </c>
      <c r="F405" s="382">
        <f>$F$404</f>
        <v>0</v>
      </c>
      <c r="G405" s="164">
        <f>$G$404+$E$405</f>
        <v>0</v>
      </c>
      <c r="H405" s="387">
        <f>$H$404+$F$405</f>
        <v>0</v>
      </c>
      <c r="I405" s="164">
        <f>$I$404+$G$405</f>
        <v>0</v>
      </c>
      <c r="J405" s="387">
        <f>$J$404+$H$405</f>
        <v>0</v>
      </c>
      <c r="K405" s="164">
        <f>$K$404+$I$405</f>
        <v>0</v>
      </c>
      <c r="L405" s="387">
        <f>$L$404+$J$405</f>
        <v>0</v>
      </c>
      <c r="M405" s="164">
        <f>$M$404+$K$405</f>
        <v>1</v>
      </c>
      <c r="N405" s="387">
        <f>$N$404+$L$405</f>
        <v>0</v>
      </c>
      <c r="O405" s="164">
        <f>$O$404+$M$405</f>
        <v>1</v>
      </c>
      <c r="P405" s="387">
        <f>$P$404+$N$405</f>
        <v>0</v>
      </c>
      <c r="Q405" s="164">
        <f>$Q$404+$O$405</f>
        <v>1</v>
      </c>
      <c r="R405" s="387">
        <f>$R$404+$P$405</f>
        <v>0</v>
      </c>
      <c r="S405" s="164">
        <f>$S$404+$Q$405</f>
        <v>1</v>
      </c>
      <c r="T405" s="387">
        <f>$T$404+$R$405</f>
        <v>0</v>
      </c>
      <c r="U405" s="164">
        <f>$U$404+$S$405</f>
        <v>1</v>
      </c>
      <c r="V405" s="387">
        <f>$V$404+$T$405</f>
        <v>0</v>
      </c>
      <c r="W405" s="164">
        <f>$W$404+$U$405</f>
        <v>1</v>
      </c>
      <c r="X405" s="387">
        <f>$X$404+$V$405</f>
        <v>0</v>
      </c>
      <c r="Y405" s="164">
        <f>$Y$404+$W$405</f>
        <v>1</v>
      </c>
      <c r="Z405" s="387">
        <f>$Z$404+$X$405</f>
        <v>0</v>
      </c>
      <c r="AA405" s="164">
        <f>$AA$404+$Y$405</f>
        <v>1</v>
      </c>
      <c r="AB405" s="387">
        <f>$AB$404+$Z$405</f>
        <v>0</v>
      </c>
      <c r="AC405" s="402">
        <f t="shared" si="6"/>
        <v>8</v>
      </c>
    </row>
    <row r="406" spans="1:32" ht="15" customHeight="1">
      <c r="A406" s="107">
        <v>1</v>
      </c>
      <c r="B406" s="994" t="str">
        <f>'04.01.4-COBERTURAS'!$B$235</f>
        <v>04.01.400.02</v>
      </c>
      <c r="C406" s="996" t="str">
        <f>'04.01.4-COBERTURAS'!$C$235</f>
        <v>TRANSPORTE HORIZONTAL MANUAL, DE TELHA DE FIBROCIMENTO OU TELHA ESTRUTURAL DE FIBROCIMENTO, CANALETE 90 OU KALHETÃO (UNIDADE: M2XKM). AF_07/2019</v>
      </c>
      <c r="D406" s="1010">
        <f>'04.01.4-COBERTURAS'!$H$235</f>
        <v>0</v>
      </c>
      <c r="E406" s="175"/>
      <c r="F406" s="381">
        <f>$E$406*$D$406</f>
        <v>0</v>
      </c>
      <c r="G406" s="176"/>
      <c r="H406" s="386">
        <f>$G$406*$D$406</f>
        <v>0</v>
      </c>
      <c r="I406" s="176"/>
      <c r="J406" s="386">
        <f>$I$406*$D$406</f>
        <v>0</v>
      </c>
      <c r="K406" s="176"/>
      <c r="L406" s="386">
        <f>$K$406*$D$406</f>
        <v>0</v>
      </c>
      <c r="M406" s="176"/>
      <c r="N406" s="386">
        <f>$M$406*$D$406</f>
        <v>0</v>
      </c>
      <c r="O406" s="176">
        <v>1</v>
      </c>
      <c r="P406" s="386">
        <f>$O$406*$D$406</f>
        <v>0</v>
      </c>
      <c r="Q406" s="176"/>
      <c r="R406" s="386">
        <f>$Q$406*$D$406</f>
        <v>0</v>
      </c>
      <c r="S406" s="176"/>
      <c r="T406" s="386">
        <f>$S$406*$D$406</f>
        <v>0</v>
      </c>
      <c r="U406" s="176"/>
      <c r="V406" s="386">
        <f>$U$406*$D$406</f>
        <v>0</v>
      </c>
      <c r="W406" s="176"/>
      <c r="X406" s="386">
        <f>$W$406*$D$406</f>
        <v>0</v>
      </c>
      <c r="Y406" s="176"/>
      <c r="Z406" s="386">
        <f>$Y$406*$D$406</f>
        <v>0</v>
      </c>
      <c r="AA406" s="176"/>
      <c r="AB406" s="386">
        <f>$AA$406*$D$406</f>
        <v>0</v>
      </c>
      <c r="AC406" s="402">
        <f t="shared" si="6"/>
        <v>1</v>
      </c>
      <c r="AF406" t="s">
        <v>637</v>
      </c>
    </row>
    <row r="407" spans="1:32" ht="15" customHeight="1" thickBot="1">
      <c r="A407" s="107">
        <v>2</v>
      </c>
      <c r="B407" s="995"/>
      <c r="C407" s="997"/>
      <c r="D407" s="1011"/>
      <c r="E407" s="162">
        <f>$E$406</f>
        <v>0</v>
      </c>
      <c r="F407" s="382">
        <f>$F$406</f>
        <v>0</v>
      </c>
      <c r="G407" s="164">
        <f>$G$406+$E$407</f>
        <v>0</v>
      </c>
      <c r="H407" s="387">
        <f>$H$406+$F$407</f>
        <v>0</v>
      </c>
      <c r="I407" s="164">
        <f>$I$406+$G$407</f>
        <v>0</v>
      </c>
      <c r="J407" s="387">
        <f>$J$406+$H$407</f>
        <v>0</v>
      </c>
      <c r="K407" s="164">
        <f>$K$406+$I$407</f>
        <v>0</v>
      </c>
      <c r="L407" s="387">
        <f>$L$406+$J$407</f>
        <v>0</v>
      </c>
      <c r="M407" s="164">
        <f>$M$406+$K$407</f>
        <v>0</v>
      </c>
      <c r="N407" s="387">
        <f>$N$406+$L$407</f>
        <v>0</v>
      </c>
      <c r="O407" s="164">
        <f>$O$406+$M$407</f>
        <v>1</v>
      </c>
      <c r="P407" s="387">
        <f>$P$406+$N$407</f>
        <v>0</v>
      </c>
      <c r="Q407" s="164">
        <f>$Q$406+$O$407</f>
        <v>1</v>
      </c>
      <c r="R407" s="387">
        <f>$R$406+$P$407</f>
        <v>0</v>
      </c>
      <c r="S407" s="164">
        <f>$S$406+$Q$407</f>
        <v>1</v>
      </c>
      <c r="T407" s="387">
        <f>$T$406+$R$407</f>
        <v>0</v>
      </c>
      <c r="U407" s="164">
        <f>$U$406+$S$407</f>
        <v>1</v>
      </c>
      <c r="V407" s="387">
        <f>$V$406+$T$407</f>
        <v>0</v>
      </c>
      <c r="W407" s="164">
        <f>$W$406+$U$407</f>
        <v>1</v>
      </c>
      <c r="X407" s="387">
        <f>$X$406+$V$407</f>
        <v>0</v>
      </c>
      <c r="Y407" s="164">
        <f>$Y$406+$W$407</f>
        <v>1</v>
      </c>
      <c r="Z407" s="387">
        <f>$Z$406+$X$407</f>
        <v>0</v>
      </c>
      <c r="AA407" s="164">
        <f>$AA$406+$Y$407</f>
        <v>1</v>
      </c>
      <c r="AB407" s="387">
        <f>$AB$406+$Z$407</f>
        <v>0</v>
      </c>
      <c r="AC407" s="402">
        <f t="shared" si="6"/>
        <v>7</v>
      </c>
    </row>
    <row r="408" spans="1:32" ht="15" customHeight="1">
      <c r="A408" s="107">
        <v>1</v>
      </c>
      <c r="B408" s="994" t="str">
        <f>'04.01.4-COBERTURAS'!$B$236</f>
        <v>04.01.400.03</v>
      </c>
      <c r="C408" s="996" t="str">
        <f>'04.01.4-COBERTURAS'!$C$236</f>
        <v>REMOÇÃO CALHAS E RUFOS, DE FORMA MANUAL, SEM REAPROVEITAMENTO. AF_09/2023</v>
      </c>
      <c r="D408" s="1010">
        <f>'04.01.4-COBERTURAS'!$H$236</f>
        <v>0</v>
      </c>
      <c r="E408" s="175"/>
      <c r="F408" s="381">
        <f>$E$408*$D$408</f>
        <v>0</v>
      </c>
      <c r="G408" s="176"/>
      <c r="H408" s="386">
        <f>$G$408*$D$408</f>
        <v>0</v>
      </c>
      <c r="I408" s="176"/>
      <c r="J408" s="386">
        <f>$I$408*$D$408</f>
        <v>0</v>
      </c>
      <c r="K408" s="176"/>
      <c r="L408" s="386">
        <f>$K$408*$D$408</f>
        <v>0</v>
      </c>
      <c r="M408" s="176"/>
      <c r="N408" s="386">
        <f>$M$408*$D$408</f>
        <v>0</v>
      </c>
      <c r="O408" s="176">
        <v>1</v>
      </c>
      <c r="P408" s="386">
        <f>$O$408*$D$408</f>
        <v>0</v>
      </c>
      <c r="Q408" s="176"/>
      <c r="R408" s="386">
        <f>$Q$408*$D$408</f>
        <v>0</v>
      </c>
      <c r="S408" s="176"/>
      <c r="T408" s="386">
        <f>$S$408*$D$408</f>
        <v>0</v>
      </c>
      <c r="U408" s="176"/>
      <c r="V408" s="386">
        <f>$U$408*$D$408</f>
        <v>0</v>
      </c>
      <c r="W408" s="176"/>
      <c r="X408" s="386">
        <f>$W$408*$D$408</f>
        <v>0</v>
      </c>
      <c r="Y408" s="176"/>
      <c r="Z408" s="386">
        <f>$Y$408*$D$408</f>
        <v>0</v>
      </c>
      <c r="AA408" s="176"/>
      <c r="AB408" s="386">
        <f>$AA$408*$D$408</f>
        <v>0</v>
      </c>
      <c r="AC408" s="402">
        <f t="shared" si="6"/>
        <v>1</v>
      </c>
      <c r="AF408" t="s">
        <v>638</v>
      </c>
    </row>
    <row r="409" spans="1:32" ht="15" customHeight="1" thickBot="1">
      <c r="A409" s="107">
        <v>2</v>
      </c>
      <c r="B409" s="995"/>
      <c r="C409" s="997"/>
      <c r="D409" s="1011"/>
      <c r="E409" s="162">
        <f>$E$408</f>
        <v>0</v>
      </c>
      <c r="F409" s="382">
        <f>$F$408</f>
        <v>0</v>
      </c>
      <c r="G409" s="164">
        <f>$G$408+$E$409</f>
        <v>0</v>
      </c>
      <c r="H409" s="387">
        <f>$H$408+$F$409</f>
        <v>0</v>
      </c>
      <c r="I409" s="164">
        <f>$I$408+$G$409</f>
        <v>0</v>
      </c>
      <c r="J409" s="387">
        <f>$J$408+$H$409</f>
        <v>0</v>
      </c>
      <c r="K409" s="164">
        <f>$K$408+$I$409</f>
        <v>0</v>
      </c>
      <c r="L409" s="387">
        <f>$L$408+$J$409</f>
        <v>0</v>
      </c>
      <c r="M409" s="164">
        <f>$M$408+$K$409</f>
        <v>0</v>
      </c>
      <c r="N409" s="387">
        <f>$N$408+$L$409</f>
        <v>0</v>
      </c>
      <c r="O409" s="164">
        <f>$O$408+$M$409</f>
        <v>1</v>
      </c>
      <c r="P409" s="387">
        <f>$P$408+$N$409</f>
        <v>0</v>
      </c>
      <c r="Q409" s="164">
        <f>$Q$408+$O$409</f>
        <v>1</v>
      </c>
      <c r="R409" s="387">
        <f>$R$408+$P$409</f>
        <v>0</v>
      </c>
      <c r="S409" s="164">
        <f>$S$408+$Q$409</f>
        <v>1</v>
      </c>
      <c r="T409" s="387">
        <f>$T$408+$R$409</f>
        <v>0</v>
      </c>
      <c r="U409" s="164">
        <f>$U$408+$S$409</f>
        <v>1</v>
      </c>
      <c r="V409" s="387">
        <f>$V$408+$T$409</f>
        <v>0</v>
      </c>
      <c r="W409" s="164">
        <f>$W$408+$U$409</f>
        <v>1</v>
      </c>
      <c r="X409" s="387">
        <f>$X$408+$V$409</f>
        <v>0</v>
      </c>
      <c r="Y409" s="164">
        <f>$Y$408+$W$409</f>
        <v>1</v>
      </c>
      <c r="Z409" s="387">
        <f>$Z$408+$X$409</f>
        <v>0</v>
      </c>
      <c r="AA409" s="164">
        <f>$AA$408+$Y$409</f>
        <v>1</v>
      </c>
      <c r="AB409" s="387">
        <f>$AB$408+$Z$409</f>
        <v>0</v>
      </c>
      <c r="AC409" s="402">
        <f t="shared" si="6"/>
        <v>7</v>
      </c>
    </row>
    <row r="410" spans="1:32" ht="15" customHeight="1">
      <c r="A410" s="107">
        <v>1</v>
      </c>
      <c r="B410" s="994" t="str">
        <f>'04.01.4-COBERTURAS'!$B$237</f>
        <v>04.01.400.04</v>
      </c>
      <c r="C410" s="996" t="str">
        <f>'04.01.4-COBERTURAS'!$C$237</f>
        <v>FABRICAÇÃO E INSTALAÇÃO DE TESOURA INTEIRA EM MADEIRA NÃO APARELHADA, VÃO DE 7 M, PARA TELHA CERÂMICA OU DE CONCRETO, INCLUSO IÇAMENTO. AF_10/2025</v>
      </c>
      <c r="D410" s="1010">
        <f>'04.01.4-COBERTURAS'!$H$237</f>
        <v>0</v>
      </c>
      <c r="E410" s="175"/>
      <c r="F410" s="381">
        <f>$E$410*$D$410</f>
        <v>0</v>
      </c>
      <c r="G410" s="176"/>
      <c r="H410" s="386">
        <f>$G$410*$D$410</f>
        <v>0</v>
      </c>
      <c r="I410" s="176"/>
      <c r="J410" s="386">
        <f>$I$410*$D$410</f>
        <v>0</v>
      </c>
      <c r="K410" s="176"/>
      <c r="L410" s="386">
        <f>$K$410*$D$410</f>
        <v>0</v>
      </c>
      <c r="M410" s="176"/>
      <c r="N410" s="386">
        <f>$M$410*$D$410</f>
        <v>0</v>
      </c>
      <c r="O410" s="176">
        <v>1</v>
      </c>
      <c r="P410" s="386">
        <f>$O$410*$D$410</f>
        <v>0</v>
      </c>
      <c r="Q410" s="176"/>
      <c r="R410" s="386">
        <f>$Q$410*$D$410</f>
        <v>0</v>
      </c>
      <c r="S410" s="176"/>
      <c r="T410" s="386">
        <f>$S$410*$D$410</f>
        <v>0</v>
      </c>
      <c r="U410" s="176"/>
      <c r="V410" s="386">
        <f>$U$410*$D$410</f>
        <v>0</v>
      </c>
      <c r="W410" s="176"/>
      <c r="X410" s="386">
        <f>$W$410*$D$410</f>
        <v>0</v>
      </c>
      <c r="Y410" s="176"/>
      <c r="Z410" s="386">
        <f>$Y$410*$D$410</f>
        <v>0</v>
      </c>
      <c r="AA410" s="176"/>
      <c r="AB410" s="386">
        <f>$AA$410*$D$410</f>
        <v>0</v>
      </c>
      <c r="AC410" s="402">
        <f t="shared" si="6"/>
        <v>1</v>
      </c>
      <c r="AF410" t="s">
        <v>639</v>
      </c>
    </row>
    <row r="411" spans="1:32" ht="15" customHeight="1" thickBot="1">
      <c r="A411" s="107">
        <v>2</v>
      </c>
      <c r="B411" s="995"/>
      <c r="C411" s="997"/>
      <c r="D411" s="1011"/>
      <c r="E411" s="162">
        <f>$E$410</f>
        <v>0</v>
      </c>
      <c r="F411" s="382">
        <f>$F$410</f>
        <v>0</v>
      </c>
      <c r="G411" s="164">
        <f>$G$410+$E$411</f>
        <v>0</v>
      </c>
      <c r="H411" s="387">
        <f>$H$410+$F$411</f>
        <v>0</v>
      </c>
      <c r="I411" s="164">
        <f>$I$410+$G$411</f>
        <v>0</v>
      </c>
      <c r="J411" s="387">
        <f>$J$410+$H$411</f>
        <v>0</v>
      </c>
      <c r="K411" s="164">
        <f>$K$410+$I$411</f>
        <v>0</v>
      </c>
      <c r="L411" s="387">
        <f>$L$410+$J$411</f>
        <v>0</v>
      </c>
      <c r="M411" s="164">
        <f>$M$410+$K$411</f>
        <v>0</v>
      </c>
      <c r="N411" s="387">
        <f>$N$410+$L$411</f>
        <v>0</v>
      </c>
      <c r="O411" s="164">
        <f>$O$410+$M$411</f>
        <v>1</v>
      </c>
      <c r="P411" s="387">
        <f>$P$410+$N$411</f>
        <v>0</v>
      </c>
      <c r="Q411" s="164">
        <f>$Q$410+$O$411</f>
        <v>1</v>
      </c>
      <c r="R411" s="387">
        <f>$R$410+$P$411</f>
        <v>0</v>
      </c>
      <c r="S411" s="164">
        <f>$S$410+$Q$411</f>
        <v>1</v>
      </c>
      <c r="T411" s="387">
        <f>$T$410+$R$411</f>
        <v>0</v>
      </c>
      <c r="U411" s="164">
        <f>$U$410+$S$411</f>
        <v>1</v>
      </c>
      <c r="V411" s="387">
        <f>$V$410+$T$411</f>
        <v>0</v>
      </c>
      <c r="W411" s="164">
        <f>$W$410+$U$411</f>
        <v>1</v>
      </c>
      <c r="X411" s="387">
        <f>$X$410+$V$411</f>
        <v>0</v>
      </c>
      <c r="Y411" s="164">
        <f>$Y$410+$W$411</f>
        <v>1</v>
      </c>
      <c r="Z411" s="387">
        <f>$Z$410+$X$411</f>
        <v>0</v>
      </c>
      <c r="AA411" s="164">
        <f>$AA$410+$Y$411</f>
        <v>1</v>
      </c>
      <c r="AB411" s="387">
        <f>$AB$410+$Z$411</f>
        <v>0</v>
      </c>
      <c r="AC411" s="402">
        <f t="shared" si="6"/>
        <v>7</v>
      </c>
    </row>
    <row r="412" spans="1:32" ht="15" customHeight="1">
      <c r="A412" s="107">
        <v>1</v>
      </c>
      <c r="B412" s="994" t="str">
        <f>'04.01.4-COBERTURAS'!$B$238</f>
        <v>04.01.400.05</v>
      </c>
      <c r="C412" s="996" t="str">
        <f>'04.01.4-COBERTURAS'!$C$238</f>
        <v>TRAMA DE MADEIRA COMPOSTA POR RIPAS, CAIBROS E TERÇAS PARA TELHADOS DE ATÉ 2 ÁGUAS PARA TELHA CERÂMICA OU DE CONCRETO, INCLUSO TRANSPORTE VERTICAL. AF_10/2025</v>
      </c>
      <c r="D412" s="1010">
        <f>'04.01.4-COBERTURAS'!$H$238</f>
        <v>0</v>
      </c>
      <c r="E412" s="175"/>
      <c r="F412" s="381">
        <f>$E$412*$D$412</f>
        <v>0</v>
      </c>
      <c r="G412" s="176"/>
      <c r="H412" s="386">
        <f>$G$412*$D$412</f>
        <v>0</v>
      </c>
      <c r="I412" s="176"/>
      <c r="J412" s="386">
        <f>$I$412*$D$412</f>
        <v>0</v>
      </c>
      <c r="K412" s="176"/>
      <c r="L412" s="386">
        <f>$K$412*$D$412</f>
        <v>0</v>
      </c>
      <c r="M412" s="176">
        <v>1</v>
      </c>
      <c r="N412" s="386">
        <f>$M$412*$D$412</f>
        <v>0</v>
      </c>
      <c r="O412" s="176"/>
      <c r="P412" s="386">
        <f>$O$412*$D$412</f>
        <v>0</v>
      </c>
      <c r="Q412" s="176"/>
      <c r="R412" s="386">
        <f>$Q$412*$D$412</f>
        <v>0</v>
      </c>
      <c r="S412" s="176"/>
      <c r="T412" s="386">
        <f>$S$412*$D$412</f>
        <v>0</v>
      </c>
      <c r="U412" s="176"/>
      <c r="V412" s="386">
        <f>$U$412*$D$412</f>
        <v>0</v>
      </c>
      <c r="W412" s="176"/>
      <c r="X412" s="386">
        <f>$W$412*$D$412</f>
        <v>0</v>
      </c>
      <c r="Y412" s="176"/>
      <c r="Z412" s="386">
        <f>$Y$412*$D$412</f>
        <v>0</v>
      </c>
      <c r="AA412" s="176"/>
      <c r="AB412" s="386">
        <f>$AA$412*$D$412</f>
        <v>0</v>
      </c>
      <c r="AC412" s="402">
        <f t="shared" si="6"/>
        <v>1</v>
      </c>
      <c r="AF412" t="s">
        <v>640</v>
      </c>
    </row>
    <row r="413" spans="1:32" ht="15" customHeight="1" thickBot="1">
      <c r="A413" s="107">
        <v>2</v>
      </c>
      <c r="B413" s="995"/>
      <c r="C413" s="997"/>
      <c r="D413" s="1011"/>
      <c r="E413" s="162">
        <f>$E$412</f>
        <v>0</v>
      </c>
      <c r="F413" s="382">
        <f>$F$412</f>
        <v>0</v>
      </c>
      <c r="G413" s="164">
        <f>$G$412+$E$413</f>
        <v>0</v>
      </c>
      <c r="H413" s="387">
        <f>$H$412+$F$413</f>
        <v>0</v>
      </c>
      <c r="I413" s="164">
        <f>$I$412+$G$413</f>
        <v>0</v>
      </c>
      <c r="J413" s="387">
        <f>$J$412+$H$413</f>
        <v>0</v>
      </c>
      <c r="K413" s="164">
        <f>$K$412+$I$413</f>
        <v>0</v>
      </c>
      <c r="L413" s="387">
        <f>$L$412+$J$413</f>
        <v>0</v>
      </c>
      <c r="M413" s="164">
        <f>$M$412+$K$413</f>
        <v>1</v>
      </c>
      <c r="N413" s="387">
        <f>$N$412+$L$413</f>
        <v>0</v>
      </c>
      <c r="O413" s="164">
        <f>$O$412+$M$413</f>
        <v>1</v>
      </c>
      <c r="P413" s="387">
        <f>$P$412+$N$413</f>
        <v>0</v>
      </c>
      <c r="Q413" s="164">
        <f>$Q$412+$O$413</f>
        <v>1</v>
      </c>
      <c r="R413" s="387">
        <f>$R$412+$P$413</f>
        <v>0</v>
      </c>
      <c r="S413" s="164">
        <f>$S$412+$Q$413</f>
        <v>1</v>
      </c>
      <c r="T413" s="387">
        <f>$T$412+$R$413</f>
        <v>0</v>
      </c>
      <c r="U413" s="164">
        <f>$U$412+$S$413</f>
        <v>1</v>
      </c>
      <c r="V413" s="387">
        <f>$V$412+$T$413</f>
        <v>0</v>
      </c>
      <c r="W413" s="164">
        <f>$W$412+$U$413</f>
        <v>1</v>
      </c>
      <c r="X413" s="387">
        <f>$X$412+$V$413</f>
        <v>0</v>
      </c>
      <c r="Y413" s="164">
        <f>$Y$412+$W$413</f>
        <v>1</v>
      </c>
      <c r="Z413" s="387">
        <f>$Z$412+$X$413</f>
        <v>0</v>
      </c>
      <c r="AA413" s="164">
        <f>$AA$412+$Y$413</f>
        <v>1</v>
      </c>
      <c r="AB413" s="387">
        <f>$AB$412+$Z$413</f>
        <v>0</v>
      </c>
      <c r="AC413" s="402">
        <f t="shared" si="6"/>
        <v>8</v>
      </c>
    </row>
    <row r="414" spans="1:32" ht="15" customHeight="1">
      <c r="A414" s="107">
        <v>1</v>
      </c>
      <c r="B414" s="994" t="str">
        <f>'04.01.4-COBERTURAS'!$B$239</f>
        <v>04.01.400.06</v>
      </c>
      <c r="C414" s="996" t="str">
        <f>'04.01.4-COBERTURAS'!$C$239</f>
        <v>SUBCOBERTURA COM MANTA PLÁSTICA REVESTIDA POR PELÍCULA DE ALUMÍNO, INCLUSO TRANSPORTE VERTICAL. AF_07/2019</v>
      </c>
      <c r="D414" s="1010">
        <f>'04.01.4-COBERTURAS'!$H$239</f>
        <v>0</v>
      </c>
      <c r="E414" s="175"/>
      <c r="F414" s="381">
        <f>$E$414*$D$414</f>
        <v>0</v>
      </c>
      <c r="G414" s="176"/>
      <c r="H414" s="386">
        <f>$G$414*$D$414</f>
        <v>0</v>
      </c>
      <c r="I414" s="176"/>
      <c r="J414" s="386">
        <f>$I$414*$D$414</f>
        <v>0</v>
      </c>
      <c r="K414" s="176"/>
      <c r="L414" s="386">
        <f>$K$414*$D$414</f>
        <v>0</v>
      </c>
      <c r="M414" s="176"/>
      <c r="N414" s="386">
        <f>$M$414*$D$414</f>
        <v>0</v>
      </c>
      <c r="O414" s="176">
        <v>1</v>
      </c>
      <c r="P414" s="386">
        <f>$O$414*$D$414</f>
        <v>0</v>
      </c>
      <c r="Q414" s="176"/>
      <c r="R414" s="386">
        <f>$Q$414*$D$414</f>
        <v>0</v>
      </c>
      <c r="S414" s="176"/>
      <c r="T414" s="386">
        <f>$S$414*$D$414</f>
        <v>0</v>
      </c>
      <c r="U414" s="176"/>
      <c r="V414" s="386">
        <f>$U$414*$D$414</f>
        <v>0</v>
      </c>
      <c r="W414" s="176"/>
      <c r="X414" s="386">
        <f>$W$414*$D$414</f>
        <v>0</v>
      </c>
      <c r="Y414" s="176"/>
      <c r="Z414" s="386">
        <f>$Y$414*$D$414</f>
        <v>0</v>
      </c>
      <c r="AA414" s="176"/>
      <c r="AB414" s="386">
        <f>$AA$414*$D$414</f>
        <v>0</v>
      </c>
      <c r="AC414" s="402">
        <f t="shared" si="6"/>
        <v>1</v>
      </c>
      <c r="AF414" t="s">
        <v>641</v>
      </c>
    </row>
    <row r="415" spans="1:32" ht="15" customHeight="1" thickBot="1">
      <c r="A415" s="107">
        <v>2</v>
      </c>
      <c r="B415" s="995"/>
      <c r="C415" s="997"/>
      <c r="D415" s="1011"/>
      <c r="E415" s="162">
        <f>$E$414</f>
        <v>0</v>
      </c>
      <c r="F415" s="382">
        <f>$F$414</f>
        <v>0</v>
      </c>
      <c r="G415" s="164">
        <f>$G$414+$E$415</f>
        <v>0</v>
      </c>
      <c r="H415" s="387">
        <f>$H$414+$F$415</f>
        <v>0</v>
      </c>
      <c r="I415" s="164">
        <f>$I$414+$G$415</f>
        <v>0</v>
      </c>
      <c r="J415" s="387">
        <f>$J$414+$H$415</f>
        <v>0</v>
      </c>
      <c r="K415" s="164">
        <f>$K$414+$I$415</f>
        <v>0</v>
      </c>
      <c r="L415" s="387">
        <f>$L$414+$J$415</f>
        <v>0</v>
      </c>
      <c r="M415" s="164">
        <f>$M$414+$K$415</f>
        <v>0</v>
      </c>
      <c r="N415" s="387">
        <f>$N$414+$L$415</f>
        <v>0</v>
      </c>
      <c r="O415" s="164">
        <f>$O$414+$M$415</f>
        <v>1</v>
      </c>
      <c r="P415" s="387">
        <f>$P$414+$N$415</f>
        <v>0</v>
      </c>
      <c r="Q415" s="164">
        <f>$Q$414+$O$415</f>
        <v>1</v>
      </c>
      <c r="R415" s="387">
        <f>$R$414+$P$415</f>
        <v>0</v>
      </c>
      <c r="S415" s="164">
        <f>$S$414+$Q$415</f>
        <v>1</v>
      </c>
      <c r="T415" s="387">
        <f>$T$414+$R$415</f>
        <v>0</v>
      </c>
      <c r="U415" s="164">
        <f>$U$414+$S$415</f>
        <v>1</v>
      </c>
      <c r="V415" s="387">
        <f>$V$414+$T$415</f>
        <v>0</v>
      </c>
      <c r="W415" s="164">
        <f>$W$414+$U$415</f>
        <v>1</v>
      </c>
      <c r="X415" s="387">
        <f>$X$414+$V$415</f>
        <v>0</v>
      </c>
      <c r="Y415" s="164">
        <f>$Y$414+$W$415</f>
        <v>1</v>
      </c>
      <c r="Z415" s="387">
        <f>$Z$414+$X$415</f>
        <v>0</v>
      </c>
      <c r="AA415" s="164">
        <f>$AA$414+$Y$415</f>
        <v>1</v>
      </c>
      <c r="AB415" s="387">
        <f>$AB$414+$Z$415</f>
        <v>0</v>
      </c>
      <c r="AC415" s="402">
        <f t="shared" si="6"/>
        <v>7</v>
      </c>
    </row>
    <row r="416" spans="1:32" ht="15" customHeight="1">
      <c r="A416" s="107">
        <v>1</v>
      </c>
      <c r="B416" s="994" t="str">
        <f>'04.01.4-COBERTURAS'!$B$240</f>
        <v>04.01.400.07</v>
      </c>
      <c r="C416" s="996" t="str">
        <f>'04.01.4-COBERTURAS'!$C$240</f>
        <v>TELHAMENTO COM TELHA CERÂMICA CAPA-CANAL, TIPO COLONIAL, COM MAIS DE 2 ÁGUAS, INCLUSO TRANSPORTE VERTICAL, INCLUSIVE APLICAÇÃO DE RESINA</v>
      </c>
      <c r="D416" s="1010">
        <f>'04.01.4-COBERTURAS'!$H$240</f>
        <v>0</v>
      </c>
      <c r="E416" s="175"/>
      <c r="F416" s="381">
        <f>$E$416*$D$416</f>
        <v>0</v>
      </c>
      <c r="G416" s="176"/>
      <c r="H416" s="386">
        <f>$G$416*$D$416</f>
        <v>0</v>
      </c>
      <c r="I416" s="176"/>
      <c r="J416" s="386">
        <f>$I$416*$D$416</f>
        <v>0</v>
      </c>
      <c r="K416" s="176"/>
      <c r="L416" s="386">
        <f>$K$416*$D$416</f>
        <v>0</v>
      </c>
      <c r="M416" s="176"/>
      <c r="N416" s="386">
        <f>$M$416*$D$416</f>
        <v>0</v>
      </c>
      <c r="O416" s="176">
        <v>1</v>
      </c>
      <c r="P416" s="386">
        <f>$O$416*$D$416</f>
        <v>0</v>
      </c>
      <c r="Q416" s="176"/>
      <c r="R416" s="386">
        <f>$Q$416*$D$416</f>
        <v>0</v>
      </c>
      <c r="S416" s="176"/>
      <c r="T416" s="386">
        <f>$S$416*$D$416</f>
        <v>0</v>
      </c>
      <c r="U416" s="176"/>
      <c r="V416" s="386">
        <f>$U$416*$D$416</f>
        <v>0</v>
      </c>
      <c r="W416" s="176"/>
      <c r="X416" s="386">
        <f>$W$416*$D$416</f>
        <v>0</v>
      </c>
      <c r="Y416" s="176"/>
      <c r="Z416" s="386">
        <f>$Y$416*$D$416</f>
        <v>0</v>
      </c>
      <c r="AA416" s="176"/>
      <c r="AB416" s="386">
        <f>$AA$416*$D$416</f>
        <v>0</v>
      </c>
      <c r="AC416" s="402">
        <f t="shared" si="6"/>
        <v>1</v>
      </c>
      <c r="AF416" t="s">
        <v>2861</v>
      </c>
    </row>
    <row r="417" spans="1:32" ht="15" customHeight="1" thickBot="1">
      <c r="A417" s="107">
        <v>2</v>
      </c>
      <c r="B417" s="995"/>
      <c r="C417" s="997"/>
      <c r="D417" s="1011"/>
      <c r="E417" s="162">
        <f>$E$416</f>
        <v>0</v>
      </c>
      <c r="F417" s="382">
        <f>$F$416</f>
        <v>0</v>
      </c>
      <c r="G417" s="164">
        <f>$G$416+$E$417</f>
        <v>0</v>
      </c>
      <c r="H417" s="387">
        <f>$H$416+$F$417</f>
        <v>0</v>
      </c>
      <c r="I417" s="164">
        <f>$I$416+$G$417</f>
        <v>0</v>
      </c>
      <c r="J417" s="387">
        <f>$J$416+$H$417</f>
        <v>0</v>
      </c>
      <c r="K417" s="164">
        <f>$K$416+$I$417</f>
        <v>0</v>
      </c>
      <c r="L417" s="387">
        <f>$L$416+$J$417</f>
        <v>0</v>
      </c>
      <c r="M417" s="164">
        <f>$M$416+$K$417</f>
        <v>0</v>
      </c>
      <c r="N417" s="387">
        <f>$N$416+$L$417</f>
        <v>0</v>
      </c>
      <c r="O417" s="164">
        <f>$O$416+$M$417</f>
        <v>1</v>
      </c>
      <c r="P417" s="387">
        <f>$P$416+$N$417</f>
        <v>0</v>
      </c>
      <c r="Q417" s="164">
        <f>$Q$416+$O$417</f>
        <v>1</v>
      </c>
      <c r="R417" s="387">
        <f>$R$416+$P$417</f>
        <v>0</v>
      </c>
      <c r="S417" s="164">
        <f>$S$416+$Q$417</f>
        <v>1</v>
      </c>
      <c r="T417" s="387">
        <f>$T$416+$R$417</f>
        <v>0</v>
      </c>
      <c r="U417" s="164">
        <f>$U$416+$S$417</f>
        <v>1</v>
      </c>
      <c r="V417" s="387">
        <f>$V$416+$T$417</f>
        <v>0</v>
      </c>
      <c r="W417" s="164">
        <f>$W$416+$U$417</f>
        <v>1</v>
      </c>
      <c r="X417" s="387">
        <f>$X$416+$V$417</f>
        <v>0</v>
      </c>
      <c r="Y417" s="164">
        <f>$Y$416+$W$417</f>
        <v>1</v>
      </c>
      <c r="Z417" s="387">
        <f>$Z$416+$X$417</f>
        <v>0</v>
      </c>
      <c r="AA417" s="164">
        <f>$AA$416+$Y$417</f>
        <v>1</v>
      </c>
      <c r="AB417" s="387">
        <f>$AB$416+$Z$417</f>
        <v>0</v>
      </c>
      <c r="AC417" s="402">
        <f t="shared" si="6"/>
        <v>7</v>
      </c>
    </row>
    <row r="418" spans="1:32" ht="15" customHeight="1">
      <c r="A418" s="107">
        <v>1</v>
      </c>
      <c r="B418" s="994" t="str">
        <f>'04.01.4-COBERTURAS'!$B$241</f>
        <v>04.01.400.08</v>
      </c>
      <c r="C418" s="996" t="str">
        <f>'04.01.4-COBERTURAS'!$C$241</f>
        <v>CUMEEIRA E ESPIGÃO PARA TELHA CERÂMICA EMBOÇADA COM ARGAMASSA TRAÇO 1:2:9 (CIMENTO, CAL E AREIA), PARA TELHADOS COM MAIS DE 2 ÁGUAS, INCLUSO TRANSPORTE VERTICAL. AF_07/2019</v>
      </c>
      <c r="D418" s="1010">
        <f>'04.01.4-COBERTURAS'!$H$241</f>
        <v>0</v>
      </c>
      <c r="E418" s="175"/>
      <c r="F418" s="381">
        <f>$E$418*$D$418</f>
        <v>0</v>
      </c>
      <c r="G418" s="176"/>
      <c r="H418" s="386">
        <f>$G$418*$D$418</f>
        <v>0</v>
      </c>
      <c r="I418" s="176"/>
      <c r="J418" s="386">
        <f>$I$418*$D$418</f>
        <v>0</v>
      </c>
      <c r="K418" s="176"/>
      <c r="L418" s="386">
        <f>$K$418*$D$418</f>
        <v>0</v>
      </c>
      <c r="M418" s="176"/>
      <c r="N418" s="386">
        <f>$M$418*$D$418</f>
        <v>0</v>
      </c>
      <c r="O418" s="176">
        <v>1</v>
      </c>
      <c r="P418" s="386">
        <f>$O$418*$D$418</f>
        <v>0</v>
      </c>
      <c r="Q418" s="176"/>
      <c r="R418" s="386">
        <f>$Q$418*$D$418</f>
        <v>0</v>
      </c>
      <c r="S418" s="176"/>
      <c r="T418" s="386">
        <f>$S$418*$D$418</f>
        <v>0</v>
      </c>
      <c r="U418" s="176"/>
      <c r="V418" s="386">
        <f>$U$418*$D$418</f>
        <v>0</v>
      </c>
      <c r="W418" s="176"/>
      <c r="X418" s="386">
        <f>$W$418*$D$418</f>
        <v>0</v>
      </c>
      <c r="Y418" s="176"/>
      <c r="Z418" s="386">
        <f>$Y$418*$D$418</f>
        <v>0</v>
      </c>
      <c r="AA418" s="176"/>
      <c r="AB418" s="386">
        <f>$AA$418*$D$418</f>
        <v>0</v>
      </c>
      <c r="AC418" s="402">
        <f t="shared" si="6"/>
        <v>1</v>
      </c>
      <c r="AF418" t="s">
        <v>2862</v>
      </c>
    </row>
    <row r="419" spans="1:32" ht="15" customHeight="1" thickBot="1">
      <c r="A419" s="107">
        <v>2</v>
      </c>
      <c r="B419" s="995"/>
      <c r="C419" s="997"/>
      <c r="D419" s="1011"/>
      <c r="E419" s="162">
        <f>$E$418</f>
        <v>0</v>
      </c>
      <c r="F419" s="382">
        <f>$F$418</f>
        <v>0</v>
      </c>
      <c r="G419" s="164">
        <f>$G$418+$E$419</f>
        <v>0</v>
      </c>
      <c r="H419" s="387">
        <f>$H$418+$F$419</f>
        <v>0</v>
      </c>
      <c r="I419" s="164">
        <f>$I$418+$G$419</f>
        <v>0</v>
      </c>
      <c r="J419" s="387">
        <f>$J$418+$H$419</f>
        <v>0</v>
      </c>
      <c r="K419" s="164">
        <f>$K$418+$I$419</f>
        <v>0</v>
      </c>
      <c r="L419" s="387">
        <f>$L$418+$J$419</f>
        <v>0</v>
      </c>
      <c r="M419" s="164">
        <f>$M$418+$K$419</f>
        <v>0</v>
      </c>
      <c r="N419" s="387">
        <f>$N$418+$L$419</f>
        <v>0</v>
      </c>
      <c r="O419" s="164">
        <f>$O$418+$M$419</f>
        <v>1</v>
      </c>
      <c r="P419" s="387">
        <f>$P$418+$N$419</f>
        <v>0</v>
      </c>
      <c r="Q419" s="164">
        <f>$Q$418+$O$419</f>
        <v>1</v>
      </c>
      <c r="R419" s="387">
        <f>$R$418+$P$419</f>
        <v>0</v>
      </c>
      <c r="S419" s="164">
        <f>$S$418+$Q$419</f>
        <v>1</v>
      </c>
      <c r="T419" s="387">
        <f>$T$418+$R$419</f>
        <v>0</v>
      </c>
      <c r="U419" s="164">
        <f>$U$418+$S$419</f>
        <v>1</v>
      </c>
      <c r="V419" s="387">
        <f>$V$418+$T$419</f>
        <v>0</v>
      </c>
      <c r="W419" s="164">
        <f>$W$418+$U$419</f>
        <v>1</v>
      </c>
      <c r="X419" s="387">
        <f>$X$418+$V$419</f>
        <v>0</v>
      </c>
      <c r="Y419" s="164">
        <f>$Y$418+$W$419</f>
        <v>1</v>
      </c>
      <c r="Z419" s="387">
        <f>$Z$418+$X$419</f>
        <v>0</v>
      </c>
      <c r="AA419" s="164">
        <f>$AA$418+$Y$419</f>
        <v>1</v>
      </c>
      <c r="AB419" s="387">
        <f>$AB$418+$Z$419</f>
        <v>0</v>
      </c>
      <c r="AC419" s="402">
        <f t="shared" si="6"/>
        <v>7</v>
      </c>
    </row>
    <row r="420" spans="1:32" ht="15" customHeight="1" thickBot="1">
      <c r="B420" s="127" t="str">
        <f>'04.01.4-COBERTURAS'!$B$242</f>
        <v>04.01.550</v>
      </c>
      <c r="C420" s="128" t="str">
        <f>'04.01.4-COBERTURAS'!$C$242</f>
        <v>Revestimentos de forro</v>
      </c>
      <c r="D420" s="343"/>
      <c r="E420" s="1000"/>
      <c r="F420" s="1000"/>
      <c r="G420" s="1000"/>
      <c r="H420" s="1000"/>
      <c r="I420" s="1000"/>
      <c r="J420" s="1000"/>
      <c r="K420" s="1000"/>
      <c r="L420" s="1000"/>
      <c r="M420" s="1000"/>
      <c r="N420" s="1000"/>
      <c r="O420" s="1000"/>
      <c r="P420" s="1000"/>
      <c r="Q420" s="1000"/>
      <c r="R420" s="1000"/>
      <c r="S420" s="1000"/>
      <c r="T420" s="1000"/>
      <c r="U420" s="1000"/>
      <c r="V420" s="1000"/>
      <c r="W420" s="1000"/>
      <c r="X420" s="1000"/>
      <c r="Y420" s="1000"/>
      <c r="Z420" s="1000"/>
      <c r="AA420" s="1000"/>
      <c r="AB420" s="1000"/>
      <c r="AC420" s="402">
        <f t="shared" si="6"/>
        <v>0</v>
      </c>
      <c r="AF420" t="s">
        <v>642</v>
      </c>
    </row>
    <row r="421" spans="1:32" ht="15" customHeight="1">
      <c r="A421" s="107">
        <v>1</v>
      </c>
      <c r="B421" s="994" t="str">
        <f>'04.01.4-COBERTURAS'!$B$243</f>
        <v>04.01.550.01</v>
      </c>
      <c r="C421" s="996" t="str">
        <f>'04.01.4-COBERTURAS'!$C$243</f>
        <v>REMOÇÃO DE FORROS DE DRYWALL, PVC E FIBROMINERAL, DE FORMA MANUAL, SEM REAPROVEITAMENTO. AF_09/2023</v>
      </c>
      <c r="D421" s="1010">
        <f>'04.01.4-COBERTURAS'!$H$243</f>
        <v>0</v>
      </c>
      <c r="E421" s="175"/>
      <c r="F421" s="381">
        <f>$E$421*$D$421</f>
        <v>0</v>
      </c>
      <c r="G421" s="176"/>
      <c r="H421" s="386">
        <f>$G$421*$D$421</f>
        <v>0</v>
      </c>
      <c r="I421" s="176"/>
      <c r="J421" s="386">
        <f>$I$421*$D$421</f>
        <v>0</v>
      </c>
      <c r="K421" s="176"/>
      <c r="L421" s="386">
        <f>$K$421*$D$421</f>
        <v>0</v>
      </c>
      <c r="M421" s="176">
        <v>1</v>
      </c>
      <c r="N421" s="386">
        <f>$M$421*$D$421</f>
        <v>0</v>
      </c>
      <c r="O421" s="176"/>
      <c r="P421" s="386">
        <f>$O$421*$D$421</f>
        <v>0</v>
      </c>
      <c r="Q421" s="176"/>
      <c r="R421" s="386">
        <f>$Q$421*$D$421</f>
        <v>0</v>
      </c>
      <c r="S421" s="176"/>
      <c r="T421" s="386">
        <f>$S$421*$D$421</f>
        <v>0</v>
      </c>
      <c r="U421" s="176"/>
      <c r="V421" s="386">
        <f>$U$421*$D$421</f>
        <v>0</v>
      </c>
      <c r="W421" s="176"/>
      <c r="X421" s="386">
        <f>$W$421*$D$421</f>
        <v>0</v>
      </c>
      <c r="Y421" s="176"/>
      <c r="Z421" s="386">
        <f>$Y$421*$D$421</f>
        <v>0</v>
      </c>
      <c r="AA421" s="176"/>
      <c r="AB421" s="386">
        <f>$AA$421*$D$421</f>
        <v>0</v>
      </c>
      <c r="AC421" s="402">
        <f t="shared" si="6"/>
        <v>1</v>
      </c>
      <c r="AF421" t="s">
        <v>643</v>
      </c>
    </row>
    <row r="422" spans="1:32" ht="15" customHeight="1" thickBot="1">
      <c r="A422" s="107">
        <v>2</v>
      </c>
      <c r="B422" s="995"/>
      <c r="C422" s="997"/>
      <c r="D422" s="1011"/>
      <c r="E422" s="162">
        <f>$E$421</f>
        <v>0</v>
      </c>
      <c r="F422" s="382">
        <f>$F$421</f>
        <v>0</v>
      </c>
      <c r="G422" s="164">
        <f>$G$421+$E$422</f>
        <v>0</v>
      </c>
      <c r="H422" s="387">
        <f>$H$421+$F$422</f>
        <v>0</v>
      </c>
      <c r="I422" s="164">
        <f>$I$421+$G$422</f>
        <v>0</v>
      </c>
      <c r="J422" s="387">
        <f>$J$421+$H$422</f>
        <v>0</v>
      </c>
      <c r="K422" s="164">
        <f>$K$421+$I$422</f>
        <v>0</v>
      </c>
      <c r="L422" s="387">
        <f>$L$421+$J$422</f>
        <v>0</v>
      </c>
      <c r="M422" s="164">
        <f>$M$421+$K$422</f>
        <v>1</v>
      </c>
      <c r="N422" s="387">
        <f>$N$421+$L$422</f>
        <v>0</v>
      </c>
      <c r="O422" s="164">
        <f>$O$421+$M$422</f>
        <v>1</v>
      </c>
      <c r="P422" s="387">
        <f>$P$421+$N$422</f>
        <v>0</v>
      </c>
      <c r="Q422" s="164">
        <f>$Q$421+$O$422</f>
        <v>1</v>
      </c>
      <c r="R422" s="387">
        <f>$R$421+$P$422</f>
        <v>0</v>
      </c>
      <c r="S422" s="164">
        <f>$S$421+$Q$422</f>
        <v>1</v>
      </c>
      <c r="T422" s="387">
        <f>$T$421+$R$422</f>
        <v>0</v>
      </c>
      <c r="U422" s="164">
        <f>$U$421+$S$422</f>
        <v>1</v>
      </c>
      <c r="V422" s="387">
        <f>$V$421+$T$422</f>
        <v>0</v>
      </c>
      <c r="W422" s="164">
        <f>$W$421+$U$422</f>
        <v>1</v>
      </c>
      <c r="X422" s="387">
        <f>$X$421+$V$422</f>
        <v>0</v>
      </c>
      <c r="Y422" s="164">
        <f>$Y$421+$W$422</f>
        <v>1</v>
      </c>
      <c r="Z422" s="387">
        <f>$Z$421+$X$422</f>
        <v>0</v>
      </c>
      <c r="AA422" s="164">
        <f>$AA$421+$Y$422</f>
        <v>1</v>
      </c>
      <c r="AB422" s="387">
        <f>$AB$421+$Z$422</f>
        <v>0</v>
      </c>
      <c r="AC422" s="402">
        <f t="shared" si="6"/>
        <v>8</v>
      </c>
    </row>
    <row r="423" spans="1:32" ht="15" customHeight="1">
      <c r="A423" s="107">
        <v>1</v>
      </c>
      <c r="B423" s="994" t="str">
        <f>'04.01.4-COBERTURAS'!$B$244</f>
        <v>04.01.550.02</v>
      </c>
      <c r="C423" s="996" t="str">
        <f>'04.01.4-COBERTURAS'!$C$244</f>
        <v>REMOÇÃO DE TRAMA METÁLICA OU DE MADEIRA PARA FORRO, DE FORMA MANUAL, SEM REAPROVEITAMENTO. AF_09/2023</v>
      </c>
      <c r="D423" s="1010">
        <f>'04.01.4-COBERTURAS'!$H$244</f>
        <v>0</v>
      </c>
      <c r="E423" s="175"/>
      <c r="F423" s="381">
        <f>$E$423*$D$423</f>
        <v>0</v>
      </c>
      <c r="G423" s="176"/>
      <c r="H423" s="386">
        <f>$G$423*$D$423</f>
        <v>0</v>
      </c>
      <c r="I423" s="176"/>
      <c r="J423" s="386">
        <f>$I$423*$D$423</f>
        <v>0</v>
      </c>
      <c r="K423" s="176"/>
      <c r="L423" s="386">
        <f>$K$423*$D$423</f>
        <v>0</v>
      </c>
      <c r="M423" s="176">
        <v>1</v>
      </c>
      <c r="N423" s="386">
        <f>$M$423*$D$423</f>
        <v>0</v>
      </c>
      <c r="O423" s="176"/>
      <c r="P423" s="386">
        <f>$O$423*$D$423</f>
        <v>0</v>
      </c>
      <c r="Q423" s="176"/>
      <c r="R423" s="386">
        <f>$Q$423*$D$423</f>
        <v>0</v>
      </c>
      <c r="S423" s="176"/>
      <c r="T423" s="386">
        <f>$S$423*$D$423</f>
        <v>0</v>
      </c>
      <c r="U423" s="176"/>
      <c r="V423" s="386">
        <f>$U$423*$D$423</f>
        <v>0</v>
      </c>
      <c r="W423" s="176"/>
      <c r="X423" s="386">
        <f>$W$423*$D$423</f>
        <v>0</v>
      </c>
      <c r="Y423" s="176"/>
      <c r="Z423" s="386">
        <f>$Y$423*$D$423</f>
        <v>0</v>
      </c>
      <c r="AA423" s="176"/>
      <c r="AB423" s="386">
        <f>$AA$423*$D$423</f>
        <v>0</v>
      </c>
      <c r="AC423" s="402">
        <f t="shared" si="6"/>
        <v>1</v>
      </c>
      <c r="AF423" t="s">
        <v>2863</v>
      </c>
    </row>
    <row r="424" spans="1:32" ht="15" customHeight="1" thickBot="1">
      <c r="A424" s="107">
        <v>2</v>
      </c>
      <c r="B424" s="995"/>
      <c r="C424" s="997"/>
      <c r="D424" s="1011"/>
      <c r="E424" s="162">
        <f>$E$423</f>
        <v>0</v>
      </c>
      <c r="F424" s="382">
        <f>$F$423</f>
        <v>0</v>
      </c>
      <c r="G424" s="164">
        <f>$G$423+$E$424</f>
        <v>0</v>
      </c>
      <c r="H424" s="387">
        <f>$H$423+$F$424</f>
        <v>0</v>
      </c>
      <c r="I424" s="164">
        <f>$I$423+$G$424</f>
        <v>0</v>
      </c>
      <c r="J424" s="387">
        <f>$J$423+$H$424</f>
        <v>0</v>
      </c>
      <c r="K424" s="164">
        <f>$K$423+$I$424</f>
        <v>0</v>
      </c>
      <c r="L424" s="387">
        <f>$L$423+$J$424</f>
        <v>0</v>
      </c>
      <c r="M424" s="164">
        <f>$M$423+$K$424</f>
        <v>1</v>
      </c>
      <c r="N424" s="387">
        <f>$N$423+$L$424</f>
        <v>0</v>
      </c>
      <c r="O424" s="164">
        <f>$O$423+$M$424</f>
        <v>1</v>
      </c>
      <c r="P424" s="387">
        <f>$P$423+$N$424</f>
        <v>0</v>
      </c>
      <c r="Q424" s="164">
        <f>$Q$423+$O$424</f>
        <v>1</v>
      </c>
      <c r="R424" s="387">
        <f>$R$423+$P$424</f>
        <v>0</v>
      </c>
      <c r="S424" s="164">
        <f>$S$423+$Q$424</f>
        <v>1</v>
      </c>
      <c r="T424" s="387">
        <f>$T$423+$R$424</f>
        <v>0</v>
      </c>
      <c r="U424" s="164">
        <f>$U$423+$S$424</f>
        <v>1</v>
      </c>
      <c r="V424" s="387">
        <f>$V$423+$T$424</f>
        <v>0</v>
      </c>
      <c r="W424" s="164">
        <f>$W$423+$U$424</f>
        <v>1</v>
      </c>
      <c r="X424" s="387">
        <f>$X$423+$V$424</f>
        <v>0</v>
      </c>
      <c r="Y424" s="164">
        <f>$Y$423+$W$424</f>
        <v>1</v>
      </c>
      <c r="Z424" s="387">
        <f>$Z$423+$X$424</f>
        <v>0</v>
      </c>
      <c r="AA424" s="164">
        <f>$AA$423+$Y$424</f>
        <v>1</v>
      </c>
      <c r="AB424" s="387">
        <f>$AB$423+$Z$424</f>
        <v>0</v>
      </c>
      <c r="AC424" s="402">
        <f t="shared" si="6"/>
        <v>8</v>
      </c>
    </row>
    <row r="425" spans="1:32" ht="15" customHeight="1">
      <c r="A425" s="107">
        <v>1</v>
      </c>
      <c r="B425" s="994" t="str">
        <f>'04.01.4-COBERTURAS'!$B$245</f>
        <v>04.01.550.03</v>
      </c>
      <c r="C425" s="996" t="str">
        <f>'04.01.4-COBERTURAS'!$C$245</f>
        <v>FORRO EM MADEIRA, INCLUSIVE ESTRUTURA BIDIRECIONAL DE FIXAÇÃO</v>
      </c>
      <c r="D425" s="1010">
        <f>'04.01.4-COBERTURAS'!$H$245</f>
        <v>0</v>
      </c>
      <c r="E425" s="175"/>
      <c r="F425" s="381">
        <f>$E$425*$D$425</f>
        <v>0</v>
      </c>
      <c r="G425" s="176"/>
      <c r="H425" s="386">
        <f>$G$425*$D$425</f>
        <v>0</v>
      </c>
      <c r="I425" s="176"/>
      <c r="J425" s="386">
        <f>$I$425*$D$425</f>
        <v>0</v>
      </c>
      <c r="K425" s="176"/>
      <c r="L425" s="386">
        <f>$K$425*$D$425</f>
        <v>0</v>
      </c>
      <c r="M425" s="176"/>
      <c r="N425" s="386">
        <f>$M$425*$D$425</f>
        <v>0</v>
      </c>
      <c r="O425" s="176"/>
      <c r="P425" s="386">
        <f>$O$425*$D$425</f>
        <v>0</v>
      </c>
      <c r="Q425" s="176">
        <v>1</v>
      </c>
      <c r="R425" s="386">
        <f>$Q$425*$D$425</f>
        <v>0</v>
      </c>
      <c r="S425" s="176"/>
      <c r="T425" s="386">
        <f>$S$425*$D$425</f>
        <v>0</v>
      </c>
      <c r="U425" s="176"/>
      <c r="V425" s="386">
        <f>$U$425*$D$425</f>
        <v>0</v>
      </c>
      <c r="W425" s="176"/>
      <c r="X425" s="386">
        <f>$W$425*$D$425</f>
        <v>0</v>
      </c>
      <c r="Y425" s="176"/>
      <c r="Z425" s="386">
        <f>$Y$425*$D$425</f>
        <v>0</v>
      </c>
      <c r="AA425" s="176"/>
      <c r="AB425" s="386">
        <f>$AA$425*$D$425</f>
        <v>0</v>
      </c>
      <c r="AC425" s="402">
        <f t="shared" si="6"/>
        <v>1</v>
      </c>
      <c r="AF425" t="s">
        <v>2864</v>
      </c>
    </row>
    <row r="426" spans="1:32" ht="15" customHeight="1" thickBot="1">
      <c r="A426" s="107">
        <v>2</v>
      </c>
      <c r="B426" s="995"/>
      <c r="C426" s="997"/>
      <c r="D426" s="1011"/>
      <c r="E426" s="162">
        <f>$E$425</f>
        <v>0</v>
      </c>
      <c r="F426" s="382">
        <f>$F$425</f>
        <v>0</v>
      </c>
      <c r="G426" s="164">
        <f>$G$425+$E$426</f>
        <v>0</v>
      </c>
      <c r="H426" s="387">
        <f>$H$425+$F$426</f>
        <v>0</v>
      </c>
      <c r="I426" s="164">
        <f>$I$425+$G$426</f>
        <v>0</v>
      </c>
      <c r="J426" s="387">
        <f>$J$425+$H$426</f>
        <v>0</v>
      </c>
      <c r="K426" s="164">
        <f>$K$425+$I$426</f>
        <v>0</v>
      </c>
      <c r="L426" s="387">
        <f>$L$425+$J$426</f>
        <v>0</v>
      </c>
      <c r="M426" s="164">
        <f>$M$425+$K$426</f>
        <v>0</v>
      </c>
      <c r="N426" s="387">
        <f>$N$425+$L$426</f>
        <v>0</v>
      </c>
      <c r="O426" s="164">
        <f>$O$425+$M$426</f>
        <v>0</v>
      </c>
      <c r="P426" s="387">
        <f>$P$425+$N$426</f>
        <v>0</v>
      </c>
      <c r="Q426" s="164">
        <f>$Q$425+$O$426</f>
        <v>1</v>
      </c>
      <c r="R426" s="387">
        <f>$R$425+$P$426</f>
        <v>0</v>
      </c>
      <c r="S426" s="164">
        <f>$S$425+$Q$426</f>
        <v>1</v>
      </c>
      <c r="T426" s="387">
        <f>$T$425+$R$426</f>
        <v>0</v>
      </c>
      <c r="U426" s="164">
        <f>$U$425+$S$426</f>
        <v>1</v>
      </c>
      <c r="V426" s="387">
        <f>$V$425+$T$426</f>
        <v>0</v>
      </c>
      <c r="W426" s="164">
        <f>$W$425+$U$426</f>
        <v>1</v>
      </c>
      <c r="X426" s="387">
        <f>$X$425+$V$426</f>
        <v>0</v>
      </c>
      <c r="Y426" s="164">
        <f>$Y$425+$W$426</f>
        <v>1</v>
      </c>
      <c r="Z426" s="387">
        <f>$Z$425+$X$426</f>
        <v>0</v>
      </c>
      <c r="AA426" s="164">
        <f>$AA$425+$Y$426</f>
        <v>1</v>
      </c>
      <c r="AB426" s="387">
        <f>$AB$425+$Z$426</f>
        <v>0</v>
      </c>
      <c r="AC426" s="402">
        <f t="shared" si="6"/>
        <v>6</v>
      </c>
    </row>
    <row r="427" spans="1:32" ht="15" customHeight="1">
      <c r="A427" s="107">
        <v>1</v>
      </c>
      <c r="B427" s="994" t="str">
        <f>'04.01.4-COBERTURAS'!$B$246</f>
        <v>04.01.550.04</v>
      </c>
      <c r="C427" s="996" t="str">
        <f>'04.01.4-COBERTURAS'!$C$246</f>
        <v>RODA FORRO EM MADEIRA  - CEDRINHO, PARAJU, MASSARANDUBRA, ANGELIN OU EQUIVALENTE DA REGIÃO - FORNECIMENTO E INSTALAÇÃO</v>
      </c>
      <c r="D427" s="1010">
        <f>'04.01.4-COBERTURAS'!$H$246</f>
        <v>0</v>
      </c>
      <c r="E427" s="175"/>
      <c r="F427" s="381">
        <f>$E$427*$D$427</f>
        <v>0</v>
      </c>
      <c r="G427" s="176"/>
      <c r="H427" s="386">
        <f>$G$427*$D$427</f>
        <v>0</v>
      </c>
      <c r="I427" s="176"/>
      <c r="J427" s="386">
        <f>$I$427*$D$427</f>
        <v>0</v>
      </c>
      <c r="K427" s="176"/>
      <c r="L427" s="386">
        <f>$K$427*$D$427</f>
        <v>0</v>
      </c>
      <c r="M427" s="176"/>
      <c r="N427" s="386">
        <f>$M$427*$D$427</f>
        <v>0</v>
      </c>
      <c r="O427" s="176"/>
      <c r="P427" s="386">
        <f>$O$427*$D$427</f>
        <v>0</v>
      </c>
      <c r="Q427" s="176">
        <v>1</v>
      </c>
      <c r="R427" s="386">
        <f>$Q$427*$D$427</f>
        <v>0</v>
      </c>
      <c r="S427" s="176"/>
      <c r="T427" s="386">
        <f>$S$427*$D$427</f>
        <v>0</v>
      </c>
      <c r="U427" s="176"/>
      <c r="V427" s="386">
        <f>$U$427*$D$427</f>
        <v>0</v>
      </c>
      <c r="W427" s="176"/>
      <c r="X427" s="386">
        <f>$W$427*$D$427</f>
        <v>0</v>
      </c>
      <c r="Y427" s="176"/>
      <c r="Z427" s="386">
        <f>$Y$427*$D$427</f>
        <v>0</v>
      </c>
      <c r="AA427" s="176"/>
      <c r="AB427" s="386">
        <f>$AA$427*$D$427</f>
        <v>0</v>
      </c>
      <c r="AC427" s="402">
        <f t="shared" si="6"/>
        <v>1</v>
      </c>
      <c r="AF427" t="s">
        <v>2865</v>
      </c>
    </row>
    <row r="428" spans="1:32" ht="15" customHeight="1" thickBot="1">
      <c r="A428" s="107">
        <v>2</v>
      </c>
      <c r="B428" s="995"/>
      <c r="C428" s="997"/>
      <c r="D428" s="1011"/>
      <c r="E428" s="162">
        <f>$E$427</f>
        <v>0</v>
      </c>
      <c r="F428" s="382">
        <f>$F$427</f>
        <v>0</v>
      </c>
      <c r="G428" s="164">
        <f>$G$427+$E$428</f>
        <v>0</v>
      </c>
      <c r="H428" s="387">
        <f>$H$427+$F$428</f>
        <v>0</v>
      </c>
      <c r="I428" s="164">
        <f>$I$427+$G$428</f>
        <v>0</v>
      </c>
      <c r="J428" s="387">
        <f>$J$427+$H$428</f>
        <v>0</v>
      </c>
      <c r="K428" s="164">
        <f>$K$427+$I$428</f>
        <v>0</v>
      </c>
      <c r="L428" s="387">
        <f>$L$427+$J$428</f>
        <v>0</v>
      </c>
      <c r="M428" s="164">
        <f>$M$427+$K$428</f>
        <v>0</v>
      </c>
      <c r="N428" s="387">
        <f>$N$427+$L$428</f>
        <v>0</v>
      </c>
      <c r="O428" s="164">
        <f>$O$427+$M$428</f>
        <v>0</v>
      </c>
      <c r="P428" s="387">
        <f>$P$427+$N$428</f>
        <v>0</v>
      </c>
      <c r="Q428" s="164">
        <f>$Q$427+$O$428</f>
        <v>1</v>
      </c>
      <c r="R428" s="387">
        <f>$R$427+$P$428</f>
        <v>0</v>
      </c>
      <c r="S428" s="164">
        <f>$S$427+$Q$428</f>
        <v>1</v>
      </c>
      <c r="T428" s="387">
        <f>$T$427+$R$428</f>
        <v>0</v>
      </c>
      <c r="U428" s="164">
        <f>$U$427+$S$428</f>
        <v>1</v>
      </c>
      <c r="V428" s="387">
        <f>$V$427+$T$428</f>
        <v>0</v>
      </c>
      <c r="W428" s="164">
        <f>$W$427+$U$428</f>
        <v>1</v>
      </c>
      <c r="X428" s="387">
        <f>$X$427+$V$428</f>
        <v>0</v>
      </c>
      <c r="Y428" s="164">
        <f>$Y$427+$W$428</f>
        <v>1</v>
      </c>
      <c r="Z428" s="387">
        <f>$Z$427+$X$428</f>
        <v>0</v>
      </c>
      <c r="AA428" s="164">
        <f>$AA$427+$Y$428</f>
        <v>1</v>
      </c>
      <c r="AB428" s="387">
        <f>$AB$427+$Z$428</f>
        <v>0</v>
      </c>
      <c r="AC428" s="402">
        <f t="shared" si="6"/>
        <v>6</v>
      </c>
    </row>
    <row r="429" spans="1:32" ht="15" customHeight="1">
      <c r="A429" s="107">
        <v>1</v>
      </c>
      <c r="B429" s="994" t="str">
        <f>'04.01.4-COBERTURAS'!$B$247</f>
        <v>04.01.550.05</v>
      </c>
      <c r="C429" s="996" t="str">
        <f>'04.01.4-COBERTURAS'!$C$247</f>
        <v>LIXAMENTO DE MADEIRA PARA APLICAÇÃO DE FUNDO OU PINTURA. AF_01/2021</v>
      </c>
      <c r="D429" s="1010">
        <f>'04.01.4-COBERTURAS'!$H$247</f>
        <v>0</v>
      </c>
      <c r="E429" s="175"/>
      <c r="F429" s="381">
        <f>$E$429*$D$429</f>
        <v>0</v>
      </c>
      <c r="G429" s="176"/>
      <c r="H429" s="386">
        <f>$G$429*$D$429</f>
        <v>0</v>
      </c>
      <c r="I429" s="176"/>
      <c r="J429" s="386">
        <f>$I$429*$D$429</f>
        <v>0</v>
      </c>
      <c r="K429" s="176"/>
      <c r="L429" s="386">
        <f>$K$429*$D$429</f>
        <v>0</v>
      </c>
      <c r="M429" s="176"/>
      <c r="N429" s="386">
        <f>$M$429*$D$429</f>
        <v>0</v>
      </c>
      <c r="O429" s="176"/>
      <c r="P429" s="386">
        <f>$O$429*$D$429</f>
        <v>0</v>
      </c>
      <c r="Q429" s="176">
        <v>1</v>
      </c>
      <c r="R429" s="386">
        <f>$Q$429*$D$429</f>
        <v>0</v>
      </c>
      <c r="S429" s="176"/>
      <c r="T429" s="386">
        <f>$S$429*$D$429</f>
        <v>0</v>
      </c>
      <c r="U429" s="176"/>
      <c r="V429" s="386">
        <f>$U$429*$D$429</f>
        <v>0</v>
      </c>
      <c r="W429" s="176"/>
      <c r="X429" s="386">
        <f>$W$429*$D$429</f>
        <v>0</v>
      </c>
      <c r="Y429" s="176"/>
      <c r="Z429" s="386">
        <f>$Y$429*$D$429</f>
        <v>0</v>
      </c>
      <c r="AA429" s="176"/>
      <c r="AB429" s="386">
        <f>$AA$429*$D$429</f>
        <v>0</v>
      </c>
      <c r="AC429" s="402">
        <f t="shared" si="6"/>
        <v>1</v>
      </c>
      <c r="AF429" t="s">
        <v>2866</v>
      </c>
    </row>
    <row r="430" spans="1:32" ht="15" customHeight="1" thickBot="1">
      <c r="A430" s="107">
        <v>2</v>
      </c>
      <c r="B430" s="995"/>
      <c r="C430" s="997"/>
      <c r="D430" s="1011"/>
      <c r="E430" s="162">
        <f>$E$429</f>
        <v>0</v>
      </c>
      <c r="F430" s="382">
        <f>$F$429</f>
        <v>0</v>
      </c>
      <c r="G430" s="164">
        <f>$G$429+$E$430</f>
        <v>0</v>
      </c>
      <c r="H430" s="387">
        <f>$H$429+$F$430</f>
        <v>0</v>
      </c>
      <c r="I430" s="164">
        <f>$I$429+$G$430</f>
        <v>0</v>
      </c>
      <c r="J430" s="387">
        <f>$J$429+$H$430</f>
        <v>0</v>
      </c>
      <c r="K430" s="164">
        <f>$K$429+$I$430</f>
        <v>0</v>
      </c>
      <c r="L430" s="387">
        <f>$L$429+$J$430</f>
        <v>0</v>
      </c>
      <c r="M430" s="164">
        <f>$M$429+$K$430</f>
        <v>0</v>
      </c>
      <c r="N430" s="387">
        <f>$N$429+$L$430</f>
        <v>0</v>
      </c>
      <c r="O430" s="164">
        <f>$O$429+$M$430</f>
        <v>0</v>
      </c>
      <c r="P430" s="387">
        <f>$P$429+$N$430</f>
        <v>0</v>
      </c>
      <c r="Q430" s="164">
        <f>$Q$429+$O$430</f>
        <v>1</v>
      </c>
      <c r="R430" s="387">
        <f>$R$429+$P$430</f>
        <v>0</v>
      </c>
      <c r="S430" s="164">
        <f>$S$429+$Q$430</f>
        <v>1</v>
      </c>
      <c r="T430" s="387">
        <f>$T$429+$R$430</f>
        <v>0</v>
      </c>
      <c r="U430" s="164">
        <f>$U$429+$S$430</f>
        <v>1</v>
      </c>
      <c r="V430" s="387">
        <f>$V$429+$T$430</f>
        <v>0</v>
      </c>
      <c r="W430" s="164">
        <f>$W$429+$U$430</f>
        <v>1</v>
      </c>
      <c r="X430" s="387">
        <f>$X$429+$V$430</f>
        <v>0</v>
      </c>
      <c r="Y430" s="164">
        <f>$Y$429+$W$430</f>
        <v>1</v>
      </c>
      <c r="Z430" s="387">
        <f>$Z$429+$X$430</f>
        <v>0</v>
      </c>
      <c r="AA430" s="164">
        <f>$AA$429+$Y$430</f>
        <v>1</v>
      </c>
      <c r="AB430" s="387">
        <f>$AB$429+$Z$430</f>
        <v>0</v>
      </c>
      <c r="AC430" s="402">
        <f t="shared" si="6"/>
        <v>6</v>
      </c>
    </row>
    <row r="431" spans="1:32" ht="15" customHeight="1">
      <c r="A431" s="107">
        <v>1</v>
      </c>
      <c r="B431" s="994" t="str">
        <f>'04.01.4-COBERTURAS'!$B$248</f>
        <v>04.01.550.06</v>
      </c>
      <c r="C431" s="996" t="str">
        <f>'04.01.4-COBERTURAS'!$C$248</f>
        <v>PINTURA TINTA DE ACABAMENTO (PIGMENTADA) ESMALTE SINTÉTICO ACETINADO EM MADEIRA, 2 DEMÃOS. AF_01/2021</v>
      </c>
      <c r="D431" s="1010">
        <f>'04.01.4-COBERTURAS'!$H$248</f>
        <v>0</v>
      </c>
      <c r="E431" s="175"/>
      <c r="F431" s="381">
        <f>$E$431*$D$431</f>
        <v>0</v>
      </c>
      <c r="G431" s="176"/>
      <c r="H431" s="386">
        <f>$G$431*$D$431</f>
        <v>0</v>
      </c>
      <c r="I431" s="176"/>
      <c r="J431" s="386">
        <f>$I$431*$D$431</f>
        <v>0</v>
      </c>
      <c r="K431" s="176"/>
      <c r="L431" s="386">
        <f>$K$431*$D$431</f>
        <v>0</v>
      </c>
      <c r="M431" s="176"/>
      <c r="N431" s="386">
        <f>$M$431*$D$431</f>
        <v>0</v>
      </c>
      <c r="O431" s="176"/>
      <c r="P431" s="386">
        <f>$O$431*$D$431</f>
        <v>0</v>
      </c>
      <c r="Q431" s="176">
        <v>1</v>
      </c>
      <c r="R431" s="386">
        <f>$Q$431*$D$431</f>
        <v>0</v>
      </c>
      <c r="S431" s="176"/>
      <c r="T431" s="386">
        <f>$S$431*$D$431</f>
        <v>0</v>
      </c>
      <c r="U431" s="176"/>
      <c r="V431" s="386">
        <f>$U$431*$D$431</f>
        <v>0</v>
      </c>
      <c r="W431" s="176"/>
      <c r="X431" s="386">
        <f>$W$431*$D$431</f>
        <v>0</v>
      </c>
      <c r="Y431" s="176"/>
      <c r="Z431" s="386">
        <f>$Y$431*$D$431</f>
        <v>0</v>
      </c>
      <c r="AA431" s="176"/>
      <c r="AB431" s="386">
        <f>$AA$431*$D$431</f>
        <v>0</v>
      </c>
      <c r="AC431" s="402">
        <f t="shared" si="6"/>
        <v>1</v>
      </c>
      <c r="AF431" t="s">
        <v>2867</v>
      </c>
    </row>
    <row r="432" spans="1:32" ht="15" customHeight="1" thickBot="1">
      <c r="A432" s="107">
        <v>2</v>
      </c>
      <c r="B432" s="995"/>
      <c r="C432" s="997"/>
      <c r="D432" s="1011"/>
      <c r="E432" s="162">
        <f>$E$431</f>
        <v>0</v>
      </c>
      <c r="F432" s="382">
        <f>$F$431</f>
        <v>0</v>
      </c>
      <c r="G432" s="164">
        <f>$G$431+$E$432</f>
        <v>0</v>
      </c>
      <c r="H432" s="387">
        <f>$H$431+$F$432</f>
        <v>0</v>
      </c>
      <c r="I432" s="164">
        <f>$I$431+$G$432</f>
        <v>0</v>
      </c>
      <c r="J432" s="387">
        <f>$J$431+$H$432</f>
        <v>0</v>
      </c>
      <c r="K432" s="164">
        <f>$K$431+$I$432</f>
        <v>0</v>
      </c>
      <c r="L432" s="387">
        <f>$L$431+$J$432</f>
        <v>0</v>
      </c>
      <c r="M432" s="164">
        <f>$M$431+$K$432</f>
        <v>0</v>
      </c>
      <c r="N432" s="387">
        <f>$N$431+$L$432</f>
        <v>0</v>
      </c>
      <c r="O432" s="164">
        <f>$O$431+$M$432</f>
        <v>0</v>
      </c>
      <c r="P432" s="387">
        <f>$P$431+$N$432</f>
        <v>0</v>
      </c>
      <c r="Q432" s="164">
        <f>$Q$431+$O$432</f>
        <v>1</v>
      </c>
      <c r="R432" s="387">
        <f>$R$431+$P$432</f>
        <v>0</v>
      </c>
      <c r="S432" s="164">
        <f>$S$431+$Q$432</f>
        <v>1</v>
      </c>
      <c r="T432" s="387">
        <f>$T$431+$R$432</f>
        <v>0</v>
      </c>
      <c r="U432" s="164">
        <f>$U$431+$S$432</f>
        <v>1</v>
      </c>
      <c r="V432" s="387">
        <f>$V$431+$T$432</f>
        <v>0</v>
      </c>
      <c r="W432" s="164">
        <f>$W$431+$U$432</f>
        <v>1</v>
      </c>
      <c r="X432" s="387">
        <f>$X$431+$V$432</f>
        <v>0</v>
      </c>
      <c r="Y432" s="164">
        <f>$Y$431+$W$432</f>
        <v>1</v>
      </c>
      <c r="Z432" s="387">
        <f>$Z$431+$X$432</f>
        <v>0</v>
      </c>
      <c r="AA432" s="164">
        <f>$AA$431+$Y$432</f>
        <v>1</v>
      </c>
      <c r="AB432" s="387">
        <f>$AB$431+$Z$432</f>
        <v>0</v>
      </c>
      <c r="AC432" s="402">
        <f t="shared" si="6"/>
        <v>6</v>
      </c>
    </row>
    <row r="433" spans="1:32" ht="15" customHeight="1" thickBot="1">
      <c r="B433" s="127" t="str">
        <f>'04.01.4-COBERTURAS'!$B$249</f>
        <v>04.01.700</v>
      </c>
      <c r="C433" s="128" t="str">
        <f>'04.01.4-COBERTURAS'!$C$249</f>
        <v>Acabamentos e Arremates</v>
      </c>
      <c r="D433" s="343"/>
      <c r="E433" s="1000"/>
      <c r="F433" s="1000"/>
      <c r="G433" s="1000"/>
      <c r="H433" s="1000"/>
      <c r="I433" s="1000"/>
      <c r="J433" s="1000"/>
      <c r="K433" s="1000"/>
      <c r="L433" s="1000"/>
      <c r="M433" s="1000"/>
      <c r="N433" s="1000"/>
      <c r="O433" s="1000"/>
      <c r="P433" s="1000"/>
      <c r="Q433" s="1000"/>
      <c r="R433" s="1000"/>
      <c r="S433" s="1000"/>
      <c r="T433" s="1000"/>
      <c r="U433" s="1000"/>
      <c r="V433" s="1000"/>
      <c r="W433" s="1000"/>
      <c r="X433" s="1000"/>
      <c r="Y433" s="1000"/>
      <c r="Z433" s="1000"/>
      <c r="AA433" s="1000"/>
      <c r="AB433" s="1000"/>
      <c r="AC433" s="402">
        <f t="shared" si="6"/>
        <v>0</v>
      </c>
      <c r="AF433" t="s">
        <v>2868</v>
      </c>
    </row>
    <row r="434" spans="1:32" ht="15" customHeight="1">
      <c r="A434" s="107">
        <v>1</v>
      </c>
      <c r="B434" s="994" t="str">
        <f>'04.01.4-COBERTURAS'!$B$250</f>
        <v>04.01.700.01</v>
      </c>
      <c r="C434" s="996" t="str">
        <f>'04.01.4-COBERTURAS'!$C$250</f>
        <v>CALHA EM CHAPA DE ALUMÍNIO, RETANGULAR (15X15CM), 1,5MM DE ESPESSURA, INCLUSO TRANSPORTE VERTICAL</v>
      </c>
      <c r="D434" s="1010">
        <f>'04.01.4-COBERTURAS'!$H$250</f>
        <v>0</v>
      </c>
      <c r="E434" s="175"/>
      <c r="F434" s="381">
        <f>$E$434*$D$434</f>
        <v>0</v>
      </c>
      <c r="G434" s="176"/>
      <c r="H434" s="386">
        <f>$G$434*$D$434</f>
        <v>0</v>
      </c>
      <c r="I434" s="176"/>
      <c r="J434" s="386">
        <f>$I$434*$D$434</f>
        <v>0</v>
      </c>
      <c r="K434" s="176"/>
      <c r="L434" s="386">
        <f>$K$434*$D$434</f>
        <v>0</v>
      </c>
      <c r="M434" s="176"/>
      <c r="N434" s="386">
        <f>$M$434*$D$434</f>
        <v>0</v>
      </c>
      <c r="O434" s="176"/>
      <c r="P434" s="386">
        <f>$O$434*$D$434</f>
        <v>0</v>
      </c>
      <c r="Q434" s="176">
        <v>1</v>
      </c>
      <c r="R434" s="386">
        <f>$Q$434*$D$434</f>
        <v>0</v>
      </c>
      <c r="S434" s="176"/>
      <c r="T434" s="386">
        <f>$S$434*$D$434</f>
        <v>0</v>
      </c>
      <c r="U434" s="176"/>
      <c r="V434" s="386">
        <f>$U$434*$D$434</f>
        <v>0</v>
      </c>
      <c r="W434" s="176"/>
      <c r="X434" s="386">
        <f>$W$434*$D$434</f>
        <v>0</v>
      </c>
      <c r="Y434" s="176"/>
      <c r="Z434" s="386">
        <f>$Y$434*$D$434</f>
        <v>0</v>
      </c>
      <c r="AA434" s="176"/>
      <c r="AB434" s="386">
        <f>$AA$434*$D$434</f>
        <v>0</v>
      </c>
      <c r="AC434" s="402">
        <f t="shared" si="6"/>
        <v>1</v>
      </c>
      <c r="AF434" t="s">
        <v>2869</v>
      </c>
    </row>
    <row r="435" spans="1:32" ht="15" customHeight="1" thickBot="1">
      <c r="A435" s="107">
        <v>2</v>
      </c>
      <c r="B435" s="995"/>
      <c r="C435" s="997"/>
      <c r="D435" s="1011"/>
      <c r="E435" s="162">
        <f>$E$434</f>
        <v>0</v>
      </c>
      <c r="F435" s="382">
        <f>$F$434</f>
        <v>0</v>
      </c>
      <c r="G435" s="164">
        <f>$G$434+$E$435</f>
        <v>0</v>
      </c>
      <c r="H435" s="387">
        <f>$H$434+$F$435</f>
        <v>0</v>
      </c>
      <c r="I435" s="164">
        <f>$I$434+$G$435</f>
        <v>0</v>
      </c>
      <c r="J435" s="387">
        <f>$J$434+$H$435</f>
        <v>0</v>
      </c>
      <c r="K435" s="164">
        <f>$K$434+$I$435</f>
        <v>0</v>
      </c>
      <c r="L435" s="387">
        <f>$L$434+$J$435</f>
        <v>0</v>
      </c>
      <c r="M435" s="164">
        <f>$M$434+$K$435</f>
        <v>0</v>
      </c>
      <c r="N435" s="387">
        <f>$N$434+$L$435</f>
        <v>0</v>
      </c>
      <c r="O435" s="164">
        <f>$O$434+$M$435</f>
        <v>0</v>
      </c>
      <c r="P435" s="387">
        <f>$P$434+$N$435</f>
        <v>0</v>
      </c>
      <c r="Q435" s="164">
        <f>$Q$434+$O$435</f>
        <v>1</v>
      </c>
      <c r="R435" s="387">
        <f>$R$434+$P$435</f>
        <v>0</v>
      </c>
      <c r="S435" s="164">
        <f>$S$434+$Q$435</f>
        <v>1</v>
      </c>
      <c r="T435" s="387">
        <f>$T$434+$R$435</f>
        <v>0</v>
      </c>
      <c r="U435" s="164">
        <f>$U$434+$S$435</f>
        <v>1</v>
      </c>
      <c r="V435" s="387">
        <f>$V$434+$T$435</f>
        <v>0</v>
      </c>
      <c r="W435" s="164">
        <f>$W$434+$U$435</f>
        <v>1</v>
      </c>
      <c r="X435" s="387">
        <f>$X$434+$V$435</f>
        <v>0</v>
      </c>
      <c r="Y435" s="164">
        <f>$Y$434+$W$435</f>
        <v>1</v>
      </c>
      <c r="Z435" s="387">
        <f>$Z$434+$X$435</f>
        <v>0</v>
      </c>
      <c r="AA435" s="164">
        <f>$AA$434+$Y$435</f>
        <v>1</v>
      </c>
      <c r="AB435" s="387">
        <f>$AB$434+$Z$435</f>
        <v>0</v>
      </c>
      <c r="AC435" s="402">
        <f t="shared" si="6"/>
        <v>6</v>
      </c>
    </row>
    <row r="436" spans="1:32" ht="15" customHeight="1">
      <c r="B436" s="76" t="str">
        <f>'04.01.4-COBERTURAS'!$B$251</f>
        <v>04.01.000</v>
      </c>
      <c r="C436" s="40" t="str">
        <f>'04.01.4-COBERTURAS'!$C$251</f>
        <v>ARQUITETURA - Bloco  I (I3 e I4)</v>
      </c>
      <c r="D436" s="378">
        <f>'04.01.4-COBERTURAS'!$H$251</f>
        <v>0</v>
      </c>
      <c r="E436" s="993"/>
      <c r="F436" s="993"/>
      <c r="G436" s="993"/>
      <c r="H436" s="993"/>
      <c r="I436" s="993"/>
      <c r="J436" s="993"/>
      <c r="K436" s="993"/>
      <c r="L436" s="993"/>
      <c r="M436" s="993"/>
      <c r="N436" s="993"/>
      <c r="O436" s="993"/>
      <c r="P436" s="993"/>
      <c r="Q436" s="993"/>
      <c r="R436" s="993"/>
      <c r="S436" s="993"/>
      <c r="T436" s="993"/>
      <c r="U436" s="993"/>
      <c r="V436" s="993"/>
      <c r="W436" s="993"/>
      <c r="X436" s="993"/>
      <c r="Y436" s="993"/>
      <c r="Z436" s="993"/>
      <c r="AA436" s="993"/>
      <c r="AB436" s="993"/>
      <c r="AC436" s="402">
        <f t="shared" si="6"/>
        <v>0</v>
      </c>
      <c r="AF436" s="200" t="s">
        <v>644</v>
      </c>
    </row>
    <row r="437" spans="1:32" ht="15" customHeight="1" thickBot="1">
      <c r="B437" s="127" t="str">
        <f>'04.01.4-COBERTURAS'!$B$252</f>
        <v>04.01.400</v>
      </c>
      <c r="C437" s="128" t="str">
        <f>'04.01.4-COBERTURAS'!$C$252</f>
        <v>Cobertura e fechamento lateral</v>
      </c>
      <c r="D437" s="343"/>
      <c r="E437" s="1000"/>
      <c r="F437" s="1000"/>
      <c r="G437" s="1000"/>
      <c r="H437" s="1000"/>
      <c r="I437" s="1000"/>
      <c r="J437" s="1000"/>
      <c r="K437" s="1000"/>
      <c r="L437" s="1000"/>
      <c r="M437" s="1000"/>
      <c r="N437" s="1000"/>
      <c r="O437" s="1000"/>
      <c r="P437" s="1000"/>
      <c r="Q437" s="1000"/>
      <c r="R437" s="1000"/>
      <c r="S437" s="1000"/>
      <c r="T437" s="1000"/>
      <c r="U437" s="1000"/>
      <c r="V437" s="1000"/>
      <c r="W437" s="1000"/>
      <c r="X437" s="1000"/>
      <c r="Y437" s="1000"/>
      <c r="Z437" s="1000"/>
      <c r="AA437" s="1000"/>
      <c r="AB437" s="1000"/>
      <c r="AC437" s="402">
        <f t="shared" si="6"/>
        <v>0</v>
      </c>
      <c r="AF437" t="s">
        <v>646</v>
      </c>
    </row>
    <row r="438" spans="1:32" ht="15" customHeight="1">
      <c r="A438" s="107">
        <v>1</v>
      </c>
      <c r="B438" s="994" t="str">
        <f>'04.01.4-COBERTURAS'!$B$253</f>
        <v>04.01.400.01</v>
      </c>
      <c r="C438" s="996" t="str">
        <f>'04.01.4-COBERTURAS'!$C$253</f>
        <v>REMOÇÃO DE TELHAS CERÂMICAS SEM REAPROVEITAMENTO, INCLUSIVE TRANSPORTE VERTICAL</v>
      </c>
      <c r="D438" s="1010">
        <f>'04.01.4-COBERTURAS'!$H$253</f>
        <v>0</v>
      </c>
      <c r="E438" s="175"/>
      <c r="F438" s="381">
        <f>$E$438*$D$438</f>
        <v>0</v>
      </c>
      <c r="G438" s="176"/>
      <c r="H438" s="386">
        <f>$G$438*$D$438</f>
        <v>0</v>
      </c>
      <c r="I438" s="176"/>
      <c r="J438" s="386">
        <f>$I$438*$D$438</f>
        <v>0</v>
      </c>
      <c r="K438" s="176"/>
      <c r="L438" s="386">
        <f>$K$438*$D$438</f>
        <v>0</v>
      </c>
      <c r="M438" s="176">
        <v>1</v>
      </c>
      <c r="N438" s="386">
        <f>$M$438*$D$438</f>
        <v>0</v>
      </c>
      <c r="O438" s="176"/>
      <c r="P438" s="386">
        <f>$O$438*$D$438</f>
        <v>0</v>
      </c>
      <c r="Q438" s="176"/>
      <c r="R438" s="386">
        <f>$Q$438*$D$438</f>
        <v>0</v>
      </c>
      <c r="S438" s="176"/>
      <c r="T438" s="386">
        <f>$S$438*$D$438</f>
        <v>0</v>
      </c>
      <c r="U438" s="176"/>
      <c r="V438" s="386">
        <f>$U$438*$D$438</f>
        <v>0</v>
      </c>
      <c r="W438" s="176"/>
      <c r="X438" s="386">
        <f>$W$438*$D$438</f>
        <v>0</v>
      </c>
      <c r="Y438" s="176"/>
      <c r="Z438" s="386">
        <f>$Y$438*$D$438</f>
        <v>0</v>
      </c>
      <c r="AA438" s="176"/>
      <c r="AB438" s="386">
        <f>$AA$438*$D$438</f>
        <v>0</v>
      </c>
      <c r="AC438" s="402">
        <f t="shared" si="6"/>
        <v>1</v>
      </c>
      <c r="AF438" t="s">
        <v>647</v>
      </c>
    </row>
    <row r="439" spans="1:32" ht="15" customHeight="1" thickBot="1">
      <c r="A439" s="107">
        <v>2</v>
      </c>
      <c r="B439" s="995"/>
      <c r="C439" s="997"/>
      <c r="D439" s="1011"/>
      <c r="E439" s="162">
        <f>$E$438</f>
        <v>0</v>
      </c>
      <c r="F439" s="382">
        <f>$F$438</f>
        <v>0</v>
      </c>
      <c r="G439" s="164">
        <f>$G$438+$E$439</f>
        <v>0</v>
      </c>
      <c r="H439" s="387">
        <f>$H$438+$F$439</f>
        <v>0</v>
      </c>
      <c r="I439" s="164">
        <f>$I$438+$G$439</f>
        <v>0</v>
      </c>
      <c r="J439" s="387">
        <f>$J$438+$H$439</f>
        <v>0</v>
      </c>
      <c r="K439" s="164">
        <f>$K$438+$I$439</f>
        <v>0</v>
      </c>
      <c r="L439" s="387">
        <f>$L$438+$J$439</f>
        <v>0</v>
      </c>
      <c r="M439" s="164">
        <f>$M$438+$K$439</f>
        <v>1</v>
      </c>
      <c r="N439" s="387">
        <f>$N$438+$L$439</f>
        <v>0</v>
      </c>
      <c r="O439" s="164">
        <f>$O$438+$M$439</f>
        <v>1</v>
      </c>
      <c r="P439" s="387">
        <f>$P$438+$N$439</f>
        <v>0</v>
      </c>
      <c r="Q439" s="164">
        <f>$Q$438+$O$439</f>
        <v>1</v>
      </c>
      <c r="R439" s="387">
        <f>$R$438+$P$439</f>
        <v>0</v>
      </c>
      <c r="S439" s="164">
        <f>$S$438+$Q$439</f>
        <v>1</v>
      </c>
      <c r="T439" s="387">
        <f>$T$438+$R$439</f>
        <v>0</v>
      </c>
      <c r="U439" s="164">
        <f>$U$438+$S$439</f>
        <v>1</v>
      </c>
      <c r="V439" s="387">
        <f>$V$438+$T$439</f>
        <v>0</v>
      </c>
      <c r="W439" s="164">
        <f>$W$438+$U$439</f>
        <v>1</v>
      </c>
      <c r="X439" s="387">
        <f>$X$438+$V$439</f>
        <v>0</v>
      </c>
      <c r="Y439" s="164">
        <f>$Y$438+$W$439</f>
        <v>1</v>
      </c>
      <c r="Z439" s="387">
        <f>$Z$438+$X$439</f>
        <v>0</v>
      </c>
      <c r="AA439" s="164">
        <f>$AA$438+$Y$439</f>
        <v>1</v>
      </c>
      <c r="AB439" s="387">
        <f>$AB$438+$Z$439</f>
        <v>0</v>
      </c>
      <c r="AC439" s="402">
        <f t="shared" si="6"/>
        <v>8</v>
      </c>
    </row>
    <row r="440" spans="1:32" ht="15" customHeight="1">
      <c r="A440" s="107">
        <v>1</v>
      </c>
      <c r="B440" s="994" t="str">
        <f>'04.01.4-COBERTURAS'!$B$254</f>
        <v>04.01.400.02</v>
      </c>
      <c r="C440" s="996" t="str">
        <f>'04.01.4-COBERTURAS'!$C$254</f>
        <v>REMOÇÃO CALHAS E RUFOS, DE FORMA MANUAL, SEM REAPROVEITAMENTO. AF_09/2023</v>
      </c>
      <c r="D440" s="1010">
        <f>'04.01.4-COBERTURAS'!$H$254</f>
        <v>0</v>
      </c>
      <c r="E440" s="175"/>
      <c r="F440" s="381">
        <f>$E$440*$D$440</f>
        <v>0</v>
      </c>
      <c r="G440" s="176"/>
      <c r="H440" s="386">
        <f>$G$440*$D$440</f>
        <v>0</v>
      </c>
      <c r="I440" s="176"/>
      <c r="J440" s="386">
        <f>$I$440*$D$440</f>
        <v>0</v>
      </c>
      <c r="K440" s="176"/>
      <c r="L440" s="386">
        <f>$K$440*$D$440</f>
        <v>0</v>
      </c>
      <c r="M440" s="176">
        <v>1</v>
      </c>
      <c r="N440" s="386">
        <f>$M$440*$D$440</f>
        <v>0</v>
      </c>
      <c r="O440" s="176"/>
      <c r="P440" s="386">
        <f>$O$440*$D$440</f>
        <v>0</v>
      </c>
      <c r="Q440" s="176"/>
      <c r="R440" s="386">
        <f>$Q$440*$D$440</f>
        <v>0</v>
      </c>
      <c r="S440" s="176"/>
      <c r="T440" s="386">
        <f>$S$440*$D$440</f>
        <v>0</v>
      </c>
      <c r="U440" s="176"/>
      <c r="V440" s="386">
        <f>$U$440*$D$440</f>
        <v>0</v>
      </c>
      <c r="W440" s="176"/>
      <c r="X440" s="386">
        <f>$W$440*$D$440</f>
        <v>0</v>
      </c>
      <c r="Y440" s="176"/>
      <c r="Z440" s="386">
        <f>$Y$440*$D$440</f>
        <v>0</v>
      </c>
      <c r="AA440" s="176"/>
      <c r="AB440" s="386">
        <f>$AA$440*$D$440</f>
        <v>0</v>
      </c>
      <c r="AC440" s="402">
        <f t="shared" ref="AC440:AC499" si="7">SUM(E440,G440,I440,K440,M440,O440,Q440,S440,U440,W440,Y440,AA440)</f>
        <v>1</v>
      </c>
      <c r="AF440" t="s">
        <v>648</v>
      </c>
    </row>
    <row r="441" spans="1:32" ht="15" customHeight="1" thickBot="1">
      <c r="A441" s="107">
        <v>2</v>
      </c>
      <c r="B441" s="995"/>
      <c r="C441" s="997"/>
      <c r="D441" s="1011"/>
      <c r="E441" s="162">
        <f>$E$440</f>
        <v>0</v>
      </c>
      <c r="F441" s="382">
        <f>$F$440</f>
        <v>0</v>
      </c>
      <c r="G441" s="164">
        <f>$G$440+$E$441</f>
        <v>0</v>
      </c>
      <c r="H441" s="387">
        <f>$H$440+$F$441</f>
        <v>0</v>
      </c>
      <c r="I441" s="164">
        <f>$I$440+$G$441</f>
        <v>0</v>
      </c>
      <c r="J441" s="387">
        <f>$J$440+$H$441</f>
        <v>0</v>
      </c>
      <c r="K441" s="164">
        <f>$K$440+$I$441</f>
        <v>0</v>
      </c>
      <c r="L441" s="387">
        <f>$L$440+$J$441</f>
        <v>0</v>
      </c>
      <c r="M441" s="164">
        <f>$M$440+$K$441</f>
        <v>1</v>
      </c>
      <c r="N441" s="387">
        <f>$N$440+$L$441</f>
        <v>0</v>
      </c>
      <c r="O441" s="164">
        <f>$O$440+$M$441</f>
        <v>1</v>
      </c>
      <c r="P441" s="387">
        <f>$P$440+$N$441</f>
        <v>0</v>
      </c>
      <c r="Q441" s="164">
        <f>$Q$440+$O$441</f>
        <v>1</v>
      </c>
      <c r="R441" s="387">
        <f>$R$440+$P$441</f>
        <v>0</v>
      </c>
      <c r="S441" s="164">
        <f>$S$440+$Q$441</f>
        <v>1</v>
      </c>
      <c r="T441" s="387">
        <f>$T$440+$R$441</f>
        <v>0</v>
      </c>
      <c r="U441" s="164">
        <f>$U$440+$S$441</f>
        <v>1</v>
      </c>
      <c r="V441" s="387">
        <f>$V$440+$T$441</f>
        <v>0</v>
      </c>
      <c r="W441" s="164">
        <f>$W$440+$U$441</f>
        <v>1</v>
      </c>
      <c r="X441" s="387">
        <f>$X$440+$V$441</f>
        <v>0</v>
      </c>
      <c r="Y441" s="164">
        <f>$Y$440+$W$441</f>
        <v>1</v>
      </c>
      <c r="Z441" s="387">
        <f>$Z$440+$X$441</f>
        <v>0</v>
      </c>
      <c r="AA441" s="164">
        <f>$AA$440+$Y$441</f>
        <v>1</v>
      </c>
      <c r="AB441" s="387">
        <f>$AB$440+$Z$441</f>
        <v>0</v>
      </c>
      <c r="AC441" s="402">
        <f t="shared" si="7"/>
        <v>8</v>
      </c>
    </row>
    <row r="442" spans="1:32" ht="15" customHeight="1">
      <c r="A442" s="107">
        <v>1</v>
      </c>
      <c r="B442" s="994" t="str">
        <f>'04.01.4-COBERTURAS'!$B$255</f>
        <v>04.01.400.03</v>
      </c>
      <c r="C442" s="996" t="str">
        <f>'04.01.4-COBERTURAS'!$C$255</f>
        <v>RETIRADA E RECOLOCAÇÃO DE RIPA DE MADEIRA EM TELHADOS DE ATÉ 2 ÁGUAS COM TELHA CERÂMICA CAPA-CANAL, INCLUSO TRANSPORTE VERTICAL. AF_10/2025</v>
      </c>
      <c r="D442" s="1010">
        <f>'04.01.4-COBERTURAS'!$H$255</f>
        <v>0</v>
      </c>
      <c r="E442" s="175"/>
      <c r="F442" s="381">
        <f>$E$442*$D$442</f>
        <v>0</v>
      </c>
      <c r="G442" s="176"/>
      <c r="H442" s="386">
        <f>$G$442*$D$442</f>
        <v>0</v>
      </c>
      <c r="I442" s="176"/>
      <c r="J442" s="386">
        <f>$I$442*$D$442</f>
        <v>0</v>
      </c>
      <c r="K442" s="176"/>
      <c r="L442" s="386">
        <f>$K$442*$D$442</f>
        <v>0</v>
      </c>
      <c r="M442" s="176">
        <v>1</v>
      </c>
      <c r="N442" s="386">
        <f>$M$442*$D$442</f>
        <v>0</v>
      </c>
      <c r="O442" s="176"/>
      <c r="P442" s="386">
        <f>$O$442*$D$442</f>
        <v>0</v>
      </c>
      <c r="Q442" s="176"/>
      <c r="R442" s="386">
        <f>$Q$442*$D$442</f>
        <v>0</v>
      </c>
      <c r="S442" s="176"/>
      <c r="T442" s="386">
        <f>$S$442*$D$442</f>
        <v>0</v>
      </c>
      <c r="U442" s="176"/>
      <c r="V442" s="386">
        <f>$U$442*$D$442</f>
        <v>0</v>
      </c>
      <c r="W442" s="176"/>
      <c r="X442" s="386">
        <f>$W$442*$D$442</f>
        <v>0</v>
      </c>
      <c r="Y442" s="176"/>
      <c r="Z442" s="386">
        <f>$Y$442*$D$442</f>
        <v>0</v>
      </c>
      <c r="AA442" s="176"/>
      <c r="AB442" s="386">
        <f>$AA$442*$D$442</f>
        <v>0</v>
      </c>
      <c r="AC442" s="402">
        <f t="shared" si="7"/>
        <v>1</v>
      </c>
      <c r="AF442" t="s">
        <v>649</v>
      </c>
    </row>
    <row r="443" spans="1:32" ht="15" customHeight="1" thickBot="1">
      <c r="A443" s="107">
        <v>2</v>
      </c>
      <c r="B443" s="995"/>
      <c r="C443" s="997"/>
      <c r="D443" s="1011"/>
      <c r="E443" s="162">
        <f>$E$442</f>
        <v>0</v>
      </c>
      <c r="F443" s="382">
        <f>$F$442</f>
        <v>0</v>
      </c>
      <c r="G443" s="164">
        <f>$G$442+$E$443</f>
        <v>0</v>
      </c>
      <c r="H443" s="387">
        <f>$H$442+$F$443</f>
        <v>0</v>
      </c>
      <c r="I443" s="164">
        <f>$I$442+$G$443</f>
        <v>0</v>
      </c>
      <c r="J443" s="387">
        <f>$J$442+$H$443</f>
        <v>0</v>
      </c>
      <c r="K443" s="164">
        <f>$K$442+$I$443</f>
        <v>0</v>
      </c>
      <c r="L443" s="387">
        <f>$L$442+$J$443</f>
        <v>0</v>
      </c>
      <c r="M443" s="164">
        <f>$M$442+$K$443</f>
        <v>1</v>
      </c>
      <c r="N443" s="387">
        <f>$N$442+$L$443</f>
        <v>0</v>
      </c>
      <c r="O443" s="164">
        <f>$O$442+$M$443</f>
        <v>1</v>
      </c>
      <c r="P443" s="387">
        <f>$P$442+$N$443</f>
        <v>0</v>
      </c>
      <c r="Q443" s="164">
        <f>$Q$442+$O$443</f>
        <v>1</v>
      </c>
      <c r="R443" s="387">
        <f>$R$442+$P$443</f>
        <v>0</v>
      </c>
      <c r="S443" s="164">
        <f>$S$442+$Q$443</f>
        <v>1</v>
      </c>
      <c r="T443" s="387">
        <f>$T$442+$R$443</f>
        <v>0</v>
      </c>
      <c r="U443" s="164">
        <f>$U$442+$S$443</f>
        <v>1</v>
      </c>
      <c r="V443" s="387">
        <f>$V$442+$T$443</f>
        <v>0</v>
      </c>
      <c r="W443" s="164">
        <f>$W$442+$U$443</f>
        <v>1</v>
      </c>
      <c r="X443" s="387">
        <f>$X$442+$V$443</f>
        <v>0</v>
      </c>
      <c r="Y443" s="164">
        <f>$Y$442+$W$443</f>
        <v>1</v>
      </c>
      <c r="Z443" s="387">
        <f>$Z$442+$X$443</f>
        <v>0</v>
      </c>
      <c r="AA443" s="164">
        <f>$AA$442+$Y$443</f>
        <v>1</v>
      </c>
      <c r="AB443" s="387">
        <f>$AB$442+$Z$443</f>
        <v>0</v>
      </c>
      <c r="AC443" s="402">
        <f t="shared" si="7"/>
        <v>8</v>
      </c>
    </row>
    <row r="444" spans="1:32" ht="15" customHeight="1">
      <c r="A444" s="107">
        <v>1</v>
      </c>
      <c r="B444" s="994" t="str">
        <f>'04.01.4-COBERTURAS'!$B$256</f>
        <v>04.01.400.04</v>
      </c>
      <c r="C444" s="996" t="str">
        <f>'04.01.4-COBERTURAS'!$C$256</f>
        <v>REVISÃO DA TRAMA DE MADEIRA DO TELHADO</v>
      </c>
      <c r="D444" s="1010">
        <f>'04.01.4-COBERTURAS'!$H$256</f>
        <v>0</v>
      </c>
      <c r="E444" s="175"/>
      <c r="F444" s="381">
        <f>$E$444*$D$444</f>
        <v>0</v>
      </c>
      <c r="G444" s="176"/>
      <c r="H444" s="386">
        <f>$G$444*$D$444</f>
        <v>0</v>
      </c>
      <c r="I444" s="176"/>
      <c r="J444" s="386">
        <f>$I$444*$D$444</f>
        <v>0</v>
      </c>
      <c r="K444" s="176"/>
      <c r="L444" s="386">
        <f>$K$444*$D$444</f>
        <v>0</v>
      </c>
      <c r="M444" s="176">
        <v>1</v>
      </c>
      <c r="N444" s="386">
        <f>$M$444*$D$444</f>
        <v>0</v>
      </c>
      <c r="O444" s="176"/>
      <c r="P444" s="386">
        <f>$O$444*$D$444</f>
        <v>0</v>
      </c>
      <c r="Q444" s="176"/>
      <c r="R444" s="386">
        <f>$Q$444*$D$444</f>
        <v>0</v>
      </c>
      <c r="S444" s="176"/>
      <c r="T444" s="386">
        <f>$S$444*$D$444</f>
        <v>0</v>
      </c>
      <c r="U444" s="176"/>
      <c r="V444" s="386">
        <f>$U$444*$D$444</f>
        <v>0</v>
      </c>
      <c r="W444" s="176"/>
      <c r="X444" s="386">
        <f>$W$444*$D$444</f>
        <v>0</v>
      </c>
      <c r="Y444" s="176"/>
      <c r="Z444" s="386">
        <f>$Y$444*$D$444</f>
        <v>0</v>
      </c>
      <c r="AA444" s="176"/>
      <c r="AB444" s="386">
        <f>$AA$444*$D$444</f>
        <v>0</v>
      </c>
      <c r="AC444" s="402">
        <f t="shared" si="7"/>
        <v>1</v>
      </c>
      <c r="AF444" t="s">
        <v>650</v>
      </c>
    </row>
    <row r="445" spans="1:32" ht="15" customHeight="1" thickBot="1">
      <c r="A445" s="107">
        <v>2</v>
      </c>
      <c r="B445" s="995"/>
      <c r="C445" s="997"/>
      <c r="D445" s="1011"/>
      <c r="E445" s="162">
        <f>$E$444</f>
        <v>0</v>
      </c>
      <c r="F445" s="382">
        <f>$F$444</f>
        <v>0</v>
      </c>
      <c r="G445" s="164">
        <f>$G$444+$E$445</f>
        <v>0</v>
      </c>
      <c r="H445" s="387">
        <f>$H$444+$F$445</f>
        <v>0</v>
      </c>
      <c r="I445" s="164">
        <f>$I$444+$G$445</f>
        <v>0</v>
      </c>
      <c r="J445" s="387">
        <f>$J$444+$H$445</f>
        <v>0</v>
      </c>
      <c r="K445" s="164">
        <f>$K$444+$I$445</f>
        <v>0</v>
      </c>
      <c r="L445" s="387">
        <f>$L$444+$J$445</f>
        <v>0</v>
      </c>
      <c r="M445" s="164">
        <f>$M$444+$K$445</f>
        <v>1</v>
      </c>
      <c r="N445" s="387">
        <f>$N$444+$L$445</f>
        <v>0</v>
      </c>
      <c r="O445" s="164">
        <f>$O$444+$M$445</f>
        <v>1</v>
      </c>
      <c r="P445" s="387">
        <f>$P$444+$N$445</f>
        <v>0</v>
      </c>
      <c r="Q445" s="164">
        <f>$Q$444+$O$445</f>
        <v>1</v>
      </c>
      <c r="R445" s="387">
        <f>$R$444+$P$445</f>
        <v>0</v>
      </c>
      <c r="S445" s="164">
        <f>$S$444+$Q$445</f>
        <v>1</v>
      </c>
      <c r="T445" s="387">
        <f>$T$444+$R$445</f>
        <v>0</v>
      </c>
      <c r="U445" s="164">
        <f>$U$444+$S$445</f>
        <v>1</v>
      </c>
      <c r="V445" s="387">
        <f>$V$444+$T$445</f>
        <v>0</v>
      </c>
      <c r="W445" s="164">
        <f>$W$444+$U$445</f>
        <v>1</v>
      </c>
      <c r="X445" s="387">
        <f>$X$444+$V$445</f>
        <v>0</v>
      </c>
      <c r="Y445" s="164">
        <f>$Y$444+$W$445</f>
        <v>1</v>
      </c>
      <c r="Z445" s="387">
        <f>$Z$444+$X$445</f>
        <v>0</v>
      </c>
      <c r="AA445" s="164">
        <f>$AA$444+$Y$445</f>
        <v>1</v>
      </c>
      <c r="AB445" s="387">
        <f>$AB$444+$Z$445</f>
        <v>0</v>
      </c>
      <c r="AC445" s="402">
        <f t="shared" si="7"/>
        <v>8</v>
      </c>
    </row>
    <row r="446" spans="1:32" ht="15" customHeight="1">
      <c r="A446" s="107">
        <v>1</v>
      </c>
      <c r="B446" s="994" t="str">
        <f>'04.01.4-COBERTURAS'!$B$257</f>
        <v>04.01.400.06</v>
      </c>
      <c r="C446" s="996" t="str">
        <f>'04.01.4-COBERTURAS'!$C$257</f>
        <v>SUBCOBERTURA COM MANTA PLÁSTICA REVESTIDA POR PELÍCULA DE ALUMÍNO, INCLUSO TRANSPORTE VERTICAL. AF_07/2019</v>
      </c>
      <c r="D446" s="1010">
        <f>'04.01.4-COBERTURAS'!$H$257</f>
        <v>0</v>
      </c>
      <c r="E446" s="175"/>
      <c r="F446" s="381">
        <f>$E$446*$D$446</f>
        <v>0</v>
      </c>
      <c r="G446" s="176"/>
      <c r="H446" s="386">
        <f>$G$446*$D$446</f>
        <v>0</v>
      </c>
      <c r="I446" s="176"/>
      <c r="J446" s="386">
        <f>$I$446*$D$446</f>
        <v>0</v>
      </c>
      <c r="K446" s="176"/>
      <c r="L446" s="386">
        <f>$K$446*$D$446</f>
        <v>0</v>
      </c>
      <c r="M446" s="176">
        <v>1</v>
      </c>
      <c r="N446" s="386">
        <f>$M$446*$D$446</f>
        <v>0</v>
      </c>
      <c r="O446" s="176"/>
      <c r="P446" s="386">
        <f>$O$446*$D$446</f>
        <v>0</v>
      </c>
      <c r="Q446" s="176"/>
      <c r="R446" s="386">
        <f>$Q$446*$D$446</f>
        <v>0</v>
      </c>
      <c r="S446" s="176"/>
      <c r="T446" s="386">
        <f>$S$446*$D$446</f>
        <v>0</v>
      </c>
      <c r="U446" s="176"/>
      <c r="V446" s="386">
        <f>$U$446*$D$446</f>
        <v>0</v>
      </c>
      <c r="W446" s="176"/>
      <c r="X446" s="386">
        <f>$W$446*$D$446</f>
        <v>0</v>
      </c>
      <c r="Y446" s="176"/>
      <c r="Z446" s="386">
        <f>$Y$446*$D$446</f>
        <v>0</v>
      </c>
      <c r="AA446" s="176"/>
      <c r="AB446" s="386">
        <f>$AA$446*$D$446</f>
        <v>0</v>
      </c>
      <c r="AC446" s="402">
        <f t="shared" si="7"/>
        <v>1</v>
      </c>
      <c r="AF446" t="s">
        <v>651</v>
      </c>
    </row>
    <row r="447" spans="1:32" ht="15" customHeight="1" thickBot="1">
      <c r="A447" s="107">
        <v>2</v>
      </c>
      <c r="B447" s="995"/>
      <c r="C447" s="997"/>
      <c r="D447" s="1011"/>
      <c r="E447" s="162">
        <f>$E$446</f>
        <v>0</v>
      </c>
      <c r="F447" s="382">
        <f>$F$446</f>
        <v>0</v>
      </c>
      <c r="G447" s="164">
        <f>$G$446+$E$447</f>
        <v>0</v>
      </c>
      <c r="H447" s="387">
        <f>$H$446+$F$447</f>
        <v>0</v>
      </c>
      <c r="I447" s="164">
        <f>$I$446+$G$447</f>
        <v>0</v>
      </c>
      <c r="J447" s="387">
        <f>$J$446+$H$447</f>
        <v>0</v>
      </c>
      <c r="K447" s="164">
        <f>$K$446+$I$447</f>
        <v>0</v>
      </c>
      <c r="L447" s="387">
        <f>$L$446+$J$447</f>
        <v>0</v>
      </c>
      <c r="M447" s="164">
        <f>$M$446+$K$447</f>
        <v>1</v>
      </c>
      <c r="N447" s="387">
        <f>$N$446+$L$447</f>
        <v>0</v>
      </c>
      <c r="O447" s="164">
        <f>$O$446+$M$447</f>
        <v>1</v>
      </c>
      <c r="P447" s="387">
        <f>$P$446+$N$447</f>
        <v>0</v>
      </c>
      <c r="Q447" s="164">
        <f>$Q$446+$O$447</f>
        <v>1</v>
      </c>
      <c r="R447" s="387">
        <f>$R$446+$P$447</f>
        <v>0</v>
      </c>
      <c r="S447" s="164">
        <f>$S$446+$Q$447</f>
        <v>1</v>
      </c>
      <c r="T447" s="387">
        <f>$T$446+$R$447</f>
        <v>0</v>
      </c>
      <c r="U447" s="164">
        <f>$U$446+$S$447</f>
        <v>1</v>
      </c>
      <c r="V447" s="387">
        <f>$V$446+$T$447</f>
        <v>0</v>
      </c>
      <c r="W447" s="164">
        <f>$W$446+$U$447</f>
        <v>1</v>
      </c>
      <c r="X447" s="387">
        <f>$X$446+$V$447</f>
        <v>0</v>
      </c>
      <c r="Y447" s="164">
        <f>$Y$446+$W$447</f>
        <v>1</v>
      </c>
      <c r="Z447" s="387">
        <f>$Z$446+$X$447</f>
        <v>0</v>
      </c>
      <c r="AA447" s="164">
        <f>$AA$446+$Y$447</f>
        <v>1</v>
      </c>
      <c r="AB447" s="387">
        <f>$AB$446+$Z$447</f>
        <v>0</v>
      </c>
      <c r="AC447" s="402">
        <f t="shared" si="7"/>
        <v>8</v>
      </c>
    </row>
    <row r="448" spans="1:32" ht="15" customHeight="1">
      <c r="A448" s="107">
        <v>1</v>
      </c>
      <c r="B448" s="994" t="str">
        <f>'04.01.4-COBERTURAS'!$B$258</f>
        <v>04.01.400.07</v>
      </c>
      <c r="C448" s="996" t="str">
        <f>'04.01.4-COBERTURAS'!$C$258</f>
        <v>TELHAMENTO COM TELHA CERÂMICA CAPA-CANAL, TIPO COLONIAL, COM MAIS DE 2 ÁGUAS, INCLUSO TRANSPORTE VERTICAL, INCLUSIVE APLICAÇÃO DE RESINA</v>
      </c>
      <c r="D448" s="1010">
        <f>'04.01.4-COBERTURAS'!$H$258</f>
        <v>0</v>
      </c>
      <c r="E448" s="175"/>
      <c r="F448" s="381">
        <f>$E$448*$D$448</f>
        <v>0</v>
      </c>
      <c r="G448" s="176"/>
      <c r="H448" s="386">
        <f>$G$448*$D$448</f>
        <v>0</v>
      </c>
      <c r="I448" s="176"/>
      <c r="J448" s="386">
        <f>$I$448*$D$448</f>
        <v>0</v>
      </c>
      <c r="K448" s="176"/>
      <c r="L448" s="386">
        <f>$K$448*$D$448</f>
        <v>0</v>
      </c>
      <c r="M448" s="176">
        <v>1</v>
      </c>
      <c r="N448" s="386">
        <f>$M$448*$D$448</f>
        <v>0</v>
      </c>
      <c r="O448" s="176"/>
      <c r="P448" s="386">
        <f>$O$448*$D$448</f>
        <v>0</v>
      </c>
      <c r="Q448" s="176"/>
      <c r="R448" s="386">
        <f>$Q$448*$D$448</f>
        <v>0</v>
      </c>
      <c r="S448" s="176"/>
      <c r="T448" s="386">
        <f>$S$448*$D$448</f>
        <v>0</v>
      </c>
      <c r="U448" s="176"/>
      <c r="V448" s="386">
        <f>$U$448*$D$448</f>
        <v>0</v>
      </c>
      <c r="W448" s="176"/>
      <c r="X448" s="386">
        <f>$W$448*$D$448</f>
        <v>0</v>
      </c>
      <c r="Y448" s="176"/>
      <c r="Z448" s="386">
        <f>$Y$448*$D$448</f>
        <v>0</v>
      </c>
      <c r="AA448" s="176"/>
      <c r="AB448" s="386">
        <f>$AA$448*$D$448</f>
        <v>0</v>
      </c>
      <c r="AC448" s="402">
        <f t="shared" si="7"/>
        <v>1</v>
      </c>
      <c r="AF448" t="s">
        <v>2870</v>
      </c>
    </row>
    <row r="449" spans="1:32" ht="15" customHeight="1" thickBot="1">
      <c r="A449" s="107">
        <v>2</v>
      </c>
      <c r="B449" s="995"/>
      <c r="C449" s="997"/>
      <c r="D449" s="1011"/>
      <c r="E449" s="162">
        <f>$E$448</f>
        <v>0</v>
      </c>
      <c r="F449" s="382">
        <f>$F$448</f>
        <v>0</v>
      </c>
      <c r="G449" s="164">
        <f>$G$448+$E$449</f>
        <v>0</v>
      </c>
      <c r="H449" s="387">
        <f>$H$448+$F$449</f>
        <v>0</v>
      </c>
      <c r="I449" s="164">
        <f>$I$448+$G$449</f>
        <v>0</v>
      </c>
      <c r="J449" s="387">
        <f>$J$448+$H$449</f>
        <v>0</v>
      </c>
      <c r="K449" s="164">
        <f>$K$448+$I$449</f>
        <v>0</v>
      </c>
      <c r="L449" s="387">
        <f>$L$448+$J$449</f>
        <v>0</v>
      </c>
      <c r="M449" s="164">
        <f>$M$448+$K$449</f>
        <v>1</v>
      </c>
      <c r="N449" s="387">
        <f>$N$448+$L$449</f>
        <v>0</v>
      </c>
      <c r="O449" s="164">
        <f>$O$448+$M$449</f>
        <v>1</v>
      </c>
      <c r="P449" s="387">
        <f>$P$448+$N$449</f>
        <v>0</v>
      </c>
      <c r="Q449" s="164">
        <f>$Q$448+$O$449</f>
        <v>1</v>
      </c>
      <c r="R449" s="387">
        <f>$R$448+$P$449</f>
        <v>0</v>
      </c>
      <c r="S449" s="164">
        <f>$S$448+$Q$449</f>
        <v>1</v>
      </c>
      <c r="T449" s="387">
        <f>$T$448+$R$449</f>
        <v>0</v>
      </c>
      <c r="U449" s="164">
        <f>$U$448+$S$449</f>
        <v>1</v>
      </c>
      <c r="V449" s="387">
        <f>$V$448+$T$449</f>
        <v>0</v>
      </c>
      <c r="W449" s="164">
        <f>$W$448+$U$449</f>
        <v>1</v>
      </c>
      <c r="X449" s="387">
        <f>$X$448+$V$449</f>
        <v>0</v>
      </c>
      <c r="Y449" s="164">
        <f>$Y$448+$W$449</f>
        <v>1</v>
      </c>
      <c r="Z449" s="387">
        <f>$Z$448+$X$449</f>
        <v>0</v>
      </c>
      <c r="AA449" s="164">
        <f>$AA$448+$Y$449</f>
        <v>1</v>
      </c>
      <c r="AB449" s="387">
        <f>$AB$448+$Z$449</f>
        <v>0</v>
      </c>
      <c r="AC449" s="402">
        <f t="shared" si="7"/>
        <v>8</v>
      </c>
    </row>
    <row r="450" spans="1:32" ht="15" customHeight="1">
      <c r="A450" s="107">
        <v>1</v>
      </c>
      <c r="B450" s="994" t="str">
        <f>'04.01.4-COBERTURAS'!$B$259</f>
        <v>04.01.400.08</v>
      </c>
      <c r="C450" s="996" t="str">
        <f>'04.01.4-COBERTURAS'!$C$259</f>
        <v>CUMEEIRA E ESPIGÃO PARA TELHA CERÂMICA EMBOÇADA COM ARGAMASSA TRAÇO 1:2:9 (CIMENTO, CAL E AREIA), PARA TELHADOS COM MAIS DE 2 ÁGUAS, INCLUSO TRANSPORTE VERTICAL. AF_07/2019</v>
      </c>
      <c r="D450" s="1010">
        <f>'04.01.4-COBERTURAS'!$H$259</f>
        <v>0</v>
      </c>
      <c r="E450" s="175"/>
      <c r="F450" s="381">
        <f>$E$450*$D$450</f>
        <v>0</v>
      </c>
      <c r="G450" s="176"/>
      <c r="H450" s="386">
        <f>$G$450*$D$450</f>
        <v>0</v>
      </c>
      <c r="I450" s="176"/>
      <c r="J450" s="386">
        <f>$I$450*$D$450</f>
        <v>0</v>
      </c>
      <c r="K450" s="176"/>
      <c r="L450" s="386">
        <f>$K$450*$D$450</f>
        <v>0</v>
      </c>
      <c r="M450" s="176">
        <v>1</v>
      </c>
      <c r="N450" s="386">
        <f>$M$450*$D$450</f>
        <v>0</v>
      </c>
      <c r="O450" s="176"/>
      <c r="P450" s="386">
        <f>$O$450*$D$450</f>
        <v>0</v>
      </c>
      <c r="Q450" s="176"/>
      <c r="R450" s="386">
        <f>$Q$450*$D$450</f>
        <v>0</v>
      </c>
      <c r="S450" s="176"/>
      <c r="T450" s="386">
        <f>$S$450*$D$450</f>
        <v>0</v>
      </c>
      <c r="U450" s="176"/>
      <c r="V450" s="386">
        <f>$U$450*$D$450</f>
        <v>0</v>
      </c>
      <c r="W450" s="176"/>
      <c r="X450" s="386">
        <f>$W$450*$D$450</f>
        <v>0</v>
      </c>
      <c r="Y450" s="176"/>
      <c r="Z450" s="386">
        <f>$Y$450*$D$450</f>
        <v>0</v>
      </c>
      <c r="AA450" s="176"/>
      <c r="AB450" s="386">
        <f>$AA$450*$D$450</f>
        <v>0</v>
      </c>
      <c r="AC450" s="402">
        <f t="shared" si="7"/>
        <v>1</v>
      </c>
      <c r="AF450" t="s">
        <v>2871</v>
      </c>
    </row>
    <row r="451" spans="1:32" ht="15" customHeight="1" thickBot="1">
      <c r="A451" s="107">
        <v>2</v>
      </c>
      <c r="B451" s="995"/>
      <c r="C451" s="997"/>
      <c r="D451" s="1011"/>
      <c r="E451" s="162">
        <f>$E$450</f>
        <v>0</v>
      </c>
      <c r="F451" s="382">
        <f>$F$450</f>
        <v>0</v>
      </c>
      <c r="G451" s="164">
        <f>$G$450+$E$451</f>
        <v>0</v>
      </c>
      <c r="H451" s="387">
        <f>$H$450+$F$451</f>
        <v>0</v>
      </c>
      <c r="I451" s="164">
        <f>$I$450+$G$451</f>
        <v>0</v>
      </c>
      <c r="J451" s="387">
        <f>$J$450+$H$451</f>
        <v>0</v>
      </c>
      <c r="K451" s="164">
        <f>$K$450+$I$451</f>
        <v>0</v>
      </c>
      <c r="L451" s="387">
        <f>$L$450+$J$451</f>
        <v>0</v>
      </c>
      <c r="M451" s="164">
        <f>$M$450+$K$451</f>
        <v>1</v>
      </c>
      <c r="N451" s="387">
        <f>$N$450+$L$451</f>
        <v>0</v>
      </c>
      <c r="O451" s="164">
        <f>$O$450+$M$451</f>
        <v>1</v>
      </c>
      <c r="P451" s="387">
        <f>$P$450+$N$451</f>
        <v>0</v>
      </c>
      <c r="Q451" s="164">
        <f>$Q$450+$O$451</f>
        <v>1</v>
      </c>
      <c r="R451" s="387">
        <f>$R$450+$P$451</f>
        <v>0</v>
      </c>
      <c r="S451" s="164">
        <f>$S$450+$Q$451</f>
        <v>1</v>
      </c>
      <c r="T451" s="387">
        <f>$T$450+$R$451</f>
        <v>0</v>
      </c>
      <c r="U451" s="164">
        <f>$U$450+$S$451</f>
        <v>1</v>
      </c>
      <c r="V451" s="387">
        <f>$V$450+$T$451</f>
        <v>0</v>
      </c>
      <c r="W451" s="164">
        <f>$W$450+$U$451</f>
        <v>1</v>
      </c>
      <c r="X451" s="387">
        <f>$X$450+$V$451</f>
        <v>0</v>
      </c>
      <c r="Y451" s="164">
        <f>$Y$450+$W$451</f>
        <v>1</v>
      </c>
      <c r="Z451" s="387">
        <f>$Z$450+$X$451</f>
        <v>0</v>
      </c>
      <c r="AA451" s="164">
        <f>$AA$450+$Y$451</f>
        <v>1</v>
      </c>
      <c r="AB451" s="387">
        <f>$AB$450+$Z$451</f>
        <v>0</v>
      </c>
      <c r="AC451" s="402">
        <f t="shared" si="7"/>
        <v>8</v>
      </c>
    </row>
    <row r="452" spans="1:32" ht="15" customHeight="1" thickBot="1">
      <c r="B452" s="127" t="str">
        <f>'04.01.4-COBERTURAS'!$B$260</f>
        <v>04.01.550</v>
      </c>
      <c r="C452" s="128" t="str">
        <f>'04.01.4-COBERTURAS'!$C$260</f>
        <v>Revestimentos de forro</v>
      </c>
      <c r="D452" s="343"/>
      <c r="E452" s="1000"/>
      <c r="F452" s="1000"/>
      <c r="G452" s="1000"/>
      <c r="H452" s="1000"/>
      <c r="I452" s="1000"/>
      <c r="J452" s="1000"/>
      <c r="K452" s="1000"/>
      <c r="L452" s="1000"/>
      <c r="M452" s="1000"/>
      <c r="N452" s="1000"/>
      <c r="O452" s="1000"/>
      <c r="P452" s="1000"/>
      <c r="Q452" s="1000"/>
      <c r="R452" s="1000"/>
      <c r="S452" s="1000"/>
      <c r="T452" s="1000"/>
      <c r="U452" s="1000"/>
      <c r="V452" s="1000"/>
      <c r="W452" s="1000"/>
      <c r="X452" s="1000"/>
      <c r="Y452" s="1000"/>
      <c r="Z452" s="1000"/>
      <c r="AA452" s="1000"/>
      <c r="AB452" s="1000"/>
      <c r="AC452" s="402">
        <f t="shared" si="7"/>
        <v>0</v>
      </c>
      <c r="AF452" t="s">
        <v>652</v>
      </c>
    </row>
    <row r="453" spans="1:32" ht="15" customHeight="1">
      <c r="A453" s="107">
        <v>1</v>
      </c>
      <c r="B453" s="994" t="str">
        <f>'04.01.4-COBERTURAS'!$B$261</f>
        <v>04.01.550.01</v>
      </c>
      <c r="C453" s="996" t="str">
        <f>'04.01.4-COBERTURAS'!$C$261</f>
        <v>REMOÇÃO DE FORROS DE DRYWALL, PVC E FIBROMINERAL, DE FORMA MANUAL, SEM REAPROVEITAMENTO. AF_09/2023</v>
      </c>
      <c r="D453" s="1010">
        <f>'04.01.4-COBERTURAS'!$H$261</f>
        <v>0</v>
      </c>
      <c r="E453" s="175"/>
      <c r="F453" s="381">
        <f>$E$453*$D$453</f>
        <v>0</v>
      </c>
      <c r="G453" s="176"/>
      <c r="H453" s="386">
        <f>$G$453*$D$453</f>
        <v>0</v>
      </c>
      <c r="I453" s="176"/>
      <c r="J453" s="386">
        <f>$I$453*$D$453</f>
        <v>0</v>
      </c>
      <c r="K453" s="176"/>
      <c r="L453" s="386">
        <f>$K$453*$D$453</f>
        <v>0</v>
      </c>
      <c r="M453" s="176">
        <v>1</v>
      </c>
      <c r="N453" s="386">
        <f>$M$453*$D$453</f>
        <v>0</v>
      </c>
      <c r="O453" s="176"/>
      <c r="P453" s="386">
        <f>$O$453*$D$453</f>
        <v>0</v>
      </c>
      <c r="Q453" s="176"/>
      <c r="R453" s="386">
        <f>$Q$453*$D$453</f>
        <v>0</v>
      </c>
      <c r="S453" s="176"/>
      <c r="T453" s="386">
        <f>$S$453*$D$453</f>
        <v>0</v>
      </c>
      <c r="U453" s="176"/>
      <c r="V453" s="386">
        <f>$U$453*$D$453</f>
        <v>0</v>
      </c>
      <c r="W453" s="176"/>
      <c r="X453" s="386">
        <f>$W$453*$D$453</f>
        <v>0</v>
      </c>
      <c r="Y453" s="176"/>
      <c r="Z453" s="386">
        <f>$Y$453*$D$453</f>
        <v>0</v>
      </c>
      <c r="AA453" s="176"/>
      <c r="AB453" s="386">
        <f>$AA$453*$D$453</f>
        <v>0</v>
      </c>
      <c r="AC453" s="402">
        <f t="shared" si="7"/>
        <v>1</v>
      </c>
      <c r="AF453" t="s">
        <v>653</v>
      </c>
    </row>
    <row r="454" spans="1:32" ht="15" customHeight="1" thickBot="1">
      <c r="A454" s="107">
        <v>2</v>
      </c>
      <c r="B454" s="995"/>
      <c r="C454" s="997"/>
      <c r="D454" s="1011"/>
      <c r="E454" s="162">
        <f>$E$453</f>
        <v>0</v>
      </c>
      <c r="F454" s="382">
        <f>$F$453</f>
        <v>0</v>
      </c>
      <c r="G454" s="164">
        <f>$G$453+$E$454</f>
        <v>0</v>
      </c>
      <c r="H454" s="387">
        <f>$H$453+$F$454</f>
        <v>0</v>
      </c>
      <c r="I454" s="164">
        <f>$I$453+$G$454</f>
        <v>0</v>
      </c>
      <c r="J454" s="387">
        <f>$J$453+$H$454</f>
        <v>0</v>
      </c>
      <c r="K454" s="164">
        <f>$K$453+$I$454</f>
        <v>0</v>
      </c>
      <c r="L454" s="387">
        <f>$L$453+$J$454</f>
        <v>0</v>
      </c>
      <c r="M454" s="164">
        <f>$M$453+$K$454</f>
        <v>1</v>
      </c>
      <c r="N454" s="387">
        <f>$N$453+$L$454</f>
        <v>0</v>
      </c>
      <c r="O454" s="164">
        <f>$O$453+$M$454</f>
        <v>1</v>
      </c>
      <c r="P454" s="387">
        <f>$P$453+$N$454</f>
        <v>0</v>
      </c>
      <c r="Q454" s="164">
        <f>$Q$453+$O$454</f>
        <v>1</v>
      </c>
      <c r="R454" s="387">
        <f>$R$453+$P$454</f>
        <v>0</v>
      </c>
      <c r="S454" s="164">
        <f>$S$453+$Q$454</f>
        <v>1</v>
      </c>
      <c r="T454" s="387">
        <f>$T$453+$R$454</f>
        <v>0</v>
      </c>
      <c r="U454" s="164">
        <f>$U$453+$S$454</f>
        <v>1</v>
      </c>
      <c r="V454" s="387">
        <f>$V$453+$T$454</f>
        <v>0</v>
      </c>
      <c r="W454" s="164">
        <f>$W$453+$U$454</f>
        <v>1</v>
      </c>
      <c r="X454" s="387">
        <f>$X$453+$V$454</f>
        <v>0</v>
      </c>
      <c r="Y454" s="164">
        <f>$Y$453+$W$454</f>
        <v>1</v>
      </c>
      <c r="Z454" s="387">
        <f>$Z$453+$X$454</f>
        <v>0</v>
      </c>
      <c r="AA454" s="164">
        <f>$AA$453+$Y$454</f>
        <v>1</v>
      </c>
      <c r="AB454" s="387">
        <f>$AB$453+$Z$454</f>
        <v>0</v>
      </c>
      <c r="AC454" s="402">
        <f t="shared" si="7"/>
        <v>8</v>
      </c>
    </row>
    <row r="455" spans="1:32" ht="15" customHeight="1">
      <c r="A455" s="107">
        <v>1</v>
      </c>
      <c r="B455" s="994" t="str">
        <f>'04.01.4-COBERTURAS'!$B$262</f>
        <v>04.01.550.02</v>
      </c>
      <c r="C455" s="996" t="str">
        <f>'04.01.4-COBERTURAS'!$C$262</f>
        <v>REMOÇÃO DE TRAMA METÁLICA OU DE MADEIRA PARA FORRO, DE FORMA MANUAL, SEM REAPROVEITAMENTO. AF_09/2023</v>
      </c>
      <c r="D455" s="1010">
        <f>'04.01.4-COBERTURAS'!$H$262</f>
        <v>0</v>
      </c>
      <c r="E455" s="175"/>
      <c r="F455" s="381">
        <f>$E$455*$D$455</f>
        <v>0</v>
      </c>
      <c r="G455" s="176"/>
      <c r="H455" s="386">
        <f>$G$455*$D$455</f>
        <v>0</v>
      </c>
      <c r="I455" s="176"/>
      <c r="J455" s="386">
        <f>$I$455*$D$455</f>
        <v>0</v>
      </c>
      <c r="K455" s="176"/>
      <c r="L455" s="386">
        <f>$K$455*$D$455</f>
        <v>0</v>
      </c>
      <c r="M455" s="176">
        <v>1</v>
      </c>
      <c r="N455" s="386">
        <f>$M$455*$D$455</f>
        <v>0</v>
      </c>
      <c r="O455" s="176"/>
      <c r="P455" s="386">
        <f>$O$455*$D$455</f>
        <v>0</v>
      </c>
      <c r="Q455" s="176"/>
      <c r="R455" s="386">
        <f>$Q$455*$D$455</f>
        <v>0</v>
      </c>
      <c r="S455" s="176"/>
      <c r="T455" s="386">
        <f>$S$455*$D$455</f>
        <v>0</v>
      </c>
      <c r="U455" s="176"/>
      <c r="V455" s="386">
        <f>$U$455*$D$455</f>
        <v>0</v>
      </c>
      <c r="W455" s="176"/>
      <c r="X455" s="386">
        <f>$W$455*$D$455</f>
        <v>0</v>
      </c>
      <c r="Y455" s="176"/>
      <c r="Z455" s="386">
        <f>$Y$455*$D$455</f>
        <v>0</v>
      </c>
      <c r="AA455" s="176"/>
      <c r="AB455" s="386">
        <f>$AA$455*$D$455</f>
        <v>0</v>
      </c>
      <c r="AC455" s="402">
        <f t="shared" si="7"/>
        <v>1</v>
      </c>
      <c r="AF455" t="s">
        <v>2872</v>
      </c>
    </row>
    <row r="456" spans="1:32" ht="15" customHeight="1" thickBot="1">
      <c r="A456" s="107">
        <v>2</v>
      </c>
      <c r="B456" s="995"/>
      <c r="C456" s="997"/>
      <c r="D456" s="1011"/>
      <c r="E456" s="162">
        <f>$E$455</f>
        <v>0</v>
      </c>
      <c r="F456" s="382">
        <f>$F$455</f>
        <v>0</v>
      </c>
      <c r="G456" s="164">
        <f>$G$455+$E$456</f>
        <v>0</v>
      </c>
      <c r="H456" s="387">
        <f>$H$455+$F$456</f>
        <v>0</v>
      </c>
      <c r="I456" s="164">
        <f>$I$455+$G$456</f>
        <v>0</v>
      </c>
      <c r="J456" s="387">
        <f>$J$455+$H$456</f>
        <v>0</v>
      </c>
      <c r="K456" s="164">
        <f>$K$455+$I$456</f>
        <v>0</v>
      </c>
      <c r="L456" s="387">
        <f>$L$455+$J$456</f>
        <v>0</v>
      </c>
      <c r="M456" s="164">
        <f>$M$455+$K$456</f>
        <v>1</v>
      </c>
      <c r="N456" s="387">
        <f>$N$455+$L$456</f>
        <v>0</v>
      </c>
      <c r="O456" s="164">
        <f>$O$455+$M$456</f>
        <v>1</v>
      </c>
      <c r="P456" s="387">
        <f>$P$455+$N$456</f>
        <v>0</v>
      </c>
      <c r="Q456" s="164">
        <f>$Q$455+$O$456</f>
        <v>1</v>
      </c>
      <c r="R456" s="387">
        <f>$R$455+$P$456</f>
        <v>0</v>
      </c>
      <c r="S456" s="164">
        <f>$S$455+$Q$456</f>
        <v>1</v>
      </c>
      <c r="T456" s="387">
        <f>$T$455+$R$456</f>
        <v>0</v>
      </c>
      <c r="U456" s="164">
        <f>$U$455+$S$456</f>
        <v>1</v>
      </c>
      <c r="V456" s="387">
        <f>$V$455+$T$456</f>
        <v>0</v>
      </c>
      <c r="W456" s="164">
        <f>$W$455+$U$456</f>
        <v>1</v>
      </c>
      <c r="X456" s="387">
        <f>$X$455+$V$456</f>
        <v>0</v>
      </c>
      <c r="Y456" s="164">
        <f>$Y$455+$W$456</f>
        <v>1</v>
      </c>
      <c r="Z456" s="387">
        <f>$Z$455+$X$456</f>
        <v>0</v>
      </c>
      <c r="AA456" s="164">
        <f>$AA$455+$Y$456</f>
        <v>1</v>
      </c>
      <c r="AB456" s="387">
        <f>$AB$455+$Z$456</f>
        <v>0</v>
      </c>
      <c r="AC456" s="402">
        <f t="shared" si="7"/>
        <v>8</v>
      </c>
    </row>
    <row r="457" spans="1:32" ht="15" customHeight="1">
      <c r="A457" s="107">
        <v>1</v>
      </c>
      <c r="B457" s="994" t="str">
        <f>'04.01.4-COBERTURAS'!$B$263</f>
        <v>04.01.550.03</v>
      </c>
      <c r="C457" s="996" t="str">
        <f>'04.01.4-COBERTURAS'!$C$263</f>
        <v>FORRO EM MADEIRA, INCLUSIVE ESTRUTURA BIDIRECIONAL DE FIXAÇÃO</v>
      </c>
      <c r="D457" s="1010">
        <f>'04.01.4-COBERTURAS'!$H$263</f>
        <v>0</v>
      </c>
      <c r="E457" s="175"/>
      <c r="F457" s="381">
        <f>$E$457*$D$457</f>
        <v>0</v>
      </c>
      <c r="G457" s="176"/>
      <c r="H457" s="386">
        <f>$G$457*$D$457</f>
        <v>0</v>
      </c>
      <c r="I457" s="176"/>
      <c r="J457" s="386">
        <f>$I$457*$D$457</f>
        <v>0</v>
      </c>
      <c r="K457" s="176"/>
      <c r="L457" s="386">
        <f>$K$457*$D$457</f>
        <v>0</v>
      </c>
      <c r="M457" s="176"/>
      <c r="N457" s="386">
        <f>$M$457*$D$457</f>
        <v>0</v>
      </c>
      <c r="O457" s="176">
        <v>1</v>
      </c>
      <c r="P457" s="386">
        <f>$O$457*$D$457</f>
        <v>0</v>
      </c>
      <c r="Q457" s="176"/>
      <c r="R457" s="386">
        <f>$Q$457*$D$457</f>
        <v>0</v>
      </c>
      <c r="S457" s="176"/>
      <c r="T457" s="386">
        <f>$S$457*$D$457</f>
        <v>0</v>
      </c>
      <c r="U457" s="176"/>
      <c r="V457" s="386">
        <f>$U$457*$D$457</f>
        <v>0</v>
      </c>
      <c r="W457" s="176"/>
      <c r="X457" s="386">
        <f>$W$457*$D$457</f>
        <v>0</v>
      </c>
      <c r="Y457" s="176"/>
      <c r="Z457" s="386">
        <f>$Y$457*$D$457</f>
        <v>0</v>
      </c>
      <c r="AA457" s="176"/>
      <c r="AB457" s="386">
        <f>$AA$457*$D$457</f>
        <v>0</v>
      </c>
      <c r="AC457" s="402">
        <f t="shared" si="7"/>
        <v>1</v>
      </c>
      <c r="AF457" t="s">
        <v>2873</v>
      </c>
    </row>
    <row r="458" spans="1:32" ht="15" customHeight="1" thickBot="1">
      <c r="A458" s="107">
        <v>2</v>
      </c>
      <c r="B458" s="995"/>
      <c r="C458" s="997"/>
      <c r="D458" s="1011"/>
      <c r="E458" s="162">
        <f>$E$457</f>
        <v>0</v>
      </c>
      <c r="F458" s="382">
        <f>$F$457</f>
        <v>0</v>
      </c>
      <c r="G458" s="164">
        <f>$G$457+$E$458</f>
        <v>0</v>
      </c>
      <c r="H458" s="387">
        <f>$H$457+$F$458</f>
        <v>0</v>
      </c>
      <c r="I458" s="164">
        <f>$I$457+$G$458</f>
        <v>0</v>
      </c>
      <c r="J458" s="387">
        <f>$J$457+$H$458</f>
        <v>0</v>
      </c>
      <c r="K458" s="164">
        <f>$K$457+$I$458</f>
        <v>0</v>
      </c>
      <c r="L458" s="387">
        <f>$L$457+$J$458</f>
        <v>0</v>
      </c>
      <c r="M458" s="164">
        <f>$M$457+$K$458</f>
        <v>0</v>
      </c>
      <c r="N458" s="387">
        <f>$N$457+$L$458</f>
        <v>0</v>
      </c>
      <c r="O458" s="164">
        <f>$O$457+$M$458</f>
        <v>1</v>
      </c>
      <c r="P458" s="387">
        <f>$P$457+$N$458</f>
        <v>0</v>
      </c>
      <c r="Q458" s="164">
        <f>$Q$457+$O$458</f>
        <v>1</v>
      </c>
      <c r="R458" s="387">
        <f>$R$457+$P$458</f>
        <v>0</v>
      </c>
      <c r="S458" s="164">
        <f>$S$457+$Q$458</f>
        <v>1</v>
      </c>
      <c r="T458" s="387">
        <f>$T$457+$R$458</f>
        <v>0</v>
      </c>
      <c r="U458" s="164">
        <f>$U$457+$S$458</f>
        <v>1</v>
      </c>
      <c r="V458" s="387">
        <f>$V$457+$T$458</f>
        <v>0</v>
      </c>
      <c r="W458" s="164">
        <f>$W$457+$U$458</f>
        <v>1</v>
      </c>
      <c r="X458" s="387">
        <f>$X$457+$V$458</f>
        <v>0</v>
      </c>
      <c r="Y458" s="164">
        <f>$Y$457+$W$458</f>
        <v>1</v>
      </c>
      <c r="Z458" s="387">
        <f>$Z$457+$X$458</f>
        <v>0</v>
      </c>
      <c r="AA458" s="164">
        <f>$AA$457+$Y$458</f>
        <v>1</v>
      </c>
      <c r="AB458" s="387">
        <f>$AB$457+$Z$458</f>
        <v>0</v>
      </c>
      <c r="AC458" s="402">
        <f t="shared" si="7"/>
        <v>7</v>
      </c>
    </row>
    <row r="459" spans="1:32" ht="15" customHeight="1">
      <c r="A459" s="107">
        <v>1</v>
      </c>
      <c r="B459" s="994" t="str">
        <f>'04.01.4-COBERTURAS'!$B$264</f>
        <v>04.01.550.04</v>
      </c>
      <c r="C459" s="996" t="str">
        <f>'04.01.4-COBERTURAS'!$C$264</f>
        <v>RODA FORRO EM MADEIRA  - CEDRINHO, PARAJU, MASSARANDUBRA, ANGELIN OU EQUIVALENTE DA REGIÃO - FORNECIMENTO E INSTALAÇÃO</v>
      </c>
      <c r="D459" s="1010">
        <f>'04.01.4-COBERTURAS'!$H$264</f>
        <v>0</v>
      </c>
      <c r="E459" s="175"/>
      <c r="F459" s="381">
        <f>$E$459*$D$459</f>
        <v>0</v>
      </c>
      <c r="G459" s="176"/>
      <c r="H459" s="386">
        <f>$G$459*$D$459</f>
        <v>0</v>
      </c>
      <c r="I459" s="176"/>
      <c r="J459" s="386">
        <f>$I$459*$D$459</f>
        <v>0</v>
      </c>
      <c r="K459" s="176"/>
      <c r="L459" s="386">
        <f>$K$459*$D$459</f>
        <v>0</v>
      </c>
      <c r="M459" s="176"/>
      <c r="N459" s="386">
        <f>$M$459*$D$459</f>
        <v>0</v>
      </c>
      <c r="O459" s="176">
        <v>1</v>
      </c>
      <c r="P459" s="386">
        <f>$O$459*$D$459</f>
        <v>0</v>
      </c>
      <c r="Q459" s="176"/>
      <c r="R459" s="386">
        <f>$Q$459*$D$459</f>
        <v>0</v>
      </c>
      <c r="S459" s="176"/>
      <c r="T459" s="386">
        <f>$S$459*$D$459</f>
        <v>0</v>
      </c>
      <c r="U459" s="176"/>
      <c r="V459" s="386">
        <f>$U$459*$D$459</f>
        <v>0</v>
      </c>
      <c r="W459" s="176"/>
      <c r="X459" s="386">
        <f>$W$459*$D$459</f>
        <v>0</v>
      </c>
      <c r="Y459" s="176"/>
      <c r="Z459" s="386">
        <f>$Y$459*$D$459</f>
        <v>0</v>
      </c>
      <c r="AA459" s="176"/>
      <c r="AB459" s="386">
        <f>$AA$459*$D$459</f>
        <v>0</v>
      </c>
      <c r="AC459" s="402">
        <f t="shared" si="7"/>
        <v>1</v>
      </c>
      <c r="AF459" t="s">
        <v>2874</v>
      </c>
    </row>
    <row r="460" spans="1:32" ht="15" customHeight="1" thickBot="1">
      <c r="A460" s="107">
        <v>2</v>
      </c>
      <c r="B460" s="995"/>
      <c r="C460" s="997"/>
      <c r="D460" s="1011"/>
      <c r="E460" s="162">
        <f>$E$459</f>
        <v>0</v>
      </c>
      <c r="F460" s="382">
        <f>$F$459</f>
        <v>0</v>
      </c>
      <c r="G460" s="164">
        <f>$G$459+$E$460</f>
        <v>0</v>
      </c>
      <c r="H460" s="387">
        <f>$H$459+$F$460</f>
        <v>0</v>
      </c>
      <c r="I460" s="164">
        <f>$I$459+$G$460</f>
        <v>0</v>
      </c>
      <c r="J460" s="387">
        <f>$J$459+$H$460</f>
        <v>0</v>
      </c>
      <c r="K460" s="164">
        <f>$K$459+$I$460</f>
        <v>0</v>
      </c>
      <c r="L460" s="387">
        <f>$L$459+$J$460</f>
        <v>0</v>
      </c>
      <c r="M460" s="164">
        <f>$M$459+$K$460</f>
        <v>0</v>
      </c>
      <c r="N460" s="387">
        <f>$N$459+$L$460</f>
        <v>0</v>
      </c>
      <c r="O460" s="164">
        <f>$O$459+$M$460</f>
        <v>1</v>
      </c>
      <c r="P460" s="387">
        <f>$P$459+$N$460</f>
        <v>0</v>
      </c>
      <c r="Q460" s="164">
        <f>$Q$459+$O$460</f>
        <v>1</v>
      </c>
      <c r="R460" s="387">
        <f>$R$459+$P$460</f>
        <v>0</v>
      </c>
      <c r="S460" s="164">
        <f>$S$459+$Q$460</f>
        <v>1</v>
      </c>
      <c r="T460" s="387">
        <f>$T$459+$R$460</f>
        <v>0</v>
      </c>
      <c r="U460" s="164">
        <f>$U$459+$S$460</f>
        <v>1</v>
      </c>
      <c r="V460" s="387">
        <f>$V$459+$T$460</f>
        <v>0</v>
      </c>
      <c r="W460" s="164">
        <f>$W$459+$U$460</f>
        <v>1</v>
      </c>
      <c r="X460" s="387">
        <f>$X$459+$V$460</f>
        <v>0</v>
      </c>
      <c r="Y460" s="164">
        <f>$Y$459+$W$460</f>
        <v>1</v>
      </c>
      <c r="Z460" s="387">
        <f>$Z$459+$X$460</f>
        <v>0</v>
      </c>
      <c r="AA460" s="164">
        <f>$AA$459+$Y$460</f>
        <v>1</v>
      </c>
      <c r="AB460" s="387">
        <f>$AB$459+$Z$460</f>
        <v>0</v>
      </c>
      <c r="AC460" s="402">
        <f t="shared" si="7"/>
        <v>7</v>
      </c>
    </row>
    <row r="461" spans="1:32" ht="15" customHeight="1">
      <c r="A461" s="107">
        <v>1</v>
      </c>
      <c r="B461" s="994" t="str">
        <f>'04.01.4-COBERTURAS'!$B$265</f>
        <v>04.01.550.05</v>
      </c>
      <c r="C461" s="996" t="str">
        <f>'04.01.4-COBERTURAS'!$C$265</f>
        <v>LIXAMENTO DE MADEIRA PARA APLICAÇÃO DE FUNDO OU PINTURA. AF_01/2021</v>
      </c>
      <c r="D461" s="1010">
        <f>'04.01.4-COBERTURAS'!$H$265</f>
        <v>0</v>
      </c>
      <c r="E461" s="175"/>
      <c r="F461" s="381">
        <f>$E$461*$D$461</f>
        <v>0</v>
      </c>
      <c r="G461" s="176"/>
      <c r="H461" s="386">
        <f>$G$461*$D$461</f>
        <v>0</v>
      </c>
      <c r="I461" s="176"/>
      <c r="J461" s="386">
        <f>$I$461*$D$461</f>
        <v>0</v>
      </c>
      <c r="K461" s="176"/>
      <c r="L461" s="386">
        <f>$K$461*$D$461</f>
        <v>0</v>
      </c>
      <c r="M461" s="176"/>
      <c r="N461" s="386">
        <f>$M$461*$D$461</f>
        <v>0</v>
      </c>
      <c r="O461" s="176">
        <v>1</v>
      </c>
      <c r="P461" s="386">
        <f>$O$461*$D$461</f>
        <v>0</v>
      </c>
      <c r="Q461" s="176"/>
      <c r="R461" s="386">
        <f>$Q$461*$D$461</f>
        <v>0</v>
      </c>
      <c r="S461" s="176"/>
      <c r="T461" s="386">
        <f>$S$461*$D$461</f>
        <v>0</v>
      </c>
      <c r="U461" s="176"/>
      <c r="V461" s="386">
        <f>$U$461*$D$461</f>
        <v>0</v>
      </c>
      <c r="W461" s="176"/>
      <c r="X461" s="386">
        <f>$W$461*$D$461</f>
        <v>0</v>
      </c>
      <c r="Y461" s="176"/>
      <c r="Z461" s="386">
        <f>$Y$461*$D$461</f>
        <v>0</v>
      </c>
      <c r="AA461" s="176"/>
      <c r="AB461" s="386">
        <f>$AA$461*$D$461</f>
        <v>0</v>
      </c>
      <c r="AC461" s="402">
        <f t="shared" si="7"/>
        <v>1</v>
      </c>
      <c r="AF461" t="s">
        <v>2875</v>
      </c>
    </row>
    <row r="462" spans="1:32" ht="15" customHeight="1" thickBot="1">
      <c r="A462" s="107">
        <v>2</v>
      </c>
      <c r="B462" s="995"/>
      <c r="C462" s="997"/>
      <c r="D462" s="1011"/>
      <c r="E462" s="162">
        <f>$E$461</f>
        <v>0</v>
      </c>
      <c r="F462" s="382">
        <f>$F$461</f>
        <v>0</v>
      </c>
      <c r="G462" s="164">
        <f>$G$461+$E$462</f>
        <v>0</v>
      </c>
      <c r="H462" s="387">
        <f>$H$461+$F$462</f>
        <v>0</v>
      </c>
      <c r="I462" s="164">
        <f>$I$461+$G$462</f>
        <v>0</v>
      </c>
      <c r="J462" s="387">
        <f>$J$461+$H$462</f>
        <v>0</v>
      </c>
      <c r="K462" s="164">
        <f>$K$461+$I$462</f>
        <v>0</v>
      </c>
      <c r="L462" s="387">
        <f>$L$461+$J$462</f>
        <v>0</v>
      </c>
      <c r="M462" s="164">
        <f>$M$461+$K$462</f>
        <v>0</v>
      </c>
      <c r="N462" s="387">
        <f>$N$461+$L$462</f>
        <v>0</v>
      </c>
      <c r="O462" s="164">
        <f>$O$461+$M$462</f>
        <v>1</v>
      </c>
      <c r="P462" s="387">
        <f>$P$461+$N$462</f>
        <v>0</v>
      </c>
      <c r="Q462" s="164">
        <f>$Q$461+$O$462</f>
        <v>1</v>
      </c>
      <c r="R462" s="387">
        <f>$R$461+$P$462</f>
        <v>0</v>
      </c>
      <c r="S462" s="164">
        <f>$S$461+$Q$462</f>
        <v>1</v>
      </c>
      <c r="T462" s="387">
        <f>$T$461+$R$462</f>
        <v>0</v>
      </c>
      <c r="U462" s="164">
        <f>$U$461+$S$462</f>
        <v>1</v>
      </c>
      <c r="V462" s="387">
        <f>$V$461+$T$462</f>
        <v>0</v>
      </c>
      <c r="W462" s="164">
        <f>$W$461+$U$462</f>
        <v>1</v>
      </c>
      <c r="X462" s="387">
        <f>$X$461+$V$462</f>
        <v>0</v>
      </c>
      <c r="Y462" s="164">
        <f>$Y$461+$W$462</f>
        <v>1</v>
      </c>
      <c r="Z462" s="387">
        <f>$Z$461+$X$462</f>
        <v>0</v>
      </c>
      <c r="AA462" s="164">
        <f>$AA$461+$Y$462</f>
        <v>1</v>
      </c>
      <c r="AB462" s="387">
        <f>$AB$461+$Z$462</f>
        <v>0</v>
      </c>
      <c r="AC462" s="402">
        <f t="shared" si="7"/>
        <v>7</v>
      </c>
    </row>
    <row r="463" spans="1:32" ht="15" customHeight="1">
      <c r="A463" s="107">
        <v>1</v>
      </c>
      <c r="B463" s="994" t="str">
        <f>'04.01.4-COBERTURAS'!$B$266</f>
        <v>04.01.550.06</v>
      </c>
      <c r="C463" s="996" t="str">
        <f>'04.01.4-COBERTURAS'!$C$266</f>
        <v>PINTURA TINTA DE ACABAMENTO (PIGMENTADA) ESMALTE SINTÉTICO ACETINADO EM MADEIRA, 2 DEMÃOS. AF_01/2021</v>
      </c>
      <c r="D463" s="1010">
        <f>'04.01.4-COBERTURAS'!$H$266</f>
        <v>0</v>
      </c>
      <c r="E463" s="175"/>
      <c r="F463" s="381">
        <f>$E$463*$D$463</f>
        <v>0</v>
      </c>
      <c r="G463" s="176"/>
      <c r="H463" s="386">
        <f>$G$463*$D$463</f>
        <v>0</v>
      </c>
      <c r="I463" s="176"/>
      <c r="J463" s="386">
        <f>$I$463*$D$463</f>
        <v>0</v>
      </c>
      <c r="K463" s="176"/>
      <c r="L463" s="386">
        <f>$K$463*$D$463</f>
        <v>0</v>
      </c>
      <c r="M463" s="176"/>
      <c r="N463" s="386">
        <f>$M$463*$D$463</f>
        <v>0</v>
      </c>
      <c r="O463" s="176">
        <v>1</v>
      </c>
      <c r="P463" s="386">
        <f>$O$463*$D$463</f>
        <v>0</v>
      </c>
      <c r="Q463" s="176"/>
      <c r="R463" s="386">
        <f>$Q$463*$D$463</f>
        <v>0</v>
      </c>
      <c r="S463" s="176"/>
      <c r="T463" s="386">
        <f>$S$463*$D$463</f>
        <v>0</v>
      </c>
      <c r="U463" s="176"/>
      <c r="V463" s="386">
        <f>$U$463*$D$463</f>
        <v>0</v>
      </c>
      <c r="W463" s="176"/>
      <c r="X463" s="386">
        <f>$W$463*$D$463</f>
        <v>0</v>
      </c>
      <c r="Y463" s="176"/>
      <c r="Z463" s="386">
        <f>$Y$463*$D$463</f>
        <v>0</v>
      </c>
      <c r="AA463" s="176"/>
      <c r="AB463" s="386">
        <f>$AA$463*$D$463</f>
        <v>0</v>
      </c>
      <c r="AC463" s="402">
        <f t="shared" si="7"/>
        <v>1</v>
      </c>
      <c r="AF463" t="s">
        <v>2876</v>
      </c>
    </row>
    <row r="464" spans="1:32" ht="15" customHeight="1" thickBot="1">
      <c r="A464" s="107">
        <v>2</v>
      </c>
      <c r="B464" s="995"/>
      <c r="C464" s="997"/>
      <c r="D464" s="1011"/>
      <c r="E464" s="162">
        <f>$E$463</f>
        <v>0</v>
      </c>
      <c r="F464" s="382">
        <f>$F$463</f>
        <v>0</v>
      </c>
      <c r="G464" s="164">
        <f>$G$463+$E$464</f>
        <v>0</v>
      </c>
      <c r="H464" s="387">
        <f>$H$463+$F$464</f>
        <v>0</v>
      </c>
      <c r="I464" s="164">
        <f>$I$463+$G$464</f>
        <v>0</v>
      </c>
      <c r="J464" s="387">
        <f>$J$463+$H$464</f>
        <v>0</v>
      </c>
      <c r="K464" s="164">
        <f>$K$463+$I$464</f>
        <v>0</v>
      </c>
      <c r="L464" s="387">
        <f>$L$463+$J$464</f>
        <v>0</v>
      </c>
      <c r="M464" s="164">
        <f>$M$463+$K$464</f>
        <v>0</v>
      </c>
      <c r="N464" s="387">
        <f>$N$463+$L$464</f>
        <v>0</v>
      </c>
      <c r="O464" s="164">
        <f>$O$463+$M$464</f>
        <v>1</v>
      </c>
      <c r="P464" s="387">
        <f>$P$463+$N$464</f>
        <v>0</v>
      </c>
      <c r="Q464" s="164">
        <f>$Q$463+$O$464</f>
        <v>1</v>
      </c>
      <c r="R464" s="387">
        <f>$R$463+$P$464</f>
        <v>0</v>
      </c>
      <c r="S464" s="164">
        <f>$S$463+$Q$464</f>
        <v>1</v>
      </c>
      <c r="T464" s="387">
        <f>$T$463+$R$464</f>
        <v>0</v>
      </c>
      <c r="U464" s="164">
        <f>$U$463+$S$464</f>
        <v>1</v>
      </c>
      <c r="V464" s="387">
        <f>$V$463+$T$464</f>
        <v>0</v>
      </c>
      <c r="W464" s="164">
        <f>$W$463+$U$464</f>
        <v>1</v>
      </c>
      <c r="X464" s="387">
        <f>$X$463+$V$464</f>
        <v>0</v>
      </c>
      <c r="Y464" s="164">
        <f>$Y$463+$W$464</f>
        <v>1</v>
      </c>
      <c r="Z464" s="387">
        <f>$Z$463+$X$464</f>
        <v>0</v>
      </c>
      <c r="AA464" s="164">
        <f>$AA$463+$Y$464</f>
        <v>1</v>
      </c>
      <c r="AB464" s="387">
        <f>$AB$463+$Z$464</f>
        <v>0</v>
      </c>
      <c r="AC464" s="402">
        <f t="shared" si="7"/>
        <v>7</v>
      </c>
    </row>
    <row r="465" spans="1:32" ht="15" customHeight="1" thickBot="1">
      <c r="B465" s="127" t="str">
        <f>'04.01.4-COBERTURAS'!$B$267</f>
        <v>04.01.700</v>
      </c>
      <c r="C465" s="128" t="str">
        <f>'04.01.4-COBERTURAS'!$C$267</f>
        <v>Acabamentos e Arremates</v>
      </c>
      <c r="D465" s="343"/>
      <c r="E465" s="1000"/>
      <c r="F465" s="1000"/>
      <c r="G465" s="1000"/>
      <c r="H465" s="1000"/>
      <c r="I465" s="1000"/>
      <c r="J465" s="1000"/>
      <c r="K465" s="1000"/>
      <c r="L465" s="1000"/>
      <c r="M465" s="1000"/>
      <c r="N465" s="1000"/>
      <c r="O465" s="1000"/>
      <c r="P465" s="1000"/>
      <c r="Q465" s="1000"/>
      <c r="R465" s="1000"/>
      <c r="S465" s="1000"/>
      <c r="T465" s="1000"/>
      <c r="U465" s="1000"/>
      <c r="V465" s="1000"/>
      <c r="W465" s="1000"/>
      <c r="X465" s="1000"/>
      <c r="Y465" s="1000"/>
      <c r="Z465" s="1000"/>
      <c r="AA465" s="1000"/>
      <c r="AB465" s="1000"/>
      <c r="AC465" s="402">
        <f t="shared" si="7"/>
        <v>0</v>
      </c>
      <c r="AF465" t="s">
        <v>2877</v>
      </c>
    </row>
    <row r="466" spans="1:32" ht="15" customHeight="1">
      <c r="A466" s="107">
        <v>1</v>
      </c>
      <c r="B466" s="994" t="str">
        <f>'04.01.4-COBERTURAS'!$B$268</f>
        <v>04.01.700.01</v>
      </c>
      <c r="C466" s="996" t="str">
        <f>'04.01.4-COBERTURAS'!$C$268</f>
        <v>CALHA EM CHAPA DE ALUMÍNIO, SEMICIRCULAR, 15X10CM, 2MM DE ESPESSURA, INCLUSO TRANSPORTE VERTICAL</v>
      </c>
      <c r="D466" s="1010">
        <f>'04.01.4-COBERTURAS'!$H$268</f>
        <v>0</v>
      </c>
      <c r="E466" s="175"/>
      <c r="F466" s="381">
        <f>$E$466*$D$466</f>
        <v>0</v>
      </c>
      <c r="G466" s="176"/>
      <c r="H466" s="386">
        <f>$G$466*$D$466</f>
        <v>0</v>
      </c>
      <c r="I466" s="176"/>
      <c r="J466" s="386">
        <f>$I$466*$D$466</f>
        <v>0</v>
      </c>
      <c r="K466" s="176"/>
      <c r="L466" s="386">
        <f>$K$466*$D$466</f>
        <v>0</v>
      </c>
      <c r="M466" s="176">
        <v>1</v>
      </c>
      <c r="N466" s="386">
        <f>$M$466*$D$466</f>
        <v>0</v>
      </c>
      <c r="O466" s="176"/>
      <c r="P466" s="386">
        <f>$O$466*$D$466</f>
        <v>0</v>
      </c>
      <c r="Q466" s="176"/>
      <c r="R466" s="386">
        <f>$Q$466*$D$466</f>
        <v>0</v>
      </c>
      <c r="S466" s="176"/>
      <c r="T466" s="386">
        <f>$S$466*$D$466</f>
        <v>0</v>
      </c>
      <c r="U466" s="176"/>
      <c r="V466" s="386">
        <f>$U$466*$D$466</f>
        <v>0</v>
      </c>
      <c r="W466" s="176"/>
      <c r="X466" s="386">
        <f>$W$466*$D$466</f>
        <v>0</v>
      </c>
      <c r="Y466" s="176"/>
      <c r="Z466" s="386">
        <f>$Y$466*$D$466</f>
        <v>0</v>
      </c>
      <c r="AA466" s="176"/>
      <c r="AB466" s="386">
        <f>$AA$466*$D$466</f>
        <v>0</v>
      </c>
      <c r="AC466" s="402">
        <f t="shared" si="7"/>
        <v>1</v>
      </c>
      <c r="AF466" t="s">
        <v>2878</v>
      </c>
    </row>
    <row r="467" spans="1:32" ht="15" customHeight="1" thickBot="1">
      <c r="A467" s="107">
        <v>2</v>
      </c>
      <c r="B467" s="995"/>
      <c r="C467" s="997"/>
      <c r="D467" s="1011"/>
      <c r="E467" s="162">
        <f>$E$466</f>
        <v>0</v>
      </c>
      <c r="F467" s="382">
        <f>$F$466</f>
        <v>0</v>
      </c>
      <c r="G467" s="164">
        <f>$G$466+$E$467</f>
        <v>0</v>
      </c>
      <c r="H467" s="387">
        <f>$H$466+$F$467</f>
        <v>0</v>
      </c>
      <c r="I467" s="164">
        <f>$I$466+$G$467</f>
        <v>0</v>
      </c>
      <c r="J467" s="387">
        <f>$J$466+$H$467</f>
        <v>0</v>
      </c>
      <c r="K467" s="164">
        <f>$K$466+$I$467</f>
        <v>0</v>
      </c>
      <c r="L467" s="387">
        <f>$L$466+$J$467</f>
        <v>0</v>
      </c>
      <c r="M467" s="164">
        <f>$M$466+$K$467</f>
        <v>1</v>
      </c>
      <c r="N467" s="387">
        <f>$N$466+$L$467</f>
        <v>0</v>
      </c>
      <c r="O467" s="164">
        <f>$O$466+$M$467</f>
        <v>1</v>
      </c>
      <c r="P467" s="387">
        <f>$P$466+$N$467</f>
        <v>0</v>
      </c>
      <c r="Q467" s="164">
        <f>$Q$466+$O$467</f>
        <v>1</v>
      </c>
      <c r="R467" s="387">
        <f>$R$466+$P$467</f>
        <v>0</v>
      </c>
      <c r="S467" s="164">
        <f>$S$466+$Q$467</f>
        <v>1</v>
      </c>
      <c r="T467" s="387">
        <f>$T$466+$R$467</f>
        <v>0</v>
      </c>
      <c r="U467" s="164">
        <f>$U$466+$S$467</f>
        <v>1</v>
      </c>
      <c r="V467" s="387">
        <f>$V$466+$T$467</f>
        <v>0</v>
      </c>
      <c r="W467" s="164">
        <f>$W$466+$U$467</f>
        <v>1</v>
      </c>
      <c r="X467" s="387">
        <f>$X$466+$V$467</f>
        <v>0</v>
      </c>
      <c r="Y467" s="164">
        <f>$Y$466+$W$467</f>
        <v>1</v>
      </c>
      <c r="Z467" s="387">
        <f>$Z$466+$X$467</f>
        <v>0</v>
      </c>
      <c r="AA467" s="164">
        <f>$AA$466+$Y$467</f>
        <v>1</v>
      </c>
      <c r="AB467" s="387">
        <f>$AB$466+$Z$467</f>
        <v>0</v>
      </c>
      <c r="AC467" s="402">
        <f t="shared" si="7"/>
        <v>8</v>
      </c>
    </row>
    <row r="468" spans="1:32" ht="15" customHeight="1">
      <c r="B468" s="76" t="str">
        <f>'04.01.4-COBERTURAS'!$B$269</f>
        <v>04.01.000</v>
      </c>
      <c r="C468" s="40" t="str">
        <f>'04.01.4-COBERTURAS'!$C$269</f>
        <v>ARQUITETURA - Bloco J (J1 a J4)</v>
      </c>
      <c r="D468" s="378">
        <f>'04.01.4-COBERTURAS'!$H$269</f>
        <v>0</v>
      </c>
      <c r="E468" s="993"/>
      <c r="F468" s="993"/>
      <c r="G468" s="993"/>
      <c r="H468" s="993"/>
      <c r="I468" s="993"/>
      <c r="J468" s="993"/>
      <c r="K468" s="993"/>
      <c r="L468" s="993"/>
      <c r="M468" s="993"/>
      <c r="N468" s="993"/>
      <c r="O468" s="993"/>
      <c r="P468" s="993"/>
      <c r="Q468" s="993"/>
      <c r="R468" s="993"/>
      <c r="S468" s="993"/>
      <c r="T468" s="993"/>
      <c r="U468" s="993"/>
      <c r="V468" s="993"/>
      <c r="W468" s="993"/>
      <c r="X468" s="993"/>
      <c r="Y468" s="993"/>
      <c r="Z468" s="993"/>
      <c r="AA468" s="993"/>
      <c r="AB468" s="993"/>
      <c r="AC468" s="402">
        <f t="shared" si="7"/>
        <v>0</v>
      </c>
      <c r="AF468" s="200" t="s">
        <v>654</v>
      </c>
    </row>
    <row r="469" spans="1:32" ht="15" customHeight="1" thickBot="1">
      <c r="B469" s="127" t="str">
        <f>'04.01.4-COBERTURAS'!$B$270</f>
        <v>04.01.400</v>
      </c>
      <c r="C469" s="128" t="str">
        <f>'04.01.4-COBERTURAS'!$C$270</f>
        <v>Cobertura e fechamento lateral</v>
      </c>
      <c r="D469" s="343"/>
      <c r="E469" s="1000"/>
      <c r="F469" s="1000"/>
      <c r="G469" s="1000"/>
      <c r="H469" s="1000"/>
      <c r="I469" s="1000"/>
      <c r="J469" s="1000"/>
      <c r="K469" s="1000"/>
      <c r="L469" s="1000"/>
      <c r="M469" s="1000"/>
      <c r="N469" s="1000"/>
      <c r="O469" s="1000"/>
      <c r="P469" s="1000"/>
      <c r="Q469" s="1000"/>
      <c r="R469" s="1000"/>
      <c r="S469" s="1000"/>
      <c r="T469" s="1000"/>
      <c r="U469" s="1000"/>
      <c r="V469" s="1000"/>
      <c r="W469" s="1000"/>
      <c r="X469" s="1000"/>
      <c r="Y469" s="1000"/>
      <c r="Z469" s="1000"/>
      <c r="AA469" s="1000"/>
      <c r="AB469" s="1000"/>
      <c r="AC469" s="402">
        <f t="shared" si="7"/>
        <v>0</v>
      </c>
      <c r="AF469" t="s">
        <v>656</v>
      </c>
    </row>
    <row r="470" spans="1:32" ht="15" customHeight="1">
      <c r="A470" s="107">
        <v>1</v>
      </c>
      <c r="B470" s="994" t="str">
        <f>'04.01.4-COBERTURAS'!$B$271</f>
        <v>04.01.400.01</v>
      </c>
      <c r="C470" s="996" t="str">
        <f>'04.01.4-COBERTURAS'!$C$271</f>
        <v>REMOÇÃO DE TELHAS CERÂMICAS SEM REAPROVEITAMENTO, INCLUSIVE TRANSPORTE VERTICAL</v>
      </c>
      <c r="D470" s="1010">
        <f>'04.01.4-COBERTURAS'!$H$271</f>
        <v>0</v>
      </c>
      <c r="E470" s="175"/>
      <c r="F470" s="381">
        <f>$E$470*$D$470</f>
        <v>0</v>
      </c>
      <c r="G470" s="176"/>
      <c r="H470" s="386">
        <f>$G$470*$D$470</f>
        <v>0</v>
      </c>
      <c r="I470" s="176"/>
      <c r="J470" s="386">
        <f>$I$470*$D$470</f>
        <v>0</v>
      </c>
      <c r="K470" s="176"/>
      <c r="L470" s="386">
        <f>$K$470*$D$470</f>
        <v>0</v>
      </c>
      <c r="M470" s="176">
        <v>1</v>
      </c>
      <c r="N470" s="386">
        <f>$M$470*$D$470</f>
        <v>0</v>
      </c>
      <c r="O470" s="176"/>
      <c r="P470" s="386">
        <f>$O$470*$D$470</f>
        <v>0</v>
      </c>
      <c r="Q470" s="176"/>
      <c r="R470" s="386">
        <f>$Q$470*$D$470</f>
        <v>0</v>
      </c>
      <c r="S470" s="176"/>
      <c r="T470" s="386">
        <f>$S$470*$D$470</f>
        <v>0</v>
      </c>
      <c r="U470" s="176"/>
      <c r="V470" s="386">
        <f>$U$470*$D$470</f>
        <v>0</v>
      </c>
      <c r="W470" s="176"/>
      <c r="X470" s="386">
        <f>$W$470*$D$470</f>
        <v>0</v>
      </c>
      <c r="Y470" s="176"/>
      <c r="Z470" s="386">
        <f>$Y$470*$D$470</f>
        <v>0</v>
      </c>
      <c r="AA470" s="176"/>
      <c r="AB470" s="386">
        <f>$AA$470*$D$470</f>
        <v>0</v>
      </c>
      <c r="AC470" s="402">
        <f t="shared" si="7"/>
        <v>1</v>
      </c>
      <c r="AF470" t="s">
        <v>657</v>
      </c>
    </row>
    <row r="471" spans="1:32" ht="15" customHeight="1" thickBot="1">
      <c r="A471" s="107">
        <v>2</v>
      </c>
      <c r="B471" s="995"/>
      <c r="C471" s="997"/>
      <c r="D471" s="1011"/>
      <c r="E471" s="162">
        <f>$E$470</f>
        <v>0</v>
      </c>
      <c r="F471" s="382">
        <f>$F$470</f>
        <v>0</v>
      </c>
      <c r="G471" s="164">
        <f>$G$470+$E$471</f>
        <v>0</v>
      </c>
      <c r="H471" s="387">
        <f>$H$470+$F$471</f>
        <v>0</v>
      </c>
      <c r="I471" s="164">
        <f>$I$470+$G$471</f>
        <v>0</v>
      </c>
      <c r="J471" s="387">
        <f>$J$470+$H$471</f>
        <v>0</v>
      </c>
      <c r="K471" s="164">
        <f>$K$470+$I$471</f>
        <v>0</v>
      </c>
      <c r="L471" s="387">
        <f>$L$470+$J$471</f>
        <v>0</v>
      </c>
      <c r="M471" s="164">
        <f>$M$470+$K$471</f>
        <v>1</v>
      </c>
      <c r="N471" s="387">
        <f>$N$470+$L$471</f>
        <v>0</v>
      </c>
      <c r="O471" s="164">
        <f>$O$470+$M$471</f>
        <v>1</v>
      </c>
      <c r="P471" s="387">
        <f>$P$470+$N$471</f>
        <v>0</v>
      </c>
      <c r="Q471" s="164">
        <f>$Q$470+$O$471</f>
        <v>1</v>
      </c>
      <c r="R471" s="387">
        <f>$R$470+$P$471</f>
        <v>0</v>
      </c>
      <c r="S471" s="164">
        <f>$S$470+$Q$471</f>
        <v>1</v>
      </c>
      <c r="T471" s="387">
        <f>$T$470+$R$471</f>
        <v>0</v>
      </c>
      <c r="U471" s="164">
        <f>$U$470+$S$471</f>
        <v>1</v>
      </c>
      <c r="V471" s="387">
        <f>$V$470+$T$471</f>
        <v>0</v>
      </c>
      <c r="W471" s="164">
        <f>$W$470+$U$471</f>
        <v>1</v>
      </c>
      <c r="X471" s="387">
        <f>$X$470+$V$471</f>
        <v>0</v>
      </c>
      <c r="Y471" s="164">
        <f>$Y$470+$W$471</f>
        <v>1</v>
      </c>
      <c r="Z471" s="387">
        <f>$Z$470+$X$471</f>
        <v>0</v>
      </c>
      <c r="AA471" s="164">
        <f>$AA$470+$Y$471</f>
        <v>1</v>
      </c>
      <c r="AB471" s="387">
        <f>$AB$470+$Z$471</f>
        <v>0</v>
      </c>
      <c r="AC471" s="402">
        <f t="shared" si="7"/>
        <v>8</v>
      </c>
    </row>
    <row r="472" spans="1:32" ht="15" customHeight="1">
      <c r="A472" s="107">
        <v>1</v>
      </c>
      <c r="B472" s="994" t="str">
        <f>'04.01.4-COBERTURAS'!$B$272</f>
        <v>04.01.400.02</v>
      </c>
      <c r="C472" s="996" t="str">
        <f>'04.01.4-COBERTURAS'!$C$272</f>
        <v>REMOÇÃO CALHAS E RUFOS, DE FORMA MANUAL, SEM REAPROVEITAMENTO. AF_09/2023</v>
      </c>
      <c r="D472" s="1010">
        <f>'04.01.4-COBERTURAS'!$H$272</f>
        <v>0</v>
      </c>
      <c r="E472" s="175"/>
      <c r="F472" s="381">
        <f>$E$472*$D$472</f>
        <v>0</v>
      </c>
      <c r="G472" s="176"/>
      <c r="H472" s="386">
        <f>$G$472*$D$472</f>
        <v>0</v>
      </c>
      <c r="I472" s="176"/>
      <c r="J472" s="386">
        <f>$I$472*$D$472</f>
        <v>0</v>
      </c>
      <c r="K472" s="176"/>
      <c r="L472" s="386">
        <f>$K$472*$D$472</f>
        <v>0</v>
      </c>
      <c r="M472" s="176">
        <v>1</v>
      </c>
      <c r="N472" s="386">
        <f>$M$472*$D$472</f>
        <v>0</v>
      </c>
      <c r="O472" s="176"/>
      <c r="P472" s="386">
        <f>$O$472*$D$472</f>
        <v>0</v>
      </c>
      <c r="Q472" s="176"/>
      <c r="R472" s="386">
        <f>$Q$472*$D$472</f>
        <v>0</v>
      </c>
      <c r="S472" s="176"/>
      <c r="T472" s="386">
        <f>$S$472*$D$472</f>
        <v>0</v>
      </c>
      <c r="U472" s="176"/>
      <c r="V472" s="386">
        <f>$U$472*$D$472</f>
        <v>0</v>
      </c>
      <c r="W472" s="176"/>
      <c r="X472" s="386">
        <f>$W$472*$D$472</f>
        <v>0</v>
      </c>
      <c r="Y472" s="176"/>
      <c r="Z472" s="386">
        <f>$Y$472*$D$472</f>
        <v>0</v>
      </c>
      <c r="AA472" s="176"/>
      <c r="AB472" s="386">
        <f>$AA$472*$D$472</f>
        <v>0</v>
      </c>
      <c r="AC472" s="402">
        <f t="shared" si="7"/>
        <v>1</v>
      </c>
      <c r="AF472" t="s">
        <v>658</v>
      </c>
    </row>
    <row r="473" spans="1:32" ht="15" customHeight="1" thickBot="1">
      <c r="A473" s="107">
        <v>2</v>
      </c>
      <c r="B473" s="995"/>
      <c r="C473" s="997"/>
      <c r="D473" s="1011"/>
      <c r="E473" s="162">
        <f>$E$472</f>
        <v>0</v>
      </c>
      <c r="F473" s="382">
        <f>$F$472</f>
        <v>0</v>
      </c>
      <c r="G473" s="164">
        <f>$G$472+$E$473</f>
        <v>0</v>
      </c>
      <c r="H473" s="387">
        <f>$H$472+$F$473</f>
        <v>0</v>
      </c>
      <c r="I473" s="164">
        <f>$I$472+$G$473</f>
        <v>0</v>
      </c>
      <c r="J473" s="387">
        <f>$J$472+$H$473</f>
        <v>0</v>
      </c>
      <c r="K473" s="164">
        <f>$K$472+$I$473</f>
        <v>0</v>
      </c>
      <c r="L473" s="387">
        <f>$L$472+$J$473</f>
        <v>0</v>
      </c>
      <c r="M473" s="164">
        <f>$M$472+$K$473</f>
        <v>1</v>
      </c>
      <c r="N473" s="387">
        <f>$N$472+$L$473</f>
        <v>0</v>
      </c>
      <c r="O473" s="164">
        <f>$O$472+$M$473</f>
        <v>1</v>
      </c>
      <c r="P473" s="387">
        <f>$P$472+$N$473</f>
        <v>0</v>
      </c>
      <c r="Q473" s="164">
        <f>$Q$472+$O$473</f>
        <v>1</v>
      </c>
      <c r="R473" s="387">
        <f>$R$472+$P$473</f>
        <v>0</v>
      </c>
      <c r="S473" s="164">
        <f>$S$472+$Q$473</f>
        <v>1</v>
      </c>
      <c r="T473" s="387">
        <f>$T$472+$R$473</f>
        <v>0</v>
      </c>
      <c r="U473" s="164">
        <f>$U$472+$S$473</f>
        <v>1</v>
      </c>
      <c r="V473" s="387">
        <f>$V$472+$T$473</f>
        <v>0</v>
      </c>
      <c r="W473" s="164">
        <f>$W$472+$U$473</f>
        <v>1</v>
      </c>
      <c r="X473" s="387">
        <f>$X$472+$V$473</f>
        <v>0</v>
      </c>
      <c r="Y473" s="164">
        <f>$Y$472+$W$473</f>
        <v>1</v>
      </c>
      <c r="Z473" s="387">
        <f>$Z$472+$X$473</f>
        <v>0</v>
      </c>
      <c r="AA473" s="164">
        <f>$AA$472+$Y$473</f>
        <v>1</v>
      </c>
      <c r="AB473" s="387">
        <f>$AB$472+$Z$473</f>
        <v>0</v>
      </c>
      <c r="AC473" s="402">
        <f t="shared" si="7"/>
        <v>8</v>
      </c>
    </row>
    <row r="474" spans="1:32" ht="15" customHeight="1">
      <c r="A474" s="107">
        <v>1</v>
      </c>
      <c r="B474" s="994" t="str">
        <f>'04.01.4-COBERTURAS'!$B$273</f>
        <v>04.01.400.03</v>
      </c>
      <c r="C474" s="996" t="str">
        <f>'04.01.4-COBERTURAS'!$C$273</f>
        <v>RETIRADA E RECOLOCAÇÃO DE RIPA DE MADEIRA EM TELHADOS DE ATÉ 2 ÁGUAS COM TELHA CERÂMICA CAPA-CANAL, INCLUSO TRANSPORTE VERTICAL. AF_10/2025</v>
      </c>
      <c r="D474" s="1010">
        <f>'04.01.4-COBERTURAS'!$H$273</f>
        <v>0</v>
      </c>
      <c r="E474" s="175"/>
      <c r="F474" s="381">
        <f>$E$474*$D$474</f>
        <v>0</v>
      </c>
      <c r="G474" s="176"/>
      <c r="H474" s="386">
        <f>$G$474*$D$474</f>
        <v>0</v>
      </c>
      <c r="I474" s="176"/>
      <c r="J474" s="386">
        <f>$I$474*$D$474</f>
        <v>0</v>
      </c>
      <c r="K474" s="176"/>
      <c r="L474" s="386">
        <f>$K$474*$D$474</f>
        <v>0</v>
      </c>
      <c r="M474" s="176">
        <v>1</v>
      </c>
      <c r="N474" s="386">
        <f>$M$474*$D$474</f>
        <v>0</v>
      </c>
      <c r="O474" s="176"/>
      <c r="P474" s="386">
        <f>$O$474*$D$474</f>
        <v>0</v>
      </c>
      <c r="Q474" s="176"/>
      <c r="R474" s="386">
        <f>$Q$474*$D$474</f>
        <v>0</v>
      </c>
      <c r="S474" s="176"/>
      <c r="T474" s="386">
        <f>$S$474*$D$474</f>
        <v>0</v>
      </c>
      <c r="U474" s="176"/>
      <c r="V474" s="386">
        <f>$U$474*$D$474</f>
        <v>0</v>
      </c>
      <c r="W474" s="176"/>
      <c r="X474" s="386">
        <f>$W$474*$D$474</f>
        <v>0</v>
      </c>
      <c r="Y474" s="176"/>
      <c r="Z474" s="386">
        <f>$Y$474*$D$474</f>
        <v>0</v>
      </c>
      <c r="AA474" s="176"/>
      <c r="AB474" s="386">
        <f>$AA$474*$D$474</f>
        <v>0</v>
      </c>
      <c r="AC474" s="402">
        <f t="shared" si="7"/>
        <v>1</v>
      </c>
      <c r="AF474" t="s">
        <v>2879</v>
      </c>
    </row>
    <row r="475" spans="1:32" ht="15" customHeight="1" thickBot="1">
      <c r="A475" s="107">
        <v>2</v>
      </c>
      <c r="B475" s="995"/>
      <c r="C475" s="997"/>
      <c r="D475" s="1011"/>
      <c r="E475" s="162">
        <f>$E$474</f>
        <v>0</v>
      </c>
      <c r="F475" s="382">
        <f>$F$474</f>
        <v>0</v>
      </c>
      <c r="G475" s="164">
        <f>$G$474+$E$475</f>
        <v>0</v>
      </c>
      <c r="H475" s="387">
        <f>$H$474+$F$475</f>
        <v>0</v>
      </c>
      <c r="I475" s="164">
        <f>$I$474+$G$475</f>
        <v>0</v>
      </c>
      <c r="J475" s="387">
        <f>$J$474+$H$475</f>
        <v>0</v>
      </c>
      <c r="K475" s="164">
        <f>$K$474+$I$475</f>
        <v>0</v>
      </c>
      <c r="L475" s="387">
        <f>$L$474+$J$475</f>
        <v>0</v>
      </c>
      <c r="M475" s="164">
        <f>$M$474+$K$475</f>
        <v>1</v>
      </c>
      <c r="N475" s="387">
        <f>$N$474+$L$475</f>
        <v>0</v>
      </c>
      <c r="O475" s="164">
        <f>$O$474+$M$475</f>
        <v>1</v>
      </c>
      <c r="P475" s="387">
        <f>$P$474+$N$475</f>
        <v>0</v>
      </c>
      <c r="Q475" s="164">
        <f>$Q$474+$O$475</f>
        <v>1</v>
      </c>
      <c r="R475" s="387">
        <f>$R$474+$P$475</f>
        <v>0</v>
      </c>
      <c r="S475" s="164">
        <f>$S$474+$Q$475</f>
        <v>1</v>
      </c>
      <c r="T475" s="387">
        <f>$T$474+$R$475</f>
        <v>0</v>
      </c>
      <c r="U475" s="164">
        <f>$U$474+$S$475</f>
        <v>1</v>
      </c>
      <c r="V475" s="387">
        <f>$V$474+$T$475</f>
        <v>0</v>
      </c>
      <c r="W475" s="164">
        <f>$W$474+$U$475</f>
        <v>1</v>
      </c>
      <c r="X475" s="387">
        <f>$X$474+$V$475</f>
        <v>0</v>
      </c>
      <c r="Y475" s="164">
        <f>$Y$474+$W$475</f>
        <v>1</v>
      </c>
      <c r="Z475" s="387">
        <f>$Z$474+$X$475</f>
        <v>0</v>
      </c>
      <c r="AA475" s="164">
        <f>$AA$474+$Y$475</f>
        <v>1</v>
      </c>
      <c r="AB475" s="387">
        <f>$AB$474+$Z$475</f>
        <v>0</v>
      </c>
      <c r="AC475" s="402">
        <f t="shared" si="7"/>
        <v>8</v>
      </c>
    </row>
    <row r="476" spans="1:32" ht="15" customHeight="1">
      <c r="A476" s="107">
        <v>1</v>
      </c>
      <c r="B476" s="994" t="str">
        <f>'04.01.4-COBERTURAS'!$B$274</f>
        <v>04.01.400.04</v>
      </c>
      <c r="C476" s="996" t="str">
        <f>'04.01.4-COBERTURAS'!$C$274</f>
        <v>REVISÃO DA TRAMA DE MADEIRA DO TELHADO</v>
      </c>
      <c r="D476" s="1010">
        <f>'04.01.4-COBERTURAS'!$H$274</f>
        <v>0</v>
      </c>
      <c r="E476" s="175"/>
      <c r="F476" s="381">
        <f>$E$476*$D$476</f>
        <v>0</v>
      </c>
      <c r="G476" s="176"/>
      <c r="H476" s="386">
        <f>$G$476*$D$476</f>
        <v>0</v>
      </c>
      <c r="I476" s="176"/>
      <c r="J476" s="386">
        <f>$I$476*$D$476</f>
        <v>0</v>
      </c>
      <c r="K476" s="176"/>
      <c r="L476" s="386">
        <f>$K$476*$D$476</f>
        <v>0</v>
      </c>
      <c r="M476" s="176">
        <v>1</v>
      </c>
      <c r="N476" s="386">
        <f>$M$476*$D$476</f>
        <v>0</v>
      </c>
      <c r="O476" s="176"/>
      <c r="P476" s="386">
        <f>$O$476*$D$476</f>
        <v>0</v>
      </c>
      <c r="Q476" s="176"/>
      <c r="R476" s="386">
        <f>$Q$476*$D$476</f>
        <v>0</v>
      </c>
      <c r="S476" s="176"/>
      <c r="T476" s="386">
        <f>$S$476*$D$476</f>
        <v>0</v>
      </c>
      <c r="U476" s="176"/>
      <c r="V476" s="386">
        <f>$U$476*$D$476</f>
        <v>0</v>
      </c>
      <c r="W476" s="176"/>
      <c r="X476" s="386">
        <f>$W$476*$D$476</f>
        <v>0</v>
      </c>
      <c r="Y476" s="176"/>
      <c r="Z476" s="386">
        <f>$Y$476*$D$476</f>
        <v>0</v>
      </c>
      <c r="AA476" s="176"/>
      <c r="AB476" s="386">
        <f>$AA$476*$D$476</f>
        <v>0</v>
      </c>
      <c r="AC476" s="402">
        <f t="shared" si="7"/>
        <v>1</v>
      </c>
      <c r="AF476" t="s">
        <v>2880</v>
      </c>
    </row>
    <row r="477" spans="1:32" ht="15" customHeight="1" thickBot="1">
      <c r="A477" s="107">
        <v>2</v>
      </c>
      <c r="B477" s="995"/>
      <c r="C477" s="997"/>
      <c r="D477" s="1011"/>
      <c r="E477" s="162">
        <f>$E$476</f>
        <v>0</v>
      </c>
      <c r="F477" s="382">
        <f>$F$476</f>
        <v>0</v>
      </c>
      <c r="G477" s="164">
        <f>$G$476+$E$477</f>
        <v>0</v>
      </c>
      <c r="H477" s="387">
        <f>$H$476+$F$477</f>
        <v>0</v>
      </c>
      <c r="I477" s="164">
        <f>$I$476+$G$477</f>
        <v>0</v>
      </c>
      <c r="J477" s="387">
        <f>$J$476+$H$477</f>
        <v>0</v>
      </c>
      <c r="K477" s="164">
        <f>$K$476+$I$477</f>
        <v>0</v>
      </c>
      <c r="L477" s="387">
        <f>$L$476+$J$477</f>
        <v>0</v>
      </c>
      <c r="M477" s="164">
        <f>$M$476+$K$477</f>
        <v>1</v>
      </c>
      <c r="N477" s="387">
        <f>$N$476+$L$477</f>
        <v>0</v>
      </c>
      <c r="O477" s="164">
        <f>$O$476+$M$477</f>
        <v>1</v>
      </c>
      <c r="P477" s="387">
        <f>$P$476+$N$477</f>
        <v>0</v>
      </c>
      <c r="Q477" s="164">
        <f>$Q$476+$O$477</f>
        <v>1</v>
      </c>
      <c r="R477" s="387">
        <f>$R$476+$P$477</f>
        <v>0</v>
      </c>
      <c r="S477" s="164">
        <f>$S$476+$Q$477</f>
        <v>1</v>
      </c>
      <c r="T477" s="387">
        <f>$T$476+$R$477</f>
        <v>0</v>
      </c>
      <c r="U477" s="164">
        <f>$U$476+$S$477</f>
        <v>1</v>
      </c>
      <c r="V477" s="387">
        <f>$V$476+$T$477</f>
        <v>0</v>
      </c>
      <c r="W477" s="164">
        <f>$W$476+$U$477</f>
        <v>1</v>
      </c>
      <c r="X477" s="387">
        <f>$X$476+$V$477</f>
        <v>0</v>
      </c>
      <c r="Y477" s="164">
        <f>$Y$476+$W$477</f>
        <v>1</v>
      </c>
      <c r="Z477" s="387">
        <f>$Z$476+$X$477</f>
        <v>0</v>
      </c>
      <c r="AA477" s="164">
        <f>$AA$476+$Y$477</f>
        <v>1</v>
      </c>
      <c r="AB477" s="387">
        <f>$AB$476+$Z$477</f>
        <v>0</v>
      </c>
      <c r="AC477" s="402">
        <f t="shared" si="7"/>
        <v>8</v>
      </c>
    </row>
    <row r="478" spans="1:32" ht="15" customHeight="1">
      <c r="A478" s="107">
        <v>1</v>
      </c>
      <c r="B478" s="994" t="str">
        <f>'04.01.4-COBERTURAS'!$B$275</f>
        <v>04.01.400.06</v>
      </c>
      <c r="C478" s="996" t="str">
        <f>'04.01.4-COBERTURAS'!$C$275</f>
        <v>SUBCOBERTURA COM MANTA PLÁSTICA REVESTIDA POR PELÍCULA DE ALUMÍNO, INCLUSO TRANSPORTE VERTICAL. AF_07/2019</v>
      </c>
      <c r="D478" s="1010">
        <f>'04.01.4-COBERTURAS'!$H$275</f>
        <v>0</v>
      </c>
      <c r="E478" s="175"/>
      <c r="F478" s="381">
        <f>$E$478*$D$478</f>
        <v>0</v>
      </c>
      <c r="G478" s="176"/>
      <c r="H478" s="386">
        <f>$G$478*$D$478</f>
        <v>0</v>
      </c>
      <c r="I478" s="176"/>
      <c r="J478" s="386">
        <f>$I$478*$D$478</f>
        <v>0</v>
      </c>
      <c r="K478" s="176"/>
      <c r="L478" s="386">
        <f>$K$478*$D$478</f>
        <v>0</v>
      </c>
      <c r="M478" s="176">
        <v>1</v>
      </c>
      <c r="N478" s="386">
        <f>$M$478*$D$478</f>
        <v>0</v>
      </c>
      <c r="O478" s="176"/>
      <c r="P478" s="386">
        <f>$O$478*$D$478</f>
        <v>0</v>
      </c>
      <c r="Q478" s="176"/>
      <c r="R478" s="386">
        <f>$Q$478*$D$478</f>
        <v>0</v>
      </c>
      <c r="S478" s="176"/>
      <c r="T478" s="386">
        <f>$S$478*$D$478</f>
        <v>0</v>
      </c>
      <c r="U478" s="176"/>
      <c r="V478" s="386">
        <f>$U$478*$D$478</f>
        <v>0</v>
      </c>
      <c r="W478" s="176"/>
      <c r="X478" s="386">
        <f>$W$478*$D$478</f>
        <v>0</v>
      </c>
      <c r="Y478" s="176"/>
      <c r="Z478" s="386">
        <f>$Y$478*$D$478</f>
        <v>0</v>
      </c>
      <c r="AA478" s="176"/>
      <c r="AB478" s="386">
        <f>$AA$478*$D$478</f>
        <v>0</v>
      </c>
      <c r="AC478" s="402">
        <f t="shared" si="7"/>
        <v>1</v>
      </c>
      <c r="AF478" t="s">
        <v>2881</v>
      </c>
    </row>
    <row r="479" spans="1:32" ht="15" customHeight="1" thickBot="1">
      <c r="A479" s="107">
        <v>2</v>
      </c>
      <c r="B479" s="995"/>
      <c r="C479" s="997"/>
      <c r="D479" s="1011"/>
      <c r="E479" s="162">
        <f>$E$478</f>
        <v>0</v>
      </c>
      <c r="F479" s="382">
        <f>$F$478</f>
        <v>0</v>
      </c>
      <c r="G479" s="164">
        <f>$G$478+$E$479</f>
        <v>0</v>
      </c>
      <c r="H479" s="387">
        <f>$H$478+$F$479</f>
        <v>0</v>
      </c>
      <c r="I479" s="164">
        <f>$I$478+$G$479</f>
        <v>0</v>
      </c>
      <c r="J479" s="387">
        <f>$J$478+$H$479</f>
        <v>0</v>
      </c>
      <c r="K479" s="164">
        <f>$K$478+$I$479</f>
        <v>0</v>
      </c>
      <c r="L479" s="387">
        <f>$L$478+$J$479</f>
        <v>0</v>
      </c>
      <c r="M479" s="164">
        <f>$M$478+$K$479</f>
        <v>1</v>
      </c>
      <c r="N479" s="387">
        <f>$N$478+$L$479</f>
        <v>0</v>
      </c>
      <c r="O479" s="164">
        <f>$O$478+$M$479</f>
        <v>1</v>
      </c>
      <c r="P479" s="387">
        <f>$P$478+$N$479</f>
        <v>0</v>
      </c>
      <c r="Q479" s="164">
        <f>$Q$478+$O$479</f>
        <v>1</v>
      </c>
      <c r="R479" s="387">
        <f>$R$478+$P$479</f>
        <v>0</v>
      </c>
      <c r="S479" s="164">
        <f>$S$478+$Q$479</f>
        <v>1</v>
      </c>
      <c r="T479" s="387">
        <f>$T$478+$R$479</f>
        <v>0</v>
      </c>
      <c r="U479" s="164">
        <f>$U$478+$S$479</f>
        <v>1</v>
      </c>
      <c r="V479" s="387">
        <f>$V$478+$T$479</f>
        <v>0</v>
      </c>
      <c r="W479" s="164">
        <f>$W$478+$U$479</f>
        <v>1</v>
      </c>
      <c r="X479" s="387">
        <f>$X$478+$V$479</f>
        <v>0</v>
      </c>
      <c r="Y479" s="164">
        <f>$Y$478+$W$479</f>
        <v>1</v>
      </c>
      <c r="Z479" s="387">
        <f>$Z$478+$X$479</f>
        <v>0</v>
      </c>
      <c r="AA479" s="164">
        <f>$AA$478+$Y$479</f>
        <v>1</v>
      </c>
      <c r="AB479" s="387">
        <f>$AB$478+$Z$479</f>
        <v>0</v>
      </c>
      <c r="AC479" s="402">
        <f t="shared" si="7"/>
        <v>8</v>
      </c>
    </row>
    <row r="480" spans="1:32" ht="15" customHeight="1">
      <c r="A480" s="107">
        <v>1</v>
      </c>
      <c r="B480" s="994" t="str">
        <f>'04.01.4-COBERTURAS'!$B$276</f>
        <v>04.01.400.07</v>
      </c>
      <c r="C480" s="996" t="str">
        <f>'04.01.4-COBERTURAS'!$C$276</f>
        <v>TELHAMENTO COM TELHA CERÂMICA CAPA-CANAL, TIPO COLONIAL, COM MAIS DE 2 ÁGUAS, INCLUSO TRANSPORTE VERTICAL, INCLUSIVE APLICAÇÃO DE RESINA</v>
      </c>
      <c r="D480" s="1010">
        <f>'04.01.4-COBERTURAS'!$H$276</f>
        <v>0</v>
      </c>
      <c r="E480" s="175"/>
      <c r="F480" s="381">
        <f>$E$480*$D$480</f>
        <v>0</v>
      </c>
      <c r="G480" s="176"/>
      <c r="H480" s="386">
        <f>$G$480*$D$480</f>
        <v>0</v>
      </c>
      <c r="I480" s="176"/>
      <c r="J480" s="386">
        <f>$I$480*$D$480</f>
        <v>0</v>
      </c>
      <c r="K480" s="176"/>
      <c r="L480" s="386">
        <f>$K$480*$D$480</f>
        <v>0</v>
      </c>
      <c r="M480" s="176">
        <v>1</v>
      </c>
      <c r="N480" s="386">
        <f>$M$480*$D$480</f>
        <v>0</v>
      </c>
      <c r="O480" s="176"/>
      <c r="P480" s="386">
        <f>$O$480*$D$480</f>
        <v>0</v>
      </c>
      <c r="Q480" s="176"/>
      <c r="R480" s="386">
        <f>$Q$480*$D$480</f>
        <v>0</v>
      </c>
      <c r="S480" s="176"/>
      <c r="T480" s="386">
        <f>$S$480*$D$480</f>
        <v>0</v>
      </c>
      <c r="U480" s="176"/>
      <c r="V480" s="386">
        <f>$U$480*$D$480</f>
        <v>0</v>
      </c>
      <c r="W480" s="176"/>
      <c r="X480" s="386">
        <f>$W$480*$D$480</f>
        <v>0</v>
      </c>
      <c r="Y480" s="176"/>
      <c r="Z480" s="386">
        <f>$Y$480*$D$480</f>
        <v>0</v>
      </c>
      <c r="AA480" s="176"/>
      <c r="AB480" s="386">
        <f>$AA$480*$D$480</f>
        <v>0</v>
      </c>
      <c r="AC480" s="402">
        <f t="shared" si="7"/>
        <v>1</v>
      </c>
      <c r="AF480" t="s">
        <v>2882</v>
      </c>
    </row>
    <row r="481" spans="1:32" ht="15" customHeight="1" thickBot="1">
      <c r="A481" s="107">
        <v>2</v>
      </c>
      <c r="B481" s="995"/>
      <c r="C481" s="997"/>
      <c r="D481" s="1011"/>
      <c r="E481" s="162">
        <f>$E$480</f>
        <v>0</v>
      </c>
      <c r="F481" s="382">
        <f>$F$480</f>
        <v>0</v>
      </c>
      <c r="G481" s="164">
        <f>$G$480+$E$481</f>
        <v>0</v>
      </c>
      <c r="H481" s="387">
        <f>$H$480+$F$481</f>
        <v>0</v>
      </c>
      <c r="I481" s="164">
        <f>$I$480+$G$481</f>
        <v>0</v>
      </c>
      <c r="J481" s="387">
        <f>$J$480+$H$481</f>
        <v>0</v>
      </c>
      <c r="K481" s="164">
        <f>$K$480+$I$481</f>
        <v>0</v>
      </c>
      <c r="L481" s="387">
        <f>$L$480+$J$481</f>
        <v>0</v>
      </c>
      <c r="M481" s="164">
        <f>$M$480+$K$481</f>
        <v>1</v>
      </c>
      <c r="N481" s="387">
        <f>$N$480+$L$481</f>
        <v>0</v>
      </c>
      <c r="O481" s="164">
        <f>$O$480+$M$481</f>
        <v>1</v>
      </c>
      <c r="P481" s="387">
        <f>$P$480+$N$481</f>
        <v>0</v>
      </c>
      <c r="Q481" s="164">
        <f>$Q$480+$O$481</f>
        <v>1</v>
      </c>
      <c r="R481" s="387">
        <f>$R$480+$P$481</f>
        <v>0</v>
      </c>
      <c r="S481" s="164">
        <f>$S$480+$Q$481</f>
        <v>1</v>
      </c>
      <c r="T481" s="387">
        <f>$T$480+$R$481</f>
        <v>0</v>
      </c>
      <c r="U481" s="164">
        <f>$U$480+$S$481</f>
        <v>1</v>
      </c>
      <c r="V481" s="387">
        <f>$V$480+$T$481</f>
        <v>0</v>
      </c>
      <c r="W481" s="164">
        <f>$W$480+$U$481</f>
        <v>1</v>
      </c>
      <c r="X481" s="387">
        <f>$X$480+$V$481</f>
        <v>0</v>
      </c>
      <c r="Y481" s="164">
        <f>$Y$480+$W$481</f>
        <v>1</v>
      </c>
      <c r="Z481" s="387">
        <f>$Z$480+$X$481</f>
        <v>0</v>
      </c>
      <c r="AA481" s="164">
        <f>$AA$480+$Y$481</f>
        <v>1</v>
      </c>
      <c r="AB481" s="387">
        <f>$AB$480+$Z$481</f>
        <v>0</v>
      </c>
      <c r="AC481" s="402">
        <f t="shared" si="7"/>
        <v>8</v>
      </c>
    </row>
    <row r="482" spans="1:32" ht="15" customHeight="1">
      <c r="A482" s="107">
        <v>1</v>
      </c>
      <c r="B482" s="994" t="str">
        <f>'04.01.4-COBERTURAS'!$B$277</f>
        <v>04.01.400.08</v>
      </c>
      <c r="C482" s="996" t="str">
        <f>'04.01.4-COBERTURAS'!$C$277</f>
        <v>CUMEEIRA E ESPIGÃO PARA TELHA CERÂMICA EMBOÇADA COM ARGAMASSA TRAÇO 1:2:9 (CIMENTO, CAL E AREIA), PARA TELHADOS COM MAIS DE 2 ÁGUAS, INCLUSO TRANSPORTE VERTICAL. AF_07/2019</v>
      </c>
      <c r="D482" s="1010">
        <f>'04.01.4-COBERTURAS'!$H$277</f>
        <v>0</v>
      </c>
      <c r="E482" s="175"/>
      <c r="F482" s="381">
        <f>$E$482*$D$482</f>
        <v>0</v>
      </c>
      <c r="G482" s="176"/>
      <c r="H482" s="386">
        <f>$G$482*$D$482</f>
        <v>0</v>
      </c>
      <c r="I482" s="176"/>
      <c r="J482" s="386">
        <f>$I$482*$D$482</f>
        <v>0</v>
      </c>
      <c r="K482" s="176"/>
      <c r="L482" s="386">
        <f>$K$482*$D$482</f>
        <v>0</v>
      </c>
      <c r="M482" s="176">
        <v>1</v>
      </c>
      <c r="N482" s="386">
        <f>$M$482*$D$482</f>
        <v>0</v>
      </c>
      <c r="O482" s="176"/>
      <c r="P482" s="386">
        <f>$O$482*$D$482</f>
        <v>0</v>
      </c>
      <c r="Q482" s="176"/>
      <c r="R482" s="386">
        <f>$Q$482*$D$482</f>
        <v>0</v>
      </c>
      <c r="S482" s="176"/>
      <c r="T482" s="386">
        <f>$S$482*$D$482</f>
        <v>0</v>
      </c>
      <c r="U482" s="176"/>
      <c r="V482" s="386">
        <f>$U$482*$D$482</f>
        <v>0</v>
      </c>
      <c r="W482" s="176"/>
      <c r="X482" s="386">
        <f>$W$482*$D$482</f>
        <v>0</v>
      </c>
      <c r="Y482" s="176"/>
      <c r="Z482" s="386">
        <f>$Y$482*$D$482</f>
        <v>0</v>
      </c>
      <c r="AA482" s="176"/>
      <c r="AB482" s="386">
        <f>$AA$482*$D$482</f>
        <v>0</v>
      </c>
      <c r="AC482" s="402">
        <f t="shared" si="7"/>
        <v>1</v>
      </c>
      <c r="AF482" t="s">
        <v>2883</v>
      </c>
    </row>
    <row r="483" spans="1:32" ht="15" customHeight="1" thickBot="1">
      <c r="A483" s="107">
        <v>2</v>
      </c>
      <c r="B483" s="995"/>
      <c r="C483" s="997"/>
      <c r="D483" s="1011"/>
      <c r="E483" s="162">
        <f>$E$482</f>
        <v>0</v>
      </c>
      <c r="F483" s="382">
        <f>$F$482</f>
        <v>0</v>
      </c>
      <c r="G483" s="164">
        <f>$G$482+$E$483</f>
        <v>0</v>
      </c>
      <c r="H483" s="387">
        <f>$H$482+$F$483</f>
        <v>0</v>
      </c>
      <c r="I483" s="164">
        <f>$I$482+$G$483</f>
        <v>0</v>
      </c>
      <c r="J483" s="387">
        <f>$J$482+$H$483</f>
        <v>0</v>
      </c>
      <c r="K483" s="164">
        <f>$K$482+$I$483</f>
        <v>0</v>
      </c>
      <c r="L483" s="387">
        <f>$L$482+$J$483</f>
        <v>0</v>
      </c>
      <c r="M483" s="164">
        <f>$M$482+$K$483</f>
        <v>1</v>
      </c>
      <c r="N483" s="387">
        <f>$N$482+$L$483</f>
        <v>0</v>
      </c>
      <c r="O483" s="164">
        <f>$O$482+$M$483</f>
        <v>1</v>
      </c>
      <c r="P483" s="387">
        <f>$P$482+$N$483</f>
        <v>0</v>
      </c>
      <c r="Q483" s="164">
        <f>$Q$482+$O$483</f>
        <v>1</v>
      </c>
      <c r="R483" s="387">
        <f>$R$482+$P$483</f>
        <v>0</v>
      </c>
      <c r="S483" s="164">
        <f>$S$482+$Q$483</f>
        <v>1</v>
      </c>
      <c r="T483" s="387">
        <f>$T$482+$R$483</f>
        <v>0</v>
      </c>
      <c r="U483" s="164">
        <f>$U$482+$S$483</f>
        <v>1</v>
      </c>
      <c r="V483" s="387">
        <f>$V$482+$T$483</f>
        <v>0</v>
      </c>
      <c r="W483" s="164">
        <f>$W$482+$U$483</f>
        <v>1</v>
      </c>
      <c r="X483" s="387">
        <f>$X$482+$V$483</f>
        <v>0</v>
      </c>
      <c r="Y483" s="164">
        <f>$Y$482+$W$483</f>
        <v>1</v>
      </c>
      <c r="Z483" s="387">
        <f>$Z$482+$X$483</f>
        <v>0</v>
      </c>
      <c r="AA483" s="164">
        <f>$AA$482+$Y$483</f>
        <v>1</v>
      </c>
      <c r="AB483" s="387">
        <f>$AB$482+$Z$483</f>
        <v>0</v>
      </c>
      <c r="AC483" s="402">
        <f t="shared" si="7"/>
        <v>8</v>
      </c>
    </row>
    <row r="484" spans="1:32" ht="15" customHeight="1" thickBot="1">
      <c r="B484" s="127" t="str">
        <f>'04.01.4-COBERTURAS'!$B$278</f>
        <v>04.01.550</v>
      </c>
      <c r="C484" s="128" t="str">
        <f>'04.01.4-COBERTURAS'!$C$278</f>
        <v>Revestimentos de forro</v>
      </c>
      <c r="D484" s="343"/>
      <c r="E484" s="1000"/>
      <c r="F484" s="1000"/>
      <c r="G484" s="1000"/>
      <c r="H484" s="1000"/>
      <c r="I484" s="1000"/>
      <c r="J484" s="1000"/>
      <c r="K484" s="1000"/>
      <c r="L484" s="1000"/>
      <c r="M484" s="1000"/>
      <c r="N484" s="1000"/>
      <c r="O484" s="1000"/>
      <c r="P484" s="1000"/>
      <c r="Q484" s="1000"/>
      <c r="R484" s="1000"/>
      <c r="S484" s="1000"/>
      <c r="T484" s="1000"/>
      <c r="U484" s="1000"/>
      <c r="V484" s="1000"/>
      <c r="W484" s="1000"/>
      <c r="X484" s="1000"/>
      <c r="Y484" s="1000"/>
      <c r="Z484" s="1000"/>
      <c r="AA484" s="1000"/>
      <c r="AB484" s="1000"/>
      <c r="AC484" s="402">
        <f t="shared" si="7"/>
        <v>0</v>
      </c>
      <c r="AF484" t="s">
        <v>659</v>
      </c>
    </row>
    <row r="485" spans="1:32" ht="15" customHeight="1">
      <c r="A485" s="107">
        <v>1</v>
      </c>
      <c r="B485" s="994" t="str">
        <f>'04.01.4-COBERTURAS'!$B$279</f>
        <v>04.01.550.01</v>
      </c>
      <c r="C485" s="996" t="str">
        <f>'04.01.4-COBERTURAS'!$C$279</f>
        <v>LIXAMENTO DE MADEIRA PARA APLICAÇÃO DE FUNDO OU PINTURA. AF_01/2021</v>
      </c>
      <c r="D485" s="1010">
        <f>'04.01.4-COBERTURAS'!$H$279</f>
        <v>0</v>
      </c>
      <c r="E485" s="175"/>
      <c r="F485" s="381">
        <f>$E$485*$D$485</f>
        <v>0</v>
      </c>
      <c r="G485" s="176"/>
      <c r="H485" s="386">
        <f>$G$485*$D$485</f>
        <v>0</v>
      </c>
      <c r="I485" s="176"/>
      <c r="J485" s="386">
        <f>$I$485*$D$485</f>
        <v>0</v>
      </c>
      <c r="K485" s="176"/>
      <c r="L485" s="386">
        <f>$K$485*$D$485</f>
        <v>0</v>
      </c>
      <c r="M485" s="176"/>
      <c r="N485" s="386">
        <f>$M$485*$D$485</f>
        <v>0</v>
      </c>
      <c r="O485" s="176">
        <v>1</v>
      </c>
      <c r="P485" s="386">
        <f>$O$485*$D$485</f>
        <v>0</v>
      </c>
      <c r="Q485" s="176"/>
      <c r="R485" s="386">
        <f>$Q$485*$D$485</f>
        <v>0</v>
      </c>
      <c r="S485" s="176"/>
      <c r="T485" s="386">
        <f>$S$485*$D$485</f>
        <v>0</v>
      </c>
      <c r="U485" s="176"/>
      <c r="V485" s="386">
        <f>$U$485*$D$485</f>
        <v>0</v>
      </c>
      <c r="W485" s="176"/>
      <c r="X485" s="386">
        <f>$W$485*$D$485</f>
        <v>0</v>
      </c>
      <c r="Y485" s="176"/>
      <c r="Z485" s="386">
        <f>$Y$485*$D$485</f>
        <v>0</v>
      </c>
      <c r="AA485" s="176"/>
      <c r="AB485" s="386">
        <f>$AA$485*$D$485</f>
        <v>0</v>
      </c>
      <c r="AC485" s="402">
        <f t="shared" si="7"/>
        <v>1</v>
      </c>
      <c r="AF485" t="s">
        <v>660</v>
      </c>
    </row>
    <row r="486" spans="1:32" ht="15" customHeight="1" thickBot="1">
      <c r="A486" s="107">
        <v>2</v>
      </c>
      <c r="B486" s="995"/>
      <c r="C486" s="997"/>
      <c r="D486" s="1011"/>
      <c r="E486" s="162">
        <f>$E$485</f>
        <v>0</v>
      </c>
      <c r="F486" s="382">
        <f>$F$485</f>
        <v>0</v>
      </c>
      <c r="G486" s="164">
        <f>$G$485+$E$486</f>
        <v>0</v>
      </c>
      <c r="H486" s="387">
        <f>$H$485+$F$486</f>
        <v>0</v>
      </c>
      <c r="I486" s="164">
        <f>$I$485+$G$486</f>
        <v>0</v>
      </c>
      <c r="J486" s="387">
        <f>$J$485+$H$486</f>
        <v>0</v>
      </c>
      <c r="K486" s="164">
        <f>$K$485+$I$486</f>
        <v>0</v>
      </c>
      <c r="L486" s="387">
        <f>$L$485+$J$486</f>
        <v>0</v>
      </c>
      <c r="M486" s="164">
        <f>$M$485+$K$486</f>
        <v>0</v>
      </c>
      <c r="N486" s="387">
        <f>$N$485+$L$486</f>
        <v>0</v>
      </c>
      <c r="O486" s="164">
        <f>$O$485+$M$486</f>
        <v>1</v>
      </c>
      <c r="P486" s="387">
        <f>$P$485+$N$486</f>
        <v>0</v>
      </c>
      <c r="Q486" s="164">
        <f>$Q$485+$O$486</f>
        <v>1</v>
      </c>
      <c r="R486" s="387">
        <f>$R$485+$P$486</f>
        <v>0</v>
      </c>
      <c r="S486" s="164">
        <f>$S$485+$Q$486</f>
        <v>1</v>
      </c>
      <c r="T486" s="387">
        <f>$T$485+$R$486</f>
        <v>0</v>
      </c>
      <c r="U486" s="164">
        <f>$U$485+$S$486</f>
        <v>1</v>
      </c>
      <c r="V486" s="387">
        <f>$V$485+$T$486</f>
        <v>0</v>
      </c>
      <c r="W486" s="164">
        <f>$W$485+$U$486</f>
        <v>1</v>
      </c>
      <c r="X486" s="387">
        <f>$X$485+$V$486</f>
        <v>0</v>
      </c>
      <c r="Y486" s="164">
        <f>$Y$485+$W$486</f>
        <v>1</v>
      </c>
      <c r="Z486" s="387">
        <f>$Z$485+$X$486</f>
        <v>0</v>
      </c>
      <c r="AA486" s="164">
        <f>$AA$485+$Y$486</f>
        <v>1</v>
      </c>
      <c r="AB486" s="387">
        <f>$AB$485+$Z$486</f>
        <v>0</v>
      </c>
      <c r="AC486" s="402">
        <f t="shared" si="7"/>
        <v>7</v>
      </c>
    </row>
    <row r="487" spans="1:32" ht="15" customHeight="1">
      <c r="A487" s="107">
        <v>1</v>
      </c>
      <c r="B487" s="994" t="str">
        <f>'04.01.4-COBERTURAS'!$B$280</f>
        <v>04.01.550.02</v>
      </c>
      <c r="C487" s="996" t="str">
        <f>'04.01.4-COBERTURAS'!$C$280</f>
        <v>PINTURA TINTA DE ACABAMENTO (PIGMENTADA) ESMALTE SINTÉTICO ACETINADO EM MADEIRA, 2 DEMÃOS. AF_01/2021</v>
      </c>
      <c r="D487" s="1010">
        <f>'04.01.4-COBERTURAS'!$H$280</f>
        <v>0</v>
      </c>
      <c r="E487" s="175"/>
      <c r="F487" s="381">
        <f>$E$487*$D$487</f>
        <v>0</v>
      </c>
      <c r="G487" s="176"/>
      <c r="H487" s="386">
        <f>$G$487*$D$487</f>
        <v>0</v>
      </c>
      <c r="I487" s="176"/>
      <c r="J487" s="386">
        <f>$I$487*$D$487</f>
        <v>0</v>
      </c>
      <c r="K487" s="176"/>
      <c r="L487" s="386">
        <f>$K$487*$D$487</f>
        <v>0</v>
      </c>
      <c r="M487" s="176"/>
      <c r="N487" s="386">
        <f>$M$487*$D$487</f>
        <v>0</v>
      </c>
      <c r="O487" s="176">
        <v>1</v>
      </c>
      <c r="P487" s="386">
        <f>$O$487*$D$487</f>
        <v>0</v>
      </c>
      <c r="Q487" s="176"/>
      <c r="R487" s="386">
        <f>$Q$487*$D$487</f>
        <v>0</v>
      </c>
      <c r="S487" s="176"/>
      <c r="T487" s="386">
        <f>$S$487*$D$487</f>
        <v>0</v>
      </c>
      <c r="U487" s="176"/>
      <c r="V487" s="386">
        <f>$U$487*$D$487</f>
        <v>0</v>
      </c>
      <c r="W487" s="176"/>
      <c r="X487" s="386">
        <f>$W$487*$D$487</f>
        <v>0</v>
      </c>
      <c r="Y487" s="176"/>
      <c r="Z487" s="386">
        <f>$Y$487*$D$487</f>
        <v>0</v>
      </c>
      <c r="AA487" s="176"/>
      <c r="AB487" s="386">
        <f>$AA$487*$D$487</f>
        <v>0</v>
      </c>
      <c r="AC487" s="402">
        <f t="shared" si="7"/>
        <v>1</v>
      </c>
      <c r="AF487" t="s">
        <v>2884</v>
      </c>
    </row>
    <row r="488" spans="1:32" ht="15" customHeight="1" thickBot="1">
      <c r="A488" s="107">
        <v>2</v>
      </c>
      <c r="B488" s="995"/>
      <c r="C488" s="997"/>
      <c r="D488" s="1011"/>
      <c r="E488" s="162">
        <f>$E$487</f>
        <v>0</v>
      </c>
      <c r="F488" s="382">
        <f>$F$487</f>
        <v>0</v>
      </c>
      <c r="G488" s="164">
        <f>$G$487+$E$488</f>
        <v>0</v>
      </c>
      <c r="H488" s="387">
        <f>$H$487+$F$488</f>
        <v>0</v>
      </c>
      <c r="I488" s="164">
        <f>$I$487+$G$488</f>
        <v>0</v>
      </c>
      <c r="J488" s="387">
        <f>$J$487+$H$488</f>
        <v>0</v>
      </c>
      <c r="K488" s="164">
        <f>$K$487+$I$488</f>
        <v>0</v>
      </c>
      <c r="L488" s="387">
        <f>$L$487+$J$488</f>
        <v>0</v>
      </c>
      <c r="M488" s="164">
        <f>$M$487+$K$488</f>
        <v>0</v>
      </c>
      <c r="N488" s="387">
        <f>$N$487+$L$488</f>
        <v>0</v>
      </c>
      <c r="O488" s="164">
        <f>$O$487+$M$488</f>
        <v>1</v>
      </c>
      <c r="P488" s="387">
        <f>$P$487+$N$488</f>
        <v>0</v>
      </c>
      <c r="Q488" s="164">
        <f>$Q$487+$O$488</f>
        <v>1</v>
      </c>
      <c r="R488" s="387">
        <f>$R$487+$P$488</f>
        <v>0</v>
      </c>
      <c r="S488" s="164">
        <f>$S$487+$Q$488</f>
        <v>1</v>
      </c>
      <c r="T488" s="387">
        <f>$T$487+$R$488</f>
        <v>0</v>
      </c>
      <c r="U488" s="164">
        <f>$U$487+$S$488</f>
        <v>1</v>
      </c>
      <c r="V488" s="387">
        <f>$V$487+$T$488</f>
        <v>0</v>
      </c>
      <c r="W488" s="164">
        <f>$W$487+$U$488</f>
        <v>1</v>
      </c>
      <c r="X488" s="387">
        <f>$X$487+$V$488</f>
        <v>0</v>
      </c>
      <c r="Y488" s="164">
        <f>$Y$487+$W$488</f>
        <v>1</v>
      </c>
      <c r="Z488" s="387">
        <f>$Z$487+$X$488</f>
        <v>0</v>
      </c>
      <c r="AA488" s="164">
        <f>$AA$487+$Y$488</f>
        <v>1</v>
      </c>
      <c r="AB488" s="387">
        <f>$AB$487+$Z$488</f>
        <v>0</v>
      </c>
      <c r="AC488" s="402">
        <f t="shared" si="7"/>
        <v>7</v>
      </c>
    </row>
    <row r="489" spans="1:32" ht="15" customHeight="1" thickBot="1">
      <c r="B489" s="127" t="str">
        <f>'04.01.4-COBERTURAS'!$B$281</f>
        <v>04.01.700</v>
      </c>
      <c r="C489" s="128" t="str">
        <f>'04.01.4-COBERTURAS'!$C$281</f>
        <v>Acabamentos e Arremates</v>
      </c>
      <c r="D489" s="343"/>
      <c r="E489" s="1000"/>
      <c r="F489" s="1000"/>
      <c r="G489" s="1000"/>
      <c r="H489" s="1000"/>
      <c r="I489" s="1000"/>
      <c r="J489" s="1000"/>
      <c r="K489" s="1000"/>
      <c r="L489" s="1000"/>
      <c r="M489" s="1000"/>
      <c r="N489" s="1000"/>
      <c r="O489" s="1000"/>
      <c r="P489" s="1000"/>
      <c r="Q489" s="1000"/>
      <c r="R489" s="1000"/>
      <c r="S489" s="1000"/>
      <c r="T489" s="1000"/>
      <c r="U489" s="1000"/>
      <c r="V489" s="1000"/>
      <c r="W489" s="1000"/>
      <c r="X489" s="1000"/>
      <c r="Y489" s="1000"/>
      <c r="Z489" s="1000"/>
      <c r="AA489" s="1000"/>
      <c r="AB489" s="1000"/>
      <c r="AC489" s="402">
        <f t="shared" si="7"/>
        <v>0</v>
      </c>
      <c r="AF489" t="s">
        <v>2885</v>
      </c>
    </row>
    <row r="490" spans="1:32" ht="15" customHeight="1">
      <c r="A490" s="107">
        <v>1</v>
      </c>
      <c r="B490" s="994" t="str">
        <f>'04.01.4-COBERTURAS'!$B$282</f>
        <v>04.01.700.01</v>
      </c>
      <c r="C490" s="996" t="str">
        <f>'04.01.4-COBERTURAS'!$C$282</f>
        <v>CALHA EM CHAPA DE ALUMÍNIO, RETANGULAR (15X15CM), 1,5MM DE ESPESSURA, INCLUSO TRANSPORTE VERTICAL</v>
      </c>
      <c r="D490" s="1010">
        <f>'04.01.4-COBERTURAS'!$H$282</f>
        <v>0</v>
      </c>
      <c r="E490" s="175"/>
      <c r="F490" s="381">
        <f>$E$490*$D$490</f>
        <v>0</v>
      </c>
      <c r="G490" s="176"/>
      <c r="H490" s="386">
        <f>$G$490*$D$490</f>
        <v>0</v>
      </c>
      <c r="I490" s="176"/>
      <c r="J490" s="386">
        <f>$I$490*$D$490</f>
        <v>0</v>
      </c>
      <c r="K490" s="176"/>
      <c r="L490" s="386">
        <f>$K$490*$D$490</f>
        <v>0</v>
      </c>
      <c r="M490" s="176"/>
      <c r="N490" s="386">
        <f>$M$490*$D$490</f>
        <v>0</v>
      </c>
      <c r="O490" s="176">
        <v>1</v>
      </c>
      <c r="P490" s="386">
        <f>$O$490*$D$490</f>
        <v>0</v>
      </c>
      <c r="Q490" s="176"/>
      <c r="R490" s="386">
        <f>$Q$490*$D$490</f>
        <v>0</v>
      </c>
      <c r="S490" s="176"/>
      <c r="T490" s="386">
        <f>$S$490*$D$490</f>
        <v>0</v>
      </c>
      <c r="U490" s="176"/>
      <c r="V490" s="386">
        <f>$U$490*$D$490</f>
        <v>0</v>
      </c>
      <c r="W490" s="176"/>
      <c r="X490" s="386">
        <f>$W$490*$D$490</f>
        <v>0</v>
      </c>
      <c r="Y490" s="176"/>
      <c r="Z490" s="386">
        <f>$Y$490*$D$490</f>
        <v>0</v>
      </c>
      <c r="AA490" s="176"/>
      <c r="AB490" s="386">
        <f>$AA$490*$D$490</f>
        <v>0</v>
      </c>
      <c r="AC490" s="402">
        <f t="shared" si="7"/>
        <v>1</v>
      </c>
      <c r="AF490" t="s">
        <v>2886</v>
      </c>
    </row>
    <row r="491" spans="1:32" ht="15" customHeight="1" thickBot="1">
      <c r="A491" s="107">
        <v>2</v>
      </c>
      <c r="B491" s="995"/>
      <c r="C491" s="997"/>
      <c r="D491" s="1011"/>
      <c r="E491" s="162">
        <f>$E$490</f>
        <v>0</v>
      </c>
      <c r="F491" s="382">
        <f>$F$490</f>
        <v>0</v>
      </c>
      <c r="G491" s="164">
        <f>$G$490+$E$491</f>
        <v>0</v>
      </c>
      <c r="H491" s="387">
        <f>$H$490+$F$491</f>
        <v>0</v>
      </c>
      <c r="I491" s="164">
        <f>$I$490+$G$491</f>
        <v>0</v>
      </c>
      <c r="J491" s="387">
        <f>$J$490+$H$491</f>
        <v>0</v>
      </c>
      <c r="K491" s="164">
        <f>$K$490+$I$491</f>
        <v>0</v>
      </c>
      <c r="L491" s="387">
        <f>$L$490+$J$491</f>
        <v>0</v>
      </c>
      <c r="M491" s="164">
        <f>$M$490+$K$491</f>
        <v>0</v>
      </c>
      <c r="N491" s="387">
        <f>$N$490+$L$491</f>
        <v>0</v>
      </c>
      <c r="O491" s="164">
        <f>$O$490+$M$491</f>
        <v>1</v>
      </c>
      <c r="P491" s="387">
        <f>$P$490+$N$491</f>
        <v>0</v>
      </c>
      <c r="Q491" s="164">
        <f>$Q$490+$O$491</f>
        <v>1</v>
      </c>
      <c r="R491" s="387">
        <f>$R$490+$P$491</f>
        <v>0</v>
      </c>
      <c r="S491" s="164">
        <f>$S$490+$Q$491</f>
        <v>1</v>
      </c>
      <c r="T491" s="387">
        <f>$T$490+$R$491</f>
        <v>0</v>
      </c>
      <c r="U491" s="164">
        <f>$U$490+$S$491</f>
        <v>1</v>
      </c>
      <c r="V491" s="387">
        <f>$V$490+$T$491</f>
        <v>0</v>
      </c>
      <c r="W491" s="164">
        <f>$W$490+$U$491</f>
        <v>1</v>
      </c>
      <c r="X491" s="387">
        <f>$X$490+$V$491</f>
        <v>0</v>
      </c>
      <c r="Y491" s="164">
        <f>$Y$490+$W$491</f>
        <v>1</v>
      </c>
      <c r="Z491" s="387">
        <f>$Z$490+$X$491</f>
        <v>0</v>
      </c>
      <c r="AA491" s="164">
        <f>$AA$490+$Y$491</f>
        <v>1</v>
      </c>
      <c r="AB491" s="387">
        <f>$AB$490+$Z$491</f>
        <v>0</v>
      </c>
      <c r="AC491" s="402">
        <f t="shared" si="7"/>
        <v>7</v>
      </c>
    </row>
    <row r="492" spans="1:32" ht="15" customHeight="1">
      <c r="B492" s="76" t="str">
        <f>'04.01.4-COBERTURAS'!$B$283</f>
        <v>04.01.000</v>
      </c>
      <c r="C492" s="40" t="str">
        <f>'04.01.4-COBERTURAS'!$C$283</f>
        <v>ARQUITETURA - Bloco J (J5 e J6)</v>
      </c>
      <c r="D492" s="378">
        <f>'04.01.4-COBERTURAS'!$H$283</f>
        <v>0</v>
      </c>
      <c r="E492" s="993"/>
      <c r="F492" s="993"/>
      <c r="G492" s="993"/>
      <c r="H492" s="993"/>
      <c r="I492" s="993"/>
      <c r="J492" s="993"/>
      <c r="K492" s="993"/>
      <c r="L492" s="993"/>
      <c r="M492" s="993"/>
      <c r="N492" s="993"/>
      <c r="O492" s="993"/>
      <c r="P492" s="993"/>
      <c r="Q492" s="993"/>
      <c r="R492" s="993"/>
      <c r="S492" s="993"/>
      <c r="T492" s="993"/>
      <c r="U492" s="993"/>
      <c r="V492" s="993"/>
      <c r="W492" s="993"/>
      <c r="X492" s="993"/>
      <c r="Y492" s="993"/>
      <c r="Z492" s="993"/>
      <c r="AA492" s="993"/>
      <c r="AB492" s="993"/>
      <c r="AC492" s="402">
        <f t="shared" si="7"/>
        <v>0</v>
      </c>
      <c r="AF492" s="200" t="s">
        <v>661</v>
      </c>
    </row>
    <row r="493" spans="1:32" ht="15" customHeight="1" thickBot="1">
      <c r="B493" s="127" t="str">
        <f>'04.01.4-COBERTURAS'!$B$284</f>
        <v>04.01.400</v>
      </c>
      <c r="C493" s="128" t="str">
        <f>'04.01.4-COBERTURAS'!$C$284</f>
        <v>Cobertura e fechamento lateral</v>
      </c>
      <c r="D493" s="343"/>
      <c r="E493" s="1000"/>
      <c r="F493" s="1000"/>
      <c r="G493" s="1000"/>
      <c r="H493" s="1000"/>
      <c r="I493" s="1000"/>
      <c r="J493" s="1000"/>
      <c r="K493" s="1000"/>
      <c r="L493" s="1000"/>
      <c r="M493" s="1000"/>
      <c r="N493" s="1000"/>
      <c r="O493" s="1000"/>
      <c r="P493" s="1000"/>
      <c r="Q493" s="1000"/>
      <c r="R493" s="1000"/>
      <c r="S493" s="1000"/>
      <c r="T493" s="1000"/>
      <c r="U493" s="1000"/>
      <c r="V493" s="1000"/>
      <c r="W493" s="1000"/>
      <c r="X493" s="1000"/>
      <c r="Y493" s="1000"/>
      <c r="Z493" s="1000"/>
      <c r="AA493" s="1000"/>
      <c r="AB493" s="1000"/>
      <c r="AC493" s="402">
        <f t="shared" si="7"/>
        <v>0</v>
      </c>
      <c r="AF493" t="s">
        <v>663</v>
      </c>
    </row>
    <row r="494" spans="1:32" ht="15" customHeight="1">
      <c r="A494" s="107">
        <v>1</v>
      </c>
      <c r="B494" s="994" t="str">
        <f>'04.01.4-COBERTURAS'!$B$285</f>
        <v>04.01.400.01</v>
      </c>
      <c r="C494" s="996" t="str">
        <f>'04.01.4-COBERTURAS'!$C$285</f>
        <v>REMOÇÃO DE TELHAS DE FIBROCIMENTO METÁLICA E CERÂMICA, DE FORMA MANUAL, SEM REAPROVEITAMENTO. AF_09/2023</v>
      </c>
      <c r="D494" s="1010">
        <f>'04.01.4-COBERTURAS'!$H$285</f>
        <v>0</v>
      </c>
      <c r="E494" s="175"/>
      <c r="F494" s="381">
        <f>$E$494*$D$494</f>
        <v>0</v>
      </c>
      <c r="G494" s="176"/>
      <c r="H494" s="386">
        <f>$G$494*$D$494</f>
        <v>0</v>
      </c>
      <c r="I494" s="176"/>
      <c r="J494" s="386">
        <f>$I$494*$D$494</f>
        <v>0</v>
      </c>
      <c r="K494" s="176"/>
      <c r="L494" s="386">
        <f>$K$494*$D$494</f>
        <v>0</v>
      </c>
      <c r="M494" s="176">
        <v>1</v>
      </c>
      <c r="N494" s="386">
        <f>$M$494*$D$494</f>
        <v>0</v>
      </c>
      <c r="O494" s="176"/>
      <c r="P494" s="386">
        <f>$O$494*$D$494</f>
        <v>0</v>
      </c>
      <c r="Q494" s="176"/>
      <c r="R494" s="386">
        <f>$Q$494*$D$494</f>
        <v>0</v>
      </c>
      <c r="S494" s="176"/>
      <c r="T494" s="386">
        <f>$S$494*$D$494</f>
        <v>0</v>
      </c>
      <c r="U494" s="176"/>
      <c r="V494" s="386">
        <f>$U$494*$D$494</f>
        <v>0</v>
      </c>
      <c r="W494" s="176"/>
      <c r="X494" s="386">
        <f>$W$494*$D$494</f>
        <v>0</v>
      </c>
      <c r="Y494" s="176"/>
      <c r="Z494" s="386">
        <f>$Y$494*$D$494</f>
        <v>0</v>
      </c>
      <c r="AA494" s="176"/>
      <c r="AB494" s="386">
        <f>$AA$494*$D$494</f>
        <v>0</v>
      </c>
      <c r="AC494" s="402">
        <f t="shared" si="7"/>
        <v>1</v>
      </c>
      <c r="AF494" t="s">
        <v>664</v>
      </c>
    </row>
    <row r="495" spans="1:32" ht="15" customHeight="1" thickBot="1">
      <c r="A495" s="107">
        <v>2</v>
      </c>
      <c r="B495" s="995"/>
      <c r="C495" s="997"/>
      <c r="D495" s="1011"/>
      <c r="E495" s="162">
        <f>$E$494</f>
        <v>0</v>
      </c>
      <c r="F495" s="382">
        <f>$F$494</f>
        <v>0</v>
      </c>
      <c r="G495" s="164">
        <f>$G$494+$E$495</f>
        <v>0</v>
      </c>
      <c r="H495" s="387">
        <f>$H$494+$F$495</f>
        <v>0</v>
      </c>
      <c r="I495" s="164">
        <f>$I$494+$G$495</f>
        <v>0</v>
      </c>
      <c r="J495" s="387">
        <f>$J$494+$H$495</f>
        <v>0</v>
      </c>
      <c r="K495" s="164">
        <f>$K$494+$I$495</f>
        <v>0</v>
      </c>
      <c r="L495" s="387">
        <f>$L$494+$J$495</f>
        <v>0</v>
      </c>
      <c r="M495" s="164">
        <f>$M$494+$K$495</f>
        <v>1</v>
      </c>
      <c r="N495" s="387">
        <f>$N$494+$L$495</f>
        <v>0</v>
      </c>
      <c r="O495" s="164">
        <f>$O$494+$M$495</f>
        <v>1</v>
      </c>
      <c r="P495" s="387">
        <f>$P$494+$N$495</f>
        <v>0</v>
      </c>
      <c r="Q495" s="164">
        <f>$Q$494+$O$495</f>
        <v>1</v>
      </c>
      <c r="R495" s="387">
        <f>$R$494+$P$495</f>
        <v>0</v>
      </c>
      <c r="S495" s="164">
        <f>$S$494+$Q$495</f>
        <v>1</v>
      </c>
      <c r="T495" s="387">
        <f>$T$494+$R$495</f>
        <v>0</v>
      </c>
      <c r="U495" s="164">
        <f>$U$494+$S$495</f>
        <v>1</v>
      </c>
      <c r="V495" s="387">
        <f>$V$494+$T$495</f>
        <v>0</v>
      </c>
      <c r="W495" s="164">
        <f>$W$494+$U$495</f>
        <v>1</v>
      </c>
      <c r="X495" s="387">
        <f>$X$494+$V$495</f>
        <v>0</v>
      </c>
      <c r="Y495" s="164">
        <f>$Y$494+$W$495</f>
        <v>1</v>
      </c>
      <c r="Z495" s="387">
        <f>$Z$494+$X$495</f>
        <v>0</v>
      </c>
      <c r="AA495" s="164">
        <f>$AA$494+$Y$495</f>
        <v>1</v>
      </c>
      <c r="AB495" s="387">
        <f>$AB$494+$Z$495</f>
        <v>0</v>
      </c>
      <c r="AC495" s="402">
        <f t="shared" si="7"/>
        <v>8</v>
      </c>
    </row>
    <row r="496" spans="1:32" ht="15" customHeight="1">
      <c r="A496" s="107">
        <v>1</v>
      </c>
      <c r="B496" s="994" t="str">
        <f>'04.01.4-COBERTURAS'!$B$286</f>
        <v>04.01.400.02</v>
      </c>
      <c r="C496" s="996" t="str">
        <f>'04.01.4-COBERTURAS'!$C$286</f>
        <v>TRANSPORTE HORIZONTAL MANUAL, DE TELHA DE FIBROCIMENTO OU TELHA ESTRUTURAL DE FIBROCIMENTO, CANALETE 90 OU KALHETÃO (UNIDADE: M2XKM). AF_07/2019</v>
      </c>
      <c r="D496" s="1010">
        <f>'04.01.4-COBERTURAS'!$H$286</f>
        <v>0</v>
      </c>
      <c r="E496" s="175"/>
      <c r="F496" s="381">
        <f>$E$496*$D$496</f>
        <v>0</v>
      </c>
      <c r="G496" s="176"/>
      <c r="H496" s="386">
        <f>$G$496*$D$496</f>
        <v>0</v>
      </c>
      <c r="I496" s="176"/>
      <c r="J496" s="386">
        <f>$I$496*$D$496</f>
        <v>0</v>
      </c>
      <c r="K496" s="176"/>
      <c r="L496" s="386">
        <f>$K$496*$D$496</f>
        <v>0</v>
      </c>
      <c r="M496" s="176">
        <v>1</v>
      </c>
      <c r="N496" s="386">
        <f>$M$496*$D$496</f>
        <v>0</v>
      </c>
      <c r="O496" s="176"/>
      <c r="P496" s="386">
        <f>$O$496*$D$496</f>
        <v>0</v>
      </c>
      <c r="Q496" s="176"/>
      <c r="R496" s="386">
        <f>$Q$496*$D$496</f>
        <v>0</v>
      </c>
      <c r="S496" s="176"/>
      <c r="T496" s="386">
        <f>$S$496*$D$496</f>
        <v>0</v>
      </c>
      <c r="U496" s="176"/>
      <c r="V496" s="386">
        <f>$U$496*$D$496</f>
        <v>0</v>
      </c>
      <c r="W496" s="176"/>
      <c r="X496" s="386">
        <f>$W$496*$D$496</f>
        <v>0</v>
      </c>
      <c r="Y496" s="176"/>
      <c r="Z496" s="386">
        <f>$Y$496*$D$496</f>
        <v>0</v>
      </c>
      <c r="AA496" s="176"/>
      <c r="AB496" s="386">
        <f>$AA$496*$D$496</f>
        <v>0</v>
      </c>
      <c r="AC496" s="402">
        <f t="shared" si="7"/>
        <v>1</v>
      </c>
      <c r="AF496" t="s">
        <v>665</v>
      </c>
    </row>
    <row r="497" spans="1:32" ht="15" customHeight="1" thickBot="1">
      <c r="A497" s="107">
        <v>2</v>
      </c>
      <c r="B497" s="995"/>
      <c r="C497" s="997"/>
      <c r="D497" s="1011"/>
      <c r="E497" s="162">
        <f>$E$496</f>
        <v>0</v>
      </c>
      <c r="F497" s="382">
        <f>$F$496</f>
        <v>0</v>
      </c>
      <c r="G497" s="164">
        <f>$G$496+$E$497</f>
        <v>0</v>
      </c>
      <c r="H497" s="387">
        <f>$H$496+$F$497</f>
        <v>0</v>
      </c>
      <c r="I497" s="164">
        <f>$I$496+$G$497</f>
        <v>0</v>
      </c>
      <c r="J497" s="387">
        <f>$J$496+$H$497</f>
        <v>0</v>
      </c>
      <c r="K497" s="164">
        <f>$K$496+$I$497</f>
        <v>0</v>
      </c>
      <c r="L497" s="387">
        <f>$L$496+$J$497</f>
        <v>0</v>
      </c>
      <c r="M497" s="164">
        <f>$M$496+$K$497</f>
        <v>1</v>
      </c>
      <c r="N497" s="387">
        <f>$N$496+$L$497</f>
        <v>0</v>
      </c>
      <c r="O497" s="164">
        <f>$O$496+$M$497</f>
        <v>1</v>
      </c>
      <c r="P497" s="387">
        <f>$P$496+$N$497</f>
        <v>0</v>
      </c>
      <c r="Q497" s="164">
        <f>$Q$496+$O$497</f>
        <v>1</v>
      </c>
      <c r="R497" s="387">
        <f>$R$496+$P$497</f>
        <v>0</v>
      </c>
      <c r="S497" s="164">
        <f>$S$496+$Q$497</f>
        <v>1</v>
      </c>
      <c r="T497" s="387">
        <f>$T$496+$R$497</f>
        <v>0</v>
      </c>
      <c r="U497" s="164">
        <f>$U$496+$S$497</f>
        <v>1</v>
      </c>
      <c r="V497" s="387">
        <f>$V$496+$T$497</f>
        <v>0</v>
      </c>
      <c r="W497" s="164">
        <f>$W$496+$U$497</f>
        <v>1</v>
      </c>
      <c r="X497" s="387">
        <f>$X$496+$V$497</f>
        <v>0</v>
      </c>
      <c r="Y497" s="164">
        <f>$Y$496+$W$497</f>
        <v>1</v>
      </c>
      <c r="Z497" s="387">
        <f>$Z$496+$X$497</f>
        <v>0</v>
      </c>
      <c r="AA497" s="164">
        <f>$AA$496+$Y$497</f>
        <v>1</v>
      </c>
      <c r="AB497" s="387">
        <f>$AB$496+$Z$497</f>
        <v>0</v>
      </c>
      <c r="AC497" s="402">
        <f t="shared" si="7"/>
        <v>8</v>
      </c>
    </row>
    <row r="498" spans="1:32" ht="15" customHeight="1">
      <c r="A498" s="107">
        <v>1</v>
      </c>
      <c r="B498" s="994" t="str">
        <f>'04.01.4-COBERTURAS'!$B$287</f>
        <v>04.01.400.03</v>
      </c>
      <c r="C498" s="996" t="str">
        <f>'04.01.4-COBERTURAS'!$C$287</f>
        <v>REMOÇÃO CALHAS E RUFOS, DE FORMA MANUAL, SEM REAPROVEITAMENTO. AF_09/2023</v>
      </c>
      <c r="D498" s="1010">
        <f>'04.01.4-COBERTURAS'!$H$287</f>
        <v>0</v>
      </c>
      <c r="E498" s="175"/>
      <c r="F498" s="381">
        <f>$E$498*$D$498</f>
        <v>0</v>
      </c>
      <c r="G498" s="176"/>
      <c r="H498" s="386">
        <f>$G$498*$D$498</f>
        <v>0</v>
      </c>
      <c r="I498" s="176"/>
      <c r="J498" s="386">
        <f>$I$498*$D$498</f>
        <v>0</v>
      </c>
      <c r="K498" s="176"/>
      <c r="L498" s="386">
        <f>$K$498*$D$498</f>
        <v>0</v>
      </c>
      <c r="M498" s="176">
        <v>1</v>
      </c>
      <c r="N498" s="386">
        <f>$M$498*$D$498</f>
        <v>0</v>
      </c>
      <c r="O498" s="176"/>
      <c r="P498" s="386">
        <f>$O$498*$D$498</f>
        <v>0</v>
      </c>
      <c r="Q498" s="176"/>
      <c r="R498" s="386">
        <f>$Q$498*$D$498</f>
        <v>0</v>
      </c>
      <c r="S498" s="176"/>
      <c r="T498" s="386">
        <f>$S$498*$D$498</f>
        <v>0</v>
      </c>
      <c r="U498" s="176"/>
      <c r="V498" s="386">
        <f>$U$498*$D$498</f>
        <v>0</v>
      </c>
      <c r="W498" s="176"/>
      <c r="X498" s="386">
        <f>$W$498*$D$498</f>
        <v>0</v>
      </c>
      <c r="Y498" s="176"/>
      <c r="Z498" s="386">
        <f>$Y$498*$D$498</f>
        <v>0</v>
      </c>
      <c r="AA498" s="176"/>
      <c r="AB498" s="386">
        <f>$AA$498*$D$498</f>
        <v>0</v>
      </c>
      <c r="AC498" s="402">
        <f t="shared" si="7"/>
        <v>1</v>
      </c>
      <c r="AF498" t="s">
        <v>666</v>
      </c>
    </row>
    <row r="499" spans="1:32" ht="15" customHeight="1" thickBot="1">
      <c r="A499" s="107">
        <v>2</v>
      </c>
      <c r="B499" s="995"/>
      <c r="C499" s="997"/>
      <c r="D499" s="1011"/>
      <c r="E499" s="162">
        <f>$E$498</f>
        <v>0</v>
      </c>
      <c r="F499" s="382">
        <f>$F$498</f>
        <v>0</v>
      </c>
      <c r="G499" s="164">
        <f>$G$498+$E$499</f>
        <v>0</v>
      </c>
      <c r="H499" s="387">
        <f>$H$498+$F$499</f>
        <v>0</v>
      </c>
      <c r="I499" s="164">
        <f>$I$498+$G$499</f>
        <v>0</v>
      </c>
      <c r="J499" s="387">
        <f>$J$498+$H$499</f>
        <v>0</v>
      </c>
      <c r="K499" s="164">
        <f>$K$498+$I$499</f>
        <v>0</v>
      </c>
      <c r="L499" s="387">
        <f>$L$498+$J$499</f>
        <v>0</v>
      </c>
      <c r="M499" s="164">
        <f>$M$498+$K$499</f>
        <v>1</v>
      </c>
      <c r="N499" s="387">
        <f>$N$498+$L$499</f>
        <v>0</v>
      </c>
      <c r="O499" s="164">
        <f>$O$498+$M$499</f>
        <v>1</v>
      </c>
      <c r="P499" s="387">
        <f>$P$498+$N$499</f>
        <v>0</v>
      </c>
      <c r="Q499" s="164">
        <f>$Q$498+$O$499</f>
        <v>1</v>
      </c>
      <c r="R499" s="387">
        <f>$R$498+$P$499</f>
        <v>0</v>
      </c>
      <c r="S499" s="164">
        <f>$S$498+$Q$499</f>
        <v>1</v>
      </c>
      <c r="T499" s="387">
        <f>$T$498+$R$499</f>
        <v>0</v>
      </c>
      <c r="U499" s="164">
        <f>$U$498+$S$499</f>
        <v>1</v>
      </c>
      <c r="V499" s="387">
        <f>$V$498+$T$499</f>
        <v>0</v>
      </c>
      <c r="W499" s="164">
        <f>$W$498+$U$499</f>
        <v>1</v>
      </c>
      <c r="X499" s="387">
        <f>$X$498+$V$499</f>
        <v>0</v>
      </c>
      <c r="Y499" s="164">
        <f>$Y$498+$W$499</f>
        <v>1</v>
      </c>
      <c r="Z499" s="387">
        <f>$Z$498+$X$499</f>
        <v>0</v>
      </c>
      <c r="AA499" s="164">
        <f>$AA$498+$Y$499</f>
        <v>1</v>
      </c>
      <c r="AB499" s="387">
        <f>$AB$498+$Z$499</f>
        <v>0</v>
      </c>
      <c r="AC499" s="402">
        <f t="shared" si="7"/>
        <v>8</v>
      </c>
    </row>
    <row r="500" spans="1:32" ht="15" customHeight="1">
      <c r="A500" s="107">
        <v>1</v>
      </c>
      <c r="B500" s="994" t="str">
        <f>'04.01.4-COBERTURAS'!$B$288</f>
        <v>04.01.400.04</v>
      </c>
      <c r="C500" s="996" t="str">
        <f>'04.01.4-COBERTURAS'!$C$288</f>
        <v>REMOÇÃO DE TRAMA DE MADEIRA PARA COBERTURA, DE FORMA MANUAL, SEM REAPROVEITAMENTO. AF_09/2023</v>
      </c>
      <c r="D500" s="1010">
        <f>'04.01.4-COBERTURAS'!$H$288</f>
        <v>0</v>
      </c>
      <c r="E500" s="175"/>
      <c r="F500" s="381">
        <f>$E$500*$D$500</f>
        <v>0</v>
      </c>
      <c r="G500" s="176"/>
      <c r="H500" s="386">
        <f>$G$500*$D$500</f>
        <v>0</v>
      </c>
      <c r="I500" s="176"/>
      <c r="J500" s="386">
        <f>$I$500*$D$500</f>
        <v>0</v>
      </c>
      <c r="K500" s="176"/>
      <c r="L500" s="386">
        <f>$K$500*$D$500</f>
        <v>0</v>
      </c>
      <c r="M500" s="176"/>
      <c r="N500" s="386">
        <f>$M$500*$D$500</f>
        <v>0</v>
      </c>
      <c r="O500" s="176">
        <v>1</v>
      </c>
      <c r="P500" s="386">
        <f>$O$500*$D$500</f>
        <v>0</v>
      </c>
      <c r="Q500" s="176"/>
      <c r="R500" s="386">
        <f>$Q$500*$D$500</f>
        <v>0</v>
      </c>
      <c r="S500" s="176"/>
      <c r="T500" s="386">
        <f>$S$500*$D$500</f>
        <v>0</v>
      </c>
      <c r="U500" s="176"/>
      <c r="V500" s="386">
        <f>$U$500*$D$500</f>
        <v>0</v>
      </c>
      <c r="W500" s="176"/>
      <c r="X500" s="386">
        <f>$W$500*$D$500</f>
        <v>0</v>
      </c>
      <c r="Y500" s="176"/>
      <c r="Z500" s="386">
        <f>$Y$500*$D$500</f>
        <v>0</v>
      </c>
      <c r="AA500" s="176"/>
      <c r="AB500" s="386">
        <f>$AA$500*$D$500</f>
        <v>0</v>
      </c>
      <c r="AC500" s="402">
        <f t="shared" ref="AC500:AC559" si="8">SUM(E500,G500,I500,K500,M500,O500,Q500,S500,U500,W500,Y500,AA500)</f>
        <v>1</v>
      </c>
      <c r="AF500" t="s">
        <v>667</v>
      </c>
    </row>
    <row r="501" spans="1:32" ht="15" customHeight="1" thickBot="1">
      <c r="A501" s="107">
        <v>2</v>
      </c>
      <c r="B501" s="995"/>
      <c r="C501" s="997"/>
      <c r="D501" s="1011"/>
      <c r="E501" s="162">
        <f>$E$500</f>
        <v>0</v>
      </c>
      <c r="F501" s="382">
        <f>$F$500</f>
        <v>0</v>
      </c>
      <c r="G501" s="164">
        <f>$G$500+$E$501</f>
        <v>0</v>
      </c>
      <c r="H501" s="387">
        <f>$H$500+$F$501</f>
        <v>0</v>
      </c>
      <c r="I501" s="164">
        <f>$I$500+$G$501</f>
        <v>0</v>
      </c>
      <c r="J501" s="387">
        <f>$J$500+$H$501</f>
        <v>0</v>
      </c>
      <c r="K501" s="164">
        <f>$K$500+$I$501</f>
        <v>0</v>
      </c>
      <c r="L501" s="387">
        <f>$L$500+$J$501</f>
        <v>0</v>
      </c>
      <c r="M501" s="164">
        <f>$M$500+$K$501</f>
        <v>0</v>
      </c>
      <c r="N501" s="387">
        <f>$N$500+$L$501</f>
        <v>0</v>
      </c>
      <c r="O501" s="164">
        <f>$O$500+$M$501</f>
        <v>1</v>
      </c>
      <c r="P501" s="387">
        <f>$P$500+$N$501</f>
        <v>0</v>
      </c>
      <c r="Q501" s="164">
        <f>$Q$500+$O$501</f>
        <v>1</v>
      </c>
      <c r="R501" s="387">
        <f>$R$500+$P$501</f>
        <v>0</v>
      </c>
      <c r="S501" s="164">
        <f>$S$500+$Q$501</f>
        <v>1</v>
      </c>
      <c r="T501" s="387">
        <f>$T$500+$R$501</f>
        <v>0</v>
      </c>
      <c r="U501" s="164">
        <f>$U$500+$S$501</f>
        <v>1</v>
      </c>
      <c r="V501" s="387">
        <f>$V$500+$T$501</f>
        <v>0</v>
      </c>
      <c r="W501" s="164">
        <f>$W$500+$U$501</f>
        <v>1</v>
      </c>
      <c r="X501" s="387">
        <f>$X$500+$V$501</f>
        <v>0</v>
      </c>
      <c r="Y501" s="164">
        <f>$Y$500+$W$501</f>
        <v>1</v>
      </c>
      <c r="Z501" s="387">
        <f>$Z$500+$X$501</f>
        <v>0</v>
      </c>
      <c r="AA501" s="164">
        <f>$AA$500+$Y$501</f>
        <v>1</v>
      </c>
      <c r="AB501" s="387">
        <f>$AB$500+$Z$501</f>
        <v>0</v>
      </c>
      <c r="AC501" s="402">
        <f t="shared" si="8"/>
        <v>7</v>
      </c>
    </row>
    <row r="502" spans="1:32" ht="15" customHeight="1">
      <c r="A502" s="107">
        <v>1</v>
      </c>
      <c r="B502" s="994" t="str">
        <f>'04.01.4-COBERTURAS'!$B$289</f>
        <v>04.01.400.05</v>
      </c>
      <c r="C502" s="996" t="str">
        <f>'04.01.4-COBERTURAS'!$C$289</f>
        <v>SUBCOBERTURA COM MANTA PLÁSTICA REVESTIDA POR PELÍCULA DE ALUMÍNO, INCLUSO TRANSPORTE VERTICAL. AF_07/2019</v>
      </c>
      <c r="D502" s="1010">
        <f>'04.01.4-COBERTURAS'!$H$289</f>
        <v>0</v>
      </c>
      <c r="E502" s="175"/>
      <c r="F502" s="381">
        <f>$E$502*$D$502</f>
        <v>0</v>
      </c>
      <c r="G502" s="176"/>
      <c r="H502" s="386">
        <f>$G$502*$D$502</f>
        <v>0</v>
      </c>
      <c r="I502" s="176"/>
      <c r="J502" s="386">
        <f>$I$502*$D$502</f>
        <v>0</v>
      </c>
      <c r="K502" s="176"/>
      <c r="L502" s="386">
        <f>$K$502*$D$502</f>
        <v>0</v>
      </c>
      <c r="M502" s="176">
        <v>1</v>
      </c>
      <c r="N502" s="386">
        <f>$M$502*$D$502</f>
        <v>0</v>
      </c>
      <c r="O502" s="176"/>
      <c r="P502" s="386">
        <f>$O$502*$D$502</f>
        <v>0</v>
      </c>
      <c r="Q502" s="176"/>
      <c r="R502" s="386">
        <f>$Q$502*$D$502</f>
        <v>0</v>
      </c>
      <c r="S502" s="176"/>
      <c r="T502" s="386">
        <f>$S$502*$D$502</f>
        <v>0</v>
      </c>
      <c r="U502" s="176"/>
      <c r="V502" s="386">
        <f>$U$502*$D$502</f>
        <v>0</v>
      </c>
      <c r="W502" s="176"/>
      <c r="X502" s="386">
        <f>$W$502*$D$502</f>
        <v>0</v>
      </c>
      <c r="Y502" s="176"/>
      <c r="Z502" s="386">
        <f>$Y$502*$D$502</f>
        <v>0</v>
      </c>
      <c r="AA502" s="176"/>
      <c r="AB502" s="386">
        <f>$AA$502*$D$502</f>
        <v>0</v>
      </c>
      <c r="AC502" s="402">
        <f t="shared" si="8"/>
        <v>1</v>
      </c>
      <c r="AF502" t="s">
        <v>668</v>
      </c>
    </row>
    <row r="503" spans="1:32" ht="15" customHeight="1" thickBot="1">
      <c r="A503" s="107">
        <v>2</v>
      </c>
      <c r="B503" s="995"/>
      <c r="C503" s="997"/>
      <c r="D503" s="1011"/>
      <c r="E503" s="162">
        <f>$E$502</f>
        <v>0</v>
      </c>
      <c r="F503" s="382">
        <f>$F$502</f>
        <v>0</v>
      </c>
      <c r="G503" s="164">
        <f>$G$502+$E$503</f>
        <v>0</v>
      </c>
      <c r="H503" s="387">
        <f>$H$502+$F$503</f>
        <v>0</v>
      </c>
      <c r="I503" s="164">
        <f>$I$502+$G$503</f>
        <v>0</v>
      </c>
      <c r="J503" s="387">
        <f>$J$502+$H$503</f>
        <v>0</v>
      </c>
      <c r="K503" s="164">
        <f>$K$502+$I$503</f>
        <v>0</v>
      </c>
      <c r="L503" s="387">
        <f>$L$502+$J$503</f>
        <v>0</v>
      </c>
      <c r="M503" s="164">
        <f>$M$502+$K$503</f>
        <v>1</v>
      </c>
      <c r="N503" s="387">
        <f>$N$502+$L$503</f>
        <v>0</v>
      </c>
      <c r="O503" s="164">
        <f>$O$502+$M$503</f>
        <v>1</v>
      </c>
      <c r="P503" s="387">
        <f>$P$502+$N$503</f>
        <v>0</v>
      </c>
      <c r="Q503" s="164">
        <f>$Q$502+$O$503</f>
        <v>1</v>
      </c>
      <c r="R503" s="387">
        <f>$R$502+$P$503</f>
        <v>0</v>
      </c>
      <c r="S503" s="164">
        <f>$S$502+$Q$503</f>
        <v>1</v>
      </c>
      <c r="T503" s="387">
        <f>$T$502+$R$503</f>
        <v>0</v>
      </c>
      <c r="U503" s="164">
        <f>$U$502+$S$503</f>
        <v>1</v>
      </c>
      <c r="V503" s="387">
        <f>$V$502+$T$503</f>
        <v>0</v>
      </c>
      <c r="W503" s="164">
        <f>$W$502+$U$503</f>
        <v>1</v>
      </c>
      <c r="X503" s="387">
        <f>$X$502+$V$503</f>
        <v>0</v>
      </c>
      <c r="Y503" s="164">
        <f>$Y$502+$W$503</f>
        <v>1</v>
      </c>
      <c r="Z503" s="387">
        <f>$Z$502+$X$503</f>
        <v>0</v>
      </c>
      <c r="AA503" s="164">
        <f>$AA$502+$Y$503</f>
        <v>1</v>
      </c>
      <c r="AB503" s="387">
        <f>$AB$502+$Z$503</f>
        <v>0</v>
      </c>
      <c r="AC503" s="402">
        <f t="shared" si="8"/>
        <v>8</v>
      </c>
    </row>
    <row r="504" spans="1:32" ht="15" customHeight="1">
      <c r="A504" s="107">
        <v>1</v>
      </c>
      <c r="B504" s="994" t="str">
        <f>'04.01.4-COBERTURAS'!$B$290</f>
        <v>04.01.400.06</v>
      </c>
      <c r="C504" s="996" t="str">
        <f>'04.01.4-COBERTURAS'!$C$290</f>
        <v>TELHAMENTO COM TELHA CERÂMICA CAPA-CANAL, TIPO COLONIAL, COM MAIS DE 2 ÁGUAS, INCLUSO TRANSPORTE VERTICAL, INCLUSIVE APLICAÇÃO DE RESINA</v>
      </c>
      <c r="D504" s="1010">
        <f>'04.01.4-COBERTURAS'!$H$290</f>
        <v>0</v>
      </c>
      <c r="E504" s="175"/>
      <c r="F504" s="381">
        <f>$E$504*$D$504</f>
        <v>0</v>
      </c>
      <c r="G504" s="176"/>
      <c r="H504" s="386">
        <f>$G$504*$D$504</f>
        <v>0</v>
      </c>
      <c r="I504" s="176"/>
      <c r="J504" s="386">
        <f>$I$504*$D$504</f>
        <v>0</v>
      </c>
      <c r="K504" s="176"/>
      <c r="L504" s="386">
        <f>$K$504*$D$504</f>
        <v>0</v>
      </c>
      <c r="M504" s="176"/>
      <c r="N504" s="386">
        <f>$M$504*$D$504</f>
        <v>0</v>
      </c>
      <c r="O504" s="176">
        <v>1</v>
      </c>
      <c r="P504" s="386">
        <f>$O$504*$D$504</f>
        <v>0</v>
      </c>
      <c r="Q504" s="176"/>
      <c r="R504" s="386">
        <f>$Q$504*$D$504</f>
        <v>0</v>
      </c>
      <c r="S504" s="176"/>
      <c r="T504" s="386">
        <f>$S$504*$D$504</f>
        <v>0</v>
      </c>
      <c r="U504" s="176"/>
      <c r="V504" s="386">
        <f>$U$504*$D$504</f>
        <v>0</v>
      </c>
      <c r="W504" s="176"/>
      <c r="X504" s="386">
        <f>$W$504*$D$504</f>
        <v>0</v>
      </c>
      <c r="Y504" s="176"/>
      <c r="Z504" s="386">
        <f>$Y$504*$D$504</f>
        <v>0</v>
      </c>
      <c r="AA504" s="176"/>
      <c r="AB504" s="386">
        <f>$AA$504*$D$504</f>
        <v>0</v>
      </c>
      <c r="AC504" s="402">
        <f t="shared" si="8"/>
        <v>1</v>
      </c>
      <c r="AF504" t="s">
        <v>2887</v>
      </c>
    </row>
    <row r="505" spans="1:32" ht="15" customHeight="1" thickBot="1">
      <c r="A505" s="107">
        <v>2</v>
      </c>
      <c r="B505" s="995"/>
      <c r="C505" s="997"/>
      <c r="D505" s="1011"/>
      <c r="E505" s="162">
        <f>$E$504</f>
        <v>0</v>
      </c>
      <c r="F505" s="382">
        <f>$F$504</f>
        <v>0</v>
      </c>
      <c r="G505" s="164">
        <f>$G$504+$E$505</f>
        <v>0</v>
      </c>
      <c r="H505" s="387">
        <f>$H$504+$F$505</f>
        <v>0</v>
      </c>
      <c r="I505" s="164">
        <f>$I$504+$G$505</f>
        <v>0</v>
      </c>
      <c r="J505" s="387">
        <f>$J$504+$H$505</f>
        <v>0</v>
      </c>
      <c r="K505" s="164">
        <f>$K$504+$I$505</f>
        <v>0</v>
      </c>
      <c r="L505" s="387">
        <f>$L$504+$J$505</f>
        <v>0</v>
      </c>
      <c r="M505" s="164">
        <f>$M$504+$K$505</f>
        <v>0</v>
      </c>
      <c r="N505" s="387">
        <f>$N$504+$L$505</f>
        <v>0</v>
      </c>
      <c r="O505" s="164">
        <f>$O$504+$M$505</f>
        <v>1</v>
      </c>
      <c r="P505" s="387">
        <f>$P$504+$N$505</f>
        <v>0</v>
      </c>
      <c r="Q505" s="164">
        <f>$Q$504+$O$505</f>
        <v>1</v>
      </c>
      <c r="R505" s="387">
        <f>$R$504+$P$505</f>
        <v>0</v>
      </c>
      <c r="S505" s="164">
        <f>$S$504+$Q$505</f>
        <v>1</v>
      </c>
      <c r="T505" s="387">
        <f>$T$504+$R$505</f>
        <v>0</v>
      </c>
      <c r="U505" s="164">
        <f>$U$504+$S$505</f>
        <v>1</v>
      </c>
      <c r="V505" s="387">
        <f>$V$504+$T$505</f>
        <v>0</v>
      </c>
      <c r="W505" s="164">
        <f>$W$504+$U$505</f>
        <v>1</v>
      </c>
      <c r="X505" s="387">
        <f>$X$504+$V$505</f>
        <v>0</v>
      </c>
      <c r="Y505" s="164">
        <f>$Y$504+$W$505</f>
        <v>1</v>
      </c>
      <c r="Z505" s="387">
        <f>$Z$504+$X$505</f>
        <v>0</v>
      </c>
      <c r="AA505" s="164">
        <f>$AA$504+$Y$505</f>
        <v>1</v>
      </c>
      <c r="AB505" s="387">
        <f>$AB$504+$Z$505</f>
        <v>0</v>
      </c>
      <c r="AC505" s="402">
        <f t="shared" si="8"/>
        <v>7</v>
      </c>
    </row>
    <row r="506" spans="1:32" ht="15" customHeight="1">
      <c r="A506" s="107">
        <v>1</v>
      </c>
      <c r="B506" s="994" t="str">
        <f>'04.01.4-COBERTURAS'!$B$291</f>
        <v>04.01.400.07</v>
      </c>
      <c r="C506" s="996" t="str">
        <f>'04.01.4-COBERTURAS'!$C$291</f>
        <v>CUMEEIRA E ESPIGÃO PARA TELHA CERÂMICA EMBOÇADA COM ARGAMASSA TRAÇO 1:2:9 (CIMENTO, CAL E AREIA), PARA TELHADOS COM MAIS DE 2 ÁGUAS, INCLUSO TRANSPORTE VERTICAL. AF_07/2019</v>
      </c>
      <c r="D506" s="1010">
        <f>'04.01.4-COBERTURAS'!$H$291</f>
        <v>0</v>
      </c>
      <c r="E506" s="175"/>
      <c r="F506" s="381">
        <f>$E$506*$D$506</f>
        <v>0</v>
      </c>
      <c r="G506" s="176"/>
      <c r="H506" s="386">
        <f>$G$506*$D$506</f>
        <v>0</v>
      </c>
      <c r="I506" s="176"/>
      <c r="J506" s="386">
        <f>$I$506*$D$506</f>
        <v>0</v>
      </c>
      <c r="K506" s="176"/>
      <c r="L506" s="386">
        <f>$K$506*$D$506</f>
        <v>0</v>
      </c>
      <c r="M506" s="176"/>
      <c r="N506" s="386">
        <f>$M$506*$D$506</f>
        <v>0</v>
      </c>
      <c r="O506" s="176">
        <v>1</v>
      </c>
      <c r="P506" s="386">
        <f>$O$506*$D$506</f>
        <v>0</v>
      </c>
      <c r="Q506" s="176"/>
      <c r="R506" s="386">
        <f>$Q$506*$D$506</f>
        <v>0</v>
      </c>
      <c r="S506" s="176"/>
      <c r="T506" s="386">
        <f>$S$506*$D$506</f>
        <v>0</v>
      </c>
      <c r="U506" s="176"/>
      <c r="V506" s="386">
        <f>$U$506*$D$506</f>
        <v>0</v>
      </c>
      <c r="W506" s="176"/>
      <c r="X506" s="386">
        <f>$W$506*$D$506</f>
        <v>0</v>
      </c>
      <c r="Y506" s="176"/>
      <c r="Z506" s="386">
        <f>$Y$506*$D$506</f>
        <v>0</v>
      </c>
      <c r="AA506" s="176"/>
      <c r="AB506" s="386">
        <f>$AA$506*$D$506</f>
        <v>0</v>
      </c>
      <c r="AC506" s="402">
        <f t="shared" si="8"/>
        <v>1</v>
      </c>
      <c r="AF506" t="s">
        <v>2888</v>
      </c>
    </row>
    <row r="507" spans="1:32" ht="15" customHeight="1" thickBot="1">
      <c r="A507" s="107">
        <v>2</v>
      </c>
      <c r="B507" s="995"/>
      <c r="C507" s="997"/>
      <c r="D507" s="1011"/>
      <c r="E507" s="162">
        <f>$E$506</f>
        <v>0</v>
      </c>
      <c r="F507" s="382">
        <f>$F$506</f>
        <v>0</v>
      </c>
      <c r="G507" s="164">
        <f>$G$506+$E$507</f>
        <v>0</v>
      </c>
      <c r="H507" s="387">
        <f>$H$506+$F$507</f>
        <v>0</v>
      </c>
      <c r="I507" s="164">
        <f>$I$506+$G$507</f>
        <v>0</v>
      </c>
      <c r="J507" s="387">
        <f>$J$506+$H$507</f>
        <v>0</v>
      </c>
      <c r="K507" s="164">
        <f>$K$506+$I$507</f>
        <v>0</v>
      </c>
      <c r="L507" s="387">
        <f>$L$506+$J$507</f>
        <v>0</v>
      </c>
      <c r="M507" s="164">
        <f>$M$506+$K$507</f>
        <v>0</v>
      </c>
      <c r="N507" s="387">
        <f>$N$506+$L$507</f>
        <v>0</v>
      </c>
      <c r="O507" s="164">
        <f>$O$506+$M$507</f>
        <v>1</v>
      </c>
      <c r="P507" s="387">
        <f>$P$506+$N$507</f>
        <v>0</v>
      </c>
      <c r="Q507" s="164">
        <f>$Q$506+$O$507</f>
        <v>1</v>
      </c>
      <c r="R507" s="387">
        <f>$R$506+$P$507</f>
        <v>0</v>
      </c>
      <c r="S507" s="164">
        <f>$S$506+$Q$507</f>
        <v>1</v>
      </c>
      <c r="T507" s="387">
        <f>$T$506+$R$507</f>
        <v>0</v>
      </c>
      <c r="U507" s="164">
        <f>$U$506+$S$507</f>
        <v>1</v>
      </c>
      <c r="V507" s="387">
        <f>$V$506+$T$507</f>
        <v>0</v>
      </c>
      <c r="W507" s="164">
        <f>$W$506+$U$507</f>
        <v>1</v>
      </c>
      <c r="X507" s="387">
        <f>$X$506+$V$507</f>
        <v>0</v>
      </c>
      <c r="Y507" s="164">
        <f>$Y$506+$W$507</f>
        <v>1</v>
      </c>
      <c r="Z507" s="387">
        <f>$Z$506+$X$507</f>
        <v>0</v>
      </c>
      <c r="AA507" s="164">
        <f>$AA$506+$Y$507</f>
        <v>1</v>
      </c>
      <c r="AB507" s="387">
        <f>$AB$506+$Z$507</f>
        <v>0</v>
      </c>
      <c r="AC507" s="402">
        <f t="shared" si="8"/>
        <v>7</v>
      </c>
    </row>
    <row r="508" spans="1:32" ht="15" customHeight="1" thickBot="1">
      <c r="B508" s="127" t="str">
        <f>'04.01.4-COBERTURAS'!$B$292</f>
        <v>04.01.550</v>
      </c>
      <c r="C508" s="128" t="str">
        <f>'04.01.4-COBERTURAS'!$C$292</f>
        <v>Revestimentos de forro</v>
      </c>
      <c r="D508" s="343"/>
      <c r="E508" s="1000"/>
      <c r="F508" s="1000"/>
      <c r="G508" s="1000"/>
      <c r="H508" s="1000"/>
      <c r="I508" s="1000"/>
      <c r="J508" s="1000"/>
      <c r="K508" s="1000"/>
      <c r="L508" s="1000"/>
      <c r="M508" s="1000"/>
      <c r="N508" s="1000"/>
      <c r="O508" s="1000"/>
      <c r="P508" s="1000"/>
      <c r="Q508" s="1000"/>
      <c r="R508" s="1000"/>
      <c r="S508" s="1000"/>
      <c r="T508" s="1000"/>
      <c r="U508" s="1000"/>
      <c r="V508" s="1000"/>
      <c r="W508" s="1000"/>
      <c r="X508" s="1000"/>
      <c r="Y508" s="1000"/>
      <c r="Z508" s="1000"/>
      <c r="AA508" s="1000"/>
      <c r="AB508" s="1000"/>
      <c r="AC508" s="402">
        <f t="shared" si="8"/>
        <v>0</v>
      </c>
      <c r="AF508" t="s">
        <v>669</v>
      </c>
    </row>
    <row r="509" spans="1:32" ht="15" customHeight="1">
      <c r="A509" s="107">
        <v>1</v>
      </c>
      <c r="B509" s="994" t="str">
        <f>'04.01.4-COBERTURAS'!$B$293</f>
        <v>04.01.550.01</v>
      </c>
      <c r="C509" s="996" t="str">
        <f>'04.01.4-COBERTURAS'!$C$293</f>
        <v>REMOÇÃO DE FORROS DE DRYWALL, PVC E FIBROMINERAL, DE FORMA MANUAL, SEM REAPROVEITAMENTO. AF_09/2023</v>
      </c>
      <c r="D509" s="1010">
        <f>'04.01.4-COBERTURAS'!$H$293</f>
        <v>0</v>
      </c>
      <c r="E509" s="175"/>
      <c r="F509" s="381">
        <f>$E$509*$D$509</f>
        <v>0</v>
      </c>
      <c r="G509" s="176"/>
      <c r="H509" s="386">
        <f>$G$509*$D$509</f>
        <v>0</v>
      </c>
      <c r="I509" s="176"/>
      <c r="J509" s="386">
        <f>$I$509*$D$509</f>
        <v>0</v>
      </c>
      <c r="K509" s="176"/>
      <c r="L509" s="386">
        <f>$K$509*$D$509</f>
        <v>0</v>
      </c>
      <c r="M509" s="176"/>
      <c r="N509" s="386">
        <f>$M$509*$D$509</f>
        <v>0</v>
      </c>
      <c r="O509" s="176">
        <v>1</v>
      </c>
      <c r="P509" s="386">
        <f>$O$509*$D$509</f>
        <v>0</v>
      </c>
      <c r="Q509" s="176"/>
      <c r="R509" s="386">
        <f>$Q$509*$D$509</f>
        <v>0</v>
      </c>
      <c r="S509" s="176"/>
      <c r="T509" s="386">
        <f>$S$509*$D$509</f>
        <v>0</v>
      </c>
      <c r="U509" s="176"/>
      <c r="V509" s="386">
        <f>$U$509*$D$509</f>
        <v>0</v>
      </c>
      <c r="W509" s="176"/>
      <c r="X509" s="386">
        <f>$W$509*$D$509</f>
        <v>0</v>
      </c>
      <c r="Y509" s="176"/>
      <c r="Z509" s="386">
        <f>$Y$509*$D$509</f>
        <v>0</v>
      </c>
      <c r="AA509" s="176"/>
      <c r="AB509" s="386">
        <f>$AA$509*$D$509</f>
        <v>0</v>
      </c>
      <c r="AC509" s="402">
        <f t="shared" si="8"/>
        <v>1</v>
      </c>
      <c r="AF509" t="s">
        <v>670</v>
      </c>
    </row>
    <row r="510" spans="1:32" ht="15" customHeight="1" thickBot="1">
      <c r="A510" s="107">
        <v>2</v>
      </c>
      <c r="B510" s="995"/>
      <c r="C510" s="997"/>
      <c r="D510" s="1011"/>
      <c r="E510" s="162">
        <f>$E$509</f>
        <v>0</v>
      </c>
      <c r="F510" s="382">
        <f>$F$509</f>
        <v>0</v>
      </c>
      <c r="G510" s="164">
        <f>$G$509+$E$510</f>
        <v>0</v>
      </c>
      <c r="H510" s="387">
        <f>$H$509+$F$510</f>
        <v>0</v>
      </c>
      <c r="I510" s="164">
        <f>$I$509+$G$510</f>
        <v>0</v>
      </c>
      <c r="J510" s="387">
        <f>$J$509+$H$510</f>
        <v>0</v>
      </c>
      <c r="K510" s="164">
        <f>$K$509+$I$510</f>
        <v>0</v>
      </c>
      <c r="L510" s="387">
        <f>$L$509+$J$510</f>
        <v>0</v>
      </c>
      <c r="M510" s="164">
        <f>$M$509+$K$510</f>
        <v>0</v>
      </c>
      <c r="N510" s="387">
        <f>$N$509+$L$510</f>
        <v>0</v>
      </c>
      <c r="O510" s="164">
        <f>$O$509+$M$510</f>
        <v>1</v>
      </c>
      <c r="P510" s="387">
        <f>$P$509+$N$510</f>
        <v>0</v>
      </c>
      <c r="Q510" s="164">
        <f>$Q$509+$O$510</f>
        <v>1</v>
      </c>
      <c r="R510" s="387">
        <f>$R$509+$P$510</f>
        <v>0</v>
      </c>
      <c r="S510" s="164">
        <f>$S$509+$Q$510</f>
        <v>1</v>
      </c>
      <c r="T510" s="387">
        <f>$T$509+$R$510</f>
        <v>0</v>
      </c>
      <c r="U510" s="164">
        <f>$U$509+$S$510</f>
        <v>1</v>
      </c>
      <c r="V510" s="387">
        <f>$V$509+$T$510</f>
        <v>0</v>
      </c>
      <c r="W510" s="164">
        <f>$W$509+$U$510</f>
        <v>1</v>
      </c>
      <c r="X510" s="387">
        <f>$X$509+$V$510</f>
        <v>0</v>
      </c>
      <c r="Y510" s="164">
        <f>$Y$509+$W$510</f>
        <v>1</v>
      </c>
      <c r="Z510" s="387">
        <f>$Z$509+$X$510</f>
        <v>0</v>
      </c>
      <c r="AA510" s="164">
        <f>$AA$509+$Y$510</f>
        <v>1</v>
      </c>
      <c r="AB510" s="387">
        <f>$AB$509+$Z$510</f>
        <v>0</v>
      </c>
      <c r="AC510" s="402">
        <f t="shared" si="8"/>
        <v>7</v>
      </c>
    </row>
    <row r="511" spans="1:32" ht="15" customHeight="1">
      <c r="A511" s="107">
        <v>1</v>
      </c>
      <c r="B511" s="994" t="str">
        <f>'04.01.4-COBERTURAS'!$B$294</f>
        <v>04.01.550.02</v>
      </c>
      <c r="C511" s="996" t="str">
        <f>'04.01.4-COBERTURAS'!$C$294</f>
        <v>REMOÇÃO DE TRAMA METÁLICA OU DE MADEIRA PARA FORRO, DE FORMA MANUAL, SEM REAPROVEITAMENTO. AF_09/2023</v>
      </c>
      <c r="D511" s="1010">
        <f>'04.01.4-COBERTURAS'!$H$294</f>
        <v>0</v>
      </c>
      <c r="E511" s="175"/>
      <c r="F511" s="381">
        <f>$E$511*$D$511</f>
        <v>0</v>
      </c>
      <c r="G511" s="176"/>
      <c r="H511" s="386">
        <f>$G$511*$D$511</f>
        <v>0</v>
      </c>
      <c r="I511" s="176"/>
      <c r="J511" s="386">
        <f>$I$511*$D$511</f>
        <v>0</v>
      </c>
      <c r="K511" s="176"/>
      <c r="L511" s="386">
        <f>$K$511*$D$511</f>
        <v>0</v>
      </c>
      <c r="M511" s="176"/>
      <c r="N511" s="386">
        <f>$M$511*$D$511</f>
        <v>0</v>
      </c>
      <c r="O511" s="176">
        <v>1</v>
      </c>
      <c r="P511" s="386">
        <f>$O$511*$D$511</f>
        <v>0</v>
      </c>
      <c r="Q511" s="176"/>
      <c r="R511" s="386">
        <f>$Q$511*$D$511</f>
        <v>0</v>
      </c>
      <c r="S511" s="176"/>
      <c r="T511" s="386">
        <f>$S$511*$D$511</f>
        <v>0</v>
      </c>
      <c r="U511" s="176"/>
      <c r="V511" s="386">
        <f>$U$511*$D$511</f>
        <v>0</v>
      </c>
      <c r="W511" s="176"/>
      <c r="X511" s="386">
        <f>$W$511*$D$511</f>
        <v>0</v>
      </c>
      <c r="Y511" s="176"/>
      <c r="Z511" s="386">
        <f>$Y$511*$D$511</f>
        <v>0</v>
      </c>
      <c r="AA511" s="176"/>
      <c r="AB511" s="386">
        <f>$AA$511*$D$511</f>
        <v>0</v>
      </c>
      <c r="AC511" s="402">
        <f t="shared" si="8"/>
        <v>1</v>
      </c>
      <c r="AF511" t="s">
        <v>2889</v>
      </c>
    </row>
    <row r="512" spans="1:32" ht="15" customHeight="1" thickBot="1">
      <c r="A512" s="107">
        <v>2</v>
      </c>
      <c r="B512" s="995"/>
      <c r="C512" s="997"/>
      <c r="D512" s="1011"/>
      <c r="E512" s="162">
        <f>$E$511</f>
        <v>0</v>
      </c>
      <c r="F512" s="382">
        <f>$F$511</f>
        <v>0</v>
      </c>
      <c r="G512" s="164">
        <f>$G$511+$E$512</f>
        <v>0</v>
      </c>
      <c r="H512" s="387">
        <f>$H$511+$F$512</f>
        <v>0</v>
      </c>
      <c r="I512" s="164">
        <f>$I$511+$G$512</f>
        <v>0</v>
      </c>
      <c r="J512" s="387">
        <f>$J$511+$H$512</f>
        <v>0</v>
      </c>
      <c r="K512" s="164">
        <f>$K$511+$I$512</f>
        <v>0</v>
      </c>
      <c r="L512" s="387">
        <f>$L$511+$J$512</f>
        <v>0</v>
      </c>
      <c r="M512" s="164">
        <f>$M$511+$K$512</f>
        <v>0</v>
      </c>
      <c r="N512" s="387">
        <f>$N$511+$L$512</f>
        <v>0</v>
      </c>
      <c r="O512" s="164">
        <f>$O$511+$M$512</f>
        <v>1</v>
      </c>
      <c r="P512" s="387">
        <f>$P$511+$N$512</f>
        <v>0</v>
      </c>
      <c r="Q512" s="164">
        <f>$Q$511+$O$512</f>
        <v>1</v>
      </c>
      <c r="R512" s="387">
        <f>$R$511+$P$512</f>
        <v>0</v>
      </c>
      <c r="S512" s="164">
        <f>$S$511+$Q$512</f>
        <v>1</v>
      </c>
      <c r="T512" s="387">
        <f>$T$511+$R$512</f>
        <v>0</v>
      </c>
      <c r="U512" s="164">
        <f>$U$511+$S$512</f>
        <v>1</v>
      </c>
      <c r="V512" s="387">
        <f>$V$511+$T$512</f>
        <v>0</v>
      </c>
      <c r="W512" s="164">
        <f>$W$511+$U$512</f>
        <v>1</v>
      </c>
      <c r="X512" s="387">
        <f>$X$511+$V$512</f>
        <v>0</v>
      </c>
      <c r="Y512" s="164">
        <f>$Y$511+$W$512</f>
        <v>1</v>
      </c>
      <c r="Z512" s="387">
        <f>$Z$511+$X$512</f>
        <v>0</v>
      </c>
      <c r="AA512" s="164">
        <f>$AA$511+$Y$512</f>
        <v>1</v>
      </c>
      <c r="AB512" s="387">
        <f>$AB$511+$Z$512</f>
        <v>0</v>
      </c>
      <c r="AC512" s="402">
        <f t="shared" si="8"/>
        <v>7</v>
      </c>
    </row>
    <row r="513" spans="1:32" ht="15" customHeight="1">
      <c r="A513" s="107">
        <v>1</v>
      </c>
      <c r="B513" s="994" t="str">
        <f>'04.01.4-COBERTURAS'!$B$295</f>
        <v>04.01.550.03</v>
      </c>
      <c r="C513" s="996" t="str">
        <f>'04.01.4-COBERTURAS'!$C$295</f>
        <v>FORRO EM MADEIRA, INCLUSIVE ESTRUTURA BIDIRECIONAL DE FIXAÇÃO</v>
      </c>
      <c r="D513" s="1010">
        <f>'04.01.4-COBERTURAS'!$H$295</f>
        <v>0</v>
      </c>
      <c r="E513" s="175"/>
      <c r="F513" s="381">
        <f>$E$513*$D$513</f>
        <v>0</v>
      </c>
      <c r="G513" s="176"/>
      <c r="H513" s="386">
        <f>$G$513*$D$513</f>
        <v>0</v>
      </c>
      <c r="I513" s="176"/>
      <c r="J513" s="386">
        <f>$I$513*$D$513</f>
        <v>0</v>
      </c>
      <c r="K513" s="176"/>
      <c r="L513" s="386">
        <f>$K$513*$D$513</f>
        <v>0</v>
      </c>
      <c r="M513" s="176"/>
      <c r="N513" s="386">
        <f>$M$513*$D$513</f>
        <v>0</v>
      </c>
      <c r="O513" s="176">
        <v>1</v>
      </c>
      <c r="P513" s="386">
        <f>$O$513*$D$513</f>
        <v>0</v>
      </c>
      <c r="Q513" s="176"/>
      <c r="R513" s="386">
        <f>$Q$513*$D$513</f>
        <v>0</v>
      </c>
      <c r="S513" s="176"/>
      <c r="T513" s="386">
        <f>$S$513*$D$513</f>
        <v>0</v>
      </c>
      <c r="U513" s="176"/>
      <c r="V513" s="386">
        <f>$U$513*$D$513</f>
        <v>0</v>
      </c>
      <c r="W513" s="176"/>
      <c r="X513" s="386">
        <f>$W$513*$D$513</f>
        <v>0</v>
      </c>
      <c r="Y513" s="176"/>
      <c r="Z513" s="386">
        <f>$Y$513*$D$513</f>
        <v>0</v>
      </c>
      <c r="AA513" s="176"/>
      <c r="AB513" s="386">
        <f>$AA$513*$D$513</f>
        <v>0</v>
      </c>
      <c r="AC513" s="402">
        <f t="shared" si="8"/>
        <v>1</v>
      </c>
      <c r="AF513" t="s">
        <v>2890</v>
      </c>
    </row>
    <row r="514" spans="1:32" ht="15" customHeight="1" thickBot="1">
      <c r="A514" s="107">
        <v>2</v>
      </c>
      <c r="B514" s="995"/>
      <c r="C514" s="997"/>
      <c r="D514" s="1011"/>
      <c r="E514" s="162">
        <f>$E$513</f>
        <v>0</v>
      </c>
      <c r="F514" s="382">
        <f>$F$513</f>
        <v>0</v>
      </c>
      <c r="G514" s="164">
        <f>$G$513+$E$514</f>
        <v>0</v>
      </c>
      <c r="H514" s="387">
        <f>$H$513+$F$514</f>
        <v>0</v>
      </c>
      <c r="I514" s="164">
        <f>$I$513+$G$514</f>
        <v>0</v>
      </c>
      <c r="J514" s="387">
        <f>$J$513+$H$514</f>
        <v>0</v>
      </c>
      <c r="K514" s="164">
        <f>$K$513+$I$514</f>
        <v>0</v>
      </c>
      <c r="L514" s="387">
        <f>$L$513+$J$514</f>
        <v>0</v>
      </c>
      <c r="M514" s="164">
        <f>$M$513+$K$514</f>
        <v>0</v>
      </c>
      <c r="N514" s="387">
        <f>$N$513+$L$514</f>
        <v>0</v>
      </c>
      <c r="O514" s="164">
        <f>$O$513+$M$514</f>
        <v>1</v>
      </c>
      <c r="P514" s="387">
        <f>$P$513+$N$514</f>
        <v>0</v>
      </c>
      <c r="Q514" s="164">
        <f>$Q$513+$O$514</f>
        <v>1</v>
      </c>
      <c r="R514" s="387">
        <f>$R$513+$P$514</f>
        <v>0</v>
      </c>
      <c r="S514" s="164">
        <f>$S$513+$Q$514</f>
        <v>1</v>
      </c>
      <c r="T514" s="387">
        <f>$T$513+$R$514</f>
        <v>0</v>
      </c>
      <c r="U514" s="164">
        <f>$U$513+$S$514</f>
        <v>1</v>
      </c>
      <c r="V514" s="387">
        <f>$V$513+$T$514</f>
        <v>0</v>
      </c>
      <c r="W514" s="164">
        <f>$W$513+$U$514</f>
        <v>1</v>
      </c>
      <c r="X514" s="387">
        <f>$X$513+$V$514</f>
        <v>0</v>
      </c>
      <c r="Y514" s="164">
        <f>$Y$513+$W$514</f>
        <v>1</v>
      </c>
      <c r="Z514" s="387">
        <f>$Z$513+$X$514</f>
        <v>0</v>
      </c>
      <c r="AA514" s="164">
        <f>$AA$513+$Y$514</f>
        <v>1</v>
      </c>
      <c r="AB514" s="387">
        <f>$AB$513+$Z$514</f>
        <v>0</v>
      </c>
      <c r="AC514" s="402">
        <f t="shared" si="8"/>
        <v>7</v>
      </c>
    </row>
    <row r="515" spans="1:32" ht="15" customHeight="1">
      <c r="A515" s="107">
        <v>1</v>
      </c>
      <c r="B515" s="994" t="str">
        <f>'04.01.4-COBERTURAS'!$B$296</f>
        <v>04.01.550.04</v>
      </c>
      <c r="C515" s="996" t="str">
        <f>'04.01.4-COBERTURAS'!$C$296</f>
        <v>RODA FORRO EM MADEIRA  - CEDRINHO, PARAJU, MASSARANDUBRA, ANGELIN OU EQUIVALENTE DA REGIÃO - FORNECIMENTO E INSTALAÇÃO</v>
      </c>
      <c r="D515" s="1010">
        <f>'04.01.4-COBERTURAS'!$H$296</f>
        <v>0</v>
      </c>
      <c r="E515" s="175"/>
      <c r="F515" s="381">
        <f>$E$515*$D$515</f>
        <v>0</v>
      </c>
      <c r="G515" s="176"/>
      <c r="H515" s="386">
        <f>$G$515*$D$515</f>
        <v>0</v>
      </c>
      <c r="I515" s="176"/>
      <c r="J515" s="386">
        <f>$I$515*$D$515</f>
        <v>0</v>
      </c>
      <c r="K515" s="176"/>
      <c r="L515" s="386">
        <f>$K$515*$D$515</f>
        <v>0</v>
      </c>
      <c r="M515" s="176"/>
      <c r="N515" s="386">
        <f>$M$515*$D$515</f>
        <v>0</v>
      </c>
      <c r="O515" s="176">
        <v>1</v>
      </c>
      <c r="P515" s="386">
        <f>$O$515*$D$515</f>
        <v>0</v>
      </c>
      <c r="Q515" s="176"/>
      <c r="R515" s="386">
        <f>$Q$515*$D$515</f>
        <v>0</v>
      </c>
      <c r="S515" s="176"/>
      <c r="T515" s="386">
        <f>$S$515*$D$515</f>
        <v>0</v>
      </c>
      <c r="U515" s="176"/>
      <c r="V515" s="386">
        <f>$U$515*$D$515</f>
        <v>0</v>
      </c>
      <c r="W515" s="176"/>
      <c r="X515" s="386">
        <f>$W$515*$D$515</f>
        <v>0</v>
      </c>
      <c r="Y515" s="176"/>
      <c r="Z515" s="386">
        <f>$Y$515*$D$515</f>
        <v>0</v>
      </c>
      <c r="AA515" s="176"/>
      <c r="AB515" s="386">
        <f>$AA$515*$D$515</f>
        <v>0</v>
      </c>
      <c r="AC515" s="402">
        <f t="shared" si="8"/>
        <v>1</v>
      </c>
      <c r="AF515" t="s">
        <v>2891</v>
      </c>
    </row>
    <row r="516" spans="1:32" ht="15" customHeight="1" thickBot="1">
      <c r="A516" s="107">
        <v>2</v>
      </c>
      <c r="B516" s="995"/>
      <c r="C516" s="997"/>
      <c r="D516" s="1011"/>
      <c r="E516" s="162">
        <f>$E$515</f>
        <v>0</v>
      </c>
      <c r="F516" s="382">
        <f>$F$515</f>
        <v>0</v>
      </c>
      <c r="G516" s="164">
        <f>$G$515+$E$516</f>
        <v>0</v>
      </c>
      <c r="H516" s="387">
        <f>$H$515+$F$516</f>
        <v>0</v>
      </c>
      <c r="I516" s="164">
        <f>$I$515+$G$516</f>
        <v>0</v>
      </c>
      <c r="J516" s="387">
        <f>$J$515+$H$516</f>
        <v>0</v>
      </c>
      <c r="K516" s="164">
        <f>$K$515+$I$516</f>
        <v>0</v>
      </c>
      <c r="L516" s="387">
        <f>$L$515+$J$516</f>
        <v>0</v>
      </c>
      <c r="M516" s="164">
        <f>$M$515+$K$516</f>
        <v>0</v>
      </c>
      <c r="N516" s="387">
        <f>$N$515+$L$516</f>
        <v>0</v>
      </c>
      <c r="O516" s="164">
        <f>$O$515+$M$516</f>
        <v>1</v>
      </c>
      <c r="P516" s="387">
        <f>$P$515+$N$516</f>
        <v>0</v>
      </c>
      <c r="Q516" s="164">
        <f>$Q$515+$O$516</f>
        <v>1</v>
      </c>
      <c r="R516" s="387">
        <f>$R$515+$P$516</f>
        <v>0</v>
      </c>
      <c r="S516" s="164">
        <f>$S$515+$Q$516</f>
        <v>1</v>
      </c>
      <c r="T516" s="387">
        <f>$T$515+$R$516</f>
        <v>0</v>
      </c>
      <c r="U516" s="164">
        <f>$U$515+$S$516</f>
        <v>1</v>
      </c>
      <c r="V516" s="387">
        <f>$V$515+$T$516</f>
        <v>0</v>
      </c>
      <c r="W516" s="164">
        <f>$W$515+$U$516</f>
        <v>1</v>
      </c>
      <c r="X516" s="387">
        <f>$X$515+$V$516</f>
        <v>0</v>
      </c>
      <c r="Y516" s="164">
        <f>$Y$515+$W$516</f>
        <v>1</v>
      </c>
      <c r="Z516" s="387">
        <f>$Z$515+$X$516</f>
        <v>0</v>
      </c>
      <c r="AA516" s="164">
        <f>$AA$515+$Y$516</f>
        <v>1</v>
      </c>
      <c r="AB516" s="387">
        <f>$AB$515+$Z$516</f>
        <v>0</v>
      </c>
      <c r="AC516" s="402">
        <f t="shared" si="8"/>
        <v>7</v>
      </c>
    </row>
    <row r="517" spans="1:32" ht="15" customHeight="1">
      <c r="A517" s="107">
        <v>1</v>
      </c>
      <c r="B517" s="994" t="str">
        <f>'04.01.4-COBERTURAS'!$B$297</f>
        <v>04.01.550.05</v>
      </c>
      <c r="C517" s="996" t="str">
        <f>'04.01.4-COBERTURAS'!$C$297</f>
        <v>PINTURA TINTA DE ACABAMENTO (PIGMENTADA) ESMALTE SINTÉTICO ACETINADO EM MADEIRA, 2 DEMÃOS. AF_01/2021</v>
      </c>
      <c r="D517" s="1010">
        <f>'04.01.4-COBERTURAS'!$H$297</f>
        <v>0</v>
      </c>
      <c r="E517" s="175"/>
      <c r="F517" s="381">
        <f>$E$517*$D$517</f>
        <v>0</v>
      </c>
      <c r="G517" s="176"/>
      <c r="H517" s="386">
        <f>$G$517*$D$517</f>
        <v>0</v>
      </c>
      <c r="I517" s="176"/>
      <c r="J517" s="386">
        <f>$I$517*$D$517</f>
        <v>0</v>
      </c>
      <c r="K517" s="176"/>
      <c r="L517" s="386">
        <f>$K$517*$D$517</f>
        <v>0</v>
      </c>
      <c r="M517" s="176"/>
      <c r="N517" s="386">
        <f>$M$517*$D$517</f>
        <v>0</v>
      </c>
      <c r="O517" s="176">
        <v>1</v>
      </c>
      <c r="P517" s="386">
        <f>$O$517*$D$517</f>
        <v>0</v>
      </c>
      <c r="Q517" s="176"/>
      <c r="R517" s="386">
        <f>$Q$517*$D$517</f>
        <v>0</v>
      </c>
      <c r="S517" s="176"/>
      <c r="T517" s="386">
        <f>$S$517*$D$517</f>
        <v>0</v>
      </c>
      <c r="U517" s="176"/>
      <c r="V517" s="386">
        <f>$U$517*$D$517</f>
        <v>0</v>
      </c>
      <c r="W517" s="176"/>
      <c r="X517" s="386">
        <f>$W$517*$D$517</f>
        <v>0</v>
      </c>
      <c r="Y517" s="176"/>
      <c r="Z517" s="386">
        <f>$Y$517*$D$517</f>
        <v>0</v>
      </c>
      <c r="AA517" s="176"/>
      <c r="AB517" s="386">
        <f>$AA$517*$D$517</f>
        <v>0</v>
      </c>
      <c r="AC517" s="402">
        <f t="shared" si="8"/>
        <v>1</v>
      </c>
      <c r="AF517" t="s">
        <v>2892</v>
      </c>
    </row>
    <row r="518" spans="1:32" ht="15" customHeight="1" thickBot="1">
      <c r="A518" s="107">
        <v>2</v>
      </c>
      <c r="B518" s="995"/>
      <c r="C518" s="997"/>
      <c r="D518" s="1011"/>
      <c r="E518" s="162">
        <f>$E$517</f>
        <v>0</v>
      </c>
      <c r="F518" s="382">
        <f>$F$517</f>
        <v>0</v>
      </c>
      <c r="G518" s="164">
        <f>$G$517+$E$518</f>
        <v>0</v>
      </c>
      <c r="H518" s="387">
        <f>$H$517+$F$518</f>
        <v>0</v>
      </c>
      <c r="I518" s="164">
        <f>$I$517+$G$518</f>
        <v>0</v>
      </c>
      <c r="J518" s="387">
        <f>$J$517+$H$518</f>
        <v>0</v>
      </c>
      <c r="K518" s="164">
        <f>$K$517+$I$518</f>
        <v>0</v>
      </c>
      <c r="L518" s="387">
        <f>$L$517+$J$518</f>
        <v>0</v>
      </c>
      <c r="M518" s="164">
        <f>$M$517+$K$518</f>
        <v>0</v>
      </c>
      <c r="N518" s="387">
        <f>$N$517+$L$518</f>
        <v>0</v>
      </c>
      <c r="O518" s="164">
        <f>$O$517+$M$518</f>
        <v>1</v>
      </c>
      <c r="P518" s="387">
        <f>$P$517+$N$518</f>
        <v>0</v>
      </c>
      <c r="Q518" s="164">
        <f>$Q$517+$O$518</f>
        <v>1</v>
      </c>
      <c r="R518" s="387">
        <f>$R$517+$P$518</f>
        <v>0</v>
      </c>
      <c r="S518" s="164">
        <f>$S$517+$Q$518</f>
        <v>1</v>
      </c>
      <c r="T518" s="387">
        <f>$T$517+$R$518</f>
        <v>0</v>
      </c>
      <c r="U518" s="164">
        <f>$U$517+$S$518</f>
        <v>1</v>
      </c>
      <c r="V518" s="387">
        <f>$V$517+$T$518</f>
        <v>0</v>
      </c>
      <c r="W518" s="164">
        <f>$W$517+$U$518</f>
        <v>1</v>
      </c>
      <c r="X518" s="387">
        <f>$X$517+$V$518</f>
        <v>0</v>
      </c>
      <c r="Y518" s="164">
        <f>$Y$517+$W$518</f>
        <v>1</v>
      </c>
      <c r="Z518" s="387">
        <f>$Z$517+$X$518</f>
        <v>0</v>
      </c>
      <c r="AA518" s="164">
        <f>$AA$517+$Y$518</f>
        <v>1</v>
      </c>
      <c r="AB518" s="387">
        <f>$AB$517+$Z$518</f>
        <v>0</v>
      </c>
      <c r="AC518" s="402">
        <f t="shared" si="8"/>
        <v>7</v>
      </c>
    </row>
    <row r="519" spans="1:32" ht="15" customHeight="1" thickBot="1">
      <c r="B519" s="127" t="str">
        <f>'04.01.4-COBERTURAS'!$B$298</f>
        <v>04.01.700</v>
      </c>
      <c r="C519" s="128" t="str">
        <f>'04.01.4-COBERTURAS'!$C$298</f>
        <v>Acabamentos e Arremates</v>
      </c>
      <c r="D519" s="343"/>
      <c r="E519" s="1000"/>
      <c r="F519" s="1000"/>
      <c r="G519" s="1000"/>
      <c r="H519" s="1000"/>
      <c r="I519" s="1000"/>
      <c r="J519" s="1000"/>
      <c r="K519" s="1000"/>
      <c r="L519" s="1000"/>
      <c r="M519" s="1000"/>
      <c r="N519" s="1000"/>
      <c r="O519" s="1000"/>
      <c r="P519" s="1000"/>
      <c r="Q519" s="1000"/>
      <c r="R519" s="1000"/>
      <c r="S519" s="1000"/>
      <c r="T519" s="1000"/>
      <c r="U519" s="1000"/>
      <c r="V519" s="1000"/>
      <c r="W519" s="1000"/>
      <c r="X519" s="1000"/>
      <c r="Y519" s="1000"/>
      <c r="Z519" s="1000"/>
      <c r="AA519" s="1000"/>
      <c r="AB519" s="1000"/>
      <c r="AC519" s="402">
        <f t="shared" si="8"/>
        <v>0</v>
      </c>
      <c r="AF519" t="s">
        <v>2893</v>
      </c>
    </row>
    <row r="520" spans="1:32" ht="15" customHeight="1">
      <c r="A520" s="107">
        <v>1</v>
      </c>
      <c r="B520" s="994" t="str">
        <f>'04.01.4-COBERTURAS'!$B$299</f>
        <v>04.01.700.01</v>
      </c>
      <c r="C520" s="996" t="str">
        <f>'04.01.4-COBERTURAS'!$C$299</f>
        <v>CALHA EM CHAPA DE ALUMÍNIO, RETANGULAR (15X15CM), 1,5MM DE ESPESSURA, INCLUSO TRANSPORTE VERTICAL</v>
      </c>
      <c r="D520" s="1010">
        <f>'04.01.4-COBERTURAS'!$H$299</f>
        <v>0</v>
      </c>
      <c r="E520" s="175"/>
      <c r="F520" s="381">
        <f>$E$520*$D$520</f>
        <v>0</v>
      </c>
      <c r="G520" s="176"/>
      <c r="H520" s="386">
        <f>$G$520*$D$520</f>
        <v>0</v>
      </c>
      <c r="I520" s="176"/>
      <c r="J520" s="386">
        <f>$I$520*$D$520</f>
        <v>0</v>
      </c>
      <c r="K520" s="176"/>
      <c r="L520" s="386">
        <f>$K$520*$D$520</f>
        <v>0</v>
      </c>
      <c r="M520" s="176"/>
      <c r="N520" s="386">
        <f>$M$520*$D$520</f>
        <v>0</v>
      </c>
      <c r="O520" s="176">
        <v>1</v>
      </c>
      <c r="P520" s="386">
        <f>$O$520*$D$520</f>
        <v>0</v>
      </c>
      <c r="Q520" s="176"/>
      <c r="R520" s="386">
        <f>$Q$520*$D$520</f>
        <v>0</v>
      </c>
      <c r="S520" s="176"/>
      <c r="T520" s="386">
        <f>$S$520*$D$520</f>
        <v>0</v>
      </c>
      <c r="U520" s="176"/>
      <c r="V520" s="386">
        <f>$U$520*$D$520</f>
        <v>0</v>
      </c>
      <c r="W520" s="176"/>
      <c r="X520" s="386">
        <f>$W$520*$D$520</f>
        <v>0</v>
      </c>
      <c r="Y520" s="176"/>
      <c r="Z520" s="386">
        <f>$Y$520*$D$520</f>
        <v>0</v>
      </c>
      <c r="AA520" s="176"/>
      <c r="AB520" s="386">
        <f>$AA$520*$D$520</f>
        <v>0</v>
      </c>
      <c r="AC520" s="402">
        <f t="shared" si="8"/>
        <v>1</v>
      </c>
      <c r="AF520" t="s">
        <v>2894</v>
      </c>
    </row>
    <row r="521" spans="1:32" ht="15" customHeight="1" thickBot="1">
      <c r="A521" s="107">
        <v>2</v>
      </c>
      <c r="B521" s="995"/>
      <c r="C521" s="997"/>
      <c r="D521" s="1011"/>
      <c r="E521" s="162">
        <f>$E$520</f>
        <v>0</v>
      </c>
      <c r="F521" s="382">
        <f>$F$520</f>
        <v>0</v>
      </c>
      <c r="G521" s="164">
        <f>$G$520+$E$521</f>
        <v>0</v>
      </c>
      <c r="H521" s="387">
        <f>$H$520+$F$521</f>
        <v>0</v>
      </c>
      <c r="I521" s="164">
        <f>$I$520+$G$521</f>
        <v>0</v>
      </c>
      <c r="J521" s="387">
        <f>$J$520+$H$521</f>
        <v>0</v>
      </c>
      <c r="K521" s="164">
        <f>$K$520+$I$521</f>
        <v>0</v>
      </c>
      <c r="L521" s="387">
        <f>$L$520+$J$521</f>
        <v>0</v>
      </c>
      <c r="M521" s="164">
        <f>$M$520+$K$521</f>
        <v>0</v>
      </c>
      <c r="N521" s="387">
        <f>$N$520+$L$521</f>
        <v>0</v>
      </c>
      <c r="O521" s="164">
        <f>$O$520+$M$521</f>
        <v>1</v>
      </c>
      <c r="P521" s="387">
        <f>$P$520+$N$521</f>
        <v>0</v>
      </c>
      <c r="Q521" s="164">
        <f>$Q$520+$O$521</f>
        <v>1</v>
      </c>
      <c r="R521" s="387">
        <f>$R$520+$P$521</f>
        <v>0</v>
      </c>
      <c r="S521" s="164">
        <f>$S$520+$Q$521</f>
        <v>1</v>
      </c>
      <c r="T521" s="387">
        <f>$T$520+$R$521</f>
        <v>0</v>
      </c>
      <c r="U521" s="164">
        <f>$U$520+$S$521</f>
        <v>1</v>
      </c>
      <c r="V521" s="387">
        <f>$V$520+$T$521</f>
        <v>0</v>
      </c>
      <c r="W521" s="164">
        <f>$W$520+$U$521</f>
        <v>1</v>
      </c>
      <c r="X521" s="387">
        <f>$X$520+$V$521</f>
        <v>0</v>
      </c>
      <c r="Y521" s="164">
        <f>$Y$520+$W$521</f>
        <v>1</v>
      </c>
      <c r="Z521" s="387">
        <f>$Z$520+$X$521</f>
        <v>0</v>
      </c>
      <c r="AA521" s="164">
        <f>$AA$520+$Y$521</f>
        <v>1</v>
      </c>
      <c r="AB521" s="387">
        <f>$AB$520+$Z$521</f>
        <v>0</v>
      </c>
      <c r="AC521" s="402">
        <f t="shared" si="8"/>
        <v>7</v>
      </c>
    </row>
    <row r="522" spans="1:32" ht="15" customHeight="1">
      <c r="B522" s="76" t="str">
        <f>'04.01.4-COBERTURAS'!$B$300</f>
        <v>04.01.000</v>
      </c>
      <c r="C522" s="40" t="str">
        <f>'04.01.4-COBERTURAS'!$C$300</f>
        <v xml:space="preserve">ARQUITETURA - Bloco J (J7 e J8) </v>
      </c>
      <c r="D522" s="378">
        <f>'04.01.4-COBERTURAS'!$H$300</f>
        <v>0</v>
      </c>
      <c r="E522" s="993"/>
      <c r="F522" s="993"/>
      <c r="G522" s="993"/>
      <c r="H522" s="993"/>
      <c r="I522" s="993"/>
      <c r="J522" s="993"/>
      <c r="K522" s="993"/>
      <c r="L522" s="993"/>
      <c r="M522" s="993"/>
      <c r="N522" s="993"/>
      <c r="O522" s="993"/>
      <c r="P522" s="993"/>
      <c r="Q522" s="993"/>
      <c r="R522" s="993"/>
      <c r="S522" s="993"/>
      <c r="T522" s="993"/>
      <c r="U522" s="993"/>
      <c r="V522" s="993"/>
      <c r="W522" s="993"/>
      <c r="X522" s="993"/>
      <c r="Y522" s="993"/>
      <c r="Z522" s="993"/>
      <c r="AA522" s="993"/>
      <c r="AB522" s="993"/>
      <c r="AC522" s="402">
        <f t="shared" si="8"/>
        <v>0</v>
      </c>
      <c r="AF522" s="200" t="s">
        <v>671</v>
      </c>
    </row>
    <row r="523" spans="1:32" ht="15" customHeight="1" thickBot="1">
      <c r="B523" s="127" t="str">
        <f>'04.01.4-COBERTURAS'!$B$301</f>
        <v>04.01.400</v>
      </c>
      <c r="C523" s="128" t="str">
        <f>'04.01.4-COBERTURAS'!$C$301</f>
        <v>Cobertura e fechamento lateral</v>
      </c>
      <c r="D523" s="343"/>
      <c r="E523" s="1000"/>
      <c r="F523" s="1000"/>
      <c r="G523" s="1000"/>
      <c r="H523" s="1000"/>
      <c r="I523" s="1000"/>
      <c r="J523" s="1000"/>
      <c r="K523" s="1000"/>
      <c r="L523" s="1000"/>
      <c r="M523" s="1000"/>
      <c r="N523" s="1000"/>
      <c r="O523" s="1000"/>
      <c r="P523" s="1000"/>
      <c r="Q523" s="1000"/>
      <c r="R523" s="1000"/>
      <c r="S523" s="1000"/>
      <c r="T523" s="1000"/>
      <c r="U523" s="1000"/>
      <c r="V523" s="1000"/>
      <c r="W523" s="1000"/>
      <c r="X523" s="1000"/>
      <c r="Y523" s="1000"/>
      <c r="Z523" s="1000"/>
      <c r="AA523" s="1000"/>
      <c r="AB523" s="1000"/>
      <c r="AC523" s="402">
        <f t="shared" si="8"/>
        <v>0</v>
      </c>
      <c r="AF523" t="s">
        <v>673</v>
      </c>
    </row>
    <row r="524" spans="1:32" ht="15" customHeight="1">
      <c r="A524" s="107">
        <v>1</v>
      </c>
      <c r="B524" s="994" t="str">
        <f>'04.01.4-COBERTURAS'!$B$302</f>
        <v>04.01.400.01</v>
      </c>
      <c r="C524" s="996" t="str">
        <f>'04.01.4-COBERTURAS'!$C$302</f>
        <v>REMOÇÃO DE TELHAS DE FIBROCIMENTO METÁLICA E CERÂMICA, DE FORMA MANUAL, SEM REAPROVEITAMENTO. AF_09/2023</v>
      </c>
      <c r="D524" s="1010">
        <f>'04.01.4-COBERTURAS'!$H$302</f>
        <v>0</v>
      </c>
      <c r="E524" s="175"/>
      <c r="F524" s="381">
        <f>$E$524*$D$524</f>
        <v>0</v>
      </c>
      <c r="G524" s="176"/>
      <c r="H524" s="386">
        <f>$G$524*$D$524</f>
        <v>0</v>
      </c>
      <c r="I524" s="176"/>
      <c r="J524" s="386">
        <f>$I$524*$D$524</f>
        <v>0</v>
      </c>
      <c r="K524" s="176"/>
      <c r="L524" s="386">
        <f>$K$524*$D$524</f>
        <v>0</v>
      </c>
      <c r="M524" s="176">
        <v>1</v>
      </c>
      <c r="N524" s="386">
        <f>$M$524*$D$524</f>
        <v>0</v>
      </c>
      <c r="O524" s="176"/>
      <c r="P524" s="386">
        <f>$O$524*$D$524</f>
        <v>0</v>
      </c>
      <c r="Q524" s="176"/>
      <c r="R524" s="386">
        <f>$Q$524*$D$524</f>
        <v>0</v>
      </c>
      <c r="S524" s="176"/>
      <c r="T524" s="386">
        <f>$S$524*$D$524</f>
        <v>0</v>
      </c>
      <c r="U524" s="176"/>
      <c r="V524" s="386">
        <f>$U$524*$D$524</f>
        <v>0</v>
      </c>
      <c r="W524" s="176"/>
      <c r="X524" s="386">
        <f>$W$524*$D$524</f>
        <v>0</v>
      </c>
      <c r="Y524" s="176"/>
      <c r="Z524" s="386">
        <f>$Y$524*$D$524</f>
        <v>0</v>
      </c>
      <c r="AA524" s="176"/>
      <c r="AB524" s="386">
        <f>$AA$524*$D$524</f>
        <v>0</v>
      </c>
      <c r="AC524" s="402">
        <f t="shared" si="8"/>
        <v>1</v>
      </c>
      <c r="AF524" t="s">
        <v>674</v>
      </c>
    </row>
    <row r="525" spans="1:32" ht="15" customHeight="1" thickBot="1">
      <c r="A525" s="107">
        <v>2</v>
      </c>
      <c r="B525" s="995"/>
      <c r="C525" s="997"/>
      <c r="D525" s="1011"/>
      <c r="E525" s="162">
        <f>$E$524</f>
        <v>0</v>
      </c>
      <c r="F525" s="382">
        <f>$F$524</f>
        <v>0</v>
      </c>
      <c r="G525" s="164">
        <f>$G$524+$E$525</f>
        <v>0</v>
      </c>
      <c r="H525" s="387">
        <f>$H$524+$F$525</f>
        <v>0</v>
      </c>
      <c r="I525" s="164">
        <f>$I$524+$G$525</f>
        <v>0</v>
      </c>
      <c r="J525" s="387">
        <f>$J$524+$H$525</f>
        <v>0</v>
      </c>
      <c r="K525" s="164">
        <f>$K$524+$I$525</f>
        <v>0</v>
      </c>
      <c r="L525" s="387">
        <f>$L$524+$J$525</f>
        <v>0</v>
      </c>
      <c r="M525" s="164">
        <f>$M$524+$K$525</f>
        <v>1</v>
      </c>
      <c r="N525" s="387">
        <f>$N$524+$L$525</f>
        <v>0</v>
      </c>
      <c r="O525" s="164">
        <f>$O$524+$M$525</f>
        <v>1</v>
      </c>
      <c r="P525" s="387">
        <f>$P$524+$N$525</f>
        <v>0</v>
      </c>
      <c r="Q525" s="164">
        <f>$Q$524+$O$525</f>
        <v>1</v>
      </c>
      <c r="R525" s="387">
        <f>$R$524+$P$525</f>
        <v>0</v>
      </c>
      <c r="S525" s="164">
        <f>$S$524+$Q$525</f>
        <v>1</v>
      </c>
      <c r="T525" s="387">
        <f>$T$524+$R$525</f>
        <v>0</v>
      </c>
      <c r="U525" s="164">
        <f>$U$524+$S$525</f>
        <v>1</v>
      </c>
      <c r="V525" s="387">
        <f>$V$524+$T$525</f>
        <v>0</v>
      </c>
      <c r="W525" s="164">
        <f>$W$524+$U$525</f>
        <v>1</v>
      </c>
      <c r="X525" s="387">
        <f>$X$524+$V$525</f>
        <v>0</v>
      </c>
      <c r="Y525" s="164">
        <f>$Y$524+$W$525</f>
        <v>1</v>
      </c>
      <c r="Z525" s="387">
        <f>$Z$524+$X$525</f>
        <v>0</v>
      </c>
      <c r="AA525" s="164">
        <f>$AA$524+$Y$525</f>
        <v>1</v>
      </c>
      <c r="AB525" s="387">
        <f>$AB$524+$Z$525</f>
        <v>0</v>
      </c>
      <c r="AC525" s="402">
        <f t="shared" si="8"/>
        <v>8</v>
      </c>
    </row>
    <row r="526" spans="1:32" ht="15" customHeight="1">
      <c r="A526" s="107">
        <v>1</v>
      </c>
      <c r="B526" s="994" t="str">
        <f>'04.01.4-COBERTURAS'!$B$303</f>
        <v>04.01.400.02</v>
      </c>
      <c r="C526" s="996" t="str">
        <f>'04.01.4-COBERTURAS'!$C$303</f>
        <v>REMOÇÃO DE TRAMA DE MADEIRA PARA COBERTURA, DE FORMA MANUAL, SEM REAPROVEITAMENTO. AF_09/2023</v>
      </c>
      <c r="D526" s="1010">
        <f>'04.01.4-COBERTURAS'!$H$303</f>
        <v>0</v>
      </c>
      <c r="E526" s="175"/>
      <c r="F526" s="381">
        <f>$E$526*$D$526</f>
        <v>0</v>
      </c>
      <c r="G526" s="176"/>
      <c r="H526" s="386">
        <f>$G$526*$D$526</f>
        <v>0</v>
      </c>
      <c r="I526" s="176"/>
      <c r="J526" s="386">
        <f>$I$526*$D$526</f>
        <v>0</v>
      </c>
      <c r="K526" s="176"/>
      <c r="L526" s="386">
        <f>$K$526*$D$526</f>
        <v>0</v>
      </c>
      <c r="M526" s="176">
        <v>1</v>
      </c>
      <c r="N526" s="386">
        <f>$M$526*$D$526</f>
        <v>0</v>
      </c>
      <c r="O526" s="176"/>
      <c r="P526" s="386">
        <f>$O$526*$D$526</f>
        <v>0</v>
      </c>
      <c r="Q526" s="176"/>
      <c r="R526" s="386">
        <f>$Q$526*$D$526</f>
        <v>0</v>
      </c>
      <c r="S526" s="176"/>
      <c r="T526" s="386">
        <f>$S$526*$D$526</f>
        <v>0</v>
      </c>
      <c r="U526" s="176"/>
      <c r="V526" s="386">
        <f>$U$526*$D$526</f>
        <v>0</v>
      </c>
      <c r="W526" s="176"/>
      <c r="X526" s="386">
        <f>$W$526*$D$526</f>
        <v>0</v>
      </c>
      <c r="Y526" s="176"/>
      <c r="Z526" s="386">
        <f>$Y$526*$D$526</f>
        <v>0</v>
      </c>
      <c r="AA526" s="176"/>
      <c r="AB526" s="386">
        <f>$AA$526*$D$526</f>
        <v>0</v>
      </c>
      <c r="AC526" s="402">
        <f t="shared" si="8"/>
        <v>1</v>
      </c>
      <c r="AF526" t="s">
        <v>675</v>
      </c>
    </row>
    <row r="527" spans="1:32" ht="15" customHeight="1" thickBot="1">
      <c r="A527" s="107">
        <v>2</v>
      </c>
      <c r="B527" s="995"/>
      <c r="C527" s="997"/>
      <c r="D527" s="1011"/>
      <c r="E527" s="162">
        <f>$E$526</f>
        <v>0</v>
      </c>
      <c r="F527" s="382">
        <f>$F$526</f>
        <v>0</v>
      </c>
      <c r="G527" s="164">
        <f>$G$526+$E$527</f>
        <v>0</v>
      </c>
      <c r="H527" s="387">
        <f>$H$526+$F$527</f>
        <v>0</v>
      </c>
      <c r="I527" s="164">
        <f>$I$526+$G$527</f>
        <v>0</v>
      </c>
      <c r="J527" s="387">
        <f>$J$526+$H$527</f>
        <v>0</v>
      </c>
      <c r="K527" s="164">
        <f>$K$526+$I$527</f>
        <v>0</v>
      </c>
      <c r="L527" s="387">
        <f>$L$526+$J$527</f>
        <v>0</v>
      </c>
      <c r="M527" s="164">
        <f>$M$526+$K$527</f>
        <v>1</v>
      </c>
      <c r="N527" s="387">
        <f>$N$526+$L$527</f>
        <v>0</v>
      </c>
      <c r="O527" s="164">
        <f>$O$526+$M$527</f>
        <v>1</v>
      </c>
      <c r="P527" s="387">
        <f>$P$526+$N$527</f>
        <v>0</v>
      </c>
      <c r="Q527" s="164">
        <f>$Q$526+$O$527</f>
        <v>1</v>
      </c>
      <c r="R527" s="387">
        <f>$R$526+$P$527</f>
        <v>0</v>
      </c>
      <c r="S527" s="164">
        <f>$S$526+$Q$527</f>
        <v>1</v>
      </c>
      <c r="T527" s="387">
        <f>$T$526+$R$527</f>
        <v>0</v>
      </c>
      <c r="U527" s="164">
        <f>$U$526+$S$527</f>
        <v>1</v>
      </c>
      <c r="V527" s="387">
        <f>$V$526+$T$527</f>
        <v>0</v>
      </c>
      <c r="W527" s="164">
        <f>$W$526+$U$527</f>
        <v>1</v>
      </c>
      <c r="X527" s="387">
        <f>$X$526+$V$527</f>
        <v>0</v>
      </c>
      <c r="Y527" s="164">
        <f>$Y$526+$W$527</f>
        <v>1</v>
      </c>
      <c r="Z527" s="387">
        <f>$Z$526+$X$527</f>
        <v>0</v>
      </c>
      <c r="AA527" s="164">
        <f>$AA$526+$Y$527</f>
        <v>1</v>
      </c>
      <c r="AB527" s="387">
        <f>$AB$526+$Z$527</f>
        <v>0</v>
      </c>
      <c r="AC527" s="402">
        <f t="shared" si="8"/>
        <v>8</v>
      </c>
    </row>
    <row r="528" spans="1:32" ht="15" customHeight="1">
      <c r="A528" s="107">
        <v>1</v>
      </c>
      <c r="B528" s="994" t="str">
        <f>'04.01.4-COBERTURAS'!$B$304</f>
        <v>04.01.400.03</v>
      </c>
      <c r="C528" s="996" t="str">
        <f>'04.01.4-COBERTURAS'!$C$304</f>
        <v>CONTRAPISO EM ARGAMASSA TRAÇO 1:4 (CIMENTO E AREIA), PREPARO MANUAL, APLICADO EM ÁREAS MOLHADAS SOBRE LAJE, ADERIDO, ACABAMENTO NÃO REFORÇADO, ESPESSURA 3CM. AF_07/2021</v>
      </c>
      <c r="D528" s="1010">
        <f>'04.01.4-COBERTURAS'!$H$304</f>
        <v>0</v>
      </c>
      <c r="E528" s="175"/>
      <c r="F528" s="381">
        <f>$E$528*$D$528</f>
        <v>0</v>
      </c>
      <c r="G528" s="176"/>
      <c r="H528" s="386">
        <f>$G$528*$D$528</f>
        <v>0</v>
      </c>
      <c r="I528" s="176"/>
      <c r="J528" s="386">
        <f>$I$528*$D$528</f>
        <v>0</v>
      </c>
      <c r="K528" s="176"/>
      <c r="L528" s="386">
        <f>$K$528*$D$528</f>
        <v>0</v>
      </c>
      <c r="M528" s="176"/>
      <c r="N528" s="386">
        <f>$M$528*$D$528</f>
        <v>0</v>
      </c>
      <c r="O528" s="176">
        <v>1</v>
      </c>
      <c r="P528" s="386">
        <f>$O$528*$D$528</f>
        <v>0</v>
      </c>
      <c r="Q528" s="176"/>
      <c r="R528" s="386">
        <f>$Q$528*$D$528</f>
        <v>0</v>
      </c>
      <c r="S528" s="176"/>
      <c r="T528" s="386">
        <f>$S$528*$D$528</f>
        <v>0</v>
      </c>
      <c r="U528" s="176"/>
      <c r="V528" s="386">
        <f>$U$528*$D$528</f>
        <v>0</v>
      </c>
      <c r="W528" s="176"/>
      <c r="X528" s="386">
        <f>$W$528*$D$528</f>
        <v>0</v>
      </c>
      <c r="Y528" s="176"/>
      <c r="Z528" s="386">
        <f>$Y$528*$D$528</f>
        <v>0</v>
      </c>
      <c r="AA528" s="176"/>
      <c r="AB528" s="386">
        <f>$AA$528*$D$528</f>
        <v>0</v>
      </c>
      <c r="AC528" s="402">
        <f t="shared" si="8"/>
        <v>1</v>
      </c>
      <c r="AF528" t="s">
        <v>2895</v>
      </c>
    </row>
    <row r="529" spans="1:32" ht="15" customHeight="1" thickBot="1">
      <c r="A529" s="107">
        <v>2</v>
      </c>
      <c r="B529" s="995"/>
      <c r="C529" s="997"/>
      <c r="D529" s="1011"/>
      <c r="E529" s="162">
        <f>$E$528</f>
        <v>0</v>
      </c>
      <c r="F529" s="382">
        <f>$F$528</f>
        <v>0</v>
      </c>
      <c r="G529" s="164">
        <f>$G$528+$E$529</f>
        <v>0</v>
      </c>
      <c r="H529" s="387">
        <f>$H$528+$F$529</f>
        <v>0</v>
      </c>
      <c r="I529" s="164">
        <f>$I$528+$G$529</f>
        <v>0</v>
      </c>
      <c r="J529" s="387">
        <f>$J$528+$H$529</f>
        <v>0</v>
      </c>
      <c r="K529" s="164">
        <f>$K$528+$I$529</f>
        <v>0</v>
      </c>
      <c r="L529" s="387">
        <f>$L$528+$J$529</f>
        <v>0</v>
      </c>
      <c r="M529" s="164">
        <f>$M$528+$K$529</f>
        <v>0</v>
      </c>
      <c r="N529" s="387">
        <f>$N$528+$L$529</f>
        <v>0</v>
      </c>
      <c r="O529" s="164">
        <f>$O$528+$M$529</f>
        <v>1</v>
      </c>
      <c r="P529" s="387">
        <f>$P$528+$N$529</f>
        <v>0</v>
      </c>
      <c r="Q529" s="164">
        <f>$Q$528+$O$529</f>
        <v>1</v>
      </c>
      <c r="R529" s="387">
        <f>$R$528+$P$529</f>
        <v>0</v>
      </c>
      <c r="S529" s="164">
        <f>$S$528+$Q$529</f>
        <v>1</v>
      </c>
      <c r="T529" s="387">
        <f>$T$528+$R$529</f>
        <v>0</v>
      </c>
      <c r="U529" s="164">
        <f>$U$528+$S$529</f>
        <v>1</v>
      </c>
      <c r="V529" s="387">
        <f>$V$528+$T$529</f>
        <v>0</v>
      </c>
      <c r="W529" s="164">
        <f>$W$528+$U$529</f>
        <v>1</v>
      </c>
      <c r="X529" s="387">
        <f>$X$528+$V$529</f>
        <v>0</v>
      </c>
      <c r="Y529" s="164">
        <f>$Y$528+$W$529</f>
        <v>1</v>
      </c>
      <c r="Z529" s="387">
        <f>$Z$528+$X$529</f>
        <v>0</v>
      </c>
      <c r="AA529" s="164">
        <f>$AA$528+$Y$529</f>
        <v>1</v>
      </c>
      <c r="AB529" s="387">
        <f>$AB$528+$Z$529</f>
        <v>0</v>
      </c>
      <c r="AC529" s="402">
        <f t="shared" si="8"/>
        <v>7</v>
      </c>
    </row>
    <row r="530" spans="1:32" ht="15" customHeight="1">
      <c r="A530" s="107">
        <v>1</v>
      </c>
      <c r="B530" s="994" t="str">
        <f>'04.01.4-COBERTURAS'!$B$305</f>
        <v>04.01.400.04</v>
      </c>
      <c r="C530" s="996" t="str">
        <f>'04.01.4-COBERTURAS'!$C$305</f>
        <v>IMPERMEABILIZAÇÃO DE SUPERFÍCIE COM MANTA ASFÁLTICA, DUAS CAMADAS, INCLUSIVE APLICAÇÃO DE PRIMER ASFÁLTICO, E=3MM E E=4MM. AF_09/2023</v>
      </c>
      <c r="D530" s="1010">
        <f>'04.01.4-COBERTURAS'!$H$305</f>
        <v>0</v>
      </c>
      <c r="E530" s="175"/>
      <c r="F530" s="381">
        <f>$E$530*$D$530</f>
        <v>0</v>
      </c>
      <c r="G530" s="176"/>
      <c r="H530" s="386">
        <f>$G$530*$D$530</f>
        <v>0</v>
      </c>
      <c r="I530" s="176"/>
      <c r="J530" s="386">
        <f>$I$530*$D$530</f>
        <v>0</v>
      </c>
      <c r="K530" s="176"/>
      <c r="L530" s="386">
        <f>$K$530*$D$530</f>
        <v>0</v>
      </c>
      <c r="M530" s="176"/>
      <c r="N530" s="386">
        <f>$M$530*$D$530</f>
        <v>0</v>
      </c>
      <c r="O530" s="176">
        <v>1</v>
      </c>
      <c r="P530" s="386">
        <f>$O$530*$D$530</f>
        <v>0</v>
      </c>
      <c r="Q530" s="176"/>
      <c r="R530" s="386">
        <f>$Q$530*$D$530</f>
        <v>0</v>
      </c>
      <c r="S530" s="176"/>
      <c r="T530" s="386">
        <f>$S$530*$D$530</f>
        <v>0</v>
      </c>
      <c r="U530" s="176"/>
      <c r="V530" s="386">
        <f>$U$530*$D$530</f>
        <v>0</v>
      </c>
      <c r="W530" s="176"/>
      <c r="X530" s="386">
        <f>$W$530*$D$530</f>
        <v>0</v>
      </c>
      <c r="Y530" s="176"/>
      <c r="Z530" s="386">
        <f>$Y$530*$D$530</f>
        <v>0</v>
      </c>
      <c r="AA530" s="176"/>
      <c r="AB530" s="386">
        <f>$AA$530*$D$530</f>
        <v>0</v>
      </c>
      <c r="AC530" s="402">
        <f t="shared" si="8"/>
        <v>1</v>
      </c>
      <c r="AF530" t="s">
        <v>2896</v>
      </c>
    </row>
    <row r="531" spans="1:32" ht="15" customHeight="1" thickBot="1">
      <c r="A531" s="107">
        <v>2</v>
      </c>
      <c r="B531" s="995"/>
      <c r="C531" s="997"/>
      <c r="D531" s="1011"/>
      <c r="E531" s="162">
        <f>$E$530</f>
        <v>0</v>
      </c>
      <c r="F531" s="382">
        <f>$F$530</f>
        <v>0</v>
      </c>
      <c r="G531" s="164">
        <f>$G$530+$E$531</f>
        <v>0</v>
      </c>
      <c r="H531" s="387">
        <f>$H$530+$F$531</f>
        <v>0</v>
      </c>
      <c r="I531" s="164">
        <f>$I$530+$G$531</f>
        <v>0</v>
      </c>
      <c r="J531" s="387">
        <f>$J$530+$H$531</f>
        <v>0</v>
      </c>
      <c r="K531" s="164">
        <f>$K$530+$I$531</f>
        <v>0</v>
      </c>
      <c r="L531" s="387">
        <f>$L$530+$J$531</f>
        <v>0</v>
      </c>
      <c r="M531" s="164">
        <f>$M$530+$K$531</f>
        <v>0</v>
      </c>
      <c r="N531" s="387">
        <f>$N$530+$L$531</f>
        <v>0</v>
      </c>
      <c r="O531" s="164">
        <f>$O$530+$M$531</f>
        <v>1</v>
      </c>
      <c r="P531" s="387">
        <f>$P$530+$N$531</f>
        <v>0</v>
      </c>
      <c r="Q531" s="164">
        <f>$Q$530+$O$531</f>
        <v>1</v>
      </c>
      <c r="R531" s="387">
        <f>$R$530+$P$531</f>
        <v>0</v>
      </c>
      <c r="S531" s="164">
        <f>$S$530+$Q$531</f>
        <v>1</v>
      </c>
      <c r="T531" s="387">
        <f>$T$530+$R$531</f>
        <v>0</v>
      </c>
      <c r="U531" s="164">
        <f>$U$530+$S$531</f>
        <v>1</v>
      </c>
      <c r="V531" s="387">
        <f>$V$530+$T$531</f>
        <v>0</v>
      </c>
      <c r="W531" s="164">
        <f>$W$530+$U$531</f>
        <v>1</v>
      </c>
      <c r="X531" s="387">
        <f>$X$530+$V$531</f>
        <v>0</v>
      </c>
      <c r="Y531" s="164">
        <f>$Y$530+$W$531</f>
        <v>1</v>
      </c>
      <c r="Z531" s="387">
        <f>$Z$530+$X$531</f>
        <v>0</v>
      </c>
      <c r="AA531" s="164">
        <f>$AA$530+$Y$531</f>
        <v>1</v>
      </c>
      <c r="AB531" s="387">
        <f>$AB$530+$Z$531</f>
        <v>0</v>
      </c>
      <c r="AC531" s="402">
        <f t="shared" si="8"/>
        <v>7</v>
      </c>
    </row>
    <row r="532" spans="1:32" ht="15" customHeight="1">
      <c r="A532" s="107">
        <v>1</v>
      </c>
      <c r="B532" s="994" t="str">
        <f>'04.01.4-COBERTURAS'!$B$306</f>
        <v>04.01.400.05</v>
      </c>
      <c r="C532" s="996" t="str">
        <f>'04.01.4-COBERTURAS'!$C$306</f>
        <v>PROTEÇÃO MECÂNICA DE SUPERFICIE HORIZONTAL COM ARGAMASSA DE CIMENTO E AREIA, TRAÇO 1:3, E=3CM. AF_09/2023</v>
      </c>
      <c r="D532" s="1010">
        <f>'04.01.4-COBERTURAS'!$H$306</f>
        <v>0</v>
      </c>
      <c r="E532" s="175"/>
      <c r="F532" s="381">
        <f>$E$532*$D$532</f>
        <v>0</v>
      </c>
      <c r="G532" s="176"/>
      <c r="H532" s="386">
        <f>$G$532*$D$532</f>
        <v>0</v>
      </c>
      <c r="I532" s="176"/>
      <c r="J532" s="386">
        <f>$I$532*$D$532</f>
        <v>0</v>
      </c>
      <c r="K532" s="176"/>
      <c r="L532" s="386">
        <f>$K$532*$D$532</f>
        <v>0</v>
      </c>
      <c r="M532" s="176"/>
      <c r="N532" s="386">
        <f>$M$532*$D$532</f>
        <v>0</v>
      </c>
      <c r="O532" s="176">
        <v>1</v>
      </c>
      <c r="P532" s="386">
        <f>$O$532*$D$532</f>
        <v>0</v>
      </c>
      <c r="Q532" s="176"/>
      <c r="R532" s="386">
        <f>$Q$532*$D$532</f>
        <v>0</v>
      </c>
      <c r="S532" s="176"/>
      <c r="T532" s="386">
        <f>$S$532*$D$532</f>
        <v>0</v>
      </c>
      <c r="U532" s="176"/>
      <c r="V532" s="386">
        <f>$U$532*$D$532</f>
        <v>0</v>
      </c>
      <c r="W532" s="176"/>
      <c r="X532" s="386">
        <f>$W$532*$D$532</f>
        <v>0</v>
      </c>
      <c r="Y532" s="176"/>
      <c r="Z532" s="386">
        <f>$Y$532*$D$532</f>
        <v>0</v>
      </c>
      <c r="AA532" s="176"/>
      <c r="AB532" s="386">
        <f>$AA$532*$D$532</f>
        <v>0</v>
      </c>
      <c r="AC532" s="402">
        <f t="shared" si="8"/>
        <v>1</v>
      </c>
      <c r="AF532" t="s">
        <v>2897</v>
      </c>
    </row>
    <row r="533" spans="1:32" ht="15" customHeight="1" thickBot="1">
      <c r="A533" s="107">
        <v>2</v>
      </c>
      <c r="B533" s="995"/>
      <c r="C533" s="997"/>
      <c r="D533" s="1011"/>
      <c r="E533" s="162">
        <f>$E$532</f>
        <v>0</v>
      </c>
      <c r="F533" s="382">
        <f>$F$532</f>
        <v>0</v>
      </c>
      <c r="G533" s="164">
        <f>$G$532+$E$533</f>
        <v>0</v>
      </c>
      <c r="H533" s="387">
        <f>$H$532+$F$533</f>
        <v>0</v>
      </c>
      <c r="I533" s="164">
        <f>$I$532+$G$533</f>
        <v>0</v>
      </c>
      <c r="J533" s="387">
        <f>$J$532+$H$533</f>
        <v>0</v>
      </c>
      <c r="K533" s="164">
        <f>$K$532+$I$533</f>
        <v>0</v>
      </c>
      <c r="L533" s="387">
        <f>$L$532+$J$533</f>
        <v>0</v>
      </c>
      <c r="M533" s="164">
        <f>$M$532+$K$533</f>
        <v>0</v>
      </c>
      <c r="N533" s="387">
        <f>$N$532+$L$533</f>
        <v>0</v>
      </c>
      <c r="O533" s="164">
        <f>$O$532+$M$533</f>
        <v>1</v>
      </c>
      <c r="P533" s="387">
        <f>$P$532+$N$533</f>
        <v>0</v>
      </c>
      <c r="Q533" s="164">
        <f>$Q$532+$O$533</f>
        <v>1</v>
      </c>
      <c r="R533" s="387">
        <f>$R$532+$P$533</f>
        <v>0</v>
      </c>
      <c r="S533" s="164">
        <f>$S$532+$Q$533</f>
        <v>1</v>
      </c>
      <c r="T533" s="387">
        <f>$T$532+$R$533</f>
        <v>0</v>
      </c>
      <c r="U533" s="164">
        <f>$U$532+$S$533</f>
        <v>1</v>
      </c>
      <c r="V533" s="387">
        <f>$V$532+$T$533</f>
        <v>0</v>
      </c>
      <c r="W533" s="164">
        <f>$W$532+$U$533</f>
        <v>1</v>
      </c>
      <c r="X533" s="387">
        <f>$X$532+$V$533</f>
        <v>0</v>
      </c>
      <c r="Y533" s="164">
        <f>$Y$532+$W$533</f>
        <v>1</v>
      </c>
      <c r="Z533" s="387">
        <f>$Z$532+$X$533</f>
        <v>0</v>
      </c>
      <c r="AA533" s="164">
        <f>$AA$532+$Y$533</f>
        <v>1</v>
      </c>
      <c r="AB533" s="387">
        <f>$AB$532+$Z$533</f>
        <v>0</v>
      </c>
      <c r="AC533" s="402">
        <f t="shared" si="8"/>
        <v>7</v>
      </c>
    </row>
    <row r="534" spans="1:32" ht="15" customHeight="1" thickBot="1">
      <c r="B534" s="127" t="str">
        <f>'04.01.4-COBERTURAS'!$B$307</f>
        <v>04.01.700</v>
      </c>
      <c r="C534" s="128" t="str">
        <f>'04.01.4-COBERTURAS'!$C$307</f>
        <v>Acabamentos e Arremates</v>
      </c>
      <c r="D534" s="343"/>
      <c r="E534" s="1000"/>
      <c r="F534" s="1000"/>
      <c r="G534" s="1000"/>
      <c r="H534" s="1000"/>
      <c r="I534" s="1000"/>
      <c r="J534" s="1000"/>
      <c r="K534" s="1000"/>
      <c r="L534" s="1000"/>
      <c r="M534" s="1000"/>
      <c r="N534" s="1000"/>
      <c r="O534" s="1000"/>
      <c r="P534" s="1000"/>
      <c r="Q534" s="1000"/>
      <c r="R534" s="1000"/>
      <c r="S534" s="1000"/>
      <c r="T534" s="1000"/>
      <c r="U534" s="1000"/>
      <c r="V534" s="1000"/>
      <c r="W534" s="1000"/>
      <c r="X534" s="1000"/>
      <c r="Y534" s="1000"/>
      <c r="Z534" s="1000"/>
      <c r="AA534" s="1000"/>
      <c r="AB534" s="1000"/>
      <c r="AC534" s="402">
        <f t="shared" si="8"/>
        <v>0</v>
      </c>
      <c r="AF534" t="s">
        <v>2898</v>
      </c>
    </row>
    <row r="535" spans="1:32" ht="15" customHeight="1">
      <c r="A535" s="107">
        <v>1</v>
      </c>
      <c r="B535" s="994" t="str">
        <f>'04.01.4-COBERTURAS'!$B$308</f>
        <v>04.01.700.01</v>
      </c>
      <c r="C535" s="996" t="str">
        <f>'04.01.4-COBERTURAS'!$C$308</f>
        <v>REMOÇÃO CALHAS E RUFOS, DE FORMA MANUAL, SEM REAPROVEITAMENTO. AF_09/2023</v>
      </c>
      <c r="D535" s="1010">
        <f>'04.01.4-COBERTURAS'!$H$308</f>
        <v>0</v>
      </c>
      <c r="E535" s="175"/>
      <c r="F535" s="381">
        <f>$E$535*$D$535</f>
        <v>0</v>
      </c>
      <c r="G535" s="176"/>
      <c r="H535" s="386">
        <f>$G$535*$D$535</f>
        <v>0</v>
      </c>
      <c r="I535" s="176"/>
      <c r="J535" s="386">
        <f>$I$535*$D$535</f>
        <v>0</v>
      </c>
      <c r="K535" s="176"/>
      <c r="L535" s="386">
        <f>$K$535*$D$535</f>
        <v>0</v>
      </c>
      <c r="M535" s="176"/>
      <c r="N535" s="386">
        <f>$M$535*$D$535</f>
        <v>0</v>
      </c>
      <c r="O535" s="176"/>
      <c r="P535" s="386">
        <f>$O$535*$D$535</f>
        <v>0</v>
      </c>
      <c r="Q535" s="176">
        <v>1</v>
      </c>
      <c r="R535" s="386">
        <f>$Q$535*$D$535</f>
        <v>0</v>
      </c>
      <c r="S535" s="176"/>
      <c r="T535" s="386">
        <f>$S$535*$D$535</f>
        <v>0</v>
      </c>
      <c r="U535" s="176"/>
      <c r="V535" s="386">
        <f>$U$535*$D$535</f>
        <v>0</v>
      </c>
      <c r="W535" s="176"/>
      <c r="X535" s="386">
        <f>$W$535*$D$535</f>
        <v>0</v>
      </c>
      <c r="Y535" s="176"/>
      <c r="Z535" s="386">
        <f>$Y$535*$D$535</f>
        <v>0</v>
      </c>
      <c r="AA535" s="176"/>
      <c r="AB535" s="386">
        <f>$AA$535*$D$535</f>
        <v>0</v>
      </c>
      <c r="AC535" s="402">
        <f t="shared" si="8"/>
        <v>1</v>
      </c>
      <c r="AF535" t="s">
        <v>2899</v>
      </c>
    </row>
    <row r="536" spans="1:32" ht="15" customHeight="1" thickBot="1">
      <c r="A536" s="107">
        <v>2</v>
      </c>
      <c r="B536" s="995"/>
      <c r="C536" s="997"/>
      <c r="D536" s="1011"/>
      <c r="E536" s="162">
        <f>$E$535</f>
        <v>0</v>
      </c>
      <c r="F536" s="382">
        <f>$F$535</f>
        <v>0</v>
      </c>
      <c r="G536" s="164">
        <f>$G$535+$E$536</f>
        <v>0</v>
      </c>
      <c r="H536" s="387">
        <f>$H$535+$F$536</f>
        <v>0</v>
      </c>
      <c r="I536" s="164">
        <f>$I$535+$G$536</f>
        <v>0</v>
      </c>
      <c r="J536" s="387">
        <f>$J$535+$H$536</f>
        <v>0</v>
      </c>
      <c r="K536" s="164">
        <f>$K$535+$I$536</f>
        <v>0</v>
      </c>
      <c r="L536" s="387">
        <f>$L$535+$J$536</f>
        <v>0</v>
      </c>
      <c r="M536" s="164">
        <f>$M$535+$K$536</f>
        <v>0</v>
      </c>
      <c r="N536" s="387">
        <f>$N$535+$L$536</f>
        <v>0</v>
      </c>
      <c r="O536" s="164">
        <f>$O$535+$M$536</f>
        <v>0</v>
      </c>
      <c r="P536" s="387">
        <f>$P$535+$N$536</f>
        <v>0</v>
      </c>
      <c r="Q536" s="164">
        <f>$Q$535+$O$536</f>
        <v>1</v>
      </c>
      <c r="R536" s="387">
        <f>$R$535+$P$536</f>
        <v>0</v>
      </c>
      <c r="S536" s="164">
        <f>$S$535+$Q$536</f>
        <v>1</v>
      </c>
      <c r="T536" s="387">
        <f>$T$535+$R$536</f>
        <v>0</v>
      </c>
      <c r="U536" s="164">
        <f>$U$535+$S$536</f>
        <v>1</v>
      </c>
      <c r="V536" s="387">
        <f>$V$535+$T$536</f>
        <v>0</v>
      </c>
      <c r="W536" s="164">
        <f>$W$535+$U$536</f>
        <v>1</v>
      </c>
      <c r="X536" s="387">
        <f>$X$535+$V$536</f>
        <v>0</v>
      </c>
      <c r="Y536" s="164">
        <f>$Y$535+$W$536</f>
        <v>1</v>
      </c>
      <c r="Z536" s="387">
        <f>$Z$535+$X$536</f>
        <v>0</v>
      </c>
      <c r="AA536" s="164">
        <f>$AA$535+$Y$536</f>
        <v>1</v>
      </c>
      <c r="AB536" s="387">
        <f>$AB$535+$Z$536</f>
        <v>0</v>
      </c>
      <c r="AC536" s="402">
        <f t="shared" si="8"/>
        <v>6</v>
      </c>
    </row>
    <row r="537" spans="1:32" ht="15" customHeight="1">
      <c r="A537" s="107">
        <v>1</v>
      </c>
      <c r="B537" s="994" t="str">
        <f>'04.01.4-COBERTURAS'!$B$309</f>
        <v>04.01.700.02</v>
      </c>
      <c r="C537" s="996" t="str">
        <f>'04.01.4-COBERTURAS'!$C$309</f>
        <v>CALHA EM CHAPA DE ALUMÍNIO, SEMICIRCULAR, 15X10CM, 2MM DE ESPESSURA, INCLUSO TRANSPORTE VERTICAL</v>
      </c>
      <c r="D537" s="1010">
        <f>'04.01.4-COBERTURAS'!$H$309</f>
        <v>0</v>
      </c>
      <c r="E537" s="175"/>
      <c r="F537" s="381">
        <f>$E$537*$D$537</f>
        <v>0</v>
      </c>
      <c r="G537" s="176"/>
      <c r="H537" s="386">
        <f>$G$537*$D$537</f>
        <v>0</v>
      </c>
      <c r="I537" s="176"/>
      <c r="J537" s="386">
        <f>$I$537*$D$537</f>
        <v>0</v>
      </c>
      <c r="K537" s="176"/>
      <c r="L537" s="386">
        <f>$K$537*$D$537</f>
        <v>0</v>
      </c>
      <c r="M537" s="176"/>
      <c r="N537" s="386">
        <f>$M$537*$D$537</f>
        <v>0</v>
      </c>
      <c r="O537" s="176"/>
      <c r="P537" s="386">
        <f>$O$537*$D$537</f>
        <v>0</v>
      </c>
      <c r="Q537" s="176">
        <v>1</v>
      </c>
      <c r="R537" s="386">
        <f>$Q$537*$D$537</f>
        <v>0</v>
      </c>
      <c r="S537" s="176"/>
      <c r="T537" s="386">
        <f>$S$537*$D$537</f>
        <v>0</v>
      </c>
      <c r="U537" s="176"/>
      <c r="V537" s="386">
        <f>$U$537*$D$537</f>
        <v>0</v>
      </c>
      <c r="W537" s="176"/>
      <c r="X537" s="386">
        <f>$W$537*$D$537</f>
        <v>0</v>
      </c>
      <c r="Y537" s="176"/>
      <c r="Z537" s="386">
        <f>$Y$537*$D$537</f>
        <v>0</v>
      </c>
      <c r="AA537" s="176"/>
      <c r="AB537" s="386">
        <f>$AA$537*$D$537</f>
        <v>0</v>
      </c>
      <c r="AC537" s="402">
        <f t="shared" si="8"/>
        <v>1</v>
      </c>
      <c r="AF537" t="s">
        <v>2900</v>
      </c>
    </row>
    <row r="538" spans="1:32" ht="15" customHeight="1" thickBot="1">
      <c r="A538" s="107">
        <v>2</v>
      </c>
      <c r="B538" s="995"/>
      <c r="C538" s="997"/>
      <c r="D538" s="1011"/>
      <c r="E538" s="162">
        <f>$E$537</f>
        <v>0</v>
      </c>
      <c r="F538" s="382">
        <f>$F$537</f>
        <v>0</v>
      </c>
      <c r="G538" s="164">
        <f>$G$537+$E$538</f>
        <v>0</v>
      </c>
      <c r="H538" s="387">
        <f>$H$537+$F$538</f>
        <v>0</v>
      </c>
      <c r="I538" s="164">
        <f>$I$537+$G$538</f>
        <v>0</v>
      </c>
      <c r="J538" s="387">
        <f>$J$537+$H$538</f>
        <v>0</v>
      </c>
      <c r="K538" s="164">
        <f>$K$537+$I$538</f>
        <v>0</v>
      </c>
      <c r="L538" s="387">
        <f>$L$537+$J$538</f>
        <v>0</v>
      </c>
      <c r="M538" s="164">
        <f>$M$537+$K$538</f>
        <v>0</v>
      </c>
      <c r="N538" s="387">
        <f>$N$537+$L$538</f>
        <v>0</v>
      </c>
      <c r="O538" s="164">
        <f>$O$537+$M$538</f>
        <v>0</v>
      </c>
      <c r="P538" s="387">
        <f>$P$537+$N$538</f>
        <v>0</v>
      </c>
      <c r="Q538" s="164">
        <f>$Q$537+$O$538</f>
        <v>1</v>
      </c>
      <c r="R538" s="387">
        <f>$R$537+$P$538</f>
        <v>0</v>
      </c>
      <c r="S538" s="164">
        <f>$S$537+$Q$538</f>
        <v>1</v>
      </c>
      <c r="T538" s="387">
        <f>$T$537+$R$538</f>
        <v>0</v>
      </c>
      <c r="U538" s="164">
        <f>$U$537+$S$538</f>
        <v>1</v>
      </c>
      <c r="V538" s="387">
        <f>$V$537+$T$538</f>
        <v>0</v>
      </c>
      <c r="W538" s="164">
        <f>$W$537+$U$538</f>
        <v>1</v>
      </c>
      <c r="X538" s="387">
        <f>$X$537+$V$538</f>
        <v>0</v>
      </c>
      <c r="Y538" s="164">
        <f>$Y$537+$W$538</f>
        <v>1</v>
      </c>
      <c r="Z538" s="387">
        <f>$Z$537+$X$538</f>
        <v>0</v>
      </c>
      <c r="AA538" s="164">
        <f>$AA$537+$Y$538</f>
        <v>1</v>
      </c>
      <c r="AB538" s="387">
        <f>$AB$537+$Z$538</f>
        <v>0</v>
      </c>
      <c r="AC538" s="402">
        <f t="shared" si="8"/>
        <v>6</v>
      </c>
    </row>
    <row r="539" spans="1:32" ht="15" customHeight="1">
      <c r="B539" s="76" t="str">
        <f>'04.01.4-COBERTURAS'!$B$310</f>
        <v>04.01.000</v>
      </c>
      <c r="C539" s="40" t="str">
        <f>'04.01.4-COBERTURAS'!$C$310</f>
        <v xml:space="preserve">ARQUITETURA - Bloco K (K1 a K3) </v>
      </c>
      <c r="D539" s="378">
        <f>'04.01.4-COBERTURAS'!$H$310</f>
        <v>0</v>
      </c>
      <c r="E539" s="993"/>
      <c r="F539" s="993"/>
      <c r="G539" s="993"/>
      <c r="H539" s="993"/>
      <c r="I539" s="993"/>
      <c r="J539" s="993"/>
      <c r="K539" s="993"/>
      <c r="L539" s="993"/>
      <c r="M539" s="993"/>
      <c r="N539" s="993"/>
      <c r="O539" s="993"/>
      <c r="P539" s="993"/>
      <c r="Q539" s="993"/>
      <c r="R539" s="993"/>
      <c r="S539" s="993"/>
      <c r="T539" s="993"/>
      <c r="U539" s="993"/>
      <c r="V539" s="993"/>
      <c r="W539" s="993"/>
      <c r="X539" s="993"/>
      <c r="Y539" s="993"/>
      <c r="Z539" s="993"/>
      <c r="AA539" s="993"/>
      <c r="AB539" s="993"/>
      <c r="AC539" s="402">
        <f t="shared" si="8"/>
        <v>0</v>
      </c>
      <c r="AF539" s="200" t="s">
        <v>676</v>
      </c>
    </row>
    <row r="540" spans="1:32" ht="15" customHeight="1" thickBot="1">
      <c r="B540" s="127" t="str">
        <f>'04.01.4-COBERTURAS'!$B$311</f>
        <v>04.01.400</v>
      </c>
      <c r="C540" s="128" t="str">
        <f>'04.01.4-COBERTURAS'!$C$311</f>
        <v>Cobertura e fechamento lateral</v>
      </c>
      <c r="D540" s="343"/>
      <c r="E540" s="1000"/>
      <c r="F540" s="1000"/>
      <c r="G540" s="1000"/>
      <c r="H540" s="1000"/>
      <c r="I540" s="1000"/>
      <c r="J540" s="1000"/>
      <c r="K540" s="1000"/>
      <c r="L540" s="1000"/>
      <c r="M540" s="1000"/>
      <c r="N540" s="1000"/>
      <c r="O540" s="1000"/>
      <c r="P540" s="1000"/>
      <c r="Q540" s="1000"/>
      <c r="R540" s="1000"/>
      <c r="S540" s="1000"/>
      <c r="T540" s="1000"/>
      <c r="U540" s="1000"/>
      <c r="V540" s="1000"/>
      <c r="W540" s="1000"/>
      <c r="X540" s="1000"/>
      <c r="Y540" s="1000"/>
      <c r="Z540" s="1000"/>
      <c r="AA540" s="1000"/>
      <c r="AB540" s="1000"/>
      <c r="AC540" s="402">
        <f t="shared" si="8"/>
        <v>0</v>
      </c>
      <c r="AF540" t="s">
        <v>678</v>
      </c>
    </row>
    <row r="541" spans="1:32" ht="15" customHeight="1">
      <c r="A541" s="107">
        <v>1</v>
      </c>
      <c r="B541" s="994" t="str">
        <f>'04.01.4-COBERTURAS'!$B$312</f>
        <v>04.01.400.01</v>
      </c>
      <c r="C541" s="996" t="str">
        <f>'04.01.4-COBERTURAS'!$C$312</f>
        <v>REMOÇÃO DE TELHAS CERÂMICAS SEM REAPROVEITAMENTO, INCLUSIVE TRANSPORTE VERTICAL</v>
      </c>
      <c r="D541" s="1010">
        <f>'04.01.4-COBERTURAS'!$H$312</f>
        <v>0</v>
      </c>
      <c r="E541" s="175"/>
      <c r="F541" s="381">
        <f>$E$541*$D$541</f>
        <v>0</v>
      </c>
      <c r="G541" s="176"/>
      <c r="H541" s="386">
        <f>$G$541*$D$541</f>
        <v>0</v>
      </c>
      <c r="I541" s="176"/>
      <c r="J541" s="386">
        <f>$I$541*$D$541</f>
        <v>0</v>
      </c>
      <c r="K541" s="176"/>
      <c r="L541" s="386">
        <f>$K$541*$D$541</f>
        <v>0</v>
      </c>
      <c r="M541" s="176"/>
      <c r="N541" s="386">
        <f>$M$541*$D$541</f>
        <v>0</v>
      </c>
      <c r="O541" s="176">
        <v>1</v>
      </c>
      <c r="P541" s="386">
        <f>$O$541*$D$541</f>
        <v>0</v>
      </c>
      <c r="Q541" s="176"/>
      <c r="R541" s="386">
        <f>$Q$541*$D$541</f>
        <v>0</v>
      </c>
      <c r="S541" s="176"/>
      <c r="T541" s="386">
        <f>$S$541*$D$541</f>
        <v>0</v>
      </c>
      <c r="U541" s="176"/>
      <c r="V541" s="386">
        <f>$U$541*$D$541</f>
        <v>0</v>
      </c>
      <c r="W541" s="176"/>
      <c r="X541" s="386">
        <f>$W$541*$D$541</f>
        <v>0</v>
      </c>
      <c r="Y541" s="176"/>
      <c r="Z541" s="386">
        <f>$Y$541*$D$541</f>
        <v>0</v>
      </c>
      <c r="AA541" s="176"/>
      <c r="AB541" s="386">
        <f>$AA$541*$D$541</f>
        <v>0</v>
      </c>
      <c r="AC541" s="402">
        <f t="shared" si="8"/>
        <v>1</v>
      </c>
      <c r="AF541" t="s">
        <v>679</v>
      </c>
    </row>
    <row r="542" spans="1:32" ht="15" customHeight="1" thickBot="1">
      <c r="A542" s="107">
        <v>2</v>
      </c>
      <c r="B542" s="995"/>
      <c r="C542" s="997"/>
      <c r="D542" s="1011"/>
      <c r="E542" s="162">
        <f>$E$541</f>
        <v>0</v>
      </c>
      <c r="F542" s="382">
        <f>$F$541</f>
        <v>0</v>
      </c>
      <c r="G542" s="164">
        <f>$G$541+$E$542</f>
        <v>0</v>
      </c>
      <c r="H542" s="387">
        <f>$H$541+$F$542</f>
        <v>0</v>
      </c>
      <c r="I542" s="164">
        <f>$I$541+$G$542</f>
        <v>0</v>
      </c>
      <c r="J542" s="387">
        <f>$J$541+$H$542</f>
        <v>0</v>
      </c>
      <c r="K542" s="164">
        <f>$K$541+$I$542</f>
        <v>0</v>
      </c>
      <c r="L542" s="387">
        <f>$L$541+$J$542</f>
        <v>0</v>
      </c>
      <c r="M542" s="164">
        <f>$M$541+$K$542</f>
        <v>0</v>
      </c>
      <c r="N542" s="387">
        <f>$N$541+$L$542</f>
        <v>0</v>
      </c>
      <c r="O542" s="164">
        <f>$O$541+$M$542</f>
        <v>1</v>
      </c>
      <c r="P542" s="387">
        <f>$P$541+$N$542</f>
        <v>0</v>
      </c>
      <c r="Q542" s="164">
        <f>$Q$541+$O$542</f>
        <v>1</v>
      </c>
      <c r="R542" s="387">
        <f>$R$541+$P$542</f>
        <v>0</v>
      </c>
      <c r="S542" s="164">
        <f>$S$541+$Q$542</f>
        <v>1</v>
      </c>
      <c r="T542" s="387">
        <f>$T$541+$R$542</f>
        <v>0</v>
      </c>
      <c r="U542" s="164">
        <f>$U$541+$S$542</f>
        <v>1</v>
      </c>
      <c r="V542" s="387">
        <f>$V$541+$T$542</f>
        <v>0</v>
      </c>
      <c r="W542" s="164">
        <f>$W$541+$U$542</f>
        <v>1</v>
      </c>
      <c r="X542" s="387">
        <f>$X$541+$V$542</f>
        <v>0</v>
      </c>
      <c r="Y542" s="164">
        <f>$Y$541+$W$542</f>
        <v>1</v>
      </c>
      <c r="Z542" s="387">
        <f>$Z$541+$X$542</f>
        <v>0</v>
      </c>
      <c r="AA542" s="164">
        <f>$AA$541+$Y$542</f>
        <v>1</v>
      </c>
      <c r="AB542" s="387">
        <f>$AB$541+$Z$542</f>
        <v>0</v>
      </c>
      <c r="AC542" s="402">
        <f t="shared" si="8"/>
        <v>7</v>
      </c>
    </row>
    <row r="543" spans="1:32" ht="15" customHeight="1">
      <c r="A543" s="107">
        <v>1</v>
      </c>
      <c r="B543" s="994" t="str">
        <f>'04.01.4-COBERTURAS'!$B$313</f>
        <v>04.01.400.02</v>
      </c>
      <c r="C543" s="996" t="str">
        <f>'04.01.4-COBERTURAS'!$C$313</f>
        <v>REMOÇÃO CALHAS E RUFOS, DE FORMA MANUAL, SEM REAPROVEITAMENTO. AF_09/2023</v>
      </c>
      <c r="D543" s="1010">
        <f>'04.01.4-COBERTURAS'!$H$313</f>
        <v>0</v>
      </c>
      <c r="E543" s="175"/>
      <c r="F543" s="381">
        <f>$E$543*$D$543</f>
        <v>0</v>
      </c>
      <c r="G543" s="176"/>
      <c r="H543" s="386">
        <f>$G$543*$D$543</f>
        <v>0</v>
      </c>
      <c r="I543" s="176"/>
      <c r="J543" s="386">
        <f>$I$543*$D$543</f>
        <v>0</v>
      </c>
      <c r="K543" s="176"/>
      <c r="L543" s="386">
        <f>$K$543*$D$543</f>
        <v>0</v>
      </c>
      <c r="M543" s="176"/>
      <c r="N543" s="386">
        <f>$M$543*$D$543</f>
        <v>0</v>
      </c>
      <c r="O543" s="176">
        <v>1</v>
      </c>
      <c r="P543" s="386">
        <f>$O$543*$D$543</f>
        <v>0</v>
      </c>
      <c r="Q543" s="176"/>
      <c r="R543" s="386">
        <f>$Q$543*$D$543</f>
        <v>0</v>
      </c>
      <c r="S543" s="176"/>
      <c r="T543" s="386">
        <f>$S$543*$D$543</f>
        <v>0</v>
      </c>
      <c r="U543" s="176"/>
      <c r="V543" s="386">
        <f>$U$543*$D$543</f>
        <v>0</v>
      </c>
      <c r="W543" s="176"/>
      <c r="X543" s="386">
        <f>$W$543*$D$543</f>
        <v>0</v>
      </c>
      <c r="Y543" s="176"/>
      <c r="Z543" s="386">
        <f>$Y$543*$D$543</f>
        <v>0</v>
      </c>
      <c r="AA543" s="176"/>
      <c r="AB543" s="386">
        <f>$AA$543*$D$543</f>
        <v>0</v>
      </c>
      <c r="AC543" s="402">
        <f t="shared" si="8"/>
        <v>1</v>
      </c>
      <c r="AF543" t="s">
        <v>680</v>
      </c>
    </row>
    <row r="544" spans="1:32" ht="15" customHeight="1" thickBot="1">
      <c r="A544" s="107">
        <v>2</v>
      </c>
      <c r="B544" s="995"/>
      <c r="C544" s="997"/>
      <c r="D544" s="1011"/>
      <c r="E544" s="162">
        <f>$E$543</f>
        <v>0</v>
      </c>
      <c r="F544" s="382">
        <f>$F$543</f>
        <v>0</v>
      </c>
      <c r="G544" s="164">
        <f>$G$543+$E$544</f>
        <v>0</v>
      </c>
      <c r="H544" s="387">
        <f>$H$543+$F$544</f>
        <v>0</v>
      </c>
      <c r="I544" s="164">
        <f>$I$543+$G$544</f>
        <v>0</v>
      </c>
      <c r="J544" s="387">
        <f>$J$543+$H$544</f>
        <v>0</v>
      </c>
      <c r="K544" s="164">
        <f>$K$543+$I$544</f>
        <v>0</v>
      </c>
      <c r="L544" s="387">
        <f>$L$543+$J$544</f>
        <v>0</v>
      </c>
      <c r="M544" s="164">
        <f>$M$543+$K$544</f>
        <v>0</v>
      </c>
      <c r="N544" s="387">
        <f>$N$543+$L$544</f>
        <v>0</v>
      </c>
      <c r="O544" s="164">
        <f>$O$543+$M$544</f>
        <v>1</v>
      </c>
      <c r="P544" s="387">
        <f>$P$543+$N$544</f>
        <v>0</v>
      </c>
      <c r="Q544" s="164">
        <f>$Q$543+$O$544</f>
        <v>1</v>
      </c>
      <c r="R544" s="387">
        <f>$R$543+$P$544</f>
        <v>0</v>
      </c>
      <c r="S544" s="164">
        <f>$S$543+$Q$544</f>
        <v>1</v>
      </c>
      <c r="T544" s="387">
        <f>$T$543+$R$544</f>
        <v>0</v>
      </c>
      <c r="U544" s="164">
        <f>$U$543+$S$544</f>
        <v>1</v>
      </c>
      <c r="V544" s="387">
        <f>$V$543+$T$544</f>
        <v>0</v>
      </c>
      <c r="W544" s="164">
        <f>$W$543+$U$544</f>
        <v>1</v>
      </c>
      <c r="X544" s="387">
        <f>$X$543+$V$544</f>
        <v>0</v>
      </c>
      <c r="Y544" s="164">
        <f>$Y$543+$W$544</f>
        <v>1</v>
      </c>
      <c r="Z544" s="387">
        <f>$Z$543+$X$544</f>
        <v>0</v>
      </c>
      <c r="AA544" s="164">
        <f>$AA$543+$Y$544</f>
        <v>1</v>
      </c>
      <c r="AB544" s="387">
        <f>$AB$543+$Z$544</f>
        <v>0</v>
      </c>
      <c r="AC544" s="402">
        <f t="shared" si="8"/>
        <v>7</v>
      </c>
    </row>
    <row r="545" spans="1:32" ht="15" customHeight="1">
      <c r="A545" s="107">
        <v>1</v>
      </c>
      <c r="B545" s="994" t="str">
        <f>'04.01.4-COBERTURAS'!$B$314</f>
        <v>04.01.400.03</v>
      </c>
      <c r="C545" s="996" t="str">
        <f>'04.01.4-COBERTURAS'!$C$314</f>
        <v>RETIRADA E RECOLOCAÇÃO DE RIPA DE MADEIRA EM TELHADOS DE ATÉ 2 ÁGUAS COM TELHA CERÂMICA CAPA-CANAL, INCLUSO TRANSPORTE VERTICAL. AF_10/2025</v>
      </c>
      <c r="D545" s="1010">
        <f>'04.01.4-COBERTURAS'!$H$314</f>
        <v>0</v>
      </c>
      <c r="E545" s="175"/>
      <c r="F545" s="381">
        <f>$E$545*$D$545</f>
        <v>0</v>
      </c>
      <c r="G545" s="176"/>
      <c r="H545" s="386">
        <f>$G$545*$D$545</f>
        <v>0</v>
      </c>
      <c r="I545" s="176"/>
      <c r="J545" s="386">
        <f>$I$545*$D$545</f>
        <v>0</v>
      </c>
      <c r="K545" s="176"/>
      <c r="L545" s="386">
        <f>$K$545*$D$545</f>
        <v>0</v>
      </c>
      <c r="M545" s="176"/>
      <c r="N545" s="386">
        <f>$M$545*$D$545</f>
        <v>0</v>
      </c>
      <c r="O545" s="176">
        <v>1</v>
      </c>
      <c r="P545" s="386">
        <f>$O$545*$D$545</f>
        <v>0</v>
      </c>
      <c r="Q545" s="176"/>
      <c r="R545" s="386">
        <f>$Q$545*$D$545</f>
        <v>0</v>
      </c>
      <c r="S545" s="176"/>
      <c r="T545" s="386">
        <f>$S$545*$D$545</f>
        <v>0</v>
      </c>
      <c r="U545" s="176"/>
      <c r="V545" s="386">
        <f>$U$545*$D$545</f>
        <v>0</v>
      </c>
      <c r="W545" s="176"/>
      <c r="X545" s="386">
        <f>$W$545*$D$545</f>
        <v>0</v>
      </c>
      <c r="Y545" s="176"/>
      <c r="Z545" s="386">
        <f>$Y$545*$D$545</f>
        <v>0</v>
      </c>
      <c r="AA545" s="176"/>
      <c r="AB545" s="386">
        <f>$AA$545*$D$545</f>
        <v>0</v>
      </c>
      <c r="AC545" s="402">
        <f t="shared" si="8"/>
        <v>1</v>
      </c>
      <c r="AF545" t="s">
        <v>2901</v>
      </c>
    </row>
    <row r="546" spans="1:32" ht="15" customHeight="1" thickBot="1">
      <c r="A546" s="107">
        <v>2</v>
      </c>
      <c r="B546" s="995"/>
      <c r="C546" s="997"/>
      <c r="D546" s="1011"/>
      <c r="E546" s="162">
        <f>$E$545</f>
        <v>0</v>
      </c>
      <c r="F546" s="382">
        <f>$F$545</f>
        <v>0</v>
      </c>
      <c r="G546" s="164">
        <f>$G$545+$E$546</f>
        <v>0</v>
      </c>
      <c r="H546" s="387">
        <f>$H$545+$F$546</f>
        <v>0</v>
      </c>
      <c r="I546" s="164">
        <f>$I$545+$G$546</f>
        <v>0</v>
      </c>
      <c r="J546" s="387">
        <f>$J$545+$H$546</f>
        <v>0</v>
      </c>
      <c r="K546" s="164">
        <f>$K$545+$I$546</f>
        <v>0</v>
      </c>
      <c r="L546" s="387">
        <f>$L$545+$J$546</f>
        <v>0</v>
      </c>
      <c r="M546" s="164">
        <f>$M$545+$K$546</f>
        <v>0</v>
      </c>
      <c r="N546" s="387">
        <f>$N$545+$L$546</f>
        <v>0</v>
      </c>
      <c r="O546" s="164">
        <f>$O$545+$M$546</f>
        <v>1</v>
      </c>
      <c r="P546" s="387">
        <f>$P$545+$N$546</f>
        <v>0</v>
      </c>
      <c r="Q546" s="164">
        <f>$Q$545+$O$546</f>
        <v>1</v>
      </c>
      <c r="R546" s="387">
        <f>$R$545+$P$546</f>
        <v>0</v>
      </c>
      <c r="S546" s="164">
        <f>$S$545+$Q$546</f>
        <v>1</v>
      </c>
      <c r="T546" s="387">
        <f>$T$545+$R$546</f>
        <v>0</v>
      </c>
      <c r="U546" s="164">
        <f>$U$545+$S$546</f>
        <v>1</v>
      </c>
      <c r="V546" s="387">
        <f>$V$545+$T$546</f>
        <v>0</v>
      </c>
      <c r="W546" s="164">
        <f>$W$545+$U$546</f>
        <v>1</v>
      </c>
      <c r="X546" s="387">
        <f>$X$545+$V$546</f>
        <v>0</v>
      </c>
      <c r="Y546" s="164">
        <f>$Y$545+$W$546</f>
        <v>1</v>
      </c>
      <c r="Z546" s="387">
        <f>$Z$545+$X$546</f>
        <v>0</v>
      </c>
      <c r="AA546" s="164">
        <f>$AA$545+$Y$546</f>
        <v>1</v>
      </c>
      <c r="AB546" s="387">
        <f>$AB$545+$Z$546</f>
        <v>0</v>
      </c>
      <c r="AC546" s="402">
        <f t="shared" si="8"/>
        <v>7</v>
      </c>
    </row>
    <row r="547" spans="1:32" ht="15" customHeight="1">
      <c r="A547" s="107">
        <v>1</v>
      </c>
      <c r="B547" s="994" t="str">
        <f>'04.01.4-COBERTURAS'!$B$315</f>
        <v>04.01.400.04</v>
      </c>
      <c r="C547" s="996" t="str">
        <f>'04.01.4-COBERTURAS'!$C$315</f>
        <v>REVISÃO DA TRAMA DE MADEIRA DO TELHADO</v>
      </c>
      <c r="D547" s="1010">
        <f>'04.01.4-COBERTURAS'!$H$315</f>
        <v>0</v>
      </c>
      <c r="E547" s="175"/>
      <c r="F547" s="381">
        <f>$E$547*$D$547</f>
        <v>0</v>
      </c>
      <c r="G547" s="176"/>
      <c r="H547" s="386">
        <f>$G$547*$D$547</f>
        <v>0</v>
      </c>
      <c r="I547" s="176"/>
      <c r="J547" s="386">
        <f>$I$547*$D$547</f>
        <v>0</v>
      </c>
      <c r="K547" s="176"/>
      <c r="L547" s="386">
        <f>$K$547*$D$547</f>
        <v>0</v>
      </c>
      <c r="M547" s="176"/>
      <c r="N547" s="386">
        <f>$M$547*$D$547</f>
        <v>0</v>
      </c>
      <c r="O547" s="176">
        <v>1</v>
      </c>
      <c r="P547" s="386">
        <f>$O$547*$D$547</f>
        <v>0</v>
      </c>
      <c r="Q547" s="176"/>
      <c r="R547" s="386">
        <f>$Q$547*$D$547</f>
        <v>0</v>
      </c>
      <c r="S547" s="176"/>
      <c r="T547" s="386">
        <f>$S$547*$D$547</f>
        <v>0</v>
      </c>
      <c r="U547" s="176"/>
      <c r="V547" s="386">
        <f>$U$547*$D$547</f>
        <v>0</v>
      </c>
      <c r="W547" s="176"/>
      <c r="X547" s="386">
        <f>$W$547*$D$547</f>
        <v>0</v>
      </c>
      <c r="Y547" s="176"/>
      <c r="Z547" s="386">
        <f>$Y$547*$D$547</f>
        <v>0</v>
      </c>
      <c r="AA547" s="176"/>
      <c r="AB547" s="386">
        <f>$AA$547*$D$547</f>
        <v>0</v>
      </c>
      <c r="AC547" s="402">
        <f t="shared" si="8"/>
        <v>1</v>
      </c>
      <c r="AF547" t="s">
        <v>2902</v>
      </c>
    </row>
    <row r="548" spans="1:32" ht="15" customHeight="1" thickBot="1">
      <c r="A548" s="107">
        <v>2</v>
      </c>
      <c r="B548" s="995"/>
      <c r="C548" s="997"/>
      <c r="D548" s="1011"/>
      <c r="E548" s="162">
        <f>$E$547</f>
        <v>0</v>
      </c>
      <c r="F548" s="382">
        <f>$F$547</f>
        <v>0</v>
      </c>
      <c r="G548" s="164">
        <f>$G$547+$E$548</f>
        <v>0</v>
      </c>
      <c r="H548" s="387">
        <f>$H$547+$F$548</f>
        <v>0</v>
      </c>
      <c r="I548" s="164">
        <f>$I$547+$G$548</f>
        <v>0</v>
      </c>
      <c r="J548" s="387">
        <f>$J$547+$H$548</f>
        <v>0</v>
      </c>
      <c r="K548" s="164">
        <f>$K$547+$I$548</f>
        <v>0</v>
      </c>
      <c r="L548" s="387">
        <f>$L$547+$J$548</f>
        <v>0</v>
      </c>
      <c r="M548" s="164">
        <f>$M$547+$K$548</f>
        <v>0</v>
      </c>
      <c r="N548" s="387">
        <f>$N$547+$L$548</f>
        <v>0</v>
      </c>
      <c r="O548" s="164">
        <f>$O$547+$M$548</f>
        <v>1</v>
      </c>
      <c r="P548" s="387">
        <f>$P$547+$N$548</f>
        <v>0</v>
      </c>
      <c r="Q548" s="164">
        <f>$Q$547+$O$548</f>
        <v>1</v>
      </c>
      <c r="R548" s="387">
        <f>$R$547+$P$548</f>
        <v>0</v>
      </c>
      <c r="S548" s="164">
        <f>$S$547+$Q$548</f>
        <v>1</v>
      </c>
      <c r="T548" s="387">
        <f>$T$547+$R$548</f>
        <v>0</v>
      </c>
      <c r="U548" s="164">
        <f>$U$547+$S$548</f>
        <v>1</v>
      </c>
      <c r="V548" s="387">
        <f>$V$547+$T$548</f>
        <v>0</v>
      </c>
      <c r="W548" s="164">
        <f>$W$547+$U$548</f>
        <v>1</v>
      </c>
      <c r="X548" s="387">
        <f>$X$547+$V$548</f>
        <v>0</v>
      </c>
      <c r="Y548" s="164">
        <f>$Y$547+$W$548</f>
        <v>1</v>
      </c>
      <c r="Z548" s="387">
        <f>$Z$547+$X$548</f>
        <v>0</v>
      </c>
      <c r="AA548" s="164">
        <f>$AA$547+$Y$548</f>
        <v>1</v>
      </c>
      <c r="AB548" s="387">
        <f>$AB$547+$Z$548</f>
        <v>0</v>
      </c>
      <c r="AC548" s="402">
        <f t="shared" si="8"/>
        <v>7</v>
      </c>
    </row>
    <row r="549" spans="1:32" ht="15" customHeight="1">
      <c r="A549" s="107">
        <v>1</v>
      </c>
      <c r="B549" s="994" t="str">
        <f>'04.01.4-COBERTURAS'!$B$316</f>
        <v>04.01.400.06</v>
      </c>
      <c r="C549" s="996" t="str">
        <f>'04.01.4-COBERTURAS'!$C$316</f>
        <v>SUBCOBERTURA COM MANTA PLÁSTICA REVESTIDA POR PELÍCULA DE ALUMÍNO, INCLUSO TRANSPORTE VERTICAL. AF_07/2019</v>
      </c>
      <c r="D549" s="1010">
        <f>'04.01.4-COBERTURAS'!$H$316</f>
        <v>0</v>
      </c>
      <c r="E549" s="175"/>
      <c r="F549" s="381">
        <f>$E$549*$D$549</f>
        <v>0</v>
      </c>
      <c r="G549" s="176"/>
      <c r="H549" s="386">
        <f>$G$549*$D$549</f>
        <v>0</v>
      </c>
      <c r="I549" s="176"/>
      <c r="J549" s="386">
        <f>$I$549*$D$549</f>
        <v>0</v>
      </c>
      <c r="K549" s="176"/>
      <c r="L549" s="386">
        <f>$K$549*$D$549</f>
        <v>0</v>
      </c>
      <c r="M549" s="176"/>
      <c r="N549" s="386">
        <f>$M$549*$D$549</f>
        <v>0</v>
      </c>
      <c r="O549" s="176">
        <v>1</v>
      </c>
      <c r="P549" s="386">
        <f>$O$549*$D$549</f>
        <v>0</v>
      </c>
      <c r="Q549" s="176"/>
      <c r="R549" s="386">
        <f>$Q$549*$D$549</f>
        <v>0</v>
      </c>
      <c r="S549" s="176"/>
      <c r="T549" s="386">
        <f>$S$549*$D$549</f>
        <v>0</v>
      </c>
      <c r="U549" s="176"/>
      <c r="V549" s="386">
        <f>$U$549*$D$549</f>
        <v>0</v>
      </c>
      <c r="W549" s="176"/>
      <c r="X549" s="386">
        <f>$W$549*$D$549</f>
        <v>0</v>
      </c>
      <c r="Y549" s="176"/>
      <c r="Z549" s="386">
        <f>$Y$549*$D$549</f>
        <v>0</v>
      </c>
      <c r="AA549" s="176"/>
      <c r="AB549" s="386">
        <f>$AA$549*$D$549</f>
        <v>0</v>
      </c>
      <c r="AC549" s="402">
        <f t="shared" si="8"/>
        <v>1</v>
      </c>
      <c r="AF549" t="s">
        <v>2903</v>
      </c>
    </row>
    <row r="550" spans="1:32" ht="15" customHeight="1" thickBot="1">
      <c r="A550" s="107">
        <v>2</v>
      </c>
      <c r="B550" s="995"/>
      <c r="C550" s="997"/>
      <c r="D550" s="1011"/>
      <c r="E550" s="162">
        <f>$E$549</f>
        <v>0</v>
      </c>
      <c r="F550" s="382">
        <f>$F$549</f>
        <v>0</v>
      </c>
      <c r="G550" s="164">
        <f>$G$549+$E$550</f>
        <v>0</v>
      </c>
      <c r="H550" s="387">
        <f>$H$549+$F$550</f>
        <v>0</v>
      </c>
      <c r="I550" s="164">
        <f>$I$549+$G$550</f>
        <v>0</v>
      </c>
      <c r="J550" s="387">
        <f>$J$549+$H$550</f>
        <v>0</v>
      </c>
      <c r="K550" s="164">
        <f>$K$549+$I$550</f>
        <v>0</v>
      </c>
      <c r="L550" s="387">
        <f>$L$549+$J$550</f>
        <v>0</v>
      </c>
      <c r="M550" s="164">
        <f>$M$549+$K$550</f>
        <v>0</v>
      </c>
      <c r="N550" s="387">
        <f>$N$549+$L$550</f>
        <v>0</v>
      </c>
      <c r="O550" s="164">
        <f>$O$549+$M$550</f>
        <v>1</v>
      </c>
      <c r="P550" s="387">
        <f>$P$549+$N$550</f>
        <v>0</v>
      </c>
      <c r="Q550" s="164">
        <f>$Q$549+$O$550</f>
        <v>1</v>
      </c>
      <c r="R550" s="387">
        <f>$R$549+$P$550</f>
        <v>0</v>
      </c>
      <c r="S550" s="164">
        <f>$S$549+$Q$550</f>
        <v>1</v>
      </c>
      <c r="T550" s="387">
        <f>$T$549+$R$550</f>
        <v>0</v>
      </c>
      <c r="U550" s="164">
        <f>$U$549+$S$550</f>
        <v>1</v>
      </c>
      <c r="V550" s="387">
        <f>$V$549+$T$550</f>
        <v>0</v>
      </c>
      <c r="W550" s="164">
        <f>$W$549+$U$550</f>
        <v>1</v>
      </c>
      <c r="X550" s="387">
        <f>$X$549+$V$550</f>
        <v>0</v>
      </c>
      <c r="Y550" s="164">
        <f>$Y$549+$W$550</f>
        <v>1</v>
      </c>
      <c r="Z550" s="387">
        <f>$Z$549+$X$550</f>
        <v>0</v>
      </c>
      <c r="AA550" s="164">
        <f>$AA$549+$Y$550</f>
        <v>1</v>
      </c>
      <c r="AB550" s="387">
        <f>$AB$549+$Z$550</f>
        <v>0</v>
      </c>
      <c r="AC550" s="402">
        <f t="shared" si="8"/>
        <v>7</v>
      </c>
    </row>
    <row r="551" spans="1:32" ht="15" customHeight="1">
      <c r="A551" s="107">
        <v>1</v>
      </c>
      <c r="B551" s="994" t="str">
        <f>'04.01.4-COBERTURAS'!$B$317</f>
        <v>04.01.400.07</v>
      </c>
      <c r="C551" s="996" t="str">
        <f>'04.01.4-COBERTURAS'!$C$317</f>
        <v>TELHAMENTO COM TELHA CERÂMICA CAPA-CANAL, TIPO COLONIAL, COM MAIS DE 2 ÁGUAS, INCLUSO TRANSPORTE VERTICAL, INCLUSIVE APLICAÇÃO DE RESINA</v>
      </c>
      <c r="D551" s="1010">
        <f>'04.01.4-COBERTURAS'!$H$317</f>
        <v>0</v>
      </c>
      <c r="E551" s="175"/>
      <c r="F551" s="381">
        <f>$E$551*$D$551</f>
        <v>0</v>
      </c>
      <c r="G551" s="176"/>
      <c r="H551" s="386">
        <f>$G$551*$D$551</f>
        <v>0</v>
      </c>
      <c r="I551" s="176"/>
      <c r="J551" s="386">
        <f>$I$551*$D$551</f>
        <v>0</v>
      </c>
      <c r="K551" s="176"/>
      <c r="L551" s="386">
        <f>$K$551*$D$551</f>
        <v>0</v>
      </c>
      <c r="M551" s="176"/>
      <c r="N551" s="386">
        <f>$M$551*$D$551</f>
        <v>0</v>
      </c>
      <c r="O551" s="176">
        <v>1</v>
      </c>
      <c r="P551" s="386">
        <f>$O$551*$D$551</f>
        <v>0</v>
      </c>
      <c r="Q551" s="176"/>
      <c r="R551" s="386">
        <f>$Q$551*$D$551</f>
        <v>0</v>
      </c>
      <c r="S551" s="176"/>
      <c r="T551" s="386">
        <f>$S$551*$D$551</f>
        <v>0</v>
      </c>
      <c r="U551" s="176"/>
      <c r="V551" s="386">
        <f>$U$551*$D$551</f>
        <v>0</v>
      </c>
      <c r="W551" s="176"/>
      <c r="X551" s="386">
        <f>$W$551*$D$551</f>
        <v>0</v>
      </c>
      <c r="Y551" s="176"/>
      <c r="Z551" s="386">
        <f>$Y$551*$D$551</f>
        <v>0</v>
      </c>
      <c r="AA551" s="176"/>
      <c r="AB551" s="386">
        <f>$AA$551*$D$551</f>
        <v>0</v>
      </c>
      <c r="AC551" s="402">
        <f t="shared" si="8"/>
        <v>1</v>
      </c>
      <c r="AF551" t="s">
        <v>2904</v>
      </c>
    </row>
    <row r="552" spans="1:32" ht="15" customHeight="1" thickBot="1">
      <c r="A552" s="107">
        <v>2</v>
      </c>
      <c r="B552" s="995"/>
      <c r="C552" s="997"/>
      <c r="D552" s="1011"/>
      <c r="E552" s="162">
        <f>$E$551</f>
        <v>0</v>
      </c>
      <c r="F552" s="382">
        <f>$F$551</f>
        <v>0</v>
      </c>
      <c r="G552" s="164">
        <f>$G$551+$E$552</f>
        <v>0</v>
      </c>
      <c r="H552" s="387">
        <f>$H$551+$F$552</f>
        <v>0</v>
      </c>
      <c r="I552" s="164">
        <f>$I$551+$G$552</f>
        <v>0</v>
      </c>
      <c r="J552" s="387">
        <f>$J$551+$H$552</f>
        <v>0</v>
      </c>
      <c r="K552" s="164">
        <f>$K$551+$I$552</f>
        <v>0</v>
      </c>
      <c r="L552" s="387">
        <f>$L$551+$J$552</f>
        <v>0</v>
      </c>
      <c r="M552" s="164">
        <f>$M$551+$K$552</f>
        <v>0</v>
      </c>
      <c r="N552" s="387">
        <f>$N$551+$L$552</f>
        <v>0</v>
      </c>
      <c r="O552" s="164">
        <f>$O$551+$M$552</f>
        <v>1</v>
      </c>
      <c r="P552" s="387">
        <f>$P$551+$N$552</f>
        <v>0</v>
      </c>
      <c r="Q552" s="164">
        <f>$Q$551+$O$552</f>
        <v>1</v>
      </c>
      <c r="R552" s="387">
        <f>$R$551+$P$552</f>
        <v>0</v>
      </c>
      <c r="S552" s="164">
        <f>$S$551+$Q$552</f>
        <v>1</v>
      </c>
      <c r="T552" s="387">
        <f>$T$551+$R$552</f>
        <v>0</v>
      </c>
      <c r="U552" s="164">
        <f>$U$551+$S$552</f>
        <v>1</v>
      </c>
      <c r="V552" s="387">
        <f>$V$551+$T$552</f>
        <v>0</v>
      </c>
      <c r="W552" s="164">
        <f>$W$551+$U$552</f>
        <v>1</v>
      </c>
      <c r="X552" s="387">
        <f>$X$551+$V$552</f>
        <v>0</v>
      </c>
      <c r="Y552" s="164">
        <f>$Y$551+$W$552</f>
        <v>1</v>
      </c>
      <c r="Z552" s="387">
        <f>$Z$551+$X$552</f>
        <v>0</v>
      </c>
      <c r="AA552" s="164">
        <f>$AA$551+$Y$552</f>
        <v>1</v>
      </c>
      <c r="AB552" s="387">
        <f>$AB$551+$Z$552</f>
        <v>0</v>
      </c>
      <c r="AC552" s="402">
        <f t="shared" si="8"/>
        <v>7</v>
      </c>
    </row>
    <row r="553" spans="1:32" ht="15" customHeight="1">
      <c r="A553" s="107">
        <v>1</v>
      </c>
      <c r="B553" s="994" t="str">
        <f>'04.01.4-COBERTURAS'!$B$318</f>
        <v>04.01.400.08</v>
      </c>
      <c r="C553" s="996" t="str">
        <f>'04.01.4-COBERTURAS'!$C$318</f>
        <v>CUMEEIRA E ESPIGÃO PARA TELHA CERÂMICA EMBOÇADA COM ARGAMASSA TRAÇO 1:2:9 (CIMENTO, CAL E AREIA), PARA TELHADOS COM MAIS DE 2 ÁGUAS, INCLUSO TRANSPORTE VERTICAL. AF_07/2019</v>
      </c>
      <c r="D553" s="1010">
        <f>'04.01.4-COBERTURAS'!$H$318</f>
        <v>0</v>
      </c>
      <c r="E553" s="175"/>
      <c r="F553" s="381">
        <f>$E$553*$D$553</f>
        <v>0</v>
      </c>
      <c r="G553" s="176"/>
      <c r="H553" s="386">
        <f>$G$553*$D$553</f>
        <v>0</v>
      </c>
      <c r="I553" s="176"/>
      <c r="J553" s="386">
        <f>$I$553*$D$553</f>
        <v>0</v>
      </c>
      <c r="K553" s="176"/>
      <c r="L553" s="386">
        <f>$K$553*$D$553</f>
        <v>0</v>
      </c>
      <c r="M553" s="176"/>
      <c r="N553" s="386">
        <f>$M$553*$D$553</f>
        <v>0</v>
      </c>
      <c r="O553" s="176">
        <v>1</v>
      </c>
      <c r="P553" s="386">
        <f>$O$553*$D$553</f>
        <v>0</v>
      </c>
      <c r="Q553" s="176"/>
      <c r="R553" s="386">
        <f>$Q$553*$D$553</f>
        <v>0</v>
      </c>
      <c r="S553" s="176"/>
      <c r="T553" s="386">
        <f>$S$553*$D$553</f>
        <v>0</v>
      </c>
      <c r="U553" s="176"/>
      <c r="V553" s="386">
        <f>$U$553*$D$553</f>
        <v>0</v>
      </c>
      <c r="W553" s="176"/>
      <c r="X553" s="386">
        <f>$W$553*$D$553</f>
        <v>0</v>
      </c>
      <c r="Y553" s="176"/>
      <c r="Z553" s="386">
        <f>$Y$553*$D$553</f>
        <v>0</v>
      </c>
      <c r="AA553" s="176"/>
      <c r="AB553" s="386">
        <f>$AA$553*$D$553</f>
        <v>0</v>
      </c>
      <c r="AC553" s="402">
        <f t="shared" si="8"/>
        <v>1</v>
      </c>
      <c r="AF553" t="s">
        <v>2905</v>
      </c>
    </row>
    <row r="554" spans="1:32" ht="15" customHeight="1" thickBot="1">
      <c r="A554" s="107">
        <v>2</v>
      </c>
      <c r="B554" s="995"/>
      <c r="C554" s="997"/>
      <c r="D554" s="1011"/>
      <c r="E554" s="162">
        <f>$E$553</f>
        <v>0</v>
      </c>
      <c r="F554" s="382">
        <f>$F$553</f>
        <v>0</v>
      </c>
      <c r="G554" s="164">
        <f>$G$553+$E$554</f>
        <v>0</v>
      </c>
      <c r="H554" s="387">
        <f>$H$553+$F$554</f>
        <v>0</v>
      </c>
      <c r="I554" s="164">
        <f>$I$553+$G$554</f>
        <v>0</v>
      </c>
      <c r="J554" s="387">
        <f>$J$553+$H$554</f>
        <v>0</v>
      </c>
      <c r="K554" s="164">
        <f>$K$553+$I$554</f>
        <v>0</v>
      </c>
      <c r="L554" s="387">
        <f>$L$553+$J$554</f>
        <v>0</v>
      </c>
      <c r="M554" s="164">
        <f>$M$553+$K$554</f>
        <v>0</v>
      </c>
      <c r="N554" s="387">
        <f>$N$553+$L$554</f>
        <v>0</v>
      </c>
      <c r="O554" s="164">
        <f>$O$553+$M$554</f>
        <v>1</v>
      </c>
      <c r="P554" s="387">
        <f>$P$553+$N$554</f>
        <v>0</v>
      </c>
      <c r="Q554" s="164">
        <f>$Q$553+$O$554</f>
        <v>1</v>
      </c>
      <c r="R554" s="387">
        <f>$R$553+$P$554</f>
        <v>0</v>
      </c>
      <c r="S554" s="164">
        <f>$S$553+$Q$554</f>
        <v>1</v>
      </c>
      <c r="T554" s="387">
        <f>$T$553+$R$554</f>
        <v>0</v>
      </c>
      <c r="U554" s="164">
        <f>$U$553+$S$554</f>
        <v>1</v>
      </c>
      <c r="V554" s="387">
        <f>$V$553+$T$554</f>
        <v>0</v>
      </c>
      <c r="W554" s="164">
        <f>$W$553+$U$554</f>
        <v>1</v>
      </c>
      <c r="X554" s="387">
        <f>$X$553+$V$554</f>
        <v>0</v>
      </c>
      <c r="Y554" s="164">
        <f>$Y$553+$W$554</f>
        <v>1</v>
      </c>
      <c r="Z554" s="387">
        <f>$Z$553+$X$554</f>
        <v>0</v>
      </c>
      <c r="AA554" s="164">
        <f>$AA$553+$Y$554</f>
        <v>1</v>
      </c>
      <c r="AB554" s="387">
        <f>$AB$553+$Z$554</f>
        <v>0</v>
      </c>
      <c r="AC554" s="402">
        <f t="shared" si="8"/>
        <v>7</v>
      </c>
    </row>
    <row r="555" spans="1:32" ht="15" customHeight="1" thickBot="1">
      <c r="B555" s="127" t="str">
        <f>'04.01.4-COBERTURAS'!$B$319</f>
        <v>04.01.700</v>
      </c>
      <c r="C555" s="128" t="str">
        <f>'04.01.4-COBERTURAS'!$C$319</f>
        <v>Acabamentos e Arremates</v>
      </c>
      <c r="D555" s="343"/>
      <c r="E555" s="1000"/>
      <c r="F555" s="1000"/>
      <c r="G555" s="1000"/>
      <c r="H555" s="1000"/>
      <c r="I555" s="1000"/>
      <c r="J555" s="1000"/>
      <c r="K555" s="1000"/>
      <c r="L555" s="1000"/>
      <c r="M555" s="1000"/>
      <c r="N555" s="1000"/>
      <c r="O555" s="1000"/>
      <c r="P555" s="1000"/>
      <c r="Q555" s="1000"/>
      <c r="R555" s="1000"/>
      <c r="S555" s="1000"/>
      <c r="T555" s="1000"/>
      <c r="U555" s="1000"/>
      <c r="V555" s="1000"/>
      <c r="W555" s="1000"/>
      <c r="X555" s="1000"/>
      <c r="Y555" s="1000"/>
      <c r="Z555" s="1000"/>
      <c r="AA555" s="1000"/>
      <c r="AB555" s="1000"/>
      <c r="AC555" s="402">
        <f t="shared" si="8"/>
        <v>0</v>
      </c>
      <c r="AF555" t="s">
        <v>2906</v>
      </c>
    </row>
    <row r="556" spans="1:32" ht="15" customHeight="1">
      <c r="A556" s="107">
        <v>1</v>
      </c>
      <c r="B556" s="994" t="str">
        <f>'04.01.4-COBERTURAS'!$B$320</f>
        <v>04.01.700.01</v>
      </c>
      <c r="C556" s="996" t="str">
        <f>'04.01.4-COBERTURAS'!$C$320</f>
        <v>CALHA EM CHAPA DE ALUMÍNIO, RETANGULAR (15X15CM), 1,5MM DE ESPESSURA, INCLUSO TRANSPORTE VERTICAL</v>
      </c>
      <c r="D556" s="1010">
        <f>'04.01.4-COBERTURAS'!$H$320</f>
        <v>0</v>
      </c>
      <c r="E556" s="175"/>
      <c r="F556" s="381">
        <f>$E$556*$D$556</f>
        <v>0</v>
      </c>
      <c r="G556" s="176"/>
      <c r="H556" s="386">
        <f>$G$556*$D$556</f>
        <v>0</v>
      </c>
      <c r="I556" s="176"/>
      <c r="J556" s="386">
        <f>$I$556*$D$556</f>
        <v>0</v>
      </c>
      <c r="K556" s="176"/>
      <c r="L556" s="386">
        <f>$K$556*$D$556</f>
        <v>0</v>
      </c>
      <c r="M556" s="176"/>
      <c r="N556" s="386">
        <f>$M$556*$D$556</f>
        <v>0</v>
      </c>
      <c r="O556" s="176">
        <v>1</v>
      </c>
      <c r="P556" s="386">
        <f>$O$556*$D$556</f>
        <v>0</v>
      </c>
      <c r="Q556" s="176"/>
      <c r="R556" s="386">
        <f>$Q$556*$D$556</f>
        <v>0</v>
      </c>
      <c r="S556" s="176"/>
      <c r="T556" s="386">
        <f>$S$556*$D$556</f>
        <v>0</v>
      </c>
      <c r="U556" s="176"/>
      <c r="V556" s="386">
        <f>$U$556*$D$556</f>
        <v>0</v>
      </c>
      <c r="W556" s="176"/>
      <c r="X556" s="386">
        <f>$W$556*$D$556</f>
        <v>0</v>
      </c>
      <c r="Y556" s="176"/>
      <c r="Z556" s="386">
        <f>$Y$556*$D$556</f>
        <v>0</v>
      </c>
      <c r="AA556" s="176"/>
      <c r="AB556" s="386">
        <f>$AA$556*$D$556</f>
        <v>0</v>
      </c>
      <c r="AC556" s="402">
        <f t="shared" si="8"/>
        <v>1</v>
      </c>
      <c r="AF556" t="s">
        <v>2907</v>
      </c>
    </row>
    <row r="557" spans="1:32" ht="15" customHeight="1" thickBot="1">
      <c r="A557" s="107">
        <v>2</v>
      </c>
      <c r="B557" s="995"/>
      <c r="C557" s="997"/>
      <c r="D557" s="1011"/>
      <c r="E557" s="162">
        <f>$E$556</f>
        <v>0</v>
      </c>
      <c r="F557" s="382">
        <f>$F$556</f>
        <v>0</v>
      </c>
      <c r="G557" s="164">
        <f>$G$556+$E$557</f>
        <v>0</v>
      </c>
      <c r="H557" s="387">
        <f>$H$556+$F$557</f>
        <v>0</v>
      </c>
      <c r="I557" s="164">
        <f>$I$556+$G$557</f>
        <v>0</v>
      </c>
      <c r="J557" s="387">
        <f>$J$556+$H$557</f>
        <v>0</v>
      </c>
      <c r="K557" s="164">
        <f>$K$556+$I$557</f>
        <v>0</v>
      </c>
      <c r="L557" s="387">
        <f>$L$556+$J$557</f>
        <v>0</v>
      </c>
      <c r="M557" s="164">
        <f>$M$556+$K$557</f>
        <v>0</v>
      </c>
      <c r="N557" s="387">
        <f>$N$556+$L$557</f>
        <v>0</v>
      </c>
      <c r="O557" s="164">
        <f>$O$556+$M$557</f>
        <v>1</v>
      </c>
      <c r="P557" s="387">
        <f>$P$556+$N$557</f>
        <v>0</v>
      </c>
      <c r="Q557" s="164">
        <f>$Q$556+$O$557</f>
        <v>1</v>
      </c>
      <c r="R557" s="387">
        <f>$R$556+$P$557</f>
        <v>0</v>
      </c>
      <c r="S557" s="164">
        <f>$S$556+$Q$557</f>
        <v>1</v>
      </c>
      <c r="T557" s="387">
        <f>$T$556+$R$557</f>
        <v>0</v>
      </c>
      <c r="U557" s="164">
        <f>$U$556+$S$557</f>
        <v>1</v>
      </c>
      <c r="V557" s="387">
        <f>$V$556+$T$557</f>
        <v>0</v>
      </c>
      <c r="W557" s="164">
        <f>$W$556+$U$557</f>
        <v>1</v>
      </c>
      <c r="X557" s="387">
        <f>$X$556+$V$557</f>
        <v>0</v>
      </c>
      <c r="Y557" s="164">
        <f>$Y$556+$W$557</f>
        <v>1</v>
      </c>
      <c r="Z557" s="387">
        <f>$Z$556+$X$557</f>
        <v>0</v>
      </c>
      <c r="AA557" s="164">
        <f>$AA$556+$Y$557</f>
        <v>1</v>
      </c>
      <c r="AB557" s="387">
        <f>$AB$556+$Z$557</f>
        <v>0</v>
      </c>
      <c r="AC557" s="402">
        <f t="shared" si="8"/>
        <v>7</v>
      </c>
    </row>
    <row r="558" spans="1:32" ht="15" customHeight="1">
      <c r="A558" s="107">
        <v>1</v>
      </c>
      <c r="B558" s="994" t="str">
        <f>'04.01.4-COBERTURAS'!$B$321</f>
        <v>04.01.700.02</v>
      </c>
      <c r="C558" s="996" t="str">
        <f>'04.01.4-COBERTURAS'!$C$321</f>
        <v>CALHA EM CHAPA DE ALUMÍNIO, SEMICIRCULAR, 15X10CM, 2MM DE ESPESSURA, INCLUSO TRANSPORTE VERTICAL</v>
      </c>
      <c r="D558" s="1010">
        <f>'04.01.4-COBERTURAS'!$H$321</f>
        <v>0</v>
      </c>
      <c r="E558" s="175"/>
      <c r="F558" s="381">
        <f>$E$558*$D$558</f>
        <v>0</v>
      </c>
      <c r="G558" s="176"/>
      <c r="H558" s="386">
        <f>$G$558*$D$558</f>
        <v>0</v>
      </c>
      <c r="I558" s="176"/>
      <c r="J558" s="386">
        <f>$I$558*$D$558</f>
        <v>0</v>
      </c>
      <c r="K558" s="176"/>
      <c r="L558" s="386">
        <f>$K$558*$D$558</f>
        <v>0</v>
      </c>
      <c r="M558" s="176"/>
      <c r="N558" s="386">
        <f>$M$558*$D$558</f>
        <v>0</v>
      </c>
      <c r="O558" s="176">
        <v>1</v>
      </c>
      <c r="P558" s="386">
        <f>$O$558*$D$558</f>
        <v>0</v>
      </c>
      <c r="Q558" s="176"/>
      <c r="R558" s="386">
        <f>$Q$558*$D$558</f>
        <v>0</v>
      </c>
      <c r="S558" s="176"/>
      <c r="T558" s="386">
        <f>$S$558*$D$558</f>
        <v>0</v>
      </c>
      <c r="U558" s="176"/>
      <c r="V558" s="386">
        <f>$U$558*$D$558</f>
        <v>0</v>
      </c>
      <c r="W558" s="176"/>
      <c r="X558" s="386">
        <f>$W$558*$D$558</f>
        <v>0</v>
      </c>
      <c r="Y558" s="176"/>
      <c r="Z558" s="386">
        <f>$Y$558*$D$558</f>
        <v>0</v>
      </c>
      <c r="AA558" s="176"/>
      <c r="AB558" s="386">
        <f>$AA$558*$D$558</f>
        <v>0</v>
      </c>
      <c r="AC558" s="402">
        <f t="shared" si="8"/>
        <v>1</v>
      </c>
      <c r="AF558" t="s">
        <v>2908</v>
      </c>
    </row>
    <row r="559" spans="1:32" ht="15" customHeight="1" thickBot="1">
      <c r="A559" s="107">
        <v>2</v>
      </c>
      <c r="B559" s="995"/>
      <c r="C559" s="997"/>
      <c r="D559" s="1011"/>
      <c r="E559" s="162">
        <f>$E$558</f>
        <v>0</v>
      </c>
      <c r="F559" s="382">
        <f>$F$558</f>
        <v>0</v>
      </c>
      <c r="G559" s="164">
        <f>$G$558+$E$559</f>
        <v>0</v>
      </c>
      <c r="H559" s="387">
        <f>$H$558+$F$559</f>
        <v>0</v>
      </c>
      <c r="I559" s="164">
        <f>$I$558+$G$559</f>
        <v>0</v>
      </c>
      <c r="J559" s="387">
        <f>$J$558+$H$559</f>
        <v>0</v>
      </c>
      <c r="K559" s="164">
        <f>$K$558+$I$559</f>
        <v>0</v>
      </c>
      <c r="L559" s="387">
        <f>$L$558+$J$559</f>
        <v>0</v>
      </c>
      <c r="M559" s="164">
        <f>$M$558+$K$559</f>
        <v>0</v>
      </c>
      <c r="N559" s="387">
        <f>$N$558+$L$559</f>
        <v>0</v>
      </c>
      <c r="O559" s="164">
        <f>$O$558+$M$559</f>
        <v>1</v>
      </c>
      <c r="P559" s="387">
        <f>$P$558+$N$559</f>
        <v>0</v>
      </c>
      <c r="Q559" s="164">
        <f>$Q$558+$O$559</f>
        <v>1</v>
      </c>
      <c r="R559" s="387">
        <f>$R$558+$P$559</f>
        <v>0</v>
      </c>
      <c r="S559" s="164">
        <f>$S$558+$Q$559</f>
        <v>1</v>
      </c>
      <c r="T559" s="387">
        <f>$T$558+$R$559</f>
        <v>0</v>
      </c>
      <c r="U559" s="164">
        <f>$U$558+$S$559</f>
        <v>1</v>
      </c>
      <c r="V559" s="387">
        <f>$V$558+$T$559</f>
        <v>0</v>
      </c>
      <c r="W559" s="164">
        <f>$W$558+$U$559</f>
        <v>1</v>
      </c>
      <c r="X559" s="387">
        <f>$X$558+$V$559</f>
        <v>0</v>
      </c>
      <c r="Y559" s="164">
        <f>$Y$558+$W$559</f>
        <v>1</v>
      </c>
      <c r="Z559" s="387">
        <f>$Z$558+$X$559</f>
        <v>0</v>
      </c>
      <c r="AA559" s="164">
        <f>$AA$558+$Y$559</f>
        <v>1</v>
      </c>
      <c r="AB559" s="387">
        <f>$AB$558+$Z$559</f>
        <v>0</v>
      </c>
      <c r="AC559" s="402">
        <f t="shared" si="8"/>
        <v>7</v>
      </c>
    </row>
    <row r="560" spans="1:32" ht="15" customHeight="1">
      <c r="B560" s="76" t="str">
        <f>'04.01.4-COBERTURAS'!$B$322</f>
        <v>04.01.000</v>
      </c>
      <c r="C560" s="40" t="str">
        <f>'04.01.4-COBERTURAS'!$C$322</f>
        <v>ARQUITETURA - Bloco K (K4 a K8)</v>
      </c>
      <c r="D560" s="378">
        <f>'04.01.4-COBERTURAS'!$H$322</f>
        <v>0</v>
      </c>
      <c r="E560" s="993"/>
      <c r="F560" s="993"/>
      <c r="G560" s="993"/>
      <c r="H560" s="993"/>
      <c r="I560" s="993"/>
      <c r="J560" s="993"/>
      <c r="K560" s="993"/>
      <c r="L560" s="993"/>
      <c r="M560" s="993"/>
      <c r="N560" s="993"/>
      <c r="O560" s="993"/>
      <c r="P560" s="993"/>
      <c r="Q560" s="993"/>
      <c r="R560" s="993"/>
      <c r="S560" s="993"/>
      <c r="T560" s="993"/>
      <c r="U560" s="993"/>
      <c r="V560" s="993"/>
      <c r="W560" s="993"/>
      <c r="X560" s="993"/>
      <c r="Y560" s="993"/>
      <c r="Z560" s="993"/>
      <c r="AA560" s="993"/>
      <c r="AB560" s="993"/>
      <c r="AC560" s="402">
        <f t="shared" ref="AC560:AC619" si="9">SUM(E560,G560,I560,K560,M560,O560,Q560,S560,U560,W560,Y560,AA560)</f>
        <v>0</v>
      </c>
      <c r="AF560" s="200" t="s">
        <v>681</v>
      </c>
    </row>
    <row r="561" spans="1:32" ht="15" customHeight="1" thickBot="1">
      <c r="B561" s="127" t="str">
        <f>'04.01.4-COBERTURAS'!$B$323</f>
        <v>04.01.400</v>
      </c>
      <c r="C561" s="128" t="str">
        <f>'04.01.4-COBERTURAS'!$C$323</f>
        <v>Cobertura e fechamento lateral</v>
      </c>
      <c r="D561" s="343"/>
      <c r="E561" s="1000"/>
      <c r="F561" s="1000"/>
      <c r="G561" s="1000"/>
      <c r="H561" s="1000"/>
      <c r="I561" s="1000"/>
      <c r="J561" s="1000"/>
      <c r="K561" s="1000"/>
      <c r="L561" s="1000"/>
      <c r="M561" s="1000"/>
      <c r="N561" s="1000"/>
      <c r="O561" s="1000"/>
      <c r="P561" s="1000"/>
      <c r="Q561" s="1000"/>
      <c r="R561" s="1000"/>
      <c r="S561" s="1000"/>
      <c r="T561" s="1000"/>
      <c r="U561" s="1000"/>
      <c r="V561" s="1000"/>
      <c r="W561" s="1000"/>
      <c r="X561" s="1000"/>
      <c r="Y561" s="1000"/>
      <c r="Z561" s="1000"/>
      <c r="AA561" s="1000"/>
      <c r="AB561" s="1000"/>
      <c r="AC561" s="402">
        <f t="shared" si="9"/>
        <v>0</v>
      </c>
      <c r="AF561" t="s">
        <v>683</v>
      </c>
    </row>
    <row r="562" spans="1:32" ht="15" customHeight="1">
      <c r="A562" s="107">
        <v>1</v>
      </c>
      <c r="B562" s="994" t="str">
        <f>'04.01.4-COBERTURAS'!$B$324</f>
        <v>04.01.400.01</v>
      </c>
      <c r="C562" s="996" t="str">
        <f>'04.01.4-COBERTURAS'!$C$324</f>
        <v>REMOÇÃO DE TELHAS CERÂMICAS SEM REAPROVEITAMENTO, INCLUSIVE TRANSPORTE VERTICAL</v>
      </c>
      <c r="D562" s="1010">
        <f>'04.01.4-COBERTURAS'!$H$324</f>
        <v>0</v>
      </c>
      <c r="E562" s="175"/>
      <c r="F562" s="381">
        <f>$E$562*$D$562</f>
        <v>0</v>
      </c>
      <c r="G562" s="176"/>
      <c r="H562" s="386">
        <f>$G$562*$D$562</f>
        <v>0</v>
      </c>
      <c r="I562" s="176"/>
      <c r="J562" s="386">
        <f>$I$562*$D$562</f>
        <v>0</v>
      </c>
      <c r="K562" s="176"/>
      <c r="L562" s="386">
        <f>$K$562*$D$562</f>
        <v>0</v>
      </c>
      <c r="M562" s="176"/>
      <c r="N562" s="386">
        <f>$M$562*$D$562</f>
        <v>0</v>
      </c>
      <c r="O562" s="176">
        <v>1</v>
      </c>
      <c r="P562" s="386">
        <f>$O$562*$D$562</f>
        <v>0</v>
      </c>
      <c r="Q562" s="176"/>
      <c r="R562" s="386">
        <f>$Q$562*$D$562</f>
        <v>0</v>
      </c>
      <c r="S562" s="176"/>
      <c r="T562" s="386">
        <f>$S$562*$D$562</f>
        <v>0</v>
      </c>
      <c r="U562" s="176"/>
      <c r="V562" s="386">
        <f>$U$562*$D$562</f>
        <v>0</v>
      </c>
      <c r="W562" s="176"/>
      <c r="X562" s="386">
        <f>$W$562*$D$562</f>
        <v>0</v>
      </c>
      <c r="Y562" s="176"/>
      <c r="Z562" s="386">
        <f>$Y$562*$D$562</f>
        <v>0</v>
      </c>
      <c r="AA562" s="176"/>
      <c r="AB562" s="386">
        <f>$AA$562*$D$562</f>
        <v>0</v>
      </c>
      <c r="AC562" s="402">
        <f t="shared" si="9"/>
        <v>1</v>
      </c>
      <c r="AF562" t="s">
        <v>684</v>
      </c>
    </row>
    <row r="563" spans="1:32" ht="15" customHeight="1" thickBot="1">
      <c r="A563" s="107">
        <v>2</v>
      </c>
      <c r="B563" s="995"/>
      <c r="C563" s="997"/>
      <c r="D563" s="1011"/>
      <c r="E563" s="162">
        <f>$E$562</f>
        <v>0</v>
      </c>
      <c r="F563" s="382">
        <f>$F$562</f>
        <v>0</v>
      </c>
      <c r="G563" s="164">
        <f>$G$562+$E$563</f>
        <v>0</v>
      </c>
      <c r="H563" s="387">
        <f>$H$562+$F$563</f>
        <v>0</v>
      </c>
      <c r="I563" s="164">
        <f>$I$562+$G$563</f>
        <v>0</v>
      </c>
      <c r="J563" s="387">
        <f>$J$562+$H$563</f>
        <v>0</v>
      </c>
      <c r="K563" s="164">
        <f>$K$562+$I$563</f>
        <v>0</v>
      </c>
      <c r="L563" s="387">
        <f>$L$562+$J$563</f>
        <v>0</v>
      </c>
      <c r="M563" s="164">
        <f>$M$562+$K$563</f>
        <v>0</v>
      </c>
      <c r="N563" s="387">
        <f>$N$562+$L$563</f>
        <v>0</v>
      </c>
      <c r="O563" s="164">
        <f>$O$562+$M$563</f>
        <v>1</v>
      </c>
      <c r="P563" s="387">
        <f>$P$562+$N$563</f>
        <v>0</v>
      </c>
      <c r="Q563" s="164">
        <f>$Q$562+$O$563</f>
        <v>1</v>
      </c>
      <c r="R563" s="387">
        <f>$R$562+$P$563</f>
        <v>0</v>
      </c>
      <c r="S563" s="164">
        <f>$S$562+$Q$563</f>
        <v>1</v>
      </c>
      <c r="T563" s="387">
        <f>$T$562+$R$563</f>
        <v>0</v>
      </c>
      <c r="U563" s="164">
        <f>$U$562+$S$563</f>
        <v>1</v>
      </c>
      <c r="V563" s="387">
        <f>$V$562+$T$563</f>
        <v>0</v>
      </c>
      <c r="W563" s="164">
        <f>$W$562+$U$563</f>
        <v>1</v>
      </c>
      <c r="X563" s="387">
        <f>$X$562+$V$563</f>
        <v>0</v>
      </c>
      <c r="Y563" s="164">
        <f>$Y$562+$W$563</f>
        <v>1</v>
      </c>
      <c r="Z563" s="387">
        <f>$Z$562+$X$563</f>
        <v>0</v>
      </c>
      <c r="AA563" s="164">
        <f>$AA$562+$Y$563</f>
        <v>1</v>
      </c>
      <c r="AB563" s="387">
        <f>$AB$562+$Z$563</f>
        <v>0</v>
      </c>
      <c r="AC563" s="402">
        <f t="shared" si="9"/>
        <v>7</v>
      </c>
    </row>
    <row r="564" spans="1:32" ht="15" customHeight="1">
      <c r="A564" s="107">
        <v>1</v>
      </c>
      <c r="B564" s="994" t="str">
        <f>'04.01.4-COBERTURAS'!$B$325</f>
        <v>04.01.400.02</v>
      </c>
      <c r="C564" s="996" t="str">
        <f>'04.01.4-COBERTURAS'!$C$325</f>
        <v>REMOÇÃO CALHAS E RUFOS, DE FORMA MANUAL, SEM REAPROVEITAMENTO. AF_09/2023</v>
      </c>
      <c r="D564" s="1010">
        <f>'04.01.4-COBERTURAS'!$H$325</f>
        <v>0</v>
      </c>
      <c r="E564" s="175"/>
      <c r="F564" s="381">
        <f>$E$564*$D$564</f>
        <v>0</v>
      </c>
      <c r="G564" s="176"/>
      <c r="H564" s="386">
        <f>$G$564*$D$564</f>
        <v>0</v>
      </c>
      <c r="I564" s="176"/>
      <c r="J564" s="386">
        <f>$I$564*$D$564</f>
        <v>0</v>
      </c>
      <c r="K564" s="176"/>
      <c r="L564" s="386">
        <f>$K$564*$D$564</f>
        <v>0</v>
      </c>
      <c r="M564" s="176"/>
      <c r="N564" s="386">
        <f>$M$564*$D$564</f>
        <v>0</v>
      </c>
      <c r="O564" s="176">
        <v>1</v>
      </c>
      <c r="P564" s="386">
        <f>$O$564*$D$564</f>
        <v>0</v>
      </c>
      <c r="Q564" s="176"/>
      <c r="R564" s="386">
        <f>$Q$564*$D$564</f>
        <v>0</v>
      </c>
      <c r="S564" s="176"/>
      <c r="T564" s="386">
        <f>$S$564*$D$564</f>
        <v>0</v>
      </c>
      <c r="U564" s="176"/>
      <c r="V564" s="386">
        <f>$U$564*$D$564</f>
        <v>0</v>
      </c>
      <c r="W564" s="176"/>
      <c r="X564" s="386">
        <f>$W$564*$D$564</f>
        <v>0</v>
      </c>
      <c r="Y564" s="176"/>
      <c r="Z564" s="386">
        <f>$Y$564*$D$564</f>
        <v>0</v>
      </c>
      <c r="AA564" s="176"/>
      <c r="AB564" s="386">
        <f>$AA$564*$D$564</f>
        <v>0</v>
      </c>
      <c r="AC564" s="402">
        <f t="shared" si="9"/>
        <v>1</v>
      </c>
      <c r="AF564" t="s">
        <v>685</v>
      </c>
    </row>
    <row r="565" spans="1:32" ht="15" customHeight="1" thickBot="1">
      <c r="A565" s="107">
        <v>2</v>
      </c>
      <c r="B565" s="995"/>
      <c r="C565" s="997"/>
      <c r="D565" s="1011"/>
      <c r="E565" s="162">
        <f>$E$564</f>
        <v>0</v>
      </c>
      <c r="F565" s="382">
        <f>$F$564</f>
        <v>0</v>
      </c>
      <c r="G565" s="164">
        <f>$G$564+$E$565</f>
        <v>0</v>
      </c>
      <c r="H565" s="387">
        <f>$H$564+$F$565</f>
        <v>0</v>
      </c>
      <c r="I565" s="164">
        <f>$I$564+$G$565</f>
        <v>0</v>
      </c>
      <c r="J565" s="387">
        <f>$J$564+$H$565</f>
        <v>0</v>
      </c>
      <c r="K565" s="164">
        <f>$K$564+$I$565</f>
        <v>0</v>
      </c>
      <c r="L565" s="387">
        <f>$L$564+$J$565</f>
        <v>0</v>
      </c>
      <c r="M565" s="164">
        <f>$M$564+$K$565</f>
        <v>0</v>
      </c>
      <c r="N565" s="387">
        <f>$N$564+$L$565</f>
        <v>0</v>
      </c>
      <c r="O565" s="164">
        <f>$O$564+$M$565</f>
        <v>1</v>
      </c>
      <c r="P565" s="387">
        <f>$P$564+$N$565</f>
        <v>0</v>
      </c>
      <c r="Q565" s="164">
        <f>$Q$564+$O$565</f>
        <v>1</v>
      </c>
      <c r="R565" s="387">
        <f>$R$564+$P$565</f>
        <v>0</v>
      </c>
      <c r="S565" s="164">
        <f>$S$564+$Q$565</f>
        <v>1</v>
      </c>
      <c r="T565" s="387">
        <f>$T$564+$R$565</f>
        <v>0</v>
      </c>
      <c r="U565" s="164">
        <f>$U$564+$S$565</f>
        <v>1</v>
      </c>
      <c r="V565" s="387">
        <f>$V$564+$T$565</f>
        <v>0</v>
      </c>
      <c r="W565" s="164">
        <f>$W$564+$U$565</f>
        <v>1</v>
      </c>
      <c r="X565" s="387">
        <f>$X$564+$V$565</f>
        <v>0</v>
      </c>
      <c r="Y565" s="164">
        <f>$Y$564+$W$565</f>
        <v>1</v>
      </c>
      <c r="Z565" s="387">
        <f>$Z$564+$X$565</f>
        <v>0</v>
      </c>
      <c r="AA565" s="164">
        <f>$AA$564+$Y$565</f>
        <v>1</v>
      </c>
      <c r="AB565" s="387">
        <f>$AB$564+$Z$565</f>
        <v>0</v>
      </c>
      <c r="AC565" s="402">
        <f t="shared" si="9"/>
        <v>7</v>
      </c>
    </row>
    <row r="566" spans="1:32" ht="15" customHeight="1">
      <c r="A566" s="107">
        <v>1</v>
      </c>
      <c r="B566" s="994" t="str">
        <f>'04.01.4-COBERTURAS'!$B$326</f>
        <v>04.01.400.03</v>
      </c>
      <c r="C566" s="996" t="str">
        <f>'04.01.4-COBERTURAS'!$C$326</f>
        <v>RETIRADA E RECOLOCAÇÃO DE RIPA DE MADEIRA EM TELHADOS DE ATÉ 2 ÁGUAS COM TELHA CERÂMICA CAPA-CANAL, INCLUSO TRANSPORTE VERTICAL. AF_10/2025</v>
      </c>
      <c r="D566" s="1010">
        <f>'04.01.4-COBERTURAS'!$H$326</f>
        <v>0</v>
      </c>
      <c r="E566" s="175"/>
      <c r="F566" s="381">
        <f>$E$566*$D$566</f>
        <v>0</v>
      </c>
      <c r="G566" s="176"/>
      <c r="H566" s="386">
        <f>$G$566*$D$566</f>
        <v>0</v>
      </c>
      <c r="I566" s="176"/>
      <c r="J566" s="386">
        <f>$I$566*$D$566</f>
        <v>0</v>
      </c>
      <c r="K566" s="176"/>
      <c r="L566" s="386">
        <f>$K$566*$D$566</f>
        <v>0</v>
      </c>
      <c r="M566" s="176"/>
      <c r="N566" s="386">
        <f>$M$566*$D$566</f>
        <v>0</v>
      </c>
      <c r="O566" s="176">
        <v>1</v>
      </c>
      <c r="P566" s="386">
        <f>$O$566*$D$566</f>
        <v>0</v>
      </c>
      <c r="Q566" s="176"/>
      <c r="R566" s="386">
        <f>$Q$566*$D$566</f>
        <v>0</v>
      </c>
      <c r="S566" s="176"/>
      <c r="T566" s="386">
        <f>$S$566*$D$566</f>
        <v>0</v>
      </c>
      <c r="U566" s="176"/>
      <c r="V566" s="386">
        <f>$U$566*$D$566</f>
        <v>0</v>
      </c>
      <c r="W566" s="176"/>
      <c r="X566" s="386">
        <f>$W$566*$D$566</f>
        <v>0</v>
      </c>
      <c r="Y566" s="176"/>
      <c r="Z566" s="386">
        <f>$Y$566*$D$566</f>
        <v>0</v>
      </c>
      <c r="AA566" s="176"/>
      <c r="AB566" s="386">
        <f>$AA$566*$D$566</f>
        <v>0</v>
      </c>
      <c r="AC566" s="402">
        <f t="shared" si="9"/>
        <v>1</v>
      </c>
      <c r="AF566" t="s">
        <v>686</v>
      </c>
    </row>
    <row r="567" spans="1:32" ht="15" customHeight="1" thickBot="1">
      <c r="A567" s="107">
        <v>2</v>
      </c>
      <c r="B567" s="995"/>
      <c r="C567" s="997"/>
      <c r="D567" s="1011"/>
      <c r="E567" s="162">
        <f>$E$566</f>
        <v>0</v>
      </c>
      <c r="F567" s="382">
        <f>$F$566</f>
        <v>0</v>
      </c>
      <c r="G567" s="164">
        <f>$G$566+$E$567</f>
        <v>0</v>
      </c>
      <c r="H567" s="387">
        <f>$H$566+$F$567</f>
        <v>0</v>
      </c>
      <c r="I567" s="164">
        <f>$I$566+$G$567</f>
        <v>0</v>
      </c>
      <c r="J567" s="387">
        <f>$J$566+$H$567</f>
        <v>0</v>
      </c>
      <c r="K567" s="164">
        <f>$K$566+$I$567</f>
        <v>0</v>
      </c>
      <c r="L567" s="387">
        <f>$L$566+$J$567</f>
        <v>0</v>
      </c>
      <c r="M567" s="164">
        <f>$M$566+$K$567</f>
        <v>0</v>
      </c>
      <c r="N567" s="387">
        <f>$N$566+$L$567</f>
        <v>0</v>
      </c>
      <c r="O567" s="164">
        <f>$O$566+$M$567</f>
        <v>1</v>
      </c>
      <c r="P567" s="387">
        <f>$P$566+$N$567</f>
        <v>0</v>
      </c>
      <c r="Q567" s="164">
        <f>$Q$566+$O$567</f>
        <v>1</v>
      </c>
      <c r="R567" s="387">
        <f>$R$566+$P$567</f>
        <v>0</v>
      </c>
      <c r="S567" s="164">
        <f>$S$566+$Q$567</f>
        <v>1</v>
      </c>
      <c r="T567" s="387">
        <f>$T$566+$R$567</f>
        <v>0</v>
      </c>
      <c r="U567" s="164">
        <f>$U$566+$S$567</f>
        <v>1</v>
      </c>
      <c r="V567" s="387">
        <f>$V$566+$T$567</f>
        <v>0</v>
      </c>
      <c r="W567" s="164">
        <f>$W$566+$U$567</f>
        <v>1</v>
      </c>
      <c r="X567" s="387">
        <f>$X$566+$V$567</f>
        <v>0</v>
      </c>
      <c r="Y567" s="164">
        <f>$Y$566+$W$567</f>
        <v>1</v>
      </c>
      <c r="Z567" s="387">
        <f>$Z$566+$X$567</f>
        <v>0</v>
      </c>
      <c r="AA567" s="164">
        <f>$AA$566+$Y$567</f>
        <v>1</v>
      </c>
      <c r="AB567" s="387">
        <f>$AB$566+$Z$567</f>
        <v>0</v>
      </c>
      <c r="AC567" s="402">
        <f t="shared" si="9"/>
        <v>7</v>
      </c>
    </row>
    <row r="568" spans="1:32" ht="15" customHeight="1">
      <c r="A568" s="107">
        <v>1</v>
      </c>
      <c r="B568" s="994" t="str">
        <f>'04.01.4-COBERTURAS'!$B$327</f>
        <v>04.01.400.04</v>
      </c>
      <c r="C568" s="996" t="str">
        <f>'04.01.4-COBERTURAS'!$C$327</f>
        <v>REVISÃO DA TRAMA DE MADEIRA DO TELHADO</v>
      </c>
      <c r="D568" s="1010">
        <f>'04.01.4-COBERTURAS'!$H$327</f>
        <v>0</v>
      </c>
      <c r="E568" s="175"/>
      <c r="F568" s="381">
        <f>$E$568*$D$568</f>
        <v>0</v>
      </c>
      <c r="G568" s="176"/>
      <c r="H568" s="386">
        <f>$G$568*$D$568</f>
        <v>0</v>
      </c>
      <c r="I568" s="176"/>
      <c r="J568" s="386">
        <f>$I$568*$D$568</f>
        <v>0</v>
      </c>
      <c r="K568" s="176"/>
      <c r="L568" s="386">
        <f>$K$568*$D$568</f>
        <v>0</v>
      </c>
      <c r="M568" s="176"/>
      <c r="N568" s="386">
        <f>$M$568*$D$568</f>
        <v>0</v>
      </c>
      <c r="O568" s="176">
        <v>1</v>
      </c>
      <c r="P568" s="386">
        <f>$O$568*$D$568</f>
        <v>0</v>
      </c>
      <c r="Q568" s="176"/>
      <c r="R568" s="386">
        <f>$Q$568*$D$568</f>
        <v>0</v>
      </c>
      <c r="S568" s="176"/>
      <c r="T568" s="386">
        <f>$S$568*$D$568</f>
        <v>0</v>
      </c>
      <c r="U568" s="176"/>
      <c r="V568" s="386">
        <f>$U$568*$D$568</f>
        <v>0</v>
      </c>
      <c r="W568" s="176"/>
      <c r="X568" s="386">
        <f>$W$568*$D$568</f>
        <v>0</v>
      </c>
      <c r="Y568" s="176"/>
      <c r="Z568" s="386">
        <f>$Y$568*$D$568</f>
        <v>0</v>
      </c>
      <c r="AA568" s="176"/>
      <c r="AB568" s="386">
        <f>$AA$568*$D$568</f>
        <v>0</v>
      </c>
      <c r="AC568" s="402">
        <f t="shared" si="9"/>
        <v>1</v>
      </c>
      <c r="AF568" t="s">
        <v>687</v>
      </c>
    </row>
    <row r="569" spans="1:32" ht="15" customHeight="1" thickBot="1">
      <c r="A569" s="107">
        <v>2</v>
      </c>
      <c r="B569" s="995"/>
      <c r="C569" s="997"/>
      <c r="D569" s="1011"/>
      <c r="E569" s="162">
        <f>$E$568</f>
        <v>0</v>
      </c>
      <c r="F569" s="382">
        <f>$F$568</f>
        <v>0</v>
      </c>
      <c r="G569" s="164">
        <f>$G$568+$E$569</f>
        <v>0</v>
      </c>
      <c r="H569" s="387">
        <f>$H$568+$F$569</f>
        <v>0</v>
      </c>
      <c r="I569" s="164">
        <f>$I$568+$G$569</f>
        <v>0</v>
      </c>
      <c r="J569" s="387">
        <f>$J$568+$H$569</f>
        <v>0</v>
      </c>
      <c r="K569" s="164">
        <f>$K$568+$I$569</f>
        <v>0</v>
      </c>
      <c r="L569" s="387">
        <f>$L$568+$J$569</f>
        <v>0</v>
      </c>
      <c r="M569" s="164">
        <f>$M$568+$K$569</f>
        <v>0</v>
      </c>
      <c r="N569" s="387">
        <f>$N$568+$L$569</f>
        <v>0</v>
      </c>
      <c r="O569" s="164">
        <f>$O$568+$M$569</f>
        <v>1</v>
      </c>
      <c r="P569" s="387">
        <f>$P$568+$N$569</f>
        <v>0</v>
      </c>
      <c r="Q569" s="164">
        <f>$Q$568+$O$569</f>
        <v>1</v>
      </c>
      <c r="R569" s="387">
        <f>$R$568+$P$569</f>
        <v>0</v>
      </c>
      <c r="S569" s="164">
        <f>$S$568+$Q$569</f>
        <v>1</v>
      </c>
      <c r="T569" s="387">
        <f>$T$568+$R$569</f>
        <v>0</v>
      </c>
      <c r="U569" s="164">
        <f>$U$568+$S$569</f>
        <v>1</v>
      </c>
      <c r="V569" s="387">
        <f>$V$568+$T$569</f>
        <v>0</v>
      </c>
      <c r="W569" s="164">
        <f>$W$568+$U$569</f>
        <v>1</v>
      </c>
      <c r="X569" s="387">
        <f>$X$568+$V$569</f>
        <v>0</v>
      </c>
      <c r="Y569" s="164">
        <f>$Y$568+$W$569</f>
        <v>1</v>
      </c>
      <c r="Z569" s="387">
        <f>$Z$568+$X$569</f>
        <v>0</v>
      </c>
      <c r="AA569" s="164">
        <f>$AA$568+$Y$569</f>
        <v>1</v>
      </c>
      <c r="AB569" s="387">
        <f>$AB$568+$Z$569</f>
        <v>0</v>
      </c>
      <c r="AC569" s="402">
        <f t="shared" si="9"/>
        <v>7</v>
      </c>
    </row>
    <row r="570" spans="1:32" ht="15" customHeight="1">
      <c r="A570" s="107">
        <v>1</v>
      </c>
      <c r="B570" s="994" t="str">
        <f>'04.01.4-COBERTURAS'!$B$328</f>
        <v>04.01.400.06</v>
      </c>
      <c r="C570" s="996" t="str">
        <f>'04.01.4-COBERTURAS'!$C$328</f>
        <v>SUBCOBERTURA COM MANTA PLÁSTICA REVESTIDA POR PELÍCULA DE ALUMÍNO, INCLUSO TRANSPORTE VERTICAL. AF_07/2019</v>
      </c>
      <c r="D570" s="1010">
        <f>'04.01.4-COBERTURAS'!$H$328</f>
        <v>0</v>
      </c>
      <c r="E570" s="175"/>
      <c r="F570" s="381">
        <f>$E$570*$D$570</f>
        <v>0</v>
      </c>
      <c r="G570" s="176"/>
      <c r="H570" s="386">
        <f>$G$570*$D$570</f>
        <v>0</v>
      </c>
      <c r="I570" s="176"/>
      <c r="J570" s="386">
        <f>$I$570*$D$570</f>
        <v>0</v>
      </c>
      <c r="K570" s="176"/>
      <c r="L570" s="386">
        <f>$K$570*$D$570</f>
        <v>0</v>
      </c>
      <c r="M570" s="176"/>
      <c r="N570" s="386">
        <f>$M$570*$D$570</f>
        <v>0</v>
      </c>
      <c r="O570" s="176">
        <v>1</v>
      </c>
      <c r="P570" s="386">
        <f>$O$570*$D$570</f>
        <v>0</v>
      </c>
      <c r="Q570" s="176"/>
      <c r="R570" s="386">
        <f>$Q$570*$D$570</f>
        <v>0</v>
      </c>
      <c r="S570" s="176"/>
      <c r="T570" s="386">
        <f>$S$570*$D$570</f>
        <v>0</v>
      </c>
      <c r="U570" s="176"/>
      <c r="V570" s="386">
        <f>$U$570*$D$570</f>
        <v>0</v>
      </c>
      <c r="W570" s="176"/>
      <c r="X570" s="386">
        <f>$W$570*$D$570</f>
        <v>0</v>
      </c>
      <c r="Y570" s="176"/>
      <c r="Z570" s="386">
        <f>$Y$570*$D$570</f>
        <v>0</v>
      </c>
      <c r="AA570" s="176"/>
      <c r="AB570" s="386">
        <f>$AA$570*$D$570</f>
        <v>0</v>
      </c>
      <c r="AC570" s="402">
        <f t="shared" si="9"/>
        <v>1</v>
      </c>
      <c r="AF570" t="s">
        <v>2909</v>
      </c>
    </row>
    <row r="571" spans="1:32" ht="15" customHeight="1" thickBot="1">
      <c r="A571" s="107">
        <v>2</v>
      </c>
      <c r="B571" s="995"/>
      <c r="C571" s="997"/>
      <c r="D571" s="1011"/>
      <c r="E571" s="162">
        <f>$E$570</f>
        <v>0</v>
      </c>
      <c r="F571" s="382">
        <f>$F$570</f>
        <v>0</v>
      </c>
      <c r="G571" s="164">
        <f>$G$570+$E$571</f>
        <v>0</v>
      </c>
      <c r="H571" s="387">
        <f>$H$570+$F$571</f>
        <v>0</v>
      </c>
      <c r="I571" s="164">
        <f>$I$570+$G$571</f>
        <v>0</v>
      </c>
      <c r="J571" s="387">
        <f>$J$570+$H$571</f>
        <v>0</v>
      </c>
      <c r="K571" s="164">
        <f>$K$570+$I$571</f>
        <v>0</v>
      </c>
      <c r="L571" s="387">
        <f>$L$570+$J$571</f>
        <v>0</v>
      </c>
      <c r="M571" s="164">
        <f>$M$570+$K$571</f>
        <v>0</v>
      </c>
      <c r="N571" s="387">
        <f>$N$570+$L$571</f>
        <v>0</v>
      </c>
      <c r="O571" s="164">
        <f>$O$570+$M$571</f>
        <v>1</v>
      </c>
      <c r="P571" s="387">
        <f>$P$570+$N$571</f>
        <v>0</v>
      </c>
      <c r="Q571" s="164">
        <f>$Q$570+$O$571</f>
        <v>1</v>
      </c>
      <c r="R571" s="387">
        <f>$R$570+$P$571</f>
        <v>0</v>
      </c>
      <c r="S571" s="164">
        <f>$S$570+$Q$571</f>
        <v>1</v>
      </c>
      <c r="T571" s="387">
        <f>$T$570+$R$571</f>
        <v>0</v>
      </c>
      <c r="U571" s="164">
        <f>$U$570+$S$571</f>
        <v>1</v>
      </c>
      <c r="V571" s="387">
        <f>$V$570+$T$571</f>
        <v>0</v>
      </c>
      <c r="W571" s="164">
        <f>$W$570+$U$571</f>
        <v>1</v>
      </c>
      <c r="X571" s="387">
        <f>$X$570+$V$571</f>
        <v>0</v>
      </c>
      <c r="Y571" s="164">
        <f>$Y$570+$W$571</f>
        <v>1</v>
      </c>
      <c r="Z571" s="387">
        <f>$Z$570+$X$571</f>
        <v>0</v>
      </c>
      <c r="AA571" s="164">
        <f>$AA$570+$Y$571</f>
        <v>1</v>
      </c>
      <c r="AB571" s="387">
        <f>$AB$570+$Z$571</f>
        <v>0</v>
      </c>
      <c r="AC571" s="402">
        <f t="shared" si="9"/>
        <v>7</v>
      </c>
    </row>
    <row r="572" spans="1:32" ht="15" customHeight="1">
      <c r="A572" s="107">
        <v>1</v>
      </c>
      <c r="B572" s="994" t="str">
        <f>'04.01.4-COBERTURAS'!$B$329</f>
        <v>04.01.400.07</v>
      </c>
      <c r="C572" s="996" t="str">
        <f>'04.01.4-COBERTURAS'!$C$329</f>
        <v>TELHAMENTO COM TELHA CERÂMICA CAPA-CANAL, TIPO COLONIAL, COM MAIS DE 2 ÁGUAS, INCLUSO TRANSPORTE VERTICAL, INCLUSIVE APLICAÇÃO DE RESINA</v>
      </c>
      <c r="D572" s="1010">
        <f>'04.01.4-COBERTURAS'!$H$329</f>
        <v>0</v>
      </c>
      <c r="E572" s="175"/>
      <c r="F572" s="381">
        <f>$E$572*$D$572</f>
        <v>0</v>
      </c>
      <c r="G572" s="176"/>
      <c r="H572" s="386">
        <f>$G$572*$D$572</f>
        <v>0</v>
      </c>
      <c r="I572" s="176"/>
      <c r="J572" s="386">
        <f>$I$572*$D$572</f>
        <v>0</v>
      </c>
      <c r="K572" s="176"/>
      <c r="L572" s="386">
        <f>$K$572*$D$572</f>
        <v>0</v>
      </c>
      <c r="M572" s="176"/>
      <c r="N572" s="386">
        <f>$M$572*$D$572</f>
        <v>0</v>
      </c>
      <c r="O572" s="176">
        <v>1</v>
      </c>
      <c r="P572" s="386">
        <f>$O$572*$D$572</f>
        <v>0</v>
      </c>
      <c r="Q572" s="176"/>
      <c r="R572" s="386">
        <f>$Q$572*$D$572</f>
        <v>0</v>
      </c>
      <c r="S572" s="176"/>
      <c r="T572" s="386">
        <f>$S$572*$D$572</f>
        <v>0</v>
      </c>
      <c r="U572" s="176"/>
      <c r="V572" s="386">
        <f>$U$572*$D$572</f>
        <v>0</v>
      </c>
      <c r="W572" s="176"/>
      <c r="X572" s="386">
        <f>$W$572*$D$572</f>
        <v>0</v>
      </c>
      <c r="Y572" s="176"/>
      <c r="Z572" s="386">
        <f>$Y$572*$D$572</f>
        <v>0</v>
      </c>
      <c r="AA572" s="176"/>
      <c r="AB572" s="386">
        <f>$AA$572*$D$572</f>
        <v>0</v>
      </c>
      <c r="AC572" s="402">
        <f t="shared" si="9"/>
        <v>1</v>
      </c>
      <c r="AF572" t="s">
        <v>2910</v>
      </c>
    </row>
    <row r="573" spans="1:32" ht="15" customHeight="1" thickBot="1">
      <c r="A573" s="107">
        <v>2</v>
      </c>
      <c r="B573" s="995"/>
      <c r="C573" s="997"/>
      <c r="D573" s="1011"/>
      <c r="E573" s="162">
        <f>$E$572</f>
        <v>0</v>
      </c>
      <c r="F573" s="382">
        <f>$F$572</f>
        <v>0</v>
      </c>
      <c r="G573" s="164">
        <f>$G$572+$E$573</f>
        <v>0</v>
      </c>
      <c r="H573" s="387">
        <f>$H$572+$F$573</f>
        <v>0</v>
      </c>
      <c r="I573" s="164">
        <f>$I$572+$G$573</f>
        <v>0</v>
      </c>
      <c r="J573" s="387">
        <f>$J$572+$H$573</f>
        <v>0</v>
      </c>
      <c r="K573" s="164">
        <f>$K$572+$I$573</f>
        <v>0</v>
      </c>
      <c r="L573" s="387">
        <f>$L$572+$J$573</f>
        <v>0</v>
      </c>
      <c r="M573" s="164">
        <f>$M$572+$K$573</f>
        <v>0</v>
      </c>
      <c r="N573" s="387">
        <f>$N$572+$L$573</f>
        <v>0</v>
      </c>
      <c r="O573" s="164">
        <f>$O$572+$M$573</f>
        <v>1</v>
      </c>
      <c r="P573" s="387">
        <f>$P$572+$N$573</f>
        <v>0</v>
      </c>
      <c r="Q573" s="164">
        <f>$Q$572+$O$573</f>
        <v>1</v>
      </c>
      <c r="R573" s="387">
        <f>$R$572+$P$573</f>
        <v>0</v>
      </c>
      <c r="S573" s="164">
        <f>$S$572+$Q$573</f>
        <v>1</v>
      </c>
      <c r="T573" s="387">
        <f>$T$572+$R$573</f>
        <v>0</v>
      </c>
      <c r="U573" s="164">
        <f>$U$572+$S$573</f>
        <v>1</v>
      </c>
      <c r="V573" s="387">
        <f>$V$572+$T$573</f>
        <v>0</v>
      </c>
      <c r="W573" s="164">
        <f>$W$572+$U$573</f>
        <v>1</v>
      </c>
      <c r="X573" s="387">
        <f>$X$572+$V$573</f>
        <v>0</v>
      </c>
      <c r="Y573" s="164">
        <f>$Y$572+$W$573</f>
        <v>1</v>
      </c>
      <c r="Z573" s="387">
        <f>$Z$572+$X$573</f>
        <v>0</v>
      </c>
      <c r="AA573" s="164">
        <f>$AA$572+$Y$573</f>
        <v>1</v>
      </c>
      <c r="AB573" s="387">
        <f>$AB$572+$Z$573</f>
        <v>0</v>
      </c>
      <c r="AC573" s="402">
        <f t="shared" si="9"/>
        <v>7</v>
      </c>
    </row>
    <row r="574" spans="1:32" ht="15" customHeight="1">
      <c r="A574" s="107">
        <v>1</v>
      </c>
      <c r="B574" s="994" t="str">
        <f>'04.01.4-COBERTURAS'!$B$330</f>
        <v>04.01.400.08</v>
      </c>
      <c r="C574" s="996" t="str">
        <f>'04.01.4-COBERTURAS'!$C$330</f>
        <v>CUMEEIRA E ESPIGÃO PARA TELHA CERÂMICA EMBOÇADA COM ARGAMASSA TRAÇO 1:2:9 (CIMENTO, CAL E AREIA), PARA TELHADOS COM MAIS DE 2 ÁGUAS, INCLUSO TRANSPORTE VERTICAL. AF_07/2019</v>
      </c>
      <c r="D574" s="1010">
        <f>'04.01.4-COBERTURAS'!$H$330</f>
        <v>0</v>
      </c>
      <c r="E574" s="175"/>
      <c r="F574" s="381">
        <f>$E$574*$D$574</f>
        <v>0</v>
      </c>
      <c r="G574" s="176"/>
      <c r="H574" s="386">
        <f>$G$574*$D$574</f>
        <v>0</v>
      </c>
      <c r="I574" s="176"/>
      <c r="J574" s="386">
        <f>$I$574*$D$574</f>
        <v>0</v>
      </c>
      <c r="K574" s="176"/>
      <c r="L574" s="386">
        <f>$K$574*$D$574</f>
        <v>0</v>
      </c>
      <c r="M574" s="176"/>
      <c r="N574" s="386">
        <f>$M$574*$D$574</f>
        <v>0</v>
      </c>
      <c r="O574" s="176">
        <v>1</v>
      </c>
      <c r="P574" s="386">
        <f>$O$574*$D$574</f>
        <v>0</v>
      </c>
      <c r="Q574" s="176"/>
      <c r="R574" s="386">
        <f>$Q$574*$D$574</f>
        <v>0</v>
      </c>
      <c r="S574" s="176"/>
      <c r="T574" s="386">
        <f>$S$574*$D$574</f>
        <v>0</v>
      </c>
      <c r="U574" s="176"/>
      <c r="V574" s="386">
        <f>$U$574*$D$574</f>
        <v>0</v>
      </c>
      <c r="W574" s="176"/>
      <c r="X574" s="386">
        <f>$W$574*$D$574</f>
        <v>0</v>
      </c>
      <c r="Y574" s="176"/>
      <c r="Z574" s="386">
        <f>$Y$574*$D$574</f>
        <v>0</v>
      </c>
      <c r="AA574" s="176"/>
      <c r="AB574" s="386">
        <f>$AA$574*$D$574</f>
        <v>0</v>
      </c>
      <c r="AC574" s="402">
        <f t="shared" si="9"/>
        <v>1</v>
      </c>
      <c r="AF574" t="s">
        <v>2911</v>
      </c>
    </row>
    <row r="575" spans="1:32" ht="15" customHeight="1" thickBot="1">
      <c r="A575" s="107">
        <v>2</v>
      </c>
      <c r="B575" s="995"/>
      <c r="C575" s="997"/>
      <c r="D575" s="1011"/>
      <c r="E575" s="162">
        <f>$E$574</f>
        <v>0</v>
      </c>
      <c r="F575" s="382">
        <f>$F$574</f>
        <v>0</v>
      </c>
      <c r="G575" s="164">
        <f>$G$574+$E$575</f>
        <v>0</v>
      </c>
      <c r="H575" s="387">
        <f>$H$574+$F$575</f>
        <v>0</v>
      </c>
      <c r="I575" s="164">
        <f>$I$574+$G$575</f>
        <v>0</v>
      </c>
      <c r="J575" s="387">
        <f>$J$574+$H$575</f>
        <v>0</v>
      </c>
      <c r="K575" s="164">
        <f>$K$574+$I$575</f>
        <v>0</v>
      </c>
      <c r="L575" s="387">
        <f>$L$574+$J$575</f>
        <v>0</v>
      </c>
      <c r="M575" s="164">
        <f>$M$574+$K$575</f>
        <v>0</v>
      </c>
      <c r="N575" s="387">
        <f>$N$574+$L$575</f>
        <v>0</v>
      </c>
      <c r="O575" s="164">
        <f>$O$574+$M$575</f>
        <v>1</v>
      </c>
      <c r="P575" s="387">
        <f>$P$574+$N$575</f>
        <v>0</v>
      </c>
      <c r="Q575" s="164">
        <f>$Q$574+$O$575</f>
        <v>1</v>
      </c>
      <c r="R575" s="387">
        <f>$R$574+$P$575</f>
        <v>0</v>
      </c>
      <c r="S575" s="164">
        <f>$S$574+$Q$575</f>
        <v>1</v>
      </c>
      <c r="T575" s="387">
        <f>$T$574+$R$575</f>
        <v>0</v>
      </c>
      <c r="U575" s="164">
        <f>$U$574+$S$575</f>
        <v>1</v>
      </c>
      <c r="V575" s="387">
        <f>$V$574+$T$575</f>
        <v>0</v>
      </c>
      <c r="W575" s="164">
        <f>$W$574+$U$575</f>
        <v>1</v>
      </c>
      <c r="X575" s="387">
        <f>$X$574+$V$575</f>
        <v>0</v>
      </c>
      <c r="Y575" s="164">
        <f>$Y$574+$W$575</f>
        <v>1</v>
      </c>
      <c r="Z575" s="387">
        <f>$Z$574+$X$575</f>
        <v>0</v>
      </c>
      <c r="AA575" s="164">
        <f>$AA$574+$Y$575</f>
        <v>1</v>
      </c>
      <c r="AB575" s="387">
        <f>$AB$574+$Z$575</f>
        <v>0</v>
      </c>
      <c r="AC575" s="402">
        <f t="shared" si="9"/>
        <v>7</v>
      </c>
    </row>
    <row r="576" spans="1:32" ht="15" customHeight="1" thickBot="1">
      <c r="B576" s="127" t="str">
        <f>'04.01.4-COBERTURAS'!$B$331</f>
        <v>04.01.550</v>
      </c>
      <c r="C576" s="128" t="str">
        <f>'04.01.4-COBERTURAS'!$C$331</f>
        <v>Revestimentos de forro</v>
      </c>
      <c r="D576" s="343"/>
      <c r="E576" s="1000"/>
      <c r="F576" s="1000"/>
      <c r="G576" s="1000"/>
      <c r="H576" s="1000"/>
      <c r="I576" s="1000"/>
      <c r="J576" s="1000"/>
      <c r="K576" s="1000"/>
      <c r="L576" s="1000"/>
      <c r="M576" s="1000"/>
      <c r="N576" s="1000"/>
      <c r="O576" s="1000"/>
      <c r="P576" s="1000"/>
      <c r="Q576" s="1000"/>
      <c r="R576" s="1000"/>
      <c r="S576" s="1000"/>
      <c r="T576" s="1000"/>
      <c r="U576" s="1000"/>
      <c r="V576" s="1000"/>
      <c r="W576" s="1000"/>
      <c r="X576" s="1000"/>
      <c r="Y576" s="1000"/>
      <c r="Z576" s="1000"/>
      <c r="AA576" s="1000"/>
      <c r="AB576" s="1000"/>
      <c r="AC576" s="402">
        <f t="shared" si="9"/>
        <v>0</v>
      </c>
      <c r="AF576" t="s">
        <v>688</v>
      </c>
    </row>
    <row r="577" spans="1:32" ht="15" customHeight="1">
      <c r="A577" s="107">
        <v>1</v>
      </c>
      <c r="B577" s="994" t="str">
        <f>'04.01.4-COBERTURAS'!$B$332</f>
        <v>04.01.550.01</v>
      </c>
      <c r="C577" s="996" t="str">
        <f>'04.01.4-COBERTURAS'!$C$332</f>
        <v>REMOÇÃO DE FORROS DE DRYWALL, PVC E FIBROMINERAL, DE FORMA MANUAL, SEM REAPROVEITAMENTO. AF_09/2023</v>
      </c>
      <c r="D577" s="1010">
        <f>'04.01.4-COBERTURAS'!$H$332</f>
        <v>0</v>
      </c>
      <c r="E577" s="175"/>
      <c r="F577" s="381">
        <f>$E$577*$D$577</f>
        <v>0</v>
      </c>
      <c r="G577" s="176"/>
      <c r="H577" s="386">
        <f>$G$577*$D$577</f>
        <v>0</v>
      </c>
      <c r="I577" s="176"/>
      <c r="J577" s="386">
        <f>$I$577*$D$577</f>
        <v>0</v>
      </c>
      <c r="K577" s="176"/>
      <c r="L577" s="386">
        <f>$K$577*$D$577</f>
        <v>0</v>
      </c>
      <c r="M577" s="176"/>
      <c r="N577" s="386">
        <f>$M$577*$D$577</f>
        <v>0</v>
      </c>
      <c r="O577" s="176">
        <v>1</v>
      </c>
      <c r="P577" s="386">
        <f>$O$577*$D$577</f>
        <v>0</v>
      </c>
      <c r="Q577" s="176"/>
      <c r="R577" s="386">
        <f>$Q$577*$D$577</f>
        <v>0</v>
      </c>
      <c r="S577" s="176"/>
      <c r="T577" s="386">
        <f>$S$577*$D$577</f>
        <v>0</v>
      </c>
      <c r="U577" s="176"/>
      <c r="V577" s="386">
        <f>$U$577*$D$577</f>
        <v>0</v>
      </c>
      <c r="W577" s="176"/>
      <c r="X577" s="386">
        <f>$W$577*$D$577</f>
        <v>0</v>
      </c>
      <c r="Y577" s="176"/>
      <c r="Z577" s="386">
        <f>$Y$577*$D$577</f>
        <v>0</v>
      </c>
      <c r="AA577" s="176"/>
      <c r="AB577" s="386">
        <f>$AA$577*$D$577</f>
        <v>0</v>
      </c>
      <c r="AC577" s="402">
        <f t="shared" si="9"/>
        <v>1</v>
      </c>
      <c r="AF577" t="s">
        <v>689</v>
      </c>
    </row>
    <row r="578" spans="1:32" ht="15" customHeight="1" thickBot="1">
      <c r="A578" s="107">
        <v>2</v>
      </c>
      <c r="B578" s="995"/>
      <c r="C578" s="997"/>
      <c r="D578" s="1011"/>
      <c r="E578" s="162">
        <f>$E$577</f>
        <v>0</v>
      </c>
      <c r="F578" s="382">
        <f>$F$577</f>
        <v>0</v>
      </c>
      <c r="G578" s="164">
        <f>$G$577+$E$578</f>
        <v>0</v>
      </c>
      <c r="H578" s="387">
        <f>$H$577+$F$578</f>
        <v>0</v>
      </c>
      <c r="I578" s="164">
        <f>$I$577+$G$578</f>
        <v>0</v>
      </c>
      <c r="J578" s="387">
        <f>$J$577+$H$578</f>
        <v>0</v>
      </c>
      <c r="K578" s="164">
        <f>$K$577+$I$578</f>
        <v>0</v>
      </c>
      <c r="L578" s="387">
        <f>$L$577+$J$578</f>
        <v>0</v>
      </c>
      <c r="M578" s="164">
        <f>$M$577+$K$578</f>
        <v>0</v>
      </c>
      <c r="N578" s="387">
        <f>$N$577+$L$578</f>
        <v>0</v>
      </c>
      <c r="O578" s="164">
        <f>$O$577+$M$578</f>
        <v>1</v>
      </c>
      <c r="P578" s="387">
        <f>$P$577+$N$578</f>
        <v>0</v>
      </c>
      <c r="Q578" s="164">
        <f>$Q$577+$O$578</f>
        <v>1</v>
      </c>
      <c r="R578" s="387">
        <f>$R$577+$P$578</f>
        <v>0</v>
      </c>
      <c r="S578" s="164">
        <f>$S$577+$Q$578</f>
        <v>1</v>
      </c>
      <c r="T578" s="387">
        <f>$T$577+$R$578</f>
        <v>0</v>
      </c>
      <c r="U578" s="164">
        <f>$U$577+$S$578</f>
        <v>1</v>
      </c>
      <c r="V578" s="387">
        <f>$V$577+$T$578</f>
        <v>0</v>
      </c>
      <c r="W578" s="164">
        <f>$W$577+$U$578</f>
        <v>1</v>
      </c>
      <c r="X578" s="387">
        <f>$X$577+$V$578</f>
        <v>0</v>
      </c>
      <c r="Y578" s="164">
        <f>$Y$577+$W$578</f>
        <v>1</v>
      </c>
      <c r="Z578" s="387">
        <f>$Z$577+$X$578</f>
        <v>0</v>
      </c>
      <c r="AA578" s="164">
        <f>$AA$577+$Y$578</f>
        <v>1</v>
      </c>
      <c r="AB578" s="387">
        <f>$AB$577+$Z$578</f>
        <v>0</v>
      </c>
      <c r="AC578" s="402">
        <f t="shared" si="9"/>
        <v>7</v>
      </c>
    </row>
    <row r="579" spans="1:32" ht="15" customHeight="1">
      <c r="A579" s="107">
        <v>1</v>
      </c>
      <c r="B579" s="994" t="str">
        <f>'04.01.4-COBERTURAS'!$B$333</f>
        <v>04.01.550.02</v>
      </c>
      <c r="C579" s="996" t="str">
        <f>'04.01.4-COBERTURAS'!$C$333</f>
        <v>REMOÇÃO DE TRAMA METÁLICA OU DE MADEIRA PARA FORRO, DE FORMA MANUAL, SEM REAPROVEITAMENTO. AF_09/2023</v>
      </c>
      <c r="D579" s="1010">
        <f>'04.01.4-COBERTURAS'!$H$333</f>
        <v>0</v>
      </c>
      <c r="E579" s="175"/>
      <c r="F579" s="381">
        <f>$E$579*$D$579</f>
        <v>0</v>
      </c>
      <c r="G579" s="176"/>
      <c r="H579" s="386">
        <f>$G$579*$D$579</f>
        <v>0</v>
      </c>
      <c r="I579" s="176"/>
      <c r="J579" s="386">
        <f>$I$579*$D$579</f>
        <v>0</v>
      </c>
      <c r="K579" s="176"/>
      <c r="L579" s="386">
        <f>$K$579*$D$579</f>
        <v>0</v>
      </c>
      <c r="M579" s="176"/>
      <c r="N579" s="386">
        <f>$M$579*$D$579</f>
        <v>0</v>
      </c>
      <c r="O579" s="176">
        <v>1</v>
      </c>
      <c r="P579" s="386">
        <f>$O$579*$D$579</f>
        <v>0</v>
      </c>
      <c r="Q579" s="176"/>
      <c r="R579" s="386">
        <f>$Q$579*$D$579</f>
        <v>0</v>
      </c>
      <c r="S579" s="176"/>
      <c r="T579" s="386">
        <f>$S$579*$D$579</f>
        <v>0</v>
      </c>
      <c r="U579" s="176"/>
      <c r="V579" s="386">
        <f>$U$579*$D$579</f>
        <v>0</v>
      </c>
      <c r="W579" s="176"/>
      <c r="X579" s="386">
        <f>$W$579*$D$579</f>
        <v>0</v>
      </c>
      <c r="Y579" s="176"/>
      <c r="Z579" s="386">
        <f>$Y$579*$D$579</f>
        <v>0</v>
      </c>
      <c r="AA579" s="176"/>
      <c r="AB579" s="386">
        <f>$AA$579*$D$579</f>
        <v>0</v>
      </c>
      <c r="AC579" s="402">
        <f t="shared" si="9"/>
        <v>1</v>
      </c>
      <c r="AF579" t="s">
        <v>2912</v>
      </c>
    </row>
    <row r="580" spans="1:32" ht="15" customHeight="1" thickBot="1">
      <c r="A580" s="107">
        <v>2</v>
      </c>
      <c r="B580" s="995"/>
      <c r="C580" s="997"/>
      <c r="D580" s="1011"/>
      <c r="E580" s="162">
        <f>$E$579</f>
        <v>0</v>
      </c>
      <c r="F580" s="382">
        <f>$F$579</f>
        <v>0</v>
      </c>
      <c r="G580" s="164">
        <f>$G$579+$E$580</f>
        <v>0</v>
      </c>
      <c r="H580" s="387">
        <f>$H$579+$F$580</f>
        <v>0</v>
      </c>
      <c r="I580" s="164">
        <f>$I$579+$G$580</f>
        <v>0</v>
      </c>
      <c r="J580" s="387">
        <f>$J$579+$H$580</f>
        <v>0</v>
      </c>
      <c r="K580" s="164">
        <f>$K$579+$I$580</f>
        <v>0</v>
      </c>
      <c r="L580" s="387">
        <f>$L$579+$J$580</f>
        <v>0</v>
      </c>
      <c r="M580" s="164">
        <f>$M$579+$K$580</f>
        <v>0</v>
      </c>
      <c r="N580" s="387">
        <f>$N$579+$L$580</f>
        <v>0</v>
      </c>
      <c r="O580" s="164">
        <f>$O$579+$M$580</f>
        <v>1</v>
      </c>
      <c r="P580" s="387">
        <f>$P$579+$N$580</f>
        <v>0</v>
      </c>
      <c r="Q580" s="164">
        <f>$Q$579+$O$580</f>
        <v>1</v>
      </c>
      <c r="R580" s="387">
        <f>$R$579+$P$580</f>
        <v>0</v>
      </c>
      <c r="S580" s="164">
        <f>$S$579+$Q$580</f>
        <v>1</v>
      </c>
      <c r="T580" s="387">
        <f>$T$579+$R$580</f>
        <v>0</v>
      </c>
      <c r="U580" s="164">
        <f>$U$579+$S$580</f>
        <v>1</v>
      </c>
      <c r="V580" s="387">
        <f>$V$579+$T$580</f>
        <v>0</v>
      </c>
      <c r="W580" s="164">
        <f>$W$579+$U$580</f>
        <v>1</v>
      </c>
      <c r="X580" s="387">
        <f>$X$579+$V$580</f>
        <v>0</v>
      </c>
      <c r="Y580" s="164">
        <f>$Y$579+$W$580</f>
        <v>1</v>
      </c>
      <c r="Z580" s="387">
        <f>$Z$579+$X$580</f>
        <v>0</v>
      </c>
      <c r="AA580" s="164">
        <f>$AA$579+$Y$580</f>
        <v>1</v>
      </c>
      <c r="AB580" s="387">
        <f>$AB$579+$Z$580</f>
        <v>0</v>
      </c>
      <c r="AC580" s="402">
        <f t="shared" si="9"/>
        <v>7</v>
      </c>
    </row>
    <row r="581" spans="1:32" ht="15" customHeight="1">
      <c r="A581" s="107">
        <v>1</v>
      </c>
      <c r="B581" s="994" t="str">
        <f>'04.01.4-COBERTURAS'!$B$334</f>
        <v>04.01.550.03</v>
      </c>
      <c r="C581" s="996" t="str">
        <f>'04.01.4-COBERTURAS'!$C$334</f>
        <v>FORRO EM MADEIRA, INCLUSIVE ESTRUTURA BIDIRECIONAL DE FIXAÇÃO</v>
      </c>
      <c r="D581" s="1010">
        <f>'04.01.4-COBERTURAS'!$H$334</f>
        <v>0</v>
      </c>
      <c r="E581" s="175"/>
      <c r="F581" s="381">
        <f>$E$581*$D$581</f>
        <v>0</v>
      </c>
      <c r="G581" s="176"/>
      <c r="H581" s="386">
        <f>$G$581*$D$581</f>
        <v>0</v>
      </c>
      <c r="I581" s="176"/>
      <c r="J581" s="386">
        <f>$I$581*$D$581</f>
        <v>0</v>
      </c>
      <c r="K581" s="176"/>
      <c r="L581" s="386">
        <f>$K$581*$D$581</f>
        <v>0</v>
      </c>
      <c r="M581" s="176"/>
      <c r="N581" s="386">
        <f>$M$581*$D$581</f>
        <v>0</v>
      </c>
      <c r="O581" s="176"/>
      <c r="P581" s="386">
        <f>$O$581*$D$581</f>
        <v>0</v>
      </c>
      <c r="Q581" s="176"/>
      <c r="R581" s="386">
        <f>$Q$581*$D$581</f>
        <v>0</v>
      </c>
      <c r="S581" s="176">
        <v>1</v>
      </c>
      <c r="T581" s="386">
        <f>$S$581*$D$581</f>
        <v>0</v>
      </c>
      <c r="U581" s="176"/>
      <c r="V581" s="386">
        <f>$U$581*$D$581</f>
        <v>0</v>
      </c>
      <c r="W581" s="176"/>
      <c r="X581" s="386">
        <f>$W$581*$D$581</f>
        <v>0</v>
      </c>
      <c r="Y581" s="176"/>
      <c r="Z581" s="386">
        <f>$Y$581*$D$581</f>
        <v>0</v>
      </c>
      <c r="AA581" s="176"/>
      <c r="AB581" s="386">
        <f>$AA$581*$D$581</f>
        <v>0</v>
      </c>
      <c r="AC581" s="402">
        <f t="shared" si="9"/>
        <v>1</v>
      </c>
      <c r="AF581" t="s">
        <v>2913</v>
      </c>
    </row>
    <row r="582" spans="1:32" ht="15" customHeight="1" thickBot="1">
      <c r="A582" s="107">
        <v>2</v>
      </c>
      <c r="B582" s="995"/>
      <c r="C582" s="997"/>
      <c r="D582" s="1011"/>
      <c r="E582" s="162">
        <f>$E$581</f>
        <v>0</v>
      </c>
      <c r="F582" s="382">
        <f>$F$581</f>
        <v>0</v>
      </c>
      <c r="G582" s="164">
        <f>$G$581+$E$582</f>
        <v>0</v>
      </c>
      <c r="H582" s="387">
        <f>$H$581+$F$582</f>
        <v>0</v>
      </c>
      <c r="I582" s="164">
        <f>$I$581+$G$582</f>
        <v>0</v>
      </c>
      <c r="J582" s="387">
        <f>$J$581+$H$582</f>
        <v>0</v>
      </c>
      <c r="K582" s="164">
        <f>$K$581+$I$582</f>
        <v>0</v>
      </c>
      <c r="L582" s="387">
        <f>$L$581+$J$582</f>
        <v>0</v>
      </c>
      <c r="M582" s="164">
        <f>$M$581+$K$582</f>
        <v>0</v>
      </c>
      <c r="N582" s="387">
        <f>$N$581+$L$582</f>
        <v>0</v>
      </c>
      <c r="O582" s="164">
        <f>$O$581+$M$582</f>
        <v>0</v>
      </c>
      <c r="P582" s="387">
        <f>$P$581+$N$582</f>
        <v>0</v>
      </c>
      <c r="Q582" s="164">
        <f>$Q$581+$O$582</f>
        <v>0</v>
      </c>
      <c r="R582" s="387">
        <f>$R$581+$P$582</f>
        <v>0</v>
      </c>
      <c r="S582" s="164">
        <f>$S$581+$Q$582</f>
        <v>1</v>
      </c>
      <c r="T582" s="387">
        <f>$T$581+$R$582</f>
        <v>0</v>
      </c>
      <c r="U582" s="164">
        <f>$U$581+$S$582</f>
        <v>1</v>
      </c>
      <c r="V582" s="387">
        <f>$V$581+$T$582</f>
        <v>0</v>
      </c>
      <c r="W582" s="164">
        <f>$W$581+$U$582</f>
        <v>1</v>
      </c>
      <c r="X582" s="387">
        <f>$X$581+$V$582</f>
        <v>0</v>
      </c>
      <c r="Y582" s="164">
        <f>$Y$581+$W$582</f>
        <v>1</v>
      </c>
      <c r="Z582" s="387">
        <f>$Z$581+$X$582</f>
        <v>0</v>
      </c>
      <c r="AA582" s="164">
        <f>$AA$581+$Y$582</f>
        <v>1</v>
      </c>
      <c r="AB582" s="387">
        <f>$AB$581+$Z$582</f>
        <v>0</v>
      </c>
      <c r="AC582" s="402">
        <f t="shared" si="9"/>
        <v>5</v>
      </c>
    </row>
    <row r="583" spans="1:32" ht="15" customHeight="1">
      <c r="A583" s="107">
        <v>1</v>
      </c>
      <c r="B583" s="994" t="str">
        <f>'04.01.4-COBERTURAS'!$B$335</f>
        <v>04.01.550.04</v>
      </c>
      <c r="C583" s="996" t="str">
        <f>'04.01.4-COBERTURAS'!$C$335</f>
        <v>RODA FORRO EM MADEIRA  - CEDRINHO, PARAJU, MASSARANDUBRA, ANGELIN OU EQUIVALENTE DA REGIÃO - FORNECIMENTO E INSTALAÇÃO</v>
      </c>
      <c r="D583" s="1010">
        <f>'04.01.4-COBERTURAS'!$H$335</f>
        <v>0</v>
      </c>
      <c r="E583" s="175"/>
      <c r="F583" s="381">
        <f>$E$583*$D$583</f>
        <v>0</v>
      </c>
      <c r="G583" s="176"/>
      <c r="H583" s="386">
        <f>$G$583*$D$583</f>
        <v>0</v>
      </c>
      <c r="I583" s="176"/>
      <c r="J583" s="386">
        <f>$I$583*$D$583</f>
        <v>0</v>
      </c>
      <c r="K583" s="176"/>
      <c r="L583" s="386">
        <f>$K$583*$D$583</f>
        <v>0</v>
      </c>
      <c r="M583" s="176"/>
      <c r="N583" s="386">
        <f>$M$583*$D$583</f>
        <v>0</v>
      </c>
      <c r="O583" s="176"/>
      <c r="P583" s="386">
        <f>$O$583*$D$583</f>
        <v>0</v>
      </c>
      <c r="Q583" s="176"/>
      <c r="R583" s="386">
        <f>$Q$583*$D$583</f>
        <v>0</v>
      </c>
      <c r="S583" s="176">
        <v>1</v>
      </c>
      <c r="T583" s="386">
        <f>$S$583*$D$583</f>
        <v>0</v>
      </c>
      <c r="U583" s="176"/>
      <c r="V583" s="386">
        <f>$U$583*$D$583</f>
        <v>0</v>
      </c>
      <c r="W583" s="176"/>
      <c r="X583" s="386">
        <f>$W$583*$D$583</f>
        <v>0</v>
      </c>
      <c r="Y583" s="176"/>
      <c r="Z583" s="386">
        <f>$Y$583*$D$583</f>
        <v>0</v>
      </c>
      <c r="AA583" s="176"/>
      <c r="AB583" s="386">
        <f>$AA$583*$D$583</f>
        <v>0</v>
      </c>
      <c r="AC583" s="402">
        <f t="shared" si="9"/>
        <v>1</v>
      </c>
      <c r="AF583" t="s">
        <v>2914</v>
      </c>
    </row>
    <row r="584" spans="1:32" ht="15" customHeight="1" thickBot="1">
      <c r="A584" s="107">
        <v>2</v>
      </c>
      <c r="B584" s="995"/>
      <c r="C584" s="997"/>
      <c r="D584" s="1011"/>
      <c r="E584" s="162">
        <f>$E$583</f>
        <v>0</v>
      </c>
      <c r="F584" s="382">
        <f>$F$583</f>
        <v>0</v>
      </c>
      <c r="G584" s="164">
        <f>$G$583+$E$584</f>
        <v>0</v>
      </c>
      <c r="H584" s="387">
        <f>$H$583+$F$584</f>
        <v>0</v>
      </c>
      <c r="I584" s="164">
        <f>$I$583+$G$584</f>
        <v>0</v>
      </c>
      <c r="J584" s="387">
        <f>$J$583+$H$584</f>
        <v>0</v>
      </c>
      <c r="K584" s="164">
        <f>$K$583+$I$584</f>
        <v>0</v>
      </c>
      <c r="L584" s="387">
        <f>$L$583+$J$584</f>
        <v>0</v>
      </c>
      <c r="M584" s="164">
        <f>$M$583+$K$584</f>
        <v>0</v>
      </c>
      <c r="N584" s="387">
        <f>$N$583+$L$584</f>
        <v>0</v>
      </c>
      <c r="O584" s="164">
        <f>$O$583+$M$584</f>
        <v>0</v>
      </c>
      <c r="P584" s="387">
        <f>$P$583+$N$584</f>
        <v>0</v>
      </c>
      <c r="Q584" s="164">
        <f>$Q$583+$O$584</f>
        <v>0</v>
      </c>
      <c r="R584" s="387">
        <f>$R$583+$P$584</f>
        <v>0</v>
      </c>
      <c r="S584" s="164">
        <f>$S$583+$Q$584</f>
        <v>1</v>
      </c>
      <c r="T584" s="387">
        <f>$T$583+$R$584</f>
        <v>0</v>
      </c>
      <c r="U584" s="164">
        <f>$U$583+$S$584</f>
        <v>1</v>
      </c>
      <c r="V584" s="387">
        <f>$V$583+$T$584</f>
        <v>0</v>
      </c>
      <c r="W584" s="164">
        <f>$W$583+$U$584</f>
        <v>1</v>
      </c>
      <c r="X584" s="387">
        <f>$X$583+$V$584</f>
        <v>0</v>
      </c>
      <c r="Y584" s="164">
        <f>$Y$583+$W$584</f>
        <v>1</v>
      </c>
      <c r="Z584" s="387">
        <f>$Z$583+$X$584</f>
        <v>0</v>
      </c>
      <c r="AA584" s="164">
        <f>$AA$583+$Y$584</f>
        <v>1</v>
      </c>
      <c r="AB584" s="387">
        <f>$AB$583+$Z$584</f>
        <v>0</v>
      </c>
      <c r="AC584" s="402">
        <f t="shared" si="9"/>
        <v>5</v>
      </c>
    </row>
    <row r="585" spans="1:32" ht="15" customHeight="1">
      <c r="A585" s="107">
        <v>1</v>
      </c>
      <c r="B585" s="994" t="str">
        <f>'04.01.4-COBERTURAS'!$B$336</f>
        <v>04.01.550.05</v>
      </c>
      <c r="C585" s="996" t="str">
        <f>'04.01.4-COBERTURAS'!$C$336</f>
        <v>PINTURA TINTA DE ACABAMENTO (PIGMENTADA) ESMALTE SINTÉTICO ACETINADO EM MADEIRA, 2 DEMÃOS. AF_01/2021</v>
      </c>
      <c r="D585" s="1010">
        <f>'04.01.4-COBERTURAS'!$H$336</f>
        <v>0</v>
      </c>
      <c r="E585" s="175"/>
      <c r="F585" s="381">
        <f>$E$585*$D$585</f>
        <v>0</v>
      </c>
      <c r="G585" s="176"/>
      <c r="H585" s="386">
        <f>$G$585*$D$585</f>
        <v>0</v>
      </c>
      <c r="I585" s="176"/>
      <c r="J585" s="386">
        <f>$I$585*$D$585</f>
        <v>0</v>
      </c>
      <c r="K585" s="176"/>
      <c r="L585" s="386">
        <f>$K$585*$D$585</f>
        <v>0</v>
      </c>
      <c r="M585" s="176"/>
      <c r="N585" s="386">
        <f>$M$585*$D$585</f>
        <v>0</v>
      </c>
      <c r="O585" s="176"/>
      <c r="P585" s="386">
        <f>$O$585*$D$585</f>
        <v>0</v>
      </c>
      <c r="Q585" s="176"/>
      <c r="R585" s="386">
        <f>$Q$585*$D$585</f>
        <v>0</v>
      </c>
      <c r="S585" s="176">
        <v>1</v>
      </c>
      <c r="T585" s="386">
        <f>$S$585*$D$585</f>
        <v>0</v>
      </c>
      <c r="U585" s="176"/>
      <c r="V585" s="386">
        <f>$U$585*$D$585</f>
        <v>0</v>
      </c>
      <c r="W585" s="176"/>
      <c r="X585" s="386">
        <f>$W$585*$D$585</f>
        <v>0</v>
      </c>
      <c r="Y585" s="176"/>
      <c r="Z585" s="386">
        <f>$Y$585*$D$585</f>
        <v>0</v>
      </c>
      <c r="AA585" s="176"/>
      <c r="AB585" s="386">
        <f>$AA$585*$D$585</f>
        <v>0</v>
      </c>
      <c r="AC585" s="402">
        <f t="shared" si="9"/>
        <v>1</v>
      </c>
      <c r="AF585" t="s">
        <v>2915</v>
      </c>
    </row>
    <row r="586" spans="1:32" ht="15" customHeight="1" thickBot="1">
      <c r="A586" s="107">
        <v>2</v>
      </c>
      <c r="B586" s="995"/>
      <c r="C586" s="997"/>
      <c r="D586" s="1011"/>
      <c r="E586" s="162">
        <f>$E$585</f>
        <v>0</v>
      </c>
      <c r="F586" s="382">
        <f>$F$585</f>
        <v>0</v>
      </c>
      <c r="G586" s="164">
        <f>$G$585+$E$586</f>
        <v>0</v>
      </c>
      <c r="H586" s="387">
        <f>$H$585+$F$586</f>
        <v>0</v>
      </c>
      <c r="I586" s="164">
        <f>$I$585+$G$586</f>
        <v>0</v>
      </c>
      <c r="J586" s="387">
        <f>$J$585+$H$586</f>
        <v>0</v>
      </c>
      <c r="K586" s="164">
        <f>$K$585+$I$586</f>
        <v>0</v>
      </c>
      <c r="L586" s="387">
        <f>$L$585+$J$586</f>
        <v>0</v>
      </c>
      <c r="M586" s="164">
        <f>$M$585+$K$586</f>
        <v>0</v>
      </c>
      <c r="N586" s="387">
        <f>$N$585+$L$586</f>
        <v>0</v>
      </c>
      <c r="O586" s="164">
        <f>$O$585+$M$586</f>
        <v>0</v>
      </c>
      <c r="P586" s="387">
        <f>$P$585+$N$586</f>
        <v>0</v>
      </c>
      <c r="Q586" s="164">
        <f>$Q$585+$O$586</f>
        <v>0</v>
      </c>
      <c r="R586" s="387">
        <f>$R$585+$P$586</f>
        <v>0</v>
      </c>
      <c r="S586" s="164">
        <f>$S$585+$Q$586</f>
        <v>1</v>
      </c>
      <c r="T586" s="387">
        <f>$T$585+$R$586</f>
        <v>0</v>
      </c>
      <c r="U586" s="164">
        <f>$U$585+$S$586</f>
        <v>1</v>
      </c>
      <c r="V586" s="387">
        <f>$V$585+$T$586</f>
        <v>0</v>
      </c>
      <c r="W586" s="164">
        <f>$W$585+$U$586</f>
        <v>1</v>
      </c>
      <c r="X586" s="387">
        <f>$X$585+$V$586</f>
        <v>0</v>
      </c>
      <c r="Y586" s="164">
        <f>$Y$585+$W$586</f>
        <v>1</v>
      </c>
      <c r="Z586" s="387">
        <f>$Z$585+$X$586</f>
        <v>0</v>
      </c>
      <c r="AA586" s="164">
        <f>$AA$585+$Y$586</f>
        <v>1</v>
      </c>
      <c r="AB586" s="387">
        <f>$AB$585+$Z$586</f>
        <v>0</v>
      </c>
      <c r="AC586" s="402">
        <f t="shared" si="9"/>
        <v>5</v>
      </c>
    </row>
    <row r="587" spans="1:32" ht="15" customHeight="1" thickBot="1">
      <c r="B587" s="127" t="str">
        <f>'04.01.4-COBERTURAS'!$B$337</f>
        <v>04.01.700</v>
      </c>
      <c r="C587" s="128" t="str">
        <f>'04.01.4-COBERTURAS'!$C$337</f>
        <v>Acabamentos e Arremates</v>
      </c>
      <c r="D587" s="343"/>
      <c r="E587" s="1000"/>
      <c r="F587" s="1000"/>
      <c r="G587" s="1000"/>
      <c r="H587" s="1000"/>
      <c r="I587" s="1000"/>
      <c r="J587" s="1000"/>
      <c r="K587" s="1000"/>
      <c r="L587" s="1000"/>
      <c r="M587" s="1000"/>
      <c r="N587" s="1000"/>
      <c r="O587" s="1000"/>
      <c r="P587" s="1000"/>
      <c r="Q587" s="1000"/>
      <c r="R587" s="1000"/>
      <c r="S587" s="1000"/>
      <c r="T587" s="1000"/>
      <c r="U587" s="1000"/>
      <c r="V587" s="1000"/>
      <c r="W587" s="1000"/>
      <c r="X587" s="1000"/>
      <c r="Y587" s="1000"/>
      <c r="Z587" s="1000"/>
      <c r="AA587" s="1000"/>
      <c r="AB587" s="1000"/>
      <c r="AC587" s="402">
        <f t="shared" si="9"/>
        <v>0</v>
      </c>
      <c r="AF587" t="s">
        <v>2916</v>
      </c>
    </row>
    <row r="588" spans="1:32" ht="15" customHeight="1">
      <c r="A588" s="107">
        <v>1</v>
      </c>
      <c r="B588" s="994" t="str">
        <f>'04.01.4-COBERTURAS'!$B$338</f>
        <v>04.01.700.01</v>
      </c>
      <c r="C588" s="996" t="str">
        <f>'04.01.4-COBERTURAS'!$C$338</f>
        <v>CALHA EM CHAPA DE ALUMÍNIO, SEMICIRCULAR, 15X10CM, 2MM DE ESPESSURA, INCLUSO TRANSPORTE VERTICAL</v>
      </c>
      <c r="D588" s="1010">
        <f>'04.01.4-COBERTURAS'!$H$338</f>
        <v>0</v>
      </c>
      <c r="E588" s="175"/>
      <c r="F588" s="381">
        <f>$E$588*$D$588</f>
        <v>0</v>
      </c>
      <c r="G588" s="176"/>
      <c r="H588" s="386">
        <f>$G$588*$D$588</f>
        <v>0</v>
      </c>
      <c r="I588" s="176"/>
      <c r="J588" s="386">
        <f>$I$588*$D$588</f>
        <v>0</v>
      </c>
      <c r="K588" s="176"/>
      <c r="L588" s="386">
        <f>$K$588*$D$588</f>
        <v>0</v>
      </c>
      <c r="M588" s="176"/>
      <c r="N588" s="386">
        <f>$M$588*$D$588</f>
        <v>0</v>
      </c>
      <c r="O588" s="176">
        <v>1</v>
      </c>
      <c r="P588" s="386">
        <f>$O$588*$D$588</f>
        <v>0</v>
      </c>
      <c r="Q588" s="176"/>
      <c r="R588" s="386">
        <f>$Q$588*$D$588</f>
        <v>0</v>
      </c>
      <c r="S588" s="176"/>
      <c r="T588" s="386">
        <f>$S$588*$D$588</f>
        <v>0</v>
      </c>
      <c r="U588" s="176"/>
      <c r="V588" s="386">
        <f>$U$588*$D$588</f>
        <v>0</v>
      </c>
      <c r="W588" s="176"/>
      <c r="X588" s="386">
        <f>$W$588*$D$588</f>
        <v>0</v>
      </c>
      <c r="Y588" s="176"/>
      <c r="Z588" s="386">
        <f>$Y$588*$D$588</f>
        <v>0</v>
      </c>
      <c r="AA588" s="176"/>
      <c r="AB588" s="386">
        <f>$AA$588*$D$588</f>
        <v>0</v>
      </c>
      <c r="AC588" s="402">
        <f t="shared" si="9"/>
        <v>1</v>
      </c>
      <c r="AF588" t="s">
        <v>2917</v>
      </c>
    </row>
    <row r="589" spans="1:32" ht="15" customHeight="1" thickBot="1">
      <c r="A589" s="107">
        <v>2</v>
      </c>
      <c r="B589" s="995"/>
      <c r="C589" s="997"/>
      <c r="D589" s="1011"/>
      <c r="E589" s="162">
        <f>$E$588</f>
        <v>0</v>
      </c>
      <c r="F589" s="382">
        <f>$F$588</f>
        <v>0</v>
      </c>
      <c r="G589" s="164">
        <f>$G$588+$E$589</f>
        <v>0</v>
      </c>
      <c r="H589" s="387">
        <f>$H$588+$F$589</f>
        <v>0</v>
      </c>
      <c r="I589" s="164">
        <f>$I$588+$G$589</f>
        <v>0</v>
      </c>
      <c r="J589" s="387">
        <f>$J$588+$H$589</f>
        <v>0</v>
      </c>
      <c r="K589" s="164">
        <f>$K$588+$I$589</f>
        <v>0</v>
      </c>
      <c r="L589" s="387">
        <f>$L$588+$J$589</f>
        <v>0</v>
      </c>
      <c r="M589" s="164">
        <f>$M$588+$K$589</f>
        <v>0</v>
      </c>
      <c r="N589" s="387">
        <f>$N$588+$L$589</f>
        <v>0</v>
      </c>
      <c r="O589" s="164">
        <f>$O$588+$M$589</f>
        <v>1</v>
      </c>
      <c r="P589" s="387">
        <f>$P$588+$N$589</f>
        <v>0</v>
      </c>
      <c r="Q589" s="164">
        <f>$Q$588+$O$589</f>
        <v>1</v>
      </c>
      <c r="R589" s="387">
        <f>$R$588+$P$589</f>
        <v>0</v>
      </c>
      <c r="S589" s="164">
        <f>$S$588+$Q$589</f>
        <v>1</v>
      </c>
      <c r="T589" s="387">
        <f>$T$588+$R$589</f>
        <v>0</v>
      </c>
      <c r="U589" s="164">
        <f>$U$588+$S$589</f>
        <v>1</v>
      </c>
      <c r="V589" s="387">
        <f>$V$588+$T$589</f>
        <v>0</v>
      </c>
      <c r="W589" s="164">
        <f>$W$588+$U$589</f>
        <v>1</v>
      </c>
      <c r="X589" s="387">
        <f>$X$588+$V$589</f>
        <v>0</v>
      </c>
      <c r="Y589" s="164">
        <f>$Y$588+$W$589</f>
        <v>1</v>
      </c>
      <c r="Z589" s="387">
        <f>$Z$588+$X$589</f>
        <v>0</v>
      </c>
      <c r="AA589" s="164">
        <f>$AA$588+$Y$589</f>
        <v>1</v>
      </c>
      <c r="AB589" s="387">
        <f>$AB$588+$Z$589</f>
        <v>0</v>
      </c>
      <c r="AC589" s="402">
        <f t="shared" si="9"/>
        <v>7</v>
      </c>
    </row>
    <row r="590" spans="1:32" ht="15" customHeight="1">
      <c r="B590" s="76" t="str">
        <f>'04.01.4-COBERTURAS'!$B$339</f>
        <v>04.01.000</v>
      </c>
      <c r="C590" s="40" t="str">
        <f>'04.01.4-COBERTURAS'!$C$339</f>
        <v>ARQUITETURA - Bloco L (L1 a L6)</v>
      </c>
      <c r="D590" s="378">
        <f>'04.01.4-COBERTURAS'!$H$339</f>
        <v>0</v>
      </c>
      <c r="E590" s="993"/>
      <c r="F590" s="993"/>
      <c r="G590" s="993"/>
      <c r="H590" s="993"/>
      <c r="I590" s="993"/>
      <c r="J590" s="993"/>
      <c r="K590" s="993"/>
      <c r="L590" s="993"/>
      <c r="M590" s="993"/>
      <c r="N590" s="993"/>
      <c r="O590" s="993"/>
      <c r="P590" s="993"/>
      <c r="Q590" s="993"/>
      <c r="R590" s="993"/>
      <c r="S590" s="993"/>
      <c r="T590" s="993"/>
      <c r="U590" s="993"/>
      <c r="V590" s="993"/>
      <c r="W590" s="993"/>
      <c r="X590" s="993"/>
      <c r="Y590" s="993"/>
      <c r="Z590" s="993"/>
      <c r="AA590" s="993"/>
      <c r="AB590" s="993"/>
      <c r="AC590" s="402">
        <f t="shared" si="9"/>
        <v>0</v>
      </c>
      <c r="AF590" s="200" t="s">
        <v>690</v>
      </c>
    </row>
    <row r="591" spans="1:32" ht="15" customHeight="1" thickBot="1">
      <c r="B591" s="127" t="str">
        <f>'04.01.4-COBERTURAS'!$B$340</f>
        <v>04.01.400</v>
      </c>
      <c r="C591" s="128" t="str">
        <f>'04.01.4-COBERTURAS'!$C$340</f>
        <v>Cobertura e fechamento lateral</v>
      </c>
      <c r="D591" s="343"/>
      <c r="E591" s="1000"/>
      <c r="F591" s="1000"/>
      <c r="G591" s="1000"/>
      <c r="H591" s="1000"/>
      <c r="I591" s="1000"/>
      <c r="J591" s="1000"/>
      <c r="K591" s="1000"/>
      <c r="L591" s="1000"/>
      <c r="M591" s="1000"/>
      <c r="N591" s="1000"/>
      <c r="O591" s="1000"/>
      <c r="P591" s="1000"/>
      <c r="Q591" s="1000"/>
      <c r="R591" s="1000"/>
      <c r="S591" s="1000"/>
      <c r="T591" s="1000"/>
      <c r="U591" s="1000"/>
      <c r="V591" s="1000"/>
      <c r="W591" s="1000"/>
      <c r="X591" s="1000"/>
      <c r="Y591" s="1000"/>
      <c r="Z591" s="1000"/>
      <c r="AA591" s="1000"/>
      <c r="AB591" s="1000"/>
      <c r="AC591" s="402">
        <f t="shared" si="9"/>
        <v>0</v>
      </c>
      <c r="AF591" t="s">
        <v>692</v>
      </c>
    </row>
    <row r="592" spans="1:32" ht="15" customHeight="1">
      <c r="A592" s="107">
        <v>1</v>
      </c>
      <c r="B592" s="994" t="str">
        <f>'04.01.4-COBERTURAS'!$B$341</f>
        <v>04.01.400.01</v>
      </c>
      <c r="C592" s="996" t="str">
        <f>'04.01.4-COBERTURAS'!$C$341</f>
        <v>REMOÇÃO DE TELHAS CERÂMICAS SEM REAPROVEITAMENTO, INCLUSIVE TRANSPORTE VERTICAL</v>
      </c>
      <c r="D592" s="1010">
        <f>'04.01.4-COBERTURAS'!$H$341</f>
        <v>0</v>
      </c>
      <c r="E592" s="175"/>
      <c r="F592" s="381">
        <f>$E$592*$D$592</f>
        <v>0</v>
      </c>
      <c r="G592" s="176"/>
      <c r="H592" s="386">
        <f>$G$592*$D$592</f>
        <v>0</v>
      </c>
      <c r="I592" s="176"/>
      <c r="J592" s="386">
        <f>$I$592*$D$592</f>
        <v>0</v>
      </c>
      <c r="K592" s="176"/>
      <c r="L592" s="386">
        <f>$K$592*$D$592</f>
        <v>0</v>
      </c>
      <c r="M592" s="176"/>
      <c r="N592" s="386">
        <f>$M$592*$D$592</f>
        <v>0</v>
      </c>
      <c r="O592" s="176"/>
      <c r="P592" s="386">
        <f>$O$592*$D$592</f>
        <v>0</v>
      </c>
      <c r="Q592" s="176">
        <v>1</v>
      </c>
      <c r="R592" s="386">
        <f>$Q$592*$D$592</f>
        <v>0</v>
      </c>
      <c r="S592" s="176"/>
      <c r="T592" s="386">
        <f>$S$592*$D$592</f>
        <v>0</v>
      </c>
      <c r="U592" s="176"/>
      <c r="V592" s="386">
        <f>$U$592*$D$592</f>
        <v>0</v>
      </c>
      <c r="W592" s="176"/>
      <c r="X592" s="386">
        <f>$W$592*$D$592</f>
        <v>0</v>
      </c>
      <c r="Y592" s="176"/>
      <c r="Z592" s="386">
        <f>$Y$592*$D$592</f>
        <v>0</v>
      </c>
      <c r="AA592" s="176"/>
      <c r="AB592" s="386">
        <f>$AA$592*$D$592</f>
        <v>0</v>
      </c>
      <c r="AC592" s="402">
        <f t="shared" si="9"/>
        <v>1</v>
      </c>
      <c r="AF592" t="s">
        <v>693</v>
      </c>
    </row>
    <row r="593" spans="1:32" ht="15" customHeight="1" thickBot="1">
      <c r="A593" s="107">
        <v>2</v>
      </c>
      <c r="B593" s="995"/>
      <c r="C593" s="997"/>
      <c r="D593" s="1011"/>
      <c r="E593" s="162">
        <f>$E$592</f>
        <v>0</v>
      </c>
      <c r="F593" s="382">
        <f>$F$592</f>
        <v>0</v>
      </c>
      <c r="G593" s="164">
        <f>$G$592+$E$593</f>
        <v>0</v>
      </c>
      <c r="H593" s="387">
        <f>$H$592+$F$593</f>
        <v>0</v>
      </c>
      <c r="I593" s="164">
        <f>$I$592+$G$593</f>
        <v>0</v>
      </c>
      <c r="J593" s="387">
        <f>$J$592+$H$593</f>
        <v>0</v>
      </c>
      <c r="K593" s="164">
        <f>$K$592+$I$593</f>
        <v>0</v>
      </c>
      <c r="L593" s="387">
        <f>$L$592+$J$593</f>
        <v>0</v>
      </c>
      <c r="M593" s="164">
        <f>$M$592+$K$593</f>
        <v>0</v>
      </c>
      <c r="N593" s="387">
        <f>$N$592+$L$593</f>
        <v>0</v>
      </c>
      <c r="O593" s="164">
        <f>$O$592+$M$593</f>
        <v>0</v>
      </c>
      <c r="P593" s="387">
        <f>$P$592+$N$593</f>
        <v>0</v>
      </c>
      <c r="Q593" s="164">
        <f>$Q$592+$O$593</f>
        <v>1</v>
      </c>
      <c r="R593" s="387">
        <f>$R$592+$P$593</f>
        <v>0</v>
      </c>
      <c r="S593" s="164">
        <f>$S$592+$Q$593</f>
        <v>1</v>
      </c>
      <c r="T593" s="387">
        <f>$T$592+$R$593</f>
        <v>0</v>
      </c>
      <c r="U593" s="164">
        <f>$U$592+$S$593</f>
        <v>1</v>
      </c>
      <c r="V593" s="387">
        <f>$V$592+$T$593</f>
        <v>0</v>
      </c>
      <c r="W593" s="164">
        <f>$W$592+$U$593</f>
        <v>1</v>
      </c>
      <c r="X593" s="387">
        <f>$X$592+$V$593</f>
        <v>0</v>
      </c>
      <c r="Y593" s="164">
        <f>$Y$592+$W$593</f>
        <v>1</v>
      </c>
      <c r="Z593" s="387">
        <f>$Z$592+$X$593</f>
        <v>0</v>
      </c>
      <c r="AA593" s="164">
        <f>$AA$592+$Y$593</f>
        <v>1</v>
      </c>
      <c r="AB593" s="387">
        <f>$AB$592+$Z$593</f>
        <v>0</v>
      </c>
      <c r="AC593" s="402">
        <f t="shared" si="9"/>
        <v>6</v>
      </c>
    </row>
    <row r="594" spans="1:32" ht="15" customHeight="1">
      <c r="A594" s="107">
        <v>1</v>
      </c>
      <c r="B594" s="994" t="str">
        <f>'04.01.4-COBERTURAS'!$B$342</f>
        <v>04.01.400.02</v>
      </c>
      <c r="C594" s="996" t="str">
        <f>'04.01.4-COBERTURAS'!$C$342</f>
        <v>REMOÇÃO CALHAS E RUFOS, DE FORMA MANUAL, SEM REAPROVEITAMENTO. AF_09/2023</v>
      </c>
      <c r="D594" s="1010">
        <f>'04.01.4-COBERTURAS'!$H$342</f>
        <v>0</v>
      </c>
      <c r="E594" s="175"/>
      <c r="F594" s="381">
        <f>$E$594*$D$594</f>
        <v>0</v>
      </c>
      <c r="G594" s="176"/>
      <c r="H594" s="386">
        <f>$G$594*$D$594</f>
        <v>0</v>
      </c>
      <c r="I594" s="176"/>
      <c r="J594" s="386">
        <f>$I$594*$D$594</f>
        <v>0</v>
      </c>
      <c r="K594" s="176"/>
      <c r="L594" s="386">
        <f>$K$594*$D$594</f>
        <v>0</v>
      </c>
      <c r="M594" s="176"/>
      <c r="N594" s="386">
        <f>$M$594*$D$594</f>
        <v>0</v>
      </c>
      <c r="O594" s="176"/>
      <c r="P594" s="386">
        <f>$O$594*$D$594</f>
        <v>0</v>
      </c>
      <c r="Q594" s="176">
        <v>1</v>
      </c>
      <c r="R594" s="386">
        <f>$Q$594*$D$594</f>
        <v>0</v>
      </c>
      <c r="S594" s="176"/>
      <c r="T594" s="386">
        <f>$S$594*$D$594</f>
        <v>0</v>
      </c>
      <c r="U594" s="176"/>
      <c r="V594" s="386">
        <f>$U$594*$D$594</f>
        <v>0</v>
      </c>
      <c r="W594" s="176"/>
      <c r="X594" s="386">
        <f>$W$594*$D$594</f>
        <v>0</v>
      </c>
      <c r="Y594" s="176"/>
      <c r="Z594" s="386">
        <f>$Y$594*$D$594</f>
        <v>0</v>
      </c>
      <c r="AA594" s="176"/>
      <c r="AB594" s="386">
        <f>$AA$594*$D$594</f>
        <v>0</v>
      </c>
      <c r="AC594" s="402">
        <f t="shared" si="9"/>
        <v>1</v>
      </c>
      <c r="AF594" t="s">
        <v>2918</v>
      </c>
    </row>
    <row r="595" spans="1:32" ht="15" customHeight="1" thickBot="1">
      <c r="A595" s="107">
        <v>2</v>
      </c>
      <c r="B595" s="995"/>
      <c r="C595" s="997"/>
      <c r="D595" s="1011"/>
      <c r="E595" s="162">
        <f>$E$594</f>
        <v>0</v>
      </c>
      <c r="F595" s="382">
        <f>$F$594</f>
        <v>0</v>
      </c>
      <c r="G595" s="164">
        <f>$G$594+$E$595</f>
        <v>0</v>
      </c>
      <c r="H595" s="387">
        <f>$H$594+$F$595</f>
        <v>0</v>
      </c>
      <c r="I595" s="164">
        <f>$I$594+$G$595</f>
        <v>0</v>
      </c>
      <c r="J595" s="387">
        <f>$J$594+$H$595</f>
        <v>0</v>
      </c>
      <c r="K595" s="164">
        <f>$K$594+$I$595</f>
        <v>0</v>
      </c>
      <c r="L595" s="387">
        <f>$L$594+$J$595</f>
        <v>0</v>
      </c>
      <c r="M595" s="164">
        <f>$M$594+$K$595</f>
        <v>0</v>
      </c>
      <c r="N595" s="387">
        <f>$N$594+$L$595</f>
        <v>0</v>
      </c>
      <c r="O595" s="164">
        <f>$O$594+$M$595</f>
        <v>0</v>
      </c>
      <c r="P595" s="387">
        <f>$P$594+$N$595</f>
        <v>0</v>
      </c>
      <c r="Q595" s="164">
        <f>$Q$594+$O$595</f>
        <v>1</v>
      </c>
      <c r="R595" s="387">
        <f>$R$594+$P$595</f>
        <v>0</v>
      </c>
      <c r="S595" s="164">
        <f>$S$594+$Q$595</f>
        <v>1</v>
      </c>
      <c r="T595" s="387">
        <f>$T$594+$R$595</f>
        <v>0</v>
      </c>
      <c r="U595" s="164">
        <f>$U$594+$S$595</f>
        <v>1</v>
      </c>
      <c r="V595" s="387">
        <f>$V$594+$T$595</f>
        <v>0</v>
      </c>
      <c r="W595" s="164">
        <f>$W$594+$U$595</f>
        <v>1</v>
      </c>
      <c r="X595" s="387">
        <f>$X$594+$V$595</f>
        <v>0</v>
      </c>
      <c r="Y595" s="164">
        <f>$Y$594+$W$595</f>
        <v>1</v>
      </c>
      <c r="Z595" s="387">
        <f>$Z$594+$X$595</f>
        <v>0</v>
      </c>
      <c r="AA595" s="164">
        <f>$AA$594+$Y$595</f>
        <v>1</v>
      </c>
      <c r="AB595" s="387">
        <f>$AB$594+$Z$595</f>
        <v>0</v>
      </c>
      <c r="AC595" s="402">
        <f t="shared" si="9"/>
        <v>6</v>
      </c>
    </row>
    <row r="596" spans="1:32" ht="15" customHeight="1">
      <c r="A596" s="107">
        <v>1</v>
      </c>
      <c r="B596" s="994" t="str">
        <f>'04.01.4-COBERTURAS'!$B$343</f>
        <v>04.01.400.03</v>
      </c>
      <c r="C596" s="996" t="str">
        <f>'04.01.4-COBERTURAS'!$C$343</f>
        <v>RETIRADA E RECOLOCAÇÃO DE RIPA DE MADEIRA EM TELHADOS DE ATÉ 2 ÁGUAS COM TELHA CERÂMICA CAPA-CANAL, INCLUSO TRANSPORTE VERTICAL. AF_10/2025</v>
      </c>
      <c r="D596" s="1010">
        <f>'04.01.4-COBERTURAS'!$H$343</f>
        <v>0</v>
      </c>
      <c r="E596" s="175"/>
      <c r="F596" s="381">
        <f>$E$596*$D$596</f>
        <v>0</v>
      </c>
      <c r="G596" s="176"/>
      <c r="H596" s="386">
        <f>$G$596*$D$596</f>
        <v>0</v>
      </c>
      <c r="I596" s="176"/>
      <c r="J596" s="386">
        <f>$I$596*$D$596</f>
        <v>0</v>
      </c>
      <c r="K596" s="176"/>
      <c r="L596" s="386">
        <f>$K$596*$D$596</f>
        <v>0</v>
      </c>
      <c r="M596" s="176"/>
      <c r="N596" s="386">
        <f>$M$596*$D$596</f>
        <v>0</v>
      </c>
      <c r="O596" s="176"/>
      <c r="P596" s="386">
        <f>$O$596*$D$596</f>
        <v>0</v>
      </c>
      <c r="Q596" s="176">
        <v>1</v>
      </c>
      <c r="R596" s="386">
        <f>$Q$596*$D$596</f>
        <v>0</v>
      </c>
      <c r="S596" s="176"/>
      <c r="T596" s="386">
        <f>$S$596*$D$596</f>
        <v>0</v>
      </c>
      <c r="U596" s="176"/>
      <c r="V596" s="386">
        <f>$U$596*$D$596</f>
        <v>0</v>
      </c>
      <c r="W596" s="176"/>
      <c r="X596" s="386">
        <f>$W$596*$D$596</f>
        <v>0</v>
      </c>
      <c r="Y596" s="176"/>
      <c r="Z596" s="386">
        <f>$Y$596*$D$596</f>
        <v>0</v>
      </c>
      <c r="AA596" s="176"/>
      <c r="AB596" s="386">
        <f>$AA$596*$D$596</f>
        <v>0</v>
      </c>
      <c r="AC596" s="402">
        <f t="shared" si="9"/>
        <v>1</v>
      </c>
      <c r="AF596" t="s">
        <v>2919</v>
      </c>
    </row>
    <row r="597" spans="1:32" ht="15" customHeight="1" thickBot="1">
      <c r="A597" s="107">
        <v>2</v>
      </c>
      <c r="B597" s="995"/>
      <c r="C597" s="997"/>
      <c r="D597" s="1011"/>
      <c r="E597" s="162">
        <f>$E$596</f>
        <v>0</v>
      </c>
      <c r="F597" s="382">
        <f>$F$596</f>
        <v>0</v>
      </c>
      <c r="G597" s="164">
        <f>$G$596+$E$597</f>
        <v>0</v>
      </c>
      <c r="H597" s="387">
        <f>$H$596+$F$597</f>
        <v>0</v>
      </c>
      <c r="I597" s="164">
        <f>$I$596+$G$597</f>
        <v>0</v>
      </c>
      <c r="J597" s="387">
        <f>$J$596+$H$597</f>
        <v>0</v>
      </c>
      <c r="K597" s="164">
        <f>$K$596+$I$597</f>
        <v>0</v>
      </c>
      <c r="L597" s="387">
        <f>$L$596+$J$597</f>
        <v>0</v>
      </c>
      <c r="M597" s="164">
        <f>$M$596+$K$597</f>
        <v>0</v>
      </c>
      <c r="N597" s="387">
        <f>$N$596+$L$597</f>
        <v>0</v>
      </c>
      <c r="O597" s="164">
        <f>$O$596+$M$597</f>
        <v>0</v>
      </c>
      <c r="P597" s="387">
        <f>$P$596+$N$597</f>
        <v>0</v>
      </c>
      <c r="Q597" s="164">
        <f>$Q$596+$O$597</f>
        <v>1</v>
      </c>
      <c r="R597" s="387">
        <f>$R$596+$P$597</f>
        <v>0</v>
      </c>
      <c r="S597" s="164">
        <f>$S$596+$Q$597</f>
        <v>1</v>
      </c>
      <c r="T597" s="387">
        <f>$T$596+$R$597</f>
        <v>0</v>
      </c>
      <c r="U597" s="164">
        <f>$U$596+$S$597</f>
        <v>1</v>
      </c>
      <c r="V597" s="387">
        <f>$V$596+$T$597</f>
        <v>0</v>
      </c>
      <c r="W597" s="164">
        <f>$W$596+$U$597</f>
        <v>1</v>
      </c>
      <c r="X597" s="387">
        <f>$X$596+$V$597</f>
        <v>0</v>
      </c>
      <c r="Y597" s="164">
        <f>$Y$596+$W$597</f>
        <v>1</v>
      </c>
      <c r="Z597" s="387">
        <f>$Z$596+$X$597</f>
        <v>0</v>
      </c>
      <c r="AA597" s="164">
        <f>$AA$596+$Y$597</f>
        <v>1</v>
      </c>
      <c r="AB597" s="387">
        <f>$AB$596+$Z$597</f>
        <v>0</v>
      </c>
      <c r="AC597" s="402">
        <f t="shared" si="9"/>
        <v>6</v>
      </c>
    </row>
    <row r="598" spans="1:32" ht="15" customHeight="1">
      <c r="A598" s="107">
        <v>1</v>
      </c>
      <c r="B598" s="994" t="str">
        <f>'04.01.4-COBERTURAS'!$B$344</f>
        <v>04.01.400.04</v>
      </c>
      <c r="C598" s="996" t="str">
        <f>'04.01.4-COBERTURAS'!$C$344</f>
        <v>REVISÃO DA TRAMA DE MADEIRA DO TELHADO</v>
      </c>
      <c r="D598" s="1010">
        <f>'04.01.4-COBERTURAS'!$H$344</f>
        <v>0</v>
      </c>
      <c r="E598" s="175"/>
      <c r="F598" s="381">
        <f>$E$598*$D$598</f>
        <v>0</v>
      </c>
      <c r="G598" s="176"/>
      <c r="H598" s="386">
        <f>$G$598*$D$598</f>
        <v>0</v>
      </c>
      <c r="I598" s="176"/>
      <c r="J598" s="386">
        <f>$I$598*$D$598</f>
        <v>0</v>
      </c>
      <c r="K598" s="176"/>
      <c r="L598" s="386">
        <f>$K$598*$D$598</f>
        <v>0</v>
      </c>
      <c r="M598" s="176"/>
      <c r="N598" s="386">
        <f>$M$598*$D$598</f>
        <v>0</v>
      </c>
      <c r="O598" s="176"/>
      <c r="P598" s="386">
        <f>$O$598*$D$598</f>
        <v>0</v>
      </c>
      <c r="Q598" s="176">
        <v>1</v>
      </c>
      <c r="R598" s="386">
        <f>$Q$598*$D$598</f>
        <v>0</v>
      </c>
      <c r="S598" s="176"/>
      <c r="T598" s="386">
        <f>$S$598*$D$598</f>
        <v>0</v>
      </c>
      <c r="U598" s="176"/>
      <c r="V598" s="386">
        <f>$U$598*$D$598</f>
        <v>0</v>
      </c>
      <c r="W598" s="176"/>
      <c r="X598" s="386">
        <f>$W$598*$D$598</f>
        <v>0</v>
      </c>
      <c r="Y598" s="176"/>
      <c r="Z598" s="386">
        <f>$Y$598*$D$598</f>
        <v>0</v>
      </c>
      <c r="AA598" s="176"/>
      <c r="AB598" s="386">
        <f>$AA$598*$D$598</f>
        <v>0</v>
      </c>
      <c r="AC598" s="402">
        <f t="shared" si="9"/>
        <v>1</v>
      </c>
      <c r="AF598" t="s">
        <v>2920</v>
      </c>
    </row>
    <row r="599" spans="1:32" ht="15" customHeight="1" thickBot="1">
      <c r="A599" s="107">
        <v>2</v>
      </c>
      <c r="B599" s="995"/>
      <c r="C599" s="997"/>
      <c r="D599" s="1011"/>
      <c r="E599" s="162">
        <f>$E$598</f>
        <v>0</v>
      </c>
      <c r="F599" s="382">
        <f>$F$598</f>
        <v>0</v>
      </c>
      <c r="G599" s="164">
        <f>$G$598+$E$599</f>
        <v>0</v>
      </c>
      <c r="H599" s="387">
        <f>$H$598+$F$599</f>
        <v>0</v>
      </c>
      <c r="I599" s="164">
        <f>$I$598+$G$599</f>
        <v>0</v>
      </c>
      <c r="J599" s="387">
        <f>$J$598+$H$599</f>
        <v>0</v>
      </c>
      <c r="K599" s="164">
        <f>$K$598+$I$599</f>
        <v>0</v>
      </c>
      <c r="L599" s="387">
        <f>$L$598+$J$599</f>
        <v>0</v>
      </c>
      <c r="M599" s="164">
        <f>$M$598+$K$599</f>
        <v>0</v>
      </c>
      <c r="N599" s="387">
        <f>$N$598+$L$599</f>
        <v>0</v>
      </c>
      <c r="O599" s="164">
        <f>$O$598+$M$599</f>
        <v>0</v>
      </c>
      <c r="P599" s="387">
        <f>$P$598+$N$599</f>
        <v>0</v>
      </c>
      <c r="Q599" s="164">
        <f>$Q$598+$O$599</f>
        <v>1</v>
      </c>
      <c r="R599" s="387">
        <f>$R$598+$P$599</f>
        <v>0</v>
      </c>
      <c r="S599" s="164">
        <f>$S$598+$Q$599</f>
        <v>1</v>
      </c>
      <c r="T599" s="387">
        <f>$T$598+$R$599</f>
        <v>0</v>
      </c>
      <c r="U599" s="164">
        <f>$U$598+$S$599</f>
        <v>1</v>
      </c>
      <c r="V599" s="387">
        <f>$V$598+$T$599</f>
        <v>0</v>
      </c>
      <c r="W599" s="164">
        <f>$W$598+$U$599</f>
        <v>1</v>
      </c>
      <c r="X599" s="387">
        <f>$X$598+$V$599</f>
        <v>0</v>
      </c>
      <c r="Y599" s="164">
        <f>$Y$598+$W$599</f>
        <v>1</v>
      </c>
      <c r="Z599" s="387">
        <f>$Z$598+$X$599</f>
        <v>0</v>
      </c>
      <c r="AA599" s="164">
        <f>$AA$598+$Y$599</f>
        <v>1</v>
      </c>
      <c r="AB599" s="387">
        <f>$AB$598+$Z$599</f>
        <v>0</v>
      </c>
      <c r="AC599" s="402">
        <f t="shared" si="9"/>
        <v>6</v>
      </c>
    </row>
    <row r="600" spans="1:32" ht="15" customHeight="1">
      <c r="A600" s="107">
        <v>1</v>
      </c>
      <c r="B600" s="994" t="str">
        <f>'04.01.4-COBERTURAS'!$B$345</f>
        <v>04.01.400.06</v>
      </c>
      <c r="C600" s="996" t="str">
        <f>'04.01.4-COBERTURAS'!$C$345</f>
        <v>SUBCOBERTURA COM MANTA PLÁSTICA REVESTIDA POR PELÍCULA DE ALUMÍNO, INCLUSO TRANSPORTE VERTICAL. AF_07/2019</v>
      </c>
      <c r="D600" s="1010">
        <f>'04.01.4-COBERTURAS'!$H$345</f>
        <v>0</v>
      </c>
      <c r="E600" s="175"/>
      <c r="F600" s="381">
        <f>$E$600*$D$600</f>
        <v>0</v>
      </c>
      <c r="G600" s="176"/>
      <c r="H600" s="386">
        <f>$G$600*$D$600</f>
        <v>0</v>
      </c>
      <c r="I600" s="176"/>
      <c r="J600" s="386">
        <f>$I$600*$D$600</f>
        <v>0</v>
      </c>
      <c r="K600" s="176"/>
      <c r="L600" s="386">
        <f>$K$600*$D$600</f>
        <v>0</v>
      </c>
      <c r="M600" s="176"/>
      <c r="N600" s="386">
        <f>$M$600*$D$600</f>
        <v>0</v>
      </c>
      <c r="O600" s="176"/>
      <c r="P600" s="386">
        <f>$O$600*$D$600</f>
        <v>0</v>
      </c>
      <c r="Q600" s="176">
        <v>1</v>
      </c>
      <c r="R600" s="386">
        <f>$Q$600*$D$600</f>
        <v>0</v>
      </c>
      <c r="S600" s="176"/>
      <c r="T600" s="386">
        <f>$S$600*$D$600</f>
        <v>0</v>
      </c>
      <c r="U600" s="176"/>
      <c r="V600" s="386">
        <f>$U$600*$D$600</f>
        <v>0</v>
      </c>
      <c r="W600" s="176"/>
      <c r="X600" s="386">
        <f>$W$600*$D$600</f>
        <v>0</v>
      </c>
      <c r="Y600" s="176"/>
      <c r="Z600" s="386">
        <f>$Y$600*$D$600</f>
        <v>0</v>
      </c>
      <c r="AA600" s="176"/>
      <c r="AB600" s="386">
        <f>$AA$600*$D$600</f>
        <v>0</v>
      </c>
      <c r="AC600" s="402">
        <f t="shared" si="9"/>
        <v>1</v>
      </c>
      <c r="AF600" t="s">
        <v>2921</v>
      </c>
    </row>
    <row r="601" spans="1:32" ht="15" customHeight="1" thickBot="1">
      <c r="A601" s="107">
        <v>2</v>
      </c>
      <c r="B601" s="995"/>
      <c r="C601" s="997"/>
      <c r="D601" s="1011"/>
      <c r="E601" s="162">
        <f>$E$600</f>
        <v>0</v>
      </c>
      <c r="F601" s="382">
        <f>$F$600</f>
        <v>0</v>
      </c>
      <c r="G601" s="164">
        <f>$G$600+$E$601</f>
        <v>0</v>
      </c>
      <c r="H601" s="387">
        <f>$H$600+$F$601</f>
        <v>0</v>
      </c>
      <c r="I601" s="164">
        <f>$I$600+$G$601</f>
        <v>0</v>
      </c>
      <c r="J601" s="387">
        <f>$J$600+$H$601</f>
        <v>0</v>
      </c>
      <c r="K601" s="164">
        <f>$K$600+$I$601</f>
        <v>0</v>
      </c>
      <c r="L601" s="387">
        <f>$L$600+$J$601</f>
        <v>0</v>
      </c>
      <c r="M601" s="164">
        <f>$M$600+$K$601</f>
        <v>0</v>
      </c>
      <c r="N601" s="387">
        <f>$N$600+$L$601</f>
        <v>0</v>
      </c>
      <c r="O601" s="164">
        <f>$O$600+$M$601</f>
        <v>0</v>
      </c>
      <c r="P601" s="387">
        <f>$P$600+$N$601</f>
        <v>0</v>
      </c>
      <c r="Q601" s="164">
        <f>$Q$600+$O$601</f>
        <v>1</v>
      </c>
      <c r="R601" s="387">
        <f>$R$600+$P$601</f>
        <v>0</v>
      </c>
      <c r="S601" s="164">
        <f>$S$600+$Q$601</f>
        <v>1</v>
      </c>
      <c r="T601" s="387">
        <f>$T$600+$R$601</f>
        <v>0</v>
      </c>
      <c r="U601" s="164">
        <f>$U$600+$S$601</f>
        <v>1</v>
      </c>
      <c r="V601" s="387">
        <f>$V$600+$T$601</f>
        <v>0</v>
      </c>
      <c r="W601" s="164">
        <f>$W$600+$U$601</f>
        <v>1</v>
      </c>
      <c r="X601" s="387">
        <f>$X$600+$V$601</f>
        <v>0</v>
      </c>
      <c r="Y601" s="164">
        <f>$Y$600+$W$601</f>
        <v>1</v>
      </c>
      <c r="Z601" s="387">
        <f>$Z$600+$X$601</f>
        <v>0</v>
      </c>
      <c r="AA601" s="164">
        <f>$AA$600+$Y$601</f>
        <v>1</v>
      </c>
      <c r="AB601" s="387">
        <f>$AB$600+$Z$601</f>
        <v>0</v>
      </c>
      <c r="AC601" s="402">
        <f t="shared" si="9"/>
        <v>6</v>
      </c>
    </row>
    <row r="602" spans="1:32" ht="15" customHeight="1">
      <c r="A602" s="107">
        <v>1</v>
      </c>
      <c r="B602" s="994" t="str">
        <f>'04.01.4-COBERTURAS'!$B$346</f>
        <v>04.01.400.07</v>
      </c>
      <c r="C602" s="996" t="str">
        <f>'04.01.4-COBERTURAS'!$C$346</f>
        <v>TELHAMENTO COM TELHA CERÂMICA CAPA-CANAL, TIPO COLONIAL, COM MAIS DE 2 ÁGUAS, INCLUSO TRANSPORTE VERTICAL, INCLUSIVE APLICAÇÃO DE RESINA</v>
      </c>
      <c r="D602" s="1010">
        <f>'04.01.4-COBERTURAS'!$H$346</f>
        <v>0</v>
      </c>
      <c r="E602" s="175"/>
      <c r="F602" s="381">
        <f>$E$602*$D$602</f>
        <v>0</v>
      </c>
      <c r="G602" s="176"/>
      <c r="H602" s="386">
        <f>$G$602*$D$602</f>
        <v>0</v>
      </c>
      <c r="I602" s="176"/>
      <c r="J602" s="386">
        <f>$I$602*$D$602</f>
        <v>0</v>
      </c>
      <c r="K602" s="176"/>
      <c r="L602" s="386">
        <f>$K$602*$D$602</f>
        <v>0</v>
      </c>
      <c r="M602" s="176"/>
      <c r="N602" s="386">
        <f>$M$602*$D$602</f>
        <v>0</v>
      </c>
      <c r="O602" s="176"/>
      <c r="P602" s="386">
        <f>$O$602*$D$602</f>
        <v>0</v>
      </c>
      <c r="Q602" s="176">
        <v>1</v>
      </c>
      <c r="R602" s="386">
        <f>$Q$602*$D$602</f>
        <v>0</v>
      </c>
      <c r="S602" s="176"/>
      <c r="T602" s="386">
        <f>$S$602*$D$602</f>
        <v>0</v>
      </c>
      <c r="U602" s="176"/>
      <c r="V602" s="386">
        <f>$U$602*$D$602</f>
        <v>0</v>
      </c>
      <c r="W602" s="176"/>
      <c r="X602" s="386">
        <f>$W$602*$D$602</f>
        <v>0</v>
      </c>
      <c r="Y602" s="176"/>
      <c r="Z602" s="386">
        <f>$Y$602*$D$602</f>
        <v>0</v>
      </c>
      <c r="AA602" s="176"/>
      <c r="AB602" s="386">
        <f>$AA$602*$D$602</f>
        <v>0</v>
      </c>
      <c r="AC602" s="402">
        <f t="shared" si="9"/>
        <v>1</v>
      </c>
      <c r="AF602" t="s">
        <v>2922</v>
      </c>
    </row>
    <row r="603" spans="1:32" ht="15" customHeight="1" thickBot="1">
      <c r="A603" s="107">
        <v>2</v>
      </c>
      <c r="B603" s="995"/>
      <c r="C603" s="997"/>
      <c r="D603" s="1011"/>
      <c r="E603" s="162">
        <f>$E$602</f>
        <v>0</v>
      </c>
      <c r="F603" s="382">
        <f>$F$602</f>
        <v>0</v>
      </c>
      <c r="G603" s="164">
        <f>$G$602+$E$603</f>
        <v>0</v>
      </c>
      <c r="H603" s="387">
        <f>$H$602+$F$603</f>
        <v>0</v>
      </c>
      <c r="I603" s="164">
        <f>$I$602+$G$603</f>
        <v>0</v>
      </c>
      <c r="J603" s="387">
        <f>$J$602+$H$603</f>
        <v>0</v>
      </c>
      <c r="K603" s="164">
        <f>$K$602+$I$603</f>
        <v>0</v>
      </c>
      <c r="L603" s="387">
        <f>$L$602+$J$603</f>
        <v>0</v>
      </c>
      <c r="M603" s="164">
        <f>$M$602+$K$603</f>
        <v>0</v>
      </c>
      <c r="N603" s="387">
        <f>$N$602+$L$603</f>
        <v>0</v>
      </c>
      <c r="O603" s="164">
        <f>$O$602+$M$603</f>
        <v>0</v>
      </c>
      <c r="P603" s="387">
        <f>$P$602+$N$603</f>
        <v>0</v>
      </c>
      <c r="Q603" s="164">
        <f>$Q$602+$O$603</f>
        <v>1</v>
      </c>
      <c r="R603" s="387">
        <f>$R$602+$P$603</f>
        <v>0</v>
      </c>
      <c r="S603" s="164">
        <f>$S$602+$Q$603</f>
        <v>1</v>
      </c>
      <c r="T603" s="387">
        <f>$T$602+$R$603</f>
        <v>0</v>
      </c>
      <c r="U603" s="164">
        <f>$U$602+$S$603</f>
        <v>1</v>
      </c>
      <c r="V603" s="387">
        <f>$V$602+$T$603</f>
        <v>0</v>
      </c>
      <c r="W603" s="164">
        <f>$W$602+$U$603</f>
        <v>1</v>
      </c>
      <c r="X603" s="387">
        <f>$X$602+$V$603</f>
        <v>0</v>
      </c>
      <c r="Y603" s="164">
        <f>$Y$602+$W$603</f>
        <v>1</v>
      </c>
      <c r="Z603" s="387">
        <f>$Z$602+$X$603</f>
        <v>0</v>
      </c>
      <c r="AA603" s="164">
        <f>$AA$602+$Y$603</f>
        <v>1</v>
      </c>
      <c r="AB603" s="387">
        <f>$AB$602+$Z$603</f>
        <v>0</v>
      </c>
      <c r="AC603" s="402">
        <f t="shared" si="9"/>
        <v>6</v>
      </c>
    </row>
    <row r="604" spans="1:32" ht="15" customHeight="1">
      <c r="A604" s="107">
        <v>1</v>
      </c>
      <c r="B604" s="994" t="str">
        <f>'04.01.4-COBERTURAS'!$B$347</f>
        <v>04.01.400.08</v>
      </c>
      <c r="C604" s="996" t="str">
        <f>'04.01.4-COBERTURAS'!$C$347</f>
        <v>CUMEEIRA E ESPIGÃO PARA TELHA CERÂMICA EMBOÇADA COM ARGAMASSA TRAÇO 1:2:9 (CIMENTO, CAL E AREIA), PARA TELHADOS COM MAIS DE 2 ÁGUAS, INCLUSO TRANSPORTE VERTICAL. AF_07/2019</v>
      </c>
      <c r="D604" s="1010">
        <f>'04.01.4-COBERTURAS'!$H$347</f>
        <v>0</v>
      </c>
      <c r="E604" s="175"/>
      <c r="F604" s="381">
        <f>$E$604*$D$604</f>
        <v>0</v>
      </c>
      <c r="G604" s="176"/>
      <c r="H604" s="386">
        <f>$G$604*$D$604</f>
        <v>0</v>
      </c>
      <c r="I604" s="176"/>
      <c r="J604" s="386">
        <f>$I$604*$D$604</f>
        <v>0</v>
      </c>
      <c r="K604" s="176"/>
      <c r="L604" s="386">
        <f>$K$604*$D$604</f>
        <v>0</v>
      </c>
      <c r="M604" s="176"/>
      <c r="N604" s="386">
        <f>$M$604*$D$604</f>
        <v>0</v>
      </c>
      <c r="O604" s="176"/>
      <c r="P604" s="386">
        <f>$O$604*$D$604</f>
        <v>0</v>
      </c>
      <c r="Q604" s="176">
        <v>1</v>
      </c>
      <c r="R604" s="386">
        <f>$Q$604*$D$604</f>
        <v>0</v>
      </c>
      <c r="S604" s="176"/>
      <c r="T604" s="386">
        <f>$S$604*$D$604</f>
        <v>0</v>
      </c>
      <c r="U604" s="176"/>
      <c r="V604" s="386">
        <f>$U$604*$D$604</f>
        <v>0</v>
      </c>
      <c r="W604" s="176"/>
      <c r="X604" s="386">
        <f>$W$604*$D$604</f>
        <v>0</v>
      </c>
      <c r="Y604" s="176"/>
      <c r="Z604" s="386">
        <f>$Y$604*$D$604</f>
        <v>0</v>
      </c>
      <c r="AA604" s="176"/>
      <c r="AB604" s="386">
        <f>$AA$604*$D$604</f>
        <v>0</v>
      </c>
      <c r="AC604" s="402">
        <f t="shared" si="9"/>
        <v>1</v>
      </c>
      <c r="AF604" t="s">
        <v>2923</v>
      </c>
    </row>
    <row r="605" spans="1:32" ht="15" customHeight="1" thickBot="1">
      <c r="A605" s="107">
        <v>2</v>
      </c>
      <c r="B605" s="995"/>
      <c r="C605" s="997"/>
      <c r="D605" s="1011"/>
      <c r="E605" s="162">
        <f>$E$604</f>
        <v>0</v>
      </c>
      <c r="F605" s="382">
        <f>$F$604</f>
        <v>0</v>
      </c>
      <c r="G605" s="164">
        <f>$G$604+$E$605</f>
        <v>0</v>
      </c>
      <c r="H605" s="387">
        <f>$H$604+$F$605</f>
        <v>0</v>
      </c>
      <c r="I605" s="164">
        <f>$I$604+$G$605</f>
        <v>0</v>
      </c>
      <c r="J605" s="387">
        <f>$J$604+$H$605</f>
        <v>0</v>
      </c>
      <c r="K605" s="164">
        <f>$K$604+$I$605</f>
        <v>0</v>
      </c>
      <c r="L605" s="387">
        <f>$L$604+$J$605</f>
        <v>0</v>
      </c>
      <c r="M605" s="164">
        <f>$M$604+$K$605</f>
        <v>0</v>
      </c>
      <c r="N605" s="387">
        <f>$N$604+$L$605</f>
        <v>0</v>
      </c>
      <c r="O605" s="164">
        <f>$O$604+$M$605</f>
        <v>0</v>
      </c>
      <c r="P605" s="387">
        <f>$P$604+$N$605</f>
        <v>0</v>
      </c>
      <c r="Q605" s="164">
        <f>$Q$604+$O$605</f>
        <v>1</v>
      </c>
      <c r="R605" s="387">
        <f>$R$604+$P$605</f>
        <v>0</v>
      </c>
      <c r="S605" s="164">
        <f>$S$604+$Q$605</f>
        <v>1</v>
      </c>
      <c r="T605" s="387">
        <f>$T$604+$R$605</f>
        <v>0</v>
      </c>
      <c r="U605" s="164">
        <f>$U$604+$S$605</f>
        <v>1</v>
      </c>
      <c r="V605" s="387">
        <f>$V$604+$T$605</f>
        <v>0</v>
      </c>
      <c r="W605" s="164">
        <f>$W$604+$U$605</f>
        <v>1</v>
      </c>
      <c r="X605" s="387">
        <f>$X$604+$V$605</f>
        <v>0</v>
      </c>
      <c r="Y605" s="164">
        <f>$Y$604+$W$605</f>
        <v>1</v>
      </c>
      <c r="Z605" s="387">
        <f>$Z$604+$X$605</f>
        <v>0</v>
      </c>
      <c r="AA605" s="164">
        <f>$AA$604+$Y$605</f>
        <v>1</v>
      </c>
      <c r="AB605" s="387">
        <f>$AB$604+$Z$605</f>
        <v>0</v>
      </c>
      <c r="AC605" s="402">
        <f t="shared" si="9"/>
        <v>6</v>
      </c>
    </row>
    <row r="606" spans="1:32" ht="15" customHeight="1" thickBot="1">
      <c r="B606" s="127" t="str">
        <f>'04.01.4-COBERTURAS'!$B$348</f>
        <v>04.01.700</v>
      </c>
      <c r="C606" s="128" t="str">
        <f>'04.01.4-COBERTURAS'!$C$348</f>
        <v>Acabamentos e Arremates</v>
      </c>
      <c r="D606" s="343"/>
      <c r="E606" s="1000"/>
      <c r="F606" s="1000"/>
      <c r="G606" s="1000"/>
      <c r="H606" s="1000"/>
      <c r="I606" s="1000"/>
      <c r="J606" s="1000"/>
      <c r="K606" s="1000"/>
      <c r="L606" s="1000"/>
      <c r="M606" s="1000"/>
      <c r="N606" s="1000"/>
      <c r="O606" s="1000"/>
      <c r="P606" s="1000"/>
      <c r="Q606" s="1000"/>
      <c r="R606" s="1000"/>
      <c r="S606" s="1000"/>
      <c r="T606" s="1000"/>
      <c r="U606" s="1000"/>
      <c r="V606" s="1000"/>
      <c r="W606" s="1000"/>
      <c r="X606" s="1000"/>
      <c r="Y606" s="1000"/>
      <c r="Z606" s="1000"/>
      <c r="AA606" s="1000"/>
      <c r="AB606" s="1000"/>
      <c r="AC606" s="402">
        <f t="shared" si="9"/>
        <v>0</v>
      </c>
      <c r="AF606" t="s">
        <v>2924</v>
      </c>
    </row>
    <row r="607" spans="1:32" ht="15" customHeight="1">
      <c r="A607" s="107">
        <v>1</v>
      </c>
      <c r="B607" s="994" t="str">
        <f>'04.01.4-COBERTURAS'!$B$349</f>
        <v>04.01.700.01</v>
      </c>
      <c r="C607" s="996" t="str">
        <f>'04.01.4-COBERTURAS'!$C$349</f>
        <v>CALHA EM CHAPA DE ALUMÍNIO, SEMICIRCULAR, 15X10CM, 2MM DE ESPESSURA, INCLUSO TRANSPORTE VERTICAL</v>
      </c>
      <c r="D607" s="1010">
        <f>'04.01.4-COBERTURAS'!$H$349</f>
        <v>0</v>
      </c>
      <c r="E607" s="175"/>
      <c r="F607" s="381">
        <f>$E$607*$D$607</f>
        <v>0</v>
      </c>
      <c r="G607" s="176"/>
      <c r="H607" s="386">
        <f>$G$607*$D$607</f>
        <v>0</v>
      </c>
      <c r="I607" s="176"/>
      <c r="J607" s="386">
        <f>$I$607*$D$607</f>
        <v>0</v>
      </c>
      <c r="K607" s="176"/>
      <c r="L607" s="386">
        <f>$K$607*$D$607</f>
        <v>0</v>
      </c>
      <c r="M607" s="176"/>
      <c r="N607" s="386">
        <f>$M$607*$D$607</f>
        <v>0</v>
      </c>
      <c r="O607" s="176"/>
      <c r="P607" s="386">
        <f>$O$607*$D$607</f>
        <v>0</v>
      </c>
      <c r="Q607" s="176">
        <v>1</v>
      </c>
      <c r="R607" s="386">
        <f>$Q$607*$D$607</f>
        <v>0</v>
      </c>
      <c r="S607" s="176"/>
      <c r="T607" s="386">
        <f>$S$607*$D$607</f>
        <v>0</v>
      </c>
      <c r="U607" s="176"/>
      <c r="V607" s="386">
        <f>$U$607*$D$607</f>
        <v>0</v>
      </c>
      <c r="W607" s="176"/>
      <c r="X607" s="386">
        <f>$W$607*$D$607</f>
        <v>0</v>
      </c>
      <c r="Y607" s="176"/>
      <c r="Z607" s="386">
        <f>$Y$607*$D$607</f>
        <v>0</v>
      </c>
      <c r="AA607" s="176"/>
      <c r="AB607" s="386">
        <f>$AA$607*$D$607</f>
        <v>0</v>
      </c>
      <c r="AC607" s="402">
        <f t="shared" si="9"/>
        <v>1</v>
      </c>
      <c r="AF607" t="s">
        <v>2925</v>
      </c>
    </row>
    <row r="608" spans="1:32" ht="15" customHeight="1" thickBot="1">
      <c r="A608" s="107">
        <v>2</v>
      </c>
      <c r="B608" s="995"/>
      <c r="C608" s="997"/>
      <c r="D608" s="1011"/>
      <c r="E608" s="162">
        <f>$E$607</f>
        <v>0</v>
      </c>
      <c r="F608" s="382">
        <f>$F$607</f>
        <v>0</v>
      </c>
      <c r="G608" s="164">
        <f>$G$607+$E$608</f>
        <v>0</v>
      </c>
      <c r="H608" s="387">
        <f>$H$607+$F$608</f>
        <v>0</v>
      </c>
      <c r="I608" s="164">
        <f>$I$607+$G$608</f>
        <v>0</v>
      </c>
      <c r="J608" s="387">
        <f>$J$607+$H$608</f>
        <v>0</v>
      </c>
      <c r="K608" s="164">
        <f>$K$607+$I$608</f>
        <v>0</v>
      </c>
      <c r="L608" s="387">
        <f>$L$607+$J$608</f>
        <v>0</v>
      </c>
      <c r="M608" s="164">
        <f>$M$607+$K$608</f>
        <v>0</v>
      </c>
      <c r="N608" s="387">
        <f>$N$607+$L$608</f>
        <v>0</v>
      </c>
      <c r="O608" s="164">
        <f>$O$607+$M$608</f>
        <v>0</v>
      </c>
      <c r="P608" s="387">
        <f>$P$607+$N$608</f>
        <v>0</v>
      </c>
      <c r="Q608" s="164">
        <f>$Q$607+$O$608</f>
        <v>1</v>
      </c>
      <c r="R608" s="387">
        <f>$R$607+$P$608</f>
        <v>0</v>
      </c>
      <c r="S608" s="164">
        <f>$S$607+$Q$608</f>
        <v>1</v>
      </c>
      <c r="T608" s="387">
        <f>$T$607+$R$608</f>
        <v>0</v>
      </c>
      <c r="U608" s="164">
        <f>$U$607+$S$608</f>
        <v>1</v>
      </c>
      <c r="V608" s="387">
        <f>$V$607+$T$608</f>
        <v>0</v>
      </c>
      <c r="W608" s="164">
        <f>$W$607+$U$608</f>
        <v>1</v>
      </c>
      <c r="X608" s="387">
        <f>$X$607+$V$608</f>
        <v>0</v>
      </c>
      <c r="Y608" s="164">
        <f>$Y$607+$W$608</f>
        <v>1</v>
      </c>
      <c r="Z608" s="387">
        <f>$Z$607+$X$608</f>
        <v>0</v>
      </c>
      <c r="AA608" s="164">
        <f>$AA$607+$Y$608</f>
        <v>1</v>
      </c>
      <c r="AB608" s="387">
        <f>$AB$607+$Z$608</f>
        <v>0</v>
      </c>
      <c r="AC608" s="402">
        <f t="shared" si="9"/>
        <v>6</v>
      </c>
    </row>
    <row r="609" spans="1:32" ht="15" customHeight="1">
      <c r="B609" s="76" t="str">
        <f>'04.01.4-COBERTURAS'!$B$350</f>
        <v>04.01.000</v>
      </c>
      <c r="C609" s="40" t="str">
        <f>'04.01.4-COBERTURAS'!$C$350</f>
        <v>ARQUITETURA - Bloco L (L7 a L10)</v>
      </c>
      <c r="D609" s="378">
        <f>'04.01.4-COBERTURAS'!$H$350</f>
        <v>0</v>
      </c>
      <c r="E609" s="993"/>
      <c r="F609" s="993"/>
      <c r="G609" s="993"/>
      <c r="H609" s="993"/>
      <c r="I609" s="993"/>
      <c r="J609" s="993"/>
      <c r="K609" s="993"/>
      <c r="L609" s="993"/>
      <c r="M609" s="993"/>
      <c r="N609" s="993"/>
      <c r="O609" s="993"/>
      <c r="P609" s="993"/>
      <c r="Q609" s="993"/>
      <c r="R609" s="993"/>
      <c r="S609" s="993"/>
      <c r="T609" s="993"/>
      <c r="U609" s="993"/>
      <c r="V609" s="993"/>
      <c r="W609" s="993"/>
      <c r="X609" s="993"/>
      <c r="Y609" s="993"/>
      <c r="Z609" s="993"/>
      <c r="AA609" s="993"/>
      <c r="AB609" s="993"/>
      <c r="AC609" s="402">
        <f t="shared" si="9"/>
        <v>0</v>
      </c>
      <c r="AF609" s="200" t="s">
        <v>694</v>
      </c>
    </row>
    <row r="610" spans="1:32" ht="15" customHeight="1" thickBot="1">
      <c r="B610" s="127" t="str">
        <f>'04.01.4-COBERTURAS'!$B$351</f>
        <v>04.01.400</v>
      </c>
      <c r="C610" s="128" t="str">
        <f>'04.01.4-COBERTURAS'!$C$351</f>
        <v>Cobertura e fechamento lateral</v>
      </c>
      <c r="D610" s="343"/>
      <c r="E610" s="1000"/>
      <c r="F610" s="1000"/>
      <c r="G610" s="1000"/>
      <c r="H610" s="1000"/>
      <c r="I610" s="1000"/>
      <c r="J610" s="1000"/>
      <c r="K610" s="1000"/>
      <c r="L610" s="1000"/>
      <c r="M610" s="1000"/>
      <c r="N610" s="1000"/>
      <c r="O610" s="1000"/>
      <c r="P610" s="1000"/>
      <c r="Q610" s="1000"/>
      <c r="R610" s="1000"/>
      <c r="S610" s="1000"/>
      <c r="T610" s="1000"/>
      <c r="U610" s="1000"/>
      <c r="V610" s="1000"/>
      <c r="W610" s="1000"/>
      <c r="X610" s="1000"/>
      <c r="Y610" s="1000"/>
      <c r="Z610" s="1000"/>
      <c r="AA610" s="1000"/>
      <c r="AB610" s="1000"/>
      <c r="AC610" s="402">
        <f t="shared" si="9"/>
        <v>0</v>
      </c>
      <c r="AF610" t="s">
        <v>696</v>
      </c>
    </row>
    <row r="611" spans="1:32" ht="15" customHeight="1">
      <c r="A611" s="107">
        <v>1</v>
      </c>
      <c r="B611" s="994" t="str">
        <f>'04.01.4-COBERTURAS'!$B$352</f>
        <v>04.01.400.01</v>
      </c>
      <c r="C611" s="996" t="str">
        <f>'04.01.4-COBERTURAS'!$C$352</f>
        <v>REMOÇÃO DE TELHAS DE FIBROCIMENTO METÁLICA E CERÂMICA, DE FORMA MANUAL, SEM REAPROVEITAMENTO. AF_09/2023</v>
      </c>
      <c r="D611" s="1010">
        <f>'04.01.4-COBERTURAS'!$H$352</f>
        <v>0</v>
      </c>
      <c r="E611" s="175"/>
      <c r="F611" s="381">
        <f>$E$611*$D$611</f>
        <v>0</v>
      </c>
      <c r="G611" s="176"/>
      <c r="H611" s="386">
        <f>$G$611*$D$611</f>
        <v>0</v>
      </c>
      <c r="I611" s="176"/>
      <c r="J611" s="386">
        <f>$I$611*$D$611</f>
        <v>0</v>
      </c>
      <c r="K611" s="176"/>
      <c r="L611" s="386">
        <f>$K$611*$D$611</f>
        <v>0</v>
      </c>
      <c r="M611" s="176"/>
      <c r="N611" s="386">
        <f>$M$611*$D$611</f>
        <v>0</v>
      </c>
      <c r="O611" s="176"/>
      <c r="P611" s="386">
        <f>$O$611*$D$611</f>
        <v>0</v>
      </c>
      <c r="Q611" s="176">
        <v>1</v>
      </c>
      <c r="R611" s="386">
        <f>$Q$611*$D$611</f>
        <v>0</v>
      </c>
      <c r="S611" s="176"/>
      <c r="T611" s="386">
        <f>$S$611*$D$611</f>
        <v>0</v>
      </c>
      <c r="U611" s="176"/>
      <c r="V611" s="386">
        <f>$U$611*$D$611</f>
        <v>0</v>
      </c>
      <c r="W611" s="176"/>
      <c r="X611" s="386">
        <f>$W$611*$D$611</f>
        <v>0</v>
      </c>
      <c r="Y611" s="176"/>
      <c r="Z611" s="386">
        <f>$Y$611*$D$611</f>
        <v>0</v>
      </c>
      <c r="AA611" s="176"/>
      <c r="AB611" s="386">
        <f>$AA$611*$D$611</f>
        <v>0</v>
      </c>
      <c r="AC611" s="402">
        <f t="shared" si="9"/>
        <v>1</v>
      </c>
      <c r="AF611" t="s">
        <v>697</v>
      </c>
    </row>
    <row r="612" spans="1:32" ht="15" customHeight="1" thickBot="1">
      <c r="A612" s="107">
        <v>2</v>
      </c>
      <c r="B612" s="995"/>
      <c r="C612" s="997"/>
      <c r="D612" s="1011"/>
      <c r="E612" s="162">
        <f>$E$611</f>
        <v>0</v>
      </c>
      <c r="F612" s="382">
        <f>$F$611</f>
        <v>0</v>
      </c>
      <c r="G612" s="164">
        <f>$G$611+$E$612</f>
        <v>0</v>
      </c>
      <c r="H612" s="387">
        <f>$H$611+$F$612</f>
        <v>0</v>
      </c>
      <c r="I612" s="164">
        <f>$I$611+$G$612</f>
        <v>0</v>
      </c>
      <c r="J612" s="387">
        <f>$J$611+$H$612</f>
        <v>0</v>
      </c>
      <c r="K612" s="164">
        <f>$K$611+$I$612</f>
        <v>0</v>
      </c>
      <c r="L612" s="387">
        <f>$L$611+$J$612</f>
        <v>0</v>
      </c>
      <c r="M612" s="164">
        <f>$M$611+$K$612</f>
        <v>0</v>
      </c>
      <c r="N612" s="387">
        <f>$N$611+$L$612</f>
        <v>0</v>
      </c>
      <c r="O612" s="164">
        <f>$O$611+$M$612</f>
        <v>0</v>
      </c>
      <c r="P612" s="387">
        <f>$P$611+$N$612</f>
        <v>0</v>
      </c>
      <c r="Q612" s="164">
        <f>$Q$611+$O$612</f>
        <v>1</v>
      </c>
      <c r="R612" s="387">
        <f>$R$611+$P$612</f>
        <v>0</v>
      </c>
      <c r="S612" s="164">
        <f>$S$611+$Q$612</f>
        <v>1</v>
      </c>
      <c r="T612" s="387">
        <f>$T$611+$R$612</f>
        <v>0</v>
      </c>
      <c r="U612" s="164">
        <f>$U$611+$S$612</f>
        <v>1</v>
      </c>
      <c r="V612" s="387">
        <f>$V$611+$T$612</f>
        <v>0</v>
      </c>
      <c r="W612" s="164">
        <f>$W$611+$U$612</f>
        <v>1</v>
      </c>
      <c r="X612" s="387">
        <f>$X$611+$V$612</f>
        <v>0</v>
      </c>
      <c r="Y612" s="164">
        <f>$Y$611+$W$612</f>
        <v>1</v>
      </c>
      <c r="Z612" s="387">
        <f>$Z$611+$X$612</f>
        <v>0</v>
      </c>
      <c r="AA612" s="164">
        <f>$AA$611+$Y$612</f>
        <v>1</v>
      </c>
      <c r="AB612" s="387">
        <f>$AB$611+$Z$612</f>
        <v>0</v>
      </c>
      <c r="AC612" s="402">
        <f t="shared" si="9"/>
        <v>6</v>
      </c>
    </row>
    <row r="613" spans="1:32" ht="15" customHeight="1">
      <c r="A613" s="107">
        <v>1</v>
      </c>
      <c r="B613" s="994" t="str">
        <f>'04.01.4-COBERTURAS'!$B$353</f>
        <v>04.01.400.02</v>
      </c>
      <c r="C613" s="996" t="str">
        <f>'04.01.4-COBERTURAS'!$C$353</f>
        <v>TRANSPORTE HORIZONTAL MANUAL, DE TELHA DE FIBROCIMENTO OU TELHA ESTRUTURAL DE FIBROCIMENTO, CANALETE 90 OU KALHETÃO (UNIDADE: M2XKM). AF_07/2019</v>
      </c>
      <c r="D613" s="1010">
        <f>'04.01.4-COBERTURAS'!$H$353</f>
        <v>0</v>
      </c>
      <c r="E613" s="175"/>
      <c r="F613" s="381">
        <f>$E$613*$D$613</f>
        <v>0</v>
      </c>
      <c r="G613" s="176"/>
      <c r="H613" s="386">
        <f>$G$613*$D$613</f>
        <v>0</v>
      </c>
      <c r="I613" s="176"/>
      <c r="J613" s="386">
        <f>$I$613*$D$613</f>
        <v>0</v>
      </c>
      <c r="K613" s="176"/>
      <c r="L613" s="386">
        <f>$K$613*$D$613</f>
        <v>0</v>
      </c>
      <c r="M613" s="176"/>
      <c r="N613" s="386">
        <f>$M$613*$D$613</f>
        <v>0</v>
      </c>
      <c r="O613" s="176"/>
      <c r="P613" s="386">
        <f>$O$613*$D$613</f>
        <v>0</v>
      </c>
      <c r="Q613" s="176">
        <v>1</v>
      </c>
      <c r="R613" s="386">
        <f>$Q$613*$D$613</f>
        <v>0</v>
      </c>
      <c r="S613" s="176"/>
      <c r="T613" s="386">
        <f>$S$613*$D$613</f>
        <v>0</v>
      </c>
      <c r="U613" s="176"/>
      <c r="V613" s="386">
        <f>$U$613*$D$613</f>
        <v>0</v>
      </c>
      <c r="W613" s="176"/>
      <c r="X613" s="386">
        <f>$W$613*$D$613</f>
        <v>0</v>
      </c>
      <c r="Y613" s="176"/>
      <c r="Z613" s="386">
        <f>$Y$613*$D$613</f>
        <v>0</v>
      </c>
      <c r="AA613" s="176"/>
      <c r="AB613" s="386">
        <f>$AA$613*$D$613</f>
        <v>0</v>
      </c>
      <c r="AC613" s="402">
        <f t="shared" si="9"/>
        <v>1</v>
      </c>
      <c r="AF613" t="s">
        <v>698</v>
      </c>
    </row>
    <row r="614" spans="1:32" ht="15" customHeight="1" thickBot="1">
      <c r="A614" s="107">
        <v>2</v>
      </c>
      <c r="B614" s="995"/>
      <c r="C614" s="997"/>
      <c r="D614" s="1011"/>
      <c r="E614" s="162">
        <f>$E$613</f>
        <v>0</v>
      </c>
      <c r="F614" s="382">
        <f>$F$613</f>
        <v>0</v>
      </c>
      <c r="G614" s="164">
        <f>$G$613+$E$614</f>
        <v>0</v>
      </c>
      <c r="H614" s="387">
        <f>$H$613+$F$614</f>
        <v>0</v>
      </c>
      <c r="I614" s="164">
        <f>$I$613+$G$614</f>
        <v>0</v>
      </c>
      <c r="J614" s="387">
        <f>$J$613+$H$614</f>
        <v>0</v>
      </c>
      <c r="K614" s="164">
        <f>$K$613+$I$614</f>
        <v>0</v>
      </c>
      <c r="L614" s="387">
        <f>$L$613+$J$614</f>
        <v>0</v>
      </c>
      <c r="M614" s="164">
        <f>$M$613+$K$614</f>
        <v>0</v>
      </c>
      <c r="N614" s="387">
        <f>$N$613+$L$614</f>
        <v>0</v>
      </c>
      <c r="O614" s="164">
        <f>$O$613+$M$614</f>
        <v>0</v>
      </c>
      <c r="P614" s="387">
        <f>$P$613+$N$614</f>
        <v>0</v>
      </c>
      <c r="Q614" s="164">
        <f>$Q$613+$O$614</f>
        <v>1</v>
      </c>
      <c r="R614" s="387">
        <f>$R$613+$P$614</f>
        <v>0</v>
      </c>
      <c r="S614" s="164">
        <f>$S$613+$Q$614</f>
        <v>1</v>
      </c>
      <c r="T614" s="387">
        <f>$T$613+$R$614</f>
        <v>0</v>
      </c>
      <c r="U614" s="164">
        <f>$U$613+$S$614</f>
        <v>1</v>
      </c>
      <c r="V614" s="387">
        <f>$V$613+$T$614</f>
        <v>0</v>
      </c>
      <c r="W614" s="164">
        <f>$W$613+$U$614</f>
        <v>1</v>
      </c>
      <c r="X614" s="387">
        <f>$X$613+$V$614</f>
        <v>0</v>
      </c>
      <c r="Y614" s="164">
        <f>$Y$613+$W$614</f>
        <v>1</v>
      </c>
      <c r="Z614" s="387">
        <f>$Z$613+$X$614</f>
        <v>0</v>
      </c>
      <c r="AA614" s="164">
        <f>$AA$613+$Y$614</f>
        <v>1</v>
      </c>
      <c r="AB614" s="387">
        <f>$AB$613+$Z$614</f>
        <v>0</v>
      </c>
      <c r="AC614" s="402">
        <f t="shared" si="9"/>
        <v>6</v>
      </c>
    </row>
    <row r="615" spans="1:32" ht="15" customHeight="1">
      <c r="A615" s="107">
        <v>1</v>
      </c>
      <c r="B615" s="994" t="str">
        <f>'04.01.4-COBERTURAS'!$B$354</f>
        <v>04.01.400.03</v>
      </c>
      <c r="C615" s="996" t="str">
        <f>'04.01.4-COBERTURAS'!$C$354</f>
        <v>REMOÇÃO CALHAS E RUFOS, DE FORMA MANUAL, SEM REAPROVEITAMENTO. AF_09/2023</v>
      </c>
      <c r="D615" s="1010">
        <f>'04.01.4-COBERTURAS'!$H$354</f>
        <v>0</v>
      </c>
      <c r="E615" s="175"/>
      <c r="F615" s="381">
        <f>$E$615*$D$615</f>
        <v>0</v>
      </c>
      <c r="G615" s="176"/>
      <c r="H615" s="386">
        <f>$G$615*$D$615</f>
        <v>0</v>
      </c>
      <c r="I615" s="176"/>
      <c r="J615" s="386">
        <f>$I$615*$D$615</f>
        <v>0</v>
      </c>
      <c r="K615" s="176"/>
      <c r="L615" s="386">
        <f>$K$615*$D$615</f>
        <v>0</v>
      </c>
      <c r="M615" s="176"/>
      <c r="N615" s="386">
        <f>$M$615*$D$615</f>
        <v>0</v>
      </c>
      <c r="O615" s="176"/>
      <c r="P615" s="386">
        <f>$O$615*$D$615</f>
        <v>0</v>
      </c>
      <c r="Q615" s="176">
        <v>1</v>
      </c>
      <c r="R615" s="386">
        <f>$Q$615*$D$615</f>
        <v>0</v>
      </c>
      <c r="S615" s="176"/>
      <c r="T615" s="386">
        <f>$S$615*$D$615</f>
        <v>0</v>
      </c>
      <c r="U615" s="176"/>
      <c r="V615" s="386">
        <f>$U$615*$D$615</f>
        <v>0</v>
      </c>
      <c r="W615" s="176"/>
      <c r="X615" s="386">
        <f>$W$615*$D$615</f>
        <v>0</v>
      </c>
      <c r="Y615" s="176"/>
      <c r="Z615" s="386">
        <f>$Y$615*$D$615</f>
        <v>0</v>
      </c>
      <c r="AA615" s="176"/>
      <c r="AB615" s="386">
        <f>$AA$615*$D$615</f>
        <v>0</v>
      </c>
      <c r="AC615" s="402">
        <f t="shared" si="9"/>
        <v>1</v>
      </c>
      <c r="AF615" t="s">
        <v>699</v>
      </c>
    </row>
    <row r="616" spans="1:32" ht="15" customHeight="1" thickBot="1">
      <c r="A616" s="107">
        <v>2</v>
      </c>
      <c r="B616" s="995"/>
      <c r="C616" s="997"/>
      <c r="D616" s="1011"/>
      <c r="E616" s="162">
        <f>$E$615</f>
        <v>0</v>
      </c>
      <c r="F616" s="382">
        <f>$F$615</f>
        <v>0</v>
      </c>
      <c r="G616" s="164">
        <f>$G$615+$E$616</f>
        <v>0</v>
      </c>
      <c r="H616" s="387">
        <f>$H$615+$F$616</f>
        <v>0</v>
      </c>
      <c r="I616" s="164">
        <f>$I$615+$G$616</f>
        <v>0</v>
      </c>
      <c r="J616" s="387">
        <f>$J$615+$H$616</f>
        <v>0</v>
      </c>
      <c r="K616" s="164">
        <f>$K$615+$I$616</f>
        <v>0</v>
      </c>
      <c r="L616" s="387">
        <f>$L$615+$J$616</f>
        <v>0</v>
      </c>
      <c r="M616" s="164">
        <f>$M$615+$K$616</f>
        <v>0</v>
      </c>
      <c r="N616" s="387">
        <f>$N$615+$L$616</f>
        <v>0</v>
      </c>
      <c r="O616" s="164">
        <f>$O$615+$M$616</f>
        <v>0</v>
      </c>
      <c r="P616" s="387">
        <f>$P$615+$N$616</f>
        <v>0</v>
      </c>
      <c r="Q616" s="164">
        <f>$Q$615+$O$616</f>
        <v>1</v>
      </c>
      <c r="R616" s="387">
        <f>$R$615+$P$616</f>
        <v>0</v>
      </c>
      <c r="S616" s="164">
        <f>$S$615+$Q$616</f>
        <v>1</v>
      </c>
      <c r="T616" s="387">
        <f>$T$615+$R$616</f>
        <v>0</v>
      </c>
      <c r="U616" s="164">
        <f>$U$615+$S$616</f>
        <v>1</v>
      </c>
      <c r="V616" s="387">
        <f>$V$615+$T$616</f>
        <v>0</v>
      </c>
      <c r="W616" s="164">
        <f>$W$615+$U$616</f>
        <v>1</v>
      </c>
      <c r="X616" s="387">
        <f>$X$615+$V$616</f>
        <v>0</v>
      </c>
      <c r="Y616" s="164">
        <f>$Y$615+$W$616</f>
        <v>1</v>
      </c>
      <c r="Z616" s="387">
        <f>$Z$615+$X$616</f>
        <v>0</v>
      </c>
      <c r="AA616" s="164">
        <f>$AA$615+$Y$616</f>
        <v>1</v>
      </c>
      <c r="AB616" s="387">
        <f>$AB$615+$Z$616</f>
        <v>0</v>
      </c>
      <c r="AC616" s="402">
        <f t="shared" si="9"/>
        <v>6</v>
      </c>
    </row>
    <row r="617" spans="1:32" ht="15" customHeight="1">
      <c r="A617" s="107">
        <v>1</v>
      </c>
      <c r="B617" s="994" t="str">
        <f>'04.01.4-COBERTURAS'!$B$355</f>
        <v>04.01.400.04</v>
      </c>
      <c r="C617" s="996" t="str">
        <f>'04.01.4-COBERTURAS'!$C$355</f>
        <v>SUBCOBERTURA COM MANTA PLÁSTICA REVESTIDA POR PELÍCULA DE ALUMÍNO, INCLUSO TRANSPORTE VERTICAL. AF_07/2019</v>
      </c>
      <c r="D617" s="1010">
        <f>'04.01.4-COBERTURAS'!$H$355</f>
        <v>0</v>
      </c>
      <c r="E617" s="175"/>
      <c r="F617" s="381">
        <f>$E$617*$D$617</f>
        <v>0</v>
      </c>
      <c r="G617" s="176"/>
      <c r="H617" s="386">
        <f>$G$617*$D$617</f>
        <v>0</v>
      </c>
      <c r="I617" s="176"/>
      <c r="J617" s="386">
        <f>$I$617*$D$617</f>
        <v>0</v>
      </c>
      <c r="K617" s="176"/>
      <c r="L617" s="386">
        <f>$K$617*$D$617</f>
        <v>0</v>
      </c>
      <c r="M617" s="176"/>
      <c r="N617" s="386">
        <f>$M$617*$D$617</f>
        <v>0</v>
      </c>
      <c r="O617" s="176"/>
      <c r="P617" s="386">
        <f>$O$617*$D$617</f>
        <v>0</v>
      </c>
      <c r="Q617" s="176">
        <v>1</v>
      </c>
      <c r="R617" s="386">
        <f>$Q$617*$D$617</f>
        <v>0</v>
      </c>
      <c r="S617" s="176"/>
      <c r="T617" s="386">
        <f>$S$617*$D$617</f>
        <v>0</v>
      </c>
      <c r="U617" s="176"/>
      <c r="V617" s="386">
        <f>$U$617*$D$617</f>
        <v>0</v>
      </c>
      <c r="W617" s="176"/>
      <c r="X617" s="386">
        <f>$W$617*$D$617</f>
        <v>0</v>
      </c>
      <c r="Y617" s="176"/>
      <c r="Z617" s="386">
        <f>$Y$617*$D$617</f>
        <v>0</v>
      </c>
      <c r="AA617" s="176"/>
      <c r="AB617" s="386">
        <f>$AA$617*$D$617</f>
        <v>0</v>
      </c>
      <c r="AC617" s="402">
        <f t="shared" si="9"/>
        <v>1</v>
      </c>
      <c r="AF617" t="s">
        <v>2926</v>
      </c>
    </row>
    <row r="618" spans="1:32" ht="15" customHeight="1" thickBot="1">
      <c r="A618" s="107">
        <v>2</v>
      </c>
      <c r="B618" s="995"/>
      <c r="C618" s="997"/>
      <c r="D618" s="1011"/>
      <c r="E618" s="162">
        <f>$E$617</f>
        <v>0</v>
      </c>
      <c r="F618" s="382">
        <f>$F$617</f>
        <v>0</v>
      </c>
      <c r="G618" s="164">
        <f>$G$617+$E$618</f>
        <v>0</v>
      </c>
      <c r="H618" s="387">
        <f>$H$617+$F$618</f>
        <v>0</v>
      </c>
      <c r="I618" s="164">
        <f>$I$617+$G$618</f>
        <v>0</v>
      </c>
      <c r="J618" s="387">
        <f>$J$617+$H$618</f>
        <v>0</v>
      </c>
      <c r="K618" s="164">
        <f>$K$617+$I$618</f>
        <v>0</v>
      </c>
      <c r="L618" s="387">
        <f>$L$617+$J$618</f>
        <v>0</v>
      </c>
      <c r="M618" s="164">
        <f>$M$617+$K$618</f>
        <v>0</v>
      </c>
      <c r="N618" s="387">
        <f>$N$617+$L$618</f>
        <v>0</v>
      </c>
      <c r="O618" s="164">
        <f>$O$617+$M$618</f>
        <v>0</v>
      </c>
      <c r="P618" s="387">
        <f>$P$617+$N$618</f>
        <v>0</v>
      </c>
      <c r="Q618" s="164">
        <f>$Q$617+$O$618</f>
        <v>1</v>
      </c>
      <c r="R618" s="387">
        <f>$R$617+$P$618</f>
        <v>0</v>
      </c>
      <c r="S618" s="164">
        <f>$S$617+$Q$618</f>
        <v>1</v>
      </c>
      <c r="T618" s="387">
        <f>$T$617+$R$618</f>
        <v>0</v>
      </c>
      <c r="U618" s="164">
        <f>$U$617+$S$618</f>
        <v>1</v>
      </c>
      <c r="V618" s="387">
        <f>$V$617+$T$618</f>
        <v>0</v>
      </c>
      <c r="W618" s="164">
        <f>$W$617+$U$618</f>
        <v>1</v>
      </c>
      <c r="X618" s="387">
        <f>$X$617+$V$618</f>
        <v>0</v>
      </c>
      <c r="Y618" s="164">
        <f>$Y$617+$W$618</f>
        <v>1</v>
      </c>
      <c r="Z618" s="387">
        <f>$Z$617+$X$618</f>
        <v>0</v>
      </c>
      <c r="AA618" s="164">
        <f>$AA$617+$Y$618</f>
        <v>1</v>
      </c>
      <c r="AB618" s="387">
        <f>$AB$617+$Z$618</f>
        <v>0</v>
      </c>
      <c r="AC618" s="402">
        <f t="shared" si="9"/>
        <v>6</v>
      </c>
    </row>
    <row r="619" spans="1:32" ht="15" customHeight="1">
      <c r="A619" s="107">
        <v>1</v>
      </c>
      <c r="B619" s="994" t="str">
        <f>'04.01.4-COBERTURAS'!$B$356</f>
        <v>04.01.400.05</v>
      </c>
      <c r="C619" s="996" t="str">
        <f>'04.01.4-COBERTURAS'!$C$356</f>
        <v>TELHAMENTO COM TELHA CERÂMICA CAPA-CANAL, TIPO COLONIAL, COM MAIS DE 2 ÁGUAS, INCLUSO TRANSPORTE VERTICAL, INCLUSIVE APLICAÇÃO DE RESINA</v>
      </c>
      <c r="D619" s="1010">
        <f>'04.01.4-COBERTURAS'!$H$356</f>
        <v>0</v>
      </c>
      <c r="E619" s="175"/>
      <c r="F619" s="381">
        <f>$E$619*$D$619</f>
        <v>0</v>
      </c>
      <c r="G619" s="176"/>
      <c r="H619" s="386">
        <f>$G$619*$D$619</f>
        <v>0</v>
      </c>
      <c r="I619" s="176"/>
      <c r="J619" s="386">
        <f>$I$619*$D$619</f>
        <v>0</v>
      </c>
      <c r="K619" s="176"/>
      <c r="L619" s="386">
        <f>$K$619*$D$619</f>
        <v>0</v>
      </c>
      <c r="M619" s="176"/>
      <c r="N619" s="386">
        <f>$M$619*$D$619</f>
        <v>0</v>
      </c>
      <c r="O619" s="176"/>
      <c r="P619" s="386">
        <f>$O$619*$D$619</f>
        <v>0</v>
      </c>
      <c r="Q619" s="176"/>
      <c r="R619" s="386">
        <f>$Q$619*$D$619</f>
        <v>0</v>
      </c>
      <c r="S619" s="176">
        <v>1</v>
      </c>
      <c r="T619" s="386">
        <f>$S$619*$D$619</f>
        <v>0</v>
      </c>
      <c r="U619" s="176"/>
      <c r="V619" s="386">
        <f>$U$619*$D$619</f>
        <v>0</v>
      </c>
      <c r="W619" s="176"/>
      <c r="X619" s="386">
        <f>$W$619*$D$619</f>
        <v>0</v>
      </c>
      <c r="Y619" s="176"/>
      <c r="Z619" s="386">
        <f>$Y$619*$D$619</f>
        <v>0</v>
      </c>
      <c r="AA619" s="176"/>
      <c r="AB619" s="386">
        <f>$AA$619*$D$619</f>
        <v>0</v>
      </c>
      <c r="AC619" s="402">
        <f t="shared" si="9"/>
        <v>1</v>
      </c>
      <c r="AF619" t="s">
        <v>2927</v>
      </c>
    </row>
    <row r="620" spans="1:32" ht="15" customHeight="1" thickBot="1">
      <c r="A620" s="107">
        <v>2</v>
      </c>
      <c r="B620" s="995"/>
      <c r="C620" s="997"/>
      <c r="D620" s="1011"/>
      <c r="E620" s="162">
        <f>$E$619</f>
        <v>0</v>
      </c>
      <c r="F620" s="382">
        <f>$F$619</f>
        <v>0</v>
      </c>
      <c r="G620" s="164">
        <f>$G$619+$E$620</f>
        <v>0</v>
      </c>
      <c r="H620" s="387">
        <f>$H$619+$F$620</f>
        <v>0</v>
      </c>
      <c r="I620" s="164">
        <f>$I$619+$G$620</f>
        <v>0</v>
      </c>
      <c r="J620" s="387">
        <f>$J$619+$H$620</f>
        <v>0</v>
      </c>
      <c r="K620" s="164">
        <f>$K$619+$I$620</f>
        <v>0</v>
      </c>
      <c r="L620" s="387">
        <f>$L$619+$J$620</f>
        <v>0</v>
      </c>
      <c r="M620" s="164">
        <f>$M$619+$K$620</f>
        <v>0</v>
      </c>
      <c r="N620" s="387">
        <f>$N$619+$L$620</f>
        <v>0</v>
      </c>
      <c r="O620" s="164">
        <f>$O$619+$M$620</f>
        <v>0</v>
      </c>
      <c r="P620" s="387">
        <f>$P$619+$N$620</f>
        <v>0</v>
      </c>
      <c r="Q620" s="164">
        <f>$Q$619+$O$620</f>
        <v>0</v>
      </c>
      <c r="R620" s="387">
        <f>$R$619+$P$620</f>
        <v>0</v>
      </c>
      <c r="S620" s="164">
        <f>$S$619+$Q$620</f>
        <v>1</v>
      </c>
      <c r="T620" s="387">
        <f>$T$619+$R$620</f>
        <v>0</v>
      </c>
      <c r="U620" s="164">
        <f>$U$619+$S$620</f>
        <v>1</v>
      </c>
      <c r="V620" s="387">
        <f>$V$619+$T$620</f>
        <v>0</v>
      </c>
      <c r="W620" s="164">
        <f>$W$619+$U$620</f>
        <v>1</v>
      </c>
      <c r="X620" s="387">
        <f>$X$619+$V$620</f>
        <v>0</v>
      </c>
      <c r="Y620" s="164">
        <f>$Y$619+$W$620</f>
        <v>1</v>
      </c>
      <c r="Z620" s="387">
        <f>$Z$619+$X$620</f>
        <v>0</v>
      </c>
      <c r="AA620" s="164">
        <f>$AA$619+$Y$620</f>
        <v>1</v>
      </c>
      <c r="AB620" s="387">
        <f>$AB$619+$Z$620</f>
        <v>0</v>
      </c>
      <c r="AC620" s="402">
        <f t="shared" ref="AC620:AC677" si="10">SUM(E620,G620,I620,K620,M620,O620,Q620,S620,U620,W620,Y620,AA620)</f>
        <v>5</v>
      </c>
    </row>
    <row r="621" spans="1:32" ht="15" customHeight="1">
      <c r="A621" s="107">
        <v>1</v>
      </c>
      <c r="B621" s="994" t="str">
        <f>'04.01.4-COBERTURAS'!$B$357</f>
        <v>04.01.400.06</v>
      </c>
      <c r="C621" s="996" t="str">
        <f>'04.01.4-COBERTURAS'!$C$357</f>
        <v>CUMEEIRA E ESPIGÃO PARA TELHA CERÂMICA EMBOÇADA COM ARGAMASSA TRAÇO 1:2:9 (CIMENTO, CAL E AREIA), PARA TELHADOS COM MAIS DE 2 ÁGUAS, INCLUSO TRANSPORTE VERTICAL. AF_07/2019</v>
      </c>
      <c r="D621" s="1010">
        <f>'04.01.4-COBERTURAS'!$H$357</f>
        <v>0</v>
      </c>
      <c r="E621" s="175"/>
      <c r="F621" s="381">
        <f>$E$621*$D$621</f>
        <v>0</v>
      </c>
      <c r="G621" s="176"/>
      <c r="H621" s="386">
        <f>$G$621*$D$621</f>
        <v>0</v>
      </c>
      <c r="I621" s="176"/>
      <c r="J621" s="386">
        <f>$I$621*$D$621</f>
        <v>0</v>
      </c>
      <c r="K621" s="176"/>
      <c r="L621" s="386">
        <f>$K$621*$D$621</f>
        <v>0</v>
      </c>
      <c r="M621" s="176"/>
      <c r="N621" s="386">
        <f>$M$621*$D$621</f>
        <v>0</v>
      </c>
      <c r="O621" s="176"/>
      <c r="P621" s="386">
        <f>$O$621*$D$621</f>
        <v>0</v>
      </c>
      <c r="Q621" s="176"/>
      <c r="R621" s="386">
        <f>$Q$621*$D$621</f>
        <v>0</v>
      </c>
      <c r="S621" s="176">
        <v>1</v>
      </c>
      <c r="T621" s="386">
        <f>$S$621*$D$621</f>
        <v>0</v>
      </c>
      <c r="U621" s="176"/>
      <c r="V621" s="386">
        <f>$U$621*$D$621</f>
        <v>0</v>
      </c>
      <c r="W621" s="176"/>
      <c r="X621" s="386">
        <f>$W$621*$D$621</f>
        <v>0</v>
      </c>
      <c r="Y621" s="176"/>
      <c r="Z621" s="386">
        <f>$Y$621*$D$621</f>
        <v>0</v>
      </c>
      <c r="AA621" s="176"/>
      <c r="AB621" s="386">
        <f>$AA$621*$D$621</f>
        <v>0</v>
      </c>
      <c r="AC621" s="402">
        <f t="shared" si="10"/>
        <v>1</v>
      </c>
      <c r="AF621" t="s">
        <v>2928</v>
      </c>
    </row>
    <row r="622" spans="1:32" ht="15" customHeight="1" thickBot="1">
      <c r="A622" s="107">
        <v>2</v>
      </c>
      <c r="B622" s="995"/>
      <c r="C622" s="997"/>
      <c r="D622" s="1011"/>
      <c r="E622" s="162">
        <f>$E$621</f>
        <v>0</v>
      </c>
      <c r="F622" s="382">
        <f>$F$621</f>
        <v>0</v>
      </c>
      <c r="G622" s="164">
        <f>$G$621+$E$622</f>
        <v>0</v>
      </c>
      <c r="H622" s="387">
        <f>$H$621+$F$622</f>
        <v>0</v>
      </c>
      <c r="I622" s="164">
        <f>$I$621+$G$622</f>
        <v>0</v>
      </c>
      <c r="J622" s="387">
        <f>$J$621+$H$622</f>
        <v>0</v>
      </c>
      <c r="K622" s="164">
        <f>$K$621+$I$622</f>
        <v>0</v>
      </c>
      <c r="L622" s="387">
        <f>$L$621+$J$622</f>
        <v>0</v>
      </c>
      <c r="M622" s="164">
        <f>$M$621+$K$622</f>
        <v>0</v>
      </c>
      <c r="N622" s="387">
        <f>$N$621+$L$622</f>
        <v>0</v>
      </c>
      <c r="O622" s="164">
        <f>$O$621+$M$622</f>
        <v>0</v>
      </c>
      <c r="P622" s="387">
        <f>$P$621+$N$622</f>
        <v>0</v>
      </c>
      <c r="Q622" s="164">
        <f>$Q$621+$O$622</f>
        <v>0</v>
      </c>
      <c r="R622" s="387">
        <f>$R$621+$P$622</f>
        <v>0</v>
      </c>
      <c r="S622" s="164">
        <f>$S$621+$Q$622</f>
        <v>1</v>
      </c>
      <c r="T622" s="387">
        <f>$T$621+$R$622</f>
        <v>0</v>
      </c>
      <c r="U622" s="164">
        <f>$U$621+$S$622</f>
        <v>1</v>
      </c>
      <c r="V622" s="387">
        <f>$V$621+$T$622</f>
        <v>0</v>
      </c>
      <c r="W622" s="164">
        <f>$W$621+$U$622</f>
        <v>1</v>
      </c>
      <c r="X622" s="387">
        <f>$X$621+$V$622</f>
        <v>0</v>
      </c>
      <c r="Y622" s="164">
        <f>$Y$621+$W$622</f>
        <v>1</v>
      </c>
      <c r="Z622" s="387">
        <f>$Z$621+$X$622</f>
        <v>0</v>
      </c>
      <c r="AA622" s="164">
        <f>$AA$621+$Y$622</f>
        <v>1</v>
      </c>
      <c r="AB622" s="387">
        <f>$AB$621+$Z$622</f>
        <v>0</v>
      </c>
      <c r="AC622" s="402">
        <f t="shared" si="10"/>
        <v>5</v>
      </c>
    </row>
    <row r="623" spans="1:32" ht="15" customHeight="1" thickBot="1">
      <c r="B623" s="127" t="str">
        <f>'04.01.4-COBERTURAS'!$B$358</f>
        <v>04.01.700</v>
      </c>
      <c r="C623" s="128" t="str">
        <f>'04.01.4-COBERTURAS'!$C$358</f>
        <v>Acabamentos e Arremates</v>
      </c>
      <c r="D623" s="343"/>
      <c r="E623" s="1000"/>
      <c r="F623" s="1000"/>
      <c r="G623" s="1000"/>
      <c r="H623" s="1000"/>
      <c r="I623" s="1000"/>
      <c r="J623" s="1000"/>
      <c r="K623" s="1000"/>
      <c r="L623" s="1000"/>
      <c r="M623" s="1000"/>
      <c r="N623" s="1000"/>
      <c r="O623" s="1000"/>
      <c r="P623" s="1000"/>
      <c r="Q623" s="1000"/>
      <c r="R623" s="1000"/>
      <c r="S623" s="1000"/>
      <c r="T623" s="1000"/>
      <c r="U623" s="1000"/>
      <c r="V623" s="1000"/>
      <c r="W623" s="1000"/>
      <c r="X623" s="1000"/>
      <c r="Y623" s="1000"/>
      <c r="Z623" s="1000"/>
      <c r="AA623" s="1000"/>
      <c r="AB623" s="1000"/>
      <c r="AC623" s="402">
        <f t="shared" si="10"/>
        <v>0</v>
      </c>
      <c r="AF623" t="s">
        <v>2929</v>
      </c>
    </row>
    <row r="624" spans="1:32" ht="15" customHeight="1">
      <c r="A624" s="107">
        <v>1</v>
      </c>
      <c r="B624" s="994" t="str">
        <f>'04.01.4-COBERTURAS'!$B$359</f>
        <v>04.01.700.01</v>
      </c>
      <c r="C624" s="996" t="str">
        <f>'04.01.4-COBERTURAS'!$C$359</f>
        <v xml:space="preserve">RUFO EM CHAPA DE ALUMÍNIO #1.5MM, LARGURA DE 30 CM, INCLUSO TRANSPORTE VERTICAL </v>
      </c>
      <c r="D624" s="1010">
        <f>'04.01.4-COBERTURAS'!$H$359</f>
        <v>0</v>
      </c>
      <c r="E624" s="175"/>
      <c r="F624" s="381">
        <f>$E$624*$D$624</f>
        <v>0</v>
      </c>
      <c r="G624" s="176"/>
      <c r="H624" s="386">
        <f>$G$624*$D$624</f>
        <v>0</v>
      </c>
      <c r="I624" s="176"/>
      <c r="J624" s="386">
        <f>$I$624*$D$624</f>
        <v>0</v>
      </c>
      <c r="K624" s="176"/>
      <c r="L624" s="386">
        <f>$K$624*$D$624</f>
        <v>0</v>
      </c>
      <c r="M624" s="176"/>
      <c r="N624" s="386">
        <f>$M$624*$D$624</f>
        <v>0</v>
      </c>
      <c r="O624" s="176"/>
      <c r="P624" s="386">
        <f>$O$624*$D$624</f>
        <v>0</v>
      </c>
      <c r="Q624" s="176"/>
      <c r="R624" s="386">
        <f>$Q$624*$D$624</f>
        <v>0</v>
      </c>
      <c r="S624" s="176">
        <v>1</v>
      </c>
      <c r="T624" s="386">
        <f>$S$624*$D$624</f>
        <v>0</v>
      </c>
      <c r="U624" s="176"/>
      <c r="V624" s="386">
        <f>$U$624*$D$624</f>
        <v>0</v>
      </c>
      <c r="W624" s="176"/>
      <c r="X624" s="386">
        <f>$W$624*$D$624</f>
        <v>0</v>
      </c>
      <c r="Y624" s="176"/>
      <c r="Z624" s="386">
        <f>$Y$624*$D$624</f>
        <v>0</v>
      </c>
      <c r="AA624" s="176"/>
      <c r="AB624" s="386">
        <f>$AA$624*$D$624</f>
        <v>0</v>
      </c>
      <c r="AC624" s="402">
        <f t="shared" si="10"/>
        <v>1</v>
      </c>
      <c r="AF624" t="s">
        <v>2930</v>
      </c>
    </row>
    <row r="625" spans="1:32" ht="15" customHeight="1" thickBot="1">
      <c r="A625" s="107">
        <v>2</v>
      </c>
      <c r="B625" s="995"/>
      <c r="C625" s="997"/>
      <c r="D625" s="1011"/>
      <c r="E625" s="162">
        <f>$E$624</f>
        <v>0</v>
      </c>
      <c r="F625" s="382">
        <f>$F$624</f>
        <v>0</v>
      </c>
      <c r="G625" s="164">
        <f>$G$624+$E$625</f>
        <v>0</v>
      </c>
      <c r="H625" s="387">
        <f>$H$624+$F$625</f>
        <v>0</v>
      </c>
      <c r="I625" s="164">
        <f>$I$624+$G$625</f>
        <v>0</v>
      </c>
      <c r="J625" s="387">
        <f>$J$624+$H$625</f>
        <v>0</v>
      </c>
      <c r="K625" s="164">
        <f>$K$624+$I$625</f>
        <v>0</v>
      </c>
      <c r="L625" s="387">
        <f>$L$624+$J$625</f>
        <v>0</v>
      </c>
      <c r="M625" s="164">
        <f>$M$624+$K$625</f>
        <v>0</v>
      </c>
      <c r="N625" s="387">
        <f>$N$624+$L$625</f>
        <v>0</v>
      </c>
      <c r="O625" s="164">
        <f>$O$624+$M$625</f>
        <v>0</v>
      </c>
      <c r="P625" s="387">
        <f>$P$624+$N$625</f>
        <v>0</v>
      </c>
      <c r="Q625" s="164">
        <f>$Q$624+$O$625</f>
        <v>0</v>
      </c>
      <c r="R625" s="387">
        <f>$R$624+$P$625</f>
        <v>0</v>
      </c>
      <c r="S625" s="164">
        <f>$S$624+$Q$625</f>
        <v>1</v>
      </c>
      <c r="T625" s="387">
        <f>$T$624+$R$625</f>
        <v>0</v>
      </c>
      <c r="U625" s="164">
        <f>$U$624+$S$625</f>
        <v>1</v>
      </c>
      <c r="V625" s="387">
        <f>$V$624+$T$625</f>
        <v>0</v>
      </c>
      <c r="W625" s="164">
        <f>$W$624+$U$625</f>
        <v>1</v>
      </c>
      <c r="X625" s="387">
        <f>$X$624+$V$625</f>
        <v>0</v>
      </c>
      <c r="Y625" s="164">
        <f>$Y$624+$W$625</f>
        <v>1</v>
      </c>
      <c r="Z625" s="387">
        <f>$Z$624+$X$625</f>
        <v>0</v>
      </c>
      <c r="AA625" s="164">
        <f>$AA$624+$Y$625</f>
        <v>1</v>
      </c>
      <c r="AB625" s="387">
        <f>$AB$624+$Z$625</f>
        <v>0</v>
      </c>
      <c r="AC625" s="402">
        <f t="shared" si="10"/>
        <v>5</v>
      </c>
    </row>
    <row r="626" spans="1:32" ht="15" customHeight="1">
      <c r="A626" s="107">
        <v>1</v>
      </c>
      <c r="B626" s="994" t="str">
        <f>'04.01.4-COBERTURAS'!$B$360</f>
        <v>04.01.700.02</v>
      </c>
      <c r="C626" s="996" t="str">
        <f>'04.01.4-COBERTURAS'!$C$360</f>
        <v>CALHA EM CHAPA DE ALUMÍNIO, RETANGULAR (15X15CM), 1,5MM DE ESPESSURA, INCLUSO TRANSPORTE VERTICAL</v>
      </c>
      <c r="D626" s="1010">
        <f>'04.01.4-COBERTURAS'!$H$360</f>
        <v>0</v>
      </c>
      <c r="E626" s="175"/>
      <c r="F626" s="381">
        <f>$E$626*$D$626</f>
        <v>0</v>
      </c>
      <c r="G626" s="176"/>
      <c r="H626" s="386">
        <f>$G$626*$D$626</f>
        <v>0</v>
      </c>
      <c r="I626" s="176"/>
      <c r="J626" s="386">
        <f>$I$626*$D$626</f>
        <v>0</v>
      </c>
      <c r="K626" s="176"/>
      <c r="L626" s="386">
        <f>$K$626*$D$626</f>
        <v>0</v>
      </c>
      <c r="M626" s="176"/>
      <c r="N626" s="386">
        <f>$M$626*$D$626</f>
        <v>0</v>
      </c>
      <c r="O626" s="176"/>
      <c r="P626" s="386">
        <f>$O$626*$D$626</f>
        <v>0</v>
      </c>
      <c r="Q626" s="176">
        <v>1</v>
      </c>
      <c r="R626" s="386">
        <f>$Q$626*$D$626</f>
        <v>0</v>
      </c>
      <c r="S626" s="176"/>
      <c r="T626" s="386">
        <f>$S$626*$D$626</f>
        <v>0</v>
      </c>
      <c r="U626" s="176"/>
      <c r="V626" s="386">
        <f>$U$626*$D$626</f>
        <v>0</v>
      </c>
      <c r="W626" s="176"/>
      <c r="X626" s="386">
        <f>$W$626*$D$626</f>
        <v>0</v>
      </c>
      <c r="Y626" s="176"/>
      <c r="Z626" s="386">
        <f>$Y$626*$D$626</f>
        <v>0</v>
      </c>
      <c r="AA626" s="176"/>
      <c r="AB626" s="386">
        <f>$AA$626*$D$626</f>
        <v>0</v>
      </c>
      <c r="AC626" s="402">
        <f t="shared" si="10"/>
        <v>1</v>
      </c>
      <c r="AF626" t="s">
        <v>2931</v>
      </c>
    </row>
    <row r="627" spans="1:32" ht="15" customHeight="1" thickBot="1">
      <c r="A627" s="107">
        <v>2</v>
      </c>
      <c r="B627" s="995"/>
      <c r="C627" s="997"/>
      <c r="D627" s="1011"/>
      <c r="E627" s="162">
        <f>$E$626</f>
        <v>0</v>
      </c>
      <c r="F627" s="382">
        <f>$F$626</f>
        <v>0</v>
      </c>
      <c r="G627" s="164">
        <f>$G$626+$E$627</f>
        <v>0</v>
      </c>
      <c r="H627" s="387">
        <f>$H$626+$F$627</f>
        <v>0</v>
      </c>
      <c r="I627" s="164">
        <f>$I$626+$G$627</f>
        <v>0</v>
      </c>
      <c r="J627" s="387">
        <f>$J$626+$H$627</f>
        <v>0</v>
      </c>
      <c r="K627" s="164">
        <f>$K$626+$I$627</f>
        <v>0</v>
      </c>
      <c r="L627" s="387">
        <f>$L$626+$J$627</f>
        <v>0</v>
      </c>
      <c r="M627" s="164">
        <f>$M$626+$K$627</f>
        <v>0</v>
      </c>
      <c r="N627" s="387">
        <f>$N$626+$L$627</f>
        <v>0</v>
      </c>
      <c r="O627" s="164">
        <f>$O$626+$M$627</f>
        <v>0</v>
      </c>
      <c r="P627" s="387">
        <f>$P$626+$N$627</f>
        <v>0</v>
      </c>
      <c r="Q627" s="164">
        <f>$Q$626+$O$627</f>
        <v>1</v>
      </c>
      <c r="R627" s="387">
        <f>$R$626+$P$627</f>
        <v>0</v>
      </c>
      <c r="S627" s="164">
        <f>$S$626+$Q$627</f>
        <v>1</v>
      </c>
      <c r="T627" s="387">
        <f>$T$626+$R$627</f>
        <v>0</v>
      </c>
      <c r="U627" s="164">
        <f>$U$626+$S$627</f>
        <v>1</v>
      </c>
      <c r="V627" s="387">
        <f>$V$626+$T$627</f>
        <v>0</v>
      </c>
      <c r="W627" s="164">
        <f>$W$626+$U$627</f>
        <v>1</v>
      </c>
      <c r="X627" s="387">
        <f>$X$626+$V$627</f>
        <v>0</v>
      </c>
      <c r="Y627" s="164">
        <f>$Y$626+$W$627</f>
        <v>1</v>
      </c>
      <c r="Z627" s="387">
        <f>$Z$626+$X$627</f>
        <v>0</v>
      </c>
      <c r="AA627" s="164">
        <f>$AA$626+$Y$627</f>
        <v>1</v>
      </c>
      <c r="AB627" s="387">
        <f>$AB$626+$Z$627</f>
        <v>0</v>
      </c>
      <c r="AC627" s="402">
        <f t="shared" si="10"/>
        <v>6</v>
      </c>
    </row>
    <row r="628" spans="1:32" ht="15" customHeight="1">
      <c r="A628" s="107">
        <v>1</v>
      </c>
      <c r="B628" s="994" t="str">
        <f>'04.01.4-COBERTURAS'!$B$361</f>
        <v>04.01.700.03</v>
      </c>
      <c r="C628" s="996" t="str">
        <f>'04.01.4-COBERTURAS'!$C$361</f>
        <v>CALHA EM CHAPA DE ALUMÍNIO, SEMICIRCULAR, 15X10CM, 2MM DE ESPESSURA, INCLUSO TRANSPORTE VERTICAL</v>
      </c>
      <c r="D628" s="1010">
        <f>'04.01.4-COBERTURAS'!$H$361</f>
        <v>0</v>
      </c>
      <c r="E628" s="175"/>
      <c r="F628" s="381">
        <f>$E$628*$D$628</f>
        <v>0</v>
      </c>
      <c r="G628" s="176"/>
      <c r="H628" s="386">
        <f>$G$628*$D$628</f>
        <v>0</v>
      </c>
      <c r="I628" s="176"/>
      <c r="J628" s="386">
        <f>$I$628*$D$628</f>
        <v>0</v>
      </c>
      <c r="K628" s="176"/>
      <c r="L628" s="386">
        <f>$K$628*$D$628</f>
        <v>0</v>
      </c>
      <c r="M628" s="176"/>
      <c r="N628" s="386">
        <f>$M$628*$D$628</f>
        <v>0</v>
      </c>
      <c r="O628" s="176"/>
      <c r="P628" s="386">
        <f>$O$628*$D$628</f>
        <v>0</v>
      </c>
      <c r="Q628" s="176"/>
      <c r="R628" s="386">
        <f>$Q$628*$D$628</f>
        <v>0</v>
      </c>
      <c r="S628" s="176">
        <v>1</v>
      </c>
      <c r="T628" s="386">
        <f>$S$628*$D$628</f>
        <v>0</v>
      </c>
      <c r="U628" s="176"/>
      <c r="V628" s="386">
        <f>$U$628*$D$628</f>
        <v>0</v>
      </c>
      <c r="W628" s="176"/>
      <c r="X628" s="386">
        <f>$W$628*$D$628</f>
        <v>0</v>
      </c>
      <c r="Y628" s="176"/>
      <c r="Z628" s="386">
        <f>$Y$628*$D$628</f>
        <v>0</v>
      </c>
      <c r="AA628" s="176"/>
      <c r="AB628" s="386">
        <f>$AA$628*$D$628</f>
        <v>0</v>
      </c>
      <c r="AC628" s="402">
        <f t="shared" si="10"/>
        <v>1</v>
      </c>
      <c r="AF628" t="s">
        <v>2932</v>
      </c>
    </row>
    <row r="629" spans="1:32" ht="15" customHeight="1" thickBot="1">
      <c r="A629" s="107">
        <v>2</v>
      </c>
      <c r="B629" s="995"/>
      <c r="C629" s="997"/>
      <c r="D629" s="1011"/>
      <c r="E629" s="162">
        <f>$E$628</f>
        <v>0</v>
      </c>
      <c r="F629" s="382">
        <f>$F$628</f>
        <v>0</v>
      </c>
      <c r="G629" s="164">
        <f>$G$628+$E$629</f>
        <v>0</v>
      </c>
      <c r="H629" s="387">
        <f>$H$628+$F$629</f>
        <v>0</v>
      </c>
      <c r="I629" s="164">
        <f>$I$628+$G$629</f>
        <v>0</v>
      </c>
      <c r="J629" s="387">
        <f>$J$628+$H$629</f>
        <v>0</v>
      </c>
      <c r="K629" s="164">
        <f>$K$628+$I$629</f>
        <v>0</v>
      </c>
      <c r="L629" s="387">
        <f>$L$628+$J$629</f>
        <v>0</v>
      </c>
      <c r="M629" s="164">
        <f>$M$628+$K$629</f>
        <v>0</v>
      </c>
      <c r="N629" s="387">
        <f>$N$628+$L$629</f>
        <v>0</v>
      </c>
      <c r="O629" s="164">
        <f>$O$628+$M$629</f>
        <v>0</v>
      </c>
      <c r="P629" s="387">
        <f>$P$628+$N$629</f>
        <v>0</v>
      </c>
      <c r="Q629" s="164">
        <f>$Q$628+$O$629</f>
        <v>0</v>
      </c>
      <c r="R629" s="387">
        <f>$R$628+$P$629</f>
        <v>0</v>
      </c>
      <c r="S629" s="164">
        <f>$S$628+$Q$629</f>
        <v>1</v>
      </c>
      <c r="T629" s="387">
        <f>$T$628+$R$629</f>
        <v>0</v>
      </c>
      <c r="U629" s="164">
        <f>$U$628+$S$629</f>
        <v>1</v>
      </c>
      <c r="V629" s="387">
        <f>$V$628+$T$629</f>
        <v>0</v>
      </c>
      <c r="W629" s="164">
        <f>$W$628+$U$629</f>
        <v>1</v>
      </c>
      <c r="X629" s="387">
        <f>$X$628+$V$629</f>
        <v>0</v>
      </c>
      <c r="Y629" s="164">
        <f>$Y$628+$W$629</f>
        <v>1</v>
      </c>
      <c r="Z629" s="387">
        <f>$Z$628+$X$629</f>
        <v>0</v>
      </c>
      <c r="AA629" s="164">
        <f>$AA$628+$Y$629</f>
        <v>1</v>
      </c>
      <c r="AB629" s="387">
        <f>$AB$628+$Z$629</f>
        <v>0</v>
      </c>
      <c r="AC629" s="402">
        <f t="shared" si="10"/>
        <v>5</v>
      </c>
    </row>
    <row r="630" spans="1:32" ht="15" customHeight="1">
      <c r="B630" s="76" t="str">
        <f>'04.01.4-COBERTURAS'!$B$362</f>
        <v>04.01.000</v>
      </c>
      <c r="C630" s="40" t="str">
        <f>'04.01.4-COBERTURAS'!$C$362</f>
        <v>ARQUITETURA - Bloco M (M1 e M2)</v>
      </c>
      <c r="D630" s="378">
        <f>'04.01.4-COBERTURAS'!$H$362</f>
        <v>0</v>
      </c>
      <c r="E630" s="993"/>
      <c r="F630" s="993"/>
      <c r="G630" s="993"/>
      <c r="H630" s="993"/>
      <c r="I630" s="993"/>
      <c r="J630" s="993"/>
      <c r="K630" s="993"/>
      <c r="L630" s="993"/>
      <c r="M630" s="993"/>
      <c r="N630" s="993"/>
      <c r="O630" s="993"/>
      <c r="P630" s="993"/>
      <c r="Q630" s="993"/>
      <c r="R630" s="993"/>
      <c r="S630" s="993"/>
      <c r="T630" s="993"/>
      <c r="U630" s="993"/>
      <c r="V630" s="993"/>
      <c r="W630" s="993"/>
      <c r="X630" s="993"/>
      <c r="Y630" s="993"/>
      <c r="Z630" s="993"/>
      <c r="AA630" s="993"/>
      <c r="AB630" s="993"/>
      <c r="AC630" s="402">
        <f t="shared" si="10"/>
        <v>0</v>
      </c>
      <c r="AF630" s="200" t="s">
        <v>700</v>
      </c>
    </row>
    <row r="631" spans="1:32" ht="15" customHeight="1" thickBot="1">
      <c r="B631" s="127" t="str">
        <f>'04.01.4-COBERTURAS'!$B$363</f>
        <v>04.01.400</v>
      </c>
      <c r="C631" s="128" t="str">
        <f>'04.01.4-COBERTURAS'!$C$363</f>
        <v>Cobertura e fechamento lateral</v>
      </c>
      <c r="D631" s="343"/>
      <c r="E631" s="1000"/>
      <c r="F631" s="1000"/>
      <c r="G631" s="1000"/>
      <c r="H631" s="1000"/>
      <c r="I631" s="1000"/>
      <c r="J631" s="1000"/>
      <c r="K631" s="1000"/>
      <c r="L631" s="1000"/>
      <c r="M631" s="1000"/>
      <c r="N631" s="1000"/>
      <c r="O631" s="1000"/>
      <c r="P631" s="1000"/>
      <c r="Q631" s="1000"/>
      <c r="R631" s="1000"/>
      <c r="S631" s="1000"/>
      <c r="T631" s="1000"/>
      <c r="U631" s="1000"/>
      <c r="V631" s="1000"/>
      <c r="W631" s="1000"/>
      <c r="X631" s="1000"/>
      <c r="Y631" s="1000"/>
      <c r="Z631" s="1000"/>
      <c r="AA631" s="1000"/>
      <c r="AB631" s="1000"/>
      <c r="AC631" s="402">
        <f t="shared" si="10"/>
        <v>0</v>
      </c>
      <c r="AF631" t="s">
        <v>702</v>
      </c>
    </row>
    <row r="632" spans="1:32" ht="15" customHeight="1">
      <c r="A632" s="107">
        <v>1</v>
      </c>
      <c r="B632" s="994" t="str">
        <f>'04.01.4-COBERTURAS'!$B$364</f>
        <v>04.01.400.01</v>
      </c>
      <c r="C632" s="996" t="str">
        <f>'04.01.4-COBERTURAS'!$C$364</f>
        <v>REMOÇÃO DE TELHAS CERÂMICAS SEM REAPROVEITAMENTO, INCLUSIVE TRANSPORTE VERTICAL</v>
      </c>
      <c r="D632" s="1010">
        <f>'04.01.4-COBERTURAS'!$H$364</f>
        <v>0</v>
      </c>
      <c r="E632" s="175"/>
      <c r="F632" s="381">
        <f>$E$632*$D$632</f>
        <v>0</v>
      </c>
      <c r="G632" s="176"/>
      <c r="H632" s="386">
        <f>$G$632*$D$632</f>
        <v>0</v>
      </c>
      <c r="I632" s="176"/>
      <c r="J632" s="386">
        <f>$I$632*$D$632</f>
        <v>0</v>
      </c>
      <c r="K632" s="176"/>
      <c r="L632" s="386">
        <f>$K$632*$D$632</f>
        <v>0</v>
      </c>
      <c r="M632" s="176"/>
      <c r="N632" s="386">
        <f>$M$632*$D$632</f>
        <v>0</v>
      </c>
      <c r="O632" s="176"/>
      <c r="P632" s="386">
        <f>$O$632*$D$632</f>
        <v>0</v>
      </c>
      <c r="Q632" s="176">
        <v>1</v>
      </c>
      <c r="R632" s="386">
        <f>$Q$632*$D$632</f>
        <v>0</v>
      </c>
      <c r="S632" s="176"/>
      <c r="T632" s="386">
        <f>$S$632*$D$632</f>
        <v>0</v>
      </c>
      <c r="U632" s="176"/>
      <c r="V632" s="386">
        <f>$U$632*$D$632</f>
        <v>0</v>
      </c>
      <c r="W632" s="176"/>
      <c r="X632" s="386">
        <f>$W$632*$D$632</f>
        <v>0</v>
      </c>
      <c r="Y632" s="176"/>
      <c r="Z632" s="386">
        <f>$Y$632*$D$632</f>
        <v>0</v>
      </c>
      <c r="AA632" s="176"/>
      <c r="AB632" s="386">
        <f>$AA$632*$D$632</f>
        <v>0</v>
      </c>
      <c r="AC632" s="402">
        <f t="shared" si="10"/>
        <v>1</v>
      </c>
      <c r="AF632" t="s">
        <v>703</v>
      </c>
    </row>
    <row r="633" spans="1:32" ht="15" customHeight="1" thickBot="1">
      <c r="A633" s="107">
        <v>2</v>
      </c>
      <c r="B633" s="995"/>
      <c r="C633" s="997"/>
      <c r="D633" s="1011"/>
      <c r="E633" s="162">
        <f>$E$632</f>
        <v>0</v>
      </c>
      <c r="F633" s="382">
        <f>$F$632</f>
        <v>0</v>
      </c>
      <c r="G633" s="164">
        <f>$G$632+$E$633</f>
        <v>0</v>
      </c>
      <c r="H633" s="387">
        <f>$H$632+$F$633</f>
        <v>0</v>
      </c>
      <c r="I633" s="164">
        <f>$I$632+$G$633</f>
        <v>0</v>
      </c>
      <c r="J633" s="387">
        <f>$J$632+$H$633</f>
        <v>0</v>
      </c>
      <c r="K633" s="164">
        <f>$K$632+$I$633</f>
        <v>0</v>
      </c>
      <c r="L633" s="387">
        <f>$L$632+$J$633</f>
        <v>0</v>
      </c>
      <c r="M633" s="164">
        <f>$M$632+$K$633</f>
        <v>0</v>
      </c>
      <c r="N633" s="387">
        <f>$N$632+$L$633</f>
        <v>0</v>
      </c>
      <c r="O633" s="164">
        <f>$O$632+$M$633</f>
        <v>0</v>
      </c>
      <c r="P633" s="387">
        <f>$P$632+$N$633</f>
        <v>0</v>
      </c>
      <c r="Q633" s="164">
        <f>$Q$632+$O$633</f>
        <v>1</v>
      </c>
      <c r="R633" s="387">
        <f>$R$632+$P$633</f>
        <v>0</v>
      </c>
      <c r="S633" s="164">
        <f>$S$632+$Q$633</f>
        <v>1</v>
      </c>
      <c r="T633" s="387">
        <f>$T$632+$R$633</f>
        <v>0</v>
      </c>
      <c r="U633" s="164">
        <f>$U$632+$S$633</f>
        <v>1</v>
      </c>
      <c r="V633" s="387">
        <f>$V$632+$T$633</f>
        <v>0</v>
      </c>
      <c r="W633" s="164">
        <f>$W$632+$U$633</f>
        <v>1</v>
      </c>
      <c r="X633" s="387">
        <f>$X$632+$V$633</f>
        <v>0</v>
      </c>
      <c r="Y633" s="164">
        <f>$Y$632+$W$633</f>
        <v>1</v>
      </c>
      <c r="Z633" s="387">
        <f>$Z$632+$X$633</f>
        <v>0</v>
      </c>
      <c r="AA633" s="164">
        <f>$AA$632+$Y$633</f>
        <v>1</v>
      </c>
      <c r="AB633" s="387">
        <f>$AB$632+$Z$633</f>
        <v>0</v>
      </c>
      <c r="AC633" s="402">
        <f t="shared" si="10"/>
        <v>6</v>
      </c>
    </row>
    <row r="634" spans="1:32" ht="15" customHeight="1">
      <c r="A634" s="107">
        <v>1</v>
      </c>
      <c r="B634" s="994" t="str">
        <f>'04.01.4-COBERTURAS'!$B$365</f>
        <v>04.01.400.02</v>
      </c>
      <c r="C634" s="996" t="str">
        <f>'04.01.4-COBERTURAS'!$C$365</f>
        <v>REMOÇÃO CALHAS E RUFOS, DE FORMA MANUAL, SEM REAPROVEITAMENTO. AF_09/2023</v>
      </c>
      <c r="D634" s="1010">
        <f>'04.01.4-COBERTURAS'!$H$365</f>
        <v>0</v>
      </c>
      <c r="E634" s="175"/>
      <c r="F634" s="381">
        <f>$E$634*$D$634</f>
        <v>0</v>
      </c>
      <c r="G634" s="176"/>
      <c r="H634" s="386">
        <f>$G$634*$D$634</f>
        <v>0</v>
      </c>
      <c r="I634" s="176"/>
      <c r="J634" s="386">
        <f>$I$634*$D$634</f>
        <v>0</v>
      </c>
      <c r="K634" s="176"/>
      <c r="L634" s="386">
        <f>$K$634*$D$634</f>
        <v>0</v>
      </c>
      <c r="M634" s="176"/>
      <c r="N634" s="386">
        <f>$M$634*$D$634</f>
        <v>0</v>
      </c>
      <c r="O634" s="176"/>
      <c r="P634" s="386">
        <f>$O$634*$D$634</f>
        <v>0</v>
      </c>
      <c r="Q634" s="176">
        <v>1</v>
      </c>
      <c r="R634" s="386">
        <f>$Q$634*$D$634</f>
        <v>0</v>
      </c>
      <c r="S634" s="176"/>
      <c r="T634" s="386">
        <f>$S$634*$D$634</f>
        <v>0</v>
      </c>
      <c r="U634" s="176"/>
      <c r="V634" s="386">
        <f>$U$634*$D$634</f>
        <v>0</v>
      </c>
      <c r="W634" s="176"/>
      <c r="X634" s="386">
        <f>$W$634*$D$634</f>
        <v>0</v>
      </c>
      <c r="Y634" s="176"/>
      <c r="Z634" s="386">
        <f>$Y$634*$D$634</f>
        <v>0</v>
      </c>
      <c r="AA634" s="176"/>
      <c r="AB634" s="386">
        <f>$AA$634*$D$634</f>
        <v>0</v>
      </c>
      <c r="AC634" s="402">
        <f t="shared" si="10"/>
        <v>1</v>
      </c>
      <c r="AF634" t="s">
        <v>704</v>
      </c>
    </row>
    <row r="635" spans="1:32" ht="15" customHeight="1" thickBot="1">
      <c r="A635" s="107">
        <v>2</v>
      </c>
      <c r="B635" s="995"/>
      <c r="C635" s="997"/>
      <c r="D635" s="1011"/>
      <c r="E635" s="162">
        <f>$E$634</f>
        <v>0</v>
      </c>
      <c r="F635" s="382">
        <f>$F$634</f>
        <v>0</v>
      </c>
      <c r="G635" s="164">
        <f>$G$634+$E$635</f>
        <v>0</v>
      </c>
      <c r="H635" s="387">
        <f>$H$634+$F$635</f>
        <v>0</v>
      </c>
      <c r="I635" s="164">
        <f>$I$634+$G$635</f>
        <v>0</v>
      </c>
      <c r="J635" s="387">
        <f>$J$634+$H$635</f>
        <v>0</v>
      </c>
      <c r="K635" s="164">
        <f>$K$634+$I$635</f>
        <v>0</v>
      </c>
      <c r="L635" s="387">
        <f>$L$634+$J$635</f>
        <v>0</v>
      </c>
      <c r="M635" s="164">
        <f>$M$634+$K$635</f>
        <v>0</v>
      </c>
      <c r="N635" s="387">
        <f>$N$634+$L$635</f>
        <v>0</v>
      </c>
      <c r="O635" s="164">
        <f>$O$634+$M$635</f>
        <v>0</v>
      </c>
      <c r="P635" s="387">
        <f>$P$634+$N$635</f>
        <v>0</v>
      </c>
      <c r="Q635" s="164">
        <f>$Q$634+$O$635</f>
        <v>1</v>
      </c>
      <c r="R635" s="387">
        <f>$R$634+$P$635</f>
        <v>0</v>
      </c>
      <c r="S635" s="164">
        <f>$S$634+$Q$635</f>
        <v>1</v>
      </c>
      <c r="T635" s="387">
        <f>$T$634+$R$635</f>
        <v>0</v>
      </c>
      <c r="U635" s="164">
        <f>$U$634+$S$635</f>
        <v>1</v>
      </c>
      <c r="V635" s="387">
        <f>$V$634+$T$635</f>
        <v>0</v>
      </c>
      <c r="W635" s="164">
        <f>$W$634+$U$635</f>
        <v>1</v>
      </c>
      <c r="X635" s="387">
        <f>$X$634+$V$635</f>
        <v>0</v>
      </c>
      <c r="Y635" s="164">
        <f>$Y$634+$W$635</f>
        <v>1</v>
      </c>
      <c r="Z635" s="387">
        <f>$Z$634+$X$635</f>
        <v>0</v>
      </c>
      <c r="AA635" s="164">
        <f>$AA$634+$Y$635</f>
        <v>1</v>
      </c>
      <c r="AB635" s="387">
        <f>$AB$634+$Z$635</f>
        <v>0</v>
      </c>
      <c r="AC635" s="402">
        <f t="shared" si="10"/>
        <v>6</v>
      </c>
    </row>
    <row r="636" spans="1:32" ht="15" customHeight="1">
      <c r="A636" s="107">
        <v>1</v>
      </c>
      <c r="B636" s="994" t="str">
        <f>'04.01.4-COBERTURAS'!$B$366</f>
        <v>04.01.400.04</v>
      </c>
      <c r="C636" s="996" t="str">
        <f>'04.01.4-COBERTURAS'!$C$366</f>
        <v>SUBCOBERTURA COM MANTA PLÁSTICA REVESTIDA POR PELÍCULA DE ALUMÍNO, INCLUSO TRANSPORTE VERTICAL. AF_07/2019</v>
      </c>
      <c r="D636" s="1010">
        <f>'04.01.4-COBERTURAS'!$H$366</f>
        <v>0</v>
      </c>
      <c r="E636" s="175"/>
      <c r="F636" s="381">
        <f>$E$636*$D$636</f>
        <v>0</v>
      </c>
      <c r="G636" s="176"/>
      <c r="H636" s="386">
        <f>$G$636*$D$636</f>
        <v>0</v>
      </c>
      <c r="I636" s="176"/>
      <c r="J636" s="386">
        <f>$I$636*$D$636</f>
        <v>0</v>
      </c>
      <c r="K636" s="176"/>
      <c r="L636" s="386">
        <f>$K$636*$D$636</f>
        <v>0</v>
      </c>
      <c r="M636" s="176"/>
      <c r="N636" s="386">
        <f>$M$636*$D$636</f>
        <v>0</v>
      </c>
      <c r="O636" s="176"/>
      <c r="P636" s="386">
        <f>$O$636*$D$636</f>
        <v>0</v>
      </c>
      <c r="Q636" s="176">
        <v>1</v>
      </c>
      <c r="R636" s="386">
        <f>$Q$636*$D$636</f>
        <v>0</v>
      </c>
      <c r="S636" s="176"/>
      <c r="T636" s="386">
        <f>$S$636*$D$636</f>
        <v>0</v>
      </c>
      <c r="U636" s="176"/>
      <c r="V636" s="386">
        <f>$U$636*$D$636</f>
        <v>0</v>
      </c>
      <c r="W636" s="176"/>
      <c r="X636" s="386">
        <f>$W$636*$D$636</f>
        <v>0</v>
      </c>
      <c r="Y636" s="176"/>
      <c r="Z636" s="386">
        <f>$Y$636*$D$636</f>
        <v>0</v>
      </c>
      <c r="AA636" s="176"/>
      <c r="AB636" s="386">
        <f>$AA$636*$D$636</f>
        <v>0</v>
      </c>
      <c r="AC636" s="402">
        <f t="shared" si="10"/>
        <v>1</v>
      </c>
      <c r="AF636" t="s">
        <v>2933</v>
      </c>
    </row>
    <row r="637" spans="1:32" ht="15" customHeight="1" thickBot="1">
      <c r="A637" s="107">
        <v>2</v>
      </c>
      <c r="B637" s="995"/>
      <c r="C637" s="997"/>
      <c r="D637" s="1011"/>
      <c r="E637" s="162">
        <f>$E$636</f>
        <v>0</v>
      </c>
      <c r="F637" s="382">
        <f>$F$636</f>
        <v>0</v>
      </c>
      <c r="G637" s="164">
        <f>$G$636+$E$637</f>
        <v>0</v>
      </c>
      <c r="H637" s="387">
        <f>$H$636+$F$637</f>
        <v>0</v>
      </c>
      <c r="I637" s="164">
        <f>$I$636+$G$637</f>
        <v>0</v>
      </c>
      <c r="J637" s="387">
        <f>$J$636+$H$637</f>
        <v>0</v>
      </c>
      <c r="K637" s="164">
        <f>$K$636+$I$637</f>
        <v>0</v>
      </c>
      <c r="L637" s="387">
        <f>$L$636+$J$637</f>
        <v>0</v>
      </c>
      <c r="M637" s="164">
        <f>$M$636+$K$637</f>
        <v>0</v>
      </c>
      <c r="N637" s="387">
        <f>$N$636+$L$637</f>
        <v>0</v>
      </c>
      <c r="O637" s="164">
        <f>$O$636+$M$637</f>
        <v>0</v>
      </c>
      <c r="P637" s="387">
        <f>$P$636+$N$637</f>
        <v>0</v>
      </c>
      <c r="Q637" s="164">
        <f>$Q$636+$O$637</f>
        <v>1</v>
      </c>
      <c r="R637" s="387">
        <f>$R$636+$P$637</f>
        <v>0</v>
      </c>
      <c r="S637" s="164">
        <f>$S$636+$Q$637</f>
        <v>1</v>
      </c>
      <c r="T637" s="387">
        <f>$T$636+$R$637</f>
        <v>0</v>
      </c>
      <c r="U637" s="164">
        <f>$U$636+$S$637</f>
        <v>1</v>
      </c>
      <c r="V637" s="387">
        <f>$V$636+$T$637</f>
        <v>0</v>
      </c>
      <c r="W637" s="164">
        <f>$W$636+$U$637</f>
        <v>1</v>
      </c>
      <c r="X637" s="387">
        <f>$X$636+$V$637</f>
        <v>0</v>
      </c>
      <c r="Y637" s="164">
        <f>$Y$636+$W$637</f>
        <v>1</v>
      </c>
      <c r="Z637" s="387">
        <f>$Z$636+$X$637</f>
        <v>0</v>
      </c>
      <c r="AA637" s="164">
        <f>$AA$636+$Y$637</f>
        <v>1</v>
      </c>
      <c r="AB637" s="387">
        <f>$AB$636+$Z$637</f>
        <v>0</v>
      </c>
      <c r="AC637" s="402">
        <f t="shared" si="10"/>
        <v>6</v>
      </c>
    </row>
    <row r="638" spans="1:32" ht="15" customHeight="1">
      <c r="A638" s="107">
        <v>1</v>
      </c>
      <c r="B638" s="994" t="str">
        <f>'04.01.4-COBERTURAS'!$B$367</f>
        <v>04.01.400.05</v>
      </c>
      <c r="C638" s="996" t="str">
        <f>'04.01.4-COBERTURAS'!$C$367</f>
        <v>TELHAMENTO COM TELHA CERÂMICA CAPA-CANAL, TIPO COLONIAL, COM MAIS DE 2 ÁGUAS, INCLUSO TRANSPORTE VERTICAL, INCLUSIVE APLICAÇÃO DE RESINA</v>
      </c>
      <c r="D638" s="1010">
        <f>'04.01.4-COBERTURAS'!$H$367</f>
        <v>0</v>
      </c>
      <c r="E638" s="175"/>
      <c r="F638" s="381">
        <f>$E$638*$D$638</f>
        <v>0</v>
      </c>
      <c r="G638" s="176"/>
      <c r="H638" s="386">
        <f>$G$638*$D$638</f>
        <v>0</v>
      </c>
      <c r="I638" s="176"/>
      <c r="J638" s="386">
        <f>$I$638*$D$638</f>
        <v>0</v>
      </c>
      <c r="K638" s="176"/>
      <c r="L638" s="386">
        <f>$K$638*$D$638</f>
        <v>0</v>
      </c>
      <c r="M638" s="176"/>
      <c r="N638" s="386">
        <f>$M$638*$D$638</f>
        <v>0</v>
      </c>
      <c r="O638" s="176"/>
      <c r="P638" s="386">
        <f>$O$638*$D$638</f>
        <v>0</v>
      </c>
      <c r="Q638" s="176">
        <v>1</v>
      </c>
      <c r="R638" s="386">
        <f>$Q$638*$D$638</f>
        <v>0</v>
      </c>
      <c r="S638" s="176"/>
      <c r="T638" s="386">
        <f>$S$638*$D$638</f>
        <v>0</v>
      </c>
      <c r="U638" s="176"/>
      <c r="V638" s="386">
        <f>$U$638*$D$638</f>
        <v>0</v>
      </c>
      <c r="W638" s="176"/>
      <c r="X638" s="386">
        <f>$W$638*$D$638</f>
        <v>0</v>
      </c>
      <c r="Y638" s="176"/>
      <c r="Z638" s="386">
        <f>$Y$638*$D$638</f>
        <v>0</v>
      </c>
      <c r="AA638" s="176"/>
      <c r="AB638" s="386">
        <f>$AA$638*$D$638</f>
        <v>0</v>
      </c>
      <c r="AC638" s="402">
        <f t="shared" si="10"/>
        <v>1</v>
      </c>
      <c r="AF638" t="s">
        <v>2934</v>
      </c>
    </row>
    <row r="639" spans="1:32" ht="15" customHeight="1" thickBot="1">
      <c r="A639" s="107">
        <v>2</v>
      </c>
      <c r="B639" s="995"/>
      <c r="C639" s="997"/>
      <c r="D639" s="1011"/>
      <c r="E639" s="162">
        <f>$E$638</f>
        <v>0</v>
      </c>
      <c r="F639" s="382">
        <f>$F$638</f>
        <v>0</v>
      </c>
      <c r="G639" s="164">
        <f>$G$638+$E$639</f>
        <v>0</v>
      </c>
      <c r="H639" s="387">
        <f>$H$638+$F$639</f>
        <v>0</v>
      </c>
      <c r="I639" s="164">
        <f>$I$638+$G$639</f>
        <v>0</v>
      </c>
      <c r="J639" s="387">
        <f>$J$638+$H$639</f>
        <v>0</v>
      </c>
      <c r="K639" s="164">
        <f>$K$638+$I$639</f>
        <v>0</v>
      </c>
      <c r="L639" s="387">
        <f>$L$638+$J$639</f>
        <v>0</v>
      </c>
      <c r="M639" s="164">
        <f>$M$638+$K$639</f>
        <v>0</v>
      </c>
      <c r="N639" s="387">
        <f>$N$638+$L$639</f>
        <v>0</v>
      </c>
      <c r="O639" s="164">
        <f>$O$638+$M$639</f>
        <v>0</v>
      </c>
      <c r="P639" s="387">
        <f>$P$638+$N$639</f>
        <v>0</v>
      </c>
      <c r="Q639" s="164">
        <f>$Q$638+$O$639</f>
        <v>1</v>
      </c>
      <c r="R639" s="387">
        <f>$R$638+$P$639</f>
        <v>0</v>
      </c>
      <c r="S639" s="164">
        <f>$S$638+$Q$639</f>
        <v>1</v>
      </c>
      <c r="T639" s="387">
        <f>$T$638+$R$639</f>
        <v>0</v>
      </c>
      <c r="U639" s="164">
        <f>$U$638+$S$639</f>
        <v>1</v>
      </c>
      <c r="V639" s="387">
        <f>$V$638+$T$639</f>
        <v>0</v>
      </c>
      <c r="W639" s="164">
        <f>$W$638+$U$639</f>
        <v>1</v>
      </c>
      <c r="X639" s="387">
        <f>$X$638+$V$639</f>
        <v>0</v>
      </c>
      <c r="Y639" s="164">
        <f>$Y$638+$W$639</f>
        <v>1</v>
      </c>
      <c r="Z639" s="387">
        <f>$Z$638+$X$639</f>
        <v>0</v>
      </c>
      <c r="AA639" s="164">
        <f>$AA$638+$Y$639</f>
        <v>1</v>
      </c>
      <c r="AB639" s="387">
        <f>$AB$638+$Z$639</f>
        <v>0</v>
      </c>
      <c r="AC639" s="402">
        <f t="shared" si="10"/>
        <v>6</v>
      </c>
    </row>
    <row r="640" spans="1:32" ht="15" customHeight="1" thickBot="1">
      <c r="B640" s="127" t="str">
        <f>'04.01.4-COBERTURAS'!$B$368</f>
        <v>04.01.550</v>
      </c>
      <c r="C640" s="128" t="str">
        <f>'04.01.4-COBERTURAS'!$C$368</f>
        <v>Revestimentos de forro</v>
      </c>
      <c r="D640" s="343"/>
      <c r="E640" s="1000"/>
      <c r="F640" s="1000"/>
      <c r="G640" s="1000"/>
      <c r="H640" s="1000"/>
      <c r="I640" s="1000"/>
      <c r="J640" s="1000"/>
      <c r="K640" s="1000"/>
      <c r="L640" s="1000"/>
      <c r="M640" s="1000"/>
      <c r="N640" s="1000"/>
      <c r="O640" s="1000"/>
      <c r="P640" s="1000"/>
      <c r="Q640" s="1000"/>
      <c r="R640" s="1000"/>
      <c r="S640" s="1000"/>
      <c r="T640" s="1000"/>
      <c r="U640" s="1000"/>
      <c r="V640" s="1000"/>
      <c r="W640" s="1000"/>
      <c r="X640" s="1000"/>
      <c r="Y640" s="1000"/>
      <c r="Z640" s="1000"/>
      <c r="AA640" s="1000"/>
      <c r="AB640" s="1000"/>
      <c r="AC640" s="402">
        <f t="shared" si="10"/>
        <v>0</v>
      </c>
      <c r="AF640" t="s">
        <v>705</v>
      </c>
    </row>
    <row r="641" spans="1:32" ht="15" customHeight="1">
      <c r="A641" s="107">
        <v>1</v>
      </c>
      <c r="B641" s="994" t="str">
        <f>'04.01.4-COBERTURAS'!$B$369</f>
        <v>04.01.550.01</v>
      </c>
      <c r="C641" s="996" t="str">
        <f>'04.01.4-COBERTURAS'!$C$369</f>
        <v>LIXAMENTO DE MADEIRA PARA APLICAÇÃO DE FUNDO OU PINTURA. AF_01/2021</v>
      </c>
      <c r="D641" s="1010">
        <f>'04.01.4-COBERTURAS'!$H$369</f>
        <v>0</v>
      </c>
      <c r="E641" s="175"/>
      <c r="F641" s="381">
        <f>$E$641*$D$641</f>
        <v>0</v>
      </c>
      <c r="G641" s="176"/>
      <c r="H641" s="386">
        <f>$G$641*$D$641</f>
        <v>0</v>
      </c>
      <c r="I641" s="176"/>
      <c r="J641" s="386">
        <f>$I$641*$D$641</f>
        <v>0</v>
      </c>
      <c r="K641" s="176"/>
      <c r="L641" s="386">
        <f>$K$641*$D$641</f>
        <v>0</v>
      </c>
      <c r="M641" s="176"/>
      <c r="N641" s="386">
        <f>$M$641*$D$641</f>
        <v>0</v>
      </c>
      <c r="O641" s="176"/>
      <c r="P641" s="386">
        <f>$O$641*$D$641</f>
        <v>0</v>
      </c>
      <c r="Q641" s="176"/>
      <c r="R641" s="386">
        <f>$Q$641*$D$641</f>
        <v>0</v>
      </c>
      <c r="S641" s="176">
        <v>1</v>
      </c>
      <c r="T641" s="386">
        <f>$S$641*$D$641</f>
        <v>0</v>
      </c>
      <c r="U641" s="176"/>
      <c r="V641" s="386">
        <f>$U$641*$D$641</f>
        <v>0</v>
      </c>
      <c r="W641" s="176"/>
      <c r="X641" s="386">
        <f>$W$641*$D$641</f>
        <v>0</v>
      </c>
      <c r="Y641" s="176"/>
      <c r="Z641" s="386">
        <f>$Y$641*$D$641</f>
        <v>0</v>
      </c>
      <c r="AA641" s="176"/>
      <c r="AB641" s="386">
        <f>$AA$641*$D$641</f>
        <v>0</v>
      </c>
      <c r="AC641" s="402">
        <f t="shared" si="10"/>
        <v>1</v>
      </c>
      <c r="AF641" t="s">
        <v>706</v>
      </c>
    </row>
    <row r="642" spans="1:32" ht="15" customHeight="1" thickBot="1">
      <c r="A642" s="107">
        <v>2</v>
      </c>
      <c r="B642" s="995"/>
      <c r="C642" s="997"/>
      <c r="D642" s="1011"/>
      <c r="E642" s="162">
        <f>$E$641</f>
        <v>0</v>
      </c>
      <c r="F642" s="382">
        <f>$F$641</f>
        <v>0</v>
      </c>
      <c r="G642" s="164">
        <f>$G$641+$E$642</f>
        <v>0</v>
      </c>
      <c r="H642" s="387">
        <f>$H$641+$F$642</f>
        <v>0</v>
      </c>
      <c r="I642" s="164">
        <f>$I$641+$G$642</f>
        <v>0</v>
      </c>
      <c r="J642" s="387">
        <f>$J$641+$H$642</f>
        <v>0</v>
      </c>
      <c r="K642" s="164">
        <f>$K$641+$I$642</f>
        <v>0</v>
      </c>
      <c r="L642" s="387">
        <f>$L$641+$J$642</f>
        <v>0</v>
      </c>
      <c r="M642" s="164">
        <f>$M$641+$K$642</f>
        <v>0</v>
      </c>
      <c r="N642" s="387">
        <f>$N$641+$L$642</f>
        <v>0</v>
      </c>
      <c r="O642" s="164">
        <f>$O$641+$M$642</f>
        <v>0</v>
      </c>
      <c r="P642" s="387">
        <f>$P$641+$N$642</f>
        <v>0</v>
      </c>
      <c r="Q642" s="164">
        <f>$Q$641+$O$642</f>
        <v>0</v>
      </c>
      <c r="R642" s="387">
        <f>$R$641+$P$642</f>
        <v>0</v>
      </c>
      <c r="S642" s="164">
        <f>$S$641+$Q$642</f>
        <v>1</v>
      </c>
      <c r="T642" s="387">
        <f>$T$641+$R$642</f>
        <v>0</v>
      </c>
      <c r="U642" s="164">
        <f>$U$641+$S$642</f>
        <v>1</v>
      </c>
      <c r="V642" s="387">
        <f>$V$641+$T$642</f>
        <v>0</v>
      </c>
      <c r="W642" s="164">
        <f>$W$641+$U$642</f>
        <v>1</v>
      </c>
      <c r="X642" s="387">
        <f>$X$641+$V$642</f>
        <v>0</v>
      </c>
      <c r="Y642" s="164">
        <f>$Y$641+$W$642</f>
        <v>1</v>
      </c>
      <c r="Z642" s="387">
        <f>$Z$641+$X$642</f>
        <v>0</v>
      </c>
      <c r="AA642" s="164">
        <f>$AA$641+$Y$642</f>
        <v>1</v>
      </c>
      <c r="AB642" s="387">
        <f>$AB$641+$Z$642</f>
        <v>0</v>
      </c>
      <c r="AC642" s="402">
        <f t="shared" si="10"/>
        <v>5</v>
      </c>
    </row>
    <row r="643" spans="1:32" ht="15" customHeight="1">
      <c r="A643" s="107">
        <v>1</v>
      </c>
      <c r="B643" s="994" t="str">
        <f>'04.01.4-COBERTURAS'!$B$370</f>
        <v>04.01.550.02</v>
      </c>
      <c r="C643" s="996" t="str">
        <f>'04.01.4-COBERTURAS'!$C$370</f>
        <v>PINTURA TINTA DE ACABAMENTO (PIGMENTADA) ESMALTE SINTÉTICO ACETINADO EM MADEIRA, 2 DEMÃOS. AF_01/2021</v>
      </c>
      <c r="D643" s="1010">
        <f>'04.01.4-COBERTURAS'!$H$370</f>
        <v>0</v>
      </c>
      <c r="E643" s="175"/>
      <c r="F643" s="381">
        <f>$E$643*$D$643</f>
        <v>0</v>
      </c>
      <c r="G643" s="176"/>
      <c r="H643" s="386">
        <f>$G$643*$D$643</f>
        <v>0</v>
      </c>
      <c r="I643" s="176"/>
      <c r="J643" s="386">
        <f>$I$643*$D$643</f>
        <v>0</v>
      </c>
      <c r="K643" s="176"/>
      <c r="L643" s="386">
        <f>$K$643*$D$643</f>
        <v>0</v>
      </c>
      <c r="M643" s="176"/>
      <c r="N643" s="386">
        <f>$M$643*$D$643</f>
        <v>0</v>
      </c>
      <c r="O643" s="176"/>
      <c r="P643" s="386">
        <f>$O$643*$D$643</f>
        <v>0</v>
      </c>
      <c r="Q643" s="176"/>
      <c r="R643" s="386">
        <f>$Q$643*$D$643</f>
        <v>0</v>
      </c>
      <c r="S643" s="176">
        <v>1</v>
      </c>
      <c r="T643" s="386">
        <f>$S$643*$D$643</f>
        <v>0</v>
      </c>
      <c r="U643" s="176"/>
      <c r="V643" s="386">
        <f>$U$643*$D$643</f>
        <v>0</v>
      </c>
      <c r="W643" s="176"/>
      <c r="X643" s="386">
        <f>$W$643*$D$643</f>
        <v>0</v>
      </c>
      <c r="Y643" s="176"/>
      <c r="Z643" s="386">
        <f>$Y$643*$D$643</f>
        <v>0</v>
      </c>
      <c r="AA643" s="176"/>
      <c r="AB643" s="386">
        <f>$AA$643*$D$643</f>
        <v>0</v>
      </c>
      <c r="AC643" s="402">
        <f t="shared" si="10"/>
        <v>1</v>
      </c>
      <c r="AF643" t="s">
        <v>707</v>
      </c>
    </row>
    <row r="644" spans="1:32" ht="15" customHeight="1" thickBot="1">
      <c r="A644" s="107">
        <v>2</v>
      </c>
      <c r="B644" s="995"/>
      <c r="C644" s="997"/>
      <c r="D644" s="1011"/>
      <c r="E644" s="162">
        <f>$E$643</f>
        <v>0</v>
      </c>
      <c r="F644" s="382">
        <f>$F$643</f>
        <v>0</v>
      </c>
      <c r="G644" s="164">
        <f>$G$643+$E$644</f>
        <v>0</v>
      </c>
      <c r="H644" s="387">
        <f>$H$643+$F$644</f>
        <v>0</v>
      </c>
      <c r="I644" s="164">
        <f>$I$643+$G$644</f>
        <v>0</v>
      </c>
      <c r="J644" s="387">
        <f>$J$643+$H$644</f>
        <v>0</v>
      </c>
      <c r="K644" s="164">
        <f>$K$643+$I$644</f>
        <v>0</v>
      </c>
      <c r="L644" s="387">
        <f>$L$643+$J$644</f>
        <v>0</v>
      </c>
      <c r="M644" s="164">
        <f>$M$643+$K$644</f>
        <v>0</v>
      </c>
      <c r="N644" s="387">
        <f>$N$643+$L$644</f>
        <v>0</v>
      </c>
      <c r="O644" s="164">
        <f>$O$643+$M$644</f>
        <v>0</v>
      </c>
      <c r="P644" s="387">
        <f>$P$643+$N$644</f>
        <v>0</v>
      </c>
      <c r="Q644" s="164">
        <f>$Q$643+$O$644</f>
        <v>0</v>
      </c>
      <c r="R644" s="387">
        <f>$R$643+$P$644</f>
        <v>0</v>
      </c>
      <c r="S644" s="164">
        <f>$S$643+$Q$644</f>
        <v>1</v>
      </c>
      <c r="T644" s="387">
        <f>$T$643+$R$644</f>
        <v>0</v>
      </c>
      <c r="U644" s="164">
        <f>$U$643+$S$644</f>
        <v>1</v>
      </c>
      <c r="V644" s="387">
        <f>$V$643+$T$644</f>
        <v>0</v>
      </c>
      <c r="W644" s="164">
        <f>$W$643+$U$644</f>
        <v>1</v>
      </c>
      <c r="X644" s="387">
        <f>$X$643+$V$644</f>
        <v>0</v>
      </c>
      <c r="Y644" s="164">
        <f>$Y$643+$W$644</f>
        <v>1</v>
      </c>
      <c r="Z644" s="387">
        <f>$Z$643+$X$644</f>
        <v>0</v>
      </c>
      <c r="AA644" s="164">
        <f>$AA$643+$Y$644</f>
        <v>1</v>
      </c>
      <c r="AB644" s="387">
        <f>$AB$643+$Z$644</f>
        <v>0</v>
      </c>
      <c r="AC644" s="402">
        <f t="shared" si="10"/>
        <v>5</v>
      </c>
    </row>
    <row r="645" spans="1:32" ht="15" customHeight="1" thickBot="1">
      <c r="B645" s="127" t="str">
        <f>'04.01.4-COBERTURAS'!$B$371</f>
        <v>04.01.700</v>
      </c>
      <c r="C645" s="128" t="str">
        <f>'04.01.4-COBERTURAS'!$C$371</f>
        <v>Acabamentos e Arremates</v>
      </c>
      <c r="D645" s="343"/>
      <c r="E645" s="1000"/>
      <c r="F645" s="1000"/>
      <c r="G645" s="1000"/>
      <c r="H645" s="1000"/>
      <c r="I645" s="1000"/>
      <c r="J645" s="1000"/>
      <c r="K645" s="1000"/>
      <c r="L645" s="1000"/>
      <c r="M645" s="1000"/>
      <c r="N645" s="1000"/>
      <c r="O645" s="1000"/>
      <c r="P645" s="1000"/>
      <c r="Q645" s="1000"/>
      <c r="R645" s="1000"/>
      <c r="S645" s="1000"/>
      <c r="T645" s="1000"/>
      <c r="U645" s="1000"/>
      <c r="V645" s="1000"/>
      <c r="W645" s="1000"/>
      <c r="X645" s="1000"/>
      <c r="Y645" s="1000"/>
      <c r="Z645" s="1000"/>
      <c r="AA645" s="1000"/>
      <c r="AB645" s="1000"/>
      <c r="AC645" s="402">
        <f t="shared" si="10"/>
        <v>0</v>
      </c>
      <c r="AF645" t="s">
        <v>2935</v>
      </c>
    </row>
    <row r="646" spans="1:32" ht="15" customHeight="1">
      <c r="A646" s="107">
        <v>1</v>
      </c>
      <c r="B646" s="994" t="str">
        <f>'04.01.4-COBERTURAS'!$B$372</f>
        <v>04.01.700.01</v>
      </c>
      <c r="C646" s="996" t="str">
        <f>'04.01.4-COBERTURAS'!$C$372</f>
        <v xml:space="preserve">RUFO EM CHAPA DE ALUMÍNIO #1.5MM, LARGURA DE 30 CM, INCLUSO TRANSPORTE VERTICAL </v>
      </c>
      <c r="D646" s="1010">
        <f>'04.01.4-COBERTURAS'!$H$372</f>
        <v>0</v>
      </c>
      <c r="E646" s="175"/>
      <c r="F646" s="381">
        <f>$E$646*$D$646</f>
        <v>0</v>
      </c>
      <c r="G646" s="176"/>
      <c r="H646" s="386">
        <f>$G$646*$D$646</f>
        <v>0</v>
      </c>
      <c r="I646" s="176"/>
      <c r="J646" s="386">
        <f>$I$646*$D$646</f>
        <v>0</v>
      </c>
      <c r="K646" s="176"/>
      <c r="L646" s="386">
        <f>$K$646*$D$646</f>
        <v>0</v>
      </c>
      <c r="M646" s="176"/>
      <c r="N646" s="386">
        <f>$M$646*$D$646</f>
        <v>0</v>
      </c>
      <c r="O646" s="176"/>
      <c r="P646" s="386">
        <f>$O$646*$D$646</f>
        <v>0</v>
      </c>
      <c r="Q646" s="176">
        <v>1</v>
      </c>
      <c r="R646" s="386">
        <f>$Q$646*$D$646</f>
        <v>0</v>
      </c>
      <c r="S646" s="176"/>
      <c r="T646" s="386">
        <f>$S$646*$D$646</f>
        <v>0</v>
      </c>
      <c r="U646" s="176"/>
      <c r="V646" s="386">
        <f>$U$646*$D$646</f>
        <v>0</v>
      </c>
      <c r="W646" s="176"/>
      <c r="X646" s="386">
        <f>$W$646*$D$646</f>
        <v>0</v>
      </c>
      <c r="Y646" s="176"/>
      <c r="Z646" s="386">
        <f>$Y$646*$D$646</f>
        <v>0</v>
      </c>
      <c r="AA646" s="176"/>
      <c r="AB646" s="386">
        <f>$AA$646*$D$646</f>
        <v>0</v>
      </c>
      <c r="AC646" s="402">
        <f t="shared" si="10"/>
        <v>1</v>
      </c>
      <c r="AF646" t="s">
        <v>2936</v>
      </c>
    </row>
    <row r="647" spans="1:32" ht="15" customHeight="1" thickBot="1">
      <c r="A647" s="107">
        <v>2</v>
      </c>
      <c r="B647" s="995"/>
      <c r="C647" s="997"/>
      <c r="D647" s="1011"/>
      <c r="E647" s="162">
        <f>$E$646</f>
        <v>0</v>
      </c>
      <c r="F647" s="382">
        <f>$F$646</f>
        <v>0</v>
      </c>
      <c r="G647" s="164">
        <f>$G$646+$E$647</f>
        <v>0</v>
      </c>
      <c r="H647" s="387">
        <f>$H$646+$F$647</f>
        <v>0</v>
      </c>
      <c r="I647" s="164">
        <f>$I$646+$G$647</f>
        <v>0</v>
      </c>
      <c r="J647" s="387">
        <f>$J$646+$H$647</f>
        <v>0</v>
      </c>
      <c r="K647" s="164">
        <f>$K$646+$I$647</f>
        <v>0</v>
      </c>
      <c r="L647" s="387">
        <f>$L$646+$J$647</f>
        <v>0</v>
      </c>
      <c r="M647" s="164">
        <f>$M$646+$K$647</f>
        <v>0</v>
      </c>
      <c r="N647" s="387">
        <f>$N$646+$L$647</f>
        <v>0</v>
      </c>
      <c r="O647" s="164">
        <f>$O$646+$M$647</f>
        <v>0</v>
      </c>
      <c r="P647" s="387">
        <f>$P$646+$N$647</f>
        <v>0</v>
      </c>
      <c r="Q647" s="164">
        <f>$Q$646+$O$647</f>
        <v>1</v>
      </c>
      <c r="R647" s="387">
        <f>$R$646+$P$647</f>
        <v>0</v>
      </c>
      <c r="S647" s="164">
        <f>$S$646+$Q$647</f>
        <v>1</v>
      </c>
      <c r="T647" s="387">
        <f>$T$646+$R$647</f>
        <v>0</v>
      </c>
      <c r="U647" s="164">
        <f>$U$646+$S$647</f>
        <v>1</v>
      </c>
      <c r="V647" s="387">
        <f>$V$646+$T$647</f>
        <v>0</v>
      </c>
      <c r="W647" s="164">
        <f>$W$646+$U$647</f>
        <v>1</v>
      </c>
      <c r="X647" s="387">
        <f>$X$646+$V$647</f>
        <v>0</v>
      </c>
      <c r="Y647" s="164">
        <f>$Y$646+$W$647</f>
        <v>1</v>
      </c>
      <c r="Z647" s="387">
        <f>$Z$646+$X$647</f>
        <v>0</v>
      </c>
      <c r="AA647" s="164">
        <f>$AA$646+$Y$647</f>
        <v>1</v>
      </c>
      <c r="AB647" s="387">
        <f>$AB$646+$Z$647</f>
        <v>0</v>
      </c>
      <c r="AC647" s="402">
        <f t="shared" si="10"/>
        <v>6</v>
      </c>
    </row>
    <row r="648" spans="1:32" ht="15" customHeight="1">
      <c r="A648" s="107">
        <v>1</v>
      </c>
      <c r="B648" s="994" t="str">
        <f>'04.01.4-COBERTURAS'!$B$373</f>
        <v>04.01.700.02</v>
      </c>
      <c r="C648" s="996" t="str">
        <f>'04.01.4-COBERTURAS'!$C$373</f>
        <v>CALHA EM CHAPA DE ALUMÍNIO, SEMICIRCULAR, 15X10CM, 2MM DE ESPESSURA, INCLUSO TRANSPORTE VERTICAL</v>
      </c>
      <c r="D648" s="1010">
        <f>'04.01.4-COBERTURAS'!$H$373</f>
        <v>0</v>
      </c>
      <c r="E648" s="175"/>
      <c r="F648" s="381">
        <f>$E$648*$D$648</f>
        <v>0</v>
      </c>
      <c r="G648" s="176"/>
      <c r="H648" s="386">
        <f>$G$648*$D$648</f>
        <v>0</v>
      </c>
      <c r="I648" s="176"/>
      <c r="J648" s="386">
        <f>$I$648*$D$648</f>
        <v>0</v>
      </c>
      <c r="K648" s="176"/>
      <c r="L648" s="386">
        <f>$K$648*$D$648</f>
        <v>0</v>
      </c>
      <c r="M648" s="176"/>
      <c r="N648" s="386">
        <f>$M$648*$D$648</f>
        <v>0</v>
      </c>
      <c r="O648" s="176"/>
      <c r="P648" s="386">
        <f>$O$648*$D$648</f>
        <v>0</v>
      </c>
      <c r="Q648" s="176">
        <v>1</v>
      </c>
      <c r="R648" s="386">
        <f>$Q$648*$D$648</f>
        <v>0</v>
      </c>
      <c r="S648" s="176"/>
      <c r="T648" s="386">
        <f>$S$648*$D$648</f>
        <v>0</v>
      </c>
      <c r="U648" s="176"/>
      <c r="V648" s="386">
        <f>$U$648*$D$648</f>
        <v>0</v>
      </c>
      <c r="W648" s="176"/>
      <c r="X648" s="386">
        <f>$W$648*$D$648</f>
        <v>0</v>
      </c>
      <c r="Y648" s="176"/>
      <c r="Z648" s="386">
        <f>$Y$648*$D$648</f>
        <v>0</v>
      </c>
      <c r="AA648" s="176"/>
      <c r="AB648" s="386">
        <f>$AA$648*$D$648</f>
        <v>0</v>
      </c>
      <c r="AC648" s="402">
        <f t="shared" si="10"/>
        <v>1</v>
      </c>
      <c r="AF648" t="s">
        <v>2937</v>
      </c>
    </row>
    <row r="649" spans="1:32" ht="15" customHeight="1" thickBot="1">
      <c r="A649" s="107">
        <v>2</v>
      </c>
      <c r="B649" s="995"/>
      <c r="C649" s="997"/>
      <c r="D649" s="1011"/>
      <c r="E649" s="162">
        <f>$E$648</f>
        <v>0</v>
      </c>
      <c r="F649" s="382">
        <f>$F$648</f>
        <v>0</v>
      </c>
      <c r="G649" s="164">
        <f>$G$648+$E$649</f>
        <v>0</v>
      </c>
      <c r="H649" s="387">
        <f>$H$648+$F$649</f>
        <v>0</v>
      </c>
      <c r="I649" s="164">
        <f>$I$648+$G$649</f>
        <v>0</v>
      </c>
      <c r="J649" s="387">
        <f>$J$648+$H$649</f>
        <v>0</v>
      </c>
      <c r="K649" s="164">
        <f>$K$648+$I$649</f>
        <v>0</v>
      </c>
      <c r="L649" s="387">
        <f>$L$648+$J$649</f>
        <v>0</v>
      </c>
      <c r="M649" s="164">
        <f>$M$648+$K$649</f>
        <v>0</v>
      </c>
      <c r="N649" s="387">
        <f>$N$648+$L$649</f>
        <v>0</v>
      </c>
      <c r="O649" s="164">
        <f>$O$648+$M$649</f>
        <v>0</v>
      </c>
      <c r="P649" s="387">
        <f>$P$648+$N$649</f>
        <v>0</v>
      </c>
      <c r="Q649" s="164">
        <f>$Q$648+$O$649</f>
        <v>1</v>
      </c>
      <c r="R649" s="387">
        <f>$R$648+$P$649</f>
        <v>0</v>
      </c>
      <c r="S649" s="164">
        <f>$S$648+$Q$649</f>
        <v>1</v>
      </c>
      <c r="T649" s="387">
        <f>$T$648+$R$649</f>
        <v>0</v>
      </c>
      <c r="U649" s="164">
        <f>$U$648+$S$649</f>
        <v>1</v>
      </c>
      <c r="V649" s="387">
        <f>$V$648+$T$649</f>
        <v>0</v>
      </c>
      <c r="W649" s="164">
        <f>$W$648+$U$649</f>
        <v>1</v>
      </c>
      <c r="X649" s="387">
        <f>$X$648+$V$649</f>
        <v>0</v>
      </c>
      <c r="Y649" s="164">
        <f>$Y$648+$W$649</f>
        <v>1</v>
      </c>
      <c r="Z649" s="387">
        <f>$Z$648+$X$649</f>
        <v>0</v>
      </c>
      <c r="AA649" s="164">
        <f>$AA$648+$Y$649</f>
        <v>1</v>
      </c>
      <c r="AB649" s="387">
        <f>$AB$648+$Z$649</f>
        <v>0</v>
      </c>
      <c r="AC649" s="402">
        <f t="shared" si="10"/>
        <v>6</v>
      </c>
    </row>
    <row r="650" spans="1:32" ht="15" customHeight="1">
      <c r="B650" s="76" t="str">
        <f>'04.01.4-COBERTURAS'!$B$374</f>
        <v>04.01.000</v>
      </c>
      <c r="C650" s="40" t="str">
        <f>'04.01.4-COBERTURAS'!$C$374</f>
        <v>ARQUITETURA - Bloco  N (N1 a N11)</v>
      </c>
      <c r="D650" s="378">
        <f>'04.01.4-COBERTURAS'!$H$374</f>
        <v>0</v>
      </c>
      <c r="E650" s="993"/>
      <c r="F650" s="993"/>
      <c r="G650" s="993"/>
      <c r="H650" s="993"/>
      <c r="I650" s="993"/>
      <c r="J650" s="993"/>
      <c r="K650" s="993"/>
      <c r="L650" s="993"/>
      <c r="M650" s="993"/>
      <c r="N650" s="993"/>
      <c r="O650" s="993"/>
      <c r="P650" s="993"/>
      <c r="Q650" s="993"/>
      <c r="R650" s="993"/>
      <c r="S650" s="993"/>
      <c r="T650" s="993"/>
      <c r="U650" s="993"/>
      <c r="V650" s="993"/>
      <c r="W650" s="993"/>
      <c r="X650" s="993"/>
      <c r="Y650" s="993"/>
      <c r="Z650" s="993"/>
      <c r="AA650" s="993"/>
      <c r="AB650" s="993"/>
      <c r="AC650" s="402">
        <f t="shared" si="10"/>
        <v>0</v>
      </c>
      <c r="AF650" s="200" t="s">
        <v>708</v>
      </c>
    </row>
    <row r="651" spans="1:32" ht="15" customHeight="1" thickBot="1">
      <c r="B651" s="127" t="str">
        <f>'04.01.4-COBERTURAS'!$B$375</f>
        <v>04.01.400</v>
      </c>
      <c r="C651" s="128" t="str">
        <f>'04.01.4-COBERTURAS'!$C$375</f>
        <v>Cobertura e fechamento lateral</v>
      </c>
      <c r="D651" s="343"/>
      <c r="E651" s="1000"/>
      <c r="F651" s="1000"/>
      <c r="G651" s="1000"/>
      <c r="H651" s="1000"/>
      <c r="I651" s="1000"/>
      <c r="J651" s="1000"/>
      <c r="K651" s="1000"/>
      <c r="L651" s="1000"/>
      <c r="M651" s="1000"/>
      <c r="N651" s="1000"/>
      <c r="O651" s="1000"/>
      <c r="P651" s="1000"/>
      <c r="Q651" s="1000"/>
      <c r="R651" s="1000"/>
      <c r="S651" s="1000"/>
      <c r="T651" s="1000"/>
      <c r="U651" s="1000"/>
      <c r="V651" s="1000"/>
      <c r="W651" s="1000"/>
      <c r="X651" s="1000"/>
      <c r="Y651" s="1000"/>
      <c r="Z651" s="1000"/>
      <c r="AA651" s="1000"/>
      <c r="AB651" s="1000"/>
      <c r="AC651" s="402">
        <f t="shared" si="10"/>
        <v>0</v>
      </c>
      <c r="AF651" t="s">
        <v>710</v>
      </c>
    </row>
    <row r="652" spans="1:32" ht="15" customHeight="1">
      <c r="A652" s="107">
        <v>1</v>
      </c>
      <c r="B652" s="994" t="str">
        <f>'04.01.4-COBERTURAS'!$B$376</f>
        <v>04.01.400.01</v>
      </c>
      <c r="C652" s="996" t="str">
        <f>'04.01.4-COBERTURAS'!$C$376</f>
        <v>REMOÇÃO DE TELHAS CERÂMICAS SEM REAPROVEITAMENTO, INCLUSIVE TRANSPORTE VERTICAL</v>
      </c>
      <c r="D652" s="1010">
        <f>'04.01.4-COBERTURAS'!$H$376</f>
        <v>0</v>
      </c>
      <c r="E652" s="175"/>
      <c r="F652" s="381">
        <f>$E$652*$D$652</f>
        <v>0</v>
      </c>
      <c r="G652" s="176"/>
      <c r="H652" s="386">
        <f>$G$652*$D$652</f>
        <v>0</v>
      </c>
      <c r="I652" s="176"/>
      <c r="J652" s="386">
        <f>$I$652*$D$652</f>
        <v>0</v>
      </c>
      <c r="K652" s="176"/>
      <c r="L652" s="386">
        <f>$K$652*$D$652</f>
        <v>0</v>
      </c>
      <c r="M652" s="176"/>
      <c r="N652" s="386">
        <f>$M$652*$D$652</f>
        <v>0</v>
      </c>
      <c r="O652" s="176"/>
      <c r="P652" s="386">
        <f>$O$652*$D$652</f>
        <v>0</v>
      </c>
      <c r="Q652" s="176">
        <v>1</v>
      </c>
      <c r="R652" s="386">
        <f>$Q$652*$D$652</f>
        <v>0</v>
      </c>
      <c r="S652" s="176"/>
      <c r="T652" s="386">
        <f>$S$652*$D$652</f>
        <v>0</v>
      </c>
      <c r="U652" s="176"/>
      <c r="V652" s="386">
        <f>$U$652*$D$652</f>
        <v>0</v>
      </c>
      <c r="W652" s="176"/>
      <c r="X652" s="386">
        <f>$W$652*$D$652</f>
        <v>0</v>
      </c>
      <c r="Y652" s="176"/>
      <c r="Z652" s="386">
        <f>$Y$652*$D$652</f>
        <v>0</v>
      </c>
      <c r="AA652" s="176"/>
      <c r="AB652" s="386">
        <f>$AA$652*$D$652</f>
        <v>0</v>
      </c>
      <c r="AC652" s="402">
        <f t="shared" si="10"/>
        <v>1</v>
      </c>
      <c r="AF652" t="s">
        <v>711</v>
      </c>
    </row>
    <row r="653" spans="1:32" ht="15" customHeight="1" thickBot="1">
      <c r="A653" s="107">
        <v>2</v>
      </c>
      <c r="B653" s="995"/>
      <c r="C653" s="997"/>
      <c r="D653" s="1011"/>
      <c r="E653" s="162">
        <f>$E$652</f>
        <v>0</v>
      </c>
      <c r="F653" s="382">
        <f>$F$652</f>
        <v>0</v>
      </c>
      <c r="G653" s="164">
        <f>$G$652+$E$653</f>
        <v>0</v>
      </c>
      <c r="H653" s="387">
        <f>$H$652+$F$653</f>
        <v>0</v>
      </c>
      <c r="I653" s="164">
        <f>$I$652+$G$653</f>
        <v>0</v>
      </c>
      <c r="J653" s="387">
        <f>$J$652+$H$653</f>
        <v>0</v>
      </c>
      <c r="K653" s="164">
        <f>$K$652+$I$653</f>
        <v>0</v>
      </c>
      <c r="L653" s="387">
        <f>$L$652+$J$653</f>
        <v>0</v>
      </c>
      <c r="M653" s="164">
        <f>$M$652+$K$653</f>
        <v>0</v>
      </c>
      <c r="N653" s="387">
        <f>$N$652+$L$653</f>
        <v>0</v>
      </c>
      <c r="O653" s="164">
        <f>$O$652+$M$653</f>
        <v>0</v>
      </c>
      <c r="P653" s="387">
        <f>$P$652+$N$653</f>
        <v>0</v>
      </c>
      <c r="Q653" s="164">
        <f>$Q$652+$O$653</f>
        <v>1</v>
      </c>
      <c r="R653" s="387">
        <f>$R$652+$P$653</f>
        <v>0</v>
      </c>
      <c r="S653" s="164">
        <f>$S$652+$Q$653</f>
        <v>1</v>
      </c>
      <c r="T653" s="387">
        <f>$T$652+$R$653</f>
        <v>0</v>
      </c>
      <c r="U653" s="164">
        <f>$U$652+$S$653</f>
        <v>1</v>
      </c>
      <c r="V653" s="387">
        <f>$V$652+$T$653</f>
        <v>0</v>
      </c>
      <c r="W653" s="164">
        <f>$W$652+$U$653</f>
        <v>1</v>
      </c>
      <c r="X653" s="387">
        <f>$X$652+$V$653</f>
        <v>0</v>
      </c>
      <c r="Y653" s="164">
        <f>$Y$652+$W$653</f>
        <v>1</v>
      </c>
      <c r="Z653" s="387">
        <f>$Z$652+$X$653</f>
        <v>0</v>
      </c>
      <c r="AA653" s="164">
        <f>$AA$652+$Y$653</f>
        <v>1</v>
      </c>
      <c r="AB653" s="387">
        <f>$AB$652+$Z$653</f>
        <v>0</v>
      </c>
      <c r="AC653" s="402">
        <f t="shared" si="10"/>
        <v>6</v>
      </c>
    </row>
    <row r="654" spans="1:32" ht="15" customHeight="1">
      <c r="A654" s="107">
        <v>1</v>
      </c>
      <c r="B654" s="994" t="str">
        <f>'04.01.4-COBERTURAS'!$B$377</f>
        <v>04.01.400.02</v>
      </c>
      <c r="C654" s="996" t="str">
        <f>'04.01.4-COBERTURAS'!$C$377</f>
        <v>REMOÇÃO CALHAS E RUFOS, DE FORMA MANUAL, SEM REAPROVEITAMENTO. AF_09/2023</v>
      </c>
      <c r="D654" s="1010">
        <f>'04.01.4-COBERTURAS'!$H$377</f>
        <v>0</v>
      </c>
      <c r="E654" s="175"/>
      <c r="F654" s="381">
        <f>$E$654*$D$654</f>
        <v>0</v>
      </c>
      <c r="G654" s="176"/>
      <c r="H654" s="386">
        <f>$G$654*$D$654</f>
        <v>0</v>
      </c>
      <c r="I654" s="176"/>
      <c r="J654" s="386">
        <f>$I$654*$D$654</f>
        <v>0</v>
      </c>
      <c r="K654" s="176"/>
      <c r="L654" s="386">
        <f>$K$654*$D$654</f>
        <v>0</v>
      </c>
      <c r="M654" s="176"/>
      <c r="N654" s="386">
        <f>$M$654*$D$654</f>
        <v>0</v>
      </c>
      <c r="O654" s="176"/>
      <c r="P654" s="386">
        <f>$O$654*$D$654</f>
        <v>0</v>
      </c>
      <c r="Q654" s="176">
        <v>1</v>
      </c>
      <c r="R654" s="386">
        <f>$Q$654*$D$654</f>
        <v>0</v>
      </c>
      <c r="S654" s="176"/>
      <c r="T654" s="386">
        <f>$S$654*$D$654</f>
        <v>0</v>
      </c>
      <c r="U654" s="176"/>
      <c r="V654" s="386">
        <f>$U$654*$D$654</f>
        <v>0</v>
      </c>
      <c r="W654" s="176"/>
      <c r="X654" s="386">
        <f>$W$654*$D$654</f>
        <v>0</v>
      </c>
      <c r="Y654" s="176"/>
      <c r="Z654" s="386">
        <f>$Y$654*$D$654</f>
        <v>0</v>
      </c>
      <c r="AA654" s="176"/>
      <c r="AB654" s="386">
        <f>$AA$654*$D$654</f>
        <v>0</v>
      </c>
      <c r="AC654" s="402">
        <f t="shared" si="10"/>
        <v>1</v>
      </c>
      <c r="AF654" t="s">
        <v>712</v>
      </c>
    </row>
    <row r="655" spans="1:32" ht="15" customHeight="1" thickBot="1">
      <c r="A655" s="107">
        <v>2</v>
      </c>
      <c r="B655" s="995"/>
      <c r="C655" s="997"/>
      <c r="D655" s="1011"/>
      <c r="E655" s="162">
        <f>$E$654</f>
        <v>0</v>
      </c>
      <c r="F655" s="382">
        <f>$F$654</f>
        <v>0</v>
      </c>
      <c r="G655" s="164">
        <f>$G$654+$E$655</f>
        <v>0</v>
      </c>
      <c r="H655" s="387">
        <f>$H$654+$F$655</f>
        <v>0</v>
      </c>
      <c r="I655" s="164">
        <f>$I$654+$G$655</f>
        <v>0</v>
      </c>
      <c r="J655" s="387">
        <f>$J$654+$H$655</f>
        <v>0</v>
      </c>
      <c r="K655" s="164">
        <f>$K$654+$I$655</f>
        <v>0</v>
      </c>
      <c r="L655" s="387">
        <f>$L$654+$J$655</f>
        <v>0</v>
      </c>
      <c r="M655" s="164">
        <f>$M$654+$K$655</f>
        <v>0</v>
      </c>
      <c r="N655" s="387">
        <f>$N$654+$L$655</f>
        <v>0</v>
      </c>
      <c r="O655" s="164">
        <f>$O$654+$M$655</f>
        <v>0</v>
      </c>
      <c r="P655" s="387">
        <f>$P$654+$N$655</f>
        <v>0</v>
      </c>
      <c r="Q655" s="164">
        <f>$Q$654+$O$655</f>
        <v>1</v>
      </c>
      <c r="R655" s="387">
        <f>$R$654+$P$655</f>
        <v>0</v>
      </c>
      <c r="S655" s="164">
        <f>$S$654+$Q$655</f>
        <v>1</v>
      </c>
      <c r="T655" s="387">
        <f>$T$654+$R$655</f>
        <v>0</v>
      </c>
      <c r="U655" s="164">
        <f>$U$654+$S$655</f>
        <v>1</v>
      </c>
      <c r="V655" s="387">
        <f>$V$654+$T$655</f>
        <v>0</v>
      </c>
      <c r="W655" s="164">
        <f>$W$654+$U$655</f>
        <v>1</v>
      </c>
      <c r="X655" s="387">
        <f>$X$654+$V$655</f>
        <v>0</v>
      </c>
      <c r="Y655" s="164">
        <f>$Y$654+$W$655</f>
        <v>1</v>
      </c>
      <c r="Z655" s="387">
        <f>$Z$654+$X$655</f>
        <v>0</v>
      </c>
      <c r="AA655" s="164">
        <f>$AA$654+$Y$655</f>
        <v>1</v>
      </c>
      <c r="AB655" s="387">
        <f>$AB$654+$Z$655</f>
        <v>0</v>
      </c>
      <c r="AC655" s="402">
        <f t="shared" si="10"/>
        <v>6</v>
      </c>
    </row>
    <row r="656" spans="1:32" ht="15" customHeight="1">
      <c r="A656" s="107">
        <v>1</v>
      </c>
      <c r="B656" s="994" t="str">
        <f>'04.01.4-COBERTURAS'!$B$378</f>
        <v>04.01.400.03</v>
      </c>
      <c r="C656" s="996" t="str">
        <f>'04.01.4-COBERTURAS'!$C$378</f>
        <v>RETIRADA E RECOLOCAÇÃO DE RIPA DE MADEIRA EM TELHADOS DE ATÉ 2 ÁGUAS COM TELHA CERÂMICA CAPA-CANAL, INCLUSO TRANSPORTE VERTICAL. AF_10/2025</v>
      </c>
      <c r="D656" s="1010">
        <f>'04.01.4-COBERTURAS'!$H$378</f>
        <v>0</v>
      </c>
      <c r="E656" s="175"/>
      <c r="F656" s="381">
        <f>$E$656*$D$656</f>
        <v>0</v>
      </c>
      <c r="G656" s="176"/>
      <c r="H656" s="386">
        <f>$G$656*$D$656</f>
        <v>0</v>
      </c>
      <c r="I656" s="176"/>
      <c r="J656" s="386">
        <f>$I$656*$D$656</f>
        <v>0</v>
      </c>
      <c r="K656" s="176"/>
      <c r="L656" s="386">
        <f>$K$656*$D$656</f>
        <v>0</v>
      </c>
      <c r="M656" s="176"/>
      <c r="N656" s="386">
        <f>$M$656*$D$656</f>
        <v>0</v>
      </c>
      <c r="O656" s="176"/>
      <c r="P656" s="386">
        <f>$O$656*$D$656</f>
        <v>0</v>
      </c>
      <c r="Q656" s="176">
        <v>1</v>
      </c>
      <c r="R656" s="386">
        <f>$Q$656*$D$656</f>
        <v>0</v>
      </c>
      <c r="S656" s="176"/>
      <c r="T656" s="386">
        <f>$S$656*$D$656</f>
        <v>0</v>
      </c>
      <c r="U656" s="176"/>
      <c r="V656" s="386">
        <f>$U$656*$D$656</f>
        <v>0</v>
      </c>
      <c r="W656" s="176"/>
      <c r="X656" s="386">
        <f>$W$656*$D$656</f>
        <v>0</v>
      </c>
      <c r="Y656" s="176"/>
      <c r="Z656" s="386">
        <f>$Y$656*$D$656</f>
        <v>0</v>
      </c>
      <c r="AA656" s="176"/>
      <c r="AB656" s="386">
        <f>$AA$656*$D$656</f>
        <v>0</v>
      </c>
      <c r="AC656" s="402">
        <f t="shared" si="10"/>
        <v>1</v>
      </c>
      <c r="AF656" t="s">
        <v>2229</v>
      </c>
    </row>
    <row r="657" spans="1:32" ht="15" customHeight="1" thickBot="1">
      <c r="A657" s="107">
        <v>2</v>
      </c>
      <c r="B657" s="995"/>
      <c r="C657" s="997"/>
      <c r="D657" s="1011"/>
      <c r="E657" s="162">
        <f>$E$656</f>
        <v>0</v>
      </c>
      <c r="F657" s="382">
        <f>$F$656</f>
        <v>0</v>
      </c>
      <c r="G657" s="164">
        <f>$G$656+$E$657</f>
        <v>0</v>
      </c>
      <c r="H657" s="387">
        <f>$H$656+$F$657</f>
        <v>0</v>
      </c>
      <c r="I657" s="164">
        <f>$I$656+$G$657</f>
        <v>0</v>
      </c>
      <c r="J657" s="387">
        <f>$J$656+$H$657</f>
        <v>0</v>
      </c>
      <c r="K657" s="164">
        <f>$K$656+$I$657</f>
        <v>0</v>
      </c>
      <c r="L657" s="387">
        <f>$L$656+$J$657</f>
        <v>0</v>
      </c>
      <c r="M657" s="164">
        <f>$M$656+$K$657</f>
        <v>0</v>
      </c>
      <c r="N657" s="387">
        <f>$N$656+$L$657</f>
        <v>0</v>
      </c>
      <c r="O657" s="164">
        <f>$O$656+$M$657</f>
        <v>0</v>
      </c>
      <c r="P657" s="387">
        <f>$P$656+$N$657</f>
        <v>0</v>
      </c>
      <c r="Q657" s="164">
        <f>$Q$656+$O$657</f>
        <v>1</v>
      </c>
      <c r="R657" s="387">
        <f>$R$656+$P$657</f>
        <v>0</v>
      </c>
      <c r="S657" s="164">
        <f>$S$656+$Q$657</f>
        <v>1</v>
      </c>
      <c r="T657" s="387">
        <f>$T$656+$R$657</f>
        <v>0</v>
      </c>
      <c r="U657" s="164">
        <f>$U$656+$S$657</f>
        <v>1</v>
      </c>
      <c r="V657" s="387">
        <f>$V$656+$T$657</f>
        <v>0</v>
      </c>
      <c r="W657" s="164">
        <f>$W$656+$U$657</f>
        <v>1</v>
      </c>
      <c r="X657" s="387">
        <f>$X$656+$V$657</f>
        <v>0</v>
      </c>
      <c r="Y657" s="164">
        <f>$Y$656+$W$657</f>
        <v>1</v>
      </c>
      <c r="Z657" s="387">
        <f>$Z$656+$X$657</f>
        <v>0</v>
      </c>
      <c r="AA657" s="164">
        <f>$AA$656+$Y$657</f>
        <v>1</v>
      </c>
      <c r="AB657" s="387">
        <f>$AB$656+$Z$657</f>
        <v>0</v>
      </c>
      <c r="AC657" s="402">
        <f t="shared" si="10"/>
        <v>6</v>
      </c>
    </row>
    <row r="658" spans="1:32" ht="15" customHeight="1">
      <c r="A658" s="107">
        <v>1</v>
      </c>
      <c r="B658" s="994" t="str">
        <f>'04.01.4-COBERTURAS'!$B$379</f>
        <v>04.01.400.04</v>
      </c>
      <c r="C658" s="996" t="str">
        <f>'04.01.4-COBERTURAS'!$C$379</f>
        <v>REVISÃO DA TRAMA DE MADEIRA DO TELHADO</v>
      </c>
      <c r="D658" s="1010">
        <f>'04.01.4-COBERTURAS'!$H$379</f>
        <v>0</v>
      </c>
      <c r="E658" s="175"/>
      <c r="F658" s="381">
        <f>$E$658*$D$658</f>
        <v>0</v>
      </c>
      <c r="G658" s="176"/>
      <c r="H658" s="386">
        <f>$G$658*$D$658</f>
        <v>0</v>
      </c>
      <c r="I658" s="176"/>
      <c r="J658" s="386">
        <f>$I$658*$D$658</f>
        <v>0</v>
      </c>
      <c r="K658" s="176"/>
      <c r="L658" s="386">
        <f>$K$658*$D$658</f>
        <v>0</v>
      </c>
      <c r="M658" s="176"/>
      <c r="N658" s="386">
        <f>$M$658*$D$658</f>
        <v>0</v>
      </c>
      <c r="O658" s="176"/>
      <c r="P658" s="386">
        <f>$O$658*$D$658</f>
        <v>0</v>
      </c>
      <c r="Q658" s="176">
        <v>1</v>
      </c>
      <c r="R658" s="386">
        <f>$Q$658*$D$658</f>
        <v>0</v>
      </c>
      <c r="S658" s="176"/>
      <c r="T658" s="386">
        <f>$S$658*$D$658</f>
        <v>0</v>
      </c>
      <c r="U658" s="176"/>
      <c r="V658" s="386">
        <f>$U$658*$D$658</f>
        <v>0</v>
      </c>
      <c r="W658" s="176"/>
      <c r="X658" s="386">
        <f>$W$658*$D$658</f>
        <v>0</v>
      </c>
      <c r="Y658" s="176"/>
      <c r="Z658" s="386">
        <f>$Y$658*$D$658</f>
        <v>0</v>
      </c>
      <c r="AA658" s="176"/>
      <c r="AB658" s="386">
        <f>$AA$658*$D$658</f>
        <v>0</v>
      </c>
      <c r="AC658" s="402">
        <f t="shared" si="10"/>
        <v>1</v>
      </c>
      <c r="AF658" t="s">
        <v>2938</v>
      </c>
    </row>
    <row r="659" spans="1:32" ht="15" customHeight="1" thickBot="1">
      <c r="A659" s="107">
        <v>2</v>
      </c>
      <c r="B659" s="995"/>
      <c r="C659" s="997"/>
      <c r="D659" s="1011"/>
      <c r="E659" s="162">
        <f>$E$658</f>
        <v>0</v>
      </c>
      <c r="F659" s="382">
        <f>$F$658</f>
        <v>0</v>
      </c>
      <c r="G659" s="164">
        <f>$G$658+$E$659</f>
        <v>0</v>
      </c>
      <c r="H659" s="387">
        <f>$H$658+$F$659</f>
        <v>0</v>
      </c>
      <c r="I659" s="164">
        <f>$I$658+$G$659</f>
        <v>0</v>
      </c>
      <c r="J659" s="387">
        <f>$J$658+$H$659</f>
        <v>0</v>
      </c>
      <c r="K659" s="164">
        <f>$K$658+$I$659</f>
        <v>0</v>
      </c>
      <c r="L659" s="387">
        <f>$L$658+$J$659</f>
        <v>0</v>
      </c>
      <c r="M659" s="164">
        <f>$M$658+$K$659</f>
        <v>0</v>
      </c>
      <c r="N659" s="387">
        <f>$N$658+$L$659</f>
        <v>0</v>
      </c>
      <c r="O659" s="164">
        <f>$O$658+$M$659</f>
        <v>0</v>
      </c>
      <c r="P659" s="387">
        <f>$P$658+$N$659</f>
        <v>0</v>
      </c>
      <c r="Q659" s="164">
        <f>$Q$658+$O$659</f>
        <v>1</v>
      </c>
      <c r="R659" s="387">
        <f>$R$658+$P$659</f>
        <v>0</v>
      </c>
      <c r="S659" s="164">
        <f>$S$658+$Q$659</f>
        <v>1</v>
      </c>
      <c r="T659" s="387">
        <f>$T$658+$R$659</f>
        <v>0</v>
      </c>
      <c r="U659" s="164">
        <f>$U$658+$S$659</f>
        <v>1</v>
      </c>
      <c r="V659" s="387">
        <f>$V$658+$T$659</f>
        <v>0</v>
      </c>
      <c r="W659" s="164">
        <f>$W$658+$U$659</f>
        <v>1</v>
      </c>
      <c r="X659" s="387">
        <f>$X$658+$V$659</f>
        <v>0</v>
      </c>
      <c r="Y659" s="164">
        <f>$Y$658+$W$659</f>
        <v>1</v>
      </c>
      <c r="Z659" s="387">
        <f>$Z$658+$X$659</f>
        <v>0</v>
      </c>
      <c r="AA659" s="164">
        <f>$AA$658+$Y$659</f>
        <v>1</v>
      </c>
      <c r="AB659" s="387">
        <f>$AB$658+$Z$659</f>
        <v>0</v>
      </c>
      <c r="AC659" s="402">
        <f t="shared" si="10"/>
        <v>6</v>
      </c>
    </row>
    <row r="660" spans="1:32" ht="15" customHeight="1">
      <c r="A660" s="107">
        <v>1</v>
      </c>
      <c r="B660" s="994" t="str">
        <f>'04.01.4-COBERTURAS'!$B$380</f>
        <v>04.01.400.06</v>
      </c>
      <c r="C660" s="996" t="str">
        <f>'04.01.4-COBERTURAS'!$C$380</f>
        <v>SUBCOBERTURA COM MANTA PLÁSTICA REVESTIDA POR PELÍCULA DE ALUMÍNO, INCLUSO TRANSPORTE VERTICAL. AF_07/2019</v>
      </c>
      <c r="D660" s="1010">
        <f>'04.01.4-COBERTURAS'!$H$380</f>
        <v>0</v>
      </c>
      <c r="E660" s="175"/>
      <c r="F660" s="381">
        <f>$E$660*$D$660</f>
        <v>0</v>
      </c>
      <c r="G660" s="176"/>
      <c r="H660" s="386">
        <f>$G$660*$D$660</f>
        <v>0</v>
      </c>
      <c r="I660" s="176"/>
      <c r="J660" s="386">
        <f>$I$660*$D$660</f>
        <v>0</v>
      </c>
      <c r="K660" s="176"/>
      <c r="L660" s="386">
        <f>$K$660*$D$660</f>
        <v>0</v>
      </c>
      <c r="M660" s="176"/>
      <c r="N660" s="386">
        <f>$M$660*$D$660</f>
        <v>0</v>
      </c>
      <c r="O660" s="176"/>
      <c r="P660" s="386">
        <f>$O$660*$D$660</f>
        <v>0</v>
      </c>
      <c r="Q660" s="176">
        <v>1</v>
      </c>
      <c r="R660" s="386">
        <f>$Q$660*$D$660</f>
        <v>0</v>
      </c>
      <c r="S660" s="176"/>
      <c r="T660" s="386">
        <f>$S$660*$D$660</f>
        <v>0</v>
      </c>
      <c r="U660" s="176"/>
      <c r="V660" s="386">
        <f>$U$660*$D$660</f>
        <v>0</v>
      </c>
      <c r="W660" s="176"/>
      <c r="X660" s="386">
        <f>$W$660*$D$660</f>
        <v>0</v>
      </c>
      <c r="Y660" s="176"/>
      <c r="Z660" s="386">
        <f>$Y$660*$D$660</f>
        <v>0</v>
      </c>
      <c r="AA660" s="176"/>
      <c r="AB660" s="386">
        <f>$AA$660*$D$660</f>
        <v>0</v>
      </c>
      <c r="AC660" s="402">
        <f t="shared" si="10"/>
        <v>1</v>
      </c>
      <c r="AF660" t="s">
        <v>2939</v>
      </c>
    </row>
    <row r="661" spans="1:32" ht="15" customHeight="1" thickBot="1">
      <c r="A661" s="107">
        <v>2</v>
      </c>
      <c r="B661" s="995"/>
      <c r="C661" s="997"/>
      <c r="D661" s="1011"/>
      <c r="E661" s="162">
        <f>$E$660</f>
        <v>0</v>
      </c>
      <c r="F661" s="382">
        <f>$F$660</f>
        <v>0</v>
      </c>
      <c r="G661" s="164">
        <f>$G$660+$E$661</f>
        <v>0</v>
      </c>
      <c r="H661" s="387">
        <f>$H$660+$F$661</f>
        <v>0</v>
      </c>
      <c r="I661" s="164">
        <f>$I$660+$G$661</f>
        <v>0</v>
      </c>
      <c r="J661" s="387">
        <f>$J$660+$H$661</f>
        <v>0</v>
      </c>
      <c r="K661" s="164">
        <f>$K$660+$I$661</f>
        <v>0</v>
      </c>
      <c r="L661" s="387">
        <f>$L$660+$J$661</f>
        <v>0</v>
      </c>
      <c r="M661" s="164">
        <f>$M$660+$K$661</f>
        <v>0</v>
      </c>
      <c r="N661" s="387">
        <f>$N$660+$L$661</f>
        <v>0</v>
      </c>
      <c r="O661" s="164">
        <f>$O$660+$M$661</f>
        <v>0</v>
      </c>
      <c r="P661" s="387">
        <f>$P$660+$N$661</f>
        <v>0</v>
      </c>
      <c r="Q661" s="164">
        <f>$Q$660+$O$661</f>
        <v>1</v>
      </c>
      <c r="R661" s="387">
        <f>$R$660+$P$661</f>
        <v>0</v>
      </c>
      <c r="S661" s="164">
        <f>$S$660+$Q$661</f>
        <v>1</v>
      </c>
      <c r="T661" s="387">
        <f>$T$660+$R$661</f>
        <v>0</v>
      </c>
      <c r="U661" s="164">
        <f>$U$660+$S$661</f>
        <v>1</v>
      </c>
      <c r="V661" s="387">
        <f>$V$660+$T$661</f>
        <v>0</v>
      </c>
      <c r="W661" s="164">
        <f>$W$660+$U$661</f>
        <v>1</v>
      </c>
      <c r="X661" s="387">
        <f>$X$660+$V$661</f>
        <v>0</v>
      </c>
      <c r="Y661" s="164">
        <f>$Y$660+$W$661</f>
        <v>1</v>
      </c>
      <c r="Z661" s="387">
        <f>$Z$660+$X$661</f>
        <v>0</v>
      </c>
      <c r="AA661" s="164">
        <f>$AA$660+$Y$661</f>
        <v>1</v>
      </c>
      <c r="AB661" s="387">
        <f>$AB$660+$Z$661</f>
        <v>0</v>
      </c>
      <c r="AC661" s="402">
        <f t="shared" si="10"/>
        <v>6</v>
      </c>
    </row>
    <row r="662" spans="1:32" ht="15" customHeight="1">
      <c r="A662" s="107">
        <v>1</v>
      </c>
      <c r="B662" s="994" t="str">
        <f>'04.01.4-COBERTURAS'!$B$381</f>
        <v>04.01.400.07</v>
      </c>
      <c r="C662" s="996" t="str">
        <f>'04.01.4-COBERTURAS'!$C$381</f>
        <v>TELHAMENTO COM TELHA CERÂMICA CAPA-CANAL, TIPO COLONIAL, COM MAIS DE 2 ÁGUAS, INCLUSO TRANSPORTE VERTICAL, INCLUSIVE APLICAÇÃO DE RESINA</v>
      </c>
      <c r="D662" s="1010">
        <f>'04.01.4-COBERTURAS'!$H$381</f>
        <v>0</v>
      </c>
      <c r="E662" s="175"/>
      <c r="F662" s="381">
        <f>$E$662*$D$662</f>
        <v>0</v>
      </c>
      <c r="G662" s="176"/>
      <c r="H662" s="386">
        <f>$G$662*$D$662</f>
        <v>0</v>
      </c>
      <c r="I662" s="176"/>
      <c r="J662" s="386">
        <f>$I$662*$D$662</f>
        <v>0</v>
      </c>
      <c r="K662" s="176"/>
      <c r="L662" s="386">
        <f>$K$662*$D$662</f>
        <v>0</v>
      </c>
      <c r="M662" s="176"/>
      <c r="N662" s="386">
        <f>$M$662*$D$662</f>
        <v>0</v>
      </c>
      <c r="O662" s="176"/>
      <c r="P662" s="386">
        <f>$O$662*$D$662</f>
        <v>0</v>
      </c>
      <c r="Q662" s="176">
        <v>1</v>
      </c>
      <c r="R662" s="386">
        <f>$Q$662*$D$662</f>
        <v>0</v>
      </c>
      <c r="S662" s="176"/>
      <c r="T662" s="386">
        <f>$S$662*$D$662</f>
        <v>0</v>
      </c>
      <c r="U662" s="176"/>
      <c r="V662" s="386">
        <f>$U$662*$D$662</f>
        <v>0</v>
      </c>
      <c r="W662" s="176"/>
      <c r="X662" s="386">
        <f>$W$662*$D$662</f>
        <v>0</v>
      </c>
      <c r="Y662" s="176"/>
      <c r="Z662" s="386">
        <f>$Y$662*$D$662</f>
        <v>0</v>
      </c>
      <c r="AA662" s="176"/>
      <c r="AB662" s="386">
        <f>$AA$662*$D$662</f>
        <v>0</v>
      </c>
      <c r="AC662" s="402">
        <f t="shared" si="10"/>
        <v>1</v>
      </c>
      <c r="AF662" t="s">
        <v>2940</v>
      </c>
    </row>
    <row r="663" spans="1:32" ht="15" customHeight="1" thickBot="1">
      <c r="A663" s="107">
        <v>2</v>
      </c>
      <c r="B663" s="995"/>
      <c r="C663" s="997"/>
      <c r="D663" s="1011"/>
      <c r="E663" s="162">
        <f>$E$662</f>
        <v>0</v>
      </c>
      <c r="F663" s="382">
        <f>$F$662</f>
        <v>0</v>
      </c>
      <c r="G663" s="164">
        <f>$G$662+$E$663</f>
        <v>0</v>
      </c>
      <c r="H663" s="387">
        <f>$H$662+$F$663</f>
        <v>0</v>
      </c>
      <c r="I663" s="164">
        <f>$I$662+$G$663</f>
        <v>0</v>
      </c>
      <c r="J663" s="387">
        <f>$J$662+$H$663</f>
        <v>0</v>
      </c>
      <c r="K663" s="164">
        <f>$K$662+$I$663</f>
        <v>0</v>
      </c>
      <c r="L663" s="387">
        <f>$L$662+$J$663</f>
        <v>0</v>
      </c>
      <c r="M663" s="164">
        <f>$M$662+$K$663</f>
        <v>0</v>
      </c>
      <c r="N663" s="387">
        <f>$N$662+$L$663</f>
        <v>0</v>
      </c>
      <c r="O663" s="164">
        <f>$O$662+$M$663</f>
        <v>0</v>
      </c>
      <c r="P663" s="387">
        <f>$P$662+$N$663</f>
        <v>0</v>
      </c>
      <c r="Q663" s="164">
        <f>$Q$662+$O$663</f>
        <v>1</v>
      </c>
      <c r="R663" s="387">
        <f>$R$662+$P$663</f>
        <v>0</v>
      </c>
      <c r="S663" s="164">
        <f>$S$662+$Q$663</f>
        <v>1</v>
      </c>
      <c r="T663" s="387">
        <f>$T$662+$R$663</f>
        <v>0</v>
      </c>
      <c r="U663" s="164">
        <f>$U$662+$S$663</f>
        <v>1</v>
      </c>
      <c r="V663" s="387">
        <f>$V$662+$T$663</f>
        <v>0</v>
      </c>
      <c r="W663" s="164">
        <f>$W$662+$U$663</f>
        <v>1</v>
      </c>
      <c r="X663" s="387">
        <f>$X$662+$V$663</f>
        <v>0</v>
      </c>
      <c r="Y663" s="164">
        <f>$Y$662+$W$663</f>
        <v>1</v>
      </c>
      <c r="Z663" s="387">
        <f>$Z$662+$X$663</f>
        <v>0</v>
      </c>
      <c r="AA663" s="164">
        <f>$AA$662+$Y$663</f>
        <v>1</v>
      </c>
      <c r="AB663" s="387">
        <f>$AB$662+$Z$663</f>
        <v>0</v>
      </c>
      <c r="AC663" s="402">
        <f t="shared" si="10"/>
        <v>6</v>
      </c>
    </row>
    <row r="664" spans="1:32" ht="15" customHeight="1">
      <c r="A664" s="107">
        <v>1</v>
      </c>
      <c r="B664" s="994" t="str">
        <f>'04.01.4-COBERTURAS'!$B$382</f>
        <v>04.01.400.08</v>
      </c>
      <c r="C664" s="996" t="str">
        <f>'04.01.4-COBERTURAS'!$C$382</f>
        <v>CUMEEIRA E ESPIGÃO PARA TELHA CERÂMICA EMBOÇADA COM ARGAMASSA TRAÇO 1:2:9 (CIMENTO, CAL E AREIA), PARA TELHADOS COM MAIS DE 2 ÁGUAS, INCLUSO TRANSPORTE VERTICAL. AF_07/2019</v>
      </c>
      <c r="D664" s="1010">
        <f>'04.01.4-COBERTURAS'!$H$382</f>
        <v>0</v>
      </c>
      <c r="E664" s="175"/>
      <c r="F664" s="381">
        <f>$E$664*$D$664</f>
        <v>0</v>
      </c>
      <c r="G664" s="176"/>
      <c r="H664" s="386">
        <f>$G$664*$D$664</f>
        <v>0</v>
      </c>
      <c r="I664" s="176"/>
      <c r="J664" s="386">
        <f>$I$664*$D$664</f>
        <v>0</v>
      </c>
      <c r="K664" s="176"/>
      <c r="L664" s="386">
        <f>$K$664*$D$664</f>
        <v>0</v>
      </c>
      <c r="M664" s="176"/>
      <c r="N664" s="386">
        <f>$M$664*$D$664</f>
        <v>0</v>
      </c>
      <c r="O664" s="176"/>
      <c r="P664" s="386">
        <f>$O$664*$D$664</f>
        <v>0</v>
      </c>
      <c r="Q664" s="176">
        <v>1</v>
      </c>
      <c r="R664" s="386">
        <f>$Q$664*$D$664</f>
        <v>0</v>
      </c>
      <c r="S664" s="176"/>
      <c r="T664" s="386">
        <f>$S$664*$D$664</f>
        <v>0</v>
      </c>
      <c r="U664" s="176"/>
      <c r="V664" s="386">
        <f>$U$664*$D$664</f>
        <v>0</v>
      </c>
      <c r="W664" s="176"/>
      <c r="X664" s="386">
        <f>$W$664*$D$664</f>
        <v>0</v>
      </c>
      <c r="Y664" s="176"/>
      <c r="Z664" s="386">
        <f>$Y$664*$D$664</f>
        <v>0</v>
      </c>
      <c r="AA664" s="176"/>
      <c r="AB664" s="386">
        <f>$AA$664*$D$664</f>
        <v>0</v>
      </c>
      <c r="AC664" s="402">
        <f t="shared" si="10"/>
        <v>1</v>
      </c>
      <c r="AF664" t="s">
        <v>2941</v>
      </c>
    </row>
    <row r="665" spans="1:32" ht="15" customHeight="1" thickBot="1">
      <c r="A665" s="107">
        <v>2</v>
      </c>
      <c r="B665" s="995"/>
      <c r="C665" s="997"/>
      <c r="D665" s="1011"/>
      <c r="E665" s="162">
        <f>$E$664</f>
        <v>0</v>
      </c>
      <c r="F665" s="382">
        <f>$F$664</f>
        <v>0</v>
      </c>
      <c r="G665" s="164">
        <f>$G$664+$E$665</f>
        <v>0</v>
      </c>
      <c r="H665" s="387">
        <f>$H$664+$F$665</f>
        <v>0</v>
      </c>
      <c r="I665" s="164">
        <f>$I$664+$G$665</f>
        <v>0</v>
      </c>
      <c r="J665" s="387">
        <f>$J$664+$H$665</f>
        <v>0</v>
      </c>
      <c r="K665" s="164">
        <f>$K$664+$I$665</f>
        <v>0</v>
      </c>
      <c r="L665" s="387">
        <f>$L$664+$J$665</f>
        <v>0</v>
      </c>
      <c r="M665" s="164">
        <f>$M$664+$K$665</f>
        <v>0</v>
      </c>
      <c r="N665" s="387">
        <f>$N$664+$L$665</f>
        <v>0</v>
      </c>
      <c r="O665" s="164">
        <f>$O$664+$M$665</f>
        <v>0</v>
      </c>
      <c r="P665" s="387">
        <f>$P$664+$N$665</f>
        <v>0</v>
      </c>
      <c r="Q665" s="164">
        <f>$Q$664+$O$665</f>
        <v>1</v>
      </c>
      <c r="R665" s="387">
        <f>$R$664+$P$665</f>
        <v>0</v>
      </c>
      <c r="S665" s="164">
        <f>$S$664+$Q$665</f>
        <v>1</v>
      </c>
      <c r="T665" s="387">
        <f>$T$664+$R$665</f>
        <v>0</v>
      </c>
      <c r="U665" s="164">
        <f>$U$664+$S$665</f>
        <v>1</v>
      </c>
      <c r="V665" s="387">
        <f>$V$664+$T$665</f>
        <v>0</v>
      </c>
      <c r="W665" s="164">
        <f>$W$664+$U$665</f>
        <v>1</v>
      </c>
      <c r="X665" s="387">
        <f>$X$664+$V$665</f>
        <v>0</v>
      </c>
      <c r="Y665" s="164">
        <f>$Y$664+$W$665</f>
        <v>1</v>
      </c>
      <c r="Z665" s="387">
        <f>$Z$664+$X$665</f>
        <v>0</v>
      </c>
      <c r="AA665" s="164">
        <f>$AA$664+$Y$665</f>
        <v>1</v>
      </c>
      <c r="AB665" s="387">
        <f>$AB$664+$Z$665</f>
        <v>0</v>
      </c>
      <c r="AC665" s="402">
        <f t="shared" si="10"/>
        <v>6</v>
      </c>
    </row>
    <row r="666" spans="1:32" ht="15" customHeight="1" thickBot="1">
      <c r="B666" s="127" t="str">
        <f>'04.01.4-COBERTURAS'!$B$383</f>
        <v>04.01.700</v>
      </c>
      <c r="C666" s="128" t="str">
        <f>'04.01.4-COBERTURAS'!$C$383</f>
        <v>Acabamentos e Arremates</v>
      </c>
      <c r="D666" s="343"/>
      <c r="E666" s="1000"/>
      <c r="F666" s="1000"/>
      <c r="G666" s="1000"/>
      <c r="H666" s="1000"/>
      <c r="I666" s="1000"/>
      <c r="J666" s="1000"/>
      <c r="K666" s="1000"/>
      <c r="L666" s="1000"/>
      <c r="M666" s="1000"/>
      <c r="N666" s="1000"/>
      <c r="O666" s="1000"/>
      <c r="P666" s="1000"/>
      <c r="Q666" s="1000"/>
      <c r="R666" s="1000"/>
      <c r="S666" s="1000"/>
      <c r="T666" s="1000"/>
      <c r="U666" s="1000"/>
      <c r="V666" s="1000"/>
      <c r="W666" s="1000"/>
      <c r="X666" s="1000"/>
      <c r="Y666" s="1000"/>
      <c r="Z666" s="1000"/>
      <c r="AA666" s="1000"/>
      <c r="AB666" s="1000"/>
      <c r="AC666" s="402">
        <f t="shared" si="10"/>
        <v>0</v>
      </c>
      <c r="AF666" t="s">
        <v>2942</v>
      </c>
    </row>
    <row r="667" spans="1:32" ht="15" customHeight="1">
      <c r="A667" s="107">
        <v>1</v>
      </c>
      <c r="B667" s="994" t="str">
        <f>'04.01.4-COBERTURAS'!$B$384</f>
        <v>04.01.700.01</v>
      </c>
      <c r="C667" s="996" t="str">
        <f>'04.01.4-COBERTURAS'!$C$384</f>
        <v xml:space="preserve">RUFO EM CHAPA DE ALUMÍNIO #1.5MM, LARGURA DE 30 CM, INCLUSO TRANSPORTE VERTICAL </v>
      </c>
      <c r="D667" s="1010">
        <f>'04.01.4-COBERTURAS'!$H$384</f>
        <v>0</v>
      </c>
      <c r="E667" s="175"/>
      <c r="F667" s="381">
        <f>$E$667*$D$667</f>
        <v>0</v>
      </c>
      <c r="G667" s="176"/>
      <c r="H667" s="386">
        <f>$G$667*$D$667</f>
        <v>0</v>
      </c>
      <c r="I667" s="176"/>
      <c r="J667" s="386">
        <f>$I$667*$D$667</f>
        <v>0</v>
      </c>
      <c r="K667" s="176"/>
      <c r="L667" s="386">
        <f>$K$667*$D$667</f>
        <v>0</v>
      </c>
      <c r="M667" s="176"/>
      <c r="N667" s="386">
        <f>$M$667*$D$667</f>
        <v>0</v>
      </c>
      <c r="O667" s="176"/>
      <c r="P667" s="386">
        <f>$O$667*$D$667</f>
        <v>0</v>
      </c>
      <c r="Q667" s="176">
        <v>1</v>
      </c>
      <c r="R667" s="386">
        <f>$Q$667*$D$667</f>
        <v>0</v>
      </c>
      <c r="S667" s="176"/>
      <c r="T667" s="386">
        <f>$S$667*$D$667</f>
        <v>0</v>
      </c>
      <c r="U667" s="176"/>
      <c r="V667" s="386">
        <f>$U$667*$D$667</f>
        <v>0</v>
      </c>
      <c r="W667" s="176"/>
      <c r="X667" s="386">
        <f>$W$667*$D$667</f>
        <v>0</v>
      </c>
      <c r="Y667" s="176"/>
      <c r="Z667" s="386">
        <f>$Y$667*$D$667</f>
        <v>0</v>
      </c>
      <c r="AA667" s="176"/>
      <c r="AB667" s="386">
        <f>$AA$667*$D$667</f>
        <v>0</v>
      </c>
      <c r="AC667" s="402">
        <f t="shared" si="10"/>
        <v>1</v>
      </c>
      <c r="AF667" t="s">
        <v>2943</v>
      </c>
    </row>
    <row r="668" spans="1:32" ht="15" customHeight="1" thickBot="1">
      <c r="A668" s="107">
        <v>2</v>
      </c>
      <c r="B668" s="995"/>
      <c r="C668" s="997"/>
      <c r="D668" s="1011"/>
      <c r="E668" s="162">
        <f>$E$667</f>
        <v>0</v>
      </c>
      <c r="F668" s="382">
        <f>$F$667</f>
        <v>0</v>
      </c>
      <c r="G668" s="164">
        <f>$G$667+$E$668</f>
        <v>0</v>
      </c>
      <c r="H668" s="387">
        <f>$H$667+$F$668</f>
        <v>0</v>
      </c>
      <c r="I668" s="164">
        <f>$I$667+$G$668</f>
        <v>0</v>
      </c>
      <c r="J668" s="387">
        <f>$J$667+$H$668</f>
        <v>0</v>
      </c>
      <c r="K668" s="164">
        <f>$K$667+$I$668</f>
        <v>0</v>
      </c>
      <c r="L668" s="387">
        <f>$L$667+$J$668</f>
        <v>0</v>
      </c>
      <c r="M668" s="164">
        <f>$M$667+$K$668</f>
        <v>0</v>
      </c>
      <c r="N668" s="387">
        <f>$N$667+$L$668</f>
        <v>0</v>
      </c>
      <c r="O668" s="164">
        <f>$O$667+$M$668</f>
        <v>0</v>
      </c>
      <c r="P668" s="387">
        <f>$P$667+$N$668</f>
        <v>0</v>
      </c>
      <c r="Q668" s="164">
        <f>$Q$667+$O$668</f>
        <v>1</v>
      </c>
      <c r="R668" s="387">
        <f>$R$667+$P$668</f>
        <v>0</v>
      </c>
      <c r="S668" s="164">
        <f>$S$667+$Q$668</f>
        <v>1</v>
      </c>
      <c r="T668" s="387">
        <f>$T$667+$R$668</f>
        <v>0</v>
      </c>
      <c r="U668" s="164">
        <f>$U$667+$S$668</f>
        <v>1</v>
      </c>
      <c r="V668" s="387">
        <f>$V$667+$T$668</f>
        <v>0</v>
      </c>
      <c r="W668" s="164">
        <f>$W$667+$U$668</f>
        <v>1</v>
      </c>
      <c r="X668" s="387">
        <f>$X$667+$V$668</f>
        <v>0</v>
      </c>
      <c r="Y668" s="164">
        <f>$Y$667+$W$668</f>
        <v>1</v>
      </c>
      <c r="Z668" s="387">
        <f>$Z$667+$X$668</f>
        <v>0</v>
      </c>
      <c r="AA668" s="164">
        <f>$AA$667+$Y$668</f>
        <v>1</v>
      </c>
      <c r="AB668" s="387">
        <f>$AB$667+$Z$668</f>
        <v>0</v>
      </c>
      <c r="AC668" s="402">
        <f t="shared" si="10"/>
        <v>6</v>
      </c>
    </row>
    <row r="669" spans="1:32" ht="15" customHeight="1">
      <c r="A669" s="107">
        <v>1</v>
      </c>
      <c r="B669" s="994" t="str">
        <f>'04.01.4-COBERTURAS'!$B$385</f>
        <v>04.01.700.02</v>
      </c>
      <c r="C669" s="996" t="str">
        <f>'04.01.4-COBERTURAS'!$C$385</f>
        <v>CALHA EM CHAPA DE ALUMÍNIO, SEMICIRCULAR, 15X10CM, 2MM DE ESPESSURA, INCLUSO TRANSPORTE VERTICAL</v>
      </c>
      <c r="D669" s="1010">
        <f>'04.01.4-COBERTURAS'!$H$385</f>
        <v>0</v>
      </c>
      <c r="E669" s="175"/>
      <c r="F669" s="381">
        <f>$E$669*$D$669</f>
        <v>0</v>
      </c>
      <c r="G669" s="176"/>
      <c r="H669" s="386">
        <f>$G$669*$D$669</f>
        <v>0</v>
      </c>
      <c r="I669" s="176"/>
      <c r="J669" s="386">
        <f>$I$669*$D$669</f>
        <v>0</v>
      </c>
      <c r="K669" s="176"/>
      <c r="L669" s="386">
        <f>$K$669*$D$669</f>
        <v>0</v>
      </c>
      <c r="M669" s="176"/>
      <c r="N669" s="386">
        <f>$M$669*$D$669</f>
        <v>0</v>
      </c>
      <c r="O669" s="176"/>
      <c r="P669" s="386">
        <f>$O$669*$D$669</f>
        <v>0</v>
      </c>
      <c r="Q669" s="176">
        <v>1</v>
      </c>
      <c r="R669" s="386">
        <f>$Q$669*$D$669</f>
        <v>0</v>
      </c>
      <c r="S669" s="176"/>
      <c r="T669" s="386">
        <f>$S$669*$D$669</f>
        <v>0</v>
      </c>
      <c r="U669" s="176"/>
      <c r="V669" s="386">
        <f>$U$669*$D$669</f>
        <v>0</v>
      </c>
      <c r="W669" s="176"/>
      <c r="X669" s="386">
        <f>$W$669*$D$669</f>
        <v>0</v>
      </c>
      <c r="Y669" s="176"/>
      <c r="Z669" s="386">
        <f>$Y$669*$D$669</f>
        <v>0</v>
      </c>
      <c r="AA669" s="176"/>
      <c r="AB669" s="386">
        <f>$AA$669*$D$669</f>
        <v>0</v>
      </c>
      <c r="AC669" s="402">
        <f t="shared" si="10"/>
        <v>1</v>
      </c>
      <c r="AF669" t="s">
        <v>2944</v>
      </c>
    </row>
    <row r="670" spans="1:32" ht="15" customHeight="1" thickBot="1">
      <c r="A670" s="107">
        <v>2</v>
      </c>
      <c r="B670" s="995"/>
      <c r="C670" s="997"/>
      <c r="D670" s="1011"/>
      <c r="E670" s="162">
        <f>$E$669</f>
        <v>0</v>
      </c>
      <c r="F670" s="382">
        <f>$F$669</f>
        <v>0</v>
      </c>
      <c r="G670" s="164">
        <f>$G$669+$E$670</f>
        <v>0</v>
      </c>
      <c r="H670" s="387">
        <f>$H$669+$F$670</f>
        <v>0</v>
      </c>
      <c r="I670" s="164">
        <f>$I$669+$G$670</f>
        <v>0</v>
      </c>
      <c r="J670" s="387">
        <f>$J$669+$H$670</f>
        <v>0</v>
      </c>
      <c r="K670" s="164">
        <f>$K$669+$I$670</f>
        <v>0</v>
      </c>
      <c r="L670" s="387">
        <f>$L$669+$J$670</f>
        <v>0</v>
      </c>
      <c r="M670" s="164">
        <f>$M$669+$K$670</f>
        <v>0</v>
      </c>
      <c r="N670" s="387">
        <f>$N$669+$L$670</f>
        <v>0</v>
      </c>
      <c r="O670" s="164">
        <f>$O$669+$M$670</f>
        <v>0</v>
      </c>
      <c r="P670" s="387">
        <f>$P$669+$N$670</f>
        <v>0</v>
      </c>
      <c r="Q670" s="164">
        <f>$Q$669+$O$670</f>
        <v>1</v>
      </c>
      <c r="R670" s="387">
        <f>$R$669+$P$670</f>
        <v>0</v>
      </c>
      <c r="S670" s="164">
        <f>$S$669+$Q$670</f>
        <v>1</v>
      </c>
      <c r="T670" s="387">
        <f>$T$669+$R$670</f>
        <v>0</v>
      </c>
      <c r="U670" s="164">
        <f>$U$669+$S$670</f>
        <v>1</v>
      </c>
      <c r="V670" s="387">
        <f>$V$669+$T$670</f>
        <v>0</v>
      </c>
      <c r="W670" s="164">
        <f>$W$669+$U$670</f>
        <v>1</v>
      </c>
      <c r="X670" s="387">
        <f>$X$669+$V$670</f>
        <v>0</v>
      </c>
      <c r="Y670" s="164">
        <f>$Y$669+$W$670</f>
        <v>1</v>
      </c>
      <c r="Z670" s="387">
        <f>$Z$669+$X$670</f>
        <v>0</v>
      </c>
      <c r="AA670" s="164">
        <f>$AA$669+$Y$670</f>
        <v>1</v>
      </c>
      <c r="AB670" s="387">
        <f>$AB$669+$Z$670</f>
        <v>0</v>
      </c>
      <c r="AC670" s="402">
        <f t="shared" si="10"/>
        <v>6</v>
      </c>
    </row>
    <row r="671" spans="1:32" ht="15" customHeight="1">
      <c r="A671" s="107">
        <v>1</v>
      </c>
      <c r="B671" s="994" t="str">
        <f>'04.01.4-COBERTURAS'!$B$386</f>
        <v>04.01.700.03</v>
      </c>
      <c r="C671" s="996" t="str">
        <f>'04.01.4-COBERTURAS'!$C$386</f>
        <v>CALHA EM CHAPA DE ALUMÍNIO, DESENVOLVIMENTO DE 65CM, 1,5MM DE ESPESSURA, INCLUSO TRANSPORTE VERTICAL</v>
      </c>
      <c r="D671" s="1010">
        <f>'04.01.4-COBERTURAS'!$H$386</f>
        <v>0</v>
      </c>
      <c r="E671" s="175"/>
      <c r="F671" s="381">
        <f>$E$669*$D$669</f>
        <v>0</v>
      </c>
      <c r="G671" s="176"/>
      <c r="H671" s="386">
        <f>G671*$D$671</f>
        <v>0</v>
      </c>
      <c r="I671" s="176"/>
      <c r="J671" s="386">
        <f>I671*$D$671</f>
        <v>0</v>
      </c>
      <c r="K671" s="176"/>
      <c r="L671" s="386">
        <f>K671*$D$671</f>
        <v>0</v>
      </c>
      <c r="M671" s="176"/>
      <c r="N671" s="386">
        <f>M671*$D$671</f>
        <v>0</v>
      </c>
      <c r="O671" s="176"/>
      <c r="P671" s="386">
        <f>O671*$D$671</f>
        <v>0</v>
      </c>
      <c r="Q671" s="176">
        <v>1</v>
      </c>
      <c r="R671" s="386">
        <f>Q671*$D$671</f>
        <v>0</v>
      </c>
      <c r="S671" s="176"/>
      <c r="T671" s="386">
        <f>S671*$D$671</f>
        <v>0</v>
      </c>
      <c r="U671" s="176"/>
      <c r="V671" s="386">
        <f t="shared" ref="V671:AB671" si="11">U671*$D$671</f>
        <v>0</v>
      </c>
      <c r="W671" s="176"/>
      <c r="X671" s="386">
        <f t="shared" si="11"/>
        <v>0</v>
      </c>
      <c r="Y671" s="176"/>
      <c r="Z671" s="386">
        <f t="shared" si="11"/>
        <v>0</v>
      </c>
      <c r="AA671" s="176"/>
      <c r="AB671" s="386">
        <f t="shared" si="11"/>
        <v>0</v>
      </c>
      <c r="AC671" s="402">
        <f t="shared" si="10"/>
        <v>1</v>
      </c>
      <c r="AF671" t="s">
        <v>2945</v>
      </c>
    </row>
    <row r="672" spans="1:32" ht="15" customHeight="1" thickBot="1">
      <c r="A672" s="107">
        <v>2</v>
      </c>
      <c r="B672" s="995"/>
      <c r="C672" s="997"/>
      <c r="D672" s="1011"/>
      <c r="E672" s="162">
        <f>E671</f>
        <v>0</v>
      </c>
      <c r="F672" s="382">
        <f>F671</f>
        <v>0</v>
      </c>
      <c r="G672" s="164">
        <f>G671+E672</f>
        <v>0</v>
      </c>
      <c r="H672" s="387">
        <f>H671+F672</f>
        <v>0</v>
      </c>
      <c r="I672" s="164">
        <f t="shared" ref="I672:N672" si="12">I671+G672</f>
        <v>0</v>
      </c>
      <c r="J672" s="387">
        <f t="shared" si="12"/>
        <v>0</v>
      </c>
      <c r="K672" s="164">
        <f t="shared" si="12"/>
        <v>0</v>
      </c>
      <c r="L672" s="387">
        <f t="shared" si="12"/>
        <v>0</v>
      </c>
      <c r="M672" s="164">
        <f t="shared" si="12"/>
        <v>0</v>
      </c>
      <c r="N672" s="387">
        <f t="shared" si="12"/>
        <v>0</v>
      </c>
      <c r="O672" s="164">
        <f t="shared" ref="O672:AB672" si="13">O671+M672</f>
        <v>0</v>
      </c>
      <c r="P672" s="387">
        <f t="shared" si="13"/>
        <v>0</v>
      </c>
      <c r="Q672" s="164">
        <f t="shared" si="13"/>
        <v>1</v>
      </c>
      <c r="R672" s="387">
        <f t="shared" si="13"/>
        <v>0</v>
      </c>
      <c r="S672" s="164">
        <f t="shared" si="13"/>
        <v>1</v>
      </c>
      <c r="T672" s="387">
        <f t="shared" si="13"/>
        <v>0</v>
      </c>
      <c r="U672" s="164">
        <f t="shared" si="13"/>
        <v>1</v>
      </c>
      <c r="V672" s="387">
        <f t="shared" si="13"/>
        <v>0</v>
      </c>
      <c r="W672" s="164">
        <f t="shared" si="13"/>
        <v>1</v>
      </c>
      <c r="X672" s="387">
        <f t="shared" si="13"/>
        <v>0</v>
      </c>
      <c r="Y672" s="164">
        <f t="shared" si="13"/>
        <v>1</v>
      </c>
      <c r="Z672" s="387">
        <f t="shared" si="13"/>
        <v>0</v>
      </c>
      <c r="AA672" s="164">
        <f t="shared" si="13"/>
        <v>1</v>
      </c>
      <c r="AB672" s="387">
        <f t="shared" si="13"/>
        <v>0</v>
      </c>
      <c r="AC672" s="402">
        <f t="shared" si="10"/>
        <v>6</v>
      </c>
    </row>
    <row r="673" spans="1:32" ht="15" customHeight="1">
      <c r="B673" s="76" t="str">
        <f>'04.01.4-COBERTURAS'!$B$387</f>
        <v>04.01.000</v>
      </c>
      <c r="C673" s="40" t="str">
        <f>'04.01.4-COBERTURAS'!$C$387</f>
        <v>ARQUITETURA - Bloco O (O2 a O4)</v>
      </c>
      <c r="D673" s="378">
        <f>'04.01.4-COBERTURAS'!$H$387</f>
        <v>0</v>
      </c>
      <c r="E673" s="993"/>
      <c r="F673" s="993"/>
      <c r="G673" s="993"/>
      <c r="H673" s="993"/>
      <c r="I673" s="993"/>
      <c r="J673" s="993"/>
      <c r="K673" s="993"/>
      <c r="L673" s="993"/>
      <c r="M673" s="993"/>
      <c r="N673" s="993"/>
      <c r="O673" s="993"/>
      <c r="P673" s="993"/>
      <c r="Q673" s="993"/>
      <c r="R673" s="993"/>
      <c r="S673" s="993"/>
      <c r="T673" s="993"/>
      <c r="U673" s="993"/>
      <c r="V673" s="993"/>
      <c r="W673" s="993"/>
      <c r="X673" s="993"/>
      <c r="Y673" s="993"/>
      <c r="Z673" s="993"/>
      <c r="AA673" s="993"/>
      <c r="AB673" s="993"/>
      <c r="AC673" s="402">
        <f t="shared" si="10"/>
        <v>0</v>
      </c>
      <c r="AF673" s="200" t="s">
        <v>713</v>
      </c>
    </row>
    <row r="674" spans="1:32" ht="15" customHeight="1" thickBot="1">
      <c r="B674" s="127" t="str">
        <f>'04.01.4-COBERTURAS'!$B$388</f>
        <v>04.01.400</v>
      </c>
      <c r="C674" s="128" t="str">
        <f>'04.01.4-COBERTURAS'!$C$388</f>
        <v>Cobertura e fechamento lateral</v>
      </c>
      <c r="D674" s="343"/>
      <c r="E674" s="1000"/>
      <c r="F674" s="1000"/>
      <c r="G674" s="1000"/>
      <c r="H674" s="1000"/>
      <c r="I674" s="1000"/>
      <c r="J674" s="1000"/>
      <c r="K674" s="1000"/>
      <c r="L674" s="1000"/>
      <c r="M674" s="1000"/>
      <c r="N674" s="1000"/>
      <c r="O674" s="1000"/>
      <c r="P674" s="1000"/>
      <c r="Q674" s="1000"/>
      <c r="R674" s="1000"/>
      <c r="S674" s="1000"/>
      <c r="T674" s="1000"/>
      <c r="U674" s="1000"/>
      <c r="V674" s="1000"/>
      <c r="W674" s="1000"/>
      <c r="X674" s="1000"/>
      <c r="Y674" s="1000"/>
      <c r="Z674" s="1000"/>
      <c r="AA674" s="1000"/>
      <c r="AB674" s="1000"/>
      <c r="AC674" s="402">
        <f t="shared" si="10"/>
        <v>0</v>
      </c>
      <c r="AF674" t="s">
        <v>2946</v>
      </c>
    </row>
    <row r="675" spans="1:32" ht="15" customHeight="1">
      <c r="A675" s="107">
        <v>1</v>
      </c>
      <c r="B675" s="994" t="str">
        <f>'04.01.4-COBERTURAS'!$B$389</f>
        <v>04.01.400.02</v>
      </c>
      <c r="C675" s="996" t="str">
        <f>'04.01.4-COBERTURAS'!$C$389</f>
        <v>REVISÃO DE SUBCOBERTURA COM MANTA PLÁSTICA REVESTIDA POR PELÍCULA DE ALUMÍNO</v>
      </c>
      <c r="D675" s="1010">
        <f>'04.01.4-COBERTURAS'!$H$389</f>
        <v>0</v>
      </c>
      <c r="E675" s="175"/>
      <c r="F675" s="381">
        <f>$E$675*$D$675</f>
        <v>0</v>
      </c>
      <c r="G675" s="176"/>
      <c r="H675" s="386">
        <f>$G$675*$D$675</f>
        <v>0</v>
      </c>
      <c r="I675" s="176"/>
      <c r="J675" s="386">
        <f>$I$675*$D$675</f>
        <v>0</v>
      </c>
      <c r="K675" s="176"/>
      <c r="L675" s="386">
        <f>$K$675*$D$675</f>
        <v>0</v>
      </c>
      <c r="M675" s="176"/>
      <c r="N675" s="386">
        <f>$M$675*$D$675</f>
        <v>0</v>
      </c>
      <c r="O675" s="176"/>
      <c r="P675" s="386">
        <f>$O$675*$D$675</f>
        <v>0</v>
      </c>
      <c r="Q675" s="176"/>
      <c r="R675" s="386">
        <f>$Q$675*$D$675</f>
        <v>0</v>
      </c>
      <c r="S675" s="176">
        <v>1</v>
      </c>
      <c r="T675" s="386">
        <f>$S$675*$D$675</f>
        <v>0</v>
      </c>
      <c r="U675" s="176"/>
      <c r="V675" s="386">
        <f>$U$675*$D$675</f>
        <v>0</v>
      </c>
      <c r="W675" s="176"/>
      <c r="X675" s="386">
        <f>$W$675*$D$675</f>
        <v>0</v>
      </c>
      <c r="Y675" s="176"/>
      <c r="Z675" s="386">
        <f>$Y$675*$D$675</f>
        <v>0</v>
      </c>
      <c r="AA675" s="176"/>
      <c r="AB675" s="386">
        <f>$AA$675*$D$675</f>
        <v>0</v>
      </c>
      <c r="AC675" s="402">
        <f t="shared" si="10"/>
        <v>1</v>
      </c>
      <c r="AF675" t="s">
        <v>2947</v>
      </c>
    </row>
    <row r="676" spans="1:32" ht="15" customHeight="1" thickBot="1">
      <c r="A676" s="107">
        <v>2</v>
      </c>
      <c r="B676" s="995"/>
      <c r="C676" s="997"/>
      <c r="D676" s="1011"/>
      <c r="E676" s="162">
        <f>$E$675</f>
        <v>0</v>
      </c>
      <c r="F676" s="382">
        <f>$F$675</f>
        <v>0</v>
      </c>
      <c r="G676" s="164">
        <f>$G$675+$E$676</f>
        <v>0</v>
      </c>
      <c r="H676" s="387">
        <f>$H$675+$F$676</f>
        <v>0</v>
      </c>
      <c r="I676" s="164">
        <f>$I$675+$G$676</f>
        <v>0</v>
      </c>
      <c r="J676" s="387">
        <f>$J$675+$H$676</f>
        <v>0</v>
      </c>
      <c r="K676" s="164">
        <f>$K$675+$I$676</f>
        <v>0</v>
      </c>
      <c r="L676" s="387">
        <f>$L$675+$J$676</f>
        <v>0</v>
      </c>
      <c r="M676" s="164">
        <f>$M$675+$K$676</f>
        <v>0</v>
      </c>
      <c r="N676" s="387">
        <f>$N$675+$L$676</f>
        <v>0</v>
      </c>
      <c r="O676" s="164">
        <f>$O$675+$M$676</f>
        <v>0</v>
      </c>
      <c r="P676" s="387">
        <f>$P$675+$N$676</f>
        <v>0</v>
      </c>
      <c r="Q676" s="164">
        <f>$Q$675+$O$676</f>
        <v>0</v>
      </c>
      <c r="R676" s="387">
        <f>$R$675+$P$676</f>
        <v>0</v>
      </c>
      <c r="S676" s="164">
        <f>$S$675+$Q$676</f>
        <v>1</v>
      </c>
      <c r="T676" s="387">
        <f>$T$675+$R$676</f>
        <v>0</v>
      </c>
      <c r="U676" s="164">
        <f>$U$675+$S$676</f>
        <v>1</v>
      </c>
      <c r="V676" s="387">
        <f>$V$675+$T$676</f>
        <v>0</v>
      </c>
      <c r="W676" s="164">
        <f>$W$675+$U$676</f>
        <v>1</v>
      </c>
      <c r="X676" s="387">
        <f>$X$675+$V$676</f>
        <v>0</v>
      </c>
      <c r="Y676" s="164">
        <f>$Y$675+$W$676</f>
        <v>1</v>
      </c>
      <c r="Z676" s="387">
        <f>$Z$675+$X$676</f>
        <v>0</v>
      </c>
      <c r="AA676" s="164">
        <f>$AA$675+$Y$676</f>
        <v>1</v>
      </c>
      <c r="AB676" s="387">
        <f>$AB$675+$Z$676</f>
        <v>0</v>
      </c>
      <c r="AC676" s="402">
        <f t="shared" si="10"/>
        <v>5</v>
      </c>
    </row>
    <row r="677" spans="1:32" ht="15" customHeight="1">
      <c r="B677" s="76" t="str">
        <f>'04.01.4-COBERTURAS'!$B$390</f>
        <v>04.01.000</v>
      </c>
      <c r="C677" s="40" t="str">
        <f>'04.01.4-COBERTURAS'!$C$390</f>
        <v>ARQUITETURA - Bloco O (O5 e O6)</v>
      </c>
      <c r="D677" s="378">
        <f>'04.01.4-COBERTURAS'!$H$390</f>
        <v>0</v>
      </c>
      <c r="E677" s="993"/>
      <c r="F677" s="993"/>
      <c r="G677" s="993"/>
      <c r="H677" s="993"/>
      <c r="I677" s="993"/>
      <c r="J677" s="993"/>
      <c r="K677" s="993"/>
      <c r="L677" s="993"/>
      <c r="M677" s="993"/>
      <c r="N677" s="993"/>
      <c r="O677" s="993"/>
      <c r="P677" s="993"/>
      <c r="Q677" s="993"/>
      <c r="R677" s="993"/>
      <c r="S677" s="993"/>
      <c r="T677" s="993"/>
      <c r="U677" s="993"/>
      <c r="V677" s="993"/>
      <c r="W677" s="993"/>
      <c r="X677" s="993"/>
      <c r="Y677" s="993"/>
      <c r="Z677" s="993"/>
      <c r="AA677" s="993"/>
      <c r="AB677" s="993"/>
      <c r="AC677" s="402">
        <f t="shared" si="10"/>
        <v>0</v>
      </c>
      <c r="AF677" s="200" t="s">
        <v>715</v>
      </c>
    </row>
    <row r="678" spans="1:32" ht="15" customHeight="1" thickBot="1">
      <c r="B678" s="127" t="str">
        <f>'04.01.4-COBERTURAS'!$B$391</f>
        <v>04.01.400</v>
      </c>
      <c r="C678" s="128" t="str">
        <f>'04.01.4-COBERTURAS'!$C$391</f>
        <v>Cobertura e fechamento lateral</v>
      </c>
      <c r="D678" s="343"/>
      <c r="E678" s="1000"/>
      <c r="F678" s="1000"/>
      <c r="G678" s="1000"/>
      <c r="H678" s="1000"/>
      <c r="I678" s="1000"/>
      <c r="J678" s="1000"/>
      <c r="K678" s="1000"/>
      <c r="L678" s="1000"/>
      <c r="M678" s="1000"/>
      <c r="N678" s="1000"/>
      <c r="O678" s="1000"/>
      <c r="P678" s="1000"/>
      <c r="Q678" s="1000"/>
      <c r="R678" s="1000"/>
      <c r="S678" s="1000"/>
      <c r="T678" s="1000"/>
      <c r="U678" s="1000"/>
      <c r="V678" s="1000"/>
      <c r="W678" s="1000"/>
      <c r="X678" s="1000"/>
      <c r="Y678" s="1000"/>
      <c r="Z678" s="1000"/>
      <c r="AA678" s="1000"/>
      <c r="AB678" s="1000"/>
      <c r="AC678" s="402">
        <f t="shared" ref="AC678:AC739" si="14">SUM(E678,G678,I678,K678,M678,O678,Q678,S678,U678,W678,Y678,AA678)</f>
        <v>0</v>
      </c>
      <c r="AF678" t="s">
        <v>718</v>
      </c>
    </row>
    <row r="679" spans="1:32" ht="15" customHeight="1">
      <c r="A679" s="107">
        <v>1</v>
      </c>
      <c r="B679" s="994" t="str">
        <f>'04.01.4-COBERTURAS'!$B$392</f>
        <v>04.01.400.01</v>
      </c>
      <c r="C679" s="996" t="str">
        <f>'04.01.4-COBERTURAS'!$C$392</f>
        <v>REMOÇÃO DE PLATAFORMA METÁLICA</v>
      </c>
      <c r="D679" s="1010">
        <f>'04.01.4-COBERTURAS'!$H$392</f>
        <v>0</v>
      </c>
      <c r="E679" s="175"/>
      <c r="F679" s="381">
        <f>$E$679*$D$679</f>
        <v>0</v>
      </c>
      <c r="G679" s="176"/>
      <c r="H679" s="386">
        <f>$G$679*$D$679</f>
        <v>0</v>
      </c>
      <c r="I679" s="176"/>
      <c r="J679" s="386">
        <f>$I$679*$D$679</f>
        <v>0</v>
      </c>
      <c r="K679" s="176"/>
      <c r="L679" s="386">
        <f>$K$679*$D$679</f>
        <v>0</v>
      </c>
      <c r="M679" s="176"/>
      <c r="N679" s="386">
        <f>$M$679*$D$679</f>
        <v>0</v>
      </c>
      <c r="O679" s="176"/>
      <c r="P679" s="386">
        <f>$O$679*$D$679</f>
        <v>0</v>
      </c>
      <c r="Q679" s="176"/>
      <c r="R679" s="386">
        <f>$Q$679*$D$679</f>
        <v>0</v>
      </c>
      <c r="S679" s="176">
        <v>1</v>
      </c>
      <c r="T679" s="386">
        <f>$S$679*$D$679</f>
        <v>0</v>
      </c>
      <c r="U679" s="176"/>
      <c r="V679" s="386">
        <f>$U$679*$D$679</f>
        <v>0</v>
      </c>
      <c r="W679" s="176"/>
      <c r="X679" s="386">
        <f>$W$679*$D$679</f>
        <v>0</v>
      </c>
      <c r="Y679" s="176"/>
      <c r="Z679" s="386">
        <f>$Y$679*$D$679</f>
        <v>0</v>
      </c>
      <c r="AA679" s="176"/>
      <c r="AB679" s="386">
        <f>$AA$679*$D$679</f>
        <v>0</v>
      </c>
      <c r="AC679" s="402">
        <f t="shared" si="14"/>
        <v>1</v>
      </c>
      <c r="AF679" t="s">
        <v>719</v>
      </c>
    </row>
    <row r="680" spans="1:32" ht="15" customHeight="1" thickBot="1">
      <c r="A680" s="107">
        <v>2</v>
      </c>
      <c r="B680" s="995"/>
      <c r="C680" s="997"/>
      <c r="D680" s="1011"/>
      <c r="E680" s="162">
        <f>$E$679</f>
        <v>0</v>
      </c>
      <c r="F680" s="382">
        <f>$F$679</f>
        <v>0</v>
      </c>
      <c r="G680" s="164">
        <f>$G$679+$E$680</f>
        <v>0</v>
      </c>
      <c r="H680" s="387">
        <f>$H$679+$F$680</f>
        <v>0</v>
      </c>
      <c r="I680" s="164">
        <f>$I$679+$G$680</f>
        <v>0</v>
      </c>
      <c r="J680" s="387">
        <f>$J$679+$H$680</f>
        <v>0</v>
      </c>
      <c r="K680" s="164">
        <f>$K$679+$I$680</f>
        <v>0</v>
      </c>
      <c r="L680" s="387">
        <f>$L$679+$J$680</f>
        <v>0</v>
      </c>
      <c r="M680" s="164">
        <f>$M$679+$K$680</f>
        <v>0</v>
      </c>
      <c r="N680" s="387">
        <f>$N$679+$L$680</f>
        <v>0</v>
      </c>
      <c r="O680" s="164">
        <f>$O$679+$M$680</f>
        <v>0</v>
      </c>
      <c r="P680" s="387">
        <f>$P$679+$N$680</f>
        <v>0</v>
      </c>
      <c r="Q680" s="164">
        <f>$Q$679+$O$680</f>
        <v>0</v>
      </c>
      <c r="R680" s="387">
        <f>$R$679+$P$680</f>
        <v>0</v>
      </c>
      <c r="S680" s="164">
        <f>$S$679+$Q$680</f>
        <v>1</v>
      </c>
      <c r="T680" s="387">
        <f>$T$679+$R$680</f>
        <v>0</v>
      </c>
      <c r="U680" s="164">
        <f>$U$679+$S$680</f>
        <v>1</v>
      </c>
      <c r="V680" s="387">
        <f>$V$679+$T$680</f>
        <v>0</v>
      </c>
      <c r="W680" s="164">
        <f>$W$679+$U$680</f>
        <v>1</v>
      </c>
      <c r="X680" s="387">
        <f>$X$679+$V$680</f>
        <v>0</v>
      </c>
      <c r="Y680" s="164">
        <f>$Y$679+$W$680</f>
        <v>1</v>
      </c>
      <c r="Z680" s="387">
        <f>$Z$679+$X$680</f>
        <v>0</v>
      </c>
      <c r="AA680" s="164">
        <f>$AA$679+$Y$680</f>
        <v>1</v>
      </c>
      <c r="AB680" s="387">
        <f>$AB$679+$Z$680</f>
        <v>0</v>
      </c>
      <c r="AC680" s="402">
        <f t="shared" si="14"/>
        <v>5</v>
      </c>
    </row>
    <row r="681" spans="1:32" ht="15" customHeight="1">
      <c r="A681" s="107">
        <v>1</v>
      </c>
      <c r="B681" s="994" t="str">
        <f>'04.01.4-COBERTURAS'!$B$393</f>
        <v>04.01.400.02</v>
      </c>
      <c r="C681" s="996" t="str">
        <f>'04.01.4-COBERTURAS'!$C$393</f>
        <v>REMOÇÃO DE TELHAS DE FIBROCIMENTO METÁLICA E CERÂMICA, DE FORMA MANUAL, SEM REAPROVEITAMENTO. AF_09/2023</v>
      </c>
      <c r="D681" s="1010">
        <f>'04.01.4-COBERTURAS'!$H$393</f>
        <v>0</v>
      </c>
      <c r="E681" s="175"/>
      <c r="F681" s="381">
        <f>$E$681*$D$681</f>
        <v>0</v>
      </c>
      <c r="G681" s="176"/>
      <c r="H681" s="386">
        <f>$G$681*$D$681</f>
        <v>0</v>
      </c>
      <c r="I681" s="176"/>
      <c r="J681" s="386">
        <f>$I$681*$D$681</f>
        <v>0</v>
      </c>
      <c r="K681" s="176"/>
      <c r="L681" s="386">
        <f>$K$681*$D$681</f>
        <v>0</v>
      </c>
      <c r="M681" s="176"/>
      <c r="N681" s="386">
        <f>$M$681*$D$681</f>
        <v>0</v>
      </c>
      <c r="O681" s="176"/>
      <c r="P681" s="386">
        <f>$O$681*$D$681</f>
        <v>0</v>
      </c>
      <c r="Q681" s="176"/>
      <c r="R681" s="386">
        <f>$Q$681*$D$681</f>
        <v>0</v>
      </c>
      <c r="S681" s="176">
        <v>1</v>
      </c>
      <c r="T681" s="386">
        <f>$S$681*$D$681</f>
        <v>0</v>
      </c>
      <c r="U681" s="176"/>
      <c r="V681" s="386">
        <f>$U$681*$D$681</f>
        <v>0</v>
      </c>
      <c r="W681" s="176"/>
      <c r="X681" s="386">
        <f>$W$681*$D$681</f>
        <v>0</v>
      </c>
      <c r="Y681" s="176"/>
      <c r="Z681" s="386">
        <f>$Y$681*$D$681</f>
        <v>0</v>
      </c>
      <c r="AA681" s="176"/>
      <c r="AB681" s="386">
        <f>$AA$681*$D$681</f>
        <v>0</v>
      </c>
      <c r="AC681" s="402">
        <f t="shared" si="14"/>
        <v>1</v>
      </c>
      <c r="AF681" t="s">
        <v>720</v>
      </c>
    </row>
    <row r="682" spans="1:32" ht="15" customHeight="1" thickBot="1">
      <c r="A682" s="107">
        <v>2</v>
      </c>
      <c r="B682" s="995"/>
      <c r="C682" s="997"/>
      <c r="D682" s="1011"/>
      <c r="E682" s="162">
        <f>$E$681</f>
        <v>0</v>
      </c>
      <c r="F682" s="382">
        <f>$F$681</f>
        <v>0</v>
      </c>
      <c r="G682" s="164">
        <f>$G$681+$E$682</f>
        <v>0</v>
      </c>
      <c r="H682" s="387">
        <f>$H$681+$F$682</f>
        <v>0</v>
      </c>
      <c r="I682" s="164">
        <f>$I$681+$G$682</f>
        <v>0</v>
      </c>
      <c r="J682" s="387">
        <f>$J$681+$H$682</f>
        <v>0</v>
      </c>
      <c r="K682" s="164">
        <f>$K$681+$I$682</f>
        <v>0</v>
      </c>
      <c r="L682" s="387">
        <f>$L$681+$J$682</f>
        <v>0</v>
      </c>
      <c r="M682" s="164">
        <f>$M$681+$K$682</f>
        <v>0</v>
      </c>
      <c r="N682" s="387">
        <f>$N$681+$L$682</f>
        <v>0</v>
      </c>
      <c r="O682" s="164">
        <f>$O$681+$M$682</f>
        <v>0</v>
      </c>
      <c r="P682" s="387">
        <f>$P$681+$N$682</f>
        <v>0</v>
      </c>
      <c r="Q682" s="164">
        <f>$Q$681+$O$682</f>
        <v>0</v>
      </c>
      <c r="R682" s="387">
        <f>$R$681+$P$682</f>
        <v>0</v>
      </c>
      <c r="S682" s="164">
        <f>$S$681+$Q$682</f>
        <v>1</v>
      </c>
      <c r="T682" s="387">
        <f>$T$681+$R$682</f>
        <v>0</v>
      </c>
      <c r="U682" s="164">
        <f>$U$681+$S$682</f>
        <v>1</v>
      </c>
      <c r="V682" s="387">
        <f>$V$681+$T$682</f>
        <v>0</v>
      </c>
      <c r="W682" s="164">
        <f>$W$681+$U$682</f>
        <v>1</v>
      </c>
      <c r="X682" s="387">
        <f>$X$681+$V$682</f>
        <v>0</v>
      </c>
      <c r="Y682" s="164">
        <f>$Y$681+$W$682</f>
        <v>1</v>
      </c>
      <c r="Z682" s="387">
        <f>$Z$681+$X$682</f>
        <v>0</v>
      </c>
      <c r="AA682" s="164">
        <f>$AA$681+$Y$682</f>
        <v>1</v>
      </c>
      <c r="AB682" s="387">
        <f>$AB$681+$Z$682</f>
        <v>0</v>
      </c>
      <c r="AC682" s="402">
        <f t="shared" si="14"/>
        <v>5</v>
      </c>
    </row>
    <row r="683" spans="1:32" ht="15" customHeight="1">
      <c r="A683" s="107">
        <v>1</v>
      </c>
      <c r="B683" s="994" t="str">
        <f>'04.01.4-COBERTURAS'!$B$394</f>
        <v>04.01.400.03</v>
      </c>
      <c r="C683" s="996" t="str">
        <f>'04.01.4-COBERTURAS'!$C$394</f>
        <v>TRANSPORTE HORIZONTAL MANUAL, DE TELHA DE FIBROCIMENTO OU TELHA ESTRUTURAL DE FIBROCIMENTO, CANALETE 90 OU KALHETÃO (UNIDADE: M2XKM). AF_07/2019</v>
      </c>
      <c r="D683" s="1010">
        <f>'04.01.4-COBERTURAS'!$H$394</f>
        <v>0</v>
      </c>
      <c r="E683" s="175"/>
      <c r="F683" s="381">
        <f>$E$683*$D$683</f>
        <v>0</v>
      </c>
      <c r="G683" s="176"/>
      <c r="H683" s="386">
        <f>$G$683*$D$683</f>
        <v>0</v>
      </c>
      <c r="I683" s="176"/>
      <c r="J683" s="386">
        <f>$I$683*$D$683</f>
        <v>0</v>
      </c>
      <c r="K683" s="176"/>
      <c r="L683" s="386">
        <f>$K$683*$D$683</f>
        <v>0</v>
      </c>
      <c r="M683" s="176"/>
      <c r="N683" s="386">
        <f>$M$683*$D$683</f>
        <v>0</v>
      </c>
      <c r="O683" s="176"/>
      <c r="P683" s="386">
        <f>$O$683*$D$683</f>
        <v>0</v>
      </c>
      <c r="Q683" s="176"/>
      <c r="R683" s="386">
        <f>$Q$683*$D$683</f>
        <v>0</v>
      </c>
      <c r="S683" s="176"/>
      <c r="T683" s="386">
        <f>$S$683*$D$683</f>
        <v>0</v>
      </c>
      <c r="U683" s="176">
        <v>1</v>
      </c>
      <c r="V683" s="386">
        <f>$U$683*$D$683</f>
        <v>0</v>
      </c>
      <c r="W683" s="176"/>
      <c r="X683" s="386">
        <f>$W$683*$D$683</f>
        <v>0</v>
      </c>
      <c r="Y683" s="176"/>
      <c r="Z683" s="386">
        <f>$Y$683*$D$683</f>
        <v>0</v>
      </c>
      <c r="AA683" s="176"/>
      <c r="AB683" s="386">
        <f>$AA$683*$D$683</f>
        <v>0</v>
      </c>
      <c r="AC683" s="402">
        <f t="shared" si="14"/>
        <v>1</v>
      </c>
      <c r="AF683" t="s">
        <v>721</v>
      </c>
    </row>
    <row r="684" spans="1:32" ht="15" customHeight="1" thickBot="1">
      <c r="A684" s="107">
        <v>2</v>
      </c>
      <c r="B684" s="995"/>
      <c r="C684" s="997"/>
      <c r="D684" s="1011"/>
      <c r="E684" s="162">
        <f>$E$683</f>
        <v>0</v>
      </c>
      <c r="F684" s="382">
        <f>$F$683</f>
        <v>0</v>
      </c>
      <c r="G684" s="164">
        <f>$G$683+$E$684</f>
        <v>0</v>
      </c>
      <c r="H684" s="387">
        <f>$H$683+$F$684</f>
        <v>0</v>
      </c>
      <c r="I684" s="164">
        <f>$I$683+$G$684</f>
        <v>0</v>
      </c>
      <c r="J684" s="387">
        <f>$J$683+$H$684</f>
        <v>0</v>
      </c>
      <c r="K684" s="164">
        <f>$K$683+$I$684</f>
        <v>0</v>
      </c>
      <c r="L684" s="387">
        <f>$L$683+$J$684</f>
        <v>0</v>
      </c>
      <c r="M684" s="164">
        <f>$M$683+$K$684</f>
        <v>0</v>
      </c>
      <c r="N684" s="387">
        <f>$N$683+$L$684</f>
        <v>0</v>
      </c>
      <c r="O684" s="164">
        <f>$O$683+$M$684</f>
        <v>0</v>
      </c>
      <c r="P684" s="387">
        <f>$P$683+$N$684</f>
        <v>0</v>
      </c>
      <c r="Q684" s="164">
        <f>$Q$683+$O$684</f>
        <v>0</v>
      </c>
      <c r="R684" s="387">
        <f>$R$683+$P$684</f>
        <v>0</v>
      </c>
      <c r="S684" s="164">
        <f>$S$683+$Q$684</f>
        <v>0</v>
      </c>
      <c r="T684" s="387">
        <f>$T$683+$R$684</f>
        <v>0</v>
      </c>
      <c r="U684" s="164">
        <f>$U$683+$S$684</f>
        <v>1</v>
      </c>
      <c r="V684" s="387">
        <f>$V$683+$T$684</f>
        <v>0</v>
      </c>
      <c r="W684" s="164">
        <f>$W$683+$U$684</f>
        <v>1</v>
      </c>
      <c r="X684" s="387">
        <f>$X$683+$V$684</f>
        <v>0</v>
      </c>
      <c r="Y684" s="164">
        <f>$Y$683+$W$684</f>
        <v>1</v>
      </c>
      <c r="Z684" s="387">
        <f>$Z$683+$X$684</f>
        <v>0</v>
      </c>
      <c r="AA684" s="164">
        <f>$AA$683+$Y$684</f>
        <v>1</v>
      </c>
      <c r="AB684" s="387">
        <f>$AB$683+$Z$684</f>
        <v>0</v>
      </c>
      <c r="AC684" s="402">
        <f t="shared" si="14"/>
        <v>4</v>
      </c>
    </row>
    <row r="685" spans="1:32" ht="15" customHeight="1">
      <c r="A685" s="107">
        <v>1</v>
      </c>
      <c r="B685" s="994" t="str">
        <f>'04.01.4-COBERTURAS'!$B$395</f>
        <v>04.01.400.04</v>
      </c>
      <c r="C685" s="996" t="str">
        <f>'04.01.4-COBERTURAS'!$C$395</f>
        <v>REMOÇÃO CALHAS E RUFOS, DE FORMA MANUAL, SEM REAPROVEITAMENTO. AF_09/2023</v>
      </c>
      <c r="D685" s="1010">
        <f>'04.01.4-COBERTURAS'!$H$395</f>
        <v>0</v>
      </c>
      <c r="E685" s="175"/>
      <c r="F685" s="381">
        <f>$E$685*$D$685</f>
        <v>0</v>
      </c>
      <c r="G685" s="176"/>
      <c r="H685" s="386">
        <f>$G$685*$D$685</f>
        <v>0</v>
      </c>
      <c r="I685" s="176"/>
      <c r="J685" s="386">
        <f>$I$685*$D$685</f>
        <v>0</v>
      </c>
      <c r="K685" s="176"/>
      <c r="L685" s="386">
        <f>$K$685*$D$685</f>
        <v>0</v>
      </c>
      <c r="M685" s="176"/>
      <c r="N685" s="386">
        <f>$M$685*$D$685</f>
        <v>0</v>
      </c>
      <c r="O685" s="176"/>
      <c r="P685" s="386">
        <f>$O$685*$D$685</f>
        <v>0</v>
      </c>
      <c r="Q685" s="176"/>
      <c r="R685" s="386">
        <f>$Q$685*$D$685</f>
        <v>0</v>
      </c>
      <c r="S685" s="176"/>
      <c r="T685" s="386">
        <f>$S$685*$D$685</f>
        <v>0</v>
      </c>
      <c r="U685" s="176">
        <v>1</v>
      </c>
      <c r="V685" s="386">
        <f>$U$685*$D$685</f>
        <v>0</v>
      </c>
      <c r="W685" s="176"/>
      <c r="X685" s="386">
        <f>$W$685*$D$685</f>
        <v>0</v>
      </c>
      <c r="Y685" s="176"/>
      <c r="Z685" s="386">
        <f>$Y$685*$D$685</f>
        <v>0</v>
      </c>
      <c r="AA685" s="176"/>
      <c r="AB685" s="386">
        <f>$AA$685*$D$685</f>
        <v>0</v>
      </c>
      <c r="AC685" s="402">
        <f t="shared" si="14"/>
        <v>1</v>
      </c>
      <c r="AF685" t="s">
        <v>722</v>
      </c>
    </row>
    <row r="686" spans="1:32" ht="15" customHeight="1" thickBot="1">
      <c r="A686" s="107">
        <v>2</v>
      </c>
      <c r="B686" s="995"/>
      <c r="C686" s="997"/>
      <c r="D686" s="1011"/>
      <c r="E686" s="162">
        <f>$E$685</f>
        <v>0</v>
      </c>
      <c r="F686" s="382">
        <f>$F$685</f>
        <v>0</v>
      </c>
      <c r="G686" s="164">
        <f>$G$685+$E$686</f>
        <v>0</v>
      </c>
      <c r="H686" s="387">
        <f>$H$685+$F$686</f>
        <v>0</v>
      </c>
      <c r="I686" s="164">
        <f>$I$685+$G$686</f>
        <v>0</v>
      </c>
      <c r="J686" s="387">
        <f>$J$685+$H$686</f>
        <v>0</v>
      </c>
      <c r="K686" s="164">
        <f>$K$685+$I$686</f>
        <v>0</v>
      </c>
      <c r="L686" s="387">
        <f>$L$685+$J$686</f>
        <v>0</v>
      </c>
      <c r="M686" s="164">
        <f>$M$685+$K$686</f>
        <v>0</v>
      </c>
      <c r="N686" s="387">
        <f>$N$685+$L$686</f>
        <v>0</v>
      </c>
      <c r="O686" s="164">
        <f>$O$685+$M$686</f>
        <v>0</v>
      </c>
      <c r="P686" s="387">
        <f>$P$685+$N$686</f>
        <v>0</v>
      </c>
      <c r="Q686" s="164">
        <f>$Q$685+$O$686</f>
        <v>0</v>
      </c>
      <c r="R686" s="387">
        <f>$R$685+$P$686</f>
        <v>0</v>
      </c>
      <c r="S686" s="164">
        <f>$S$685+$Q$686</f>
        <v>0</v>
      </c>
      <c r="T686" s="387">
        <f>$T$685+$R$686</f>
        <v>0</v>
      </c>
      <c r="U686" s="164">
        <f>$U$685+$S$686</f>
        <v>1</v>
      </c>
      <c r="V686" s="387">
        <f>$V$685+$T$686</f>
        <v>0</v>
      </c>
      <c r="W686" s="164">
        <f>$W$685+$U$686</f>
        <v>1</v>
      </c>
      <c r="X686" s="387">
        <f>$X$685+$V$686</f>
        <v>0</v>
      </c>
      <c r="Y686" s="164">
        <f>$Y$685+$W$686</f>
        <v>1</v>
      </c>
      <c r="Z686" s="387">
        <f>$Z$685+$X$686</f>
        <v>0</v>
      </c>
      <c r="AA686" s="164">
        <f>$AA$685+$Y$686</f>
        <v>1</v>
      </c>
      <c r="AB686" s="387">
        <f>$AB$685+$Z$686</f>
        <v>0</v>
      </c>
      <c r="AC686" s="402">
        <f t="shared" si="14"/>
        <v>4</v>
      </c>
    </row>
    <row r="687" spans="1:32" ht="15" customHeight="1">
      <c r="A687" s="107">
        <v>1</v>
      </c>
      <c r="B687" s="994" t="str">
        <f>'04.01.4-COBERTURAS'!$B$396</f>
        <v>04.01.400.05</v>
      </c>
      <c r="C687" s="996" t="str">
        <f>'04.01.4-COBERTURAS'!$C$396</f>
        <v>SUBCOBERTURA COM MANTA PLÁSTICA REVESTIDA POR PELÍCULA DE ALUMÍNO, INCLUSO TRANSPORTE VERTICAL. AF_07/2019</v>
      </c>
      <c r="D687" s="1010">
        <f>'04.01.4-COBERTURAS'!$H$396</f>
        <v>0</v>
      </c>
      <c r="E687" s="175"/>
      <c r="F687" s="381">
        <f>$E$687*$D$687</f>
        <v>0</v>
      </c>
      <c r="G687" s="176"/>
      <c r="H687" s="386">
        <f>$G$687*$D$687</f>
        <v>0</v>
      </c>
      <c r="I687" s="176"/>
      <c r="J687" s="386">
        <f>$I$687*$D$687</f>
        <v>0</v>
      </c>
      <c r="K687" s="176"/>
      <c r="L687" s="386">
        <f>$K$687*$D$687</f>
        <v>0</v>
      </c>
      <c r="M687" s="176"/>
      <c r="N687" s="386">
        <f>$M$687*$D$687</f>
        <v>0</v>
      </c>
      <c r="O687" s="176"/>
      <c r="P687" s="386">
        <f>$O$687*$D$687</f>
        <v>0</v>
      </c>
      <c r="Q687" s="176"/>
      <c r="R687" s="386">
        <f>$Q$687*$D$687</f>
        <v>0</v>
      </c>
      <c r="S687" s="176">
        <v>1</v>
      </c>
      <c r="T687" s="386">
        <f>$S$687*$D$687</f>
        <v>0</v>
      </c>
      <c r="U687" s="176"/>
      <c r="V687" s="386">
        <f>$U$687*$D$687</f>
        <v>0</v>
      </c>
      <c r="W687" s="176"/>
      <c r="X687" s="386">
        <f>$W$687*$D$687</f>
        <v>0</v>
      </c>
      <c r="Y687" s="176"/>
      <c r="Z687" s="386">
        <f>$Y$687*$D$687</f>
        <v>0</v>
      </c>
      <c r="AA687" s="176"/>
      <c r="AB687" s="386">
        <f>$AA$687*$D$687</f>
        <v>0</v>
      </c>
      <c r="AC687" s="402">
        <f t="shared" si="14"/>
        <v>1</v>
      </c>
      <c r="AF687" t="s">
        <v>723</v>
      </c>
    </row>
    <row r="688" spans="1:32" ht="15" customHeight="1" thickBot="1">
      <c r="A688" s="107">
        <v>2</v>
      </c>
      <c r="B688" s="995"/>
      <c r="C688" s="997"/>
      <c r="D688" s="1011"/>
      <c r="E688" s="162">
        <f>$E$687</f>
        <v>0</v>
      </c>
      <c r="F688" s="382">
        <f>$F$687</f>
        <v>0</v>
      </c>
      <c r="G688" s="164">
        <f>$G$687+$E$688</f>
        <v>0</v>
      </c>
      <c r="H688" s="387">
        <f>$H$687+$F$688</f>
        <v>0</v>
      </c>
      <c r="I688" s="164">
        <f>$I$687+$G$688</f>
        <v>0</v>
      </c>
      <c r="J688" s="387">
        <f>$J$687+$H$688</f>
        <v>0</v>
      </c>
      <c r="K688" s="164">
        <f>$K$687+$I$688</f>
        <v>0</v>
      </c>
      <c r="L688" s="387">
        <f>$L$687+$J$688</f>
        <v>0</v>
      </c>
      <c r="M688" s="164">
        <f>$M$687+$K$688</f>
        <v>0</v>
      </c>
      <c r="N688" s="387">
        <f>$N$687+$L$688</f>
        <v>0</v>
      </c>
      <c r="O688" s="164">
        <f>$O$687+$M$688</f>
        <v>0</v>
      </c>
      <c r="P688" s="387">
        <f>$P$687+$N$688</f>
        <v>0</v>
      </c>
      <c r="Q688" s="164">
        <f>$Q$687+$O$688</f>
        <v>0</v>
      </c>
      <c r="R688" s="387">
        <f>$R$687+$P$688</f>
        <v>0</v>
      </c>
      <c r="S688" s="164">
        <f>$S$687+$Q$688</f>
        <v>1</v>
      </c>
      <c r="T688" s="387">
        <f>$T$687+$R$688</f>
        <v>0</v>
      </c>
      <c r="U688" s="164">
        <f>$U$687+$S$688</f>
        <v>1</v>
      </c>
      <c r="V688" s="387">
        <f>$V$687+$T$688</f>
        <v>0</v>
      </c>
      <c r="W688" s="164">
        <f>$W$687+$U$688</f>
        <v>1</v>
      </c>
      <c r="X688" s="387">
        <f>$X$687+$V$688</f>
        <v>0</v>
      </c>
      <c r="Y688" s="164">
        <f>$Y$687+$W$688</f>
        <v>1</v>
      </c>
      <c r="Z688" s="387">
        <f>$Z$687+$X$688</f>
        <v>0</v>
      </c>
      <c r="AA688" s="164">
        <f>$AA$687+$Y$688</f>
        <v>1</v>
      </c>
      <c r="AB688" s="387">
        <f>$AB$687+$Z$688</f>
        <v>0</v>
      </c>
      <c r="AC688" s="402">
        <f t="shared" si="14"/>
        <v>5</v>
      </c>
    </row>
    <row r="689" spans="1:32" ht="15" customHeight="1">
      <c r="A689" s="107">
        <v>1</v>
      </c>
      <c r="B689" s="994" t="str">
        <f>'04.01.4-COBERTURAS'!$B$397</f>
        <v>04.01.400.06</v>
      </c>
      <c r="C689" s="996" t="str">
        <f>'04.01.4-COBERTURAS'!$C$397</f>
        <v>TELHAMENTO COM TELHA CERÂMICA CAPA-CANAL, TIPO COLONIAL, COM MAIS DE 2 ÁGUAS, INCLUSO TRANSPORTE VERTICAL, INCLUSIVE APLICAÇÃO DE RESINA</v>
      </c>
      <c r="D689" s="1010">
        <f>'04.01.4-COBERTURAS'!$H$397</f>
        <v>0</v>
      </c>
      <c r="E689" s="175"/>
      <c r="F689" s="381">
        <f>$E$689*$D$689</f>
        <v>0</v>
      </c>
      <c r="G689" s="176"/>
      <c r="H689" s="386">
        <f>$G$689*$D$689</f>
        <v>0</v>
      </c>
      <c r="I689" s="176"/>
      <c r="J689" s="386">
        <f>$I$689*$D$689</f>
        <v>0</v>
      </c>
      <c r="K689" s="176"/>
      <c r="L689" s="386">
        <f>$K$689*$D$689</f>
        <v>0</v>
      </c>
      <c r="M689" s="176"/>
      <c r="N689" s="386">
        <f>$M$689*$D$689</f>
        <v>0</v>
      </c>
      <c r="O689" s="176"/>
      <c r="P689" s="386">
        <f>$O$689*$D$689</f>
        <v>0</v>
      </c>
      <c r="Q689" s="176"/>
      <c r="R689" s="386">
        <f>$Q$689*$D$689</f>
        <v>0</v>
      </c>
      <c r="S689" s="176"/>
      <c r="T689" s="386">
        <f>$S$689*$D$689</f>
        <v>0</v>
      </c>
      <c r="U689" s="176">
        <v>1</v>
      </c>
      <c r="V689" s="386">
        <f>$U$689*$D$689</f>
        <v>0</v>
      </c>
      <c r="W689" s="176"/>
      <c r="X689" s="386">
        <f>$W$689*$D$689</f>
        <v>0</v>
      </c>
      <c r="Y689" s="176"/>
      <c r="Z689" s="386">
        <f>$Y$689*$D$689</f>
        <v>0</v>
      </c>
      <c r="AA689" s="176"/>
      <c r="AB689" s="386">
        <f>$AA$689*$D$689</f>
        <v>0</v>
      </c>
      <c r="AC689" s="402">
        <f t="shared" si="14"/>
        <v>1</v>
      </c>
      <c r="AF689" t="s">
        <v>2948</v>
      </c>
    </row>
    <row r="690" spans="1:32" ht="15" customHeight="1" thickBot="1">
      <c r="A690" s="107">
        <v>2</v>
      </c>
      <c r="B690" s="995"/>
      <c r="C690" s="997"/>
      <c r="D690" s="1011"/>
      <c r="E690" s="162">
        <f>$E$689</f>
        <v>0</v>
      </c>
      <c r="F690" s="382">
        <f>$F$689</f>
        <v>0</v>
      </c>
      <c r="G690" s="164">
        <f>$G$689+$E$690</f>
        <v>0</v>
      </c>
      <c r="H690" s="387">
        <f>$H$689+$F$690</f>
        <v>0</v>
      </c>
      <c r="I690" s="164">
        <f>$I$689+$G$690</f>
        <v>0</v>
      </c>
      <c r="J690" s="387">
        <f>$J$689+$H$690</f>
        <v>0</v>
      </c>
      <c r="K690" s="164">
        <f>$K$689+$I$690</f>
        <v>0</v>
      </c>
      <c r="L690" s="387">
        <f>$L$689+$J$690</f>
        <v>0</v>
      </c>
      <c r="M690" s="164">
        <f>$M$689+$K$690</f>
        <v>0</v>
      </c>
      <c r="N690" s="387">
        <f>$N$689+$L$690</f>
        <v>0</v>
      </c>
      <c r="O690" s="164">
        <f>$O$689+$M$690</f>
        <v>0</v>
      </c>
      <c r="P690" s="387">
        <f>$P$689+$N$690</f>
        <v>0</v>
      </c>
      <c r="Q690" s="164">
        <f>$Q$689+$O$690</f>
        <v>0</v>
      </c>
      <c r="R690" s="387">
        <f>$R$689+$P$690</f>
        <v>0</v>
      </c>
      <c r="S690" s="164">
        <f>$S$689+$Q$690</f>
        <v>0</v>
      </c>
      <c r="T690" s="387">
        <f>$T$689+$R$690</f>
        <v>0</v>
      </c>
      <c r="U690" s="164">
        <f>$U$689+$S$690</f>
        <v>1</v>
      </c>
      <c r="V690" s="387">
        <f>$V$689+$T$690</f>
        <v>0</v>
      </c>
      <c r="W690" s="164">
        <f>$W$689+$U$690</f>
        <v>1</v>
      </c>
      <c r="X690" s="387">
        <f>$X$689+$V$690</f>
        <v>0</v>
      </c>
      <c r="Y690" s="164">
        <f>$Y$689+$W$690</f>
        <v>1</v>
      </c>
      <c r="Z690" s="387">
        <f>$Z$689+$X$690</f>
        <v>0</v>
      </c>
      <c r="AA690" s="164">
        <f>$AA$689+$Y$690</f>
        <v>1</v>
      </c>
      <c r="AB690" s="387">
        <f>$AB$689+$Z$690</f>
        <v>0</v>
      </c>
      <c r="AC690" s="402">
        <f t="shared" si="14"/>
        <v>4</v>
      </c>
    </row>
    <row r="691" spans="1:32" ht="15" customHeight="1">
      <c r="A691" s="107">
        <v>1</v>
      </c>
      <c r="B691" s="994" t="str">
        <f>'04.01.4-COBERTURAS'!$B$398</f>
        <v>04.01.400.07</v>
      </c>
      <c r="C691" s="996" t="str">
        <f>'04.01.4-COBERTURAS'!$C$398</f>
        <v>CUMEEIRA E ESPIGÃO PARA TELHA CERÂMICA EMBOÇADA COM ARGAMASSA TRAÇO 1:2:9 (CIMENTO, CAL E AREIA), PARA TELHADOS COM MAIS DE 2 ÁGUAS, INCLUSO TRANSPORTE VERTICAL. AF_07/2019</v>
      </c>
      <c r="D691" s="1010">
        <f>'04.01.4-COBERTURAS'!$H$398</f>
        <v>0</v>
      </c>
      <c r="E691" s="175"/>
      <c r="F691" s="381">
        <f>$E$691*$D$691</f>
        <v>0</v>
      </c>
      <c r="G691" s="176"/>
      <c r="H691" s="386">
        <f>$G$691*$D$691</f>
        <v>0</v>
      </c>
      <c r="I691" s="176"/>
      <c r="J691" s="386">
        <f>$I$691*$D$691</f>
        <v>0</v>
      </c>
      <c r="K691" s="176"/>
      <c r="L691" s="386">
        <f>$K$691*$D$691</f>
        <v>0</v>
      </c>
      <c r="M691" s="176"/>
      <c r="N691" s="386">
        <f>$M$691*$D$691</f>
        <v>0</v>
      </c>
      <c r="O691" s="176"/>
      <c r="P691" s="386">
        <f>$O$691*$D$691</f>
        <v>0</v>
      </c>
      <c r="Q691" s="176"/>
      <c r="R691" s="386">
        <f>$Q$691*$D$691</f>
        <v>0</v>
      </c>
      <c r="S691" s="176"/>
      <c r="T691" s="386">
        <f>$S$691*$D$691</f>
        <v>0</v>
      </c>
      <c r="U691" s="176">
        <v>1</v>
      </c>
      <c r="V691" s="386">
        <f>$U$691*$D$691</f>
        <v>0</v>
      </c>
      <c r="W691" s="176"/>
      <c r="X691" s="386">
        <f>$W$691*$D$691</f>
        <v>0</v>
      </c>
      <c r="Y691" s="176"/>
      <c r="Z691" s="386">
        <f>$Y$691*$D$691</f>
        <v>0</v>
      </c>
      <c r="AA691" s="176"/>
      <c r="AB691" s="386">
        <f>$AA$691*$D$691</f>
        <v>0</v>
      </c>
      <c r="AC691" s="402">
        <f t="shared" si="14"/>
        <v>1</v>
      </c>
      <c r="AF691" t="s">
        <v>2949</v>
      </c>
    </row>
    <row r="692" spans="1:32" ht="15" customHeight="1" thickBot="1">
      <c r="A692" s="107">
        <v>2</v>
      </c>
      <c r="B692" s="995"/>
      <c r="C692" s="997"/>
      <c r="D692" s="1011"/>
      <c r="E692" s="162">
        <f>$E$691</f>
        <v>0</v>
      </c>
      <c r="F692" s="382">
        <f>$F$691</f>
        <v>0</v>
      </c>
      <c r="G692" s="164">
        <f>$G$691+$E$692</f>
        <v>0</v>
      </c>
      <c r="H692" s="387">
        <f>$H$691+$F$692</f>
        <v>0</v>
      </c>
      <c r="I692" s="164">
        <f>$I$691+$G$692</f>
        <v>0</v>
      </c>
      <c r="J692" s="387">
        <f>$J$691+$H$692</f>
        <v>0</v>
      </c>
      <c r="K692" s="164">
        <f>$K$691+$I$692</f>
        <v>0</v>
      </c>
      <c r="L692" s="387">
        <f>$L$691+$J$692</f>
        <v>0</v>
      </c>
      <c r="M692" s="164">
        <f>$M$691+$K$692</f>
        <v>0</v>
      </c>
      <c r="N692" s="387">
        <f>$N$691+$L$692</f>
        <v>0</v>
      </c>
      <c r="O692" s="164">
        <f>$O$691+$M$692</f>
        <v>0</v>
      </c>
      <c r="P692" s="387">
        <f>$P$691+$N$692</f>
        <v>0</v>
      </c>
      <c r="Q692" s="164">
        <f>$Q$691+$O$692</f>
        <v>0</v>
      </c>
      <c r="R692" s="387">
        <f>$R$691+$P$692</f>
        <v>0</v>
      </c>
      <c r="S692" s="164">
        <f>$S$691+$Q$692</f>
        <v>0</v>
      </c>
      <c r="T692" s="387">
        <f>$T$691+$R$692</f>
        <v>0</v>
      </c>
      <c r="U692" s="164">
        <f>$U$691+$S$692</f>
        <v>1</v>
      </c>
      <c r="V692" s="387">
        <f>$V$691+$T$692</f>
        <v>0</v>
      </c>
      <c r="W692" s="164">
        <f>$W$691+$U$692</f>
        <v>1</v>
      </c>
      <c r="X692" s="387">
        <f>$X$691+$V$692</f>
        <v>0</v>
      </c>
      <c r="Y692" s="164">
        <f>$Y$691+$W$692</f>
        <v>1</v>
      </c>
      <c r="Z692" s="387">
        <f>$Z$691+$X$692</f>
        <v>0</v>
      </c>
      <c r="AA692" s="164">
        <f>$AA$691+$Y$692</f>
        <v>1</v>
      </c>
      <c r="AB692" s="387">
        <f>$AB$691+$Z$692</f>
        <v>0</v>
      </c>
      <c r="AC692" s="402">
        <f t="shared" si="14"/>
        <v>4</v>
      </c>
    </row>
    <row r="693" spans="1:32" ht="15" customHeight="1" thickBot="1">
      <c r="B693" s="127" t="str">
        <f>'04.01.4-COBERTURAS'!$B$399</f>
        <v>04.01.550</v>
      </c>
      <c r="C693" s="128" t="str">
        <f>'04.01.4-COBERTURAS'!$C$399</f>
        <v>Revestimentos de forro</v>
      </c>
      <c r="D693" s="343"/>
      <c r="E693" s="1000"/>
      <c r="F693" s="1000"/>
      <c r="G693" s="1000"/>
      <c r="H693" s="1000"/>
      <c r="I693" s="1000"/>
      <c r="J693" s="1000"/>
      <c r="K693" s="1000"/>
      <c r="L693" s="1000"/>
      <c r="M693" s="1000"/>
      <c r="N693" s="1000"/>
      <c r="O693" s="1000"/>
      <c r="P693" s="1000"/>
      <c r="Q693" s="1000"/>
      <c r="R693" s="1000"/>
      <c r="S693" s="1000"/>
      <c r="T693" s="1000"/>
      <c r="U693" s="1000"/>
      <c r="V693" s="1000"/>
      <c r="W693" s="1000"/>
      <c r="X693" s="1000"/>
      <c r="Y693" s="1000"/>
      <c r="Z693" s="1000"/>
      <c r="AA693" s="1000"/>
      <c r="AB693" s="1000"/>
      <c r="AF693" t="s">
        <v>724</v>
      </c>
    </row>
    <row r="694" spans="1:32" ht="15" customHeight="1">
      <c r="A694" s="107">
        <v>1</v>
      </c>
      <c r="B694" s="994" t="str">
        <f>'04.01.4-COBERTURAS'!$B$400</f>
        <v>04.01.550.01</v>
      </c>
      <c r="C694" s="996" t="str">
        <f>'04.01.4-COBERTURAS'!$C$400</f>
        <v>REMOÇÃO DE FORROS DE DRYWALL, PVC E FIBROMINERAL, DE FORMA MANUAL, SEM REAPROVEITAMENTO. AF_09/2023</v>
      </c>
      <c r="D694" s="1010">
        <f>'04.01.4-COBERTURAS'!$H$400</f>
        <v>0</v>
      </c>
      <c r="E694" s="175"/>
      <c r="F694" s="381">
        <f>$E$694*$D$694</f>
        <v>0</v>
      </c>
      <c r="G694" s="176"/>
      <c r="H694" s="386">
        <f>$G$694*$D$694</f>
        <v>0</v>
      </c>
      <c r="I694" s="176"/>
      <c r="J694" s="386">
        <f>$I$694*$D$694</f>
        <v>0</v>
      </c>
      <c r="K694" s="176"/>
      <c r="L694" s="386">
        <f>$K$694*$D$694</f>
        <v>0</v>
      </c>
      <c r="M694" s="176"/>
      <c r="N694" s="386">
        <f>$M$694*$D$694</f>
        <v>0</v>
      </c>
      <c r="O694" s="176"/>
      <c r="P694" s="386">
        <f>$O$694*$D$694</f>
        <v>0</v>
      </c>
      <c r="Q694" s="176"/>
      <c r="R694" s="386">
        <f>$Q$694*$D$694</f>
        <v>0</v>
      </c>
      <c r="S694" s="176">
        <v>1</v>
      </c>
      <c r="T694" s="386">
        <f>$S$694*$D$694</f>
        <v>0</v>
      </c>
      <c r="U694" s="176"/>
      <c r="V694" s="386">
        <f>$U$694*$D$694</f>
        <v>0</v>
      </c>
      <c r="W694" s="176"/>
      <c r="X694" s="386">
        <f>$W$694*$D$694</f>
        <v>0</v>
      </c>
      <c r="Y694" s="176"/>
      <c r="Z694" s="386">
        <f>$Y$694*$D$694</f>
        <v>0</v>
      </c>
      <c r="AA694" s="176"/>
      <c r="AB694" s="386">
        <f>$AA$694*$D$694</f>
        <v>0</v>
      </c>
      <c r="AC694" s="402">
        <f t="shared" si="14"/>
        <v>1</v>
      </c>
      <c r="AF694" t="s">
        <v>725</v>
      </c>
    </row>
    <row r="695" spans="1:32" ht="15" customHeight="1" thickBot="1">
      <c r="A695" s="107">
        <v>2</v>
      </c>
      <c r="B695" s="995"/>
      <c r="C695" s="997"/>
      <c r="D695" s="1011"/>
      <c r="E695" s="162">
        <f>$E$694</f>
        <v>0</v>
      </c>
      <c r="F695" s="382">
        <f>$F$694</f>
        <v>0</v>
      </c>
      <c r="G695" s="164">
        <f>$G$694+$E$695</f>
        <v>0</v>
      </c>
      <c r="H695" s="387">
        <f>$H$694+$F$695</f>
        <v>0</v>
      </c>
      <c r="I695" s="164">
        <f>$I$694+$G$695</f>
        <v>0</v>
      </c>
      <c r="J695" s="387">
        <f>$J$694+$H$695</f>
        <v>0</v>
      </c>
      <c r="K695" s="164">
        <f>$K$694+$I$695</f>
        <v>0</v>
      </c>
      <c r="L695" s="387">
        <f>$L$694+$J$695</f>
        <v>0</v>
      </c>
      <c r="M695" s="164">
        <f>$M$694+$K$695</f>
        <v>0</v>
      </c>
      <c r="N695" s="387">
        <f>$N$694+$L$695</f>
        <v>0</v>
      </c>
      <c r="O695" s="164">
        <f>$O$694+$M$695</f>
        <v>0</v>
      </c>
      <c r="P695" s="387">
        <f>$P$694+$N$695</f>
        <v>0</v>
      </c>
      <c r="Q695" s="164">
        <f>$Q$694+$O$695</f>
        <v>0</v>
      </c>
      <c r="R695" s="387">
        <f>$R$694+$P$695</f>
        <v>0</v>
      </c>
      <c r="S695" s="164">
        <f>$S$694+$Q$695</f>
        <v>1</v>
      </c>
      <c r="T695" s="387">
        <f>$T$694+$R$695</f>
        <v>0</v>
      </c>
      <c r="U695" s="164">
        <f>$U$694+$S$695</f>
        <v>1</v>
      </c>
      <c r="V695" s="387">
        <f>$V$694+$T$695</f>
        <v>0</v>
      </c>
      <c r="W695" s="164">
        <f>$W$694+$U$695</f>
        <v>1</v>
      </c>
      <c r="X695" s="387">
        <f>$X$694+$V$695</f>
        <v>0</v>
      </c>
      <c r="Y695" s="164">
        <f>$Y$694+$W$695</f>
        <v>1</v>
      </c>
      <c r="Z695" s="387">
        <f>$Z$694+$X$695</f>
        <v>0</v>
      </c>
      <c r="AA695" s="164">
        <f>$AA$694+$Y$695</f>
        <v>1</v>
      </c>
      <c r="AB695" s="387">
        <f>$AB$694+$Z$695</f>
        <v>0</v>
      </c>
    </row>
    <row r="696" spans="1:32" ht="15" customHeight="1">
      <c r="A696" s="107">
        <v>1</v>
      </c>
      <c r="B696" s="994" t="str">
        <f>'04.01.4-COBERTURAS'!$B$401</f>
        <v>04.01.550.02</v>
      </c>
      <c r="C696" s="996" t="str">
        <f>'04.01.4-COBERTURAS'!$C$401</f>
        <v>REMOÇÃO DE TRAMA METÁLICA OU DE MADEIRA PARA FORRO, DE FORMA MANUAL, SEM REAPROVEITAMENTO. AF_09/2023</v>
      </c>
      <c r="D696" s="1010">
        <f>'04.01.4-COBERTURAS'!$H$401</f>
        <v>0</v>
      </c>
      <c r="E696" s="175"/>
      <c r="F696" s="381">
        <f>$E$696*$D$696</f>
        <v>0</v>
      </c>
      <c r="G696" s="176"/>
      <c r="H696" s="386">
        <f>$G$696*$D$696</f>
        <v>0</v>
      </c>
      <c r="I696" s="176"/>
      <c r="J696" s="386">
        <f>$I$696*$D$696</f>
        <v>0</v>
      </c>
      <c r="K696" s="176"/>
      <c r="L696" s="386">
        <f>$K$696*$D$696</f>
        <v>0</v>
      </c>
      <c r="M696" s="176"/>
      <c r="N696" s="386">
        <f>$M$696*$D$696</f>
        <v>0</v>
      </c>
      <c r="O696" s="176"/>
      <c r="P696" s="386">
        <f>$O$696*$D$696</f>
        <v>0</v>
      </c>
      <c r="Q696" s="176"/>
      <c r="R696" s="386">
        <f>$Q$696*$D$696</f>
        <v>0</v>
      </c>
      <c r="S696" s="176">
        <v>1</v>
      </c>
      <c r="T696" s="386">
        <f>$S$696*$D$696</f>
        <v>0</v>
      </c>
      <c r="U696" s="176"/>
      <c r="V696" s="386">
        <f>$U$696*$D$696</f>
        <v>0</v>
      </c>
      <c r="W696" s="176"/>
      <c r="X696" s="386">
        <f>$W$696*$D$696</f>
        <v>0</v>
      </c>
      <c r="Y696" s="176"/>
      <c r="Z696" s="386">
        <f>$Y$696*$D$696</f>
        <v>0</v>
      </c>
      <c r="AA696" s="176"/>
      <c r="AB696" s="386">
        <f>$AA$696*$D$696</f>
        <v>0</v>
      </c>
      <c r="AC696" s="402">
        <f t="shared" si="14"/>
        <v>1</v>
      </c>
      <c r="AF696" t="s">
        <v>726</v>
      </c>
    </row>
    <row r="697" spans="1:32" ht="15" customHeight="1" thickBot="1">
      <c r="A697" s="107">
        <v>2</v>
      </c>
      <c r="B697" s="995"/>
      <c r="C697" s="997"/>
      <c r="D697" s="1011"/>
      <c r="E697" s="162">
        <f>$E$696</f>
        <v>0</v>
      </c>
      <c r="F697" s="382">
        <f>$F$696</f>
        <v>0</v>
      </c>
      <c r="G697" s="164">
        <f>$G$696+$E$697</f>
        <v>0</v>
      </c>
      <c r="H697" s="387">
        <f>$H$696+$F$697</f>
        <v>0</v>
      </c>
      <c r="I697" s="164">
        <f>$I$696+$G$697</f>
        <v>0</v>
      </c>
      <c r="J697" s="387">
        <f>$J$696+$H$697</f>
        <v>0</v>
      </c>
      <c r="K697" s="164">
        <f>$K$696+$I$697</f>
        <v>0</v>
      </c>
      <c r="L697" s="387">
        <f>$L$696+$J$697</f>
        <v>0</v>
      </c>
      <c r="M697" s="164">
        <f>$M$696+$K$697</f>
        <v>0</v>
      </c>
      <c r="N697" s="387">
        <f>$N$696+$L$697</f>
        <v>0</v>
      </c>
      <c r="O697" s="164">
        <f>$O$696+$M$697</f>
        <v>0</v>
      </c>
      <c r="P697" s="387">
        <f>$P$696+$N$697</f>
        <v>0</v>
      </c>
      <c r="Q697" s="164">
        <f>$Q$696+$O$697</f>
        <v>0</v>
      </c>
      <c r="R697" s="387">
        <f>$R$696+$P$697</f>
        <v>0</v>
      </c>
      <c r="S697" s="164">
        <f>$S$696+$Q$697</f>
        <v>1</v>
      </c>
      <c r="T697" s="387">
        <f>$T$696+$R$697</f>
        <v>0</v>
      </c>
      <c r="U697" s="164">
        <f>$U$696+$S$697</f>
        <v>1</v>
      </c>
      <c r="V697" s="387">
        <f>$V$696+$T$697</f>
        <v>0</v>
      </c>
      <c r="W697" s="164">
        <f>$W$696+$U$697</f>
        <v>1</v>
      </c>
      <c r="X697" s="387">
        <f>$X$696+$V$697</f>
        <v>0</v>
      </c>
      <c r="Y697" s="164">
        <f>$Y$696+$W$697</f>
        <v>1</v>
      </c>
      <c r="Z697" s="387">
        <f>$Z$696+$X$697</f>
        <v>0</v>
      </c>
      <c r="AA697" s="164">
        <f>$AA$696+$Y$697</f>
        <v>1</v>
      </c>
      <c r="AB697" s="387">
        <f>$AB$696+$Z$697</f>
        <v>0</v>
      </c>
    </row>
    <row r="698" spans="1:32" ht="15" customHeight="1">
      <c r="A698" s="107">
        <v>1</v>
      </c>
      <c r="B698" s="994" t="str">
        <f>'04.01.4-COBERTURAS'!$B$402</f>
        <v>04.01.550.03</v>
      </c>
      <c r="C698" s="996" t="str">
        <f>'04.01.4-COBERTURAS'!$C$402</f>
        <v>FORRO EM MADEIRA, INCLUSIVE ESTRUTURA BIDIRECIONAL DE FIXAÇÃO</v>
      </c>
      <c r="D698" s="1010">
        <f>'04.01.4-COBERTURAS'!$H$402</f>
        <v>0</v>
      </c>
      <c r="E698" s="175"/>
      <c r="F698" s="381">
        <f>$E$698*$D$698</f>
        <v>0</v>
      </c>
      <c r="G698" s="176"/>
      <c r="H698" s="386">
        <f>$G$698*$D$698</f>
        <v>0</v>
      </c>
      <c r="I698" s="176"/>
      <c r="J698" s="386">
        <f>$I$698*$D$698</f>
        <v>0</v>
      </c>
      <c r="K698" s="176"/>
      <c r="L698" s="386">
        <f>$K$698*$D$698</f>
        <v>0</v>
      </c>
      <c r="M698" s="176"/>
      <c r="N698" s="386">
        <f>$M$698*$D$698</f>
        <v>0</v>
      </c>
      <c r="O698" s="176"/>
      <c r="P698" s="386">
        <f>$O$698*$D$698</f>
        <v>0</v>
      </c>
      <c r="Q698" s="176"/>
      <c r="R698" s="386">
        <f>$Q$698*$D$698</f>
        <v>0</v>
      </c>
      <c r="S698" s="176"/>
      <c r="T698" s="386">
        <f>$S$698*$D$698</f>
        <v>0</v>
      </c>
      <c r="U698" s="176"/>
      <c r="V698" s="386">
        <f>$U$698*$D$698</f>
        <v>0</v>
      </c>
      <c r="W698" s="176">
        <v>1</v>
      </c>
      <c r="X698" s="386">
        <f>$W$698*$D$698</f>
        <v>0</v>
      </c>
      <c r="Y698" s="176"/>
      <c r="Z698" s="386">
        <f>$Y$698*$D$698</f>
        <v>0</v>
      </c>
      <c r="AA698" s="176"/>
      <c r="AB698" s="386">
        <f>$AA$698*$D$698</f>
        <v>0</v>
      </c>
      <c r="AC698" s="402">
        <f t="shared" si="14"/>
        <v>1</v>
      </c>
      <c r="AF698" t="s">
        <v>2950</v>
      </c>
    </row>
    <row r="699" spans="1:32" ht="15" customHeight="1" thickBot="1">
      <c r="A699" s="107">
        <v>2</v>
      </c>
      <c r="B699" s="995"/>
      <c r="C699" s="997"/>
      <c r="D699" s="1011"/>
      <c r="E699" s="162">
        <f>$E$698</f>
        <v>0</v>
      </c>
      <c r="F699" s="382">
        <f>$F$698</f>
        <v>0</v>
      </c>
      <c r="G699" s="164">
        <f>$G$698+$E$699</f>
        <v>0</v>
      </c>
      <c r="H699" s="387">
        <f>$H$698+$F$699</f>
        <v>0</v>
      </c>
      <c r="I699" s="164">
        <f>$I$698+$G$699</f>
        <v>0</v>
      </c>
      <c r="J699" s="387">
        <f>$J$698+$H$699</f>
        <v>0</v>
      </c>
      <c r="K699" s="164">
        <f>$K$698+$I$699</f>
        <v>0</v>
      </c>
      <c r="L699" s="387">
        <f>$L$698+$J$699</f>
        <v>0</v>
      </c>
      <c r="M699" s="164">
        <f>$M$698+$K$699</f>
        <v>0</v>
      </c>
      <c r="N699" s="387">
        <f>$N$698+$L$699</f>
        <v>0</v>
      </c>
      <c r="O699" s="164">
        <f>$O$698+$M$699</f>
        <v>0</v>
      </c>
      <c r="P699" s="387">
        <f>$P$698+$N$699</f>
        <v>0</v>
      </c>
      <c r="Q699" s="164">
        <f>$Q$698+$O$699</f>
        <v>0</v>
      </c>
      <c r="R699" s="387">
        <f>$R$698+$P$699</f>
        <v>0</v>
      </c>
      <c r="S699" s="164">
        <f>$S$698+$Q$699</f>
        <v>0</v>
      </c>
      <c r="T699" s="387">
        <f>$T$698+$R$699</f>
        <v>0</v>
      </c>
      <c r="U699" s="164">
        <f>$U$698+$S$699</f>
        <v>0</v>
      </c>
      <c r="V699" s="387">
        <f>$V$698+$T$699</f>
        <v>0</v>
      </c>
      <c r="W699" s="164">
        <f>$W$698+$U$699</f>
        <v>1</v>
      </c>
      <c r="X699" s="387">
        <f>$X$698+$V$699</f>
        <v>0</v>
      </c>
      <c r="Y699" s="164">
        <f>$Y$698+$W$699</f>
        <v>1</v>
      </c>
      <c r="Z699" s="387">
        <f>$Z$698+$X$699</f>
        <v>0</v>
      </c>
      <c r="AA699" s="164">
        <f>$AA$698+$Y$699</f>
        <v>1</v>
      </c>
      <c r="AB699" s="387">
        <f>$AB$698+$Z$699</f>
        <v>0</v>
      </c>
    </row>
    <row r="700" spans="1:32" ht="15" customHeight="1">
      <c r="A700" s="107">
        <v>1</v>
      </c>
      <c r="B700" s="994" t="str">
        <f>'04.01.4-COBERTURAS'!$B$403</f>
        <v>04.01.550.04</v>
      </c>
      <c r="C700" s="996" t="str">
        <f>'04.01.4-COBERTURAS'!$C$403</f>
        <v>RODA FORRO EM MADEIRA  - CEDRINHO, PARAJU, MASSARANDUBRA, ANGELIN OU EQUIVALENTE DA REGIÃO - FORNECIMENTO E INSTALAÇÃO</v>
      </c>
      <c r="D700" s="1010">
        <f>'04.01.4-COBERTURAS'!$H$403</f>
        <v>0</v>
      </c>
      <c r="E700" s="175"/>
      <c r="F700" s="381">
        <f>$E$700*$D$700</f>
        <v>0</v>
      </c>
      <c r="G700" s="176"/>
      <c r="H700" s="386">
        <f>$G$700*$D$700</f>
        <v>0</v>
      </c>
      <c r="I700" s="176"/>
      <c r="J700" s="386">
        <f>$I$700*$D$700</f>
        <v>0</v>
      </c>
      <c r="K700" s="176"/>
      <c r="L700" s="386">
        <f>$K$700*$D$700</f>
        <v>0</v>
      </c>
      <c r="M700" s="176"/>
      <c r="N700" s="386">
        <f>$M$700*$D$700</f>
        <v>0</v>
      </c>
      <c r="O700" s="176"/>
      <c r="P700" s="386">
        <f>$O$700*$D$700</f>
        <v>0</v>
      </c>
      <c r="Q700" s="176"/>
      <c r="R700" s="386">
        <f>$Q$700*$D$700</f>
        <v>0</v>
      </c>
      <c r="S700" s="176"/>
      <c r="T700" s="386">
        <f>$S$700*$D$700</f>
        <v>0</v>
      </c>
      <c r="U700" s="176"/>
      <c r="V700" s="386">
        <f>$U$700*$D$700</f>
        <v>0</v>
      </c>
      <c r="W700" s="176">
        <v>1</v>
      </c>
      <c r="X700" s="386">
        <f>$W$700*$D$700</f>
        <v>0</v>
      </c>
      <c r="Y700" s="176"/>
      <c r="Z700" s="386">
        <f>$Y$700*$D$700</f>
        <v>0</v>
      </c>
      <c r="AA700" s="176"/>
      <c r="AB700" s="386">
        <f>$AA$700*$D$700</f>
        <v>0</v>
      </c>
      <c r="AC700" s="402">
        <f t="shared" si="14"/>
        <v>1</v>
      </c>
      <c r="AF700" t="s">
        <v>2951</v>
      </c>
    </row>
    <row r="701" spans="1:32" ht="15" customHeight="1" thickBot="1">
      <c r="A701" s="107">
        <v>2</v>
      </c>
      <c r="B701" s="995"/>
      <c r="C701" s="997"/>
      <c r="D701" s="1011"/>
      <c r="E701" s="162">
        <f>$E$700</f>
        <v>0</v>
      </c>
      <c r="F701" s="382">
        <f>$F$700</f>
        <v>0</v>
      </c>
      <c r="G701" s="164">
        <f>$G$700+$E$701</f>
        <v>0</v>
      </c>
      <c r="H701" s="387">
        <f>$H$700+$F$701</f>
        <v>0</v>
      </c>
      <c r="I701" s="164">
        <f>$I$700+$G$701</f>
        <v>0</v>
      </c>
      <c r="J701" s="387">
        <f>$J$700+$H$701</f>
        <v>0</v>
      </c>
      <c r="K701" s="164">
        <f>$K$700+$I$701</f>
        <v>0</v>
      </c>
      <c r="L701" s="387">
        <f>$L$700+$J$701</f>
        <v>0</v>
      </c>
      <c r="M701" s="164">
        <f>$M$700+$K$701</f>
        <v>0</v>
      </c>
      <c r="N701" s="387">
        <f>$N$700+$L$701</f>
        <v>0</v>
      </c>
      <c r="O701" s="164">
        <f>$O$700+$M$701</f>
        <v>0</v>
      </c>
      <c r="P701" s="387">
        <f>$P$700+$N$701</f>
        <v>0</v>
      </c>
      <c r="Q701" s="164">
        <f>$Q$700+$O$701</f>
        <v>0</v>
      </c>
      <c r="R701" s="387">
        <f>$R$700+$P$701</f>
        <v>0</v>
      </c>
      <c r="S701" s="164">
        <f>$S$700+$Q$701</f>
        <v>0</v>
      </c>
      <c r="T701" s="387">
        <f>$T$700+$R$701</f>
        <v>0</v>
      </c>
      <c r="U701" s="164">
        <f>$U$700+$S$701</f>
        <v>0</v>
      </c>
      <c r="V701" s="387">
        <f>$V$700+$T$701</f>
        <v>0</v>
      </c>
      <c r="W701" s="164">
        <f>$W$700+$U$701</f>
        <v>1</v>
      </c>
      <c r="X701" s="387">
        <f>$X$700+$V$701</f>
        <v>0</v>
      </c>
      <c r="Y701" s="164">
        <f>$Y$700+$W$701</f>
        <v>1</v>
      </c>
      <c r="Z701" s="387">
        <f>$Z$700+$X$701</f>
        <v>0</v>
      </c>
      <c r="AA701" s="164">
        <f>$AA$700+$Y$701</f>
        <v>1</v>
      </c>
      <c r="AB701" s="387">
        <f>$AB$700+$Z$701</f>
        <v>0</v>
      </c>
    </row>
    <row r="702" spans="1:32" ht="15" customHeight="1">
      <c r="A702" s="107">
        <v>1</v>
      </c>
      <c r="B702" s="994" t="str">
        <f>'04.01.4-COBERTURAS'!$B$404</f>
        <v>04.01.550.05</v>
      </c>
      <c r="C702" s="996" t="str">
        <f>'04.01.4-COBERTURAS'!$C$404</f>
        <v>PINTURA TINTA DE ACABAMENTO (PIGMENTADA) ESMALTE SINTÉTICO ACETINADO EM MADEIRA, 2 DEMÃOS. AF_01/2021</v>
      </c>
      <c r="D702" s="1010">
        <f>'04.01.4-COBERTURAS'!$H$404</f>
        <v>0</v>
      </c>
      <c r="E702" s="175"/>
      <c r="F702" s="381">
        <f>$E$702*$D$702</f>
        <v>0</v>
      </c>
      <c r="G702" s="176"/>
      <c r="H702" s="386">
        <f>$G$702*$D$702</f>
        <v>0</v>
      </c>
      <c r="I702" s="176"/>
      <c r="J702" s="386">
        <f>$I$702*$D$702</f>
        <v>0</v>
      </c>
      <c r="K702" s="176"/>
      <c r="L702" s="386">
        <f>$K$702*$D$702</f>
        <v>0</v>
      </c>
      <c r="M702" s="176"/>
      <c r="N702" s="386">
        <f>$M$702*$D$702</f>
        <v>0</v>
      </c>
      <c r="O702" s="176"/>
      <c r="P702" s="386">
        <f>$O$702*$D$702</f>
        <v>0</v>
      </c>
      <c r="Q702" s="176"/>
      <c r="R702" s="386">
        <f>$Q$702*$D$702</f>
        <v>0</v>
      </c>
      <c r="S702" s="176"/>
      <c r="T702" s="386">
        <f>$S$702*$D$702</f>
        <v>0</v>
      </c>
      <c r="U702" s="176"/>
      <c r="V702" s="386">
        <f>$U$702*$D$702</f>
        <v>0</v>
      </c>
      <c r="W702" s="176">
        <v>1</v>
      </c>
      <c r="X702" s="386">
        <f>$W$702*$D$702</f>
        <v>0</v>
      </c>
      <c r="Y702" s="176"/>
      <c r="Z702" s="386">
        <f>$Y$702*$D$702</f>
        <v>0</v>
      </c>
      <c r="AA702" s="176"/>
      <c r="AB702" s="386">
        <f>$AA$702*$D$702</f>
        <v>0</v>
      </c>
      <c r="AC702" s="402">
        <f t="shared" si="14"/>
        <v>1</v>
      </c>
      <c r="AF702" t="s">
        <v>2952</v>
      </c>
    </row>
    <row r="703" spans="1:32" ht="15" customHeight="1" thickBot="1">
      <c r="A703" s="107">
        <v>2</v>
      </c>
      <c r="B703" s="995"/>
      <c r="C703" s="997"/>
      <c r="D703" s="1011"/>
      <c r="E703" s="162">
        <f>$E$702</f>
        <v>0</v>
      </c>
      <c r="F703" s="382">
        <f>$F$702</f>
        <v>0</v>
      </c>
      <c r="G703" s="164">
        <f>$G$702+$E$703</f>
        <v>0</v>
      </c>
      <c r="H703" s="387">
        <f>$H$702+$F$703</f>
        <v>0</v>
      </c>
      <c r="I703" s="164">
        <f>$I$702+$G$703</f>
        <v>0</v>
      </c>
      <c r="J703" s="387">
        <f>$J$702+$H$703</f>
        <v>0</v>
      </c>
      <c r="K703" s="164">
        <f>$K$702+$I$703</f>
        <v>0</v>
      </c>
      <c r="L703" s="387">
        <f>$L$702+$J$703</f>
        <v>0</v>
      </c>
      <c r="M703" s="164">
        <f>$M$702+$K$703</f>
        <v>0</v>
      </c>
      <c r="N703" s="387">
        <f>$N$702+$L$703</f>
        <v>0</v>
      </c>
      <c r="O703" s="164">
        <f>$O$702+$M$703</f>
        <v>0</v>
      </c>
      <c r="P703" s="387">
        <f>$P$702+$N$703</f>
        <v>0</v>
      </c>
      <c r="Q703" s="164">
        <f>$Q$702+$O$703</f>
        <v>0</v>
      </c>
      <c r="R703" s="387">
        <f>$R$702+$P$703</f>
        <v>0</v>
      </c>
      <c r="S703" s="164">
        <f>$S$702+$Q$703</f>
        <v>0</v>
      </c>
      <c r="T703" s="387">
        <f>$T$702+$R$703</f>
        <v>0</v>
      </c>
      <c r="U703" s="164">
        <f>$U$702+$S$703</f>
        <v>0</v>
      </c>
      <c r="V703" s="387">
        <f>$V$702+$T$703</f>
        <v>0</v>
      </c>
      <c r="W703" s="164">
        <f>$W$702+$U$703</f>
        <v>1</v>
      </c>
      <c r="X703" s="387">
        <f>$X$702+$V$703</f>
        <v>0</v>
      </c>
      <c r="Y703" s="164">
        <f>$Y$702+$W$703</f>
        <v>1</v>
      </c>
      <c r="Z703" s="387">
        <f>$Z$702+$X$703</f>
        <v>0</v>
      </c>
      <c r="AA703" s="164">
        <f>$AA$702+$Y$703</f>
        <v>1</v>
      </c>
      <c r="AB703" s="387">
        <f>$AB$702+$Z$703</f>
        <v>0</v>
      </c>
    </row>
    <row r="704" spans="1:32" ht="15" customHeight="1" thickBot="1">
      <c r="B704" s="127" t="str">
        <f>'04.01.4-COBERTURAS'!$B$405</f>
        <v>04.01.700</v>
      </c>
      <c r="C704" s="128" t="str">
        <f>'04.01.4-COBERTURAS'!$C$405</f>
        <v>Acabamentos e Arremates</v>
      </c>
      <c r="D704" s="343"/>
      <c r="E704" s="1000"/>
      <c r="F704" s="1000"/>
      <c r="G704" s="1000"/>
      <c r="H704" s="1000"/>
      <c r="I704" s="1000"/>
      <c r="J704" s="1000"/>
      <c r="K704" s="1000"/>
      <c r="L704" s="1000"/>
      <c r="M704" s="1000"/>
      <c r="N704" s="1000"/>
      <c r="O704" s="1000"/>
      <c r="P704" s="1000"/>
      <c r="Q704" s="1000"/>
      <c r="R704" s="1000"/>
      <c r="S704" s="1000"/>
      <c r="T704" s="1000"/>
      <c r="U704" s="1000"/>
      <c r="V704" s="1000"/>
      <c r="W704" s="1000"/>
      <c r="X704" s="1000"/>
      <c r="Y704" s="1000"/>
      <c r="Z704" s="1000"/>
      <c r="AA704" s="1000"/>
      <c r="AB704" s="1000"/>
      <c r="AF704" t="s">
        <v>2953</v>
      </c>
    </row>
    <row r="705" spans="1:32" ht="15" customHeight="1">
      <c r="A705" s="107">
        <v>1</v>
      </c>
      <c r="B705" s="994" t="str">
        <f>'04.01.4-COBERTURAS'!$B$406</f>
        <v>04.01.700.01</v>
      </c>
      <c r="C705" s="996" t="str">
        <f>'04.01.4-COBERTURAS'!$C$406</f>
        <v xml:space="preserve">RUFO EM CHAPA DE ALUMÍNIO #1.5MM, LARGURA DE 30 CM, INCLUSO TRANSPORTE VERTICAL </v>
      </c>
      <c r="D705" s="1010">
        <f>'04.01.4-COBERTURAS'!$H$406</f>
        <v>0</v>
      </c>
      <c r="E705" s="175"/>
      <c r="F705" s="381">
        <f>$E$705*$D$705</f>
        <v>0</v>
      </c>
      <c r="G705" s="176"/>
      <c r="H705" s="386">
        <f>$G$705*$D$705</f>
        <v>0</v>
      </c>
      <c r="I705" s="176"/>
      <c r="J705" s="386">
        <f>$I$705*$D$705</f>
        <v>0</v>
      </c>
      <c r="K705" s="176"/>
      <c r="L705" s="386">
        <f>$K$705*$D$705</f>
        <v>0</v>
      </c>
      <c r="M705" s="176"/>
      <c r="N705" s="386">
        <f>$M$705*$D$705</f>
        <v>0</v>
      </c>
      <c r="O705" s="176"/>
      <c r="P705" s="386">
        <f>$O$705*$D$705</f>
        <v>0</v>
      </c>
      <c r="Q705" s="176"/>
      <c r="R705" s="386">
        <f>$Q$705*$D$705</f>
        <v>0</v>
      </c>
      <c r="S705" s="176"/>
      <c r="T705" s="386">
        <f>$S$705*$D$705</f>
        <v>0</v>
      </c>
      <c r="U705" s="176">
        <v>1</v>
      </c>
      <c r="V705" s="386">
        <f>$U$705*$D$705</f>
        <v>0</v>
      </c>
      <c r="W705" s="176"/>
      <c r="X705" s="386">
        <f>$W$705*$D$705</f>
        <v>0</v>
      </c>
      <c r="Y705" s="176"/>
      <c r="Z705" s="386">
        <f>$Y$705*$D$705</f>
        <v>0</v>
      </c>
      <c r="AA705" s="176"/>
      <c r="AB705" s="386">
        <f>$AA$705*$D$705</f>
        <v>0</v>
      </c>
      <c r="AC705" s="402">
        <f t="shared" si="14"/>
        <v>1</v>
      </c>
      <c r="AF705" t="s">
        <v>2954</v>
      </c>
    </row>
    <row r="706" spans="1:32" ht="15" customHeight="1" thickBot="1">
      <c r="A706" s="107">
        <v>2</v>
      </c>
      <c r="B706" s="995"/>
      <c r="C706" s="997"/>
      <c r="D706" s="1011"/>
      <c r="E706" s="162">
        <f>$E$705</f>
        <v>0</v>
      </c>
      <c r="F706" s="382">
        <f>$F$705</f>
        <v>0</v>
      </c>
      <c r="G706" s="164">
        <f>$G$705+$E$706</f>
        <v>0</v>
      </c>
      <c r="H706" s="387">
        <f>$H$705+$F$706</f>
        <v>0</v>
      </c>
      <c r="I706" s="164">
        <f>$I$705+$G$706</f>
        <v>0</v>
      </c>
      <c r="J706" s="387">
        <f>$J$705+$H$706</f>
        <v>0</v>
      </c>
      <c r="K706" s="164">
        <f>$K$705+$I$706</f>
        <v>0</v>
      </c>
      <c r="L706" s="387">
        <f>$L$705+$J$706</f>
        <v>0</v>
      </c>
      <c r="M706" s="164">
        <f>$M$705+$K$706</f>
        <v>0</v>
      </c>
      <c r="N706" s="387">
        <f>$N$705+$L$706</f>
        <v>0</v>
      </c>
      <c r="O706" s="164">
        <f>$O$705+$M$706</f>
        <v>0</v>
      </c>
      <c r="P706" s="387">
        <f>$P$705+$N$706</f>
        <v>0</v>
      </c>
      <c r="Q706" s="164">
        <f>$Q$705+$O$706</f>
        <v>0</v>
      </c>
      <c r="R706" s="387">
        <f>$R$705+$P$706</f>
        <v>0</v>
      </c>
      <c r="S706" s="164">
        <f>$S$705+$Q$706</f>
        <v>0</v>
      </c>
      <c r="T706" s="387">
        <f>$T$705+$R$706</f>
        <v>0</v>
      </c>
      <c r="U706" s="164">
        <f>$U$705+$S$706</f>
        <v>1</v>
      </c>
      <c r="V706" s="387">
        <f>$V$705+$T$706</f>
        <v>0</v>
      </c>
      <c r="W706" s="164">
        <f>$W$705+$U$706</f>
        <v>1</v>
      </c>
      <c r="X706" s="387">
        <f>$X$705+$V$706</f>
        <v>0</v>
      </c>
      <c r="Y706" s="164">
        <f>$Y$705+$W$706</f>
        <v>1</v>
      </c>
      <c r="Z706" s="387">
        <f>$Z$705+$X$706</f>
        <v>0</v>
      </c>
      <c r="AA706" s="164">
        <f>$AA$705+$Y$706</f>
        <v>1</v>
      </c>
      <c r="AB706" s="387">
        <f>$AB$705+$Z$706</f>
        <v>0</v>
      </c>
    </row>
    <row r="707" spans="1:32" ht="15" customHeight="1">
      <c r="A707" s="107">
        <v>1</v>
      </c>
      <c r="B707" s="994" t="str">
        <f>'04.01.4-COBERTURAS'!$B$407</f>
        <v>04.01.700.02</v>
      </c>
      <c r="C707" s="996" t="str">
        <f>'04.01.4-COBERTURAS'!$C$407</f>
        <v>CALHA EM CHAPA DE ALUMÍNIO, RETANGULAR (15X15CM), 1,5MM DE ESPESSURA, INCLUSO TRANSPORTE VERTICAL</v>
      </c>
      <c r="D707" s="1010">
        <f>'04.01.4-COBERTURAS'!$H$407</f>
        <v>0</v>
      </c>
      <c r="E707" s="175"/>
      <c r="F707" s="381">
        <f>$E$707*$D$707</f>
        <v>0</v>
      </c>
      <c r="G707" s="176"/>
      <c r="H707" s="386">
        <f>$G$707*$D$707</f>
        <v>0</v>
      </c>
      <c r="I707" s="176"/>
      <c r="J707" s="386">
        <f>$I$707*$D$707</f>
        <v>0</v>
      </c>
      <c r="K707" s="176"/>
      <c r="L707" s="386">
        <f>$K$707*$D$707</f>
        <v>0</v>
      </c>
      <c r="M707" s="176"/>
      <c r="N707" s="386">
        <f>$M$707*$D$707</f>
        <v>0</v>
      </c>
      <c r="O707" s="176"/>
      <c r="P707" s="386">
        <f>$O$707*$D$707</f>
        <v>0</v>
      </c>
      <c r="Q707" s="176"/>
      <c r="R707" s="386">
        <f>$Q$707*$D$707</f>
        <v>0</v>
      </c>
      <c r="S707" s="176"/>
      <c r="T707" s="386">
        <f>$S$707*$D$707</f>
        <v>0</v>
      </c>
      <c r="U707" s="176">
        <v>1</v>
      </c>
      <c r="V707" s="386">
        <f>$U$707*$D$707</f>
        <v>0</v>
      </c>
      <c r="W707" s="176"/>
      <c r="X707" s="386">
        <f>$W$707*$D$707</f>
        <v>0</v>
      </c>
      <c r="Y707" s="176"/>
      <c r="Z707" s="386">
        <f>$Y$707*$D$707</f>
        <v>0</v>
      </c>
      <c r="AA707" s="176"/>
      <c r="AB707" s="386">
        <f>$AA$707*$D$707</f>
        <v>0</v>
      </c>
      <c r="AC707" s="402">
        <f t="shared" si="14"/>
        <v>1</v>
      </c>
      <c r="AF707" t="s">
        <v>2955</v>
      </c>
    </row>
    <row r="708" spans="1:32" ht="15" customHeight="1" thickBot="1">
      <c r="A708" s="107">
        <v>2</v>
      </c>
      <c r="B708" s="995"/>
      <c r="C708" s="997"/>
      <c r="D708" s="1011"/>
      <c r="E708" s="162">
        <f>$E$707</f>
        <v>0</v>
      </c>
      <c r="F708" s="382">
        <f>$F$707</f>
        <v>0</v>
      </c>
      <c r="G708" s="164">
        <f>$G$707+$E$708</f>
        <v>0</v>
      </c>
      <c r="H708" s="387">
        <f>$H$707+$F$708</f>
        <v>0</v>
      </c>
      <c r="I708" s="164">
        <f>$I$707+$G$708</f>
        <v>0</v>
      </c>
      <c r="J708" s="387">
        <f>$J$707+$H$708</f>
        <v>0</v>
      </c>
      <c r="K708" s="164">
        <f>$K$707+$I$708</f>
        <v>0</v>
      </c>
      <c r="L708" s="387">
        <f>$L$707+$J$708</f>
        <v>0</v>
      </c>
      <c r="M708" s="164">
        <f>$M$707+$K$708</f>
        <v>0</v>
      </c>
      <c r="N708" s="387">
        <f>$N$707+$L$708</f>
        <v>0</v>
      </c>
      <c r="O708" s="164">
        <f>$O$707+$M$708</f>
        <v>0</v>
      </c>
      <c r="P708" s="387">
        <f>$P$707+$N$708</f>
        <v>0</v>
      </c>
      <c r="Q708" s="164">
        <f>$Q$707+$O$708</f>
        <v>0</v>
      </c>
      <c r="R708" s="387">
        <f>$R$707+$P$708</f>
        <v>0</v>
      </c>
      <c r="S708" s="164">
        <f>$S$707+$Q$708</f>
        <v>0</v>
      </c>
      <c r="T708" s="387">
        <f>$T$707+$R$708</f>
        <v>0</v>
      </c>
      <c r="U708" s="164">
        <f>$U$707+$S$708</f>
        <v>1</v>
      </c>
      <c r="V708" s="387">
        <f>$V$707+$T$708</f>
        <v>0</v>
      </c>
      <c r="W708" s="164">
        <f>$W$707+$U$708</f>
        <v>1</v>
      </c>
      <c r="X708" s="387">
        <f>$X$707+$V$708</f>
        <v>0</v>
      </c>
      <c r="Y708" s="164">
        <f>$Y$707+$W$708</f>
        <v>1</v>
      </c>
      <c r="Z708" s="387">
        <f>$Z$707+$X$708</f>
        <v>0</v>
      </c>
      <c r="AA708" s="164">
        <f>$AA$707+$Y$708</f>
        <v>1</v>
      </c>
      <c r="AB708" s="387">
        <f>$AB$707+$Z$708</f>
        <v>0</v>
      </c>
    </row>
    <row r="709" spans="1:32" ht="15" customHeight="1">
      <c r="B709" s="76" t="str">
        <f>'04.01.4-COBERTURAS'!$B$408</f>
        <v>04.01.000</v>
      </c>
      <c r="C709" s="40" t="str">
        <f>'04.01.4-COBERTURAS'!$C$408</f>
        <v>ARQUITETURA - Bloco O (O7 a O10)</v>
      </c>
      <c r="D709" s="378">
        <f>'04.01.4-COBERTURAS'!$H$408</f>
        <v>0</v>
      </c>
      <c r="E709" s="993"/>
      <c r="F709" s="993"/>
      <c r="G709" s="993"/>
      <c r="H709" s="993"/>
      <c r="I709" s="993"/>
      <c r="J709" s="993"/>
      <c r="K709" s="993"/>
      <c r="L709" s="993"/>
      <c r="M709" s="993"/>
      <c r="N709" s="993"/>
      <c r="O709" s="993"/>
      <c r="P709" s="993"/>
      <c r="Q709" s="993"/>
      <c r="R709" s="993"/>
      <c r="S709" s="993"/>
      <c r="T709" s="993"/>
      <c r="U709" s="993"/>
      <c r="V709" s="993"/>
      <c r="W709" s="993"/>
      <c r="X709" s="993"/>
      <c r="Y709" s="993"/>
      <c r="Z709" s="993"/>
      <c r="AA709" s="993"/>
      <c r="AB709" s="993"/>
      <c r="AF709" s="200" t="s">
        <v>727</v>
      </c>
    </row>
    <row r="710" spans="1:32" ht="15" customHeight="1" thickBot="1">
      <c r="B710" s="127" t="str">
        <f>'04.01.4-COBERTURAS'!$B$409</f>
        <v>04.01.400</v>
      </c>
      <c r="C710" s="128" t="str">
        <f>'04.01.4-COBERTURAS'!$C$409</f>
        <v>Cobertura e fechamento lateral</v>
      </c>
      <c r="D710" s="343"/>
      <c r="E710" s="1000"/>
      <c r="F710" s="1000"/>
      <c r="G710" s="1000"/>
      <c r="H710" s="1000"/>
      <c r="I710" s="1000"/>
      <c r="J710" s="1000"/>
      <c r="K710" s="1000"/>
      <c r="L710" s="1000"/>
      <c r="M710" s="1000"/>
      <c r="N710" s="1000"/>
      <c r="O710" s="1000"/>
      <c r="P710" s="1000"/>
      <c r="Q710" s="1000"/>
      <c r="R710" s="1000"/>
      <c r="S710" s="1000"/>
      <c r="T710" s="1000"/>
      <c r="U710" s="1000"/>
      <c r="V710" s="1000"/>
      <c r="W710" s="1000"/>
      <c r="X710" s="1000"/>
      <c r="Y710" s="1000"/>
      <c r="Z710" s="1000"/>
      <c r="AA710" s="1000"/>
      <c r="AB710" s="1000"/>
      <c r="AF710" t="s">
        <v>729</v>
      </c>
    </row>
    <row r="711" spans="1:32" ht="15" customHeight="1">
      <c r="A711" s="107">
        <v>1</v>
      </c>
      <c r="B711" s="994" t="str">
        <f>'04.01.4-COBERTURAS'!$B$410</f>
        <v>04.01.400.01</v>
      </c>
      <c r="C711" s="996" t="str">
        <f>'04.01.4-COBERTURAS'!$C$410</f>
        <v>REMOÇÃO DE TELHAS CERÂMICAS SEM REAPROVEITAMENTO, INCLUSIVE TRANSPORTE VERTICAL</v>
      </c>
      <c r="D711" s="1010">
        <f>'04.01.4-COBERTURAS'!$H$410</f>
        <v>0</v>
      </c>
      <c r="E711" s="175"/>
      <c r="F711" s="381">
        <f>$E$711*$D$711</f>
        <v>0</v>
      </c>
      <c r="G711" s="176"/>
      <c r="H711" s="386">
        <f>$G$711*$D$711</f>
        <v>0</v>
      </c>
      <c r="I711" s="176"/>
      <c r="J711" s="386">
        <f>$I$711*$D$711</f>
        <v>0</v>
      </c>
      <c r="K711" s="176"/>
      <c r="L711" s="386">
        <f>$K$711*$D$711</f>
        <v>0</v>
      </c>
      <c r="M711" s="176"/>
      <c r="N711" s="386">
        <f>$M$711*$D$711</f>
        <v>0</v>
      </c>
      <c r="O711" s="176"/>
      <c r="P711" s="386">
        <f>$O$711*$D$711</f>
        <v>0</v>
      </c>
      <c r="Q711" s="176"/>
      <c r="R711" s="386">
        <f>$Q$711*$D$711</f>
        <v>0</v>
      </c>
      <c r="S711" s="176">
        <v>0.45</v>
      </c>
      <c r="T711" s="386">
        <f>$S$711*$D$711</f>
        <v>0</v>
      </c>
      <c r="U711" s="176">
        <v>0.55000000000000004</v>
      </c>
      <c r="V711" s="386">
        <f>$U$711*$D$711</f>
        <v>0</v>
      </c>
      <c r="W711" s="176"/>
      <c r="X711" s="386">
        <f>$W$711*$D$711</f>
        <v>0</v>
      </c>
      <c r="Y711" s="176"/>
      <c r="Z711" s="386">
        <f>$Y$711*$D$711</f>
        <v>0</v>
      </c>
      <c r="AA711" s="176"/>
      <c r="AB711" s="386">
        <f>$AA$711*$D$711</f>
        <v>0</v>
      </c>
      <c r="AC711" s="402">
        <f t="shared" si="14"/>
        <v>1</v>
      </c>
      <c r="AF711" t="s">
        <v>730</v>
      </c>
    </row>
    <row r="712" spans="1:32" ht="15" customHeight="1" thickBot="1">
      <c r="A712" s="107">
        <v>2</v>
      </c>
      <c r="B712" s="995"/>
      <c r="C712" s="997"/>
      <c r="D712" s="1011"/>
      <c r="E712" s="162">
        <f>$E$711</f>
        <v>0</v>
      </c>
      <c r="F712" s="382">
        <f>$F$711</f>
        <v>0</v>
      </c>
      <c r="G712" s="164">
        <f>$G$711+$E$712</f>
        <v>0</v>
      </c>
      <c r="H712" s="387">
        <f>$H$711+$F$712</f>
        <v>0</v>
      </c>
      <c r="I712" s="164">
        <f>$I$711+$G$712</f>
        <v>0</v>
      </c>
      <c r="J712" s="387">
        <f>$J$711+$H$712</f>
        <v>0</v>
      </c>
      <c r="K712" s="164">
        <f>$K$711+$I$712</f>
        <v>0</v>
      </c>
      <c r="L712" s="387">
        <f>$L$711+$J$712</f>
        <v>0</v>
      </c>
      <c r="M712" s="164">
        <f>$M$711+$K$712</f>
        <v>0</v>
      </c>
      <c r="N712" s="387">
        <f>$N$711+$L$712</f>
        <v>0</v>
      </c>
      <c r="O712" s="164">
        <f>$O$711+$M$712</f>
        <v>0</v>
      </c>
      <c r="P712" s="387">
        <f>$P$711+$N$712</f>
        <v>0</v>
      </c>
      <c r="Q712" s="164">
        <f>$Q$711+$O$712</f>
        <v>0</v>
      </c>
      <c r="R712" s="387">
        <f>$R$711+$P$712</f>
        <v>0</v>
      </c>
      <c r="S712" s="164">
        <f>$S$711+$Q$712</f>
        <v>0.45</v>
      </c>
      <c r="T712" s="387">
        <f>$T$711+$R$712</f>
        <v>0</v>
      </c>
      <c r="U712" s="164">
        <f>$U$711+$S$712</f>
        <v>1</v>
      </c>
      <c r="V712" s="387">
        <f>$V$711+$T$712</f>
        <v>0</v>
      </c>
      <c r="W712" s="164">
        <f>$W$711+$U$712</f>
        <v>1</v>
      </c>
      <c r="X712" s="387">
        <f>$X$711+$V$712</f>
        <v>0</v>
      </c>
      <c r="Y712" s="164">
        <f>$Y$711+$W$712</f>
        <v>1</v>
      </c>
      <c r="Z712" s="387">
        <f>$Z$711+$X$712</f>
        <v>0</v>
      </c>
      <c r="AA712" s="164">
        <f>$AA$711+$Y$712</f>
        <v>1</v>
      </c>
      <c r="AB712" s="387">
        <f>$AB$711+$Z$712</f>
        <v>0</v>
      </c>
    </row>
    <row r="713" spans="1:32" ht="15" customHeight="1">
      <c r="A713" s="107">
        <v>1</v>
      </c>
      <c r="B713" s="994" t="str">
        <f>'04.01.4-COBERTURAS'!$B$411</f>
        <v>04.01.400.02</v>
      </c>
      <c r="C713" s="996" t="str">
        <f>'04.01.4-COBERTURAS'!$C$411</f>
        <v>REMOÇÃO CALHAS E RUFOS, DE FORMA MANUAL, SEM REAPROVEITAMENTO. AF_09/2023</v>
      </c>
      <c r="D713" s="1010">
        <f>'04.01.4-COBERTURAS'!$H$411</f>
        <v>0</v>
      </c>
      <c r="E713" s="175"/>
      <c r="F713" s="381">
        <f>$E$713*$D$713</f>
        <v>0</v>
      </c>
      <c r="G713" s="176"/>
      <c r="H713" s="386">
        <f>$G$713*$D$713</f>
        <v>0</v>
      </c>
      <c r="I713" s="176"/>
      <c r="J713" s="386">
        <f>$I$713*$D$713</f>
        <v>0</v>
      </c>
      <c r="K713" s="176"/>
      <c r="L713" s="386">
        <f>$K$713*$D$713</f>
        <v>0</v>
      </c>
      <c r="M713" s="176"/>
      <c r="N713" s="386">
        <f>$M$713*$D$713</f>
        <v>0</v>
      </c>
      <c r="O713" s="176"/>
      <c r="P713" s="386">
        <f>$O$713*$D$713</f>
        <v>0</v>
      </c>
      <c r="Q713" s="176"/>
      <c r="R713" s="386">
        <f>$Q$713*$D$713</f>
        <v>0</v>
      </c>
      <c r="S713" s="176">
        <v>0.45</v>
      </c>
      <c r="T713" s="386">
        <f>$S$713*$D$713</f>
        <v>0</v>
      </c>
      <c r="U713" s="176">
        <v>0.55000000000000004</v>
      </c>
      <c r="V713" s="386">
        <f>$U$713*$D$713</f>
        <v>0</v>
      </c>
      <c r="W713" s="176"/>
      <c r="X713" s="386">
        <f>$W$713*$D$713</f>
        <v>0</v>
      </c>
      <c r="Y713" s="176"/>
      <c r="Z713" s="386">
        <f>$Y$713*$D$713</f>
        <v>0</v>
      </c>
      <c r="AA713" s="176"/>
      <c r="AB713" s="386">
        <f>$AA$713*$D$713</f>
        <v>0</v>
      </c>
      <c r="AC713" s="402">
        <f t="shared" si="14"/>
        <v>1</v>
      </c>
      <c r="AF713" t="s">
        <v>731</v>
      </c>
    </row>
    <row r="714" spans="1:32" ht="15" customHeight="1" thickBot="1">
      <c r="A714" s="107">
        <v>2</v>
      </c>
      <c r="B714" s="995"/>
      <c r="C714" s="997"/>
      <c r="D714" s="1011"/>
      <c r="E714" s="162">
        <f>$E$713</f>
        <v>0</v>
      </c>
      <c r="F714" s="382">
        <f>$F$713</f>
        <v>0</v>
      </c>
      <c r="G714" s="164">
        <f>$G$713+$E$714</f>
        <v>0</v>
      </c>
      <c r="H714" s="387">
        <f>$H$713+$F$714</f>
        <v>0</v>
      </c>
      <c r="I714" s="164">
        <f>$I$713+$G$714</f>
        <v>0</v>
      </c>
      <c r="J714" s="387">
        <f>$J$713+$H$714</f>
        <v>0</v>
      </c>
      <c r="K714" s="164">
        <f>$K$713+$I$714</f>
        <v>0</v>
      </c>
      <c r="L714" s="387">
        <f>$L$713+$J$714</f>
        <v>0</v>
      </c>
      <c r="M714" s="164">
        <f>$M$713+$K$714</f>
        <v>0</v>
      </c>
      <c r="N714" s="387">
        <f>$N$713+$L$714</f>
        <v>0</v>
      </c>
      <c r="O714" s="164">
        <f>$O$713+$M$714</f>
        <v>0</v>
      </c>
      <c r="P714" s="387">
        <f>$P$713+$N$714</f>
        <v>0</v>
      </c>
      <c r="Q714" s="164">
        <f>$Q$713+$O$714</f>
        <v>0</v>
      </c>
      <c r="R714" s="387">
        <f>$R$713+$P$714</f>
        <v>0</v>
      </c>
      <c r="S714" s="164">
        <f>$S$713+$Q$714</f>
        <v>0.45</v>
      </c>
      <c r="T714" s="387">
        <f>$T$713+$R$714</f>
        <v>0</v>
      </c>
      <c r="U714" s="164">
        <f>$U$713+$S$714</f>
        <v>1</v>
      </c>
      <c r="V714" s="387">
        <f>$V$713+$T$714</f>
        <v>0</v>
      </c>
      <c r="W714" s="164">
        <f>$W$713+$U$714</f>
        <v>1</v>
      </c>
      <c r="X714" s="387">
        <f>$X$713+$V$714</f>
        <v>0</v>
      </c>
      <c r="Y714" s="164">
        <f>$Y$713+$W$714</f>
        <v>1</v>
      </c>
      <c r="Z714" s="387">
        <f>$Z$713+$X$714</f>
        <v>0</v>
      </c>
      <c r="AA714" s="164">
        <f>$AA$713+$Y$714</f>
        <v>1</v>
      </c>
      <c r="AB714" s="387">
        <f>$AB$713+$Z$714</f>
        <v>0</v>
      </c>
    </row>
    <row r="715" spans="1:32" ht="15" customHeight="1">
      <c r="A715" s="107">
        <v>1</v>
      </c>
      <c r="B715" s="994" t="str">
        <f>'04.01.4-COBERTURAS'!$B$412</f>
        <v>04.01.400.03</v>
      </c>
      <c r="C715" s="996" t="str">
        <f>'04.01.4-COBERTURAS'!$C$412</f>
        <v>RETIRADA E RECOLOCAÇÃO DE RIPA DE MADEIRA EM TELHADOS DE ATÉ 2 ÁGUAS COM TELHA CERÂMICA CAPA-CANAL, INCLUSO TRANSPORTE VERTICAL. AF_10/2025</v>
      </c>
      <c r="D715" s="1010">
        <f>'04.01.4-COBERTURAS'!$H$412</f>
        <v>0</v>
      </c>
      <c r="E715" s="175"/>
      <c r="F715" s="381">
        <f>$E$715*$D$715</f>
        <v>0</v>
      </c>
      <c r="G715" s="176"/>
      <c r="H715" s="386">
        <f>$G$715*$D$715</f>
        <v>0</v>
      </c>
      <c r="I715" s="176"/>
      <c r="J715" s="386">
        <f>$I$715*$D$715</f>
        <v>0</v>
      </c>
      <c r="K715" s="176"/>
      <c r="L715" s="386">
        <f>$K$715*$D$715</f>
        <v>0</v>
      </c>
      <c r="M715" s="176"/>
      <c r="N715" s="386">
        <f>$M$715*$D$715</f>
        <v>0</v>
      </c>
      <c r="O715" s="176"/>
      <c r="P715" s="386">
        <f>$O$715*$D$715</f>
        <v>0</v>
      </c>
      <c r="Q715" s="176"/>
      <c r="R715" s="386">
        <f>$Q$715*$D$715</f>
        <v>0</v>
      </c>
      <c r="S715" s="176">
        <v>0.45</v>
      </c>
      <c r="T715" s="386">
        <f>$S$715*$D$715</f>
        <v>0</v>
      </c>
      <c r="U715" s="176">
        <v>0.55000000000000004</v>
      </c>
      <c r="V715" s="386">
        <f>$U$715*$D$715</f>
        <v>0</v>
      </c>
      <c r="W715" s="176"/>
      <c r="X715" s="386">
        <f>$W$715*$D$715</f>
        <v>0</v>
      </c>
      <c r="Y715" s="176"/>
      <c r="Z715" s="386">
        <f>$Y$715*$D$715</f>
        <v>0</v>
      </c>
      <c r="AA715" s="176"/>
      <c r="AB715" s="386">
        <f>$AA$715*$D$715</f>
        <v>0</v>
      </c>
      <c r="AC715" s="402">
        <f t="shared" si="14"/>
        <v>1</v>
      </c>
      <c r="AF715" t="s">
        <v>732</v>
      </c>
    </row>
    <row r="716" spans="1:32" ht="15" customHeight="1" thickBot="1">
      <c r="A716" s="107">
        <v>2</v>
      </c>
      <c r="B716" s="995"/>
      <c r="C716" s="997"/>
      <c r="D716" s="1011"/>
      <c r="E716" s="162">
        <f>$E$715</f>
        <v>0</v>
      </c>
      <c r="F716" s="382">
        <f>$F$715</f>
        <v>0</v>
      </c>
      <c r="G716" s="164">
        <f>$G$715+$E$716</f>
        <v>0</v>
      </c>
      <c r="H716" s="387">
        <f>$H$715+$F$716</f>
        <v>0</v>
      </c>
      <c r="I716" s="164">
        <f>$I$715+$G$716</f>
        <v>0</v>
      </c>
      <c r="J716" s="387">
        <f>$J$715+$H$716</f>
        <v>0</v>
      </c>
      <c r="K716" s="164">
        <f>$K$715+$I$716</f>
        <v>0</v>
      </c>
      <c r="L716" s="387">
        <f>$L$715+$J$716</f>
        <v>0</v>
      </c>
      <c r="M716" s="164">
        <f>$M$715+$K$716</f>
        <v>0</v>
      </c>
      <c r="N716" s="387">
        <f>$N$715+$L$716</f>
        <v>0</v>
      </c>
      <c r="O716" s="164">
        <f>$O$715+$M$716</f>
        <v>0</v>
      </c>
      <c r="P716" s="387">
        <f>$P$715+$N$716</f>
        <v>0</v>
      </c>
      <c r="Q716" s="164">
        <f>$Q$715+$O$716</f>
        <v>0</v>
      </c>
      <c r="R716" s="387">
        <f>$R$715+$P$716</f>
        <v>0</v>
      </c>
      <c r="S716" s="164">
        <f>$S$715+$Q$716</f>
        <v>0.45</v>
      </c>
      <c r="T716" s="387">
        <f>$T$715+$R$716</f>
        <v>0</v>
      </c>
      <c r="U716" s="164">
        <f>$U$715+$S$716</f>
        <v>1</v>
      </c>
      <c r="V716" s="387">
        <f>$V$715+$T$716</f>
        <v>0</v>
      </c>
      <c r="W716" s="164">
        <f>$W$715+$U$716</f>
        <v>1</v>
      </c>
      <c r="X716" s="387">
        <f>$X$715+$V$716</f>
        <v>0</v>
      </c>
      <c r="Y716" s="164">
        <f>$Y$715+$W$716</f>
        <v>1</v>
      </c>
      <c r="Z716" s="387">
        <f>$Z$715+$X$716</f>
        <v>0</v>
      </c>
      <c r="AA716" s="164">
        <f>$AA$715+$Y$716</f>
        <v>1</v>
      </c>
      <c r="AB716" s="387">
        <f>$AB$715+$Z$716</f>
        <v>0</v>
      </c>
    </row>
    <row r="717" spans="1:32" ht="15" customHeight="1">
      <c r="A717" s="107">
        <v>1</v>
      </c>
      <c r="B717" s="994" t="str">
        <f>'04.01.4-COBERTURAS'!$B$413</f>
        <v>04.01.400.04</v>
      </c>
      <c r="C717" s="996" t="str">
        <f>'04.01.4-COBERTURAS'!$C$413</f>
        <v>REVISÃO DA TRAMA DE MADEIRA DO TELHADO</v>
      </c>
      <c r="D717" s="1010">
        <f>'04.01.4-COBERTURAS'!$H$413</f>
        <v>0</v>
      </c>
      <c r="E717" s="175"/>
      <c r="F717" s="381">
        <f>$E$717*$D$717</f>
        <v>0</v>
      </c>
      <c r="G717" s="176"/>
      <c r="H717" s="386">
        <f>$G$717*$D$717</f>
        <v>0</v>
      </c>
      <c r="I717" s="176"/>
      <c r="J717" s="386">
        <f>$I$717*$D$717</f>
        <v>0</v>
      </c>
      <c r="K717" s="176"/>
      <c r="L717" s="386">
        <f>$K$717*$D$717</f>
        <v>0</v>
      </c>
      <c r="M717" s="176"/>
      <c r="N717" s="386">
        <f>$M$717*$D$717</f>
        <v>0</v>
      </c>
      <c r="O717" s="176"/>
      <c r="P717" s="386">
        <f>$O$717*$D$717</f>
        <v>0</v>
      </c>
      <c r="Q717" s="176"/>
      <c r="R717" s="386">
        <f>$Q$717*$D$717</f>
        <v>0</v>
      </c>
      <c r="S717" s="176">
        <v>0.45</v>
      </c>
      <c r="T717" s="386">
        <f>$S$717*$D$717</f>
        <v>0</v>
      </c>
      <c r="U717" s="176">
        <v>0.55000000000000004</v>
      </c>
      <c r="V717" s="386">
        <f>$U$717*$D$717</f>
        <v>0</v>
      </c>
      <c r="W717" s="176"/>
      <c r="X717" s="386">
        <f>$W$717*$D$717</f>
        <v>0</v>
      </c>
      <c r="Y717" s="176"/>
      <c r="Z717" s="386">
        <f>$Y$717*$D$717</f>
        <v>0</v>
      </c>
      <c r="AA717" s="176"/>
      <c r="AB717" s="386">
        <f>$AA$717*$D$717</f>
        <v>0</v>
      </c>
      <c r="AC717" s="402">
        <f t="shared" si="14"/>
        <v>1</v>
      </c>
      <c r="AF717" t="s">
        <v>733</v>
      </c>
    </row>
    <row r="718" spans="1:32" ht="15" customHeight="1" thickBot="1">
      <c r="A718" s="107">
        <v>2</v>
      </c>
      <c r="B718" s="995"/>
      <c r="C718" s="997"/>
      <c r="D718" s="1011"/>
      <c r="E718" s="162">
        <f>$E$717</f>
        <v>0</v>
      </c>
      <c r="F718" s="382">
        <f>$F$717</f>
        <v>0</v>
      </c>
      <c r="G718" s="164">
        <f>$G$717+$E$718</f>
        <v>0</v>
      </c>
      <c r="H718" s="387">
        <f>$H$717+$F$718</f>
        <v>0</v>
      </c>
      <c r="I718" s="164">
        <f>$I$717+$G$718</f>
        <v>0</v>
      </c>
      <c r="J718" s="387">
        <f>$J$717+$H$718</f>
        <v>0</v>
      </c>
      <c r="K718" s="164">
        <f>$K$717+$I$718</f>
        <v>0</v>
      </c>
      <c r="L718" s="387">
        <f>$L$717+$J$718</f>
        <v>0</v>
      </c>
      <c r="M718" s="164">
        <f>$M$717+$K$718</f>
        <v>0</v>
      </c>
      <c r="N718" s="387">
        <f>$N$717+$L$718</f>
        <v>0</v>
      </c>
      <c r="O718" s="164">
        <f>$O$717+$M$718</f>
        <v>0</v>
      </c>
      <c r="P718" s="387">
        <f>$P$717+$N$718</f>
        <v>0</v>
      </c>
      <c r="Q718" s="164">
        <f>$Q$717+$O$718</f>
        <v>0</v>
      </c>
      <c r="R718" s="387">
        <f>$R$717+$P$718</f>
        <v>0</v>
      </c>
      <c r="S718" s="164">
        <f>$S$717+$Q$718</f>
        <v>0.45</v>
      </c>
      <c r="T718" s="387">
        <f>$T$717+$R$718</f>
        <v>0</v>
      </c>
      <c r="U718" s="164">
        <f>$U$717+$S$718</f>
        <v>1</v>
      </c>
      <c r="V718" s="387">
        <f>$V$717+$T$718</f>
        <v>0</v>
      </c>
      <c r="W718" s="164">
        <f>$W$717+$U$718</f>
        <v>1</v>
      </c>
      <c r="X718" s="387">
        <f>$X$717+$V$718</f>
        <v>0</v>
      </c>
      <c r="Y718" s="164">
        <f>$Y$717+$W$718</f>
        <v>1</v>
      </c>
      <c r="Z718" s="387">
        <f>$Z$717+$X$718</f>
        <v>0</v>
      </c>
      <c r="AA718" s="164">
        <f>$AA$717+$Y$718</f>
        <v>1</v>
      </c>
      <c r="AB718" s="387">
        <f>$AB$717+$Z$718</f>
        <v>0</v>
      </c>
    </row>
    <row r="719" spans="1:32" ht="15" customHeight="1">
      <c r="A719" s="107">
        <v>1</v>
      </c>
      <c r="B719" s="994" t="str">
        <f>'04.01.4-COBERTURAS'!$B$414</f>
        <v>04.01.400.06</v>
      </c>
      <c r="C719" s="996" t="str">
        <f>'04.01.4-COBERTURAS'!$C$414</f>
        <v>SUBCOBERTURA COM MANTA PLÁSTICA REVESTIDA POR PELÍCULA DE ALUMÍNO, INCLUSO TRANSPORTE VERTICAL. AF_07/2019</v>
      </c>
      <c r="D719" s="1010">
        <f>'04.01.4-COBERTURAS'!$H$414</f>
        <v>0</v>
      </c>
      <c r="E719" s="175"/>
      <c r="F719" s="381">
        <f>$E$719*$D$719</f>
        <v>0</v>
      </c>
      <c r="G719" s="176"/>
      <c r="H719" s="386">
        <f>$G$719*$D$719</f>
        <v>0</v>
      </c>
      <c r="I719" s="176"/>
      <c r="J719" s="386">
        <f>$I$719*$D$719</f>
        <v>0</v>
      </c>
      <c r="K719" s="176"/>
      <c r="L719" s="386">
        <f>$K$719*$D$719</f>
        <v>0</v>
      </c>
      <c r="M719" s="176"/>
      <c r="N719" s="386">
        <f>$M$719*$D$719</f>
        <v>0</v>
      </c>
      <c r="O719" s="176"/>
      <c r="P719" s="386">
        <f>$O$719*$D$719</f>
        <v>0</v>
      </c>
      <c r="Q719" s="176"/>
      <c r="R719" s="386">
        <f>$Q$719*$D$719</f>
        <v>0</v>
      </c>
      <c r="S719" s="176"/>
      <c r="T719" s="386">
        <f>$S$719*$D$719</f>
        <v>0</v>
      </c>
      <c r="U719" s="176">
        <v>0.45</v>
      </c>
      <c r="V719" s="386">
        <f>$U$719*$D$719</f>
        <v>0</v>
      </c>
      <c r="W719" s="176">
        <v>0.55000000000000004</v>
      </c>
      <c r="X719" s="386">
        <f>$W$719*$D$719</f>
        <v>0</v>
      </c>
      <c r="Y719" s="176"/>
      <c r="Z719" s="386">
        <f>$Y$719*$D$719</f>
        <v>0</v>
      </c>
      <c r="AA719" s="176"/>
      <c r="AB719" s="386">
        <f>$AA$719*$D$719</f>
        <v>0</v>
      </c>
      <c r="AC719" s="402">
        <f t="shared" si="14"/>
        <v>1</v>
      </c>
      <c r="AF719" t="s">
        <v>2956</v>
      </c>
    </row>
    <row r="720" spans="1:32" ht="15" customHeight="1" thickBot="1">
      <c r="A720" s="107">
        <v>2</v>
      </c>
      <c r="B720" s="995"/>
      <c r="C720" s="997"/>
      <c r="D720" s="1011"/>
      <c r="E720" s="162">
        <f>$E$719</f>
        <v>0</v>
      </c>
      <c r="F720" s="382">
        <f>$F$719</f>
        <v>0</v>
      </c>
      <c r="G720" s="164">
        <f>$G$719+$E$720</f>
        <v>0</v>
      </c>
      <c r="H720" s="387">
        <f>$H$719+$F$720</f>
        <v>0</v>
      </c>
      <c r="I720" s="164">
        <f>$I$719+$G$720</f>
        <v>0</v>
      </c>
      <c r="J720" s="387">
        <f>$J$719+$H$720</f>
        <v>0</v>
      </c>
      <c r="K720" s="164">
        <f>$K$719+$I$720</f>
        <v>0</v>
      </c>
      <c r="L720" s="387">
        <f>$L$719+$J$720</f>
        <v>0</v>
      </c>
      <c r="M720" s="164">
        <f>$M$719+$K$720</f>
        <v>0</v>
      </c>
      <c r="N720" s="387">
        <f>$N$719+$L$720</f>
        <v>0</v>
      </c>
      <c r="O720" s="164">
        <f>$O$719+$M$720</f>
        <v>0</v>
      </c>
      <c r="P720" s="387">
        <f>$P$719+$N$720</f>
        <v>0</v>
      </c>
      <c r="Q720" s="164">
        <f>$Q$719+$O$720</f>
        <v>0</v>
      </c>
      <c r="R720" s="387">
        <f>$R$719+$P$720</f>
        <v>0</v>
      </c>
      <c r="S720" s="164">
        <f>$S$719+$Q$720</f>
        <v>0</v>
      </c>
      <c r="T720" s="387">
        <f>$T$719+$R$720</f>
        <v>0</v>
      </c>
      <c r="U720" s="164">
        <f>$U$719+$S$720</f>
        <v>0.45</v>
      </c>
      <c r="V720" s="387">
        <f>$V$719+$T$720</f>
        <v>0</v>
      </c>
      <c r="W720" s="164">
        <f>$W$719+$U$720</f>
        <v>1</v>
      </c>
      <c r="X720" s="387">
        <f>$X$719+$V$720</f>
        <v>0</v>
      </c>
      <c r="Y720" s="164">
        <f>$Y$719+$W$720</f>
        <v>1</v>
      </c>
      <c r="Z720" s="387">
        <f>$Z$719+$X$720</f>
        <v>0</v>
      </c>
      <c r="AA720" s="164">
        <f>$AA$719+$Y$720</f>
        <v>1</v>
      </c>
      <c r="AB720" s="387">
        <f>$AB$719+$Z$720</f>
        <v>0</v>
      </c>
    </row>
    <row r="721" spans="1:32" ht="15" customHeight="1">
      <c r="A721" s="107">
        <v>1</v>
      </c>
      <c r="B721" s="994" t="str">
        <f>'04.01.4-COBERTURAS'!$B$415</f>
        <v>04.01.400.07</v>
      </c>
      <c r="C721" s="996" t="str">
        <f>'04.01.4-COBERTURAS'!$C$415</f>
        <v>TELHAMENTO COM TELHA CERÂMICA CAPA-CANAL, TIPO COLONIAL, COM MAIS DE 2 ÁGUAS, INCLUSO TRANSPORTE VERTICAL, INCLUSIVE APLICAÇÃO DE RESINA</v>
      </c>
      <c r="D721" s="1010">
        <f>'04.01.4-COBERTURAS'!$H$415</f>
        <v>0</v>
      </c>
      <c r="E721" s="175"/>
      <c r="F721" s="381">
        <f>$E$721*$D$721</f>
        <v>0</v>
      </c>
      <c r="G721" s="176"/>
      <c r="H721" s="386">
        <f>$G$721*$D$721</f>
        <v>0</v>
      </c>
      <c r="I721" s="176"/>
      <c r="J721" s="386">
        <f>$I$721*$D$721</f>
        <v>0</v>
      </c>
      <c r="K721" s="176"/>
      <c r="L721" s="386">
        <f>$K$721*$D$721</f>
        <v>0</v>
      </c>
      <c r="M721" s="176"/>
      <c r="N721" s="386">
        <f>$M$721*$D$721</f>
        <v>0</v>
      </c>
      <c r="O721" s="176"/>
      <c r="P721" s="386">
        <f>$O$721*$D$721</f>
        <v>0</v>
      </c>
      <c r="Q721" s="176"/>
      <c r="R721" s="386">
        <f>$Q$721*$D$721</f>
        <v>0</v>
      </c>
      <c r="S721" s="176"/>
      <c r="T721" s="386">
        <f>$S$721*$D$721</f>
        <v>0</v>
      </c>
      <c r="U721" s="176">
        <v>0.45</v>
      </c>
      <c r="V721" s="386">
        <f>$U$721*$D$721</f>
        <v>0</v>
      </c>
      <c r="W721" s="176">
        <v>0.55000000000000004</v>
      </c>
      <c r="X721" s="386">
        <f>$W$721*$D$721</f>
        <v>0</v>
      </c>
      <c r="Y721" s="176"/>
      <c r="Z721" s="386">
        <f>$Y$721*$D$721</f>
        <v>0</v>
      </c>
      <c r="AA721" s="176"/>
      <c r="AB721" s="386">
        <f>$AA$721*$D$721</f>
        <v>0</v>
      </c>
      <c r="AC721" s="402">
        <f t="shared" si="14"/>
        <v>1</v>
      </c>
      <c r="AF721" t="s">
        <v>2957</v>
      </c>
    </row>
    <row r="722" spans="1:32" ht="15" customHeight="1" thickBot="1">
      <c r="A722" s="107">
        <v>2</v>
      </c>
      <c r="B722" s="995"/>
      <c r="C722" s="997"/>
      <c r="D722" s="1011"/>
      <c r="E722" s="162">
        <f>$E$721</f>
        <v>0</v>
      </c>
      <c r="F722" s="382">
        <f>$F$721</f>
        <v>0</v>
      </c>
      <c r="G722" s="164">
        <f>$G$721+$E$722</f>
        <v>0</v>
      </c>
      <c r="H722" s="387">
        <f>$H$721+$F$722</f>
        <v>0</v>
      </c>
      <c r="I722" s="164">
        <f>$I$721+$G$722</f>
        <v>0</v>
      </c>
      <c r="J722" s="387">
        <f>$J$721+$H$722</f>
        <v>0</v>
      </c>
      <c r="K722" s="164">
        <f>$K$721+$I$722</f>
        <v>0</v>
      </c>
      <c r="L722" s="387">
        <f>$L$721+$J$722</f>
        <v>0</v>
      </c>
      <c r="M722" s="164">
        <f>$M$721+$K$722</f>
        <v>0</v>
      </c>
      <c r="N722" s="387">
        <f>$N$721+$L$722</f>
        <v>0</v>
      </c>
      <c r="O722" s="164">
        <f>$O$721+$M$722</f>
        <v>0</v>
      </c>
      <c r="P722" s="387">
        <f>$P$721+$N$722</f>
        <v>0</v>
      </c>
      <c r="Q722" s="164">
        <f>$Q$721+$O$722</f>
        <v>0</v>
      </c>
      <c r="R722" s="387">
        <f>$R$721+$P$722</f>
        <v>0</v>
      </c>
      <c r="S722" s="164">
        <f>$S$721+$Q$722</f>
        <v>0</v>
      </c>
      <c r="T722" s="387">
        <f>$T$721+$R$722</f>
        <v>0</v>
      </c>
      <c r="U722" s="164">
        <f>$U$721+$S$722</f>
        <v>0.45</v>
      </c>
      <c r="V722" s="387">
        <f>$V$721+$T$722</f>
        <v>0</v>
      </c>
      <c r="W722" s="164">
        <f>$W$721+$U$722</f>
        <v>1</v>
      </c>
      <c r="X722" s="387">
        <f>$X$721+$V$722</f>
        <v>0</v>
      </c>
      <c r="Y722" s="164">
        <f>$Y$721+$W$722</f>
        <v>1</v>
      </c>
      <c r="Z722" s="387">
        <f>$Z$721+$X$722</f>
        <v>0</v>
      </c>
      <c r="AA722" s="164">
        <f>$AA$721+$Y$722</f>
        <v>1</v>
      </c>
      <c r="AB722" s="387">
        <f>$AB$721+$Z$722</f>
        <v>0</v>
      </c>
    </row>
    <row r="723" spans="1:32" ht="15" customHeight="1">
      <c r="A723" s="107">
        <v>1</v>
      </c>
      <c r="B723" s="994" t="str">
        <f>'04.01.4-COBERTURAS'!$B$416</f>
        <v>04.01.400.08</v>
      </c>
      <c r="C723" s="996" t="str">
        <f>'04.01.4-COBERTURAS'!$C$416</f>
        <v>CUMEEIRA E ESPIGÃO PARA TELHA CERÂMICA EMBOÇADA COM ARGAMASSA TRAÇO 1:2:9 (CIMENTO, CAL E AREIA), PARA TELHADOS COM MAIS DE 2 ÁGUAS, INCLUSO TRANSPORTE VERTICAL. AF_07/2019</v>
      </c>
      <c r="D723" s="1010">
        <f>'04.01.4-COBERTURAS'!$H$416</f>
        <v>0</v>
      </c>
      <c r="E723" s="175"/>
      <c r="F723" s="381">
        <f>$E$723*$D$723</f>
        <v>0</v>
      </c>
      <c r="G723" s="176"/>
      <c r="H723" s="386">
        <f>$G$723*$D$723</f>
        <v>0</v>
      </c>
      <c r="I723" s="176"/>
      <c r="J723" s="386">
        <f>$I$723*$D$723</f>
        <v>0</v>
      </c>
      <c r="K723" s="176"/>
      <c r="L723" s="386">
        <f>$K$723*$D$723</f>
        <v>0</v>
      </c>
      <c r="M723" s="176"/>
      <c r="N723" s="386">
        <f>$M$723*$D$723</f>
        <v>0</v>
      </c>
      <c r="O723" s="176"/>
      <c r="P723" s="386">
        <f>$O$723*$D$723</f>
        <v>0</v>
      </c>
      <c r="Q723" s="176"/>
      <c r="R723" s="386">
        <f>$Q$723*$D$723</f>
        <v>0</v>
      </c>
      <c r="S723" s="176"/>
      <c r="T723" s="386">
        <f>$S$723*$D$723</f>
        <v>0</v>
      </c>
      <c r="U723" s="176">
        <v>0.45</v>
      </c>
      <c r="V723" s="386">
        <f>$U$723*$D$723</f>
        <v>0</v>
      </c>
      <c r="W723" s="176">
        <v>0.55000000000000004</v>
      </c>
      <c r="X723" s="386">
        <f>$W$723*$D$723</f>
        <v>0</v>
      </c>
      <c r="Y723" s="176"/>
      <c r="Z723" s="386">
        <f>$Y$723*$D$723</f>
        <v>0</v>
      </c>
      <c r="AA723" s="176"/>
      <c r="AB723" s="386">
        <f>$AA$723*$D$723</f>
        <v>0</v>
      </c>
      <c r="AC723" s="402">
        <f t="shared" si="14"/>
        <v>1</v>
      </c>
      <c r="AF723" t="s">
        <v>2958</v>
      </c>
    </row>
    <row r="724" spans="1:32" ht="15" customHeight="1" thickBot="1">
      <c r="A724" s="107">
        <v>2</v>
      </c>
      <c r="B724" s="995"/>
      <c r="C724" s="997"/>
      <c r="D724" s="1011"/>
      <c r="E724" s="162">
        <f>$E$723</f>
        <v>0</v>
      </c>
      <c r="F724" s="382">
        <f>$F$723</f>
        <v>0</v>
      </c>
      <c r="G724" s="164">
        <f>$G$723+$E$724</f>
        <v>0</v>
      </c>
      <c r="H724" s="387">
        <f>$H$723+$F$724</f>
        <v>0</v>
      </c>
      <c r="I724" s="164">
        <f>$I$723+$G$724</f>
        <v>0</v>
      </c>
      <c r="J724" s="387">
        <f>$J$723+$H$724</f>
        <v>0</v>
      </c>
      <c r="K724" s="164">
        <f>$K$723+$I$724</f>
        <v>0</v>
      </c>
      <c r="L724" s="387">
        <f>$L$723+$J$724</f>
        <v>0</v>
      </c>
      <c r="M724" s="164">
        <f>$M$723+$K$724</f>
        <v>0</v>
      </c>
      <c r="N724" s="387">
        <f>$N$723+$L$724</f>
        <v>0</v>
      </c>
      <c r="O724" s="164">
        <f>$O$723+$M$724</f>
        <v>0</v>
      </c>
      <c r="P724" s="387">
        <f>$P$723+$N$724</f>
        <v>0</v>
      </c>
      <c r="Q724" s="164">
        <f>$Q$723+$O$724</f>
        <v>0</v>
      </c>
      <c r="R724" s="387">
        <f>$R$723+$P$724</f>
        <v>0</v>
      </c>
      <c r="S724" s="164">
        <f>$S$723+$Q$724</f>
        <v>0</v>
      </c>
      <c r="T724" s="387">
        <f>$T$723+$R$724</f>
        <v>0</v>
      </c>
      <c r="U724" s="164">
        <f>$U$723+$S$724</f>
        <v>0.45</v>
      </c>
      <c r="V724" s="387">
        <f>$V$723+$T$724</f>
        <v>0</v>
      </c>
      <c r="W724" s="164">
        <f>$W$723+$U$724</f>
        <v>1</v>
      </c>
      <c r="X724" s="387">
        <f>$X$723+$V$724</f>
        <v>0</v>
      </c>
      <c r="Y724" s="164">
        <f>$Y$723+$W$724</f>
        <v>1</v>
      </c>
      <c r="Z724" s="387">
        <f>$Z$723+$X$724</f>
        <v>0</v>
      </c>
      <c r="AA724" s="164">
        <f>$AA$723+$Y$724</f>
        <v>1</v>
      </c>
      <c r="AB724" s="387">
        <f>$AB$723+$Z$724</f>
        <v>0</v>
      </c>
    </row>
    <row r="725" spans="1:32" ht="15" customHeight="1" thickBot="1">
      <c r="B725" s="127" t="str">
        <f>'04.01.4-COBERTURAS'!$B$417</f>
        <v>04.01.550</v>
      </c>
      <c r="C725" s="128" t="str">
        <f>'04.01.4-COBERTURAS'!$C$417</f>
        <v>Revestimentos de forro</v>
      </c>
      <c r="D725" s="343"/>
      <c r="E725" s="1000"/>
      <c r="F725" s="1000"/>
      <c r="G725" s="1000"/>
      <c r="H725" s="1000"/>
      <c r="I725" s="1000"/>
      <c r="J725" s="1000"/>
      <c r="K725" s="1000"/>
      <c r="L725" s="1000"/>
      <c r="M725" s="1000"/>
      <c r="N725" s="1000"/>
      <c r="O725" s="1000"/>
      <c r="P725" s="1000"/>
      <c r="Q725" s="1000"/>
      <c r="R725" s="1000"/>
      <c r="S725" s="1000"/>
      <c r="T725" s="1000"/>
      <c r="U725" s="1000"/>
      <c r="V725" s="1000"/>
      <c r="W725" s="1000"/>
      <c r="X725" s="1000"/>
      <c r="Y725" s="1000"/>
      <c r="Z725" s="1000"/>
      <c r="AA725" s="1000"/>
      <c r="AB725" s="1000"/>
      <c r="AF725" t="s">
        <v>734</v>
      </c>
    </row>
    <row r="726" spans="1:32" ht="15" customHeight="1">
      <c r="A726" s="107">
        <v>1</v>
      </c>
      <c r="B726" s="994" t="str">
        <f>'04.01.4-COBERTURAS'!$B$418</f>
        <v>04.01.550.01</v>
      </c>
      <c r="C726" s="996" t="str">
        <f>'04.01.4-COBERTURAS'!$C$418</f>
        <v>REMOÇÃO DE FORROS DE DRYWALL, PVC E FIBROMINERAL, DE FORMA MANUAL, SEM REAPROVEITAMENTO. AF_09/2023</v>
      </c>
      <c r="D726" s="1010">
        <f>'04.01.4-COBERTURAS'!$H$418</f>
        <v>0</v>
      </c>
      <c r="E726" s="175"/>
      <c r="F726" s="381">
        <f>$E$726*$D$726</f>
        <v>0</v>
      </c>
      <c r="G726" s="176"/>
      <c r="H726" s="386">
        <f>$G$726*$D$726</f>
        <v>0</v>
      </c>
      <c r="I726" s="176"/>
      <c r="J726" s="386">
        <f>$I$726*$D$726</f>
        <v>0</v>
      </c>
      <c r="K726" s="176"/>
      <c r="L726" s="386">
        <f>$K$726*$D$726</f>
        <v>0</v>
      </c>
      <c r="M726" s="176"/>
      <c r="N726" s="386">
        <f>$M$726*$D$726</f>
        <v>0</v>
      </c>
      <c r="O726" s="176"/>
      <c r="P726" s="386">
        <f>$O$726*$D$726</f>
        <v>0</v>
      </c>
      <c r="Q726" s="176"/>
      <c r="R726" s="386">
        <f>$Q$726*$D$726</f>
        <v>0</v>
      </c>
      <c r="S726" s="176">
        <v>1</v>
      </c>
      <c r="T726" s="386">
        <f>$S$726*$D$726</f>
        <v>0</v>
      </c>
      <c r="U726" s="176"/>
      <c r="V726" s="386">
        <f>$U$726*$D$726</f>
        <v>0</v>
      </c>
      <c r="W726" s="176"/>
      <c r="X726" s="386">
        <f>$W$726*$D$726</f>
        <v>0</v>
      </c>
      <c r="Y726" s="176"/>
      <c r="Z726" s="386">
        <f>$Y$726*$D$726</f>
        <v>0</v>
      </c>
      <c r="AA726" s="176"/>
      <c r="AB726" s="386">
        <f>$AA$726*$D$726</f>
        <v>0</v>
      </c>
      <c r="AC726" s="402">
        <f t="shared" si="14"/>
        <v>1</v>
      </c>
      <c r="AF726" t="s">
        <v>735</v>
      </c>
    </row>
    <row r="727" spans="1:32" ht="15" customHeight="1" thickBot="1">
      <c r="A727" s="107">
        <v>2</v>
      </c>
      <c r="B727" s="995"/>
      <c r="C727" s="997"/>
      <c r="D727" s="1011"/>
      <c r="E727" s="162">
        <f>$E$726</f>
        <v>0</v>
      </c>
      <c r="F727" s="382">
        <f>$F$726</f>
        <v>0</v>
      </c>
      <c r="G727" s="164">
        <f>$G$726+$E$727</f>
        <v>0</v>
      </c>
      <c r="H727" s="387">
        <f>$H$726+$F$727</f>
        <v>0</v>
      </c>
      <c r="I727" s="164">
        <f>$I$726+$G$727</f>
        <v>0</v>
      </c>
      <c r="J727" s="387">
        <f>$J$726+$H$727</f>
        <v>0</v>
      </c>
      <c r="K727" s="164">
        <f>$K$726+$I$727</f>
        <v>0</v>
      </c>
      <c r="L727" s="387">
        <f>$L$726+$J$727</f>
        <v>0</v>
      </c>
      <c r="M727" s="164">
        <f>$M$726+$K$727</f>
        <v>0</v>
      </c>
      <c r="N727" s="387">
        <f>$N$726+$L$727</f>
        <v>0</v>
      </c>
      <c r="O727" s="164">
        <f>$O$726+$M$727</f>
        <v>0</v>
      </c>
      <c r="P727" s="387">
        <f>$P$726+$N$727</f>
        <v>0</v>
      </c>
      <c r="Q727" s="164">
        <f>$Q$726+$O$727</f>
        <v>0</v>
      </c>
      <c r="R727" s="387">
        <f>$R$726+$P$727</f>
        <v>0</v>
      </c>
      <c r="S727" s="164">
        <f>$S$726+$Q$727</f>
        <v>1</v>
      </c>
      <c r="T727" s="387">
        <f>$T$726+$R$727</f>
        <v>0</v>
      </c>
      <c r="U727" s="164">
        <f>$U$726+$S$727</f>
        <v>1</v>
      </c>
      <c r="V727" s="387">
        <f>$V$726+$T$727</f>
        <v>0</v>
      </c>
      <c r="W727" s="164">
        <f>$W$726+$U$727</f>
        <v>1</v>
      </c>
      <c r="X727" s="387">
        <f>$X$726+$V$727</f>
        <v>0</v>
      </c>
      <c r="Y727" s="164">
        <f>$Y$726+$W$727</f>
        <v>1</v>
      </c>
      <c r="Z727" s="387">
        <f>$Z$726+$X$727</f>
        <v>0</v>
      </c>
      <c r="AA727" s="164">
        <f>$AA$726+$Y$727</f>
        <v>1</v>
      </c>
      <c r="AB727" s="387">
        <f>$AB$726+$Z$727</f>
        <v>0</v>
      </c>
    </row>
    <row r="728" spans="1:32" ht="15" customHeight="1">
      <c r="A728" s="107">
        <v>1</v>
      </c>
      <c r="B728" s="994" t="str">
        <f>'04.01.4-COBERTURAS'!$B$419</f>
        <v>04.01.550.02</v>
      </c>
      <c r="C728" s="996" t="str">
        <f>'04.01.4-COBERTURAS'!$C$419</f>
        <v>REMOÇÃO DE TRAMA METÁLICA OU DE MADEIRA PARA FORRO, DE FORMA MANUAL, SEM REAPROVEITAMENTO. AF_09/2023</v>
      </c>
      <c r="D728" s="1010">
        <f>'04.01.4-COBERTURAS'!$H$419</f>
        <v>0</v>
      </c>
      <c r="E728" s="175"/>
      <c r="F728" s="381">
        <f>$E$728*$D$728</f>
        <v>0</v>
      </c>
      <c r="G728" s="176"/>
      <c r="H728" s="386">
        <f>$G$728*$D$728</f>
        <v>0</v>
      </c>
      <c r="I728" s="176"/>
      <c r="J728" s="386">
        <f>$I$728*$D$728</f>
        <v>0</v>
      </c>
      <c r="K728" s="176"/>
      <c r="L728" s="386">
        <f>$K$728*$D$728</f>
        <v>0</v>
      </c>
      <c r="M728" s="176"/>
      <c r="N728" s="386">
        <f>$M$728*$D$728</f>
        <v>0</v>
      </c>
      <c r="O728" s="176"/>
      <c r="P728" s="386">
        <f>$O$728*$D$728</f>
        <v>0</v>
      </c>
      <c r="Q728" s="176"/>
      <c r="R728" s="386">
        <f>$Q$728*$D$728</f>
        <v>0</v>
      </c>
      <c r="S728" s="176">
        <v>1</v>
      </c>
      <c r="T728" s="386">
        <f>$S$728*$D$728</f>
        <v>0</v>
      </c>
      <c r="U728" s="176"/>
      <c r="V728" s="386">
        <f>$U$728*$D$728</f>
        <v>0</v>
      </c>
      <c r="W728" s="176"/>
      <c r="X728" s="386">
        <f>$W$728*$D$728</f>
        <v>0</v>
      </c>
      <c r="Y728" s="176"/>
      <c r="Z728" s="386">
        <f>$Y$728*$D$728</f>
        <v>0</v>
      </c>
      <c r="AA728" s="176"/>
      <c r="AB728" s="386">
        <f>$AA$728*$D$728</f>
        <v>0</v>
      </c>
      <c r="AC728" s="402">
        <f t="shared" si="14"/>
        <v>1</v>
      </c>
      <c r="AF728" t="s">
        <v>736</v>
      </c>
    </row>
    <row r="729" spans="1:32" ht="15" customHeight="1" thickBot="1">
      <c r="A729" s="107">
        <v>2</v>
      </c>
      <c r="B729" s="995"/>
      <c r="C729" s="997"/>
      <c r="D729" s="1011"/>
      <c r="E729" s="162">
        <f>$E$728</f>
        <v>0</v>
      </c>
      <c r="F729" s="382">
        <f>$F$728</f>
        <v>0</v>
      </c>
      <c r="G729" s="164">
        <f>$G$728+$E$729</f>
        <v>0</v>
      </c>
      <c r="H729" s="387">
        <f>$H$728+$F$729</f>
        <v>0</v>
      </c>
      <c r="I729" s="164">
        <f>$I$728+$G$729</f>
        <v>0</v>
      </c>
      <c r="J729" s="387">
        <f>$J$728+$H$729</f>
        <v>0</v>
      </c>
      <c r="K729" s="164">
        <f>$K$728+$I$729</f>
        <v>0</v>
      </c>
      <c r="L729" s="387">
        <f>$L$728+$J$729</f>
        <v>0</v>
      </c>
      <c r="M729" s="164">
        <f>$M$728+$K$729</f>
        <v>0</v>
      </c>
      <c r="N729" s="387">
        <f>$N$728+$L$729</f>
        <v>0</v>
      </c>
      <c r="O729" s="164">
        <f>$O$728+$M$729</f>
        <v>0</v>
      </c>
      <c r="P729" s="387">
        <f>$P$728+$N$729</f>
        <v>0</v>
      </c>
      <c r="Q729" s="164">
        <f>$Q$728+$O$729</f>
        <v>0</v>
      </c>
      <c r="R729" s="387">
        <f>$R$728+$P$729</f>
        <v>0</v>
      </c>
      <c r="S729" s="164">
        <f>$S$728+$Q$729</f>
        <v>1</v>
      </c>
      <c r="T729" s="387">
        <f>$T$728+$R$729</f>
        <v>0</v>
      </c>
      <c r="U729" s="164">
        <f>$U$728+$S$729</f>
        <v>1</v>
      </c>
      <c r="V729" s="387">
        <f>$V$728+$T$729</f>
        <v>0</v>
      </c>
      <c r="W729" s="164">
        <f>$W$728+$U$729</f>
        <v>1</v>
      </c>
      <c r="X729" s="387">
        <f>$X$728+$V$729</f>
        <v>0</v>
      </c>
      <c r="Y729" s="164">
        <f>$Y$728+$W$729</f>
        <v>1</v>
      </c>
      <c r="Z729" s="387">
        <f>$Z$728+$X$729</f>
        <v>0</v>
      </c>
      <c r="AA729" s="164">
        <f>$AA$728+$Y$729</f>
        <v>1</v>
      </c>
      <c r="AB729" s="387">
        <f>$AB$728+$Z$729</f>
        <v>0</v>
      </c>
    </row>
    <row r="730" spans="1:32" ht="15" customHeight="1">
      <c r="A730" s="107">
        <v>1</v>
      </c>
      <c r="B730" s="994" t="str">
        <f>'04.01.4-COBERTURAS'!$B$420</f>
        <v>04.01.550.03</v>
      </c>
      <c r="C730" s="996" t="str">
        <f>'04.01.4-COBERTURAS'!$C$420</f>
        <v>FORRO EM MADEIRA, INCLUSIVE ESTRUTURA BIDIRECIONAL DE FIXAÇÃO</v>
      </c>
      <c r="D730" s="1010">
        <f>'04.01.4-COBERTURAS'!$H$420</f>
        <v>0</v>
      </c>
      <c r="E730" s="175"/>
      <c r="F730" s="381">
        <f>$E$730*$D$730</f>
        <v>0</v>
      </c>
      <c r="G730" s="176"/>
      <c r="H730" s="386">
        <f>$G$730*$D$730</f>
        <v>0</v>
      </c>
      <c r="I730" s="176"/>
      <c r="J730" s="386">
        <f>$I$730*$D$730</f>
        <v>0</v>
      </c>
      <c r="K730" s="176"/>
      <c r="L730" s="386">
        <f>$K$730*$D$730</f>
        <v>0</v>
      </c>
      <c r="M730" s="176"/>
      <c r="N730" s="386">
        <f>$M$730*$D$730</f>
        <v>0</v>
      </c>
      <c r="O730" s="176"/>
      <c r="P730" s="386">
        <f>$O$730*$D$730</f>
        <v>0</v>
      </c>
      <c r="Q730" s="176"/>
      <c r="R730" s="386">
        <f>$Q$730*$D$730</f>
        <v>0</v>
      </c>
      <c r="S730" s="176"/>
      <c r="T730" s="386">
        <f>$S$730*$D$730</f>
        <v>0</v>
      </c>
      <c r="U730" s="176"/>
      <c r="V730" s="386">
        <f>$U$730*$D$730</f>
        <v>0</v>
      </c>
      <c r="W730" s="176">
        <v>0.45</v>
      </c>
      <c r="X730" s="386">
        <f>$W$730*$D$730</f>
        <v>0</v>
      </c>
      <c r="Y730" s="176">
        <v>0.55000000000000004</v>
      </c>
      <c r="Z730" s="386">
        <f>$Y$730*$D$730</f>
        <v>0</v>
      </c>
      <c r="AA730" s="176"/>
      <c r="AB730" s="386">
        <f>$AA$730*$D$730</f>
        <v>0</v>
      </c>
      <c r="AC730" s="402">
        <f t="shared" si="14"/>
        <v>1</v>
      </c>
      <c r="AF730" t="s">
        <v>737</v>
      </c>
    </row>
    <row r="731" spans="1:32" ht="15" customHeight="1" thickBot="1">
      <c r="A731" s="107">
        <v>2</v>
      </c>
      <c r="B731" s="995"/>
      <c r="C731" s="997"/>
      <c r="D731" s="1011"/>
      <c r="E731" s="162">
        <f>$E$730</f>
        <v>0</v>
      </c>
      <c r="F731" s="382">
        <f>$F$730</f>
        <v>0</v>
      </c>
      <c r="G731" s="164">
        <f>$G$730+$E$731</f>
        <v>0</v>
      </c>
      <c r="H731" s="387">
        <f>$H$730+$F$731</f>
        <v>0</v>
      </c>
      <c r="I731" s="164">
        <f>$I$730+$G$731</f>
        <v>0</v>
      </c>
      <c r="J731" s="387">
        <f>$J$730+$H$731</f>
        <v>0</v>
      </c>
      <c r="K731" s="164">
        <f>$K$730+$I$731</f>
        <v>0</v>
      </c>
      <c r="L731" s="387">
        <f>$L$730+$J$731</f>
        <v>0</v>
      </c>
      <c r="M731" s="164">
        <f>$M$730+$K$731</f>
        <v>0</v>
      </c>
      <c r="N731" s="387">
        <f>$N$730+$L$731</f>
        <v>0</v>
      </c>
      <c r="O731" s="164">
        <f>$O$730+$M$731</f>
        <v>0</v>
      </c>
      <c r="P731" s="387">
        <f>$P$730+$N$731</f>
        <v>0</v>
      </c>
      <c r="Q731" s="164">
        <f>$Q$730+$O$731</f>
        <v>0</v>
      </c>
      <c r="R731" s="387">
        <f>$R$730+$P$731</f>
        <v>0</v>
      </c>
      <c r="S731" s="164">
        <f>$S$730+$Q$731</f>
        <v>0</v>
      </c>
      <c r="T731" s="387">
        <f>$T$730+$R$731</f>
        <v>0</v>
      </c>
      <c r="U731" s="164">
        <f>$U$730+$S$731</f>
        <v>0</v>
      </c>
      <c r="V731" s="387">
        <f>$V$730+$T$731</f>
        <v>0</v>
      </c>
      <c r="W731" s="164">
        <f>$W$730+$U$731</f>
        <v>0.45</v>
      </c>
      <c r="X731" s="387">
        <f>$X$730+$V$731</f>
        <v>0</v>
      </c>
      <c r="Y731" s="164">
        <f>$Y$730+$W$731</f>
        <v>1</v>
      </c>
      <c r="Z731" s="387">
        <f>$Z$730+$X$731</f>
        <v>0</v>
      </c>
      <c r="AA731" s="164">
        <f>$AA$730+$Y$731</f>
        <v>1</v>
      </c>
      <c r="AB731" s="387">
        <f>$AB$730+$Z$731</f>
        <v>0</v>
      </c>
    </row>
    <row r="732" spans="1:32" ht="15" customHeight="1">
      <c r="A732" s="107">
        <v>1</v>
      </c>
      <c r="B732" s="994" t="str">
        <f>'04.01.4-COBERTURAS'!$B$421</f>
        <v>04.01.550.04</v>
      </c>
      <c r="C732" s="996" t="str">
        <f>'04.01.4-COBERTURAS'!$C$421</f>
        <v>RODA FORRO EM MADEIRA  - CEDRINHO, PARAJU, MASSARANDUBRA, ANGELIN OU EQUIVALENTE DA REGIÃO - FORNECIMENTO E INSTALAÇÃO</v>
      </c>
      <c r="D732" s="1010">
        <f>'04.01.4-COBERTURAS'!$H$421</f>
        <v>0</v>
      </c>
      <c r="E732" s="175"/>
      <c r="F732" s="381">
        <f>$E$732*$D$732</f>
        <v>0</v>
      </c>
      <c r="G732" s="176"/>
      <c r="H732" s="386">
        <f>$G$732*$D$732</f>
        <v>0</v>
      </c>
      <c r="I732" s="176"/>
      <c r="J732" s="386">
        <f>$I$732*$D$732</f>
        <v>0</v>
      </c>
      <c r="K732" s="176"/>
      <c r="L732" s="386">
        <f>$K$732*$D$732</f>
        <v>0</v>
      </c>
      <c r="M732" s="176"/>
      <c r="N732" s="386">
        <f>$M$732*$D$732</f>
        <v>0</v>
      </c>
      <c r="O732" s="176"/>
      <c r="P732" s="386">
        <f>$O$732*$D$732</f>
        <v>0</v>
      </c>
      <c r="Q732" s="176"/>
      <c r="R732" s="386">
        <f>$Q$732*$D$732</f>
        <v>0</v>
      </c>
      <c r="S732" s="176"/>
      <c r="T732" s="386">
        <f>$S$732*$D$732</f>
        <v>0</v>
      </c>
      <c r="U732" s="176"/>
      <c r="V732" s="386">
        <f>$U$732*$D$732</f>
        <v>0</v>
      </c>
      <c r="W732" s="176">
        <v>0.45</v>
      </c>
      <c r="X732" s="386">
        <f>$W$732*$D$732</f>
        <v>0</v>
      </c>
      <c r="Y732" s="176">
        <v>0.55000000000000004</v>
      </c>
      <c r="Z732" s="386">
        <f>$Y$732*$D$732</f>
        <v>0</v>
      </c>
      <c r="AA732" s="176"/>
      <c r="AB732" s="386">
        <f>$AA$732*$D$732</f>
        <v>0</v>
      </c>
      <c r="AC732" s="402">
        <f t="shared" si="14"/>
        <v>1</v>
      </c>
      <c r="AF732" t="s">
        <v>2959</v>
      </c>
    </row>
    <row r="733" spans="1:32" ht="15" customHeight="1" thickBot="1">
      <c r="A733" s="107">
        <v>2</v>
      </c>
      <c r="B733" s="995"/>
      <c r="C733" s="997"/>
      <c r="D733" s="1011"/>
      <c r="E733" s="162">
        <f>$E$732</f>
        <v>0</v>
      </c>
      <c r="F733" s="382">
        <f>$F$732</f>
        <v>0</v>
      </c>
      <c r="G733" s="164">
        <f>$G$732+$E$733</f>
        <v>0</v>
      </c>
      <c r="H733" s="387">
        <f>$H$732+$F$733</f>
        <v>0</v>
      </c>
      <c r="I733" s="164">
        <f>$I$732+$G$733</f>
        <v>0</v>
      </c>
      <c r="J733" s="387">
        <f>$J$732+$H$733</f>
        <v>0</v>
      </c>
      <c r="K733" s="164">
        <f>$K$732+$I$733</f>
        <v>0</v>
      </c>
      <c r="L733" s="387">
        <f>$L$732+$J$733</f>
        <v>0</v>
      </c>
      <c r="M733" s="164">
        <f>$M$732+$K$733</f>
        <v>0</v>
      </c>
      <c r="N733" s="387">
        <f>$N$732+$L$733</f>
        <v>0</v>
      </c>
      <c r="O733" s="164">
        <f>$O$732+$M$733</f>
        <v>0</v>
      </c>
      <c r="P733" s="387">
        <f>$P$732+$N$733</f>
        <v>0</v>
      </c>
      <c r="Q733" s="164">
        <f>$Q$732+$O$733</f>
        <v>0</v>
      </c>
      <c r="R733" s="387">
        <f>$R$732+$P$733</f>
        <v>0</v>
      </c>
      <c r="S733" s="164">
        <f>$S$732+$Q$733</f>
        <v>0</v>
      </c>
      <c r="T733" s="387">
        <f>$T$732+$R$733</f>
        <v>0</v>
      </c>
      <c r="U733" s="164">
        <f>$U$732+$S$733</f>
        <v>0</v>
      </c>
      <c r="V733" s="387">
        <f>$V$732+$T$733</f>
        <v>0</v>
      </c>
      <c r="W733" s="164">
        <f>$W$732+$U$733</f>
        <v>0.45</v>
      </c>
      <c r="X733" s="387">
        <f>$X$732+$V$733</f>
        <v>0</v>
      </c>
      <c r="Y733" s="164">
        <f>$Y$732+$W$733</f>
        <v>1</v>
      </c>
      <c r="Z733" s="387">
        <f>$Z$732+$X$733</f>
        <v>0</v>
      </c>
      <c r="AA733" s="164">
        <f>$AA$732+$Y$733</f>
        <v>1</v>
      </c>
      <c r="AB733" s="387">
        <f>$AB$732+$Z$733</f>
        <v>0</v>
      </c>
    </row>
    <row r="734" spans="1:32" ht="15" customHeight="1">
      <c r="A734" s="107">
        <v>1</v>
      </c>
      <c r="B734" s="994" t="str">
        <f>'04.01.4-COBERTURAS'!$B$422</f>
        <v>04.01.550.05</v>
      </c>
      <c r="C734" s="996" t="str">
        <f>'04.01.4-COBERTURAS'!$C$422</f>
        <v>PINTURA TINTA DE ACABAMENTO (PIGMENTADA) ESMALTE SINTÉTICO ACETINADO EM MADEIRA, 2 DEMÃOS. AF_01/2021</v>
      </c>
      <c r="D734" s="1010">
        <f>'04.01.4-COBERTURAS'!$H$422</f>
        <v>0</v>
      </c>
      <c r="E734" s="175"/>
      <c r="F734" s="381">
        <f>$E$734*$D$734</f>
        <v>0</v>
      </c>
      <c r="G734" s="176"/>
      <c r="H734" s="386">
        <f>$G$734*$D$734</f>
        <v>0</v>
      </c>
      <c r="I734" s="176"/>
      <c r="J734" s="386">
        <f>$I$734*$D$734</f>
        <v>0</v>
      </c>
      <c r="K734" s="176"/>
      <c r="L734" s="386">
        <f>$K$734*$D$734</f>
        <v>0</v>
      </c>
      <c r="M734" s="176"/>
      <c r="N734" s="386">
        <f>$M$734*$D$734</f>
        <v>0</v>
      </c>
      <c r="O734" s="176"/>
      <c r="P734" s="386">
        <f>$O$734*$D$734</f>
        <v>0</v>
      </c>
      <c r="Q734" s="176"/>
      <c r="R734" s="386">
        <f>$Q$734*$D$734</f>
        <v>0</v>
      </c>
      <c r="S734" s="176"/>
      <c r="T734" s="386">
        <f>$S$734*$D$734</f>
        <v>0</v>
      </c>
      <c r="U734" s="176"/>
      <c r="V734" s="386">
        <f>$U$734*$D$734</f>
        <v>0</v>
      </c>
      <c r="W734" s="176">
        <v>0.45</v>
      </c>
      <c r="X734" s="386">
        <f>$W$734*$D$734</f>
        <v>0</v>
      </c>
      <c r="Y734" s="176">
        <v>0.55000000000000004</v>
      </c>
      <c r="Z734" s="386">
        <f>$Y$734*$D$734</f>
        <v>0</v>
      </c>
      <c r="AA734" s="176"/>
      <c r="AB734" s="386">
        <f>$AA$734*$D$734</f>
        <v>0</v>
      </c>
      <c r="AC734" s="402">
        <f t="shared" si="14"/>
        <v>1</v>
      </c>
      <c r="AF734" t="s">
        <v>2960</v>
      </c>
    </row>
    <row r="735" spans="1:32" ht="15" customHeight="1" thickBot="1">
      <c r="A735" s="107">
        <v>2</v>
      </c>
      <c r="B735" s="995"/>
      <c r="C735" s="997"/>
      <c r="D735" s="1011"/>
      <c r="E735" s="162">
        <f>$E$734</f>
        <v>0</v>
      </c>
      <c r="F735" s="382">
        <f>$F$734</f>
        <v>0</v>
      </c>
      <c r="G735" s="164">
        <f>$G$734+$E$735</f>
        <v>0</v>
      </c>
      <c r="H735" s="387">
        <f>$H$734+$F$735</f>
        <v>0</v>
      </c>
      <c r="I735" s="164">
        <f>$I$734+$G$735</f>
        <v>0</v>
      </c>
      <c r="J735" s="387">
        <f>$J$734+$H$735</f>
        <v>0</v>
      </c>
      <c r="K735" s="164">
        <f>$K$734+$I$735</f>
        <v>0</v>
      </c>
      <c r="L735" s="387">
        <f>$L$734+$J$735</f>
        <v>0</v>
      </c>
      <c r="M735" s="164">
        <f>$M$734+$K$735</f>
        <v>0</v>
      </c>
      <c r="N735" s="387">
        <f>$N$734+$L$735</f>
        <v>0</v>
      </c>
      <c r="O735" s="164">
        <f>$O$734+$M$735</f>
        <v>0</v>
      </c>
      <c r="P735" s="387">
        <f>$P$734+$N$735</f>
        <v>0</v>
      </c>
      <c r="Q735" s="164">
        <f>$Q$734+$O$735</f>
        <v>0</v>
      </c>
      <c r="R735" s="387">
        <f>$R$734+$P$735</f>
        <v>0</v>
      </c>
      <c r="S735" s="164">
        <f>$S$734+$Q$735</f>
        <v>0</v>
      </c>
      <c r="T735" s="387">
        <f>$T$734+$R$735</f>
        <v>0</v>
      </c>
      <c r="U735" s="164">
        <f>$U$734+$S$735</f>
        <v>0</v>
      </c>
      <c r="V735" s="387">
        <f>$V$734+$T$735</f>
        <v>0</v>
      </c>
      <c r="W735" s="164">
        <f>$W$734+$U$735</f>
        <v>0.45</v>
      </c>
      <c r="X735" s="387">
        <f>$X$734+$V$735</f>
        <v>0</v>
      </c>
      <c r="Y735" s="164">
        <f>$Y$734+$W$735</f>
        <v>1</v>
      </c>
      <c r="Z735" s="387">
        <f>$Z$734+$X$735</f>
        <v>0</v>
      </c>
      <c r="AA735" s="164">
        <f>$AA$734+$Y$735</f>
        <v>1</v>
      </c>
      <c r="AB735" s="387">
        <f>$AB$734+$Z$735</f>
        <v>0</v>
      </c>
    </row>
    <row r="736" spans="1:32" ht="15" customHeight="1" thickBot="1">
      <c r="B736" s="127" t="str">
        <f>'04.01.4-COBERTURAS'!$B$423</f>
        <v>04.01.700</v>
      </c>
      <c r="C736" s="128" t="str">
        <f>'04.01.4-COBERTURAS'!$C$423</f>
        <v>Acabamentos e Arremates</v>
      </c>
      <c r="D736" s="343"/>
      <c r="E736" s="1000"/>
      <c r="F736" s="1000"/>
      <c r="G736" s="1000"/>
      <c r="H736" s="1000"/>
      <c r="I736" s="1000"/>
      <c r="J736" s="1000"/>
      <c r="K736" s="1000"/>
      <c r="L736" s="1000"/>
      <c r="M736" s="1000"/>
      <c r="N736" s="1000"/>
      <c r="O736" s="1000"/>
      <c r="P736" s="1000"/>
      <c r="Q736" s="1000"/>
      <c r="R736" s="1000"/>
      <c r="S736" s="1000"/>
      <c r="T736" s="1000"/>
      <c r="U736" s="1000"/>
      <c r="V736" s="1000"/>
      <c r="W736" s="1000"/>
      <c r="X736" s="1000"/>
      <c r="Y736" s="1000"/>
      <c r="Z736" s="1000"/>
      <c r="AA736" s="1000"/>
      <c r="AB736" s="1000"/>
      <c r="AF736" t="s">
        <v>2961</v>
      </c>
    </row>
    <row r="737" spans="1:32" ht="15" customHeight="1">
      <c r="A737" s="107">
        <v>1</v>
      </c>
      <c r="B737" s="994" t="str">
        <f>'04.01.4-COBERTURAS'!$B$424</f>
        <v>04.01.700.01</v>
      </c>
      <c r="C737" s="996" t="str">
        <f>'04.01.4-COBERTURAS'!$C$424</f>
        <v xml:space="preserve">RUFO EM CHAPA DE ALUMÍNIO #1.5MM, LARGURA DE 30 CM, INCLUSO TRANSPORTE VERTICAL </v>
      </c>
      <c r="D737" s="1010">
        <f>'04.01.4-COBERTURAS'!$H$424</f>
        <v>0</v>
      </c>
      <c r="E737" s="175"/>
      <c r="F737" s="381">
        <f>$E$737*$D$737</f>
        <v>0</v>
      </c>
      <c r="G737" s="176"/>
      <c r="H737" s="386">
        <f>$G$737*$D$737</f>
        <v>0</v>
      </c>
      <c r="I737" s="176"/>
      <c r="J737" s="386">
        <f>$I$737*$D$737</f>
        <v>0</v>
      </c>
      <c r="K737" s="176"/>
      <c r="L737" s="386">
        <f>$K$737*$D$737</f>
        <v>0</v>
      </c>
      <c r="M737" s="176"/>
      <c r="N737" s="386">
        <f>$M$737*$D$737</f>
        <v>0</v>
      </c>
      <c r="O737" s="176"/>
      <c r="P737" s="386">
        <f>$O$737*$D$737</f>
        <v>0</v>
      </c>
      <c r="Q737" s="176"/>
      <c r="R737" s="386">
        <f>$Q$737*$D$737</f>
        <v>0</v>
      </c>
      <c r="S737" s="176"/>
      <c r="T737" s="386">
        <f>$S$737*$D$737</f>
        <v>0</v>
      </c>
      <c r="U737" s="176">
        <v>0.45</v>
      </c>
      <c r="V737" s="386">
        <f>$U$737*$D$737</f>
        <v>0</v>
      </c>
      <c r="W737" s="176">
        <v>0.55000000000000004</v>
      </c>
      <c r="X737" s="386">
        <f>$W$737*$D$737</f>
        <v>0</v>
      </c>
      <c r="Y737" s="176"/>
      <c r="Z737" s="386">
        <f>$Y$737*$D$737</f>
        <v>0</v>
      </c>
      <c r="AA737" s="176"/>
      <c r="AB737" s="386">
        <f>$AA$737*$D$737</f>
        <v>0</v>
      </c>
      <c r="AC737" s="402">
        <f t="shared" si="14"/>
        <v>1</v>
      </c>
      <c r="AF737" t="s">
        <v>2962</v>
      </c>
    </row>
    <row r="738" spans="1:32" ht="15" customHeight="1" thickBot="1">
      <c r="A738" s="107">
        <v>2</v>
      </c>
      <c r="B738" s="995"/>
      <c r="C738" s="997"/>
      <c r="D738" s="1011"/>
      <c r="E738" s="162">
        <f>$E$737</f>
        <v>0</v>
      </c>
      <c r="F738" s="382">
        <f>$F$737</f>
        <v>0</v>
      </c>
      <c r="G738" s="164">
        <f>$G$737+$E$738</f>
        <v>0</v>
      </c>
      <c r="H738" s="387">
        <f>$H$737+$F$738</f>
        <v>0</v>
      </c>
      <c r="I738" s="164">
        <f>$I$737+$G$738</f>
        <v>0</v>
      </c>
      <c r="J738" s="387">
        <f>$J$737+$H$738</f>
        <v>0</v>
      </c>
      <c r="K738" s="164">
        <f>$K$737+$I$738</f>
        <v>0</v>
      </c>
      <c r="L738" s="387">
        <f>$L$737+$J$738</f>
        <v>0</v>
      </c>
      <c r="M738" s="164">
        <f>$M$737+$K$738</f>
        <v>0</v>
      </c>
      <c r="N738" s="387">
        <f>$N$737+$L$738</f>
        <v>0</v>
      </c>
      <c r="O738" s="164">
        <f>$O$737+$M$738</f>
        <v>0</v>
      </c>
      <c r="P738" s="387">
        <f>$P$737+$N$738</f>
        <v>0</v>
      </c>
      <c r="Q738" s="164">
        <f>$Q$737+$O$738</f>
        <v>0</v>
      </c>
      <c r="R738" s="387">
        <f>$R$737+$P$738</f>
        <v>0</v>
      </c>
      <c r="S738" s="164">
        <f>$S$737+$Q$738</f>
        <v>0</v>
      </c>
      <c r="T738" s="387">
        <f>$T$737+$R$738</f>
        <v>0</v>
      </c>
      <c r="U738" s="164">
        <f>$U$737+$S$738</f>
        <v>0.45</v>
      </c>
      <c r="V738" s="387">
        <f>$V$737+$T$738</f>
        <v>0</v>
      </c>
      <c r="W738" s="164">
        <f>$W$737+$U$738</f>
        <v>1</v>
      </c>
      <c r="X738" s="387">
        <f>$X$737+$V$738</f>
        <v>0</v>
      </c>
      <c r="Y738" s="164">
        <f>$Y$737+$W$738</f>
        <v>1</v>
      </c>
      <c r="Z738" s="387">
        <f>$Z$737+$X$738</f>
        <v>0</v>
      </c>
      <c r="AA738" s="164">
        <f>$AA$737+$Y$738</f>
        <v>1</v>
      </c>
      <c r="AB738" s="387">
        <f>$AB$737+$Z$738</f>
        <v>0</v>
      </c>
    </row>
    <row r="739" spans="1:32" ht="15" customHeight="1">
      <c r="A739" s="107">
        <v>1</v>
      </c>
      <c r="B739" s="994" t="str">
        <f>'04.01.4-COBERTURAS'!$B$425</f>
        <v>04.01.700.02</v>
      </c>
      <c r="C739" s="996" t="str">
        <f>'04.01.4-COBERTURAS'!$C$425</f>
        <v>CALHA EM CHAPA DE ALUMÍNIO, SEMICIRCULAR, DESENVOLVIMENTO DE 33CM (20X10CM), 2MM DE ESPESSURA, INCLUSO TRANSPORTE VERTICAL</v>
      </c>
      <c r="D739" s="1010">
        <f>'04.01.4-COBERTURAS'!$H$425</f>
        <v>0</v>
      </c>
      <c r="E739" s="175"/>
      <c r="F739" s="381">
        <f>$E$739*$D$739</f>
        <v>0</v>
      </c>
      <c r="G739" s="176"/>
      <c r="H739" s="386">
        <f>$G$739*$D$739</f>
        <v>0</v>
      </c>
      <c r="I739" s="176"/>
      <c r="J739" s="386">
        <f>$I$739*$D$739</f>
        <v>0</v>
      </c>
      <c r="K739" s="176"/>
      <c r="L739" s="386">
        <f>$K$739*$D$739</f>
        <v>0</v>
      </c>
      <c r="M739" s="176"/>
      <c r="N739" s="386">
        <f>$M$739*$D$739</f>
        <v>0</v>
      </c>
      <c r="O739" s="176"/>
      <c r="P739" s="386">
        <f>$O$739*$D$739</f>
        <v>0</v>
      </c>
      <c r="Q739" s="176"/>
      <c r="R739" s="386">
        <f>$Q$739*$D$739</f>
        <v>0</v>
      </c>
      <c r="S739" s="176"/>
      <c r="T739" s="386">
        <f>$S$739*$D$739</f>
        <v>0</v>
      </c>
      <c r="U739" s="176">
        <v>0.45</v>
      </c>
      <c r="V739" s="386">
        <f>$U$739*$D$739</f>
        <v>0</v>
      </c>
      <c r="W739" s="176">
        <v>0.55000000000000004</v>
      </c>
      <c r="X739" s="386">
        <f>$W$739*$D$739</f>
        <v>0</v>
      </c>
      <c r="Y739" s="176"/>
      <c r="Z739" s="386">
        <f>$Y$739*$D$739</f>
        <v>0</v>
      </c>
      <c r="AA739" s="176"/>
      <c r="AB739" s="386">
        <f>$AA$739*$D$739</f>
        <v>0</v>
      </c>
      <c r="AC739" s="402">
        <f t="shared" si="14"/>
        <v>1</v>
      </c>
      <c r="AF739" t="s">
        <v>2963</v>
      </c>
    </row>
    <row r="740" spans="1:32" ht="15" customHeight="1" thickBot="1">
      <c r="A740" s="107">
        <v>2</v>
      </c>
      <c r="B740" s="995"/>
      <c r="C740" s="997"/>
      <c r="D740" s="1011"/>
      <c r="E740" s="162">
        <f>$E$739</f>
        <v>0</v>
      </c>
      <c r="F740" s="382">
        <f>$F$739</f>
        <v>0</v>
      </c>
      <c r="G740" s="164">
        <f>$G$739+$E$740</f>
        <v>0</v>
      </c>
      <c r="H740" s="387">
        <f>$H$739+$F$740</f>
        <v>0</v>
      </c>
      <c r="I740" s="164">
        <f>$I$739+$G$740</f>
        <v>0</v>
      </c>
      <c r="J740" s="387">
        <f>$J$739+$H$740</f>
        <v>0</v>
      </c>
      <c r="K740" s="164">
        <f>$K$739+$I$740</f>
        <v>0</v>
      </c>
      <c r="L740" s="387">
        <f>$L$739+$J$740</f>
        <v>0</v>
      </c>
      <c r="M740" s="164">
        <f>$M$739+$K$740</f>
        <v>0</v>
      </c>
      <c r="N740" s="387">
        <f>$N$739+$L$740</f>
        <v>0</v>
      </c>
      <c r="O740" s="164">
        <f>$O$739+$M$740</f>
        <v>0</v>
      </c>
      <c r="P740" s="387">
        <f>$P$739+$N$740</f>
        <v>0</v>
      </c>
      <c r="Q740" s="164">
        <f>$Q$739+$O$740</f>
        <v>0</v>
      </c>
      <c r="R740" s="387">
        <f>$R$739+$P$740</f>
        <v>0</v>
      </c>
      <c r="S740" s="164">
        <f>$S$739+$Q$740</f>
        <v>0</v>
      </c>
      <c r="T740" s="387">
        <f>$T$739+$R$740</f>
        <v>0</v>
      </c>
      <c r="U740" s="164">
        <f>$U$739+$S$740</f>
        <v>0.45</v>
      </c>
      <c r="V740" s="387">
        <f>$V$739+$T$740</f>
        <v>0</v>
      </c>
      <c r="W740" s="164">
        <f>$W$739+$U$740</f>
        <v>1</v>
      </c>
      <c r="X740" s="387">
        <f>$X$739+$V$740</f>
        <v>0</v>
      </c>
      <c r="Y740" s="164">
        <f>$Y$739+$W$740</f>
        <v>1</v>
      </c>
      <c r="Z740" s="387">
        <f>$Z$739+$X$740</f>
        <v>0</v>
      </c>
      <c r="AA740" s="164">
        <f>$AA$739+$Y$740</f>
        <v>1</v>
      </c>
      <c r="AB740" s="387">
        <f>$AB$739+$Z$740</f>
        <v>0</v>
      </c>
    </row>
    <row r="741" spans="1:32" ht="15" customHeight="1">
      <c r="A741" s="107">
        <v>1</v>
      </c>
      <c r="B741" s="994" t="str">
        <f>'04.01.4-COBERTURAS'!$B$426</f>
        <v>04.01.700.03</v>
      </c>
      <c r="C741" s="996" t="str">
        <f>'04.01.4-COBERTURAS'!$C$426</f>
        <v>CALHA EM CHAPA DE ALUMÍNIO, DESENVOLVIMENTO DE 65CM, 1,5MM DE ESPESSURA, INCLUSO TRANSPORTE VERTICAL</v>
      </c>
      <c r="D741" s="1010">
        <f>'04.01.4-COBERTURAS'!$H$426</f>
        <v>0</v>
      </c>
      <c r="E741" s="175"/>
      <c r="F741" s="381">
        <f>$E$741*$D$741</f>
        <v>0</v>
      </c>
      <c r="G741" s="176"/>
      <c r="H741" s="386">
        <f>$G$741*$D$741</f>
        <v>0</v>
      </c>
      <c r="I741" s="176"/>
      <c r="J741" s="386">
        <f>$I$741*$D$741</f>
        <v>0</v>
      </c>
      <c r="K741" s="176"/>
      <c r="L741" s="386">
        <f>$K$741*$D$741</f>
        <v>0</v>
      </c>
      <c r="M741" s="176"/>
      <c r="N741" s="386">
        <f>$M$741*$D$741</f>
        <v>0</v>
      </c>
      <c r="O741" s="176"/>
      <c r="P741" s="386">
        <f>$O$741*$D$741</f>
        <v>0</v>
      </c>
      <c r="Q741" s="176"/>
      <c r="R741" s="386">
        <f>$Q$741*$D$741</f>
        <v>0</v>
      </c>
      <c r="S741" s="176"/>
      <c r="T741" s="386">
        <f>$S$741*$D$741</f>
        <v>0</v>
      </c>
      <c r="U741" s="176">
        <v>0.45</v>
      </c>
      <c r="V741" s="386">
        <f>$U$741*$D$741</f>
        <v>0</v>
      </c>
      <c r="W741" s="176">
        <v>0.55000000000000004</v>
      </c>
      <c r="X741" s="386">
        <f>$W$741*$D$741</f>
        <v>0</v>
      </c>
      <c r="Y741" s="176"/>
      <c r="Z741" s="386">
        <f>$Y$741*$D$741</f>
        <v>0</v>
      </c>
      <c r="AA741" s="176"/>
      <c r="AB741" s="386">
        <f>$AA$741*$D$741</f>
        <v>0</v>
      </c>
      <c r="AC741" s="402">
        <f t="shared" ref="AC741:AC769" si="15">SUM(E741,G741,I741,K741,M741,O741,Q741,S741,U741,W741,Y741,AA741)</f>
        <v>1</v>
      </c>
      <c r="AF741" t="s">
        <v>2964</v>
      </c>
    </row>
    <row r="742" spans="1:32" ht="15" customHeight="1" thickBot="1">
      <c r="A742" s="107">
        <v>2</v>
      </c>
      <c r="B742" s="995"/>
      <c r="C742" s="997"/>
      <c r="D742" s="1011"/>
      <c r="E742" s="162">
        <f>$E$741</f>
        <v>0</v>
      </c>
      <c r="F742" s="382">
        <f>$F$741</f>
        <v>0</v>
      </c>
      <c r="G742" s="164">
        <f>$G$741+$E$742</f>
        <v>0</v>
      </c>
      <c r="H742" s="387">
        <f>$H$741+$F$742</f>
        <v>0</v>
      </c>
      <c r="I742" s="164">
        <f>$I$741+$G$742</f>
        <v>0</v>
      </c>
      <c r="J742" s="387">
        <f>$J$741+$H$742</f>
        <v>0</v>
      </c>
      <c r="K742" s="164">
        <f>$K$741+$I$742</f>
        <v>0</v>
      </c>
      <c r="L742" s="387">
        <f>$L$741+$J$742</f>
        <v>0</v>
      </c>
      <c r="M742" s="164">
        <f>$M$741+$K$742</f>
        <v>0</v>
      </c>
      <c r="N742" s="387">
        <f>$N$741+$L$742</f>
        <v>0</v>
      </c>
      <c r="O742" s="164">
        <f>$O$741+$M$742</f>
        <v>0</v>
      </c>
      <c r="P742" s="387">
        <f>$P$741+$N$742</f>
        <v>0</v>
      </c>
      <c r="Q742" s="164">
        <f>$Q$741+$O$742</f>
        <v>0</v>
      </c>
      <c r="R742" s="387">
        <f>$R$741+$P$742</f>
        <v>0</v>
      </c>
      <c r="S742" s="164">
        <f>$S$741+$Q$742</f>
        <v>0</v>
      </c>
      <c r="T742" s="387">
        <f>$T$741+$R$742</f>
        <v>0</v>
      </c>
      <c r="U742" s="164">
        <f>$U$741+$S$742</f>
        <v>0.45</v>
      </c>
      <c r="V742" s="387">
        <f>$V$741+$T$742</f>
        <v>0</v>
      </c>
      <c r="W742" s="164">
        <f>$W$741+$U$742</f>
        <v>1</v>
      </c>
      <c r="X742" s="387">
        <f>$X$741+$V$742</f>
        <v>0</v>
      </c>
      <c r="Y742" s="164">
        <f>$Y$741+$W$742</f>
        <v>1</v>
      </c>
      <c r="Z742" s="387">
        <f>$Z$741+$X$742</f>
        <v>0</v>
      </c>
      <c r="AA742" s="164">
        <f>$AA$741+$Y$742</f>
        <v>1</v>
      </c>
      <c r="AB742" s="387">
        <f>$AB$741+$Z$742</f>
        <v>0</v>
      </c>
    </row>
    <row r="743" spans="1:32" ht="15" customHeight="1">
      <c r="B743" s="76" t="str">
        <f>'04.01.4-COBERTURAS'!$B$427</f>
        <v>04.01.000</v>
      </c>
      <c r="C743" s="40" t="str">
        <f>'04.01.4-COBERTURAS'!$C$427</f>
        <v>ARQUITETURA - Bloco O (O13) E Laje de cobertura</v>
      </c>
      <c r="D743" s="378">
        <f>'04.01.4-COBERTURAS'!$H$427</f>
        <v>0</v>
      </c>
      <c r="E743" s="993"/>
      <c r="F743" s="993"/>
      <c r="G743" s="993"/>
      <c r="H743" s="993"/>
      <c r="I743" s="993"/>
      <c r="J743" s="993"/>
      <c r="K743" s="993"/>
      <c r="L743" s="993"/>
      <c r="M743" s="993"/>
      <c r="N743" s="993"/>
      <c r="O743" s="993"/>
      <c r="P743" s="993"/>
      <c r="Q743" s="993"/>
      <c r="R743" s="993"/>
      <c r="S743" s="993"/>
      <c r="T743" s="993"/>
      <c r="U743" s="993"/>
      <c r="V743" s="993"/>
      <c r="W743" s="993"/>
      <c r="X743" s="993"/>
      <c r="Y743" s="993"/>
      <c r="Z743" s="993"/>
      <c r="AA743" s="993"/>
      <c r="AB743" s="993"/>
      <c r="AC743" s="402">
        <f t="shared" si="15"/>
        <v>0</v>
      </c>
      <c r="AF743" s="200" t="s">
        <v>739</v>
      </c>
    </row>
    <row r="744" spans="1:32" ht="15" customHeight="1" thickBot="1">
      <c r="B744" s="127" t="str">
        <f>'04.01.4-COBERTURAS'!$B$428</f>
        <v>04.01.400</v>
      </c>
      <c r="C744" s="128" t="str">
        <f>'04.01.4-COBERTURAS'!$C$428</f>
        <v>Cobertura e fechamento lateral</v>
      </c>
      <c r="D744" s="343"/>
      <c r="E744" s="1000"/>
      <c r="F744" s="1000"/>
      <c r="G744" s="1000"/>
      <c r="H744" s="1000"/>
      <c r="I744" s="1000"/>
      <c r="J744" s="1000"/>
      <c r="K744" s="1000"/>
      <c r="L744" s="1000"/>
      <c r="M744" s="1000"/>
      <c r="N744" s="1000"/>
      <c r="O744" s="1000"/>
      <c r="P744" s="1000"/>
      <c r="Q744" s="1000"/>
      <c r="R744" s="1000"/>
      <c r="S744" s="1000"/>
      <c r="T744" s="1000"/>
      <c r="U744" s="1000"/>
      <c r="V744" s="1000"/>
      <c r="W744" s="1000"/>
      <c r="X744" s="1000"/>
      <c r="Y744" s="1000"/>
      <c r="Z744" s="1000"/>
      <c r="AA744" s="1000"/>
      <c r="AB744" s="1000"/>
      <c r="AC744" s="402">
        <f t="shared" si="15"/>
        <v>0</v>
      </c>
      <c r="AF744" t="s">
        <v>2965</v>
      </c>
    </row>
    <row r="745" spans="1:32" ht="15" customHeight="1">
      <c r="A745" s="107">
        <v>1</v>
      </c>
      <c r="B745" s="994" t="str">
        <f>'04.01.4-COBERTURAS'!$B$429</f>
        <v>04.01.400.01</v>
      </c>
      <c r="C745" s="996" t="str">
        <f>'04.01.4-COBERTURAS'!$C$429</f>
        <v>REMOÇÃO DE TELHAS DE FIBROCIMENTO METÁLICA E CERÂMICA, DE FORMA MANUAL, SEM REAPROVEITAMENTO. AF_09/2023</v>
      </c>
      <c r="D745" s="1010">
        <f>'04.01.4-COBERTURAS'!$H$429</f>
        <v>0</v>
      </c>
      <c r="E745" s="175"/>
      <c r="F745" s="381">
        <f>$E$745*$D$745</f>
        <v>0</v>
      </c>
      <c r="G745" s="176"/>
      <c r="H745" s="386">
        <f>$G$745*$D$745</f>
        <v>0</v>
      </c>
      <c r="I745" s="176"/>
      <c r="J745" s="386">
        <f>$I$745*$D$745</f>
        <v>0</v>
      </c>
      <c r="K745" s="176"/>
      <c r="L745" s="386">
        <f>$K$745*$D$745</f>
        <v>0</v>
      </c>
      <c r="M745" s="176"/>
      <c r="N745" s="386">
        <f>$M$745*$D$745</f>
        <v>0</v>
      </c>
      <c r="O745" s="176"/>
      <c r="P745" s="386">
        <f>$O$745*$D$745</f>
        <v>0</v>
      </c>
      <c r="Q745" s="176"/>
      <c r="R745" s="386">
        <f>$Q$745*$D$745</f>
        <v>0</v>
      </c>
      <c r="S745" s="176"/>
      <c r="T745" s="386">
        <f>$S$745*$D$745</f>
        <v>0</v>
      </c>
      <c r="U745" s="176">
        <v>1</v>
      </c>
      <c r="V745" s="386">
        <f>$U$745*$D$745</f>
        <v>0</v>
      </c>
      <c r="W745" s="176"/>
      <c r="X745" s="386">
        <f>$W$745*$D$745</f>
        <v>0</v>
      </c>
      <c r="Y745" s="176"/>
      <c r="Z745" s="386">
        <f>$Y$745*$D$745</f>
        <v>0</v>
      </c>
      <c r="AA745" s="176"/>
      <c r="AB745" s="386">
        <f>$AA$745*$D$745</f>
        <v>0</v>
      </c>
      <c r="AC745" s="402">
        <f t="shared" si="15"/>
        <v>1</v>
      </c>
      <c r="AF745" t="s">
        <v>2966</v>
      </c>
    </row>
    <row r="746" spans="1:32" ht="15" customHeight="1" thickBot="1">
      <c r="A746" s="107">
        <v>2</v>
      </c>
      <c r="B746" s="995"/>
      <c r="C746" s="997"/>
      <c r="D746" s="1011"/>
      <c r="E746" s="162">
        <f>$E$745</f>
        <v>0</v>
      </c>
      <c r="F746" s="382">
        <f>$F$745</f>
        <v>0</v>
      </c>
      <c r="G746" s="164">
        <f>$G$745+$E$746</f>
        <v>0</v>
      </c>
      <c r="H746" s="387">
        <f>$H$745+$F$746</f>
        <v>0</v>
      </c>
      <c r="I746" s="164">
        <f>$I$745+$G$746</f>
        <v>0</v>
      </c>
      <c r="J746" s="387">
        <f>$J$745+$H$746</f>
        <v>0</v>
      </c>
      <c r="K746" s="164">
        <f>$K$745+$I$746</f>
        <v>0</v>
      </c>
      <c r="L746" s="387">
        <f>$L$745+$J$746</f>
        <v>0</v>
      </c>
      <c r="M746" s="164">
        <f>$M$745+$K$746</f>
        <v>0</v>
      </c>
      <c r="N746" s="387">
        <f>$N$745+$L$746</f>
        <v>0</v>
      </c>
      <c r="O746" s="164">
        <f>$O$745+$M$746</f>
        <v>0</v>
      </c>
      <c r="P746" s="387">
        <f>$P$745+$N$746</f>
        <v>0</v>
      </c>
      <c r="Q746" s="164">
        <f>$Q$745+$O$746</f>
        <v>0</v>
      </c>
      <c r="R746" s="387">
        <f>$R$745+$P$746</f>
        <v>0</v>
      </c>
      <c r="S746" s="164">
        <f>$S$745+$Q$746</f>
        <v>0</v>
      </c>
      <c r="T746" s="387">
        <f>$T$745+$R$746</f>
        <v>0</v>
      </c>
      <c r="U746" s="164">
        <f>$U$745+$S$746</f>
        <v>1</v>
      </c>
      <c r="V746" s="387">
        <f>$V$745+$T$746</f>
        <v>0</v>
      </c>
      <c r="W746" s="164">
        <f>$W$745+$U$746</f>
        <v>1</v>
      </c>
      <c r="X746" s="387">
        <f>$X$745+$V$746</f>
        <v>0</v>
      </c>
      <c r="Y746" s="164">
        <f>$Y$745+$W$746</f>
        <v>1</v>
      </c>
      <c r="Z746" s="387">
        <f>$Z$745+$X$746</f>
        <v>0</v>
      </c>
      <c r="AA746" s="164">
        <f>$AA$745+$Y$746</f>
        <v>1</v>
      </c>
      <c r="AB746" s="387">
        <f>$AB$745+$Z$746</f>
        <v>0</v>
      </c>
      <c r="AC746" s="402">
        <f t="shared" si="15"/>
        <v>4</v>
      </c>
    </row>
    <row r="747" spans="1:32" ht="15" customHeight="1">
      <c r="A747" s="107">
        <v>1</v>
      </c>
      <c r="B747" s="994" t="str">
        <f>'04.01.4-COBERTURAS'!$B$430</f>
        <v>04.01.400.02</v>
      </c>
      <c r="C747" s="996" t="str">
        <f>'04.01.4-COBERTURAS'!$C$430</f>
        <v>TRANSPORTE HORIZONTAL MANUAL, DE TELHA DE FIBROCIMENTO OU TELHA ESTRUTURAL DE FIBROCIMENTO, CANALETE 90 OU KALHETÃO (UNIDADE: M2XKM). AF_07/2019</v>
      </c>
      <c r="D747" s="1010">
        <f>'04.01.4-COBERTURAS'!$H$430</f>
        <v>0</v>
      </c>
      <c r="E747" s="175"/>
      <c r="F747" s="381">
        <f>$E$747*$D$747</f>
        <v>0</v>
      </c>
      <c r="G747" s="176"/>
      <c r="H747" s="386">
        <f>$G$747*$D$747</f>
        <v>0</v>
      </c>
      <c r="I747" s="176"/>
      <c r="J747" s="386">
        <f>$I$747*$D$747</f>
        <v>0</v>
      </c>
      <c r="K747" s="176"/>
      <c r="L747" s="386">
        <f>$K$747*$D$747</f>
        <v>0</v>
      </c>
      <c r="M747" s="176"/>
      <c r="N747" s="386">
        <f>$M$747*$D$747</f>
        <v>0</v>
      </c>
      <c r="O747" s="176"/>
      <c r="P747" s="386">
        <f>$O$747*$D$747</f>
        <v>0</v>
      </c>
      <c r="Q747" s="176"/>
      <c r="R747" s="386">
        <f>$Q$747*$D$747</f>
        <v>0</v>
      </c>
      <c r="S747" s="176"/>
      <c r="T747" s="386">
        <f>$S$747*$D$747</f>
        <v>0</v>
      </c>
      <c r="U747" s="176">
        <v>1</v>
      </c>
      <c r="V747" s="386">
        <f>$U$747*$D$747</f>
        <v>0</v>
      </c>
      <c r="W747" s="176"/>
      <c r="X747" s="386">
        <f>$W$747*$D$747</f>
        <v>0</v>
      </c>
      <c r="Y747" s="176"/>
      <c r="Z747" s="386">
        <f>$Y$747*$D$747</f>
        <v>0</v>
      </c>
      <c r="AA747" s="176"/>
      <c r="AB747" s="386">
        <f>$AA$747*$D$747</f>
        <v>0</v>
      </c>
      <c r="AC747" s="402">
        <f t="shared" si="15"/>
        <v>1</v>
      </c>
      <c r="AF747" t="s">
        <v>2967</v>
      </c>
    </row>
    <row r="748" spans="1:32" ht="15" customHeight="1" thickBot="1">
      <c r="A748" s="107">
        <v>2</v>
      </c>
      <c r="B748" s="995"/>
      <c r="C748" s="997"/>
      <c r="D748" s="1011"/>
      <c r="E748" s="162">
        <f>$E$747</f>
        <v>0</v>
      </c>
      <c r="F748" s="382">
        <f>$F$747</f>
        <v>0</v>
      </c>
      <c r="G748" s="164">
        <f>$G$747+$E$748</f>
        <v>0</v>
      </c>
      <c r="H748" s="387">
        <f>$H$747+$F$748</f>
        <v>0</v>
      </c>
      <c r="I748" s="164">
        <f>$I$747+$G$748</f>
        <v>0</v>
      </c>
      <c r="J748" s="387">
        <f>$J$747+$H$748</f>
        <v>0</v>
      </c>
      <c r="K748" s="164">
        <f>$K$747+$I$748</f>
        <v>0</v>
      </c>
      <c r="L748" s="387">
        <f>$L$747+$J$748</f>
        <v>0</v>
      </c>
      <c r="M748" s="164">
        <f>$M$747+$K$748</f>
        <v>0</v>
      </c>
      <c r="N748" s="387">
        <f>$N$747+$L$748</f>
        <v>0</v>
      </c>
      <c r="O748" s="164">
        <f>$O$747+$M$748</f>
        <v>0</v>
      </c>
      <c r="P748" s="387">
        <f>$P$747+$N$748</f>
        <v>0</v>
      </c>
      <c r="Q748" s="164">
        <f>$Q$747+$O$748</f>
        <v>0</v>
      </c>
      <c r="R748" s="387">
        <f>$R$747+$P$748</f>
        <v>0</v>
      </c>
      <c r="S748" s="164">
        <f>$S$747+$Q$748</f>
        <v>0</v>
      </c>
      <c r="T748" s="387">
        <f>$T$747+$R$748</f>
        <v>0</v>
      </c>
      <c r="U748" s="164">
        <f>$U$747+$S$748</f>
        <v>1</v>
      </c>
      <c r="V748" s="387">
        <f>$V$747+$T$748</f>
        <v>0</v>
      </c>
      <c r="W748" s="164">
        <f>$W$747+$U$748</f>
        <v>1</v>
      </c>
      <c r="X748" s="387">
        <f>$X$747+$V$748</f>
        <v>0</v>
      </c>
      <c r="Y748" s="164">
        <f>$Y$747+$W$748</f>
        <v>1</v>
      </c>
      <c r="Z748" s="387">
        <f>$Z$747+$X$748</f>
        <v>0</v>
      </c>
      <c r="AA748" s="164">
        <f>$AA$747+$Y$748</f>
        <v>1</v>
      </c>
      <c r="AB748" s="387">
        <f>$AB$747+$Z$748</f>
        <v>0</v>
      </c>
      <c r="AC748" s="402">
        <f t="shared" si="15"/>
        <v>4</v>
      </c>
    </row>
    <row r="749" spans="1:32" ht="15" customHeight="1">
      <c r="A749" s="107">
        <v>1</v>
      </c>
      <c r="B749" s="994" t="str">
        <f>'04.01.4-COBERTURAS'!$B$431</f>
        <v>04.01.400.03</v>
      </c>
      <c r="C749" s="996" t="str">
        <f>'04.01.4-COBERTURAS'!$C$431</f>
        <v>REMOÇÃO DE TRAMA DE MADEIRA PARA COBERTURA, DE FORMA MANUAL, SEM REAPROVEITAMENTO. AF_09/2023</v>
      </c>
      <c r="D749" s="1010">
        <f>'04.01.4-COBERTURAS'!$H$431</f>
        <v>0</v>
      </c>
      <c r="E749" s="175"/>
      <c r="F749" s="381">
        <f>$E$749*$D$749</f>
        <v>0</v>
      </c>
      <c r="G749" s="176"/>
      <c r="H749" s="386">
        <f>$G$749*$D$749</f>
        <v>0</v>
      </c>
      <c r="I749" s="176"/>
      <c r="J749" s="386">
        <f>$I$749*$D$749</f>
        <v>0</v>
      </c>
      <c r="K749" s="176"/>
      <c r="L749" s="386">
        <f>$K$749*$D$749</f>
        <v>0</v>
      </c>
      <c r="M749" s="176"/>
      <c r="N749" s="386">
        <f>$M$749*$D$749</f>
        <v>0</v>
      </c>
      <c r="O749" s="176"/>
      <c r="P749" s="386">
        <f>$O$749*$D$749</f>
        <v>0</v>
      </c>
      <c r="Q749" s="176"/>
      <c r="R749" s="386">
        <f>$Q$749*$D$749</f>
        <v>0</v>
      </c>
      <c r="S749" s="176"/>
      <c r="T749" s="386">
        <f>$S$749*$D$749</f>
        <v>0</v>
      </c>
      <c r="U749" s="176">
        <v>1</v>
      </c>
      <c r="V749" s="386">
        <f>$U$749*$D$749</f>
        <v>0</v>
      </c>
      <c r="W749" s="176"/>
      <c r="X749" s="386">
        <f>$W$749*$D$749</f>
        <v>0</v>
      </c>
      <c r="Y749" s="176"/>
      <c r="Z749" s="386">
        <f>$Y$749*$D$749</f>
        <v>0</v>
      </c>
      <c r="AA749" s="176"/>
      <c r="AB749" s="386">
        <f>$AA$749*$D$749</f>
        <v>0</v>
      </c>
      <c r="AC749" s="402">
        <f t="shared" si="15"/>
        <v>1</v>
      </c>
      <c r="AF749" t="s">
        <v>2968</v>
      </c>
    </row>
    <row r="750" spans="1:32" ht="15" customHeight="1" thickBot="1">
      <c r="A750" s="107">
        <v>2</v>
      </c>
      <c r="B750" s="995"/>
      <c r="C750" s="997"/>
      <c r="D750" s="1011"/>
      <c r="E750" s="162">
        <f>$E$749</f>
        <v>0</v>
      </c>
      <c r="F750" s="382">
        <f>$F$749</f>
        <v>0</v>
      </c>
      <c r="G750" s="164">
        <f>$G$749+$E$750</f>
        <v>0</v>
      </c>
      <c r="H750" s="387">
        <f>$H$749+$F$750</f>
        <v>0</v>
      </c>
      <c r="I750" s="164">
        <f>$I$749+$G$750</f>
        <v>0</v>
      </c>
      <c r="J750" s="387">
        <f>$J$749+$H$750</f>
        <v>0</v>
      </c>
      <c r="K750" s="164">
        <f>$K$749+$I$750</f>
        <v>0</v>
      </c>
      <c r="L750" s="387">
        <f>$L$749+$J$750</f>
        <v>0</v>
      </c>
      <c r="M750" s="164">
        <f>$M$749+$K$750</f>
        <v>0</v>
      </c>
      <c r="N750" s="387">
        <f>$N$749+$L$750</f>
        <v>0</v>
      </c>
      <c r="O750" s="164">
        <f>$O$749+$M$750</f>
        <v>0</v>
      </c>
      <c r="P750" s="387">
        <f>$P$749+$N$750</f>
        <v>0</v>
      </c>
      <c r="Q750" s="164">
        <f>$Q$749+$O$750</f>
        <v>0</v>
      </c>
      <c r="R750" s="387">
        <f>$R$749+$P$750</f>
        <v>0</v>
      </c>
      <c r="S750" s="164">
        <f>$S$749+$Q$750</f>
        <v>0</v>
      </c>
      <c r="T750" s="387">
        <f>$T$749+$R$750</f>
        <v>0</v>
      </c>
      <c r="U750" s="164">
        <f>$U$749+$S$750</f>
        <v>1</v>
      </c>
      <c r="V750" s="387">
        <f>$V$749+$T$750</f>
        <v>0</v>
      </c>
      <c r="W750" s="164">
        <f>$W$749+$U$750</f>
        <v>1</v>
      </c>
      <c r="X750" s="387">
        <f>$X$749+$V$750</f>
        <v>0</v>
      </c>
      <c r="Y750" s="164">
        <f>$Y$749+$W$750</f>
        <v>1</v>
      </c>
      <c r="Z750" s="387">
        <f>$Z$749+$X$750</f>
        <v>0</v>
      </c>
      <c r="AA750" s="164">
        <f>$AA$749+$Y$750</f>
        <v>1</v>
      </c>
      <c r="AB750" s="387">
        <f>$AB$749+$Z$750</f>
        <v>0</v>
      </c>
      <c r="AC750" s="402">
        <f t="shared" si="15"/>
        <v>4</v>
      </c>
    </row>
    <row r="751" spans="1:32" ht="15" customHeight="1">
      <c r="A751" s="107">
        <v>1</v>
      </c>
      <c r="B751" s="994" t="str">
        <f>'04.01.4-COBERTURAS'!$B$432</f>
        <v>04.01.400.04</v>
      </c>
      <c r="C751" s="996" t="str">
        <f>'04.01.4-COBERTURAS'!$C$432</f>
        <v>CONTRAPISO EM ARGAMASSA TRAÇO 1:4 (CIMENTO E AREIA), PREPARO MANUAL, APLICADO EM ÁREAS MOLHADAS SOBRE LAJE, ADERIDO, ACABAMENTO NÃO REFORÇADO, ESPESSURA 3CM. AF_07/2021</v>
      </c>
      <c r="D751" s="1010">
        <f>'04.01.4-COBERTURAS'!$H$432</f>
        <v>0</v>
      </c>
      <c r="E751" s="175"/>
      <c r="F751" s="381">
        <f>$E$751*$D$751</f>
        <v>0</v>
      </c>
      <c r="G751" s="176"/>
      <c r="H751" s="386">
        <f>$G$751*$D$751</f>
        <v>0</v>
      </c>
      <c r="I751" s="176"/>
      <c r="J751" s="386">
        <f>$I$751*$D$751</f>
        <v>0</v>
      </c>
      <c r="K751" s="176"/>
      <c r="L751" s="386">
        <f>$K$751*$D$751</f>
        <v>0</v>
      </c>
      <c r="M751" s="176"/>
      <c r="N751" s="386">
        <f>$M$751*$D$751</f>
        <v>0</v>
      </c>
      <c r="O751" s="176"/>
      <c r="P751" s="386">
        <f>$O$751*$D$751</f>
        <v>0</v>
      </c>
      <c r="Q751" s="176"/>
      <c r="R751" s="386">
        <f>$Q$751*$D$751</f>
        <v>0</v>
      </c>
      <c r="S751" s="176"/>
      <c r="T751" s="386">
        <f>$S$751*$D$751</f>
        <v>0</v>
      </c>
      <c r="U751" s="176">
        <v>1</v>
      </c>
      <c r="V751" s="386">
        <f>$U$751*$D$751</f>
        <v>0</v>
      </c>
      <c r="W751" s="176"/>
      <c r="X751" s="386">
        <f>$W$751*$D$751</f>
        <v>0</v>
      </c>
      <c r="Y751" s="176"/>
      <c r="Z751" s="386">
        <f>$Y$751*$D$751</f>
        <v>0</v>
      </c>
      <c r="AA751" s="176"/>
      <c r="AB751" s="386">
        <f>$AA$751*$D$751</f>
        <v>0</v>
      </c>
      <c r="AC751" s="402">
        <f t="shared" si="15"/>
        <v>1</v>
      </c>
      <c r="AF751" t="s">
        <v>2969</v>
      </c>
    </row>
    <row r="752" spans="1:32" ht="15" customHeight="1" thickBot="1">
      <c r="A752" s="107">
        <v>2</v>
      </c>
      <c r="B752" s="995"/>
      <c r="C752" s="997"/>
      <c r="D752" s="1011"/>
      <c r="E752" s="162">
        <f>$E$751</f>
        <v>0</v>
      </c>
      <c r="F752" s="382">
        <f>$F$751</f>
        <v>0</v>
      </c>
      <c r="G752" s="164">
        <f>$G$751+$E$752</f>
        <v>0</v>
      </c>
      <c r="H752" s="387">
        <f>$H$751+$F$752</f>
        <v>0</v>
      </c>
      <c r="I752" s="164">
        <f>$I$751+$G$752</f>
        <v>0</v>
      </c>
      <c r="J752" s="387">
        <f>$J$751+$H$752</f>
        <v>0</v>
      </c>
      <c r="K752" s="164">
        <f>$K$751+$I$752</f>
        <v>0</v>
      </c>
      <c r="L752" s="387">
        <f>$L$751+$J$752</f>
        <v>0</v>
      </c>
      <c r="M752" s="164">
        <f>$M$751+$K$752</f>
        <v>0</v>
      </c>
      <c r="N752" s="387">
        <f>$N$751+$L$752</f>
        <v>0</v>
      </c>
      <c r="O752" s="164">
        <f>$O$751+$M$752</f>
        <v>0</v>
      </c>
      <c r="P752" s="387">
        <f>$P$751+$N$752</f>
        <v>0</v>
      </c>
      <c r="Q752" s="164">
        <f>$Q$751+$O$752</f>
        <v>0</v>
      </c>
      <c r="R752" s="387">
        <f>$R$751+$P$752</f>
        <v>0</v>
      </c>
      <c r="S752" s="164">
        <f>$S$751+$Q$752</f>
        <v>0</v>
      </c>
      <c r="T752" s="387">
        <f>$T$751+$R$752</f>
        <v>0</v>
      </c>
      <c r="U752" s="164">
        <f>$U$751+$S$752</f>
        <v>1</v>
      </c>
      <c r="V752" s="387">
        <f>$V$751+$T$752</f>
        <v>0</v>
      </c>
      <c r="W752" s="164">
        <f>$W$751+$U$752</f>
        <v>1</v>
      </c>
      <c r="X752" s="387">
        <f>$X$751+$V$752</f>
        <v>0</v>
      </c>
      <c r="Y752" s="164">
        <f>$Y$751+$W$752</f>
        <v>1</v>
      </c>
      <c r="Z752" s="387">
        <f>$Z$751+$X$752</f>
        <v>0</v>
      </c>
      <c r="AA752" s="164">
        <f>$AA$751+$Y$752</f>
        <v>1</v>
      </c>
      <c r="AB752" s="387">
        <f>$AB$751+$Z$752</f>
        <v>0</v>
      </c>
      <c r="AC752" s="402">
        <f t="shared" si="15"/>
        <v>4</v>
      </c>
    </row>
    <row r="753" spans="1:32" ht="15" customHeight="1">
      <c r="A753" s="107">
        <v>1</v>
      </c>
      <c r="B753" s="994" t="str">
        <f>'04.01.4-COBERTURAS'!$B$433</f>
        <v>04.01.400.05</v>
      </c>
      <c r="C753" s="996" t="str">
        <f>'04.01.4-COBERTURAS'!$C$433</f>
        <v>IMPERMEABILIZAÇÃO DE SUPERFÍCIE COM MANTA ASFÁLTICA, DUAS CAMADAS, INCLUSIVE APLICAÇÃO DE PRIMER ASFÁLTICO, E=3MM E E=4MM. AF_09/2023</v>
      </c>
      <c r="D753" s="1010">
        <f>'04.01.4-COBERTURAS'!$H$433</f>
        <v>0</v>
      </c>
      <c r="E753" s="175"/>
      <c r="F753" s="381">
        <f>$E$753*$D$753</f>
        <v>0</v>
      </c>
      <c r="G753" s="176"/>
      <c r="H753" s="386">
        <f>$G$753*$D$753</f>
        <v>0</v>
      </c>
      <c r="I753" s="176"/>
      <c r="J753" s="386">
        <f>$I$753*$D$753</f>
        <v>0</v>
      </c>
      <c r="K753" s="176"/>
      <c r="L753" s="386">
        <f>$K$753*$D$753</f>
        <v>0</v>
      </c>
      <c r="M753" s="176"/>
      <c r="N753" s="386">
        <f>$M$753*$D$753</f>
        <v>0</v>
      </c>
      <c r="O753" s="176"/>
      <c r="P753" s="386">
        <f>$O$753*$D$753</f>
        <v>0</v>
      </c>
      <c r="Q753" s="176"/>
      <c r="R753" s="386">
        <f>$Q$753*$D$753</f>
        <v>0</v>
      </c>
      <c r="S753" s="176"/>
      <c r="T753" s="386">
        <f>$S$753*$D$753</f>
        <v>0</v>
      </c>
      <c r="U753" s="176">
        <v>1</v>
      </c>
      <c r="V753" s="386">
        <f>$U$753*$D$753</f>
        <v>0</v>
      </c>
      <c r="W753" s="176"/>
      <c r="X753" s="386">
        <f>$W$753*$D$753</f>
        <v>0</v>
      </c>
      <c r="Y753" s="176"/>
      <c r="Z753" s="386">
        <f>$Y$753*$D$753</f>
        <v>0</v>
      </c>
      <c r="AA753" s="176"/>
      <c r="AB753" s="386">
        <f>$AA$753*$D$753</f>
        <v>0</v>
      </c>
      <c r="AC753" s="402">
        <f t="shared" si="15"/>
        <v>1</v>
      </c>
      <c r="AF753" t="s">
        <v>2970</v>
      </c>
    </row>
    <row r="754" spans="1:32" ht="15" customHeight="1" thickBot="1">
      <c r="A754" s="107">
        <v>2</v>
      </c>
      <c r="B754" s="995"/>
      <c r="C754" s="997"/>
      <c r="D754" s="1011"/>
      <c r="E754" s="162">
        <f>$E$753</f>
        <v>0</v>
      </c>
      <c r="F754" s="382">
        <f>$F$753</f>
        <v>0</v>
      </c>
      <c r="G754" s="164">
        <f>$G$753+$E$754</f>
        <v>0</v>
      </c>
      <c r="H754" s="387">
        <f>$H$753+$F$754</f>
        <v>0</v>
      </c>
      <c r="I754" s="164">
        <f>$I$753+$G$754</f>
        <v>0</v>
      </c>
      <c r="J754" s="387">
        <f>$J$753+$H$754</f>
        <v>0</v>
      </c>
      <c r="K754" s="164">
        <f>$K$753+$I$754</f>
        <v>0</v>
      </c>
      <c r="L754" s="387">
        <f>$L$753+$J$754</f>
        <v>0</v>
      </c>
      <c r="M754" s="164">
        <f>$M$753+$K$754</f>
        <v>0</v>
      </c>
      <c r="N754" s="387">
        <f>$N$753+$L$754</f>
        <v>0</v>
      </c>
      <c r="O754" s="164">
        <f>$O$753+$M$754</f>
        <v>0</v>
      </c>
      <c r="P754" s="387">
        <f>$P$753+$N$754</f>
        <v>0</v>
      </c>
      <c r="Q754" s="164">
        <f>$Q$753+$O$754</f>
        <v>0</v>
      </c>
      <c r="R754" s="387">
        <f>$R$753+$P$754</f>
        <v>0</v>
      </c>
      <c r="S754" s="164">
        <f>$S$753+$Q$754</f>
        <v>0</v>
      </c>
      <c r="T754" s="387">
        <f>$T$753+$R$754</f>
        <v>0</v>
      </c>
      <c r="U754" s="164">
        <f>$U$753+$S$754</f>
        <v>1</v>
      </c>
      <c r="V754" s="387">
        <f>$V$753+$T$754</f>
        <v>0</v>
      </c>
      <c r="W754" s="164">
        <f>$W$753+$U$754</f>
        <v>1</v>
      </c>
      <c r="X754" s="387">
        <f>$X$753+$V$754</f>
        <v>0</v>
      </c>
      <c r="Y754" s="164">
        <f>$Y$753+$W$754</f>
        <v>1</v>
      </c>
      <c r="Z754" s="387">
        <f>$Z$753+$X$754</f>
        <v>0</v>
      </c>
      <c r="AA754" s="164">
        <f>$AA$753+$Y$754</f>
        <v>1</v>
      </c>
      <c r="AB754" s="387">
        <f>$AB$753+$Z$754</f>
        <v>0</v>
      </c>
    </row>
    <row r="755" spans="1:32" ht="15" customHeight="1">
      <c r="A755" s="107">
        <v>1</v>
      </c>
      <c r="B755" s="994" t="str">
        <f>'04.01.4-COBERTURAS'!$B$434</f>
        <v>04.01.400.06</v>
      </c>
      <c r="C755" s="996" t="str">
        <f>'04.01.4-COBERTURAS'!$C$434</f>
        <v>PROTEÇÃO MECÂNICA DE SUPERFICIE HORIZONTAL COM ARGAMASSA DE CIMENTO E AREIA, TRAÇO 1:3, E=3CM. AF_09/2023</v>
      </c>
      <c r="D755" s="1010">
        <f>'04.01.4-COBERTURAS'!$H$434</f>
        <v>0</v>
      </c>
      <c r="E755" s="175"/>
      <c r="F755" s="381">
        <f>$E$755*$D$755</f>
        <v>0</v>
      </c>
      <c r="G755" s="176"/>
      <c r="H755" s="386">
        <f>$G$755*$D$755</f>
        <v>0</v>
      </c>
      <c r="I755" s="176"/>
      <c r="J755" s="386">
        <f>$I$755*$D$755</f>
        <v>0</v>
      </c>
      <c r="K755" s="176"/>
      <c r="L755" s="386">
        <f>$K$755*$D$755</f>
        <v>0</v>
      </c>
      <c r="M755" s="176"/>
      <c r="N755" s="386">
        <f>$M$755*$D$755</f>
        <v>0</v>
      </c>
      <c r="O755" s="176"/>
      <c r="P755" s="386">
        <f>$O$755*$D$755</f>
        <v>0</v>
      </c>
      <c r="Q755" s="176"/>
      <c r="R755" s="386">
        <f>$Q$755*$D$755</f>
        <v>0</v>
      </c>
      <c r="S755" s="176"/>
      <c r="T755" s="386">
        <f>$S$755*$D$755</f>
        <v>0</v>
      </c>
      <c r="U755" s="176">
        <v>1</v>
      </c>
      <c r="V755" s="386">
        <f>$U$755*$D$755</f>
        <v>0</v>
      </c>
      <c r="W755" s="176"/>
      <c r="X755" s="386">
        <f>$W$755*$D$755</f>
        <v>0</v>
      </c>
      <c r="Y755" s="176"/>
      <c r="Z755" s="386">
        <f>$Y$755*$D$755</f>
        <v>0</v>
      </c>
      <c r="AA755" s="176"/>
      <c r="AB755" s="386">
        <f>$AA$755*$D$755</f>
        <v>0</v>
      </c>
      <c r="AC755" s="402">
        <f t="shared" si="15"/>
        <v>1</v>
      </c>
      <c r="AF755" t="s">
        <v>2971</v>
      </c>
    </row>
    <row r="756" spans="1:32" ht="15" customHeight="1" thickBot="1">
      <c r="A756" s="107">
        <v>2</v>
      </c>
      <c r="B756" s="995"/>
      <c r="C756" s="997"/>
      <c r="D756" s="1011"/>
      <c r="E756" s="162">
        <f>$E$755</f>
        <v>0</v>
      </c>
      <c r="F756" s="382">
        <f>$F$755</f>
        <v>0</v>
      </c>
      <c r="G756" s="164">
        <f>$G$755+$E$756</f>
        <v>0</v>
      </c>
      <c r="H756" s="387">
        <f>$H$755+$F$756</f>
        <v>0</v>
      </c>
      <c r="I756" s="164">
        <f>$I$755+$G$756</f>
        <v>0</v>
      </c>
      <c r="J756" s="387">
        <f>$J$755+$H$756</f>
        <v>0</v>
      </c>
      <c r="K756" s="164">
        <f>$K$755+$I$756</f>
        <v>0</v>
      </c>
      <c r="L756" s="387">
        <f>$L$755+$J$756</f>
        <v>0</v>
      </c>
      <c r="M756" s="164">
        <f>$M$755+$K$756</f>
        <v>0</v>
      </c>
      <c r="N756" s="387">
        <f>$N$755+$L$756</f>
        <v>0</v>
      </c>
      <c r="O756" s="164">
        <f>$O$755+$M$756</f>
        <v>0</v>
      </c>
      <c r="P756" s="387">
        <f>$P$755+$N$756</f>
        <v>0</v>
      </c>
      <c r="Q756" s="164">
        <f>$Q$755+$O$756</f>
        <v>0</v>
      </c>
      <c r="R756" s="387">
        <f>$R$755+$P$756</f>
        <v>0</v>
      </c>
      <c r="S756" s="164">
        <f>$S$755+$Q$756</f>
        <v>0</v>
      </c>
      <c r="T756" s="387">
        <f>$T$755+$R$756</f>
        <v>0</v>
      </c>
      <c r="U756" s="164">
        <f>$U$755+$S$756</f>
        <v>1</v>
      </c>
      <c r="V756" s="387">
        <f>$V$755+$T$756</f>
        <v>0</v>
      </c>
      <c r="W756" s="164">
        <f>$W$755+$U$756</f>
        <v>1</v>
      </c>
      <c r="X756" s="387">
        <f>$X$755+$V$756</f>
        <v>0</v>
      </c>
      <c r="Y756" s="164">
        <f>$Y$755+$W$756</f>
        <v>1</v>
      </c>
      <c r="Z756" s="387">
        <f>$Z$755+$X$756</f>
        <v>0</v>
      </c>
      <c r="AA756" s="164">
        <f>$AA$755+$Y$756</f>
        <v>1</v>
      </c>
      <c r="AB756" s="387">
        <f>$AB$755+$Z$756</f>
        <v>0</v>
      </c>
    </row>
    <row r="757" spans="1:32" ht="15" customHeight="1">
      <c r="B757" s="76" t="str">
        <f>'04.01.4-COBERTURAS'!$B$435</f>
        <v>04.01.000</v>
      </c>
      <c r="C757" s="313" t="str">
        <f>'04.01.4-COBERTURAS'!$C$435</f>
        <v xml:space="preserve">ARQUITETURA - Recomposições de alvenaria </v>
      </c>
      <c r="D757" s="378">
        <f>'04.01.4-COBERTURAS'!$H$435</f>
        <v>0</v>
      </c>
      <c r="E757" s="993"/>
      <c r="F757" s="993"/>
      <c r="G757" s="993"/>
      <c r="H757" s="993"/>
      <c r="I757" s="993"/>
      <c r="J757" s="993"/>
      <c r="K757" s="993"/>
      <c r="L757" s="993"/>
      <c r="M757" s="993"/>
      <c r="N757" s="993"/>
      <c r="O757" s="993"/>
      <c r="P757" s="993"/>
      <c r="Q757" s="993"/>
      <c r="R757" s="993"/>
      <c r="S757" s="993"/>
      <c r="T757" s="993"/>
      <c r="U757" s="993"/>
      <c r="V757" s="993"/>
      <c r="W757" s="993"/>
      <c r="X757" s="993"/>
      <c r="Y757" s="993"/>
      <c r="Z757" s="993"/>
      <c r="AA757" s="993"/>
      <c r="AB757" s="993"/>
      <c r="AF757" s="200" t="s">
        <v>741</v>
      </c>
    </row>
    <row r="758" spans="1:32" ht="15" customHeight="1" thickBot="1">
      <c r="B758" s="127" t="str">
        <f>'04.01.4-COBERTURAS'!$B$436</f>
        <v>04.01.100</v>
      </c>
      <c r="C758" s="324" t="str">
        <f>'04.01.4-COBERTURAS'!$C$436</f>
        <v>Paredes</v>
      </c>
      <c r="D758" s="393"/>
      <c r="E758" s="1000"/>
      <c r="F758" s="1000"/>
      <c r="G758" s="1000"/>
      <c r="H758" s="1000"/>
      <c r="I758" s="1000"/>
      <c r="J758" s="1000"/>
      <c r="K758" s="1000"/>
      <c r="L758" s="1000"/>
      <c r="M758" s="1000"/>
      <c r="N758" s="1000"/>
      <c r="O758" s="1000"/>
      <c r="P758" s="1000"/>
      <c r="Q758" s="1000"/>
      <c r="R758" s="1000"/>
      <c r="S758" s="1000"/>
      <c r="T758" s="1000"/>
      <c r="U758" s="1000"/>
      <c r="V758" s="1000"/>
      <c r="W758" s="1000"/>
      <c r="X758" s="1000"/>
      <c r="Y758" s="1000"/>
      <c r="Z758" s="1000"/>
      <c r="AA758" s="1000"/>
      <c r="AB758" s="1000"/>
      <c r="AF758" t="s">
        <v>2972</v>
      </c>
    </row>
    <row r="759" spans="1:32" ht="15" customHeight="1">
      <c r="A759" s="107">
        <v>1</v>
      </c>
      <c r="B759" s="994" t="str">
        <f>'04.01.4-COBERTURAS'!$B$437</f>
        <v>04.01.400.01</v>
      </c>
      <c r="C759" s="1021" t="str">
        <f>'04.01.4-COBERTURAS'!$C$437</f>
        <v>ALVENARIA DE VEDAÇÃO DE BLOCOS CERÂMICOS MACIÇOS DE 5X10X20CM (ESPESSURA 10CM) E ARGAMASSA DE ASSENTAMENTO COM PREPARO EM BETONEIRA. AF_05/2020 - RECOMPOSIÇÕES RESULTANTES DAS INTERVENÇÕES EM COBERTURAS</v>
      </c>
      <c r="D759" s="1023">
        <f>'04.01.4-COBERTURAS'!$H$437</f>
        <v>0</v>
      </c>
      <c r="E759" s="175"/>
      <c r="F759" s="381">
        <f>$E$759*$D$759</f>
        <v>0</v>
      </c>
      <c r="G759" s="176"/>
      <c r="H759" s="386">
        <f>$G$759*$D$759</f>
        <v>0</v>
      </c>
      <c r="I759" s="176"/>
      <c r="J759" s="386">
        <f>$I$759*$D$759</f>
        <v>0</v>
      </c>
      <c r="K759" s="176"/>
      <c r="L759" s="386">
        <f>$K$759*$D$759</f>
        <v>0</v>
      </c>
      <c r="M759" s="176"/>
      <c r="N759" s="386">
        <f>$M$759*$D$759</f>
        <v>0</v>
      </c>
      <c r="O759" s="176"/>
      <c r="P759" s="386">
        <f>$O$759*$D$759</f>
        <v>0</v>
      </c>
      <c r="Q759" s="176"/>
      <c r="R759" s="386">
        <f>$Q$759*$D$759</f>
        <v>0</v>
      </c>
      <c r="S759" s="176"/>
      <c r="T759" s="386">
        <f>$S$759*$D$759</f>
        <v>0</v>
      </c>
      <c r="U759" s="176">
        <v>1</v>
      </c>
      <c r="V759" s="386">
        <f>$U$759*$D$759</f>
        <v>0</v>
      </c>
      <c r="W759" s="176"/>
      <c r="X759" s="386">
        <f>$W$759*$D$759</f>
        <v>0</v>
      </c>
      <c r="Y759" s="176"/>
      <c r="Z759" s="386">
        <f>$Y$759*$D$759</f>
        <v>0</v>
      </c>
      <c r="AA759" s="176"/>
      <c r="AB759" s="386">
        <f>$AA$759*$D$759</f>
        <v>0</v>
      </c>
      <c r="AC759" s="402">
        <f t="shared" si="15"/>
        <v>1</v>
      </c>
      <c r="AF759" t="s">
        <v>2973</v>
      </c>
    </row>
    <row r="760" spans="1:32" ht="15" customHeight="1" thickBot="1">
      <c r="A760" s="107">
        <v>2</v>
      </c>
      <c r="B760" s="995"/>
      <c r="C760" s="1022"/>
      <c r="D760" s="1024"/>
      <c r="E760" s="162">
        <f>$E$759</f>
        <v>0</v>
      </c>
      <c r="F760" s="382">
        <f>$F$759</f>
        <v>0</v>
      </c>
      <c r="G760" s="164">
        <f>$G$759+$E$760</f>
        <v>0</v>
      </c>
      <c r="H760" s="387">
        <f>$H$759+$F$760</f>
        <v>0</v>
      </c>
      <c r="I760" s="164">
        <f>$I$759+$G$760</f>
        <v>0</v>
      </c>
      <c r="J760" s="387">
        <f>$J$759+$H$760</f>
        <v>0</v>
      </c>
      <c r="K760" s="164">
        <f>$K$759+$I$760</f>
        <v>0</v>
      </c>
      <c r="L760" s="387">
        <f>$L$759+$J$760</f>
        <v>0</v>
      </c>
      <c r="M760" s="164">
        <f>$M$759+$K$760</f>
        <v>0</v>
      </c>
      <c r="N760" s="387">
        <f>$N$759+$L$760</f>
        <v>0</v>
      </c>
      <c r="O760" s="164">
        <f>$O$759+$M$760</f>
        <v>0</v>
      </c>
      <c r="P760" s="387">
        <f>$P$759+$N$760</f>
        <v>0</v>
      </c>
      <c r="Q760" s="164">
        <f>$Q$759+$O$760</f>
        <v>0</v>
      </c>
      <c r="R760" s="387">
        <f>$R$759+$P$760</f>
        <v>0</v>
      </c>
      <c r="S760" s="164">
        <f>$S$759+$Q$760</f>
        <v>0</v>
      </c>
      <c r="T760" s="387">
        <f>$T$759+$R$760</f>
        <v>0</v>
      </c>
      <c r="U760" s="164">
        <f>$U$759+$S$760</f>
        <v>1</v>
      </c>
      <c r="V760" s="387">
        <f>$V$759+$T$760</f>
        <v>0</v>
      </c>
      <c r="W760" s="164">
        <f>$W$759+$U$760</f>
        <v>1</v>
      </c>
      <c r="X760" s="387">
        <f>$X$759+$V$760</f>
        <v>0</v>
      </c>
      <c r="Y760" s="164">
        <f>$Y$759+$W$760</f>
        <v>1</v>
      </c>
      <c r="Z760" s="387">
        <f>$Z$759+$X$760</f>
        <v>0</v>
      </c>
      <c r="AA760" s="164">
        <f>$AA$759+$Y$760</f>
        <v>1</v>
      </c>
      <c r="AB760" s="387">
        <f>$AB$759+$Z$760</f>
        <v>0</v>
      </c>
    </row>
    <row r="761" spans="1:32" ht="15" customHeight="1">
      <c r="A761" s="107">
        <v>1</v>
      </c>
      <c r="B761" s="994" t="str">
        <f>'04.01.4-COBERTURAS'!$B$438</f>
        <v>04.01.400.02</v>
      </c>
      <c r="C761" s="1021" t="str">
        <f>'04.01.4-COBERTURAS'!$C$438</f>
        <v>CHAPISCO APLICADO EM ALVENARIA (SEM PRESENÇA DE VÃOS) E ESTRUTURAS DE CONCRETO DE FACHADA, COM COLHER DE PEDREIRO. ARGAMASSA TRAÇO 1:3 COM PREPARO MANUAL. AF_10/2022 - RECOMPOSIÇÕES RESULTANTES DAS INTERVENÇÕES EM COBERTURAS</v>
      </c>
      <c r="D761" s="1023">
        <f>'04.01.4-COBERTURAS'!$H$438</f>
        <v>0</v>
      </c>
      <c r="E761" s="175"/>
      <c r="F761" s="381">
        <f>$E$761*$D$761</f>
        <v>0</v>
      </c>
      <c r="G761" s="176"/>
      <c r="H761" s="386">
        <f>$G$761*$D$761</f>
        <v>0</v>
      </c>
      <c r="I761" s="176"/>
      <c r="J761" s="386">
        <f>$I$761*$D$761</f>
        <v>0</v>
      </c>
      <c r="K761" s="176"/>
      <c r="L761" s="386">
        <f>$K$761*$D$761</f>
        <v>0</v>
      </c>
      <c r="M761" s="176"/>
      <c r="N761" s="386">
        <f>$M$761*$D$761</f>
        <v>0</v>
      </c>
      <c r="O761" s="176"/>
      <c r="P761" s="386">
        <f>$O$761*$D$761</f>
        <v>0</v>
      </c>
      <c r="Q761" s="176"/>
      <c r="R761" s="386">
        <f>$Q$761*$D$761</f>
        <v>0</v>
      </c>
      <c r="S761" s="176"/>
      <c r="T761" s="386">
        <f>$S$761*$D$761</f>
        <v>0</v>
      </c>
      <c r="U761" s="176">
        <v>1</v>
      </c>
      <c r="V761" s="386">
        <f>$U$761*$D$761</f>
        <v>0</v>
      </c>
      <c r="W761" s="176"/>
      <c r="X761" s="386">
        <f>$W$761*$D$761</f>
        <v>0</v>
      </c>
      <c r="Y761" s="176"/>
      <c r="Z761" s="386">
        <f>$Y$761*$D$761</f>
        <v>0</v>
      </c>
      <c r="AA761" s="176"/>
      <c r="AB761" s="386">
        <f>$AA$761*$D$761</f>
        <v>0</v>
      </c>
      <c r="AC761" s="402">
        <f t="shared" si="15"/>
        <v>1</v>
      </c>
      <c r="AF761" t="s">
        <v>2974</v>
      </c>
    </row>
    <row r="762" spans="1:32" ht="15" customHeight="1" thickBot="1">
      <c r="A762" s="107">
        <v>2</v>
      </c>
      <c r="B762" s="995"/>
      <c r="C762" s="1022"/>
      <c r="D762" s="1024"/>
      <c r="E762" s="162">
        <f>$E$761</f>
        <v>0</v>
      </c>
      <c r="F762" s="382">
        <f>$F$761</f>
        <v>0</v>
      </c>
      <c r="G762" s="164">
        <f>$G$761+$E$762</f>
        <v>0</v>
      </c>
      <c r="H762" s="387">
        <f>$H$761+$F$762</f>
        <v>0</v>
      </c>
      <c r="I762" s="164">
        <f>$I$761+$G$762</f>
        <v>0</v>
      </c>
      <c r="J762" s="387">
        <f>$J$761+$H$762</f>
        <v>0</v>
      </c>
      <c r="K762" s="164">
        <f>$K$761+$I$762</f>
        <v>0</v>
      </c>
      <c r="L762" s="387">
        <f>$L$761+$J$762</f>
        <v>0</v>
      </c>
      <c r="M762" s="164">
        <f>$M$761+$K$762</f>
        <v>0</v>
      </c>
      <c r="N762" s="387">
        <f>$N$761+$L$762</f>
        <v>0</v>
      </c>
      <c r="O762" s="164">
        <f>$O$761+$M$762</f>
        <v>0</v>
      </c>
      <c r="P762" s="387">
        <f>$P$761+$N$762</f>
        <v>0</v>
      </c>
      <c r="Q762" s="164">
        <f>$Q$761+$O$762</f>
        <v>0</v>
      </c>
      <c r="R762" s="387">
        <f>$R$761+$P$762</f>
        <v>0</v>
      </c>
      <c r="S762" s="164">
        <f>$S$761+$Q$762</f>
        <v>0</v>
      </c>
      <c r="T762" s="387">
        <f>$T$761+$R$762</f>
        <v>0</v>
      </c>
      <c r="U762" s="164">
        <f>$U$761+$S$762</f>
        <v>1</v>
      </c>
      <c r="V762" s="387">
        <f>$V$761+$T$762</f>
        <v>0</v>
      </c>
      <c r="W762" s="164">
        <f>$W$761+$U$762</f>
        <v>1</v>
      </c>
      <c r="X762" s="387">
        <f>$X$761+$V$762</f>
        <v>0</v>
      </c>
      <c r="Y762" s="164">
        <f>$Y$761+$W$762</f>
        <v>1</v>
      </c>
      <c r="Z762" s="387">
        <f>$Z$761+$X$762</f>
        <v>0</v>
      </c>
      <c r="AA762" s="164">
        <f>$AA$761+$Y$762</f>
        <v>1</v>
      </c>
      <c r="AB762" s="387">
        <f>$AB$761+$Z$762</f>
        <v>0</v>
      </c>
    </row>
    <row r="763" spans="1:32" ht="15" customHeight="1">
      <c r="A763" s="107">
        <v>1</v>
      </c>
      <c r="B763" s="994" t="str">
        <f>'04.01.4-COBERTURAS'!$B$439</f>
        <v>04.01.400.03</v>
      </c>
      <c r="C763" s="1021" t="str">
        <f>'04.01.4-COBERTURAS'!$C$439</f>
        <v>EMBOÇO OU MASSA ÚNICA EM ARGAMASSA TRAÇO 1:2:8, PREPARO MANUAL, APLICADA MANUALMENTE EM PANOS DE FACHADA SEM PRESENÇA DE VÃOS, ESPESSURA DE 35 MM, ACESSO POR ANDAIME. AF_08/2022 - RECOMPOSIÇÕES RESULTANTES DAS INTERVENÇÕES EM COBERTURAS</v>
      </c>
      <c r="D763" s="1023">
        <f>'04.01.4-COBERTURAS'!$H$439</f>
        <v>0</v>
      </c>
      <c r="E763" s="175"/>
      <c r="F763" s="381">
        <f>$E$763*$D$763</f>
        <v>0</v>
      </c>
      <c r="G763" s="176"/>
      <c r="H763" s="386">
        <f>$G$763*$D$763</f>
        <v>0</v>
      </c>
      <c r="I763" s="176"/>
      <c r="J763" s="386">
        <f>$I$763*$D$763</f>
        <v>0</v>
      </c>
      <c r="K763" s="176"/>
      <c r="L763" s="386">
        <f>$K$763*$D$763</f>
        <v>0</v>
      </c>
      <c r="M763" s="176"/>
      <c r="N763" s="386">
        <f>$M$763*$D$763</f>
        <v>0</v>
      </c>
      <c r="O763" s="176"/>
      <c r="P763" s="386">
        <f>$O$763*$D$763</f>
        <v>0</v>
      </c>
      <c r="Q763" s="176"/>
      <c r="R763" s="386">
        <f>$Q$763*$D$763</f>
        <v>0</v>
      </c>
      <c r="S763" s="176"/>
      <c r="T763" s="386">
        <f>$S$763*$D$763</f>
        <v>0</v>
      </c>
      <c r="U763" s="176">
        <v>1</v>
      </c>
      <c r="V763" s="386">
        <f>$U$763*$D$763</f>
        <v>0</v>
      </c>
      <c r="W763" s="176"/>
      <c r="X763" s="386">
        <f>$W$763*$D$763</f>
        <v>0</v>
      </c>
      <c r="Y763" s="176"/>
      <c r="Z763" s="386">
        <f>$Y$763*$D$763</f>
        <v>0</v>
      </c>
      <c r="AA763" s="176"/>
      <c r="AB763" s="386">
        <f>$AA$763*$D$763</f>
        <v>0</v>
      </c>
      <c r="AC763" s="402">
        <f t="shared" si="15"/>
        <v>1</v>
      </c>
      <c r="AF763" t="s">
        <v>2975</v>
      </c>
    </row>
    <row r="764" spans="1:32" ht="15" customHeight="1" thickBot="1">
      <c r="A764" s="107">
        <v>2</v>
      </c>
      <c r="B764" s="995"/>
      <c r="C764" s="1022"/>
      <c r="D764" s="1024"/>
      <c r="E764" s="162">
        <f>$E$763</f>
        <v>0</v>
      </c>
      <c r="F764" s="382">
        <f>$F$763</f>
        <v>0</v>
      </c>
      <c r="G764" s="164">
        <f>$G$763+$E$764</f>
        <v>0</v>
      </c>
      <c r="H764" s="387">
        <f>$H$763+$F$764</f>
        <v>0</v>
      </c>
      <c r="I764" s="164">
        <f>$I$763+$G$764</f>
        <v>0</v>
      </c>
      <c r="J764" s="387">
        <f>$J$763+$H$764</f>
        <v>0</v>
      </c>
      <c r="K764" s="164">
        <f>$K$763+$I$764</f>
        <v>0</v>
      </c>
      <c r="L764" s="387">
        <f>$L$763+$J$764</f>
        <v>0</v>
      </c>
      <c r="M764" s="164">
        <f>$M$763+$K$764</f>
        <v>0</v>
      </c>
      <c r="N764" s="387">
        <f>$N$763+$L$764</f>
        <v>0</v>
      </c>
      <c r="O764" s="164">
        <f>$O$763+$M$764</f>
        <v>0</v>
      </c>
      <c r="P764" s="387">
        <f>$P$763+$N$764</f>
        <v>0</v>
      </c>
      <c r="Q764" s="164">
        <f>$Q$763+$O$764</f>
        <v>0</v>
      </c>
      <c r="R764" s="387">
        <f>$R$763+$P$764</f>
        <v>0</v>
      </c>
      <c r="S764" s="164">
        <f>$S$763+$Q$764</f>
        <v>0</v>
      </c>
      <c r="T764" s="387">
        <f>$T$763+$R$764</f>
        <v>0</v>
      </c>
      <c r="U764" s="164">
        <f>$U$763+$S$764</f>
        <v>1</v>
      </c>
      <c r="V764" s="387">
        <f>$V$763+$T$764</f>
        <v>0</v>
      </c>
      <c r="W764" s="164">
        <f>$W$763+$U$764</f>
        <v>1</v>
      </c>
      <c r="X764" s="387">
        <f>$X$763+$V$764</f>
        <v>0</v>
      </c>
      <c r="Y764" s="164">
        <f>$Y$763+$W$764</f>
        <v>1</v>
      </c>
      <c r="Z764" s="387">
        <f>$Z$763+$X$764</f>
        <v>0</v>
      </c>
      <c r="AA764" s="164">
        <f>$AA$763+$Y$764</f>
        <v>1</v>
      </c>
      <c r="AB764" s="387">
        <f>$AB$763+$Z$764</f>
        <v>0</v>
      </c>
    </row>
    <row r="765" spans="1:32" ht="15" customHeight="1">
      <c r="A765" s="107">
        <v>1</v>
      </c>
      <c r="B765" s="994" t="str">
        <f>'04.01.4-COBERTURAS'!$B$440</f>
        <v>04.01.400.04</v>
      </c>
      <c r="C765" s="1021" t="str">
        <f>'04.01.4-COBERTURAS'!$C$440</f>
        <v>EMASSAMENTO COM MASSA ACRÍLICA, APLICAÇÃO EM PAREDE, DUAS DEMÃOS, LIXAMENTO MANUAL. AF_04/2023 - RECOMPOSIÇÕES RESULTANTES DAS INTERVENÇÕES EM COBERTURAS</v>
      </c>
      <c r="D765" s="1023">
        <f>'04.01.4-COBERTURAS'!$H$440</f>
        <v>0</v>
      </c>
      <c r="E765" s="175"/>
      <c r="F765" s="381">
        <f>$E$765*$D$765</f>
        <v>0</v>
      </c>
      <c r="G765" s="176"/>
      <c r="H765" s="386">
        <f>$G$765*$D$765</f>
        <v>0</v>
      </c>
      <c r="I765" s="176"/>
      <c r="J765" s="386">
        <f>$I$765*$D$765</f>
        <v>0</v>
      </c>
      <c r="K765" s="176"/>
      <c r="L765" s="386">
        <f>$K$765*$D$765</f>
        <v>0</v>
      </c>
      <c r="M765" s="176"/>
      <c r="N765" s="386">
        <f>$M$765*$D$765</f>
        <v>0</v>
      </c>
      <c r="O765" s="176"/>
      <c r="P765" s="386">
        <f>$O$765*$D$765</f>
        <v>0</v>
      </c>
      <c r="Q765" s="176"/>
      <c r="R765" s="386">
        <f>$Q$765*$D$765</f>
        <v>0</v>
      </c>
      <c r="S765" s="176"/>
      <c r="T765" s="386">
        <f>$S$765*$D$765</f>
        <v>0</v>
      </c>
      <c r="U765" s="176">
        <v>1</v>
      </c>
      <c r="V765" s="386">
        <f>$U$765*$D$765</f>
        <v>0</v>
      </c>
      <c r="W765" s="176"/>
      <c r="X765" s="386">
        <f>$W$765*$D$765</f>
        <v>0</v>
      </c>
      <c r="Y765" s="176"/>
      <c r="Z765" s="386">
        <f>$Y$765*$D$765</f>
        <v>0</v>
      </c>
      <c r="AA765" s="176"/>
      <c r="AB765" s="386">
        <f>$AA$765*$D$765</f>
        <v>0</v>
      </c>
      <c r="AC765" s="402">
        <f t="shared" si="15"/>
        <v>1</v>
      </c>
      <c r="AF765" t="s">
        <v>2976</v>
      </c>
    </row>
    <row r="766" spans="1:32" ht="15" customHeight="1" thickBot="1">
      <c r="A766" s="107">
        <v>2</v>
      </c>
      <c r="B766" s="995"/>
      <c r="C766" s="1022"/>
      <c r="D766" s="1024"/>
      <c r="E766" s="162">
        <f>$E$765</f>
        <v>0</v>
      </c>
      <c r="F766" s="382">
        <f>$F$765</f>
        <v>0</v>
      </c>
      <c r="G766" s="164">
        <f>$G$765+$E$766</f>
        <v>0</v>
      </c>
      <c r="H766" s="387">
        <f>$H$765+$F$766</f>
        <v>0</v>
      </c>
      <c r="I766" s="164">
        <f>$I$765+$G$766</f>
        <v>0</v>
      </c>
      <c r="J766" s="387">
        <f>$J$765+$H$766</f>
        <v>0</v>
      </c>
      <c r="K766" s="164">
        <f>$K$765+$I$766</f>
        <v>0</v>
      </c>
      <c r="L766" s="387">
        <f>$L$765+$J$766</f>
        <v>0</v>
      </c>
      <c r="M766" s="164">
        <f>$M$765+$K$766</f>
        <v>0</v>
      </c>
      <c r="N766" s="387">
        <f>$N$765+$L$766</f>
        <v>0</v>
      </c>
      <c r="O766" s="164">
        <f>$O$765+$M$766</f>
        <v>0</v>
      </c>
      <c r="P766" s="387">
        <f>$P$765+$N$766</f>
        <v>0</v>
      </c>
      <c r="Q766" s="164">
        <f>$Q$765+$O$766</f>
        <v>0</v>
      </c>
      <c r="R766" s="387">
        <f>$R$765+$P$766</f>
        <v>0</v>
      </c>
      <c r="S766" s="164">
        <f>$S$765+$Q$766</f>
        <v>0</v>
      </c>
      <c r="T766" s="387">
        <f>$T$765+$R$766</f>
        <v>0</v>
      </c>
      <c r="U766" s="164">
        <f>$U$765+$S$766</f>
        <v>1</v>
      </c>
      <c r="V766" s="387">
        <f>$V$765+$T$766</f>
        <v>0</v>
      </c>
      <c r="W766" s="164">
        <f>$W$765+$U$766</f>
        <v>1</v>
      </c>
      <c r="X766" s="387">
        <f>$X$765+$V$766</f>
        <v>0</v>
      </c>
      <c r="Y766" s="164">
        <f>$Y$765+$W$766</f>
        <v>1</v>
      </c>
      <c r="Z766" s="387">
        <f>$Z$765+$X$766</f>
        <v>0</v>
      </c>
      <c r="AA766" s="164">
        <f>$AA$765+$Y$766</f>
        <v>1</v>
      </c>
      <c r="AB766" s="387">
        <f>$AB$765+$Z$766</f>
        <v>0</v>
      </c>
    </row>
    <row r="767" spans="1:32" ht="15" customHeight="1">
      <c r="A767" s="107">
        <v>1</v>
      </c>
      <c r="B767" s="994" t="str">
        <f>'04.01.4-COBERTURAS'!$B$441</f>
        <v>04.01.400.05</v>
      </c>
      <c r="C767" s="1021" t="str">
        <f>'04.01.4-COBERTURAS'!$C$441</f>
        <v>PINTURA ACRÍLICA, APLICAÇÃO MANUAL EM PAREDES, DUAS DEMÃOS. AF_04/2023 - RECOMPOSIÇÕES RESULTANTES DAS INTERVENÇÕES EM COBERTURAS</v>
      </c>
      <c r="D767" s="1023">
        <f>'04.01.4-COBERTURAS'!$H$441</f>
        <v>0</v>
      </c>
      <c r="E767" s="175"/>
      <c r="F767" s="381">
        <f>$E$767*$D$767</f>
        <v>0</v>
      </c>
      <c r="G767" s="176"/>
      <c r="H767" s="386">
        <f>$G$767*$D$767</f>
        <v>0</v>
      </c>
      <c r="I767" s="176"/>
      <c r="J767" s="386">
        <f>$I$767*$D$767</f>
        <v>0</v>
      </c>
      <c r="K767" s="176"/>
      <c r="L767" s="386">
        <f>$K$767*$D$767</f>
        <v>0</v>
      </c>
      <c r="M767" s="176"/>
      <c r="N767" s="386">
        <f>$M$767*$D$767</f>
        <v>0</v>
      </c>
      <c r="O767" s="176"/>
      <c r="P767" s="386">
        <f>$O$767*$D$767</f>
        <v>0</v>
      </c>
      <c r="Q767" s="176"/>
      <c r="R767" s="386">
        <f>$Q$767*$D$767</f>
        <v>0</v>
      </c>
      <c r="S767" s="176"/>
      <c r="T767" s="386">
        <f>$S$767*$D$767</f>
        <v>0</v>
      </c>
      <c r="U767" s="176">
        <v>1</v>
      </c>
      <c r="V767" s="386">
        <f>$U$767*$D$767</f>
        <v>0</v>
      </c>
      <c r="W767" s="176"/>
      <c r="X767" s="386">
        <f>$W$767*$D$767</f>
        <v>0</v>
      </c>
      <c r="Y767" s="176"/>
      <c r="Z767" s="386">
        <f>$Y$767*$D$767</f>
        <v>0</v>
      </c>
      <c r="AA767" s="176"/>
      <c r="AB767" s="386">
        <f>$AA$767*$D$767</f>
        <v>0</v>
      </c>
      <c r="AC767" s="402">
        <f>SUM(E767,G767,I767,K767,M767,O767,Q767,S767,U767,W767,Y767,AA767)</f>
        <v>1</v>
      </c>
    </row>
    <row r="768" spans="1:32" ht="15" customHeight="1" thickBot="1">
      <c r="A768" s="107">
        <v>2</v>
      </c>
      <c r="B768" s="995"/>
      <c r="C768" s="1022"/>
      <c r="D768" s="1024"/>
      <c r="E768" s="162">
        <f>$E$767</f>
        <v>0</v>
      </c>
      <c r="F768" s="382">
        <f>$F$767</f>
        <v>0</v>
      </c>
      <c r="G768" s="164">
        <f>$G$767+$E$768</f>
        <v>0</v>
      </c>
      <c r="H768" s="387">
        <f>$H$767+$F$768</f>
        <v>0</v>
      </c>
      <c r="I768" s="164">
        <f>$I$767+$G$768</f>
        <v>0</v>
      </c>
      <c r="J768" s="387">
        <f>$J$767+$H$768</f>
        <v>0</v>
      </c>
      <c r="K768" s="164">
        <f>$K$767+$I$768</f>
        <v>0</v>
      </c>
      <c r="L768" s="387">
        <f>$L$767+$J$768</f>
        <v>0</v>
      </c>
      <c r="M768" s="164">
        <f>$M$767+$K$768</f>
        <v>0</v>
      </c>
      <c r="N768" s="387">
        <f>$N$767+$L$768</f>
        <v>0</v>
      </c>
      <c r="O768" s="164">
        <f>$O$767+$M$768</f>
        <v>0</v>
      </c>
      <c r="P768" s="387">
        <f>$P$767+$N$768</f>
        <v>0</v>
      </c>
      <c r="Q768" s="164">
        <f>$Q$767+$O$768</f>
        <v>0</v>
      </c>
      <c r="R768" s="387">
        <f>$R$767+$P$768</f>
        <v>0</v>
      </c>
      <c r="S768" s="164">
        <f>$S$767+$Q$768</f>
        <v>0</v>
      </c>
      <c r="T768" s="387">
        <f>$T$767+$R$768</f>
        <v>0</v>
      </c>
      <c r="U768" s="164">
        <f>$U$767+$S$768</f>
        <v>1</v>
      </c>
      <c r="V768" s="387">
        <f>$V$767+$T$768</f>
        <v>0</v>
      </c>
      <c r="W768" s="164">
        <f>$W$767+$U$768</f>
        <v>1</v>
      </c>
      <c r="X768" s="387">
        <f>$X$767+$V$768</f>
        <v>0</v>
      </c>
      <c r="Y768" s="164">
        <f>$Y$767+$W$768</f>
        <v>1</v>
      </c>
      <c r="Z768" s="387">
        <f>$Z$767+$X$768</f>
        <v>0</v>
      </c>
      <c r="AA768" s="164">
        <f>$AA$767+$Y$768</f>
        <v>1</v>
      </c>
      <c r="AB768" s="387">
        <f>$AB$767+$Z$768</f>
        <v>0</v>
      </c>
    </row>
    <row r="769" spans="1:32" ht="15" customHeight="1">
      <c r="A769" s="107">
        <v>1</v>
      </c>
      <c r="B769" s="994" t="str">
        <f>'04.01.4-COBERTURAS'!$B$443</f>
        <v>04.01.400.01</v>
      </c>
      <c r="C769" s="1021" t="str">
        <f>'04.01.4-COBERTURAS'!$C$443</f>
        <v>COBERTURA PROVISÓRIA PARA TELHADOS, COM LONA EXTRA FORTE 200 MICRAS E ESTRUTURADO EM MADEIRITE PLASTIFICADO 10MM, REUTILIZAÇÃO DE 8 VEZES DOS MADEIRITES</v>
      </c>
      <c r="D769" s="1023">
        <f>'04.01.4-COBERTURAS'!$H$443</f>
        <v>0</v>
      </c>
      <c r="E769" s="175"/>
      <c r="F769" s="381">
        <f>$E$769*$D$769</f>
        <v>0</v>
      </c>
      <c r="G769" s="176"/>
      <c r="H769" s="386">
        <f>$G$769*$D$769</f>
        <v>0</v>
      </c>
      <c r="I769" s="176"/>
      <c r="J769" s="386">
        <f>$I$769*$D$769</f>
        <v>0</v>
      </c>
      <c r="K769" s="176"/>
      <c r="L769" s="386">
        <f>$K$769*$D$769</f>
        <v>0</v>
      </c>
      <c r="M769" s="176"/>
      <c r="N769" s="386">
        <f>$M$769*$D$769</f>
        <v>0</v>
      </c>
      <c r="O769" s="176"/>
      <c r="P769" s="386">
        <f>$O$769*$D$769</f>
        <v>0</v>
      </c>
      <c r="Q769" s="176"/>
      <c r="R769" s="386">
        <f>$Q$769*$D$769</f>
        <v>0</v>
      </c>
      <c r="S769" s="176"/>
      <c r="T769" s="386">
        <f>$S$769*$D$769</f>
        <v>0</v>
      </c>
      <c r="U769" s="176">
        <v>1</v>
      </c>
      <c r="V769" s="386">
        <f>$U$769*$D$769</f>
        <v>0</v>
      </c>
      <c r="W769" s="176"/>
      <c r="X769" s="386">
        <f>$W$769*$D$769</f>
        <v>0</v>
      </c>
      <c r="Y769" s="176"/>
      <c r="Z769" s="386">
        <f>$Y$769*$D$769</f>
        <v>0</v>
      </c>
      <c r="AA769" s="176"/>
      <c r="AB769" s="386">
        <f>$AA$769*$D$769</f>
        <v>0</v>
      </c>
      <c r="AC769" s="402">
        <f t="shared" si="15"/>
        <v>1</v>
      </c>
      <c r="AF769" t="s">
        <v>2977</v>
      </c>
    </row>
    <row r="770" spans="1:32" ht="15" customHeight="1" thickBot="1">
      <c r="A770" s="107">
        <v>2</v>
      </c>
      <c r="B770" s="995"/>
      <c r="C770" s="1022"/>
      <c r="D770" s="1024"/>
      <c r="E770" s="162">
        <f>$E$769</f>
        <v>0</v>
      </c>
      <c r="F770" s="382">
        <f>$F$769</f>
        <v>0</v>
      </c>
      <c r="G770" s="164">
        <f>$G$769+$E$770</f>
        <v>0</v>
      </c>
      <c r="H770" s="387">
        <f>$H$769+$F$770</f>
        <v>0</v>
      </c>
      <c r="I770" s="164">
        <f>$I$769+$G$770</f>
        <v>0</v>
      </c>
      <c r="J770" s="387">
        <f>$J$769+$H$770</f>
        <v>0</v>
      </c>
      <c r="K770" s="164">
        <f>$K$769+$I$770</f>
        <v>0</v>
      </c>
      <c r="L770" s="387">
        <f>$L$769+$J$770</f>
        <v>0</v>
      </c>
      <c r="M770" s="164">
        <f>$M$769+$K$770</f>
        <v>0</v>
      </c>
      <c r="N770" s="387">
        <f>$N$769+$L$770</f>
        <v>0</v>
      </c>
      <c r="O770" s="164">
        <f>$O$769+$M$770</f>
        <v>0</v>
      </c>
      <c r="P770" s="387">
        <f>$P$769+$N$770</f>
        <v>0</v>
      </c>
      <c r="Q770" s="164">
        <f>$Q$769+$O$770</f>
        <v>0</v>
      </c>
      <c r="R770" s="387">
        <f>$R$769+$P$770</f>
        <v>0</v>
      </c>
      <c r="S770" s="164">
        <f>$S$769+$Q$770</f>
        <v>0</v>
      </c>
      <c r="T770" s="387">
        <f>$T$769+$R$770</f>
        <v>0</v>
      </c>
      <c r="U770" s="164">
        <f>$U$769+$S$770</f>
        <v>1</v>
      </c>
      <c r="V770" s="387">
        <f>$V$769+$T$770</f>
        <v>0</v>
      </c>
      <c r="W770" s="164">
        <f>$W$769+$U$770</f>
        <v>1</v>
      </c>
      <c r="X770" s="387">
        <f>$X$769+$V$770</f>
        <v>0</v>
      </c>
      <c r="Y770" s="164">
        <f>$Y$769+$W$770</f>
        <v>1</v>
      </c>
      <c r="Z770" s="387">
        <f>$Z$769+$X$770</f>
        <v>0</v>
      </c>
      <c r="AA770" s="164">
        <f>$AA$769+$Y$770</f>
        <v>1</v>
      </c>
      <c r="AB770" s="387">
        <f>$AB$769+$Z$770</f>
        <v>0</v>
      </c>
    </row>
    <row r="771" spans="1:32" ht="15" customHeight="1" thickBot="1"/>
    <row r="772" spans="1:32">
      <c r="B772" s="137"/>
      <c r="C772" s="138">
        <f>GERAL!$B$39</f>
        <v>0</v>
      </c>
      <c r="D772" s="395" t="s">
        <v>32</v>
      </c>
      <c r="E772" s="173" t="e">
        <f>F772/$D773</f>
        <v>#DIV/0!</v>
      </c>
      <c r="F772" s="380">
        <f>SUMIF($A$11:$A$770,1,F$11:F$770)</f>
        <v>0</v>
      </c>
      <c r="G772" s="173" t="e">
        <f>H772/$D773</f>
        <v>#DIV/0!</v>
      </c>
      <c r="H772" s="380">
        <f>SUMIF($A$11:$A$770,1,H$11:H$770)</f>
        <v>0</v>
      </c>
      <c r="I772" s="173" t="e">
        <f>J772/$D773</f>
        <v>#DIV/0!</v>
      </c>
      <c r="J772" s="380">
        <f>SUMIF($A$11:$A$770,1,J$11:J$770)</f>
        <v>0</v>
      </c>
      <c r="K772" s="173" t="e">
        <f>L772/$D773</f>
        <v>#DIV/0!</v>
      </c>
      <c r="L772" s="380">
        <f>SUMIF($A$11:$A$770,1,L$11:L$770)</f>
        <v>0</v>
      </c>
      <c r="M772" s="173" t="e">
        <f>N772/$D773</f>
        <v>#DIV/0!</v>
      </c>
      <c r="N772" s="380">
        <f>SUMIF($A$11:$A$770,1,N$11:N$770)</f>
        <v>0</v>
      </c>
      <c r="O772" s="173" t="e">
        <f>P772/$D773</f>
        <v>#DIV/0!</v>
      </c>
      <c r="P772" s="380">
        <f>SUMIF($A$11:$A$770,1,P$11:P$770)</f>
        <v>0</v>
      </c>
      <c r="Q772" s="173" t="e">
        <f>R772/$D773</f>
        <v>#DIV/0!</v>
      </c>
      <c r="R772" s="380">
        <f>SUMIF($A$11:$A$770,1,R$11:R$770)</f>
        <v>0</v>
      </c>
      <c r="S772" s="173" t="e">
        <f>T772/$D773</f>
        <v>#DIV/0!</v>
      </c>
      <c r="T772" s="380">
        <f>SUMIF($A$11:$A$770,1,T$11:T$770)</f>
        <v>0</v>
      </c>
      <c r="U772" s="173" t="e">
        <f>V772/$D773</f>
        <v>#DIV/0!</v>
      </c>
      <c r="V772" s="380">
        <f>SUMIF($A$11:$A$770,1,V$11:V$770)</f>
        <v>0</v>
      </c>
      <c r="W772" s="173" t="e">
        <f>X772/$D773</f>
        <v>#DIV/0!</v>
      </c>
      <c r="X772" s="380">
        <f>SUMIF($A$11:$A$770,1,X$11:X$770)</f>
        <v>0</v>
      </c>
      <c r="Y772" s="173" t="e">
        <f>Z772/$D773</f>
        <v>#DIV/0!</v>
      </c>
      <c r="Z772" s="380">
        <f>SUMIF($A$11:$A$770,1,Z$11:Z$770)</f>
        <v>0</v>
      </c>
      <c r="AA772" s="173" t="e">
        <f>AB772/$D773</f>
        <v>#DIV/0!</v>
      </c>
      <c r="AB772" s="380">
        <f>SUMIF($A$11:$A$770,1,AB$11:AB$770)</f>
        <v>0</v>
      </c>
    </row>
    <row r="773" spans="1:32" ht="15.75" thickBot="1">
      <c r="B773" s="139"/>
      <c r="C773" s="30"/>
      <c r="D773" s="392">
        <f>'04.01.4-COBERTURAS'!D8</f>
        <v>0</v>
      </c>
      <c r="E773" s="174" t="e">
        <f>F773/$D773</f>
        <v>#DIV/0!</v>
      </c>
      <c r="F773" s="379">
        <f>SUMIF($A$11:$A$770,2,F$11:F$770)</f>
        <v>0</v>
      </c>
      <c r="G773" s="174" t="e">
        <f>H773/$D773</f>
        <v>#DIV/0!</v>
      </c>
      <c r="H773" s="379">
        <f>SUMIF($A$11:$A$770,2,H$11:H$770)</f>
        <v>0</v>
      </c>
      <c r="I773" s="174" t="e">
        <f>J773/$D773</f>
        <v>#DIV/0!</v>
      </c>
      <c r="J773" s="379">
        <f>SUMIF($A$11:$A$770,2,J$11:J$770)</f>
        <v>0</v>
      </c>
      <c r="K773" s="174" t="e">
        <f>L773/$D773</f>
        <v>#DIV/0!</v>
      </c>
      <c r="L773" s="379">
        <f>SUMIF($A$11:$A$770,2,L$11:L$770)</f>
        <v>0</v>
      </c>
      <c r="M773" s="174" t="e">
        <f>N773/$D773</f>
        <v>#DIV/0!</v>
      </c>
      <c r="N773" s="379">
        <f>SUMIF($A$11:$A$770,2,N$11:N$770)</f>
        <v>0</v>
      </c>
      <c r="O773" s="174" t="e">
        <f>P773/$D773</f>
        <v>#DIV/0!</v>
      </c>
      <c r="P773" s="379">
        <f>SUMIF($A$11:$A$770,2,P$11:P$770)</f>
        <v>0</v>
      </c>
      <c r="Q773" s="174" t="e">
        <f>R773/$D773</f>
        <v>#DIV/0!</v>
      </c>
      <c r="R773" s="379">
        <f>SUMIF($A$11:$A$770,2,R$11:R$770)</f>
        <v>0</v>
      </c>
      <c r="S773" s="174" t="e">
        <f>T773/$D773</f>
        <v>#DIV/0!</v>
      </c>
      <c r="T773" s="379">
        <f>SUMIF($A$11:$A$770,2,T$11:T$770)</f>
        <v>0</v>
      </c>
      <c r="U773" s="174" t="e">
        <f>V773/$D773</f>
        <v>#DIV/0!</v>
      </c>
      <c r="V773" s="379">
        <f>SUMIF($A$11:$A$770,2,V$11:V$770)</f>
        <v>0</v>
      </c>
      <c r="W773" s="174" t="e">
        <f>X773/$D773</f>
        <v>#DIV/0!</v>
      </c>
      <c r="X773" s="379">
        <f>SUMIF($A$11:$A$770,2,X$11:X$770)</f>
        <v>0</v>
      </c>
      <c r="Y773" s="174" t="e">
        <f>Z773/$D773</f>
        <v>#DIV/0!</v>
      </c>
      <c r="Z773" s="379">
        <f>SUMIF($A$11:$A$770,2,Z$11:Z$770)</f>
        <v>0</v>
      </c>
      <c r="AA773" s="174" t="e">
        <f>AB773/$D773</f>
        <v>#DIV/0!</v>
      </c>
      <c r="AB773" s="379">
        <f>SUMIF($A$11:$A$770,2,AB$11:AB$770)</f>
        <v>0</v>
      </c>
      <c r="AD773" s="98"/>
    </row>
    <row r="774" spans="1:32" ht="12.75" customHeight="1" thickBot="1">
      <c r="B774" s="140"/>
      <c r="C774" s="97">
        <f>GERAL!$B$41</f>
        <v>0</v>
      </c>
      <c r="D774" s="396"/>
      <c r="E774" s="113"/>
      <c r="F774" s="384"/>
      <c r="G774" s="160"/>
      <c r="H774" s="389"/>
      <c r="I774" s="160"/>
      <c r="J774" s="389"/>
      <c r="K774" s="160"/>
      <c r="L774" s="389"/>
      <c r="M774" s="160"/>
      <c r="N774" s="389"/>
      <c r="O774" s="160"/>
      <c r="P774" s="389"/>
      <c r="Q774" s="160"/>
      <c r="R774" s="389"/>
      <c r="S774" s="160"/>
      <c r="T774" s="389"/>
      <c r="U774" s="160"/>
      <c r="V774" s="389"/>
      <c r="W774" s="160"/>
      <c r="X774" s="389"/>
      <c r="Y774" s="160"/>
      <c r="Z774" s="389"/>
      <c r="AA774" s="160"/>
      <c r="AB774" s="398"/>
    </row>
    <row r="775" spans="1:32" ht="30" customHeight="1" thickBot="1">
      <c r="B775" s="141"/>
      <c r="C775" s="142"/>
      <c r="D775" s="390"/>
      <c r="E775" s="144"/>
      <c r="F775" s="385"/>
      <c r="G775" s="150"/>
      <c r="H775" s="390"/>
      <c r="I775" s="150"/>
      <c r="J775" s="390"/>
      <c r="K775" s="150"/>
      <c r="L775" s="390"/>
      <c r="M775" s="150"/>
      <c r="N775" s="390"/>
      <c r="O775" s="150"/>
      <c r="P775" s="390"/>
      <c r="Q775" s="150"/>
      <c r="R775" s="390"/>
      <c r="S775" s="150"/>
      <c r="T775" s="390"/>
      <c r="U775" s="150"/>
      <c r="V775" s="390"/>
      <c r="W775" s="150"/>
      <c r="X775" s="390"/>
      <c r="Y775" s="150"/>
      <c r="Z775" s="390"/>
      <c r="AA775" s="150"/>
      <c r="AB775" s="399"/>
      <c r="AD775" s="401">
        <f>D773-AB773</f>
        <v>0</v>
      </c>
    </row>
    <row r="776" spans="1:32" ht="15" customHeight="1">
      <c r="E776" s="135" t="e">
        <f>F773/D773</f>
        <v>#DIV/0!</v>
      </c>
      <c r="H776" s="388">
        <f>H772+F773</f>
        <v>0</v>
      </c>
    </row>
    <row r="777" spans="1:32" ht="15" customHeight="1">
      <c r="D777" s="394">
        <f>SUM(D757,D743,D709,D677,D673,D650,D630,D609,D590,D560,D539,D522,D492,D468,D436,D402,D368,D340,D306,D289,D264,D232,D221,D199,D167,D135,D101,D56,D33,D21,D9)</f>
        <v>0</v>
      </c>
    </row>
    <row r="778" spans="1:32" ht="15" customHeight="1">
      <c r="D778" s="394">
        <f>SUM(D759:D770,D745:D756,D737:D742,D726:D735,D715:D724,D711:D714,D705:D708,D694:D703,D679:D692,D675:D676,D667:D672,D652:D665,D632:D649,D611:D629,D592:D608,D562:D589,D541:D559,D524:D538,D494:D521,D470:D491,D438:D467,D404:D435,D370:D401,D342:D367,D308:D339,D291:D305,D266:D288,D234:D263,D223:D231,D201:D220,D169:D198,D137:D166,D103:D134,D58:D100,D35:D55,D23:D32,D11:D20)</f>
        <v>0</v>
      </c>
      <c r="F778" s="383" t="b">
        <f>ISNUMBER(F773)</f>
        <v>1</v>
      </c>
      <c r="G778" s="149">
        <f>F773*H772</f>
        <v>0</v>
      </c>
    </row>
  </sheetData>
  <mergeCells count="1113">
    <mergeCell ref="B767:B768"/>
    <mergeCell ref="C767:C768"/>
    <mergeCell ref="D767:D768"/>
    <mergeCell ref="B761:B762"/>
    <mergeCell ref="C761:C762"/>
    <mergeCell ref="D761:D762"/>
    <mergeCell ref="B763:B764"/>
    <mergeCell ref="C763:C764"/>
    <mergeCell ref="D763:D764"/>
    <mergeCell ref="B765:B766"/>
    <mergeCell ref="C765:C766"/>
    <mergeCell ref="D765:D766"/>
    <mergeCell ref="B769:B770"/>
    <mergeCell ref="C769:C770"/>
    <mergeCell ref="D769:D770"/>
    <mergeCell ref="D496:D497"/>
    <mergeCell ref="B526:B527"/>
    <mergeCell ref="C526:C527"/>
    <mergeCell ref="D526:D527"/>
    <mergeCell ref="B613:B614"/>
    <mergeCell ref="C613:C614"/>
    <mergeCell ref="D613:D614"/>
    <mergeCell ref="B683:B684"/>
    <mergeCell ref="C683:C684"/>
    <mergeCell ref="D683:D684"/>
    <mergeCell ref="B747:B748"/>
    <mergeCell ref="C747:C748"/>
    <mergeCell ref="D747:D748"/>
    <mergeCell ref="B562:B563"/>
    <mergeCell ref="C562:C563"/>
    <mergeCell ref="D562:D563"/>
    <mergeCell ref="B564:B565"/>
    <mergeCell ref="C581:C582"/>
    <mergeCell ref="D581:D582"/>
    <mergeCell ref="B583:B584"/>
    <mergeCell ref="E757:AB757"/>
    <mergeCell ref="E758:AB758"/>
    <mergeCell ref="B759:B760"/>
    <mergeCell ref="C759:C760"/>
    <mergeCell ref="D759:D760"/>
    <mergeCell ref="B37:B38"/>
    <mergeCell ref="C37:C38"/>
    <mergeCell ref="D37:D38"/>
    <mergeCell ref="B73:B74"/>
    <mergeCell ref="C73:C74"/>
    <mergeCell ref="D73:D74"/>
    <mergeCell ref="B236:B237"/>
    <mergeCell ref="C236:C237"/>
    <mergeCell ref="D236:D237"/>
    <mergeCell ref="B293:B294"/>
    <mergeCell ref="C293:C294"/>
    <mergeCell ref="D293:D294"/>
    <mergeCell ref="B310:B311"/>
    <mergeCell ref="C310:C311"/>
    <mergeCell ref="D310:D311"/>
    <mergeCell ref="B372:B373"/>
    <mergeCell ref="C372:C373"/>
    <mergeCell ref="D372:D373"/>
    <mergeCell ref="B581:B582"/>
    <mergeCell ref="C572:C573"/>
    <mergeCell ref="D572:D573"/>
    <mergeCell ref="B671:B672"/>
    <mergeCell ref="C671:C672"/>
    <mergeCell ref="D671:D672"/>
    <mergeCell ref="C583:C584"/>
    <mergeCell ref="D583:D584"/>
    <mergeCell ref="B585:B586"/>
    <mergeCell ref="C585:C586"/>
    <mergeCell ref="D585:D586"/>
    <mergeCell ref="B598:B599"/>
    <mergeCell ref="C598:C599"/>
    <mergeCell ref="D598:D599"/>
    <mergeCell ref="E489:AB489"/>
    <mergeCell ref="B490:B491"/>
    <mergeCell ref="C490:C491"/>
    <mergeCell ref="D490:D491"/>
    <mergeCell ref="E492:AB492"/>
    <mergeCell ref="E534:AB534"/>
    <mergeCell ref="B524:B525"/>
    <mergeCell ref="C524:C525"/>
    <mergeCell ref="D524:D525"/>
    <mergeCell ref="D506:D507"/>
    <mergeCell ref="E508:AB508"/>
    <mergeCell ref="E522:AB522"/>
    <mergeCell ref="C511:C512"/>
    <mergeCell ref="D511:D512"/>
    <mergeCell ref="B513:B514"/>
    <mergeCell ref="C513:C514"/>
    <mergeCell ref="B535:B536"/>
    <mergeCell ref="C535:C536"/>
    <mergeCell ref="C564:C565"/>
    <mergeCell ref="D564:D565"/>
    <mergeCell ref="B566:B567"/>
    <mergeCell ref="D535:D536"/>
    <mergeCell ref="E523:AB523"/>
    <mergeCell ref="C504:C505"/>
    <mergeCell ref="E493:AB493"/>
    <mergeCell ref="B504:B505"/>
    <mergeCell ref="E519:AB519"/>
    <mergeCell ref="B496:B497"/>
    <mergeCell ref="C496:C497"/>
    <mergeCell ref="B482:B483"/>
    <mergeCell ref="C482:C483"/>
    <mergeCell ref="D482:D483"/>
    <mergeCell ref="B528:B529"/>
    <mergeCell ref="C528:C529"/>
    <mergeCell ref="D528:D529"/>
    <mergeCell ref="B478:B479"/>
    <mergeCell ref="C478:C479"/>
    <mergeCell ref="D478:D479"/>
    <mergeCell ref="C502:C503"/>
    <mergeCell ref="E484:AB484"/>
    <mergeCell ref="B485:B486"/>
    <mergeCell ref="C485:C486"/>
    <mergeCell ref="C509:C510"/>
    <mergeCell ref="D509:D510"/>
    <mergeCell ref="B511:B512"/>
    <mergeCell ref="D502:D503"/>
    <mergeCell ref="B498:B499"/>
    <mergeCell ref="C498:C499"/>
    <mergeCell ref="D366:D367"/>
    <mergeCell ref="C476:C477"/>
    <mergeCell ref="D476:D477"/>
    <mergeCell ref="B494:B495"/>
    <mergeCell ref="C494:C495"/>
    <mergeCell ref="D494:D495"/>
    <mergeCell ref="B480:B481"/>
    <mergeCell ref="C480:C481"/>
    <mergeCell ref="D480:D481"/>
    <mergeCell ref="D450:D451"/>
    <mergeCell ref="B446:B447"/>
    <mergeCell ref="C446:C447"/>
    <mergeCell ref="D446:D447"/>
    <mergeCell ref="B440:B441"/>
    <mergeCell ref="C440:C441"/>
    <mergeCell ref="B470:B471"/>
    <mergeCell ref="B474:B475"/>
    <mergeCell ref="C474:C475"/>
    <mergeCell ref="D474:D475"/>
    <mergeCell ref="C470:C471"/>
    <mergeCell ref="D470:D471"/>
    <mergeCell ref="B463:B464"/>
    <mergeCell ref="C463:C464"/>
    <mergeCell ref="D463:D464"/>
    <mergeCell ref="B476:B477"/>
    <mergeCell ref="B472:B473"/>
    <mergeCell ref="C472:C473"/>
    <mergeCell ref="D472:D473"/>
    <mergeCell ref="D448:D449"/>
    <mergeCell ref="B461:B462"/>
    <mergeCell ref="C461:C462"/>
    <mergeCell ref="D461:D462"/>
    <mergeCell ref="B459:B460"/>
    <mergeCell ref="C459:C460"/>
    <mergeCell ref="D459:D460"/>
    <mergeCell ref="B412:B413"/>
    <mergeCell ref="C412:C413"/>
    <mergeCell ref="D429:D430"/>
    <mergeCell ref="B431:B432"/>
    <mergeCell ref="C421:C422"/>
    <mergeCell ref="D421:D422"/>
    <mergeCell ref="B423:B424"/>
    <mergeCell ref="D444:D445"/>
    <mergeCell ref="B434:B435"/>
    <mergeCell ref="C434:C435"/>
    <mergeCell ref="D434:D435"/>
    <mergeCell ref="C450:C451"/>
    <mergeCell ref="D453:D454"/>
    <mergeCell ref="B444:B445"/>
    <mergeCell ref="D362:D363"/>
    <mergeCell ref="B364:B365"/>
    <mergeCell ref="C364:C365"/>
    <mergeCell ref="D364:D365"/>
    <mergeCell ref="C444:C445"/>
    <mergeCell ref="B438:B439"/>
    <mergeCell ref="C438:C439"/>
    <mergeCell ref="D438:D439"/>
    <mergeCell ref="B376:B377"/>
    <mergeCell ref="B359:B360"/>
    <mergeCell ref="C359:C360"/>
    <mergeCell ref="D359:D360"/>
    <mergeCell ref="C423:C424"/>
    <mergeCell ref="D423:D424"/>
    <mergeCell ref="B425:B426"/>
    <mergeCell ref="C425:C426"/>
    <mergeCell ref="D425:D426"/>
    <mergeCell ref="B427:B428"/>
    <mergeCell ref="C431:C432"/>
    <mergeCell ref="D431:D432"/>
    <mergeCell ref="C429:C430"/>
    <mergeCell ref="B421:B422"/>
    <mergeCell ref="C395:C396"/>
    <mergeCell ref="D370:D371"/>
    <mergeCell ref="B366:B367"/>
    <mergeCell ref="B414:B415"/>
    <mergeCell ref="C414:C415"/>
    <mergeCell ref="D414:D415"/>
    <mergeCell ref="B406:B407"/>
    <mergeCell ref="C406:C407"/>
    <mergeCell ref="D406:D407"/>
    <mergeCell ref="C366:C367"/>
    <mergeCell ref="B357:B358"/>
    <mergeCell ref="C357:C358"/>
    <mergeCell ref="D357:D358"/>
    <mergeCell ref="E361:AB361"/>
    <mergeCell ref="B362:B363"/>
    <mergeCell ref="C362:C363"/>
    <mergeCell ref="C333:C334"/>
    <mergeCell ref="D333:D334"/>
    <mergeCell ref="C145:C146"/>
    <mergeCell ref="D145:D146"/>
    <mergeCell ref="C287:C288"/>
    <mergeCell ref="D287:D288"/>
    <mergeCell ref="C314:C315"/>
    <mergeCell ref="D314:D315"/>
    <mergeCell ref="B258:B259"/>
    <mergeCell ref="C258:C259"/>
    <mergeCell ref="D258:D259"/>
    <mergeCell ref="B260:B261"/>
    <mergeCell ref="C260:C261"/>
    <mergeCell ref="D260:D261"/>
    <mergeCell ref="B295:B296"/>
    <mergeCell ref="C295:C296"/>
    <mergeCell ref="D295:D296"/>
    <mergeCell ref="D308:D309"/>
    <mergeCell ref="B327:B328"/>
    <mergeCell ref="B346:B347"/>
    <mergeCell ref="C346:C347"/>
    <mergeCell ref="D346:D347"/>
    <mergeCell ref="B348:B349"/>
    <mergeCell ref="B225:B226"/>
    <mergeCell ref="C225:C226"/>
    <mergeCell ref="B163:B164"/>
    <mergeCell ref="C163:C164"/>
    <mergeCell ref="D163:D164"/>
    <mergeCell ref="B219:B220"/>
    <mergeCell ref="C219:C220"/>
    <mergeCell ref="D219:D220"/>
    <mergeCell ref="B209:B210"/>
    <mergeCell ref="C209:C210"/>
    <mergeCell ref="D209:D210"/>
    <mergeCell ref="B211:B212"/>
    <mergeCell ref="C211:C212"/>
    <mergeCell ref="C331:C332"/>
    <mergeCell ref="D331:D332"/>
    <mergeCell ref="B323:B324"/>
    <mergeCell ref="C323:C324"/>
    <mergeCell ref="D323:D324"/>
    <mergeCell ref="B285:B286"/>
    <mergeCell ref="C285:C286"/>
    <mergeCell ref="D247:D248"/>
    <mergeCell ref="B249:B250"/>
    <mergeCell ref="C249:C250"/>
    <mergeCell ref="D249:D250"/>
    <mergeCell ref="B251:B252"/>
    <mergeCell ref="C251:C252"/>
    <mergeCell ref="D251:D252"/>
    <mergeCell ref="B238:B239"/>
    <mergeCell ref="C238:C239"/>
    <mergeCell ref="D238:D239"/>
    <mergeCell ref="B244:B245"/>
    <mergeCell ref="C244:C245"/>
    <mergeCell ref="D244:D245"/>
    <mergeCell ref="B242:B243"/>
    <mergeCell ref="B230:B231"/>
    <mergeCell ref="C230:C231"/>
    <mergeCell ref="D230:D231"/>
    <mergeCell ref="C262:C263"/>
    <mergeCell ref="D262:D263"/>
    <mergeCell ref="C268:C269"/>
    <mergeCell ref="D268:D269"/>
    <mergeCell ref="B318:B319"/>
    <mergeCell ref="D266:D267"/>
    <mergeCell ref="B253:B254"/>
    <mergeCell ref="B281:B282"/>
    <mergeCell ref="C281:C282"/>
    <mergeCell ref="D281:D282"/>
    <mergeCell ref="B301:B302"/>
    <mergeCell ref="C301:C302"/>
    <mergeCell ref="D301:D302"/>
    <mergeCell ref="B283:B284"/>
    <mergeCell ref="C283:C284"/>
    <mergeCell ref="D304:D305"/>
    <mergeCell ref="B297:B298"/>
    <mergeCell ref="C297:C298"/>
    <mergeCell ref="B320:B321"/>
    <mergeCell ref="C320:C321"/>
    <mergeCell ref="D274:D275"/>
    <mergeCell ref="B276:B277"/>
    <mergeCell ref="C276:C277"/>
    <mergeCell ref="D276:D277"/>
    <mergeCell ref="B272:B273"/>
    <mergeCell ref="C272:C273"/>
    <mergeCell ref="D272:D273"/>
    <mergeCell ref="B274:B275"/>
    <mergeCell ref="C274:C275"/>
    <mergeCell ref="D316:D317"/>
    <mergeCell ref="B308:B309"/>
    <mergeCell ref="E356:AB356"/>
    <mergeCell ref="B352:B353"/>
    <mergeCell ref="C352:C353"/>
    <mergeCell ref="D352:D353"/>
    <mergeCell ref="B354:B355"/>
    <mergeCell ref="C354:C355"/>
    <mergeCell ref="D354:D355"/>
    <mergeCell ref="B350:B351"/>
    <mergeCell ref="C350:C351"/>
    <mergeCell ref="D350:D351"/>
    <mergeCell ref="D318:D319"/>
    <mergeCell ref="B291:B292"/>
    <mergeCell ref="C291:C292"/>
    <mergeCell ref="D291:D292"/>
    <mergeCell ref="C318:C319"/>
    <mergeCell ref="B333:B334"/>
    <mergeCell ref="E303:AB303"/>
    <mergeCell ref="B304:B305"/>
    <mergeCell ref="C304:C305"/>
    <mergeCell ref="D329:D330"/>
    <mergeCell ref="C348:C349"/>
    <mergeCell ref="D348:D349"/>
    <mergeCell ref="B312:B313"/>
    <mergeCell ref="B316:B317"/>
    <mergeCell ref="B329:B330"/>
    <mergeCell ref="E322:AB322"/>
    <mergeCell ref="E340:AB340"/>
    <mergeCell ref="E341:AB341"/>
    <mergeCell ref="B342:B343"/>
    <mergeCell ref="E465:AB465"/>
    <mergeCell ref="B466:B467"/>
    <mergeCell ref="C466:C467"/>
    <mergeCell ref="B457:B458"/>
    <mergeCell ref="C457:C458"/>
    <mergeCell ref="D457:D458"/>
    <mergeCell ref="B418:B419"/>
    <mergeCell ref="C418:C419"/>
    <mergeCell ref="B410:B411"/>
    <mergeCell ref="C410:C411"/>
    <mergeCell ref="B416:B417"/>
    <mergeCell ref="D418:D419"/>
    <mergeCell ref="C416:C417"/>
    <mergeCell ref="D416:D417"/>
    <mergeCell ref="E402:AB402"/>
    <mergeCell ref="C376:C377"/>
    <mergeCell ref="D376:D377"/>
    <mergeCell ref="E420:AB420"/>
    <mergeCell ref="E403:AB403"/>
    <mergeCell ref="C427:C428"/>
    <mergeCell ref="D427:D428"/>
    <mergeCell ref="B429:B430"/>
    <mergeCell ref="B532:B533"/>
    <mergeCell ref="C532:C533"/>
    <mergeCell ref="D532:D533"/>
    <mergeCell ref="B517:B518"/>
    <mergeCell ref="C517:C518"/>
    <mergeCell ref="D517:D518"/>
    <mergeCell ref="D498:D499"/>
    <mergeCell ref="B500:B501"/>
    <mergeCell ref="C500:C501"/>
    <mergeCell ref="D500:D501"/>
    <mergeCell ref="B520:B521"/>
    <mergeCell ref="C520:C521"/>
    <mergeCell ref="D520:D521"/>
    <mergeCell ref="D513:D514"/>
    <mergeCell ref="B515:B516"/>
    <mergeCell ref="C515:C516"/>
    <mergeCell ref="D515:D516"/>
    <mergeCell ref="B502:B503"/>
    <mergeCell ref="D504:D505"/>
    <mergeCell ref="B506:B507"/>
    <mergeCell ref="C506:C507"/>
    <mergeCell ref="E397:AB397"/>
    <mergeCell ref="B391:B392"/>
    <mergeCell ref="C391:C392"/>
    <mergeCell ref="D391:D392"/>
    <mergeCell ref="B404:B405"/>
    <mergeCell ref="C404:C405"/>
    <mergeCell ref="D404:D405"/>
    <mergeCell ref="B408:B409"/>
    <mergeCell ref="D412:D413"/>
    <mergeCell ref="B395:B396"/>
    <mergeCell ref="D395:D396"/>
    <mergeCell ref="B398:B399"/>
    <mergeCell ref="C398:C399"/>
    <mergeCell ref="D398:D399"/>
    <mergeCell ref="B400:B401"/>
    <mergeCell ref="C400:C401"/>
    <mergeCell ref="D400:D401"/>
    <mergeCell ref="B393:B394"/>
    <mergeCell ref="C393:C394"/>
    <mergeCell ref="D393:D394"/>
    <mergeCell ref="C408:C409"/>
    <mergeCell ref="D408:D409"/>
    <mergeCell ref="E368:AB368"/>
    <mergeCell ref="E369:AB369"/>
    <mergeCell ref="B387:B388"/>
    <mergeCell ref="C387:C388"/>
    <mergeCell ref="D387:D388"/>
    <mergeCell ref="B389:B390"/>
    <mergeCell ref="C389:C390"/>
    <mergeCell ref="D389:D390"/>
    <mergeCell ref="B374:B375"/>
    <mergeCell ref="C374:C375"/>
    <mergeCell ref="D374:D375"/>
    <mergeCell ref="E384:AB384"/>
    <mergeCell ref="B385:B386"/>
    <mergeCell ref="C385:C386"/>
    <mergeCell ref="D385:D386"/>
    <mergeCell ref="B382:B383"/>
    <mergeCell ref="C382:C383"/>
    <mergeCell ref="D382:D383"/>
    <mergeCell ref="B370:B371"/>
    <mergeCell ref="C370:C371"/>
    <mergeCell ref="D378:D379"/>
    <mergeCell ref="C342:C343"/>
    <mergeCell ref="D342:D343"/>
    <mergeCell ref="B338:B339"/>
    <mergeCell ref="C338:C339"/>
    <mergeCell ref="D338:D339"/>
    <mergeCell ref="B344:B345"/>
    <mergeCell ref="C344:C345"/>
    <mergeCell ref="D344:D345"/>
    <mergeCell ref="E335:AB335"/>
    <mergeCell ref="B325:B326"/>
    <mergeCell ref="C325:C326"/>
    <mergeCell ref="D325:D326"/>
    <mergeCell ref="B331:B332"/>
    <mergeCell ref="E278:AB278"/>
    <mergeCell ref="D285:D286"/>
    <mergeCell ref="B287:B288"/>
    <mergeCell ref="E306:AB306"/>
    <mergeCell ref="B279:B280"/>
    <mergeCell ref="C279:C280"/>
    <mergeCell ref="D279:D280"/>
    <mergeCell ref="D283:D284"/>
    <mergeCell ref="D327:D328"/>
    <mergeCell ref="D320:D321"/>
    <mergeCell ref="B314:B315"/>
    <mergeCell ref="B299:B300"/>
    <mergeCell ref="C299:C300"/>
    <mergeCell ref="D299:D300"/>
    <mergeCell ref="E289:AB289"/>
    <mergeCell ref="C327:C328"/>
    <mergeCell ref="C312:C313"/>
    <mergeCell ref="D312:D313"/>
    <mergeCell ref="C316:C317"/>
    <mergeCell ref="E264:AB264"/>
    <mergeCell ref="E265:AB265"/>
    <mergeCell ref="B270:B271"/>
    <mergeCell ref="C270:C271"/>
    <mergeCell ref="B268:B269"/>
    <mergeCell ref="B266:B267"/>
    <mergeCell ref="C266:C267"/>
    <mergeCell ref="E232:AB232"/>
    <mergeCell ref="E218:AB218"/>
    <mergeCell ref="B201:B202"/>
    <mergeCell ref="C201:C202"/>
    <mergeCell ref="D201:D202"/>
    <mergeCell ref="B203:B204"/>
    <mergeCell ref="C203:C204"/>
    <mergeCell ref="D203:D204"/>
    <mergeCell ref="B197:B198"/>
    <mergeCell ref="C197:C198"/>
    <mergeCell ref="E200:AB200"/>
    <mergeCell ref="E233:AB233"/>
    <mergeCell ref="E221:AB221"/>
    <mergeCell ref="E222:AB222"/>
    <mergeCell ref="E227:AB227"/>
    <mergeCell ref="B228:B229"/>
    <mergeCell ref="B223:B224"/>
    <mergeCell ref="C223:C224"/>
    <mergeCell ref="D223:D224"/>
    <mergeCell ref="C205:C206"/>
    <mergeCell ref="D205:D206"/>
    <mergeCell ref="D225:D226"/>
    <mergeCell ref="D211:D212"/>
    <mergeCell ref="B214:B215"/>
    <mergeCell ref="C214:C215"/>
    <mergeCell ref="D214:D215"/>
    <mergeCell ref="D216:D217"/>
    <mergeCell ref="D160:D161"/>
    <mergeCell ref="B216:B217"/>
    <mergeCell ref="C216:C217"/>
    <mergeCell ref="B262:B263"/>
    <mergeCell ref="D197:D198"/>
    <mergeCell ref="B234:B235"/>
    <mergeCell ref="C234:C235"/>
    <mergeCell ref="D234:D235"/>
    <mergeCell ref="B247:B248"/>
    <mergeCell ref="C247:C248"/>
    <mergeCell ref="B165:B166"/>
    <mergeCell ref="C165:C166"/>
    <mergeCell ref="D165:D166"/>
    <mergeCell ref="B207:B208"/>
    <mergeCell ref="B177:B178"/>
    <mergeCell ref="C177:C178"/>
    <mergeCell ref="D177:D178"/>
    <mergeCell ref="B193:B194"/>
    <mergeCell ref="C193:C194"/>
    <mergeCell ref="D193:D194"/>
    <mergeCell ref="C207:C208"/>
    <mergeCell ref="D207:D208"/>
    <mergeCell ref="B188:B189"/>
    <mergeCell ref="C188:C189"/>
    <mergeCell ref="D188:D189"/>
    <mergeCell ref="B190:B191"/>
    <mergeCell ref="C190:C191"/>
    <mergeCell ref="D190:D191"/>
    <mergeCell ref="B195:B196"/>
    <mergeCell ref="C195:C196"/>
    <mergeCell ref="C131:C132"/>
    <mergeCell ref="D131:D132"/>
    <mergeCell ref="B133:B134"/>
    <mergeCell ref="C133:C134"/>
    <mergeCell ref="D133:D134"/>
    <mergeCell ref="D147:D148"/>
    <mergeCell ref="B145:B146"/>
    <mergeCell ref="C139:C140"/>
    <mergeCell ref="D139:D140"/>
    <mergeCell ref="B131:B132"/>
    <mergeCell ref="D141:D142"/>
    <mergeCell ref="B143:B144"/>
    <mergeCell ref="C143:C144"/>
    <mergeCell ref="D143:D144"/>
    <mergeCell ref="B137:B138"/>
    <mergeCell ref="C137:C138"/>
    <mergeCell ref="D137:D138"/>
    <mergeCell ref="B141:B142"/>
    <mergeCell ref="C141:C142"/>
    <mergeCell ref="B103:B104"/>
    <mergeCell ref="C103:C104"/>
    <mergeCell ref="D103:D104"/>
    <mergeCell ref="B97:B98"/>
    <mergeCell ref="D97:D98"/>
    <mergeCell ref="B99:B100"/>
    <mergeCell ref="C99:C100"/>
    <mergeCell ref="D99:D100"/>
    <mergeCell ref="B93:B94"/>
    <mergeCell ref="C93:C94"/>
    <mergeCell ref="D93:D94"/>
    <mergeCell ref="B95:B96"/>
    <mergeCell ref="C95:C96"/>
    <mergeCell ref="C111:C112"/>
    <mergeCell ref="D111:D112"/>
    <mergeCell ref="B109:B110"/>
    <mergeCell ref="C129:C130"/>
    <mergeCell ref="D129:D130"/>
    <mergeCell ref="B186:B187"/>
    <mergeCell ref="C186:C187"/>
    <mergeCell ref="D186:D187"/>
    <mergeCell ref="B184:B185"/>
    <mergeCell ref="C184:C185"/>
    <mergeCell ref="D184:D185"/>
    <mergeCell ref="B205:B206"/>
    <mergeCell ref="E167:AB167"/>
    <mergeCell ref="E168:AB168"/>
    <mergeCell ref="B169:B170"/>
    <mergeCell ref="C169:C170"/>
    <mergeCell ref="D169:D170"/>
    <mergeCell ref="B179:B180"/>
    <mergeCell ref="C179:C180"/>
    <mergeCell ref="D179:D180"/>
    <mergeCell ref="B175:B176"/>
    <mergeCell ref="C175:C176"/>
    <mergeCell ref="D175:D176"/>
    <mergeCell ref="B171:B172"/>
    <mergeCell ref="E199:AB199"/>
    <mergeCell ref="B152:B153"/>
    <mergeCell ref="C152:C153"/>
    <mergeCell ref="D152:D153"/>
    <mergeCell ref="D171:D172"/>
    <mergeCell ref="B173:B174"/>
    <mergeCell ref="C173:C174"/>
    <mergeCell ref="D173:D174"/>
    <mergeCell ref="B160:B161"/>
    <mergeCell ref="C160:C161"/>
    <mergeCell ref="B147:B148"/>
    <mergeCell ref="B139:B140"/>
    <mergeCell ref="E135:AB135"/>
    <mergeCell ref="C122:C123"/>
    <mergeCell ref="D122:D123"/>
    <mergeCell ref="B127:B128"/>
    <mergeCell ref="E162:AB162"/>
    <mergeCell ref="B182:B183"/>
    <mergeCell ref="C182:C183"/>
    <mergeCell ref="D182:D183"/>
    <mergeCell ref="C154:C155"/>
    <mergeCell ref="D154:D155"/>
    <mergeCell ref="B156:B157"/>
    <mergeCell ref="C156:C157"/>
    <mergeCell ref="D156:D157"/>
    <mergeCell ref="B158:B159"/>
    <mergeCell ref="C158:C159"/>
    <mergeCell ref="D158:D159"/>
    <mergeCell ref="B154:B155"/>
    <mergeCell ref="B149:B150"/>
    <mergeCell ref="C149:C150"/>
    <mergeCell ref="D149:D150"/>
    <mergeCell ref="B129:B130"/>
    <mergeCell ref="AA8:AB8"/>
    <mergeCell ref="Y8:Z8"/>
    <mergeCell ref="W8:X8"/>
    <mergeCell ref="U8:V8"/>
    <mergeCell ref="S8:T8"/>
    <mergeCell ref="Q8:R8"/>
    <mergeCell ref="O8:P8"/>
    <mergeCell ref="M8:N8"/>
    <mergeCell ref="K8:L8"/>
    <mergeCell ref="C97:C98"/>
    <mergeCell ref="E81:AB81"/>
    <mergeCell ref="E126:AB126"/>
    <mergeCell ref="C15:C16"/>
    <mergeCell ref="D15:D16"/>
    <mergeCell ref="B17:B18"/>
    <mergeCell ref="C17:C18"/>
    <mergeCell ref="B47:B48"/>
    <mergeCell ref="C47:C48"/>
    <mergeCell ref="D47:D48"/>
    <mergeCell ref="B113:B114"/>
    <mergeCell ref="C113:C114"/>
    <mergeCell ref="D113:D114"/>
    <mergeCell ref="B105:B106"/>
    <mergeCell ref="C105:C106"/>
    <mergeCell ref="D105:D106"/>
    <mergeCell ref="B116:B117"/>
    <mergeCell ref="E22:AB22"/>
    <mergeCell ref="B82:B83"/>
    <mergeCell ref="B29:B30"/>
    <mergeCell ref="B31:B32"/>
    <mergeCell ref="B64:B65"/>
    <mergeCell ref="B77:B78"/>
    <mergeCell ref="E7:J7"/>
    <mergeCell ref="B49:B50"/>
    <mergeCell ref="E70:AB70"/>
    <mergeCell ref="B62:B63"/>
    <mergeCell ref="B43:B44"/>
    <mergeCell ref="C43:C44"/>
    <mergeCell ref="D43:D44"/>
    <mergeCell ref="B45:B46"/>
    <mergeCell ref="C45:C46"/>
    <mergeCell ref="D45:D46"/>
    <mergeCell ref="B66:B67"/>
    <mergeCell ref="C66:C67"/>
    <mergeCell ref="D66:D67"/>
    <mergeCell ref="B60:B61"/>
    <mergeCell ref="C60:C61"/>
    <mergeCell ref="E33:AB33"/>
    <mergeCell ref="E34:AB34"/>
    <mergeCell ref="E8:F8"/>
    <mergeCell ref="B23:B24"/>
    <mergeCell ref="B11:B12"/>
    <mergeCell ref="C11:C12"/>
    <mergeCell ref="D11:D12"/>
    <mergeCell ref="B13:B14"/>
    <mergeCell ref="C13:C14"/>
    <mergeCell ref="D13:D14"/>
    <mergeCell ref="B15:B16"/>
    <mergeCell ref="E9:AB9"/>
    <mergeCell ref="E10:AB10"/>
    <mergeCell ref="E21:AB21"/>
    <mergeCell ref="E56:AB56"/>
    <mergeCell ref="E53:AB53"/>
    <mergeCell ref="E57:AB57"/>
    <mergeCell ref="E539:AB539"/>
    <mergeCell ref="E540:AB540"/>
    <mergeCell ref="B545:B546"/>
    <mergeCell ref="C242:C243"/>
    <mergeCell ref="D242:D243"/>
    <mergeCell ref="B240:B241"/>
    <mergeCell ref="C545:C546"/>
    <mergeCell ref="D545:D546"/>
    <mergeCell ref="B378:B379"/>
    <mergeCell ref="C58:C59"/>
    <mergeCell ref="A1:A2"/>
    <mergeCell ref="B1:AB1"/>
    <mergeCell ref="B2:AB2"/>
    <mergeCell ref="B3:AB3"/>
    <mergeCell ref="B4:AB4"/>
    <mergeCell ref="B5:AB5"/>
    <mergeCell ref="B71:B72"/>
    <mergeCell ref="C71:C72"/>
    <mergeCell ref="D71:D72"/>
    <mergeCell ref="B39:B40"/>
    <mergeCell ref="C39:C40"/>
    <mergeCell ref="D39:D40"/>
    <mergeCell ref="B41:B42"/>
    <mergeCell ref="C41:C42"/>
    <mergeCell ref="D41:D42"/>
    <mergeCell ref="B6:B8"/>
    <mergeCell ref="C6:C8"/>
    <mergeCell ref="D6:D8"/>
    <mergeCell ref="E6:AB6"/>
    <mergeCell ref="D58:D59"/>
    <mergeCell ref="G8:H8"/>
    <mergeCell ref="I8:J8"/>
    <mergeCell ref="B547:B548"/>
    <mergeCell ref="C547:C548"/>
    <mergeCell ref="D547:D548"/>
    <mergeCell ref="B541:B542"/>
    <mergeCell ref="C541:C542"/>
    <mergeCell ref="D541:D542"/>
    <mergeCell ref="B543:B544"/>
    <mergeCell ref="C543:C544"/>
    <mergeCell ref="D543:D544"/>
    <mergeCell ref="B537:B538"/>
    <mergeCell ref="C537:C538"/>
    <mergeCell ref="D537:D538"/>
    <mergeCell ref="C228:C229"/>
    <mergeCell ref="D228:D229"/>
    <mergeCell ref="D270:D271"/>
    <mergeCell ref="D485:D486"/>
    <mergeCell ref="B487:B488"/>
    <mergeCell ref="C487:C488"/>
    <mergeCell ref="D487:D488"/>
    <mergeCell ref="C253:C254"/>
    <mergeCell ref="D253:D254"/>
    <mergeCell ref="B255:B256"/>
    <mergeCell ref="C255:C256"/>
    <mergeCell ref="D255:D256"/>
    <mergeCell ref="D410:D411"/>
    <mergeCell ref="B530:B531"/>
    <mergeCell ref="C530:C531"/>
    <mergeCell ref="D530:D531"/>
    <mergeCell ref="B509:B510"/>
    <mergeCell ref="C380:C381"/>
    <mergeCell ref="D380:D381"/>
    <mergeCell ref="C378:C379"/>
    <mergeCell ref="B549:B550"/>
    <mergeCell ref="C549:C550"/>
    <mergeCell ref="D549:D550"/>
    <mergeCell ref="B558:B559"/>
    <mergeCell ref="C558:C559"/>
    <mergeCell ref="D558:D559"/>
    <mergeCell ref="B551:B552"/>
    <mergeCell ref="C551:C552"/>
    <mergeCell ref="B574:B575"/>
    <mergeCell ref="C574:C575"/>
    <mergeCell ref="D574:D575"/>
    <mergeCell ref="D551:D552"/>
    <mergeCell ref="B553:B554"/>
    <mergeCell ref="C553:C554"/>
    <mergeCell ref="D553:D554"/>
    <mergeCell ref="C566:C567"/>
    <mergeCell ref="D566:D567"/>
    <mergeCell ref="E576:AB576"/>
    <mergeCell ref="E555:AB555"/>
    <mergeCell ref="B556:B557"/>
    <mergeCell ref="C556:C557"/>
    <mergeCell ref="D556:D557"/>
    <mergeCell ref="E560:AB560"/>
    <mergeCell ref="E561:AB561"/>
    <mergeCell ref="B577:B578"/>
    <mergeCell ref="C577:C578"/>
    <mergeCell ref="D577:D578"/>
    <mergeCell ref="B579:B580"/>
    <mergeCell ref="C579:C580"/>
    <mergeCell ref="D579:D580"/>
    <mergeCell ref="B568:B569"/>
    <mergeCell ref="C568:C569"/>
    <mergeCell ref="D568:D569"/>
    <mergeCell ref="B570:B571"/>
    <mergeCell ref="C570:C571"/>
    <mergeCell ref="D570:D571"/>
    <mergeCell ref="B572:B573"/>
    <mergeCell ref="D619:D620"/>
    <mergeCell ref="B611:B612"/>
    <mergeCell ref="C611:C612"/>
    <mergeCell ref="D611:D612"/>
    <mergeCell ref="B615:B616"/>
    <mergeCell ref="C615:C616"/>
    <mergeCell ref="D615:D616"/>
    <mergeCell ref="B602:B603"/>
    <mergeCell ref="C602:C603"/>
    <mergeCell ref="D602:D603"/>
    <mergeCell ref="B607:B608"/>
    <mergeCell ref="C607:C608"/>
    <mergeCell ref="D607:D608"/>
    <mergeCell ref="E590:AB590"/>
    <mergeCell ref="E591:AB591"/>
    <mergeCell ref="B592:B593"/>
    <mergeCell ref="C592:C593"/>
    <mergeCell ref="D592:D593"/>
    <mergeCell ref="B594:B595"/>
    <mergeCell ref="C594:C595"/>
    <mergeCell ref="D594:D595"/>
    <mergeCell ref="B596:B597"/>
    <mergeCell ref="C596:C597"/>
    <mergeCell ref="D596:D597"/>
    <mergeCell ref="B604:B605"/>
    <mergeCell ref="C604:C605"/>
    <mergeCell ref="D604:D605"/>
    <mergeCell ref="E606:AB606"/>
    <mergeCell ref="B600:B601"/>
    <mergeCell ref="C600:C601"/>
    <mergeCell ref="D600:D601"/>
    <mergeCell ref="E645:AB645"/>
    <mergeCell ref="B646:B647"/>
    <mergeCell ref="C646:C647"/>
    <mergeCell ref="D646:D647"/>
    <mergeCell ref="B636:B637"/>
    <mergeCell ref="C636:C637"/>
    <mergeCell ref="D636:D637"/>
    <mergeCell ref="B638:B639"/>
    <mergeCell ref="C638:C639"/>
    <mergeCell ref="D638:D639"/>
    <mergeCell ref="B654:B655"/>
    <mergeCell ref="E587:AB587"/>
    <mergeCell ref="B588:B589"/>
    <mergeCell ref="C588:C589"/>
    <mergeCell ref="D588:D589"/>
    <mergeCell ref="B621:B622"/>
    <mergeCell ref="C621:C622"/>
    <mergeCell ref="D621:D622"/>
    <mergeCell ref="E623:AB623"/>
    <mergeCell ref="B624:B625"/>
    <mergeCell ref="C624:C625"/>
    <mergeCell ref="D624:D625"/>
    <mergeCell ref="B626:B627"/>
    <mergeCell ref="C626:C627"/>
    <mergeCell ref="D626:D627"/>
    <mergeCell ref="E609:AB609"/>
    <mergeCell ref="E610:AB610"/>
    <mergeCell ref="B617:B618"/>
    <mergeCell ref="C617:C618"/>
    <mergeCell ref="D617:D618"/>
    <mergeCell ref="B619:B620"/>
    <mergeCell ref="C619:C620"/>
    <mergeCell ref="B634:B635"/>
    <mergeCell ref="C634:C635"/>
    <mergeCell ref="D634:D635"/>
    <mergeCell ref="B628:B629"/>
    <mergeCell ref="C628:C629"/>
    <mergeCell ref="D628:D629"/>
    <mergeCell ref="E630:AB630"/>
    <mergeCell ref="E631:AB631"/>
    <mergeCell ref="B632:B633"/>
    <mergeCell ref="C632:C633"/>
    <mergeCell ref="D632:D633"/>
    <mergeCell ref="E640:AB640"/>
    <mergeCell ref="B641:B642"/>
    <mergeCell ref="C641:C642"/>
    <mergeCell ref="D641:D642"/>
    <mergeCell ref="B643:B644"/>
    <mergeCell ref="C643:C644"/>
    <mergeCell ref="D643:D644"/>
    <mergeCell ref="C654:C655"/>
    <mergeCell ref="D654:D655"/>
    <mergeCell ref="B656:B657"/>
    <mergeCell ref="C656:C657"/>
    <mergeCell ref="D656:D657"/>
    <mergeCell ref="B658:B659"/>
    <mergeCell ref="C658:C659"/>
    <mergeCell ref="D658:D659"/>
    <mergeCell ref="B648:B649"/>
    <mergeCell ref="C648:C649"/>
    <mergeCell ref="D648:D649"/>
    <mergeCell ref="E650:AB650"/>
    <mergeCell ref="E651:AB651"/>
    <mergeCell ref="B652:B653"/>
    <mergeCell ref="C652:C653"/>
    <mergeCell ref="D652:D653"/>
    <mergeCell ref="E666:AB666"/>
    <mergeCell ref="B664:B665"/>
    <mergeCell ref="C664:C665"/>
    <mergeCell ref="D664:D665"/>
    <mergeCell ref="B667:B668"/>
    <mergeCell ref="C667:C668"/>
    <mergeCell ref="D667:D668"/>
    <mergeCell ref="B660:B661"/>
    <mergeCell ref="C660:C661"/>
    <mergeCell ref="D660:D661"/>
    <mergeCell ref="B662:B663"/>
    <mergeCell ref="C662:C663"/>
    <mergeCell ref="E677:AB677"/>
    <mergeCell ref="E678:AB678"/>
    <mergeCell ref="B687:B688"/>
    <mergeCell ref="C687:C688"/>
    <mergeCell ref="D687:D688"/>
    <mergeCell ref="B679:B680"/>
    <mergeCell ref="C679:C680"/>
    <mergeCell ref="D679:D680"/>
    <mergeCell ref="B681:B682"/>
    <mergeCell ref="C681:C682"/>
    <mergeCell ref="D681:D682"/>
    <mergeCell ref="B685:B686"/>
    <mergeCell ref="C685:C686"/>
    <mergeCell ref="D685:D686"/>
    <mergeCell ref="B675:B676"/>
    <mergeCell ref="C675:C676"/>
    <mergeCell ref="D675:D676"/>
    <mergeCell ref="B669:B670"/>
    <mergeCell ref="C669:C670"/>
    <mergeCell ref="D669:D670"/>
    <mergeCell ref="E673:AB673"/>
    <mergeCell ref="E674:AB674"/>
    <mergeCell ref="D662:D663"/>
    <mergeCell ref="E710:AB710"/>
    <mergeCell ref="B711:B712"/>
    <mergeCell ref="C711:C712"/>
    <mergeCell ref="D711:D712"/>
    <mergeCell ref="B705:B706"/>
    <mergeCell ref="C705:C706"/>
    <mergeCell ref="D705:D706"/>
    <mergeCell ref="B698:B699"/>
    <mergeCell ref="C698:C699"/>
    <mergeCell ref="D698:D699"/>
    <mergeCell ref="B700:B701"/>
    <mergeCell ref="C700:C701"/>
    <mergeCell ref="D700:D701"/>
    <mergeCell ref="B702:B703"/>
    <mergeCell ref="C702:C703"/>
    <mergeCell ref="D702:D703"/>
    <mergeCell ref="B691:B692"/>
    <mergeCell ref="C691:C692"/>
    <mergeCell ref="D691:D692"/>
    <mergeCell ref="E693:AB693"/>
    <mergeCell ref="B694:B695"/>
    <mergeCell ref="C694:C695"/>
    <mergeCell ref="D694:D695"/>
    <mergeCell ref="B696:B697"/>
    <mergeCell ref="C696:C697"/>
    <mergeCell ref="D696:D697"/>
    <mergeCell ref="B755:B756"/>
    <mergeCell ref="C755:C756"/>
    <mergeCell ref="D755:D756"/>
    <mergeCell ref="E736:AB736"/>
    <mergeCell ref="B741:B742"/>
    <mergeCell ref="C741:C742"/>
    <mergeCell ref="D741:D742"/>
    <mergeCell ref="E743:AB743"/>
    <mergeCell ref="E744:AB744"/>
    <mergeCell ref="B745:B746"/>
    <mergeCell ref="C745:C746"/>
    <mergeCell ref="D745:D746"/>
    <mergeCell ref="B730:B731"/>
    <mergeCell ref="C730:C731"/>
    <mergeCell ref="D730:D731"/>
    <mergeCell ref="B732:B733"/>
    <mergeCell ref="C732:C733"/>
    <mergeCell ref="D732:D733"/>
    <mergeCell ref="B734:B735"/>
    <mergeCell ref="C734:C735"/>
    <mergeCell ref="D734:D735"/>
    <mergeCell ref="B739:B740"/>
    <mergeCell ref="C739:C740"/>
    <mergeCell ref="D739:D740"/>
    <mergeCell ref="B737:B738"/>
    <mergeCell ref="C737:C738"/>
    <mergeCell ref="D737:D738"/>
    <mergeCell ref="B749:B750"/>
    <mergeCell ref="C749:C750"/>
    <mergeCell ref="D749:D750"/>
    <mergeCell ref="B751:B752"/>
    <mergeCell ref="C751:C752"/>
    <mergeCell ref="C29:C30"/>
    <mergeCell ref="D29:D30"/>
    <mergeCell ref="C31:C32"/>
    <mergeCell ref="D31:D32"/>
    <mergeCell ref="C62:C63"/>
    <mergeCell ref="D62:D63"/>
    <mergeCell ref="E181:AB181"/>
    <mergeCell ref="E136:AB136"/>
    <mergeCell ref="B719:B720"/>
    <mergeCell ref="C719:C720"/>
    <mergeCell ref="D719:D720"/>
    <mergeCell ref="B721:B722"/>
    <mergeCell ref="C721:C722"/>
    <mergeCell ref="D721:D722"/>
    <mergeCell ref="B713:B714"/>
    <mergeCell ref="C713:C714"/>
    <mergeCell ref="D713:D714"/>
    <mergeCell ref="B689:B690"/>
    <mergeCell ref="C689:C690"/>
    <mergeCell ref="D689:D690"/>
    <mergeCell ref="B715:B716"/>
    <mergeCell ref="C715:C716"/>
    <mergeCell ref="D715:D716"/>
    <mergeCell ref="B717:B718"/>
    <mergeCell ref="C717:C718"/>
    <mergeCell ref="D717:D718"/>
    <mergeCell ref="E704:AB704"/>
    <mergeCell ref="B707:B708"/>
    <mergeCell ref="C707:C708"/>
    <mergeCell ref="D707:D708"/>
    <mergeCell ref="E433:AB433"/>
    <mergeCell ref="E709:AB709"/>
    <mergeCell ref="E246:AB246"/>
    <mergeCell ref="E257:AB257"/>
    <mergeCell ref="E101:AB101"/>
    <mergeCell ref="E115:AB115"/>
    <mergeCell ref="E151:AB151"/>
    <mergeCell ref="E92:AB92"/>
    <mergeCell ref="E102:AB102"/>
    <mergeCell ref="B336:B337"/>
    <mergeCell ref="C336:C337"/>
    <mergeCell ref="D336:D337"/>
    <mergeCell ref="B380:B381"/>
    <mergeCell ref="B111:B112"/>
    <mergeCell ref="C329:C330"/>
    <mergeCell ref="C171:C172"/>
    <mergeCell ref="D195:D196"/>
    <mergeCell ref="E192:AB192"/>
    <mergeCell ref="C147:C148"/>
    <mergeCell ref="C109:C110"/>
    <mergeCell ref="D109:D110"/>
    <mergeCell ref="C107:C108"/>
    <mergeCell ref="E290:AB290"/>
    <mergeCell ref="D297:D298"/>
    <mergeCell ref="E307:AB307"/>
    <mergeCell ref="C240:C241"/>
    <mergeCell ref="D240:D241"/>
    <mergeCell ref="C308:C309"/>
    <mergeCell ref="D120:D121"/>
    <mergeCell ref="B124:B125"/>
    <mergeCell ref="C124:C125"/>
    <mergeCell ref="C127:C128"/>
    <mergeCell ref="D127:D128"/>
    <mergeCell ref="E213:AB213"/>
    <mergeCell ref="B54:B55"/>
    <mergeCell ref="B58:B59"/>
    <mergeCell ref="B107:B108"/>
    <mergeCell ref="D107:D108"/>
    <mergeCell ref="B118:B119"/>
    <mergeCell ref="C118:C119"/>
    <mergeCell ref="D118:D119"/>
    <mergeCell ref="D124:D125"/>
    <mergeCell ref="B68:B69"/>
    <mergeCell ref="C68:C69"/>
    <mergeCell ref="D68:D69"/>
    <mergeCell ref="B90:B91"/>
    <mergeCell ref="C90:C91"/>
    <mergeCell ref="D90:D91"/>
    <mergeCell ref="B75:B76"/>
    <mergeCell ref="D95:D96"/>
    <mergeCell ref="D77:D78"/>
    <mergeCell ref="B79:B80"/>
    <mergeCell ref="C79:C80"/>
    <mergeCell ref="D79:D80"/>
    <mergeCell ref="B84:B85"/>
    <mergeCell ref="C84:C85"/>
    <mergeCell ref="D84:D85"/>
    <mergeCell ref="D86:D87"/>
    <mergeCell ref="B120:B121"/>
    <mergeCell ref="C120:C121"/>
    <mergeCell ref="B122:B123"/>
    <mergeCell ref="D60:D61"/>
    <mergeCell ref="C54:C55"/>
    <mergeCell ref="D82:D83"/>
    <mergeCell ref="C116:C117"/>
    <mergeCell ref="D116:D117"/>
    <mergeCell ref="B753:B754"/>
    <mergeCell ref="C753:C754"/>
    <mergeCell ref="D753:D754"/>
    <mergeCell ref="E436:AB436"/>
    <mergeCell ref="E437:AB437"/>
    <mergeCell ref="B442:B443"/>
    <mergeCell ref="C442:C443"/>
    <mergeCell ref="D442:D443"/>
    <mergeCell ref="B455:B456"/>
    <mergeCell ref="C455:C456"/>
    <mergeCell ref="D455:D456"/>
    <mergeCell ref="B450:B451"/>
    <mergeCell ref="E452:AB452"/>
    <mergeCell ref="B453:B454"/>
    <mergeCell ref="C453:C454"/>
    <mergeCell ref="D466:D467"/>
    <mergeCell ref="D440:D441"/>
    <mergeCell ref="B448:B449"/>
    <mergeCell ref="C448:C449"/>
    <mergeCell ref="D751:D752"/>
    <mergeCell ref="B723:B724"/>
    <mergeCell ref="C723:C724"/>
    <mergeCell ref="D723:D724"/>
    <mergeCell ref="E725:AB725"/>
    <mergeCell ref="B726:B727"/>
    <mergeCell ref="C726:C727"/>
    <mergeCell ref="D726:D727"/>
    <mergeCell ref="B728:B729"/>
    <mergeCell ref="C728:C729"/>
    <mergeCell ref="E468:AB468"/>
    <mergeCell ref="E469:AB469"/>
    <mergeCell ref="D728:D729"/>
    <mergeCell ref="D17:D18"/>
    <mergeCell ref="B19:B20"/>
    <mergeCell ref="C19:C20"/>
    <mergeCell ref="D19:D20"/>
    <mergeCell ref="B88:B89"/>
    <mergeCell ref="C88:C89"/>
    <mergeCell ref="D88:D89"/>
    <mergeCell ref="B86:B87"/>
    <mergeCell ref="C86:C87"/>
    <mergeCell ref="C51:C52"/>
    <mergeCell ref="D51:D52"/>
    <mergeCell ref="C64:C65"/>
    <mergeCell ref="D64:D65"/>
    <mergeCell ref="C49:C50"/>
    <mergeCell ref="D49:D50"/>
    <mergeCell ref="B25:B26"/>
    <mergeCell ref="C25:C26"/>
    <mergeCell ref="D25:D26"/>
    <mergeCell ref="B27:B28"/>
    <mergeCell ref="C27:C28"/>
    <mergeCell ref="D27:D28"/>
    <mergeCell ref="B35:B36"/>
    <mergeCell ref="C35:C36"/>
    <mergeCell ref="D35:D36"/>
    <mergeCell ref="B51:B52"/>
    <mergeCell ref="C75:C76"/>
    <mergeCell ref="D75:D76"/>
    <mergeCell ref="D54:D55"/>
    <mergeCell ref="C23:C24"/>
    <mergeCell ref="D23:D24"/>
    <mergeCell ref="C77:C78"/>
    <mergeCell ref="C82:C83"/>
  </mergeCells>
  <phoneticPr fontId="26" type="noConversion"/>
  <pageMargins left="0.59055118110236204" right="0.196850393700787" top="0.196850393700787" bottom="0.196850393700787" header="0" footer="0"/>
  <pageSetup paperSize="9" orientation="landscape"/>
  <cellWatches>
    <cellWatch r="F772"/>
    <cellWatch r="G772"/>
    <cellWatch r="H772"/>
    <cellWatch r="I772"/>
    <cellWatch r="J772"/>
    <cellWatch r="K772"/>
    <cellWatch r="L772"/>
    <cellWatch r="M772"/>
    <cellWatch r="N772"/>
    <cellWatch r="O772"/>
    <cellWatch r="P772"/>
    <cellWatch r="F773"/>
    <cellWatch r="G773"/>
    <cellWatch r="H773"/>
    <cellWatch r="I773"/>
    <cellWatch r="J773"/>
    <cellWatch r="K773"/>
    <cellWatch r="L773"/>
    <cellWatch r="M773"/>
    <cellWatch r="N773"/>
    <cellWatch r="O773"/>
    <cellWatch r="P773"/>
  </cellWatches>
  <ignoredErrors>
    <ignoredError sqref="G84 I84 K84 M84 O84 Q84 S84 U84 W84 Y84 AA84" formula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BA87E-FC41-4922-852B-8E84D8CBAD45}">
  <sheetPr codeName="Planilha29">
    <tabColor rgb="FF002060"/>
  </sheetPr>
  <dimension ref="A1:AF56"/>
  <sheetViews>
    <sheetView zoomScale="85" zoomScaleNormal="85" workbookViewId="0">
      <pane xSplit="4" ySplit="8" topLeftCell="J9" activePane="bottomRight" state="frozen"/>
      <selection pane="topRight" activeCell="G25" sqref="G25"/>
      <selection pane="bottomLeft" activeCell="G25" sqref="G25"/>
      <selection pane="bottomRight" activeCell="P47" sqref="P47"/>
    </sheetView>
  </sheetViews>
  <sheetFormatPr defaultColWidth="14.42578125" defaultRowHeight="15" customHeight="1"/>
  <cols>
    <col min="1" max="1" width="14.28515625" customWidth="1"/>
    <col min="2" max="2" width="13.28515625" customWidth="1"/>
    <col min="3" max="3" width="85.7109375" customWidth="1"/>
    <col min="4" max="4" width="20.7109375" style="66" customWidth="1"/>
    <col min="5" max="5" width="7.7109375" style="135" customWidth="1"/>
    <col min="6" max="6" width="14.28515625" style="153" bestFit="1" customWidth="1"/>
    <col min="7" max="7" width="7.7109375" style="149" customWidth="1"/>
    <col min="8" max="8" width="14.28515625" style="168" bestFit="1" customWidth="1"/>
    <col min="9" max="9" width="7.7109375" style="149" customWidth="1"/>
    <col min="10" max="10" width="14.28515625" style="168" bestFit="1" customWidth="1"/>
    <col min="11" max="11" width="7.7109375" style="149" customWidth="1"/>
    <col min="12" max="12" width="14.28515625" style="168" bestFit="1" customWidth="1"/>
    <col min="13" max="13" width="7.7109375" style="149" customWidth="1"/>
    <col min="14" max="14" width="13.28515625" style="168" bestFit="1" customWidth="1"/>
    <col min="15" max="15" width="7.7109375" style="149" customWidth="1"/>
    <col min="16" max="16" width="13.28515625" style="168" bestFit="1" customWidth="1"/>
    <col min="17" max="17" width="7.7109375" style="149" customWidth="1"/>
    <col min="18" max="18" width="13.28515625" style="168" bestFit="1" customWidth="1"/>
    <col min="19" max="19" width="7.7109375" style="149" customWidth="1"/>
    <col min="20" max="20" width="13.28515625" style="168" bestFit="1" customWidth="1"/>
    <col min="21" max="21" width="7.7109375" style="149" customWidth="1"/>
    <col min="22" max="22" width="12.7109375" style="168" customWidth="1"/>
    <col min="23" max="23" width="7.7109375" style="149" customWidth="1"/>
    <col min="24" max="24" width="12.7109375" style="168" customWidth="1"/>
    <col min="25" max="25" width="7.7109375" style="149" customWidth="1"/>
    <col min="26" max="26" width="12.7109375" style="168" customWidth="1"/>
    <col min="27" max="27" width="7.7109375" style="149" customWidth="1"/>
    <col min="28" max="28" width="12.7109375" style="168" customWidth="1"/>
    <col min="29" max="36" width="9" customWidth="1"/>
  </cols>
  <sheetData>
    <row r="1" spans="1:32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</row>
    <row r="2" spans="1:32" ht="19.5" customHeight="1">
      <c r="A2" s="1001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2" ht="19.5" customHeight="1">
      <c r="A3" s="136" t="s">
        <v>815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2" ht="19.5" customHeight="1">
      <c r="A4" s="133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2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2" ht="19.5" customHeight="1" thickBot="1">
      <c r="B6" s="983" t="s">
        <v>15</v>
      </c>
      <c r="C6" s="984" t="str">
        <f>'05.03-DRENAGEM'!C8</f>
        <v>INSTALAÇÕES HIDRÁULICAS E SANITÁRIAS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B7" s="1012"/>
      <c r="C7" s="1014"/>
      <c r="D7" s="1027"/>
      <c r="E7" s="989" t="e">
        <f>IF(AA54&lt;&gt;1,"VERIFICAR SOMATÓRIO DAS PORCENTAGENS!!!!!!!","OK")</f>
        <v>#DIV/0!</v>
      </c>
      <c r="F7" s="990"/>
      <c r="G7" s="990"/>
      <c r="H7" s="990"/>
      <c r="I7" s="990"/>
      <c r="J7" s="990"/>
      <c r="K7" s="148"/>
      <c r="L7" s="166"/>
      <c r="M7" s="148"/>
      <c r="N7" s="166"/>
      <c r="O7" s="148"/>
      <c r="P7" s="166"/>
      <c r="Q7" s="148"/>
      <c r="R7" s="166"/>
      <c r="S7" s="148"/>
      <c r="T7" s="166"/>
      <c r="U7" s="148"/>
      <c r="V7" s="166"/>
      <c r="W7" s="148"/>
      <c r="X7" s="166"/>
      <c r="Y7" s="148"/>
      <c r="Z7" s="166"/>
      <c r="AA7" s="148"/>
      <c r="AB7" s="169"/>
    </row>
    <row r="8" spans="1:32" ht="19.5" customHeight="1" thickBot="1">
      <c r="B8" s="1013"/>
      <c r="C8" s="1015"/>
      <c r="D8" s="1028"/>
      <c r="E8" s="980">
        <v>1</v>
      </c>
      <c r="F8" s="981"/>
      <c r="G8" s="980">
        <v>2</v>
      </c>
      <c r="H8" s="981" t="e">
        <f>SUBTOTAL(9,#REF!)</f>
        <v>#REF!</v>
      </c>
      <c r="I8" s="980">
        <v>3</v>
      </c>
      <c r="J8" s="981" t="e">
        <f>SUBTOTAL(9,#REF!)</f>
        <v>#REF!</v>
      </c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1"/>
      <c r="AF8">
        <v>5</v>
      </c>
    </row>
    <row r="9" spans="1:32" ht="15" customHeight="1" thickBot="1">
      <c r="B9" s="76" t="str">
        <f>'05.03-DRENAGEM'!B9</f>
        <v>05.03.000</v>
      </c>
      <c r="C9" s="313" t="str">
        <f>'05.03-DRENAGEM'!C9</f>
        <v>DRENAGEM DE ÁGUAS PLUVIAIS</v>
      </c>
      <c r="D9" s="314">
        <f>'05.03-DRENAGEM'!H9</f>
        <v>0</v>
      </c>
      <c r="E9" s="1000"/>
      <c r="F9" s="1000"/>
      <c r="G9" s="1000"/>
      <c r="H9" s="1000"/>
      <c r="I9" s="1000"/>
      <c r="J9" s="1000"/>
      <c r="K9" s="1000"/>
      <c r="L9" s="1000"/>
      <c r="M9" s="1000"/>
      <c r="N9" s="1000"/>
      <c r="O9" s="1000"/>
      <c r="P9" s="1000"/>
      <c r="Q9" s="1000"/>
      <c r="R9" s="1000"/>
      <c r="S9" s="1000"/>
      <c r="T9" s="1000"/>
      <c r="U9" s="1000"/>
      <c r="V9" s="1000"/>
      <c r="W9" s="1000"/>
      <c r="X9" s="1000"/>
      <c r="Y9" s="1000"/>
      <c r="Z9" s="1000"/>
      <c r="AA9" s="1000"/>
      <c r="AB9" s="1000"/>
      <c r="AF9" s="200" t="s">
        <v>754</v>
      </c>
    </row>
    <row r="10" spans="1:32" ht="15" customHeight="1" thickBot="1">
      <c r="A10">
        <v>1</v>
      </c>
      <c r="B10" s="1005" t="str">
        <f>'05.03-DRENAGEM'!B10</f>
        <v>05.03.100.01</v>
      </c>
      <c r="C10" s="1029" t="str">
        <f>'05.03-DRENAGEM'!C10</f>
        <v>INSTALAÇÃO DE TUBOS DE PVC, SÉRIE R, ÁGUA PLUVIAL, DN75MM ENTERRADO EM VALA ESCAVADA, INCLUSIVE CONEXÕES, CORTES E RECOMPOSIÇÕES.</v>
      </c>
      <c r="D10" s="1030">
        <f>'05.03-DRENAGEM'!H10</f>
        <v>0</v>
      </c>
      <c r="E10" s="175"/>
      <c r="F10" s="161">
        <f>$E$10*$D$10</f>
        <v>0</v>
      </c>
      <c r="G10" s="176"/>
      <c r="H10" s="167">
        <f>$G$10*$D$10</f>
        <v>0</v>
      </c>
      <c r="I10" s="176"/>
      <c r="J10" s="167">
        <f>$I$10*$D$10</f>
        <v>0</v>
      </c>
      <c r="K10" s="176"/>
      <c r="L10" s="167">
        <f>$K$10*$D$10</f>
        <v>0</v>
      </c>
      <c r="M10" s="176"/>
      <c r="N10" s="167">
        <f>$M$10*$D$10</f>
        <v>0</v>
      </c>
      <c r="O10" s="176"/>
      <c r="P10" s="167">
        <f>$O$10*$D$10</f>
        <v>0</v>
      </c>
      <c r="Q10" s="176">
        <v>0.2</v>
      </c>
      <c r="R10" s="167">
        <f>$Q$10*$D$10</f>
        <v>0</v>
      </c>
      <c r="S10" s="176">
        <v>0.2</v>
      </c>
      <c r="T10" s="167">
        <f>$S$10*$D$10</f>
        <v>0</v>
      </c>
      <c r="U10" s="176">
        <v>0.2</v>
      </c>
      <c r="V10" s="167">
        <f>$U$10*$D$10</f>
        <v>0</v>
      </c>
      <c r="W10" s="176">
        <v>0.2</v>
      </c>
      <c r="X10" s="167">
        <f>$W$10*$D$10</f>
        <v>0</v>
      </c>
      <c r="Y10" s="176">
        <v>0.2</v>
      </c>
      <c r="Z10" s="167">
        <f>$Y$10*$D$10</f>
        <v>0</v>
      </c>
      <c r="AA10" s="176"/>
      <c r="AB10" s="167">
        <f>$AA$10*$D$10</f>
        <v>0</v>
      </c>
      <c r="AF10" t="s">
        <v>757</v>
      </c>
    </row>
    <row r="11" spans="1:32" ht="15" customHeight="1" thickBot="1">
      <c r="A11">
        <v>2</v>
      </c>
      <c r="B11" s="1005"/>
      <c r="C11" s="1029"/>
      <c r="D11" s="1029"/>
      <c r="E11" s="162">
        <f>$E$10</f>
        <v>0</v>
      </c>
      <c r="F11" s="163">
        <f>$F$10</f>
        <v>0</v>
      </c>
      <c r="G11" s="164">
        <f>$G$10+$E$11</f>
        <v>0</v>
      </c>
      <c r="H11" s="165">
        <f>$H$10+$F$11</f>
        <v>0</v>
      </c>
      <c r="I11" s="164">
        <f>$I$10+$G$11</f>
        <v>0</v>
      </c>
      <c r="J11" s="165">
        <f>$J$10+$H$11</f>
        <v>0</v>
      </c>
      <c r="K11" s="164">
        <f>$K$10+$I$11</f>
        <v>0</v>
      </c>
      <c r="L11" s="165">
        <f>$L$10+$J$11</f>
        <v>0</v>
      </c>
      <c r="M11" s="164">
        <f>$M$10+$K$11</f>
        <v>0</v>
      </c>
      <c r="N11" s="165">
        <f>$N$10+$L$11</f>
        <v>0</v>
      </c>
      <c r="O11" s="164">
        <f>$O$10+$M$11</f>
        <v>0</v>
      </c>
      <c r="P11" s="165">
        <f>$P$10+$N$11</f>
        <v>0</v>
      </c>
      <c r="Q11" s="164">
        <f>$Q$10+$O$11</f>
        <v>0.2</v>
      </c>
      <c r="R11" s="165">
        <f>$R$10+$P$11</f>
        <v>0</v>
      </c>
      <c r="S11" s="164">
        <f>$S$10+$Q$11</f>
        <v>0.4</v>
      </c>
      <c r="T11" s="165">
        <f>$T$10+$R$11</f>
        <v>0</v>
      </c>
      <c r="U11" s="164">
        <f>$U$10+$S$11</f>
        <v>0.60000000000000009</v>
      </c>
      <c r="V11" s="165">
        <f>$V$10+$T$11</f>
        <v>0</v>
      </c>
      <c r="W11" s="164">
        <f>$W$10+$U$11</f>
        <v>0.8</v>
      </c>
      <c r="X11" s="165">
        <f>$X$10+$V$11</f>
        <v>0</v>
      </c>
      <c r="Y11" s="164">
        <f>$Y$10+$W$11</f>
        <v>1</v>
      </c>
      <c r="Z11" s="165">
        <f>$Z$10+$X$11</f>
        <v>0</v>
      </c>
      <c r="AA11" s="164">
        <f>$AA$10+$Y$11</f>
        <v>1</v>
      </c>
      <c r="AB11" s="165">
        <f>$AB$10+$Z$11</f>
        <v>0</v>
      </c>
    </row>
    <row r="12" spans="1:32" ht="15" customHeight="1" thickBot="1">
      <c r="A12">
        <v>1</v>
      </c>
      <c r="B12" s="1005" t="str">
        <f>'05.03-DRENAGEM'!B11</f>
        <v>05.03.100.02</v>
      </c>
      <c r="C12" s="1029" t="str">
        <f>'05.03-DRENAGEM'!C11</f>
        <v>INSTALAÇÃO DE TUBOS DE PVC, SÉRIE R, ÁGUA PLUVIAL, DN100MM ENTERRADO EM VALA ESCAVADA, INCLUSIVE CONEXÕES, CORTES E RECOMPOSIÇÕES.</v>
      </c>
      <c r="D12" s="1030">
        <f>'05.03-DRENAGEM'!H11</f>
        <v>0</v>
      </c>
      <c r="E12" s="175"/>
      <c r="F12" s="161">
        <f>$E$12*$D$12</f>
        <v>0</v>
      </c>
      <c r="G12" s="176"/>
      <c r="H12" s="167">
        <f>$G$12*$D$12</f>
        <v>0</v>
      </c>
      <c r="I12" s="176"/>
      <c r="J12" s="167">
        <f>$I$12*$D$12</f>
        <v>0</v>
      </c>
      <c r="K12" s="176"/>
      <c r="L12" s="167">
        <f>$K$12*$D$12</f>
        <v>0</v>
      </c>
      <c r="M12" s="176"/>
      <c r="N12" s="167">
        <f>$M$12*$D$12</f>
        <v>0</v>
      </c>
      <c r="O12" s="176"/>
      <c r="P12" s="167">
        <f>$O$12*$D$12</f>
        <v>0</v>
      </c>
      <c r="Q12" s="176">
        <v>0.2</v>
      </c>
      <c r="R12" s="167">
        <f>$Q$12*$D$12</f>
        <v>0</v>
      </c>
      <c r="S12" s="176">
        <v>0.2</v>
      </c>
      <c r="T12" s="167">
        <f>$S$12*$D$12</f>
        <v>0</v>
      </c>
      <c r="U12" s="176">
        <v>0.2</v>
      </c>
      <c r="V12" s="167">
        <f>$U$12*$D$12</f>
        <v>0</v>
      </c>
      <c r="W12" s="176">
        <v>0.2</v>
      </c>
      <c r="X12" s="167">
        <f>$W$12*$D$12</f>
        <v>0</v>
      </c>
      <c r="Y12" s="176">
        <v>0.2</v>
      </c>
      <c r="Z12" s="167">
        <f>$Y$12*$D$12</f>
        <v>0</v>
      </c>
      <c r="AA12" s="176"/>
      <c r="AB12" s="167">
        <f>$AA$12*$D$12</f>
        <v>0</v>
      </c>
      <c r="AF12" t="s">
        <v>760</v>
      </c>
    </row>
    <row r="13" spans="1:32" ht="15" customHeight="1" thickBot="1">
      <c r="A13">
        <v>2</v>
      </c>
      <c r="B13" s="1005"/>
      <c r="C13" s="1029"/>
      <c r="D13" s="1029"/>
      <c r="E13" s="162">
        <f>$E$12</f>
        <v>0</v>
      </c>
      <c r="F13" s="163">
        <f>$F$12</f>
        <v>0</v>
      </c>
      <c r="G13" s="164">
        <f>$G$12+$E$13</f>
        <v>0</v>
      </c>
      <c r="H13" s="165">
        <f>$H$12+$F$13</f>
        <v>0</v>
      </c>
      <c r="I13" s="164">
        <f>$I$12+$G$13</f>
        <v>0</v>
      </c>
      <c r="J13" s="165">
        <f>$J$12+$H$13</f>
        <v>0</v>
      </c>
      <c r="K13" s="164">
        <f>$K$12+$I$13</f>
        <v>0</v>
      </c>
      <c r="L13" s="165">
        <f>$L$12+$J$13</f>
        <v>0</v>
      </c>
      <c r="M13" s="164">
        <f>$M$12+$K$13</f>
        <v>0</v>
      </c>
      <c r="N13" s="165">
        <f>$N$12+$L$13</f>
        <v>0</v>
      </c>
      <c r="O13" s="164">
        <f>$O$12+$M$13</f>
        <v>0</v>
      </c>
      <c r="P13" s="165">
        <f>$P$12+$N$13</f>
        <v>0</v>
      </c>
      <c r="Q13" s="164">
        <f>$Q$12+$O$13</f>
        <v>0.2</v>
      </c>
      <c r="R13" s="165">
        <f>$R$12+$P$13</f>
        <v>0</v>
      </c>
      <c r="S13" s="164">
        <f>$S$12+$Q$13</f>
        <v>0.4</v>
      </c>
      <c r="T13" s="165">
        <f>$T$12+$R$13</f>
        <v>0</v>
      </c>
      <c r="U13" s="164">
        <f>$U$12+$S$13</f>
        <v>0.60000000000000009</v>
      </c>
      <c r="V13" s="165">
        <f>$V$12+$T$13</f>
        <v>0</v>
      </c>
      <c r="W13" s="164">
        <f>$W$12+$U$13</f>
        <v>0.8</v>
      </c>
      <c r="X13" s="165">
        <f>$X$12+$V$13</f>
        <v>0</v>
      </c>
      <c r="Y13" s="164">
        <f>$Y$12+$W$13</f>
        <v>1</v>
      </c>
      <c r="Z13" s="165">
        <f>$Z$12+$X$13</f>
        <v>0</v>
      </c>
      <c r="AA13" s="164">
        <f>$AA$12+$Y$13</f>
        <v>1</v>
      </c>
      <c r="AB13" s="165">
        <f>$AB$12+$Z$13</f>
        <v>0</v>
      </c>
    </row>
    <row r="14" spans="1:32" ht="15" customHeight="1" thickBot="1">
      <c r="A14">
        <v>1</v>
      </c>
      <c r="B14" s="1005" t="str">
        <f>'05.03-DRENAGEM'!B12</f>
        <v>05.03.100.03</v>
      </c>
      <c r="C14" s="1029" t="str">
        <f>'05.03-DRENAGEM'!C12</f>
        <v>INSTALAÇÃO DE TUBOS DE PVC, SÉRIE R, ÁGUA PLUVIAL, DN150MM ENTERRADO EM VALA ESCAVADA, INCLUSIVE CONEXÕES, CORTES E RECOMPOSIÇÕES.</v>
      </c>
      <c r="D14" s="1030">
        <f>'05.03-DRENAGEM'!H12</f>
        <v>0</v>
      </c>
      <c r="E14" s="175"/>
      <c r="F14" s="161">
        <f>$E$14*$D$14</f>
        <v>0</v>
      </c>
      <c r="G14" s="176"/>
      <c r="H14" s="167">
        <f>$G$14*$D$14</f>
        <v>0</v>
      </c>
      <c r="I14" s="176"/>
      <c r="J14" s="167">
        <f>$I$14*$D$14</f>
        <v>0</v>
      </c>
      <c r="K14" s="176"/>
      <c r="L14" s="167">
        <f>$K$14*$D$14</f>
        <v>0</v>
      </c>
      <c r="M14" s="176"/>
      <c r="N14" s="167">
        <f>$M$14*$D$14</f>
        <v>0</v>
      </c>
      <c r="O14" s="176"/>
      <c r="P14" s="167">
        <f>$O$14*$D$14</f>
        <v>0</v>
      </c>
      <c r="Q14" s="176">
        <v>0.2</v>
      </c>
      <c r="R14" s="167">
        <f>$Q$14*$D$14</f>
        <v>0</v>
      </c>
      <c r="S14" s="176">
        <v>0.2</v>
      </c>
      <c r="T14" s="167">
        <f>$S$14*$D$14</f>
        <v>0</v>
      </c>
      <c r="U14" s="176">
        <v>0.2</v>
      </c>
      <c r="V14" s="167">
        <f>$U$14*$D$14</f>
        <v>0</v>
      </c>
      <c r="W14" s="176">
        <v>0.2</v>
      </c>
      <c r="X14" s="167">
        <f>$W$14*$D$14</f>
        <v>0</v>
      </c>
      <c r="Y14" s="176">
        <v>0.2</v>
      </c>
      <c r="Z14" s="167">
        <f>$Y$14*$D$14</f>
        <v>0</v>
      </c>
      <c r="AA14" s="176"/>
      <c r="AB14" s="167">
        <f>$AA$14*$D$14</f>
        <v>0</v>
      </c>
      <c r="AF14" t="s">
        <v>763</v>
      </c>
    </row>
    <row r="15" spans="1:32" ht="15" customHeight="1" thickBot="1">
      <c r="A15">
        <v>2</v>
      </c>
      <c r="B15" s="1005"/>
      <c r="C15" s="1029"/>
      <c r="D15" s="1029"/>
      <c r="E15" s="162">
        <f>$E$14</f>
        <v>0</v>
      </c>
      <c r="F15" s="163">
        <f>$F$14</f>
        <v>0</v>
      </c>
      <c r="G15" s="164">
        <f>$G$14+$E$15</f>
        <v>0</v>
      </c>
      <c r="H15" s="165">
        <f>$H$14+$F$15</f>
        <v>0</v>
      </c>
      <c r="I15" s="164">
        <f>$I$14+$G$15</f>
        <v>0</v>
      </c>
      <c r="J15" s="165">
        <f>$J$14+$H$15</f>
        <v>0</v>
      </c>
      <c r="K15" s="164">
        <f>$K$14+$I$15</f>
        <v>0</v>
      </c>
      <c r="L15" s="165">
        <f>$L$14+$J$15</f>
        <v>0</v>
      </c>
      <c r="M15" s="164">
        <f>$M$14+$K$15</f>
        <v>0</v>
      </c>
      <c r="N15" s="165">
        <f>$N$14+$L$15</f>
        <v>0</v>
      </c>
      <c r="O15" s="164">
        <f>$O$14+$M$15</f>
        <v>0</v>
      </c>
      <c r="P15" s="165">
        <f>$P$14+$N$15</f>
        <v>0</v>
      </c>
      <c r="Q15" s="164">
        <f>$Q$14+$O$15</f>
        <v>0.2</v>
      </c>
      <c r="R15" s="165">
        <f>$R$14+$P$15</f>
        <v>0</v>
      </c>
      <c r="S15" s="164">
        <f>$S$14+$Q$15</f>
        <v>0.4</v>
      </c>
      <c r="T15" s="165">
        <f>$T$14+$R$15</f>
        <v>0</v>
      </c>
      <c r="U15" s="164">
        <f>$U$14+$S$15</f>
        <v>0.60000000000000009</v>
      </c>
      <c r="V15" s="165">
        <f>$V$14+$T$15</f>
        <v>0</v>
      </c>
      <c r="W15" s="164">
        <f>$W$14+$U$15</f>
        <v>0.8</v>
      </c>
      <c r="X15" s="165">
        <f>$X$14+$V$15</f>
        <v>0</v>
      </c>
      <c r="Y15" s="164">
        <f>$Y$14+$W$15</f>
        <v>1</v>
      </c>
      <c r="Z15" s="165">
        <f>$Z$14+$X$15</f>
        <v>0</v>
      </c>
      <c r="AA15" s="164">
        <f>$AA$14+$Y$15</f>
        <v>1</v>
      </c>
      <c r="AB15" s="165">
        <f>$AB$14+$Z$15</f>
        <v>0</v>
      </c>
    </row>
    <row r="16" spans="1:32" ht="15" customHeight="1" thickBot="1">
      <c r="A16">
        <v>1</v>
      </c>
      <c r="B16" s="1005" t="str">
        <f>'05.03-DRENAGEM'!B13</f>
        <v>05.03.100.04</v>
      </c>
      <c r="C16" s="1029" t="str">
        <f>'05.03-DRENAGEM'!C13</f>
        <v>INSTALAÇÃO DE TUBOS DE PVC,  PARA ÁGUA PLUVIAL, DN200MM ENTERRADO EM VALA ESCAVADA, INCLUSIVE CONEXÕES, CORTES E RECOMPOSIÇÕES.</v>
      </c>
      <c r="D16" s="1030">
        <f>'05.03-DRENAGEM'!H13</f>
        <v>0</v>
      </c>
      <c r="E16" s="175"/>
      <c r="F16" s="161">
        <f>$E$16*$D$16</f>
        <v>0</v>
      </c>
      <c r="G16" s="176"/>
      <c r="H16" s="167">
        <f>$G$16*$D$16</f>
        <v>0</v>
      </c>
      <c r="I16" s="176"/>
      <c r="J16" s="167">
        <f>$I$16*$D$16</f>
        <v>0</v>
      </c>
      <c r="K16" s="176"/>
      <c r="L16" s="167">
        <f>$K$16*$D$16</f>
        <v>0</v>
      </c>
      <c r="M16" s="176"/>
      <c r="N16" s="167">
        <f>$M$16*$D$16</f>
        <v>0</v>
      </c>
      <c r="O16" s="176"/>
      <c r="P16" s="167">
        <f>$O$16*$D$16</f>
        <v>0</v>
      </c>
      <c r="Q16" s="176">
        <v>0.2</v>
      </c>
      <c r="R16" s="167">
        <f>$Q$16*$D$16</f>
        <v>0</v>
      </c>
      <c r="S16" s="176">
        <v>0.2</v>
      </c>
      <c r="T16" s="167">
        <f>$S$16*$D$16</f>
        <v>0</v>
      </c>
      <c r="U16" s="176">
        <v>0.2</v>
      </c>
      <c r="V16" s="167">
        <f>$U$16*$D$16</f>
        <v>0</v>
      </c>
      <c r="W16" s="176">
        <v>0.2</v>
      </c>
      <c r="X16" s="167">
        <f>$W$16*$D$16</f>
        <v>0</v>
      </c>
      <c r="Y16" s="176">
        <v>0.2</v>
      </c>
      <c r="Z16" s="167">
        <f>$Y$16*$D$16</f>
        <v>0</v>
      </c>
      <c r="AA16" s="176"/>
      <c r="AB16" s="167">
        <f>$AA$16*$D$16</f>
        <v>0</v>
      </c>
      <c r="AF16" t="s">
        <v>766</v>
      </c>
    </row>
    <row r="17" spans="1:32" ht="15" customHeight="1" thickBot="1">
      <c r="A17">
        <v>2</v>
      </c>
      <c r="B17" s="1005"/>
      <c r="C17" s="1029"/>
      <c r="D17" s="1029"/>
      <c r="E17" s="162">
        <f>$E$16</f>
        <v>0</v>
      </c>
      <c r="F17" s="163">
        <f>$F$16</f>
        <v>0</v>
      </c>
      <c r="G17" s="164">
        <f>$G$16+$E$17</f>
        <v>0</v>
      </c>
      <c r="H17" s="165">
        <f>$H$16+$F$17</f>
        <v>0</v>
      </c>
      <c r="I17" s="164">
        <f>$I$16+$G$17</f>
        <v>0</v>
      </c>
      <c r="J17" s="165">
        <f>$J$16+$H$17</f>
        <v>0</v>
      </c>
      <c r="K17" s="164">
        <f>$K$16+$I$17</f>
        <v>0</v>
      </c>
      <c r="L17" s="165">
        <f>$L$16+$J$17</f>
        <v>0</v>
      </c>
      <c r="M17" s="164">
        <f>$M$16+$K$17</f>
        <v>0</v>
      </c>
      <c r="N17" s="165">
        <f>$N$16+$L$17</f>
        <v>0</v>
      </c>
      <c r="O17" s="164">
        <f>$O$16+$M$17</f>
        <v>0</v>
      </c>
      <c r="P17" s="165">
        <f>$P$16+$N$17</f>
        <v>0</v>
      </c>
      <c r="Q17" s="164">
        <f>$Q$16+$O$17</f>
        <v>0.2</v>
      </c>
      <c r="R17" s="165">
        <f>$R$16+$P$17</f>
        <v>0</v>
      </c>
      <c r="S17" s="164">
        <f>$S$16+$Q$17</f>
        <v>0.4</v>
      </c>
      <c r="T17" s="165">
        <f>$T$16+$R$17</f>
        <v>0</v>
      </c>
      <c r="U17" s="164">
        <f>$U$16+$S$17</f>
        <v>0.60000000000000009</v>
      </c>
      <c r="V17" s="165">
        <f>$V$16+$T$17</f>
        <v>0</v>
      </c>
      <c r="W17" s="164">
        <f>$W$16+$U$17</f>
        <v>0.8</v>
      </c>
      <c r="X17" s="165">
        <f>$X$16+$V$17</f>
        <v>0</v>
      </c>
      <c r="Y17" s="164">
        <f>$Y$16+$W$17</f>
        <v>1</v>
      </c>
      <c r="Z17" s="165">
        <f>$Z$16+$X$17</f>
        <v>0</v>
      </c>
      <c r="AA17" s="164">
        <f>$AA$16+$Y$17</f>
        <v>1</v>
      </c>
      <c r="AB17" s="165">
        <f>$AB$16+$Z$17</f>
        <v>0</v>
      </c>
    </row>
    <row r="18" spans="1:32" ht="15" customHeight="1" thickBot="1">
      <c r="A18">
        <v>1</v>
      </c>
      <c r="B18" s="1005" t="str">
        <f>'05.03-DRENAGEM'!B14</f>
        <v>05.03.100.05</v>
      </c>
      <c r="C18" s="1029" t="str">
        <f>'05.03-DRENAGEM'!C14</f>
        <v>INSTALAÇÃO DE TUBOS DE PVC, SÉRIE R, ÁGUA PLUVIAL, DN75MM, FIXADO COM ABRAÇADEIRA METÁLICA, INCLUSIVE CONEXÕES, CORTES E RECOMPOSIÇÕES.</v>
      </c>
      <c r="D18" s="1030">
        <f>'05.03-DRENAGEM'!H14</f>
        <v>0</v>
      </c>
      <c r="E18" s="175"/>
      <c r="F18" s="161">
        <f>$E$18*$D$18</f>
        <v>0</v>
      </c>
      <c r="G18" s="176"/>
      <c r="H18" s="167">
        <f>$G$18*$D$18</f>
        <v>0</v>
      </c>
      <c r="I18" s="176"/>
      <c r="J18" s="167">
        <f>$I$18*$D$18</f>
        <v>0</v>
      </c>
      <c r="K18" s="176"/>
      <c r="L18" s="167">
        <f>$K$18*$D$18</f>
        <v>0</v>
      </c>
      <c r="M18" s="176"/>
      <c r="N18" s="167">
        <f>$M$18*$D$18</f>
        <v>0</v>
      </c>
      <c r="O18" s="176"/>
      <c r="P18" s="167">
        <f>$O$18*$D$18</f>
        <v>0</v>
      </c>
      <c r="Q18" s="176">
        <v>0.2</v>
      </c>
      <c r="R18" s="167">
        <f>$Q$18*$D$18</f>
        <v>0</v>
      </c>
      <c r="S18" s="176">
        <v>0.2</v>
      </c>
      <c r="T18" s="167">
        <f>$S$18*$D$18</f>
        <v>0</v>
      </c>
      <c r="U18" s="176">
        <v>0.2</v>
      </c>
      <c r="V18" s="167">
        <f>$U$18*$D$18</f>
        <v>0</v>
      </c>
      <c r="W18" s="176">
        <v>0.2</v>
      </c>
      <c r="X18" s="167">
        <f>$W$18*$D$18</f>
        <v>0</v>
      </c>
      <c r="Y18" s="176">
        <v>0.2</v>
      </c>
      <c r="Z18" s="167">
        <f>$Y$18*$D$18</f>
        <v>0</v>
      </c>
      <c r="AA18" s="176"/>
      <c r="AB18" s="167">
        <f>$AA$18*$D$18</f>
        <v>0</v>
      </c>
      <c r="AF18" t="s">
        <v>769</v>
      </c>
    </row>
    <row r="19" spans="1:32" ht="15" customHeight="1" thickBot="1">
      <c r="A19">
        <v>2</v>
      </c>
      <c r="B19" s="1005"/>
      <c r="C19" s="1029"/>
      <c r="D19" s="1029"/>
      <c r="E19" s="162">
        <f>$E$18</f>
        <v>0</v>
      </c>
      <c r="F19" s="163">
        <f>$F$18</f>
        <v>0</v>
      </c>
      <c r="G19" s="164">
        <f>$G$18+$E$19</f>
        <v>0</v>
      </c>
      <c r="H19" s="165">
        <f>$H$18+$F$19</f>
        <v>0</v>
      </c>
      <c r="I19" s="164">
        <f>$I$18+$G$19</f>
        <v>0</v>
      </c>
      <c r="J19" s="165">
        <f>$J$18+$H$19</f>
        <v>0</v>
      </c>
      <c r="K19" s="164">
        <f>$K$18+$I$19</f>
        <v>0</v>
      </c>
      <c r="L19" s="165">
        <f>$L$18+$J$19</f>
        <v>0</v>
      </c>
      <c r="M19" s="164">
        <f>$M$18+$K$19</f>
        <v>0</v>
      </c>
      <c r="N19" s="165">
        <f>$N$18+$L$19</f>
        <v>0</v>
      </c>
      <c r="O19" s="164">
        <f>$O$18+$M$19</f>
        <v>0</v>
      </c>
      <c r="P19" s="165">
        <f>$P$18+$N$19</f>
        <v>0</v>
      </c>
      <c r="Q19" s="164">
        <f>$Q$18+$O$19</f>
        <v>0.2</v>
      </c>
      <c r="R19" s="165">
        <f>$R$18+$P$19</f>
        <v>0</v>
      </c>
      <c r="S19" s="164">
        <f>$S$18+$Q$19</f>
        <v>0.4</v>
      </c>
      <c r="T19" s="165">
        <f>$T$18+$R$19</f>
        <v>0</v>
      </c>
      <c r="U19" s="164">
        <f>$U$18+$S$19</f>
        <v>0.60000000000000009</v>
      </c>
      <c r="V19" s="165">
        <f>$V$18+$T$19</f>
        <v>0</v>
      </c>
      <c r="W19" s="164">
        <f>$W$18+$U$19</f>
        <v>0.8</v>
      </c>
      <c r="X19" s="165">
        <f>$X$18+$V$19</f>
        <v>0</v>
      </c>
      <c r="Y19" s="164">
        <f>$Y$18+$W$19</f>
        <v>1</v>
      </c>
      <c r="Z19" s="165">
        <f>$Z$18+$X$19</f>
        <v>0</v>
      </c>
      <c r="AA19" s="164">
        <f>$AA$18+$Y$19</f>
        <v>1</v>
      </c>
      <c r="AB19" s="165">
        <f>$AB$18+$Z$19</f>
        <v>0</v>
      </c>
    </row>
    <row r="20" spans="1:32" ht="15" customHeight="1" thickBot="1">
      <c r="A20">
        <v>1</v>
      </c>
      <c r="B20" s="1005" t="str">
        <f>'05.03-DRENAGEM'!B15</f>
        <v>05.03.100.06</v>
      </c>
      <c r="C20" s="1029" t="str">
        <f>'05.03-DRENAGEM'!C15</f>
        <v>INSTALAÇÃO DE TUBOS DE PVC, SÉRIE R, ÁGUA PLUVIAL, DN100MM, FIXADO COM ABRAÇADEIRA METÁLICA, INCLUSIVE CONEXÕES, CORTES E RECOMPOSIÇÕES.</v>
      </c>
      <c r="D20" s="1030">
        <f>'05.03-DRENAGEM'!H15</f>
        <v>0</v>
      </c>
      <c r="E20" s="175"/>
      <c r="F20" s="161">
        <f>$E$20*$D$20</f>
        <v>0</v>
      </c>
      <c r="G20" s="176"/>
      <c r="H20" s="167">
        <f>$G$20*$D$20</f>
        <v>0</v>
      </c>
      <c r="I20" s="176"/>
      <c r="J20" s="167">
        <f>$I$20*$D$20</f>
        <v>0</v>
      </c>
      <c r="K20" s="176"/>
      <c r="L20" s="167">
        <f>$K$20*$D$20</f>
        <v>0</v>
      </c>
      <c r="M20" s="176"/>
      <c r="N20" s="167">
        <f>$M$20*$D$20</f>
        <v>0</v>
      </c>
      <c r="O20" s="176"/>
      <c r="P20" s="167">
        <f>$O$20*$D$20</f>
        <v>0</v>
      </c>
      <c r="Q20" s="176">
        <v>0.2</v>
      </c>
      <c r="R20" s="167">
        <f>$Q$20*$D$20</f>
        <v>0</v>
      </c>
      <c r="S20" s="176">
        <v>0.2</v>
      </c>
      <c r="T20" s="167">
        <f>$S$20*$D$20</f>
        <v>0</v>
      </c>
      <c r="U20" s="176">
        <v>0.2</v>
      </c>
      <c r="V20" s="167">
        <f>$U$20*$D$20</f>
        <v>0</v>
      </c>
      <c r="W20" s="176">
        <v>0.2</v>
      </c>
      <c r="X20" s="167">
        <f>$W$20*$D$20</f>
        <v>0</v>
      </c>
      <c r="Y20" s="176">
        <v>0.2</v>
      </c>
      <c r="Z20" s="167">
        <f>$Y$20*$D$20</f>
        <v>0</v>
      </c>
      <c r="AA20" s="176"/>
      <c r="AB20" s="167">
        <f>$AA$20*$D$20</f>
        <v>0</v>
      </c>
      <c r="AF20" t="s">
        <v>772</v>
      </c>
    </row>
    <row r="21" spans="1:32" ht="15" customHeight="1" thickBot="1">
      <c r="A21">
        <v>2</v>
      </c>
      <c r="B21" s="1005"/>
      <c r="C21" s="1029"/>
      <c r="D21" s="1029"/>
      <c r="E21" s="162">
        <f>$E$20</f>
        <v>0</v>
      </c>
      <c r="F21" s="163">
        <f>$F$20</f>
        <v>0</v>
      </c>
      <c r="G21" s="164">
        <f>$G$20+$E$21</f>
        <v>0</v>
      </c>
      <c r="H21" s="165">
        <f>$H$20+$F$21</f>
        <v>0</v>
      </c>
      <c r="I21" s="164">
        <f>$I$20+$G$21</f>
        <v>0</v>
      </c>
      <c r="J21" s="165">
        <f>$J$20+$H$21</f>
        <v>0</v>
      </c>
      <c r="K21" s="164">
        <f>$K$20+$I$21</f>
        <v>0</v>
      </c>
      <c r="L21" s="165">
        <f>$L$20+$J$21</f>
        <v>0</v>
      </c>
      <c r="M21" s="164">
        <f>$M$20+$K$21</f>
        <v>0</v>
      </c>
      <c r="N21" s="165">
        <f>$N$20+$L$21</f>
        <v>0</v>
      </c>
      <c r="O21" s="164">
        <f>$O$20+$M$21</f>
        <v>0</v>
      </c>
      <c r="P21" s="165">
        <f>$P$20+$N$21</f>
        <v>0</v>
      </c>
      <c r="Q21" s="164">
        <f>$Q$20+$O$21</f>
        <v>0.2</v>
      </c>
      <c r="R21" s="165">
        <f>$R$20+$P$21</f>
        <v>0</v>
      </c>
      <c r="S21" s="164">
        <f>$S$20+$Q$21</f>
        <v>0.4</v>
      </c>
      <c r="T21" s="165">
        <f>$T$20+$R$21</f>
        <v>0</v>
      </c>
      <c r="U21" s="164">
        <f>$U$20+$S$21</f>
        <v>0.60000000000000009</v>
      </c>
      <c r="V21" s="165">
        <f>$V$20+$T$21</f>
        <v>0</v>
      </c>
      <c r="W21" s="164">
        <f>$W$20+$U$21</f>
        <v>0.8</v>
      </c>
      <c r="X21" s="165">
        <f>$X$20+$V$21</f>
        <v>0</v>
      </c>
      <c r="Y21" s="164">
        <f>$Y$20+$W$21</f>
        <v>1</v>
      </c>
      <c r="Z21" s="165">
        <f>$Z$20+$X$21</f>
        <v>0</v>
      </c>
      <c r="AA21" s="164">
        <f>$AA$20+$Y$21</f>
        <v>1</v>
      </c>
      <c r="AB21" s="165">
        <f>$AB$20+$Z$21</f>
        <v>0</v>
      </c>
    </row>
    <row r="22" spans="1:32" ht="15" customHeight="1" thickBot="1">
      <c r="A22">
        <v>1</v>
      </c>
      <c r="B22" s="1005" t="str">
        <f>'05.03-DRENAGEM'!B16</f>
        <v>05.03.100.07</v>
      </c>
      <c r="C22" s="1029" t="str">
        <f>'05.03-DRENAGEM'!C16</f>
        <v>INSTALAÇÃO DE TUBOS DE PVC, SÉRIE R, ÁGUA PLUVIAL, DN150MM, FIXADO COM ABRAÇADEIRA METÁLICA, INCLUSIVE CONEXÕES, CORTES E RECOMPOSIÇÕES.</v>
      </c>
      <c r="D22" s="1030">
        <f>'05.03-DRENAGEM'!H16</f>
        <v>0</v>
      </c>
      <c r="E22" s="175"/>
      <c r="F22" s="161">
        <f>$E$22*$D$22</f>
        <v>0</v>
      </c>
      <c r="G22" s="176"/>
      <c r="H22" s="167">
        <f>$G$22*$D$22</f>
        <v>0</v>
      </c>
      <c r="I22" s="176"/>
      <c r="J22" s="167">
        <f>$I$22*$D$22</f>
        <v>0</v>
      </c>
      <c r="K22" s="176"/>
      <c r="L22" s="167">
        <f>$K$22*$D$22</f>
        <v>0</v>
      </c>
      <c r="M22" s="176"/>
      <c r="N22" s="167">
        <f>$M$22*$D$22</f>
        <v>0</v>
      </c>
      <c r="O22" s="176"/>
      <c r="P22" s="167">
        <f>$O$22*$D$22</f>
        <v>0</v>
      </c>
      <c r="Q22" s="176">
        <v>0.2</v>
      </c>
      <c r="R22" s="167">
        <f>$Q$22*$D$22</f>
        <v>0</v>
      </c>
      <c r="S22" s="176">
        <v>0.2</v>
      </c>
      <c r="T22" s="167">
        <f>$S$22*$D$22</f>
        <v>0</v>
      </c>
      <c r="U22" s="176">
        <v>0.2</v>
      </c>
      <c r="V22" s="167">
        <f>$U$22*$D$22</f>
        <v>0</v>
      </c>
      <c r="W22" s="176">
        <v>0.2</v>
      </c>
      <c r="X22" s="167">
        <f>$W$22*$D$22</f>
        <v>0</v>
      </c>
      <c r="Y22" s="176">
        <v>0.2</v>
      </c>
      <c r="Z22" s="167">
        <f>$Y$22*$D$22</f>
        <v>0</v>
      </c>
      <c r="AA22" s="176"/>
      <c r="AB22" s="167">
        <f>$AA$22*$D$22</f>
        <v>0</v>
      </c>
      <c r="AF22" t="s">
        <v>775</v>
      </c>
    </row>
    <row r="23" spans="1:32" ht="15" customHeight="1" thickBot="1">
      <c r="A23">
        <v>2</v>
      </c>
      <c r="B23" s="1005"/>
      <c r="C23" s="1029"/>
      <c r="D23" s="1029"/>
      <c r="E23" s="162">
        <f>$E$22</f>
        <v>0</v>
      </c>
      <c r="F23" s="163">
        <f>$F$22</f>
        <v>0</v>
      </c>
      <c r="G23" s="164">
        <f>$G$22+$E$23</f>
        <v>0</v>
      </c>
      <c r="H23" s="165">
        <f>$H$22+$F$23</f>
        <v>0</v>
      </c>
      <c r="I23" s="164">
        <f>$I$22+$G$23</f>
        <v>0</v>
      </c>
      <c r="J23" s="165">
        <f>$J$22+$H$23</f>
        <v>0</v>
      </c>
      <c r="K23" s="164">
        <f>$K$22+$I$23</f>
        <v>0</v>
      </c>
      <c r="L23" s="165">
        <f>$L$22+$J$23</f>
        <v>0</v>
      </c>
      <c r="M23" s="164">
        <f>$M$22+$K$23</f>
        <v>0</v>
      </c>
      <c r="N23" s="165">
        <f>$N$22+$L$23</f>
        <v>0</v>
      </c>
      <c r="O23" s="164">
        <f>$O$22+$M$23</f>
        <v>0</v>
      </c>
      <c r="P23" s="165">
        <f>$P$22+$N$23</f>
        <v>0</v>
      </c>
      <c r="Q23" s="164">
        <f>$Q$22+$O$23</f>
        <v>0.2</v>
      </c>
      <c r="R23" s="165">
        <f>$R$22+$P$23</f>
        <v>0</v>
      </c>
      <c r="S23" s="164">
        <f>$S$22+$Q$23</f>
        <v>0.4</v>
      </c>
      <c r="T23" s="165">
        <f>$T$22+$R$23</f>
        <v>0</v>
      </c>
      <c r="U23" s="164">
        <f>$U$22+$S$23</f>
        <v>0.60000000000000009</v>
      </c>
      <c r="V23" s="165">
        <f>$V$22+$T$23</f>
        <v>0</v>
      </c>
      <c r="W23" s="164">
        <f>$W$22+$U$23</f>
        <v>0.8</v>
      </c>
      <c r="X23" s="165">
        <f>$X$22+$V$23</f>
        <v>0</v>
      </c>
      <c r="Y23" s="164">
        <f>$Y$22+$W$23</f>
        <v>1</v>
      </c>
      <c r="Z23" s="165">
        <f>$Z$22+$X$23</f>
        <v>0</v>
      </c>
      <c r="AA23" s="164">
        <f>$AA$22+$Y$23</f>
        <v>1</v>
      </c>
      <c r="AB23" s="165">
        <f>$AB$22+$Z$23</f>
        <v>0</v>
      </c>
    </row>
    <row r="24" spans="1:32" ht="15" customHeight="1" thickBot="1">
      <c r="A24">
        <v>1</v>
      </c>
      <c r="B24" s="1005" t="str">
        <f>'05.03-DRENAGEM'!B17</f>
        <v>05.03.100.08</v>
      </c>
      <c r="C24" s="1029" t="str">
        <f>'05.03-DRENAGEM'!C17</f>
        <v>CONDUTOR VERTICAL EM ALUMÍNIO PARA ÁGUA PLUVIAL, 3" - FORNECIMENTO E FIXAÇÃO</v>
      </c>
      <c r="D24" s="1030">
        <f>'05.03-DRENAGEM'!H17</f>
        <v>0</v>
      </c>
      <c r="E24" s="175"/>
      <c r="F24" s="161">
        <f>$E$24*$D$24</f>
        <v>0</v>
      </c>
      <c r="G24" s="176">
        <v>0.25</v>
      </c>
      <c r="H24" s="167">
        <f>$G$24*$D$24</f>
        <v>0</v>
      </c>
      <c r="I24" s="176">
        <v>5.5E-2</v>
      </c>
      <c r="J24" s="167">
        <f>$I$24*$D$24</f>
        <v>0</v>
      </c>
      <c r="K24" s="176">
        <v>0.2</v>
      </c>
      <c r="L24" s="167">
        <f>$K$24*$D$24</f>
        <v>0</v>
      </c>
      <c r="M24" s="176">
        <v>0.09</v>
      </c>
      <c r="N24" s="167">
        <f>$M$24*$D$24</f>
        <v>0</v>
      </c>
      <c r="O24" s="176">
        <v>0.125</v>
      </c>
      <c r="P24" s="167">
        <f>$O$24*$D$24</f>
        <v>0</v>
      </c>
      <c r="Q24" s="176">
        <v>0.11</v>
      </c>
      <c r="R24" s="167">
        <f>$Q$24*$D$24</f>
        <v>0</v>
      </c>
      <c r="S24" s="176">
        <v>0.08</v>
      </c>
      <c r="T24" s="167">
        <f>$S$24*$D$24</f>
        <v>0</v>
      </c>
      <c r="U24" s="176">
        <v>0.09</v>
      </c>
      <c r="V24" s="167">
        <f>$U$24*$D$24</f>
        <v>0</v>
      </c>
      <c r="W24" s="176"/>
      <c r="X24" s="167">
        <f>$W$24*$D$24</f>
        <v>0</v>
      </c>
      <c r="Y24" s="176"/>
      <c r="Z24" s="167">
        <f>$Y$24*$D$24</f>
        <v>0</v>
      </c>
      <c r="AA24" s="176"/>
      <c r="AB24" s="167">
        <f>$AA$24*$D$24</f>
        <v>0</v>
      </c>
      <c r="AF24" t="s">
        <v>778</v>
      </c>
    </row>
    <row r="25" spans="1:32" ht="15" customHeight="1" thickBot="1">
      <c r="A25">
        <v>2</v>
      </c>
      <c r="B25" s="1005"/>
      <c r="C25" s="1029"/>
      <c r="D25" s="1029"/>
      <c r="E25" s="162">
        <f>$E$24</f>
        <v>0</v>
      </c>
      <c r="F25" s="163">
        <f>$F$24</f>
        <v>0</v>
      </c>
      <c r="G25" s="164">
        <f>$G$24+$E$25</f>
        <v>0.25</v>
      </c>
      <c r="H25" s="165">
        <f>$H$24+$F$25</f>
        <v>0</v>
      </c>
      <c r="I25" s="164">
        <f>$I$24+$G$25</f>
        <v>0.30499999999999999</v>
      </c>
      <c r="J25" s="165">
        <f>$J$24+$H$25</f>
        <v>0</v>
      </c>
      <c r="K25" s="164">
        <f>$K$24+$I$25</f>
        <v>0.505</v>
      </c>
      <c r="L25" s="165">
        <f>$L$24+$J$25</f>
        <v>0</v>
      </c>
      <c r="M25" s="164">
        <f>$M$24+$K$25</f>
        <v>0.59499999999999997</v>
      </c>
      <c r="N25" s="165">
        <f>$N$24+$L$25</f>
        <v>0</v>
      </c>
      <c r="O25" s="164">
        <f>$O$24+$M$25</f>
        <v>0.72</v>
      </c>
      <c r="P25" s="165">
        <f>$P$24+$N$25</f>
        <v>0</v>
      </c>
      <c r="Q25" s="164">
        <f>$Q$24+$O$25</f>
        <v>0.83</v>
      </c>
      <c r="R25" s="165">
        <f>$R$24+$P$25</f>
        <v>0</v>
      </c>
      <c r="S25" s="164">
        <f>$S$24+$Q$25</f>
        <v>0.90999999999999992</v>
      </c>
      <c r="T25" s="165">
        <f>$T$24+$R$25</f>
        <v>0</v>
      </c>
      <c r="U25" s="164">
        <f>$U$24+$S$25</f>
        <v>0.99999999999999989</v>
      </c>
      <c r="V25" s="165">
        <f>$V$24+$T$25</f>
        <v>0</v>
      </c>
      <c r="W25" s="164">
        <f>$W$24+$U$25</f>
        <v>0.99999999999999989</v>
      </c>
      <c r="X25" s="165">
        <f>$X$24+$V$25</f>
        <v>0</v>
      </c>
      <c r="Y25" s="164">
        <f>$Y$24+$W$25</f>
        <v>0.99999999999999989</v>
      </c>
      <c r="Z25" s="165">
        <f>$Z$24+$X$25</f>
        <v>0</v>
      </c>
      <c r="AA25" s="164">
        <f>$AA$24+$Y$25</f>
        <v>0.99999999999999989</v>
      </c>
      <c r="AB25" s="165">
        <f>$AB$24+$Z$25</f>
        <v>0</v>
      </c>
    </row>
    <row r="26" spans="1:32" ht="15" customHeight="1" thickBot="1">
      <c r="A26">
        <v>1</v>
      </c>
      <c r="B26" s="1005" t="str">
        <f>'05.03-DRENAGEM'!B18</f>
        <v>05.03.100.09</v>
      </c>
      <c r="C26" s="1029" t="str">
        <f>'05.03-DRENAGEM'!C18</f>
        <v>CONDUTOR VERTICAL EM ALUMÍNIO PARA ÁGUA PLUVIAL, 4" - FORNECIMENTO E FIXAÇÃO</v>
      </c>
      <c r="D26" s="1030">
        <f>'05.03-DRENAGEM'!H18</f>
        <v>0</v>
      </c>
      <c r="E26" s="175"/>
      <c r="F26" s="161">
        <f>$E$26*$D$26</f>
        <v>0</v>
      </c>
      <c r="G26" s="176">
        <v>0.25</v>
      </c>
      <c r="H26" s="167">
        <f>$G$26*$D$26</f>
        <v>0</v>
      </c>
      <c r="I26" s="176">
        <v>5.5E-2</v>
      </c>
      <c r="J26" s="167">
        <f>$I$26*$D$26</f>
        <v>0</v>
      </c>
      <c r="K26" s="176">
        <v>0.2</v>
      </c>
      <c r="L26" s="167">
        <f>$K$26*$D$26</f>
        <v>0</v>
      </c>
      <c r="M26" s="176">
        <v>0.09</v>
      </c>
      <c r="N26" s="167">
        <f>$M$26*$D$26</f>
        <v>0</v>
      </c>
      <c r="O26" s="176">
        <v>0.125</v>
      </c>
      <c r="P26" s="167">
        <f>$O$26*$D$26</f>
        <v>0</v>
      </c>
      <c r="Q26" s="176">
        <v>0.11</v>
      </c>
      <c r="R26" s="167">
        <f>$Q$26*$D$26</f>
        <v>0</v>
      </c>
      <c r="S26" s="176">
        <v>0.08</v>
      </c>
      <c r="T26" s="167">
        <f>$S$26*$D$26</f>
        <v>0</v>
      </c>
      <c r="U26" s="176">
        <v>0.09</v>
      </c>
      <c r="V26" s="167">
        <f>$U$26*$D$26</f>
        <v>0</v>
      </c>
      <c r="W26" s="176"/>
      <c r="X26" s="167">
        <f>$W$26*$D$26</f>
        <v>0</v>
      </c>
      <c r="Y26" s="176"/>
      <c r="Z26" s="167">
        <f>$Y$26*$D$26</f>
        <v>0</v>
      </c>
      <c r="AA26" s="176"/>
      <c r="AB26" s="167">
        <f>$AA$26*$D$26</f>
        <v>0</v>
      </c>
      <c r="AF26" t="s">
        <v>781</v>
      </c>
    </row>
    <row r="27" spans="1:32" ht="15" customHeight="1" thickBot="1">
      <c r="A27">
        <v>2</v>
      </c>
      <c r="B27" s="1005"/>
      <c r="C27" s="1029"/>
      <c r="D27" s="1029"/>
      <c r="E27" s="162">
        <f>$E$26</f>
        <v>0</v>
      </c>
      <c r="F27" s="163">
        <f>$F$26</f>
        <v>0</v>
      </c>
      <c r="G27" s="164">
        <f>$G$26+$E$27</f>
        <v>0.25</v>
      </c>
      <c r="H27" s="165">
        <f>$H$26+$F$27</f>
        <v>0</v>
      </c>
      <c r="I27" s="164">
        <f>$I$26+$G$27</f>
        <v>0.30499999999999999</v>
      </c>
      <c r="J27" s="165">
        <f>$J$26+$H$27</f>
        <v>0</v>
      </c>
      <c r="K27" s="164">
        <f>$K$26+$I$27</f>
        <v>0.505</v>
      </c>
      <c r="L27" s="165">
        <f>$L$26+$J$27</f>
        <v>0</v>
      </c>
      <c r="M27" s="164">
        <f>$M$26+$K$27</f>
        <v>0.59499999999999997</v>
      </c>
      <c r="N27" s="165">
        <f>$N$26+$L$27</f>
        <v>0</v>
      </c>
      <c r="O27" s="164">
        <f>$O$26+$M$27</f>
        <v>0.72</v>
      </c>
      <c r="P27" s="165">
        <f>$P$26+$N$27</f>
        <v>0</v>
      </c>
      <c r="Q27" s="164">
        <f>$Q$26+$O$27</f>
        <v>0.83</v>
      </c>
      <c r="R27" s="165">
        <f>$R$26+$P$27</f>
        <v>0</v>
      </c>
      <c r="S27" s="164">
        <f>$S$26+$Q$27</f>
        <v>0.90999999999999992</v>
      </c>
      <c r="T27" s="165">
        <f>$T$26+$R$27</f>
        <v>0</v>
      </c>
      <c r="U27" s="164">
        <f>$U$26+$S$27</f>
        <v>0.99999999999999989</v>
      </c>
      <c r="V27" s="165">
        <f>$V$26+$T$27</f>
        <v>0</v>
      </c>
      <c r="W27" s="164">
        <f>$W$26+$U$27</f>
        <v>0.99999999999999989</v>
      </c>
      <c r="X27" s="165">
        <f>$X$26+$V$27</f>
        <v>0</v>
      </c>
      <c r="Y27" s="164">
        <f>$Y$26+$W$27</f>
        <v>0.99999999999999989</v>
      </c>
      <c r="Z27" s="165">
        <f>$Z$26+$X$27</f>
        <v>0</v>
      </c>
      <c r="AA27" s="164">
        <f>$AA$26+$Y$27</f>
        <v>0.99999999999999989</v>
      </c>
      <c r="AB27" s="165">
        <f>$AB$26+$Z$27</f>
        <v>0</v>
      </c>
    </row>
    <row r="28" spans="1:32" ht="15" customHeight="1" thickBot="1">
      <c r="A28">
        <v>1</v>
      </c>
      <c r="B28" s="1005" t="str">
        <f>'05.03-DRENAGEM'!B19</f>
        <v>05.03.100.10</v>
      </c>
      <c r="C28" s="1029" t="str">
        <f>'05.03-DRENAGEM'!C19</f>
        <v>CONDUTOR VERTICAL EM ALUMÍNIO PARA ÁGUA PLUVIAL, 6" - FORNECIMENTO E FIXAÇÃO</v>
      </c>
      <c r="D28" s="1030">
        <f>'05.03-DRENAGEM'!H19</f>
        <v>0</v>
      </c>
      <c r="E28" s="175"/>
      <c r="F28" s="161">
        <f>$E$28*$D$28</f>
        <v>0</v>
      </c>
      <c r="G28" s="176">
        <v>0.25</v>
      </c>
      <c r="H28" s="167">
        <f>$G$28*$D$28</f>
        <v>0</v>
      </c>
      <c r="I28" s="176">
        <v>5.5E-2</v>
      </c>
      <c r="J28" s="167">
        <f>$I$28*$D$28</f>
        <v>0</v>
      </c>
      <c r="K28" s="176">
        <v>0.2</v>
      </c>
      <c r="L28" s="167">
        <f>$K$28*$D$28</f>
        <v>0</v>
      </c>
      <c r="M28" s="176">
        <v>0.09</v>
      </c>
      <c r="N28" s="167">
        <f>$M$28*$D$28</f>
        <v>0</v>
      </c>
      <c r="O28" s="176">
        <v>0.125</v>
      </c>
      <c r="P28" s="167">
        <f>$O$28*$D$28</f>
        <v>0</v>
      </c>
      <c r="Q28" s="176">
        <v>0.11</v>
      </c>
      <c r="R28" s="167">
        <f>$Q$28*$D$28</f>
        <v>0</v>
      </c>
      <c r="S28" s="176">
        <v>0.08</v>
      </c>
      <c r="T28" s="167">
        <f>$S$28*$D$28</f>
        <v>0</v>
      </c>
      <c r="U28" s="176">
        <v>0.09</v>
      </c>
      <c r="V28" s="167">
        <f>$U$28*$D$28</f>
        <v>0</v>
      </c>
      <c r="W28" s="176"/>
      <c r="X28" s="167">
        <f>$W$28*$D$28</f>
        <v>0</v>
      </c>
      <c r="Y28" s="176"/>
      <c r="Z28" s="167">
        <f>$Y$28*$D$28</f>
        <v>0</v>
      </c>
      <c r="AA28" s="176"/>
      <c r="AB28" s="167">
        <f>$AA$28*$D$28</f>
        <v>0</v>
      </c>
      <c r="AF28" t="s">
        <v>784</v>
      </c>
    </row>
    <row r="29" spans="1:32" ht="15" customHeight="1" thickBot="1">
      <c r="A29">
        <v>2</v>
      </c>
      <c r="B29" s="1005"/>
      <c r="C29" s="1029"/>
      <c r="D29" s="1029"/>
      <c r="E29" s="162">
        <f>$E$28</f>
        <v>0</v>
      </c>
      <c r="F29" s="163">
        <f>$F$28</f>
        <v>0</v>
      </c>
      <c r="G29" s="164">
        <f>$G$28+$E$29</f>
        <v>0.25</v>
      </c>
      <c r="H29" s="165">
        <f>$H$28+$F$29</f>
        <v>0</v>
      </c>
      <c r="I29" s="164">
        <f>$I$28+$G$29</f>
        <v>0.30499999999999999</v>
      </c>
      <c r="J29" s="165">
        <f>$J$28+$H$29</f>
        <v>0</v>
      </c>
      <c r="K29" s="164">
        <f>$K$28+$I$29</f>
        <v>0.505</v>
      </c>
      <c r="L29" s="165">
        <f>$L$28+$J$29</f>
        <v>0</v>
      </c>
      <c r="M29" s="164">
        <f>$M$28+$K$29</f>
        <v>0.59499999999999997</v>
      </c>
      <c r="N29" s="165">
        <f>$N$28+$L$29</f>
        <v>0</v>
      </c>
      <c r="O29" s="164">
        <f>$O$28+$M$29</f>
        <v>0.72</v>
      </c>
      <c r="P29" s="165">
        <f>$P$28+$N$29</f>
        <v>0</v>
      </c>
      <c r="Q29" s="164">
        <f>$Q$28+$O$29</f>
        <v>0.83</v>
      </c>
      <c r="R29" s="165">
        <f>$R$28+$P$29</f>
        <v>0</v>
      </c>
      <c r="S29" s="164">
        <f>$S$28+$Q$29</f>
        <v>0.90999999999999992</v>
      </c>
      <c r="T29" s="165">
        <f>$T$28+$R$29</f>
        <v>0</v>
      </c>
      <c r="U29" s="164">
        <f>$U$28+$S$29</f>
        <v>0.99999999999999989</v>
      </c>
      <c r="V29" s="165">
        <f>$V$28+$T$29</f>
        <v>0</v>
      </c>
      <c r="W29" s="164">
        <f>$W$28+$U$29</f>
        <v>0.99999999999999989</v>
      </c>
      <c r="X29" s="165">
        <f>$X$28+$V$29</f>
        <v>0</v>
      </c>
      <c r="Y29" s="164">
        <f>$Y$28+$W$29</f>
        <v>0.99999999999999989</v>
      </c>
      <c r="Z29" s="165">
        <f>$Z$28+$X$29</f>
        <v>0</v>
      </c>
      <c r="AA29" s="164">
        <f>$AA$28+$Y$29</f>
        <v>0.99999999999999989</v>
      </c>
      <c r="AB29" s="165">
        <f>$AB$28+$Z$29</f>
        <v>0</v>
      </c>
    </row>
    <row r="30" spans="1:32" ht="15" customHeight="1" thickBot="1">
      <c r="A30">
        <v>1</v>
      </c>
      <c r="B30" s="1005" t="str">
        <f>'05.03-DRENAGEM'!B20</f>
        <v>05.03.100.11</v>
      </c>
      <c r="C30" s="1029" t="str">
        <f>'05.03-DRENAGEM'!C20</f>
        <v>CALHA EM ALVENARIA 30 X 25 COM GRELHA DE FERRO FUNDIDO 30X100</v>
      </c>
      <c r="D30" s="1030">
        <f>'05.03-DRENAGEM'!H20</f>
        <v>0</v>
      </c>
      <c r="E30" s="175"/>
      <c r="F30" s="161">
        <f>$E$30*$D$30</f>
        <v>0</v>
      </c>
      <c r="G30" s="176"/>
      <c r="H30" s="167">
        <f>$G$30*$D$30</f>
        <v>0</v>
      </c>
      <c r="I30" s="176"/>
      <c r="J30" s="167">
        <f>$I$30*$D$30</f>
        <v>0</v>
      </c>
      <c r="K30" s="176"/>
      <c r="L30" s="167">
        <f>$K$30*$D$30</f>
        <v>0</v>
      </c>
      <c r="M30" s="176"/>
      <c r="N30" s="167">
        <f>$M$30*$D$30</f>
        <v>0</v>
      </c>
      <c r="O30" s="176"/>
      <c r="P30" s="167">
        <f>$O$30*$D$30</f>
        <v>0</v>
      </c>
      <c r="Q30" s="176"/>
      <c r="R30" s="167">
        <f>$Q$30*$D$30</f>
        <v>0</v>
      </c>
      <c r="S30" s="176">
        <v>0.5</v>
      </c>
      <c r="T30" s="167">
        <f>$S$30*$D$30</f>
        <v>0</v>
      </c>
      <c r="U30" s="176">
        <v>0.5</v>
      </c>
      <c r="V30" s="167">
        <f>$U$30*$D$30</f>
        <v>0</v>
      </c>
      <c r="W30" s="176"/>
      <c r="X30" s="167">
        <f>$W$30*$D$30</f>
        <v>0</v>
      </c>
      <c r="Y30" s="176"/>
      <c r="Z30" s="167">
        <f>$Y$30*$D$30</f>
        <v>0</v>
      </c>
      <c r="AA30" s="176"/>
      <c r="AB30" s="167">
        <f>$AA$30*$D$30</f>
        <v>0</v>
      </c>
      <c r="AF30" t="s">
        <v>787</v>
      </c>
    </row>
    <row r="31" spans="1:32" ht="15" customHeight="1" thickBot="1">
      <c r="A31">
        <v>2</v>
      </c>
      <c r="B31" s="1005"/>
      <c r="C31" s="1029"/>
      <c r="D31" s="1029"/>
      <c r="E31" s="162">
        <f>$E$30</f>
        <v>0</v>
      </c>
      <c r="F31" s="163">
        <f>$F$30</f>
        <v>0</v>
      </c>
      <c r="G31" s="164">
        <f>$G$30+$E$31</f>
        <v>0</v>
      </c>
      <c r="H31" s="165">
        <f>$H$30+$F$31</f>
        <v>0</v>
      </c>
      <c r="I31" s="164">
        <f>$I$30+$G$31</f>
        <v>0</v>
      </c>
      <c r="J31" s="165">
        <f>$J$30+$H$31</f>
        <v>0</v>
      </c>
      <c r="K31" s="164">
        <f>$K$30+$I$31</f>
        <v>0</v>
      </c>
      <c r="L31" s="165">
        <f>$L$30+$J$31</f>
        <v>0</v>
      </c>
      <c r="M31" s="164">
        <f>$M$30+$K$31</f>
        <v>0</v>
      </c>
      <c r="N31" s="165">
        <f>$N$30+$L$31</f>
        <v>0</v>
      </c>
      <c r="O31" s="164">
        <f>$O$30+$M$31</f>
        <v>0</v>
      </c>
      <c r="P31" s="165">
        <f>$P$30+$N$31</f>
        <v>0</v>
      </c>
      <c r="Q31" s="164">
        <f>$Q$30+$O$31</f>
        <v>0</v>
      </c>
      <c r="R31" s="165">
        <f>$R$30+$P$31</f>
        <v>0</v>
      </c>
      <c r="S31" s="164">
        <f>$S$30+$Q$31</f>
        <v>0.5</v>
      </c>
      <c r="T31" s="165">
        <f>$T$30+$R$31</f>
        <v>0</v>
      </c>
      <c r="U31" s="164">
        <f>$U$30+$S$31</f>
        <v>1</v>
      </c>
      <c r="V31" s="165">
        <f>$V$30+$T$31</f>
        <v>0</v>
      </c>
      <c r="W31" s="164">
        <f>$W$30+$U$31</f>
        <v>1</v>
      </c>
      <c r="X31" s="165">
        <f>$X$30+$V$31</f>
        <v>0</v>
      </c>
      <c r="Y31" s="164">
        <f>$Y$30+$W$31</f>
        <v>1</v>
      </c>
      <c r="Z31" s="165">
        <f>$Z$30+$X$31</f>
        <v>0</v>
      </c>
      <c r="AA31" s="164">
        <f>$AA$30+$Y$31</f>
        <v>1</v>
      </c>
      <c r="AB31" s="165">
        <f>$AB$30+$Z$31</f>
        <v>0</v>
      </c>
    </row>
    <row r="32" spans="1:32" ht="15" customHeight="1" thickBot="1">
      <c r="A32">
        <v>1</v>
      </c>
      <c r="B32" s="1005" t="str">
        <f>'05.03-DRENAGEM'!B21</f>
        <v>05.03.100.15</v>
      </c>
      <c r="C32" s="1029" t="str">
        <f>'05.03-DRENAGEM'!C21</f>
        <v xml:space="preserve">CAIXA ENTERRADA HIDRÁULICA RETANGULAR, EM ALVENARIA COM BLOCOS DE CONCRETO, DIMENSÕES INTERNAS: 0,6X0,6X0,6 M PARA REDE DE DRENAGEM. </v>
      </c>
      <c r="D32" s="1030">
        <f>'05.03-DRENAGEM'!H21</f>
        <v>0</v>
      </c>
      <c r="E32" s="175"/>
      <c r="F32" s="161">
        <f>$E$32*$D$32</f>
        <v>0</v>
      </c>
      <c r="G32" s="176"/>
      <c r="H32" s="167">
        <f>$G$32*$D$32</f>
        <v>0</v>
      </c>
      <c r="I32" s="176"/>
      <c r="J32" s="167">
        <f>$I$32*$D$32</f>
        <v>0</v>
      </c>
      <c r="K32" s="176"/>
      <c r="L32" s="167">
        <f>$K$32*$D$32</f>
        <v>0</v>
      </c>
      <c r="M32" s="176"/>
      <c r="N32" s="167">
        <f>$M$32*$D$32</f>
        <v>0</v>
      </c>
      <c r="O32" s="176"/>
      <c r="P32" s="167">
        <f>$O$32*$D$32</f>
        <v>0</v>
      </c>
      <c r="Q32" s="176"/>
      <c r="R32" s="167">
        <f>$Q$32*$D$32</f>
        <v>0</v>
      </c>
      <c r="S32" s="176">
        <v>0.1</v>
      </c>
      <c r="T32" s="167">
        <f>$S$32*$D$32</f>
        <v>0</v>
      </c>
      <c r="U32" s="176">
        <v>0.6</v>
      </c>
      <c r="V32" s="167">
        <f>$U$32*$D$32</f>
        <v>0</v>
      </c>
      <c r="W32" s="176">
        <v>0.3</v>
      </c>
      <c r="X32" s="167">
        <f>$W$32*$D$32</f>
        <v>0</v>
      </c>
      <c r="Y32" s="176"/>
      <c r="Z32" s="167">
        <f>$Y$32*$D$32</f>
        <v>0</v>
      </c>
      <c r="AA32" s="176"/>
      <c r="AB32" s="167">
        <f>$AA$32*$D$32</f>
        <v>0</v>
      </c>
      <c r="AF32" t="s">
        <v>790</v>
      </c>
    </row>
    <row r="33" spans="1:32" ht="15" customHeight="1" thickBot="1">
      <c r="A33">
        <v>2</v>
      </c>
      <c r="B33" s="1005"/>
      <c r="C33" s="1029"/>
      <c r="D33" s="1029"/>
      <c r="E33" s="162">
        <f>$E$32</f>
        <v>0</v>
      </c>
      <c r="F33" s="163">
        <f>$F$32</f>
        <v>0</v>
      </c>
      <c r="G33" s="164">
        <f>$G$32+$E$33</f>
        <v>0</v>
      </c>
      <c r="H33" s="165">
        <f>$H$32+$F$33</f>
        <v>0</v>
      </c>
      <c r="I33" s="164">
        <f>$I$32+$G$33</f>
        <v>0</v>
      </c>
      <c r="J33" s="165">
        <f>$J$32+$H$33</f>
        <v>0</v>
      </c>
      <c r="K33" s="164">
        <f>$K$32+$I$33</f>
        <v>0</v>
      </c>
      <c r="L33" s="165">
        <f>$L$32+$J$33</f>
        <v>0</v>
      </c>
      <c r="M33" s="164">
        <f>$M$32+$K$33</f>
        <v>0</v>
      </c>
      <c r="N33" s="165">
        <f>$N$32+$L$33</f>
        <v>0</v>
      </c>
      <c r="O33" s="164">
        <f>$O$32+$M$33</f>
        <v>0</v>
      </c>
      <c r="P33" s="165">
        <f>$P$32+$N$33</f>
        <v>0</v>
      </c>
      <c r="Q33" s="164">
        <f>$Q$32+$O$33</f>
        <v>0</v>
      </c>
      <c r="R33" s="165">
        <f>$R$32+$P$33</f>
        <v>0</v>
      </c>
      <c r="S33" s="164">
        <f>$S$32+$Q$33</f>
        <v>0.1</v>
      </c>
      <c r="T33" s="165">
        <f>$T$32+$R$33</f>
        <v>0</v>
      </c>
      <c r="U33" s="164">
        <f>$U$32+$S$33</f>
        <v>0.7</v>
      </c>
      <c r="V33" s="165">
        <f>$V$32+$T$33</f>
        <v>0</v>
      </c>
      <c r="W33" s="164">
        <f>$W$32+$U$33</f>
        <v>1</v>
      </c>
      <c r="X33" s="165">
        <f>$X$32+$V$33</f>
        <v>0</v>
      </c>
      <c r="Y33" s="164">
        <f>$Y$32+$W$33</f>
        <v>1</v>
      </c>
      <c r="Z33" s="165">
        <f>$Z$32+$X$33</f>
        <v>0</v>
      </c>
      <c r="AA33" s="164">
        <f>$AA$32+$Y$33</f>
        <v>1</v>
      </c>
      <c r="AB33" s="165">
        <f>$AB$32+$Z$33</f>
        <v>0</v>
      </c>
    </row>
    <row r="34" spans="1:32" ht="15" customHeight="1" thickBot="1">
      <c r="A34">
        <v>1</v>
      </c>
      <c r="B34" s="1005" t="str">
        <f>'05.03-DRENAGEM'!B22</f>
        <v>05.03.100.13</v>
      </c>
      <c r="C34" s="1029" t="str">
        <f>'05.03-DRENAGEM'!C22</f>
        <v xml:space="preserve">CAIXA ENTERRADA HIDRÁULICA RETANGULAR, EM ALVENARIA COM BLOCOS DE CONCRETO, DIMENSÕES INTERNAS: 0,9X0,6X0,9 M PARA REDE DE DRENAGEM. </v>
      </c>
      <c r="D34" s="1030">
        <f>'05.03-DRENAGEM'!H22</f>
        <v>0</v>
      </c>
      <c r="E34" s="175"/>
      <c r="F34" s="161">
        <f>$E$34*$D$34</f>
        <v>0</v>
      </c>
      <c r="G34" s="176"/>
      <c r="H34" s="167">
        <f>$G$34*$D$34</f>
        <v>0</v>
      </c>
      <c r="I34" s="176"/>
      <c r="J34" s="167">
        <f>$I$34*$D$34</f>
        <v>0</v>
      </c>
      <c r="K34" s="176"/>
      <c r="L34" s="167">
        <f>$K$34*$D$34</f>
        <v>0</v>
      </c>
      <c r="M34" s="176"/>
      <c r="N34" s="167">
        <f>$M$34*$D$34</f>
        <v>0</v>
      </c>
      <c r="O34" s="176"/>
      <c r="P34" s="167">
        <f>$O$34*$D$34</f>
        <v>0</v>
      </c>
      <c r="Q34" s="176"/>
      <c r="R34" s="167">
        <f>$Q$34*$D$34</f>
        <v>0</v>
      </c>
      <c r="S34" s="176">
        <v>0.1</v>
      </c>
      <c r="T34" s="167">
        <f>$S$34*$D$34</f>
        <v>0</v>
      </c>
      <c r="U34" s="176">
        <v>0.6</v>
      </c>
      <c r="V34" s="167">
        <f>$U$34*$D$34</f>
        <v>0</v>
      </c>
      <c r="W34" s="176">
        <v>0.3</v>
      </c>
      <c r="X34" s="167">
        <f>$W$34*$D$34</f>
        <v>0</v>
      </c>
      <c r="Y34" s="176"/>
      <c r="Z34" s="167">
        <f>$Y$34*$D$34</f>
        <v>0</v>
      </c>
      <c r="AA34" s="176"/>
      <c r="AB34" s="167">
        <f>$AA$34*$D$34</f>
        <v>0</v>
      </c>
      <c r="AF34" t="s">
        <v>791</v>
      </c>
    </row>
    <row r="35" spans="1:32" ht="15" customHeight="1" thickBot="1">
      <c r="A35">
        <v>2</v>
      </c>
      <c r="B35" s="1005"/>
      <c r="C35" s="1029"/>
      <c r="D35" s="1029"/>
      <c r="E35" s="162">
        <f>$E$34</f>
        <v>0</v>
      </c>
      <c r="F35" s="163">
        <f>$F$34</f>
        <v>0</v>
      </c>
      <c r="G35" s="164">
        <f>$G$34+$E$35</f>
        <v>0</v>
      </c>
      <c r="H35" s="165">
        <f>$H$34+$F$35</f>
        <v>0</v>
      </c>
      <c r="I35" s="164">
        <f>$I$34+$G$35</f>
        <v>0</v>
      </c>
      <c r="J35" s="165">
        <f>$J$34+$H$35</f>
        <v>0</v>
      </c>
      <c r="K35" s="164">
        <f>$K$34+$I$35</f>
        <v>0</v>
      </c>
      <c r="L35" s="165">
        <f>$L$34+$J$35</f>
        <v>0</v>
      </c>
      <c r="M35" s="164">
        <f>$M$34+$K$35</f>
        <v>0</v>
      </c>
      <c r="N35" s="165">
        <f>$N$34+$L$35</f>
        <v>0</v>
      </c>
      <c r="O35" s="164">
        <f>$O$34+$M$35</f>
        <v>0</v>
      </c>
      <c r="P35" s="165">
        <f>$P$34+$N$35</f>
        <v>0</v>
      </c>
      <c r="Q35" s="164">
        <f>$Q$34+$O$35</f>
        <v>0</v>
      </c>
      <c r="R35" s="165">
        <f>$R$34+$P$35</f>
        <v>0</v>
      </c>
      <c r="S35" s="164">
        <f>$S$34+$Q$35</f>
        <v>0.1</v>
      </c>
      <c r="T35" s="165">
        <f>$T$34+$R$35</f>
        <v>0</v>
      </c>
      <c r="U35" s="164">
        <f>$U$34+$S$35</f>
        <v>0.7</v>
      </c>
      <c r="V35" s="165">
        <f>$V$34+$T$35</f>
        <v>0</v>
      </c>
      <c r="W35" s="164">
        <f>$W$34+$U$35</f>
        <v>1</v>
      </c>
      <c r="X35" s="165">
        <f>$X$34+$V$35</f>
        <v>0</v>
      </c>
      <c r="Y35" s="164">
        <f>$Y$34+$W$35</f>
        <v>1</v>
      </c>
      <c r="Z35" s="165">
        <f>$Z$34+$X$35</f>
        <v>0</v>
      </c>
      <c r="AA35" s="164">
        <f>$AA$34+$Y$35</f>
        <v>1</v>
      </c>
      <c r="AB35" s="165">
        <f>$AB$34+$Z$35</f>
        <v>0</v>
      </c>
    </row>
    <row r="36" spans="1:32" ht="15" customHeight="1" thickBot="1">
      <c r="A36">
        <v>1</v>
      </c>
      <c r="B36" s="1005" t="str">
        <f>'05.03-DRENAGEM'!B23</f>
        <v>05.03.100.14</v>
      </c>
      <c r="C36" s="1029" t="str">
        <f>'05.03-DRENAGEM'!C23</f>
        <v>TUBO DE AÇO GALVANIZADO COM COSTURA, CLASSE MÉDIA, DN 80 (3"), CONEXÃO ROSQUEADA, INSTALADO EM PRUMADAS - FORNECIMENTO E INSTALAÇÃO. AF_01/2026</v>
      </c>
      <c r="D36" s="1030">
        <f>'05.03-DRENAGEM'!H23</f>
        <v>0</v>
      </c>
      <c r="E36" s="175"/>
      <c r="F36" s="161">
        <f>$E$36*$D$36</f>
        <v>0</v>
      </c>
      <c r="G36" s="176"/>
      <c r="H36" s="167">
        <f>$G$36*$D$36</f>
        <v>0</v>
      </c>
      <c r="I36" s="176"/>
      <c r="J36" s="167">
        <f>$I$36*$D$36</f>
        <v>0</v>
      </c>
      <c r="K36" s="176"/>
      <c r="L36" s="167">
        <f>$K$36*$D$36</f>
        <v>0</v>
      </c>
      <c r="M36" s="176"/>
      <c r="N36" s="167">
        <f>$M$36*$D$36</f>
        <v>0</v>
      </c>
      <c r="O36" s="176"/>
      <c r="P36" s="167">
        <f>$O$36*$D$36</f>
        <v>0</v>
      </c>
      <c r="Q36" s="176"/>
      <c r="R36" s="167">
        <f>$Q$36*$D$36</f>
        <v>0</v>
      </c>
      <c r="S36" s="176"/>
      <c r="T36" s="167">
        <f>$S$36*$D$36</f>
        <v>0</v>
      </c>
      <c r="U36" s="176"/>
      <c r="V36" s="167">
        <f>$U$36*$D$36</f>
        <v>0</v>
      </c>
      <c r="W36" s="176"/>
      <c r="X36" s="167">
        <f>$W$36*$D$36</f>
        <v>0</v>
      </c>
      <c r="Y36" s="176"/>
      <c r="Z36" s="167">
        <f>$Y$36*$D$36</f>
        <v>0</v>
      </c>
      <c r="AA36" s="176">
        <v>1</v>
      </c>
      <c r="AB36" s="167">
        <f>$AA$36*$D$36</f>
        <v>0</v>
      </c>
      <c r="AF36" t="s">
        <v>794</v>
      </c>
    </row>
    <row r="37" spans="1:32" ht="15" customHeight="1" thickBot="1">
      <c r="A37">
        <v>2</v>
      </c>
      <c r="B37" s="1005"/>
      <c r="C37" s="1029"/>
      <c r="D37" s="1029"/>
      <c r="E37" s="162">
        <f>$E$36</f>
        <v>0</v>
      </c>
      <c r="F37" s="163">
        <f>$F$36</f>
        <v>0</v>
      </c>
      <c r="G37" s="164">
        <f>$G$36+$E$37</f>
        <v>0</v>
      </c>
      <c r="H37" s="165">
        <f>$H$36+$F$37</f>
        <v>0</v>
      </c>
      <c r="I37" s="164">
        <f>$I$36+$G$37</f>
        <v>0</v>
      </c>
      <c r="J37" s="165">
        <f>$J$36+$H$37</f>
        <v>0</v>
      </c>
      <c r="K37" s="164">
        <f>$K$36+$I$37</f>
        <v>0</v>
      </c>
      <c r="L37" s="165">
        <f>$L$36+$J$37</f>
        <v>0</v>
      </c>
      <c r="M37" s="164">
        <f>$M$36+$K$37</f>
        <v>0</v>
      </c>
      <c r="N37" s="165">
        <f>$N$36+$L$37</f>
        <v>0</v>
      </c>
      <c r="O37" s="164">
        <f>$O$36+$M$37</f>
        <v>0</v>
      </c>
      <c r="P37" s="165">
        <f>$P$36+$N$37</f>
        <v>0</v>
      </c>
      <c r="Q37" s="164">
        <f>$Q$36+$O$37</f>
        <v>0</v>
      </c>
      <c r="R37" s="165">
        <f>$R$36+$P$37</f>
        <v>0</v>
      </c>
      <c r="S37" s="164">
        <f>$S$36+$Q$37</f>
        <v>0</v>
      </c>
      <c r="T37" s="165">
        <f>$T$36+$R$37</f>
        <v>0</v>
      </c>
      <c r="U37" s="164">
        <f>$U$36+$S$37</f>
        <v>0</v>
      </c>
      <c r="V37" s="165">
        <f>$V$36+$T$37</f>
        <v>0</v>
      </c>
      <c r="W37" s="164">
        <f>$W$36+$U$37</f>
        <v>0</v>
      </c>
      <c r="X37" s="165">
        <f>$X$36+$V$37</f>
        <v>0</v>
      </c>
      <c r="Y37" s="164">
        <f>$Y$36+$W$37</f>
        <v>0</v>
      </c>
      <c r="Z37" s="165">
        <f>$Z$36+$X$37</f>
        <v>0</v>
      </c>
      <c r="AA37" s="164">
        <f>$AA$36+$Y$37</f>
        <v>1</v>
      </c>
      <c r="AB37" s="165">
        <f>$AB$36+$Z$37</f>
        <v>0</v>
      </c>
    </row>
    <row r="38" spans="1:32" ht="15" customHeight="1" thickBot="1">
      <c r="A38">
        <v>1</v>
      </c>
      <c r="B38" s="1005" t="str">
        <f>'05.03-DRENAGEM'!B24</f>
        <v>05.03.100.15</v>
      </c>
      <c r="C38" s="1029" t="str">
        <f>'05.03-DRENAGEM'!C24</f>
        <v>TUBO DE AÇO GALVANIZADO COM COSTURA, CLASSE MÉDIA, DN 100 (4"), CONEXÃO ROSQUEADA, INSTALADO EM PRUMADAS - FORNECIMENTO E INSTALAÇÃO. AF_01/2026</v>
      </c>
      <c r="D38" s="1030">
        <f>'05.03-DRENAGEM'!H24</f>
        <v>0</v>
      </c>
      <c r="E38" s="175"/>
      <c r="F38" s="161">
        <f>$E$38*$D$38</f>
        <v>0</v>
      </c>
      <c r="G38" s="176"/>
      <c r="H38" s="167">
        <f>$G$38*$D$38</f>
        <v>0</v>
      </c>
      <c r="I38" s="176"/>
      <c r="J38" s="167">
        <f>$I$38*$D$38</f>
        <v>0</v>
      </c>
      <c r="K38" s="176"/>
      <c r="L38" s="167">
        <f>$K$38*$D$38</f>
        <v>0</v>
      </c>
      <c r="M38" s="176"/>
      <c r="N38" s="167">
        <f>$M$38*$D$38</f>
        <v>0</v>
      </c>
      <c r="O38" s="176"/>
      <c r="P38" s="167">
        <f>$O$38*$D$38</f>
        <v>0</v>
      </c>
      <c r="Q38" s="176"/>
      <c r="R38" s="167">
        <f>$Q$38*$D$38</f>
        <v>0</v>
      </c>
      <c r="S38" s="176"/>
      <c r="T38" s="167">
        <f>$S$38*$D$38</f>
        <v>0</v>
      </c>
      <c r="U38" s="176"/>
      <c r="V38" s="167">
        <f>$U$38*$D$38</f>
        <v>0</v>
      </c>
      <c r="W38" s="176"/>
      <c r="X38" s="167">
        <f>$W$38*$D$38</f>
        <v>0</v>
      </c>
      <c r="Y38" s="176"/>
      <c r="Z38" s="167">
        <f>$Y$38*$D$38</f>
        <v>0</v>
      </c>
      <c r="AA38" s="176">
        <v>1</v>
      </c>
      <c r="AB38" s="167">
        <f>$AA$38*$D$38</f>
        <v>0</v>
      </c>
      <c r="AF38" t="s">
        <v>796</v>
      </c>
    </row>
    <row r="39" spans="1:32" ht="15" customHeight="1" thickBot="1">
      <c r="A39">
        <v>2</v>
      </c>
      <c r="B39" s="1005"/>
      <c r="C39" s="1029"/>
      <c r="D39" s="1029"/>
      <c r="E39" s="162">
        <f>$E$38</f>
        <v>0</v>
      </c>
      <c r="F39" s="163">
        <f>$F$38</f>
        <v>0</v>
      </c>
      <c r="G39" s="164">
        <f>$G$38+$E$39</f>
        <v>0</v>
      </c>
      <c r="H39" s="165">
        <f>$H$38+$F$39</f>
        <v>0</v>
      </c>
      <c r="I39" s="164">
        <f>$I$38+$G$39</f>
        <v>0</v>
      </c>
      <c r="J39" s="165">
        <f>$J$38+$H$39</f>
        <v>0</v>
      </c>
      <c r="K39" s="164">
        <f>$K$38+$I$39</f>
        <v>0</v>
      </c>
      <c r="L39" s="165">
        <f>$L$38+$J$39</f>
        <v>0</v>
      </c>
      <c r="M39" s="164">
        <f>$M$38+$K$39</f>
        <v>0</v>
      </c>
      <c r="N39" s="165">
        <f>$N$38+$L$39</f>
        <v>0</v>
      </c>
      <c r="O39" s="164">
        <f>$O$38+$M$39</f>
        <v>0</v>
      </c>
      <c r="P39" s="165">
        <f>$P$38+$N$39</f>
        <v>0</v>
      </c>
      <c r="Q39" s="164">
        <f>$Q$38+$O$39</f>
        <v>0</v>
      </c>
      <c r="R39" s="165">
        <f>$R$38+$P$39</f>
        <v>0</v>
      </c>
      <c r="S39" s="164">
        <f>$S$38+$Q$39</f>
        <v>0</v>
      </c>
      <c r="T39" s="165">
        <f>$T$38+$R$39</f>
        <v>0</v>
      </c>
      <c r="U39" s="164">
        <f>$U$38+$S$39</f>
        <v>0</v>
      </c>
      <c r="V39" s="165">
        <f>$V$38+$T$39</f>
        <v>0</v>
      </c>
      <c r="W39" s="164">
        <f>$W$38+$U$39</f>
        <v>0</v>
      </c>
      <c r="X39" s="165">
        <f>$X$38+$V$39</f>
        <v>0</v>
      </c>
      <c r="Y39" s="164">
        <f>$Y$38+$W$39</f>
        <v>0</v>
      </c>
      <c r="Z39" s="165">
        <f>$Z$38+$X$39</f>
        <v>0</v>
      </c>
      <c r="AA39" s="164">
        <f>$AA$38+$Y$39</f>
        <v>1</v>
      </c>
      <c r="AB39" s="165">
        <f>$AB$38+$Z$39</f>
        <v>0</v>
      </c>
    </row>
    <row r="40" spans="1:32" ht="15" customHeight="1" thickBot="1">
      <c r="A40">
        <v>1</v>
      </c>
      <c r="B40" s="1005" t="str">
        <f>'05.03-DRENAGEM'!B25</f>
        <v>05.03.100.16</v>
      </c>
      <c r="C40" s="1029" t="str">
        <f>'05.03-DRENAGEM'!C25</f>
        <v>TUBO DE AÇO GALVANIZADO COM COSTURA, CLASSE MÉDIA, DN 150 (6"), CONEXÃO ROSQUEADA, INSTALADO EM PRUMADAS - FORNECIMENTO E INSTALAÇÃO.</v>
      </c>
      <c r="D40" s="1030">
        <f>'05.03-DRENAGEM'!H25</f>
        <v>0</v>
      </c>
      <c r="E40" s="175"/>
      <c r="F40" s="161">
        <f>$E$40*$D$40</f>
        <v>0</v>
      </c>
      <c r="G40" s="176"/>
      <c r="H40" s="167">
        <f>$G$40*$D$40</f>
        <v>0</v>
      </c>
      <c r="I40" s="176"/>
      <c r="J40" s="167">
        <f>$I$40*$D$40</f>
        <v>0</v>
      </c>
      <c r="K40" s="176"/>
      <c r="L40" s="167">
        <f>$K$40*$D$40</f>
        <v>0</v>
      </c>
      <c r="M40" s="176"/>
      <c r="N40" s="167">
        <f>$M$40*$D$40</f>
        <v>0</v>
      </c>
      <c r="O40" s="176"/>
      <c r="P40" s="167">
        <f>$O$40*$D$40</f>
        <v>0</v>
      </c>
      <c r="Q40" s="176"/>
      <c r="R40" s="167">
        <f>$Q$40*$D$40</f>
        <v>0</v>
      </c>
      <c r="S40" s="176"/>
      <c r="T40" s="167">
        <f>$S$40*$D$40</f>
        <v>0</v>
      </c>
      <c r="U40" s="176"/>
      <c r="V40" s="167">
        <f>$U$40*$D$40</f>
        <v>0</v>
      </c>
      <c r="W40" s="176"/>
      <c r="X40" s="167">
        <f>$W$40*$D$40</f>
        <v>0</v>
      </c>
      <c r="Y40" s="176"/>
      <c r="Z40" s="167">
        <f>$Y$40*$D$40</f>
        <v>0</v>
      </c>
      <c r="AA40" s="176">
        <v>1</v>
      </c>
      <c r="AB40" s="167">
        <f>$AA$40*$D$40</f>
        <v>0</v>
      </c>
      <c r="AF40" t="s">
        <v>798</v>
      </c>
    </row>
    <row r="41" spans="1:32" ht="15" customHeight="1" thickBot="1">
      <c r="A41">
        <v>2</v>
      </c>
      <c r="B41" s="1005"/>
      <c r="C41" s="1029"/>
      <c r="D41" s="1029"/>
      <c r="E41" s="162">
        <f>$E$40</f>
        <v>0</v>
      </c>
      <c r="F41" s="163">
        <f>$F$40</f>
        <v>0</v>
      </c>
      <c r="G41" s="164">
        <f>$G$40+$E$41</f>
        <v>0</v>
      </c>
      <c r="H41" s="165">
        <f>$H$40+$F$41</f>
        <v>0</v>
      </c>
      <c r="I41" s="164">
        <f>$I$40+$G$41</f>
        <v>0</v>
      </c>
      <c r="J41" s="165">
        <f>$J$40+$H$41</f>
        <v>0</v>
      </c>
      <c r="K41" s="164">
        <f>$K$40+$I$41</f>
        <v>0</v>
      </c>
      <c r="L41" s="165">
        <f>$L$40+$J$41</f>
        <v>0</v>
      </c>
      <c r="M41" s="164">
        <f>$M$40+$K$41</f>
        <v>0</v>
      </c>
      <c r="N41" s="165">
        <f>$N$40+$L$41</f>
        <v>0</v>
      </c>
      <c r="O41" s="164">
        <f>$O$40+$M$41</f>
        <v>0</v>
      </c>
      <c r="P41" s="165">
        <f>$P$40+$N$41</f>
        <v>0</v>
      </c>
      <c r="Q41" s="164">
        <f>$Q$40+$O$41</f>
        <v>0</v>
      </c>
      <c r="R41" s="165">
        <f>$R$40+$P$41</f>
        <v>0</v>
      </c>
      <c r="S41" s="164">
        <f>$S$40+$Q$41</f>
        <v>0</v>
      </c>
      <c r="T41" s="165">
        <f>$T$40+$R$41</f>
        <v>0</v>
      </c>
      <c r="U41" s="164">
        <f>$U$40+$S$41</f>
        <v>0</v>
      </c>
      <c r="V41" s="165">
        <f>$V$40+$T$41</f>
        <v>0</v>
      </c>
      <c r="W41" s="164">
        <f>$W$40+$U$41</f>
        <v>0</v>
      </c>
      <c r="X41" s="165">
        <f>$X$40+$V$41</f>
        <v>0</v>
      </c>
      <c r="Y41" s="164">
        <f>$Y$40+$W$41</f>
        <v>0</v>
      </c>
      <c r="Z41" s="165">
        <f>$Z$40+$X$41</f>
        <v>0</v>
      </c>
      <c r="AA41" s="164">
        <f>$AA$40+$Y$41</f>
        <v>1</v>
      </c>
      <c r="AB41" s="165">
        <f>$AB$40+$Z$41</f>
        <v>0</v>
      </c>
    </row>
    <row r="42" spans="1:32" ht="15" customHeight="1" thickBot="1">
      <c r="A42">
        <v>1</v>
      </c>
      <c r="B42" s="1005" t="str">
        <f>'05.03-DRENAGEM'!B26</f>
        <v>05.03.100.17</v>
      </c>
      <c r="C42" s="1029" t="str">
        <f>'05.03-DRENAGEM'!C26</f>
        <v>TUBO DE AÇO GALVANIZADO COM COSTURA, CLASSE MÉDIA, DN 200 (8"), CONEXÃO ROSQUEADA, INSTALADO EM PRUMADAS - FORNECIMENTO E INSTALAÇÃO.</v>
      </c>
      <c r="D42" s="1030">
        <f>'05.03-DRENAGEM'!H26</f>
        <v>0</v>
      </c>
      <c r="E42" s="175"/>
      <c r="F42" s="161">
        <f>$E$42*$D$42</f>
        <v>0</v>
      </c>
      <c r="G42" s="176"/>
      <c r="H42" s="167">
        <f>$G$42*$D$42</f>
        <v>0</v>
      </c>
      <c r="I42" s="176"/>
      <c r="J42" s="167">
        <f>$I$42*$D$42</f>
        <v>0</v>
      </c>
      <c r="K42" s="176"/>
      <c r="L42" s="167">
        <f>$K$42*$D$42</f>
        <v>0</v>
      </c>
      <c r="M42" s="176"/>
      <c r="N42" s="167">
        <f>$M$42*$D$42</f>
        <v>0</v>
      </c>
      <c r="O42" s="176"/>
      <c r="P42" s="167">
        <f>$O$42*$D$42</f>
        <v>0</v>
      </c>
      <c r="Q42" s="176"/>
      <c r="R42" s="167">
        <f>$Q$42*$D$42</f>
        <v>0</v>
      </c>
      <c r="S42" s="176"/>
      <c r="T42" s="167">
        <f>$S$42*$D$42</f>
        <v>0</v>
      </c>
      <c r="U42" s="176"/>
      <c r="V42" s="167">
        <f>$U$42*$D$42</f>
        <v>0</v>
      </c>
      <c r="W42" s="176"/>
      <c r="X42" s="167">
        <f>$W$42*$D$42</f>
        <v>0</v>
      </c>
      <c r="Y42" s="176"/>
      <c r="Z42" s="167">
        <f>$Y$42*$D$42</f>
        <v>0</v>
      </c>
      <c r="AA42" s="176">
        <v>1</v>
      </c>
      <c r="AB42" s="167">
        <f>$AA$42*$D$42</f>
        <v>0</v>
      </c>
      <c r="AF42" t="s">
        <v>800</v>
      </c>
    </row>
    <row r="43" spans="1:32" ht="15" customHeight="1" thickBot="1">
      <c r="A43">
        <v>2</v>
      </c>
      <c r="B43" s="1005"/>
      <c r="C43" s="1029"/>
      <c r="D43" s="1029"/>
      <c r="E43" s="162">
        <f>$E$42</f>
        <v>0</v>
      </c>
      <c r="F43" s="163">
        <f>$F$42</f>
        <v>0</v>
      </c>
      <c r="G43" s="164">
        <f>$G$42+$E$43</f>
        <v>0</v>
      </c>
      <c r="H43" s="165">
        <f>$H$42+$F$43</f>
        <v>0</v>
      </c>
      <c r="I43" s="164">
        <f>$I$42+$G$43</f>
        <v>0</v>
      </c>
      <c r="J43" s="165">
        <f>$J$42+$H$43</f>
        <v>0</v>
      </c>
      <c r="K43" s="164">
        <f>$K$42+$I$43</f>
        <v>0</v>
      </c>
      <c r="L43" s="165">
        <f>$L$42+$J$43</f>
        <v>0</v>
      </c>
      <c r="M43" s="164">
        <f>$M$42+$K$43</f>
        <v>0</v>
      </c>
      <c r="N43" s="165">
        <f>$N$42+$L$43</f>
        <v>0</v>
      </c>
      <c r="O43" s="164">
        <f>$O$42+$M$43</f>
        <v>0</v>
      </c>
      <c r="P43" s="165">
        <f>$P$42+$N$43</f>
        <v>0</v>
      </c>
      <c r="Q43" s="164">
        <f>$Q$42+$O$43</f>
        <v>0</v>
      </c>
      <c r="R43" s="165">
        <f>$R$42+$P$43</f>
        <v>0</v>
      </c>
      <c r="S43" s="164">
        <f>$S$42+$Q$43</f>
        <v>0</v>
      </c>
      <c r="T43" s="165">
        <f>$T$42+$R$43</f>
        <v>0</v>
      </c>
      <c r="U43" s="164">
        <f>$U$42+$S$43</f>
        <v>0</v>
      </c>
      <c r="V43" s="165">
        <f>$V$42+$T$43</f>
        <v>0</v>
      </c>
      <c r="W43" s="164">
        <f>$W$42+$U$43</f>
        <v>0</v>
      </c>
      <c r="X43" s="165">
        <f>$X$42+$V$43</f>
        <v>0</v>
      </c>
      <c r="Y43" s="164">
        <f>$Y$42+$W$43</f>
        <v>0</v>
      </c>
      <c r="Z43" s="165">
        <f>$Z$42+$X$43</f>
        <v>0</v>
      </c>
      <c r="AA43" s="164">
        <f>$AA$42+$Y$43</f>
        <v>1</v>
      </c>
      <c r="AB43" s="165">
        <f>$AB$42+$Z$43</f>
        <v>0</v>
      </c>
    </row>
    <row r="44" spans="1:32" ht="15" customHeight="1">
      <c r="A44">
        <v>1</v>
      </c>
      <c r="B44" s="994" t="str">
        <f>'05.03-DRENAGEM'!B27</f>
        <v>05.03.100.18</v>
      </c>
      <c r="C44" s="1021" t="str">
        <f>'05.03-DRENAGEM'!C27</f>
        <v>PINTURA COM TINTA ALQUÍDICA DE ACABAMENTO (ESMALTE SINTÉTICO FOSCO) APLICADA A ROLO OU PINCEL SOBRE SUPERFÍCIES METÁLICAS (EXCETO PERFIL) EXECUTADO EM OBRA (02 DEMÃOS). AF_01/2020</v>
      </c>
      <c r="D44" s="1025">
        <f>'05.03-DRENAGEM'!H27</f>
        <v>0</v>
      </c>
      <c r="E44" s="175"/>
      <c r="F44" s="161">
        <f>E44*$D$44</f>
        <v>0</v>
      </c>
      <c r="G44" s="176"/>
      <c r="H44" s="167">
        <f>G44*$D$44</f>
        <v>0</v>
      </c>
      <c r="I44" s="176"/>
      <c r="J44" s="167">
        <f>I44*$D$44</f>
        <v>0</v>
      </c>
      <c r="K44" s="176"/>
      <c r="L44" s="167">
        <f>K44*$D$44</f>
        <v>0</v>
      </c>
      <c r="M44" s="176"/>
      <c r="N44" s="167">
        <f>M44*$D$44</f>
        <v>0</v>
      </c>
      <c r="O44" s="176"/>
      <c r="P44" s="167">
        <f>O44*$D$44</f>
        <v>0</v>
      </c>
      <c r="Q44" s="176"/>
      <c r="R44" s="167">
        <f>Q44*$D$44</f>
        <v>0</v>
      </c>
      <c r="S44" s="176"/>
      <c r="T44" s="167">
        <f>S44*$D$44</f>
        <v>0</v>
      </c>
      <c r="U44" s="176"/>
      <c r="V44" s="167">
        <f>U44*$D$44</f>
        <v>0</v>
      </c>
      <c r="W44" s="176"/>
      <c r="X44" s="167">
        <f>W44*$D$44</f>
        <v>0</v>
      </c>
      <c r="Y44" s="176"/>
      <c r="Z44" s="167">
        <f>Y44*$D$44</f>
        <v>0</v>
      </c>
      <c r="AA44" s="176">
        <v>1</v>
      </c>
      <c r="AB44" s="167">
        <f>AA44*$D$44</f>
        <v>0</v>
      </c>
      <c r="AF44" t="s">
        <v>804</v>
      </c>
    </row>
    <row r="45" spans="1:32" ht="15" customHeight="1" thickBot="1">
      <c r="A45">
        <v>2</v>
      </c>
      <c r="B45" s="995"/>
      <c r="C45" s="1022"/>
      <c r="D45" s="1026"/>
      <c r="E45" s="162">
        <f>E44</f>
        <v>0</v>
      </c>
      <c r="F45" s="163">
        <f>F44</f>
        <v>0</v>
      </c>
      <c r="G45" s="164">
        <f>G44+E45</f>
        <v>0</v>
      </c>
      <c r="H45" s="165">
        <f>H44+F45</f>
        <v>0</v>
      </c>
      <c r="I45" s="164">
        <f t="shared" ref="I45:AB45" si="0">I44+G45</f>
        <v>0</v>
      </c>
      <c r="J45" s="165">
        <f t="shared" si="0"/>
        <v>0</v>
      </c>
      <c r="K45" s="164">
        <f t="shared" si="0"/>
        <v>0</v>
      </c>
      <c r="L45" s="165">
        <f t="shared" si="0"/>
        <v>0</v>
      </c>
      <c r="M45" s="164">
        <f t="shared" si="0"/>
        <v>0</v>
      </c>
      <c r="N45" s="165">
        <f t="shared" si="0"/>
        <v>0</v>
      </c>
      <c r="O45" s="164">
        <f t="shared" si="0"/>
        <v>0</v>
      </c>
      <c r="P45" s="165">
        <f t="shared" si="0"/>
        <v>0</v>
      </c>
      <c r="Q45" s="164">
        <f t="shared" si="0"/>
        <v>0</v>
      </c>
      <c r="R45" s="165">
        <f t="shared" si="0"/>
        <v>0</v>
      </c>
      <c r="S45" s="164">
        <f t="shared" si="0"/>
        <v>0</v>
      </c>
      <c r="T45" s="165">
        <f t="shared" si="0"/>
        <v>0</v>
      </c>
      <c r="U45" s="164">
        <f t="shared" si="0"/>
        <v>0</v>
      </c>
      <c r="V45" s="165">
        <f t="shared" si="0"/>
        <v>0</v>
      </c>
      <c r="W45" s="164">
        <f t="shared" si="0"/>
        <v>0</v>
      </c>
      <c r="X45" s="165">
        <f t="shared" si="0"/>
        <v>0</v>
      </c>
      <c r="Y45" s="164">
        <f t="shared" si="0"/>
        <v>0</v>
      </c>
      <c r="Z45" s="165">
        <f t="shared" si="0"/>
        <v>0</v>
      </c>
      <c r="AA45" s="164">
        <f t="shared" si="0"/>
        <v>1</v>
      </c>
      <c r="AB45" s="165">
        <f t="shared" si="0"/>
        <v>0</v>
      </c>
    </row>
    <row r="46" spans="1:32" ht="15" customHeight="1">
      <c r="A46">
        <v>1</v>
      </c>
      <c r="B46" s="994" t="str">
        <f>'05.03-DRENAGEM'!B28</f>
        <v>05.03.100.19</v>
      </c>
      <c r="C46" s="1021" t="str">
        <f>'05.03-DRENAGEM'!C28</f>
        <v>TRECHO INCLINADO PARA LIGAÇÃO ENTRE SAÍDA DE CALHA E CONDUTOR VERTICAL EM PVC, SÉRIE R, DN75MM</v>
      </c>
      <c r="D46" s="1025">
        <f>'05.03-DRENAGEM'!H28</f>
        <v>0</v>
      </c>
      <c r="E46" s="175"/>
      <c r="F46" s="161">
        <f>$E$46*$D$46</f>
        <v>0</v>
      </c>
      <c r="G46" s="176"/>
      <c r="H46" s="167">
        <f>$G$46*$D$46</f>
        <v>0</v>
      </c>
      <c r="I46" s="176"/>
      <c r="J46" s="167">
        <f>$I$46*$D$46</f>
        <v>0</v>
      </c>
      <c r="K46" s="176"/>
      <c r="L46" s="167">
        <f>$K$46*$D$46</f>
        <v>0</v>
      </c>
      <c r="M46" s="176"/>
      <c r="N46" s="167">
        <f>$M$46*$D$46</f>
        <v>0</v>
      </c>
      <c r="O46" s="176"/>
      <c r="P46" s="167">
        <f>$O$46*$D$46</f>
        <v>0</v>
      </c>
      <c r="Q46" s="176"/>
      <c r="R46" s="167">
        <f>$Q$46*$D$46</f>
        <v>0</v>
      </c>
      <c r="S46" s="176"/>
      <c r="T46" s="167">
        <f>$S$46*$D$46</f>
        <v>0</v>
      </c>
      <c r="U46" s="176"/>
      <c r="V46" s="167">
        <f>$U$46*$D$46</f>
        <v>0</v>
      </c>
      <c r="W46" s="176"/>
      <c r="X46" s="167">
        <f>$W$46*$D$46</f>
        <v>0</v>
      </c>
      <c r="Y46" s="176"/>
      <c r="Z46" s="167">
        <f>$Y$46*$D$46</f>
        <v>0</v>
      </c>
      <c r="AA46" s="176">
        <v>1</v>
      </c>
      <c r="AB46" s="167">
        <f>$AA$46*$D$46</f>
        <v>0</v>
      </c>
      <c r="AF46" t="s">
        <v>804</v>
      </c>
    </row>
    <row r="47" spans="1:32" ht="15" customHeight="1" thickBot="1">
      <c r="A47">
        <v>2</v>
      </c>
      <c r="B47" s="995"/>
      <c r="C47" s="1022"/>
      <c r="D47" s="1026"/>
      <c r="E47" s="162">
        <f>$E$46</f>
        <v>0</v>
      </c>
      <c r="F47" s="163">
        <f>$F$46</f>
        <v>0</v>
      </c>
      <c r="G47" s="164">
        <f>$G$46+$E$47</f>
        <v>0</v>
      </c>
      <c r="H47" s="165">
        <f>$H$46+$F$47</f>
        <v>0</v>
      </c>
      <c r="I47" s="164">
        <f>$I$46+$G$47</f>
        <v>0</v>
      </c>
      <c r="J47" s="165">
        <f>$J$46+$H$47</f>
        <v>0</v>
      </c>
      <c r="K47" s="164">
        <f>$K$46+$I$47</f>
        <v>0</v>
      </c>
      <c r="L47" s="165">
        <f>$L$46+$J$47</f>
        <v>0</v>
      </c>
      <c r="M47" s="164">
        <f>$M$46+$K$47</f>
        <v>0</v>
      </c>
      <c r="N47" s="165">
        <f>$N$46+$L$47</f>
        <v>0</v>
      </c>
      <c r="O47" s="164">
        <f>$O$46+$M$47</f>
        <v>0</v>
      </c>
      <c r="P47" s="165">
        <f>$P$46+$N$47</f>
        <v>0</v>
      </c>
      <c r="Q47" s="164">
        <f>$Q$46+$O$47</f>
        <v>0</v>
      </c>
      <c r="R47" s="165">
        <f>$R$46+$P$47</f>
        <v>0</v>
      </c>
      <c r="S47" s="164">
        <f>$S$46+$Q$47</f>
        <v>0</v>
      </c>
      <c r="T47" s="165">
        <f>$T$46+$R$47</f>
        <v>0</v>
      </c>
      <c r="U47" s="164">
        <f>$U$46+$S$47</f>
        <v>0</v>
      </c>
      <c r="V47" s="165">
        <f>$V$46+$T$47</f>
        <v>0</v>
      </c>
      <c r="W47" s="164">
        <f>$W$46+$U$47</f>
        <v>0</v>
      </c>
      <c r="X47" s="165">
        <f>$X$46+$V$47</f>
        <v>0</v>
      </c>
      <c r="Y47" s="164">
        <f>$Y$46+$W$47</f>
        <v>0</v>
      </c>
      <c r="Z47" s="165">
        <f>$Z$46+$X$47</f>
        <v>0</v>
      </c>
      <c r="AA47" s="164">
        <f>$AA$46+$Y$47</f>
        <v>1</v>
      </c>
      <c r="AB47" s="165">
        <f>$AB$46+$Z$47</f>
        <v>0</v>
      </c>
    </row>
    <row r="48" spans="1:32" ht="15" customHeight="1" thickBot="1">
      <c r="A48">
        <v>1</v>
      </c>
      <c r="B48" s="1005" t="str">
        <f>'05.03-DRENAGEM'!B29</f>
        <v>05.03.100.20</v>
      </c>
      <c r="C48" s="1029" t="str">
        <f>'05.03-DRENAGEM'!C29</f>
        <v>TRECHO INCLINADO PARA LIGAÇÃO ENTRE SAÍDA DE CALHA E CONDUTOR VERTICAL EM PVC, SÉRIE R, DN100MM</v>
      </c>
      <c r="D48" s="1030">
        <f>'05.03-DRENAGEM'!H29</f>
        <v>0</v>
      </c>
      <c r="E48" s="175"/>
      <c r="F48" s="161">
        <f>$E$48*$D$48</f>
        <v>0</v>
      </c>
      <c r="G48" s="176"/>
      <c r="H48" s="167">
        <f>$G$48*$D$48</f>
        <v>0</v>
      </c>
      <c r="I48" s="176"/>
      <c r="J48" s="167">
        <f>$I$48*$D$48</f>
        <v>0</v>
      </c>
      <c r="K48" s="176"/>
      <c r="L48" s="167">
        <f>$K$48*$D$48</f>
        <v>0</v>
      </c>
      <c r="M48" s="176"/>
      <c r="N48" s="167">
        <f>$M$48*$D$48</f>
        <v>0</v>
      </c>
      <c r="O48" s="176"/>
      <c r="P48" s="167">
        <f>$O$48*$D$48</f>
        <v>0</v>
      </c>
      <c r="Q48" s="176"/>
      <c r="R48" s="167">
        <f>$Q$48*$D$48</f>
        <v>0</v>
      </c>
      <c r="S48" s="176"/>
      <c r="T48" s="167">
        <f>$S$48*$D$48</f>
        <v>0</v>
      </c>
      <c r="U48" s="176"/>
      <c r="V48" s="167">
        <f>$U$48*$D$48</f>
        <v>0</v>
      </c>
      <c r="W48" s="176"/>
      <c r="X48" s="167">
        <f>$W$48*$D$48</f>
        <v>0</v>
      </c>
      <c r="Y48" s="176"/>
      <c r="Z48" s="167">
        <f>$Y$48*$D$48</f>
        <v>0</v>
      </c>
      <c r="AA48" s="176">
        <v>1</v>
      </c>
      <c r="AB48" s="167">
        <f>$AA$48*$D$48</f>
        <v>0</v>
      </c>
      <c r="AF48" t="s">
        <v>807</v>
      </c>
    </row>
    <row r="49" spans="1:32" ht="15" customHeight="1" thickBot="1">
      <c r="A49">
        <v>2</v>
      </c>
      <c r="B49" s="1005"/>
      <c r="C49" s="1029"/>
      <c r="D49" s="1029"/>
      <c r="E49" s="162">
        <f>$E$48</f>
        <v>0</v>
      </c>
      <c r="F49" s="163">
        <f>$F$48</f>
        <v>0</v>
      </c>
      <c r="G49" s="164">
        <f>$G$48+$E$49</f>
        <v>0</v>
      </c>
      <c r="H49" s="165">
        <f>$H$48+$F$49</f>
        <v>0</v>
      </c>
      <c r="I49" s="164">
        <f>$I$48+$G$49</f>
        <v>0</v>
      </c>
      <c r="J49" s="165">
        <f>$J$48+$H$49</f>
        <v>0</v>
      </c>
      <c r="K49" s="164">
        <f>$K$48+$I$49</f>
        <v>0</v>
      </c>
      <c r="L49" s="165">
        <f>$L$48+$J$49</f>
        <v>0</v>
      </c>
      <c r="M49" s="164">
        <f>$M$48+$K$49</f>
        <v>0</v>
      </c>
      <c r="N49" s="165">
        <f>$N$48+$L$49</f>
        <v>0</v>
      </c>
      <c r="O49" s="164">
        <f>$O$48+$M$49</f>
        <v>0</v>
      </c>
      <c r="P49" s="165">
        <f>$P$48+$N$49</f>
        <v>0</v>
      </c>
      <c r="Q49" s="164">
        <f>$Q$48+$O$49</f>
        <v>0</v>
      </c>
      <c r="R49" s="165">
        <f>$R$48+$P$49</f>
        <v>0</v>
      </c>
      <c r="S49" s="164">
        <f>$S$48+$Q$49</f>
        <v>0</v>
      </c>
      <c r="T49" s="165">
        <f>$T$48+$R$49</f>
        <v>0</v>
      </c>
      <c r="U49" s="164">
        <f>$U$48+$S$49</f>
        <v>0</v>
      </c>
      <c r="V49" s="165">
        <f>$V$48+$T$49</f>
        <v>0</v>
      </c>
      <c r="W49" s="164">
        <f>$W$48+$U$49</f>
        <v>0</v>
      </c>
      <c r="X49" s="165">
        <f>$X$48+$V$49</f>
        <v>0</v>
      </c>
      <c r="Y49" s="164">
        <f>$Y$48+$W$49</f>
        <v>0</v>
      </c>
      <c r="Z49" s="165">
        <f>$Z$48+$X$49</f>
        <v>0</v>
      </c>
      <c r="AA49" s="164">
        <f>$AA$48+$Y$49</f>
        <v>1</v>
      </c>
      <c r="AB49" s="165">
        <f>$AB$48+$Z$49</f>
        <v>0</v>
      </c>
    </row>
    <row r="50" spans="1:32" ht="15" customHeight="1" thickBot="1">
      <c r="A50">
        <v>1</v>
      </c>
      <c r="B50" s="1005" t="str">
        <f>'05.03-DRENAGEM'!B30</f>
        <v>05.03.100.21</v>
      </c>
      <c r="C50" s="1029" t="str">
        <f>'05.03-DRENAGEM'!C30</f>
        <v>TRECHO INCLINADO PARA LIGAÇÃO ENTRE SAÍDA DE CALHA E CONDUTOR VERTICAL EM PVC, SÉRIE R, DN150MM</v>
      </c>
      <c r="D50" s="1030">
        <f>'05.03-DRENAGEM'!H30</f>
        <v>0</v>
      </c>
      <c r="E50" s="175"/>
      <c r="F50" s="161">
        <f>$E$50*$D$50</f>
        <v>0</v>
      </c>
      <c r="G50" s="176"/>
      <c r="H50" s="167">
        <f>$G$50*$D$50</f>
        <v>0</v>
      </c>
      <c r="I50" s="176"/>
      <c r="J50" s="167">
        <f>$I$50*$D$50</f>
        <v>0</v>
      </c>
      <c r="K50" s="176"/>
      <c r="L50" s="167">
        <f>$K$50*$D$50</f>
        <v>0</v>
      </c>
      <c r="M50" s="176"/>
      <c r="N50" s="167">
        <f>$M$50*$D$50</f>
        <v>0</v>
      </c>
      <c r="O50" s="176"/>
      <c r="P50" s="167">
        <f>$O$50*$D$50</f>
        <v>0</v>
      </c>
      <c r="Q50" s="176"/>
      <c r="R50" s="167">
        <f>$Q$50*$D$50</f>
        <v>0</v>
      </c>
      <c r="S50" s="176"/>
      <c r="T50" s="167">
        <f>$S$50*$D$50</f>
        <v>0</v>
      </c>
      <c r="U50" s="176"/>
      <c r="V50" s="167">
        <f>$U$50*$D$50</f>
        <v>0</v>
      </c>
      <c r="W50" s="176"/>
      <c r="X50" s="167">
        <f>$W$50*$D$50</f>
        <v>0</v>
      </c>
      <c r="Y50" s="176"/>
      <c r="Z50" s="167">
        <f>$Y$50*$D$50</f>
        <v>0</v>
      </c>
      <c r="AA50" s="176">
        <v>1</v>
      </c>
      <c r="AB50" s="167">
        <f>$AA$50*$D$50</f>
        <v>0</v>
      </c>
      <c r="AF50" t="s">
        <v>810</v>
      </c>
    </row>
    <row r="51" spans="1:32" ht="15" customHeight="1" thickBot="1">
      <c r="A51">
        <v>2</v>
      </c>
      <c r="B51" s="1005"/>
      <c r="C51" s="1029"/>
      <c r="D51" s="1029"/>
      <c r="E51" s="162">
        <f>$E$50</f>
        <v>0</v>
      </c>
      <c r="F51" s="163">
        <f>$F$50</f>
        <v>0</v>
      </c>
      <c r="G51" s="164">
        <f>$G$50+$E$51</f>
        <v>0</v>
      </c>
      <c r="H51" s="165">
        <f>$H$50+$F$51</f>
        <v>0</v>
      </c>
      <c r="I51" s="164">
        <f>$I$50+$G$51</f>
        <v>0</v>
      </c>
      <c r="J51" s="165">
        <f>$J$50+$H$51</f>
        <v>0</v>
      </c>
      <c r="K51" s="164">
        <f>$K$50+$I$51</f>
        <v>0</v>
      </c>
      <c r="L51" s="165">
        <f>$L$50+$J$51</f>
        <v>0</v>
      </c>
      <c r="M51" s="164">
        <f>$M$50+$K$51</f>
        <v>0</v>
      </c>
      <c r="N51" s="165">
        <f>$N$50+$L$51</f>
        <v>0</v>
      </c>
      <c r="O51" s="164">
        <f>$O$50+$M$51</f>
        <v>0</v>
      </c>
      <c r="P51" s="165">
        <f>$P$50+$N$51</f>
        <v>0</v>
      </c>
      <c r="Q51" s="164">
        <f>$Q$50+$O$51</f>
        <v>0</v>
      </c>
      <c r="R51" s="165">
        <f>$R$50+$P$51</f>
        <v>0</v>
      </c>
      <c r="S51" s="164">
        <f>$S$50+$Q$51</f>
        <v>0</v>
      </c>
      <c r="T51" s="165">
        <f>$T$50+$R$51</f>
        <v>0</v>
      </c>
      <c r="U51" s="164">
        <f>$U$50+$S$51</f>
        <v>0</v>
      </c>
      <c r="V51" s="165">
        <f>$V$50+$T$51</f>
        <v>0</v>
      </c>
      <c r="W51" s="164">
        <f>$W$50+$U$51</f>
        <v>0</v>
      </c>
      <c r="X51" s="165">
        <f>$X$50+$V$51</f>
        <v>0</v>
      </c>
      <c r="Y51" s="164">
        <f>$Y$50+$W$51</f>
        <v>0</v>
      </c>
      <c r="Z51" s="165">
        <f>$Z$50+$X$51</f>
        <v>0</v>
      </c>
      <c r="AA51" s="164">
        <f>$AA$50+$Y$51</f>
        <v>1</v>
      </c>
      <c r="AB51" s="165">
        <f>$AB$50+$Z$51</f>
        <v>0</v>
      </c>
    </row>
    <row r="52" spans="1:32" ht="15" customHeight="1" thickBot="1"/>
    <row r="53" spans="1:32">
      <c r="B53" s="137"/>
      <c r="C53" s="138">
        <f>GERAL!$B$39</f>
        <v>0</v>
      </c>
      <c r="D53" s="158" t="s">
        <v>159</v>
      </c>
      <c r="E53" s="173" t="e">
        <f>F53/$D$54</f>
        <v>#DIV/0!</v>
      </c>
      <c r="F53" s="156">
        <f>SUMIF($A$9:$A$51,1,F$9:F$51)</f>
        <v>0</v>
      </c>
      <c r="G53" s="173" t="e">
        <f>H53/$D$54</f>
        <v>#DIV/0!</v>
      </c>
      <c r="H53" s="156">
        <f>SUMIF($A$9:$A$51,1,H$9:H$51)</f>
        <v>0</v>
      </c>
      <c r="I53" s="173" t="e">
        <f>J53/$D$54</f>
        <v>#DIV/0!</v>
      </c>
      <c r="J53" s="156">
        <f>SUMIF($A$9:$A$51,1,J$9:J$51)</f>
        <v>0</v>
      </c>
      <c r="K53" s="173" t="e">
        <f>L53/$D$54</f>
        <v>#DIV/0!</v>
      </c>
      <c r="L53" s="156">
        <f>SUMIF($A$9:$A$51,1,L$9:L$51)</f>
        <v>0</v>
      </c>
      <c r="M53" s="173" t="e">
        <f>N53/$D$54</f>
        <v>#DIV/0!</v>
      </c>
      <c r="N53" s="156">
        <f>SUMIF($A$9:$A$51,1,N$9:N$51)</f>
        <v>0</v>
      </c>
      <c r="O53" s="173" t="e">
        <f>P53/$D$54</f>
        <v>#DIV/0!</v>
      </c>
      <c r="P53" s="156">
        <f>SUMIF($A$9:$A$51,1,P$9:P$51)</f>
        <v>0</v>
      </c>
      <c r="Q53" s="173" t="e">
        <f>R53/$D$54</f>
        <v>#DIV/0!</v>
      </c>
      <c r="R53" s="156">
        <f>SUMIF($A$9:$A$51,1,R$9:R$51)</f>
        <v>0</v>
      </c>
      <c r="S53" s="173" t="e">
        <f>T53/$D$54</f>
        <v>#DIV/0!</v>
      </c>
      <c r="T53" s="156">
        <f>SUMIF($A$9:$A$51,1,T$9:T$51)</f>
        <v>0</v>
      </c>
      <c r="U53" s="173" t="e">
        <f>V53/$D$54</f>
        <v>#DIV/0!</v>
      </c>
      <c r="V53" s="156">
        <f>SUMIF($A$9:$A$51,1,V$9:V$51)</f>
        <v>0</v>
      </c>
      <c r="W53" s="173" t="e">
        <f>X53/$D$54</f>
        <v>#DIV/0!</v>
      </c>
      <c r="X53" s="156">
        <f>SUMIF($A$9:$A$51,1,X$9:X$51)</f>
        <v>0</v>
      </c>
      <c r="Y53" s="173" t="e">
        <f>Z53/$D$54</f>
        <v>#DIV/0!</v>
      </c>
      <c r="Z53" s="156">
        <f>SUMIF($A$9:$A$51,1,Z$9:Z$51)</f>
        <v>0</v>
      </c>
      <c r="AA53" s="173" t="e">
        <f>AB53/$D$54</f>
        <v>#DIV/0!</v>
      </c>
      <c r="AB53" s="156">
        <f>SUMIF($A$9:$A$51,1,AB$9:AB$51)</f>
        <v>0</v>
      </c>
    </row>
    <row r="54" spans="1:32" ht="15.75" thickBot="1">
      <c r="B54" s="139"/>
      <c r="C54" s="30"/>
      <c r="D54" s="159">
        <f>'05.03-DRENAGEM'!D8</f>
        <v>0</v>
      </c>
      <c r="E54" s="174" t="e">
        <f>F54/$D$54</f>
        <v>#DIV/0!</v>
      </c>
      <c r="F54" s="157">
        <f>SUMIF($A$9:$A$51,2,F$9:F$51)</f>
        <v>0</v>
      </c>
      <c r="G54" s="174" t="e">
        <f>H54/$D$54</f>
        <v>#DIV/0!</v>
      </c>
      <c r="H54" s="157">
        <f>SUMIF($A$9:$A$51,2,H$9:H$51)</f>
        <v>0</v>
      </c>
      <c r="I54" s="174" t="e">
        <f>J54/$D$54</f>
        <v>#DIV/0!</v>
      </c>
      <c r="J54" s="157">
        <f>SUMIF($A$9:$A$51,2,J$9:J$51)</f>
        <v>0</v>
      </c>
      <c r="K54" s="174" t="e">
        <f>L54/$D$54</f>
        <v>#DIV/0!</v>
      </c>
      <c r="L54" s="157">
        <f>SUMIF($A$9:$A$51,2,L$9:L$51)</f>
        <v>0</v>
      </c>
      <c r="M54" s="174" t="e">
        <f>N54/$D$54</f>
        <v>#DIV/0!</v>
      </c>
      <c r="N54" s="157">
        <f>SUMIF($A$9:$A$51,2,N$9:N$51)</f>
        <v>0</v>
      </c>
      <c r="O54" s="174" t="e">
        <f>P54/$D$54</f>
        <v>#DIV/0!</v>
      </c>
      <c r="P54" s="157">
        <f>SUMIF($A$9:$A$51,2,P$9:P$51)</f>
        <v>0</v>
      </c>
      <c r="Q54" s="174" t="e">
        <f>R54/$D$54</f>
        <v>#DIV/0!</v>
      </c>
      <c r="R54" s="157">
        <f>SUMIF($A$9:$A$51,2,R$9:R$51)</f>
        <v>0</v>
      </c>
      <c r="S54" s="174" t="e">
        <f>T54/$D$54</f>
        <v>#DIV/0!</v>
      </c>
      <c r="T54" s="157">
        <f>SUMIF($A$9:$A$51,2,T$9:T$51)</f>
        <v>0</v>
      </c>
      <c r="U54" s="174" t="e">
        <f>V54/$D$54</f>
        <v>#DIV/0!</v>
      </c>
      <c r="V54" s="157">
        <f>SUMIF($A$9:$A$51,2,V$9:V$51)</f>
        <v>0</v>
      </c>
      <c r="W54" s="174" t="e">
        <f>X54/$D$54</f>
        <v>#DIV/0!</v>
      </c>
      <c r="X54" s="157">
        <f>SUMIF($A$9:$A$51,2,X$9:X$51)</f>
        <v>0</v>
      </c>
      <c r="Y54" s="174" t="e">
        <f>Z54/$D$54</f>
        <v>#DIV/0!</v>
      </c>
      <c r="Z54" s="157">
        <f>SUMIF($A$9:$A$51,2,Z$9:Z$51)</f>
        <v>0</v>
      </c>
      <c r="AA54" s="174" t="e">
        <f>AB54/$D$54</f>
        <v>#DIV/0!</v>
      </c>
      <c r="AB54" s="157">
        <f>SUMIF($A$9:$A$51,2,AB$9:AB$51)</f>
        <v>0</v>
      </c>
    </row>
    <row r="55" spans="1:32" ht="12.75" customHeight="1" thickBot="1">
      <c r="B55" s="140"/>
      <c r="C55" s="97">
        <f>GERAL!$B$41</f>
        <v>0</v>
      </c>
      <c r="D55" s="112"/>
      <c r="E55" s="113"/>
      <c r="F55" s="154"/>
      <c r="G55" s="160"/>
      <c r="H55" s="113"/>
      <c r="I55" s="160"/>
      <c r="J55" s="113"/>
      <c r="K55" s="160"/>
      <c r="L55" s="113"/>
      <c r="M55" s="160"/>
      <c r="N55" s="113"/>
      <c r="O55" s="160"/>
      <c r="P55" s="113"/>
      <c r="Q55" s="160"/>
      <c r="R55" s="113"/>
      <c r="S55" s="160"/>
      <c r="T55" s="113"/>
      <c r="U55" s="160"/>
      <c r="V55" s="113"/>
      <c r="W55" s="160"/>
      <c r="X55" s="113"/>
      <c r="Y55" s="160"/>
      <c r="Z55" s="113"/>
      <c r="AA55" s="160"/>
      <c r="AB55" s="152"/>
    </row>
    <row r="56" spans="1:32" ht="30" customHeight="1" thickBot="1">
      <c r="B56" s="141"/>
      <c r="C56" s="142"/>
      <c r="D56" s="143"/>
      <c r="E56" s="144"/>
      <c r="F56" s="155"/>
      <c r="G56" s="150"/>
      <c r="H56" s="144"/>
      <c r="I56" s="150"/>
      <c r="J56" s="144"/>
      <c r="K56" s="150"/>
      <c r="L56" s="144"/>
      <c r="M56" s="150"/>
      <c r="N56" s="144"/>
      <c r="O56" s="150"/>
      <c r="P56" s="144"/>
      <c r="Q56" s="150"/>
      <c r="R56" s="144"/>
      <c r="S56" s="150"/>
      <c r="T56" s="144"/>
      <c r="U56" s="150"/>
      <c r="V56" s="144"/>
      <c r="W56" s="150"/>
      <c r="X56" s="144"/>
      <c r="Y56" s="150"/>
      <c r="Z56" s="144"/>
      <c r="AA56" s="150"/>
      <c r="AB56" s="145"/>
    </row>
  </sheetData>
  <autoFilter ref="B8:AB8" xr:uid="{D34DC139-9631-4996-8C0C-406F44F13238}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</autoFilter>
  <mergeCells count="87">
    <mergeCell ref="B50:B51"/>
    <mergeCell ref="C50:C51"/>
    <mergeCell ref="D50:D51"/>
    <mergeCell ref="B48:B49"/>
    <mergeCell ref="C48:C49"/>
    <mergeCell ref="D48:D49"/>
    <mergeCell ref="B5:AB5"/>
    <mergeCell ref="A1:A2"/>
    <mergeCell ref="B1:AB1"/>
    <mergeCell ref="B2:AB2"/>
    <mergeCell ref="B3:AB3"/>
    <mergeCell ref="B4:AB4"/>
    <mergeCell ref="U8:V8"/>
    <mergeCell ref="W8:X8"/>
    <mergeCell ref="Y8:Z8"/>
    <mergeCell ref="AA8:AB8"/>
    <mergeCell ref="E6:AB6"/>
    <mergeCell ref="E7:J7"/>
    <mergeCell ref="E8:F8"/>
    <mergeCell ref="G8:H8"/>
    <mergeCell ref="I8:J8"/>
    <mergeCell ref="K8:L8"/>
    <mergeCell ref="M8:N8"/>
    <mergeCell ref="O8:P8"/>
    <mergeCell ref="Q8:R8"/>
    <mergeCell ref="S8:T8"/>
    <mergeCell ref="B14:B15"/>
    <mergeCell ref="C14:C15"/>
    <mergeCell ref="D14:D15"/>
    <mergeCell ref="B16:B17"/>
    <mergeCell ref="D12:D13"/>
    <mergeCell ref="C16:C17"/>
    <mergeCell ref="D16:D17"/>
    <mergeCell ref="C22:C23"/>
    <mergeCell ref="D22:D23"/>
    <mergeCell ref="B24:B25"/>
    <mergeCell ref="B28:B29"/>
    <mergeCell ref="C28:C29"/>
    <mergeCell ref="D28:D29"/>
    <mergeCell ref="C24:C25"/>
    <mergeCell ref="D24:D25"/>
    <mergeCell ref="B26:B27"/>
    <mergeCell ref="C26:C27"/>
    <mergeCell ref="D26:D27"/>
    <mergeCell ref="B42:B43"/>
    <mergeCell ref="C42:C43"/>
    <mergeCell ref="D42:D43"/>
    <mergeCell ref="B38:B39"/>
    <mergeCell ref="C38:C39"/>
    <mergeCell ref="D38:D39"/>
    <mergeCell ref="B40:B41"/>
    <mergeCell ref="C40:C41"/>
    <mergeCell ref="D40:D41"/>
    <mergeCell ref="E9:AB9"/>
    <mergeCell ref="B10:B11"/>
    <mergeCell ref="C10:C11"/>
    <mergeCell ref="D10:D11"/>
    <mergeCell ref="B12:B13"/>
    <mergeCell ref="C12:C13"/>
    <mergeCell ref="B36:B37"/>
    <mergeCell ref="C36:C37"/>
    <mergeCell ref="D36:D37"/>
    <mergeCell ref="B34:B35"/>
    <mergeCell ref="C34:C35"/>
    <mergeCell ref="D34:D35"/>
    <mergeCell ref="C6:C8"/>
    <mergeCell ref="D6:D8"/>
    <mergeCell ref="B6:B8"/>
    <mergeCell ref="B32:B33"/>
    <mergeCell ref="C32:C33"/>
    <mergeCell ref="D32:D33"/>
    <mergeCell ref="B18:B19"/>
    <mergeCell ref="C18:C19"/>
    <mergeCell ref="D18:D19"/>
    <mergeCell ref="B20:B21"/>
    <mergeCell ref="C20:C21"/>
    <mergeCell ref="D20:D21"/>
    <mergeCell ref="B30:B31"/>
    <mergeCell ref="C30:C31"/>
    <mergeCell ref="D30:D31"/>
    <mergeCell ref="B22:B23"/>
    <mergeCell ref="D46:D47"/>
    <mergeCell ref="C46:C47"/>
    <mergeCell ref="B46:B47"/>
    <mergeCell ref="B44:B45"/>
    <mergeCell ref="C44:C45"/>
    <mergeCell ref="D44:D45"/>
  </mergeCells>
  <pageMargins left="0.59055118110236204" right="0.196850393700787" top="0.196850393700787" bottom="0.196850393700787" header="0" footer="0"/>
  <pageSetup paperSize="9" orientation="landscape"/>
  <ignoredErrors>
    <ignoredError sqref="G53 G54 I53 I54 K53 K54 M53 M54 O53 O54 Q53 Q54 S53 S54 U53 U54 W53 W54 Y53 Y54 AA53 AA54" formula="1"/>
  </ignoredError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F2CD1-976F-4B11-B19F-1503A9AB53E9}">
  <sheetPr codeName="Planilha30">
    <tabColor rgb="FF002060"/>
  </sheetPr>
  <dimension ref="A1:AF1210"/>
  <sheetViews>
    <sheetView zoomScaleNormal="100" workbookViewId="0">
      <pane xSplit="4" ySplit="8" topLeftCell="E9" activePane="bottomRight" state="frozen"/>
      <selection pane="topRight" activeCell="G25" sqref="G25"/>
      <selection pane="bottomLeft" activeCell="G25" sqref="G25"/>
      <selection pane="bottomRight" activeCell="W1116" sqref="W1116"/>
    </sheetView>
  </sheetViews>
  <sheetFormatPr defaultColWidth="14.42578125" defaultRowHeight="15" customHeight="1"/>
  <cols>
    <col min="1" max="1" width="15.85546875" customWidth="1"/>
    <col min="2" max="2" width="13.28515625" customWidth="1"/>
    <col min="3" max="3" width="85.7109375" customWidth="1"/>
    <col min="4" max="4" width="20.42578125" style="66" customWidth="1"/>
    <col min="5" max="5" width="7.7109375" style="135" customWidth="1"/>
    <col min="6" max="6" width="14.28515625" style="153" bestFit="1" customWidth="1"/>
    <col min="7" max="7" width="7.7109375" style="149" customWidth="1"/>
    <col min="8" max="8" width="14.28515625" style="168" bestFit="1" customWidth="1"/>
    <col min="9" max="9" width="7.7109375" style="149" customWidth="1"/>
    <col min="10" max="10" width="14.28515625" style="168" bestFit="1" customWidth="1"/>
    <col min="11" max="11" width="7.7109375" style="149" customWidth="1"/>
    <col min="12" max="12" width="14.28515625" style="168" bestFit="1" customWidth="1"/>
    <col min="13" max="13" width="7.7109375" style="149" customWidth="1"/>
    <col min="14" max="14" width="13.28515625" style="168" bestFit="1" customWidth="1"/>
    <col min="15" max="15" width="7.7109375" style="149" customWidth="1"/>
    <col min="16" max="16" width="13.28515625" style="168" customWidth="1"/>
    <col min="17" max="17" width="7.7109375" style="149" customWidth="1"/>
    <col min="18" max="18" width="13.28515625" style="168" customWidth="1"/>
    <col min="19" max="19" width="7.7109375" style="149" customWidth="1"/>
    <col min="20" max="20" width="13.28515625" style="168" customWidth="1"/>
    <col min="21" max="21" width="7.7109375" style="149" customWidth="1"/>
    <col min="22" max="22" width="12.7109375" style="168" customWidth="1"/>
    <col min="23" max="23" width="7.7109375" style="149" customWidth="1"/>
    <col min="24" max="24" width="12.7109375" style="168" customWidth="1"/>
    <col min="25" max="25" width="7.7109375" style="149" customWidth="1"/>
    <col min="26" max="26" width="12.7109375" style="168" customWidth="1"/>
    <col min="27" max="27" width="7.7109375" style="149" customWidth="1"/>
    <col min="28" max="28" width="14.28515625" style="168" customWidth="1"/>
    <col min="29" max="29" width="16.42578125" customWidth="1"/>
    <col min="30" max="30" width="18.5703125" customWidth="1"/>
    <col min="31" max="36" width="9" customWidth="1"/>
  </cols>
  <sheetData>
    <row r="1" spans="1:32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</row>
    <row r="2" spans="1:32" ht="19.5" customHeight="1">
      <c r="A2" s="1001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2" ht="19.5" customHeight="1">
      <c r="A3" s="136" t="s">
        <v>1385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2" ht="19.5" customHeight="1">
      <c r="A4" s="133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2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2" ht="19.5" customHeight="1" thickBot="1">
      <c r="B6" s="983" t="s">
        <v>15</v>
      </c>
      <c r="C6" s="984" t="str">
        <f>'06.01-ELETRICO E LUMINOTECNICO'!C8</f>
        <v>INSTALAÇÕES ELÉTRICAS E LUMINOTÉCNICAS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B7" s="1012"/>
      <c r="C7" s="1014"/>
      <c r="D7" s="1027"/>
      <c r="E7" s="989" t="e">
        <f>IF(AA1119&lt;&gt;1,"VERIFICAR SOMATÓRIO DAS PORCENTAGENS!!!!!!!","OK")</f>
        <v>#DIV/0!</v>
      </c>
      <c r="F7" s="990"/>
      <c r="G7" s="990"/>
      <c r="H7" s="990"/>
      <c r="I7" s="990"/>
      <c r="J7" s="990"/>
      <c r="K7" s="148"/>
      <c r="L7" s="166"/>
      <c r="M7" s="148"/>
      <c r="N7" s="166"/>
      <c r="O7" s="148"/>
      <c r="P7" s="166"/>
      <c r="Q7" s="148"/>
      <c r="R7" s="166"/>
      <c r="S7" s="148"/>
      <c r="T7" s="166"/>
      <c r="U7" s="148"/>
      <c r="V7" s="166"/>
      <c r="W7" s="148"/>
      <c r="X7" s="166"/>
      <c r="Y7" s="148"/>
      <c r="Z7" s="166"/>
      <c r="AA7" s="148"/>
      <c r="AB7" s="169"/>
    </row>
    <row r="8" spans="1:32" ht="19.5" customHeight="1" thickBot="1">
      <c r="B8" s="1013"/>
      <c r="C8" s="1015"/>
      <c r="D8" s="1028"/>
      <c r="E8" s="980">
        <v>1</v>
      </c>
      <c r="F8" s="981"/>
      <c r="G8" s="980">
        <v>2</v>
      </c>
      <c r="H8" s="981" t="e">
        <f>SUBTOTAL(9,#REF!)</f>
        <v>#REF!</v>
      </c>
      <c r="I8" s="980">
        <v>3</v>
      </c>
      <c r="J8" s="981" t="e">
        <f>SUBTOTAL(9,#REF!)</f>
        <v>#REF!</v>
      </c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1"/>
      <c r="AF8">
        <v>6</v>
      </c>
    </row>
    <row r="9" spans="1:32" ht="15" customHeight="1" thickBot="1">
      <c r="B9" s="76" t="str">
        <f>'06.01-ELETRICO E LUMINOTECNICO'!$B$9</f>
        <v>06.01.000</v>
      </c>
      <c r="C9" s="104" t="str">
        <f>'06.01-ELETRICO E LUMINOTECNICO'!$C$9</f>
        <v>BLOCO A</v>
      </c>
      <c r="D9" s="106">
        <f>'06.01-ELETRICO E LUMINOTECNICO'!$H$9</f>
        <v>0</v>
      </c>
      <c r="E9" s="177"/>
      <c r="F9" s="178"/>
      <c r="G9" s="179"/>
      <c r="H9" s="180"/>
      <c r="I9" s="179"/>
      <c r="J9" s="180"/>
      <c r="K9" s="179"/>
      <c r="L9" s="180"/>
      <c r="M9" s="179"/>
      <c r="N9" s="180"/>
      <c r="O9" s="179"/>
      <c r="P9" s="180"/>
      <c r="Q9" s="179"/>
      <c r="R9" s="180"/>
      <c r="S9" s="179"/>
      <c r="T9" s="180"/>
      <c r="U9" s="179"/>
      <c r="V9" s="180"/>
      <c r="W9" s="179"/>
      <c r="X9" s="180"/>
      <c r="Y9" s="179"/>
      <c r="Z9" s="180"/>
      <c r="AA9" s="179"/>
      <c r="AB9" s="180"/>
      <c r="AF9" s="200" t="s">
        <v>818</v>
      </c>
    </row>
    <row r="10" spans="1:32" ht="15" customHeight="1">
      <c r="A10">
        <v>1</v>
      </c>
      <c r="B10" s="994" t="str">
        <f>'06.01-ELETRICO E LUMINOTECNICO'!$B$10</f>
        <v>06.01.100.01</v>
      </c>
      <c r="C10" s="996" t="str">
        <f>'06.01-ELETRICO E LUMINOTECNICO'!$C$10</f>
        <v>REMOÇÃO DE INSTALAÇÕES ELÉTRICAS (INTERRUPTORES/TOMADAS), INCLUSIVE RECOMPOSIÇÃO COM ARGAMASSA E ACABAMENTO EM MASSA LÁTEX</v>
      </c>
      <c r="D10" s="998">
        <f>'06.01-ELETRICO E LUMINOTECNICO'!$H$10</f>
        <v>0</v>
      </c>
      <c r="E10" s="175">
        <v>1</v>
      </c>
      <c r="F10" s="161">
        <f>$E$10*$D$10</f>
        <v>0</v>
      </c>
      <c r="G10" s="176"/>
      <c r="H10" s="167">
        <f>$G$10*$D$10</f>
        <v>0</v>
      </c>
      <c r="I10" s="176"/>
      <c r="J10" s="167">
        <f>$I$10*$D$10</f>
        <v>0</v>
      </c>
      <c r="K10" s="176"/>
      <c r="L10" s="167">
        <f>$K$10*$D$10</f>
        <v>0</v>
      </c>
      <c r="M10" s="176"/>
      <c r="N10" s="167">
        <f>$M$10*$D$10</f>
        <v>0</v>
      </c>
      <c r="O10" s="176"/>
      <c r="P10" s="167">
        <f>$O$10*$D$10</f>
        <v>0</v>
      </c>
      <c r="Q10" s="176"/>
      <c r="R10" s="167">
        <f>$Q$10*$D$10</f>
        <v>0</v>
      </c>
      <c r="S10" s="176"/>
      <c r="T10" s="167">
        <f>$S$10*$D$10</f>
        <v>0</v>
      </c>
      <c r="U10" s="176"/>
      <c r="V10" s="167">
        <f>$U$10*$D$10</f>
        <v>0</v>
      </c>
      <c r="W10" s="176"/>
      <c r="X10" s="167">
        <f>$W$10*$D$10</f>
        <v>0</v>
      </c>
      <c r="Y10" s="176"/>
      <c r="Z10" s="167">
        <f>$Y$10*$D$10</f>
        <v>0</v>
      </c>
      <c r="AA10" s="176"/>
      <c r="AB10" s="167">
        <f>$AA$10*$D$10</f>
        <v>0</v>
      </c>
      <c r="AC10" s="170"/>
      <c r="AF10" t="s">
        <v>2235</v>
      </c>
    </row>
    <row r="11" spans="1:32" ht="15" customHeight="1" thickBot="1">
      <c r="A11">
        <v>2</v>
      </c>
      <c r="B11" s="995"/>
      <c r="C11" s="997"/>
      <c r="D11" s="999"/>
      <c r="E11" s="162">
        <f>$E$10</f>
        <v>1</v>
      </c>
      <c r="F11" s="163">
        <f>$F$10</f>
        <v>0</v>
      </c>
      <c r="G11" s="164">
        <f>$G$10+$E$11</f>
        <v>1</v>
      </c>
      <c r="H11" s="165">
        <f>$H$10+$F$11</f>
        <v>0</v>
      </c>
      <c r="I11" s="164">
        <f>$I$10+$G$11</f>
        <v>1</v>
      </c>
      <c r="J11" s="165">
        <f>$J$10+$H$11</f>
        <v>0</v>
      </c>
      <c r="K11" s="164">
        <f>$K$10+$I$11</f>
        <v>1</v>
      </c>
      <c r="L11" s="165">
        <f>$L$10+$J$11</f>
        <v>0</v>
      </c>
      <c r="M11" s="164">
        <f>$M$10+$K$11</f>
        <v>1</v>
      </c>
      <c r="N11" s="165">
        <f>$N$10+$L$11</f>
        <v>0</v>
      </c>
      <c r="O11" s="164">
        <f>$O$10+$M$11</f>
        <v>1</v>
      </c>
      <c r="P11" s="165">
        <f>$P$10+$N$11</f>
        <v>0</v>
      </c>
      <c r="Q11" s="164">
        <f>$Q$10+$O$11</f>
        <v>1</v>
      </c>
      <c r="R11" s="165">
        <f>$R$10+$P$11</f>
        <v>0</v>
      </c>
      <c r="S11" s="164">
        <f>$S$10+$Q$11</f>
        <v>1</v>
      </c>
      <c r="T11" s="165">
        <f>$T$10+$R$11</f>
        <v>0</v>
      </c>
      <c r="U11" s="164">
        <f>$U$10+$S$11</f>
        <v>1</v>
      </c>
      <c r="V11" s="165">
        <f>$V$10+$T$11</f>
        <v>0</v>
      </c>
      <c r="W11" s="164">
        <f>$W$10+$U$11</f>
        <v>1</v>
      </c>
      <c r="X11" s="165">
        <f>$X$10+$V$11</f>
        <v>0</v>
      </c>
      <c r="Y11" s="164">
        <f>$Y$10+$W$11</f>
        <v>1</v>
      </c>
      <c r="Z11" s="165">
        <f>$Z$10+$X$11</f>
        <v>0</v>
      </c>
      <c r="AA11" s="164">
        <f>$AA$10+$Y$11</f>
        <v>1</v>
      </c>
      <c r="AB11" s="165">
        <f>$AB$10+$Z$11</f>
        <v>0</v>
      </c>
      <c r="AC11" s="98">
        <f>D10-AB11</f>
        <v>0</v>
      </c>
    </row>
    <row r="12" spans="1:32" ht="15" customHeight="1">
      <c r="A12">
        <v>1</v>
      </c>
      <c r="B12" s="994" t="str">
        <f>'06.01-ELETRICO E LUMINOTECNICO'!$B$11</f>
        <v>06.01.100.02</v>
      </c>
      <c r="C12" s="996" t="str">
        <f>'06.01-ELETRICO E LUMINOTECNICO'!$C$11</f>
        <v>REMOÇÃO DE INSTALAÇÕES ELÉTRICAS (QUADROS), INCLUSIVE RECOMPOSIÇÃO COM ARGAMASSA E ACABAMENTO EM MASSA LÁTEX</v>
      </c>
      <c r="D12" s="998">
        <f>'06.01-ELETRICO E LUMINOTECNICO'!$H$11</f>
        <v>0</v>
      </c>
      <c r="E12" s="175">
        <v>1</v>
      </c>
      <c r="F12" s="161">
        <f>$E$12*$D$12</f>
        <v>0</v>
      </c>
      <c r="G12" s="176"/>
      <c r="H12" s="167">
        <f>$G$12*$D$12</f>
        <v>0</v>
      </c>
      <c r="I12" s="176"/>
      <c r="J12" s="167">
        <f>$I$12*$D$12</f>
        <v>0</v>
      </c>
      <c r="K12" s="176"/>
      <c r="L12" s="167">
        <f>$K$12*$D$12</f>
        <v>0</v>
      </c>
      <c r="M12" s="176"/>
      <c r="N12" s="167">
        <f>$M$12*$D$12</f>
        <v>0</v>
      </c>
      <c r="O12" s="176"/>
      <c r="P12" s="167">
        <f>$O$12*$D$12</f>
        <v>0</v>
      </c>
      <c r="Q12" s="176"/>
      <c r="R12" s="167">
        <f>$Q$12*$D$12</f>
        <v>0</v>
      </c>
      <c r="S12" s="176"/>
      <c r="T12" s="167">
        <f>$S$12*$D$12</f>
        <v>0</v>
      </c>
      <c r="U12" s="176"/>
      <c r="V12" s="167">
        <f>$U$12*$D$12</f>
        <v>0</v>
      </c>
      <c r="W12" s="176"/>
      <c r="X12" s="167">
        <f>$W$12*$D$12</f>
        <v>0</v>
      </c>
      <c r="Y12" s="176"/>
      <c r="Z12" s="167">
        <f>$Y$12*$D$12</f>
        <v>0</v>
      </c>
      <c r="AA12" s="176"/>
      <c r="AB12" s="167">
        <f>$AA$12*$D$12</f>
        <v>0</v>
      </c>
      <c r="AC12" s="98">
        <f t="shared" ref="AC12:AC75" si="0">D11-AB12</f>
        <v>0</v>
      </c>
      <c r="AF12" t="s">
        <v>2236</v>
      </c>
    </row>
    <row r="13" spans="1:32" ht="15" customHeight="1" thickBot="1">
      <c r="A13">
        <v>2</v>
      </c>
      <c r="B13" s="995"/>
      <c r="C13" s="997"/>
      <c r="D13" s="999"/>
      <c r="E13" s="162">
        <f>$E$12</f>
        <v>1</v>
      </c>
      <c r="F13" s="163">
        <f>$F$12</f>
        <v>0</v>
      </c>
      <c r="G13" s="164">
        <f>$G$12+$E$13</f>
        <v>1</v>
      </c>
      <c r="H13" s="165">
        <f>$H$12+$F$13</f>
        <v>0</v>
      </c>
      <c r="I13" s="164">
        <f>$I$12+$G$13</f>
        <v>1</v>
      </c>
      <c r="J13" s="165">
        <f>$J$12+$H$13</f>
        <v>0</v>
      </c>
      <c r="K13" s="164">
        <f>$K$12+$I$13</f>
        <v>1</v>
      </c>
      <c r="L13" s="165">
        <f>$L$12+$J$13</f>
        <v>0</v>
      </c>
      <c r="M13" s="164">
        <f>$M$12+$K$13</f>
        <v>1</v>
      </c>
      <c r="N13" s="165">
        <f>$N$12+$L$13</f>
        <v>0</v>
      </c>
      <c r="O13" s="164">
        <f>$O$12+$M$13</f>
        <v>1</v>
      </c>
      <c r="P13" s="165">
        <f>$P$12+$N$13</f>
        <v>0</v>
      </c>
      <c r="Q13" s="164">
        <f>$Q$12+$O$13</f>
        <v>1</v>
      </c>
      <c r="R13" s="165">
        <f>$R$12+$P$13</f>
        <v>0</v>
      </c>
      <c r="S13" s="164">
        <f>$S$12+$Q$13</f>
        <v>1</v>
      </c>
      <c r="T13" s="165">
        <f>$T$12+$R$13</f>
        <v>0</v>
      </c>
      <c r="U13" s="164">
        <f>$U$12+$S$13</f>
        <v>1</v>
      </c>
      <c r="V13" s="165">
        <f>$V$12+$T$13</f>
        <v>0</v>
      </c>
      <c r="W13" s="164">
        <f>$W$12+$U$13</f>
        <v>1</v>
      </c>
      <c r="X13" s="165">
        <f>$X$12+$V$13</f>
        <v>0</v>
      </c>
      <c r="Y13" s="164">
        <f>$Y$12+$W$13</f>
        <v>1</v>
      </c>
      <c r="Z13" s="165">
        <f>$Z$12+$X$13</f>
        <v>0</v>
      </c>
      <c r="AA13" s="164">
        <f>$AA$12+$Y$13</f>
        <v>1</v>
      </c>
      <c r="AB13" s="165">
        <f>$AB$12+$Z$13</f>
        <v>0</v>
      </c>
      <c r="AC13" s="98">
        <f t="shared" si="0"/>
        <v>0</v>
      </c>
    </row>
    <row r="14" spans="1:32" ht="15" customHeight="1">
      <c r="A14">
        <v>1</v>
      </c>
      <c r="B14" s="994" t="str">
        <f>'06.01-ELETRICO E LUMINOTECNICO'!$B$12</f>
        <v>06.01.100.03</v>
      </c>
      <c r="C14" s="996" t="str">
        <f>'06.01-ELETRICO E LUMINOTECNICO'!$C$12</f>
        <v>REMOÇÃO DE INSTALAÇÕES ELÉTRICAS (CABOS/ELETRODUTOS), INCLUSIVE RECOMPOSIÇÃO COM ARGAMASSA E ACABAMENTO EM MASSA LÁTEX</v>
      </c>
      <c r="D14" s="998">
        <f>'06.01-ELETRICO E LUMINOTECNICO'!$H$12</f>
        <v>0</v>
      </c>
      <c r="E14" s="175">
        <v>1</v>
      </c>
      <c r="F14" s="161">
        <f>$E$14*$D$14</f>
        <v>0</v>
      </c>
      <c r="G14" s="176"/>
      <c r="H14" s="167">
        <f>$G$14*$D$14</f>
        <v>0</v>
      </c>
      <c r="I14" s="176"/>
      <c r="J14" s="167">
        <f>$I$14*$D$14</f>
        <v>0</v>
      </c>
      <c r="K14" s="176"/>
      <c r="L14" s="167">
        <f>$K$14*$D$14</f>
        <v>0</v>
      </c>
      <c r="M14" s="176"/>
      <c r="N14" s="167">
        <f>$M$14*$D$14</f>
        <v>0</v>
      </c>
      <c r="O14" s="176"/>
      <c r="P14" s="167">
        <f>$O$14*$D$14</f>
        <v>0</v>
      </c>
      <c r="Q14" s="176"/>
      <c r="R14" s="167">
        <f>$Q$14*$D$14</f>
        <v>0</v>
      </c>
      <c r="S14" s="176"/>
      <c r="T14" s="167">
        <f>$S$14*$D$14</f>
        <v>0</v>
      </c>
      <c r="U14" s="176"/>
      <c r="V14" s="167">
        <f>$U$14*$D$14</f>
        <v>0</v>
      </c>
      <c r="W14" s="176"/>
      <c r="X14" s="167">
        <f>$W$14*$D$14</f>
        <v>0</v>
      </c>
      <c r="Y14" s="176"/>
      <c r="Z14" s="167">
        <f>$Y$14*$D$14</f>
        <v>0</v>
      </c>
      <c r="AA14" s="176"/>
      <c r="AB14" s="167">
        <f>$AA$14*$D$14</f>
        <v>0</v>
      </c>
      <c r="AC14" s="98">
        <f t="shared" si="0"/>
        <v>0</v>
      </c>
      <c r="AF14" t="s">
        <v>2237</v>
      </c>
    </row>
    <row r="15" spans="1:32" ht="15" customHeight="1" thickBot="1">
      <c r="A15">
        <v>2</v>
      </c>
      <c r="B15" s="995"/>
      <c r="C15" s="997"/>
      <c r="D15" s="999"/>
      <c r="E15" s="162">
        <f>$E$14</f>
        <v>1</v>
      </c>
      <c r="F15" s="163">
        <f>$F$14</f>
        <v>0</v>
      </c>
      <c r="G15" s="164">
        <f>$G$14+$E$15</f>
        <v>1</v>
      </c>
      <c r="H15" s="165">
        <f>$H$14+$F$15</f>
        <v>0</v>
      </c>
      <c r="I15" s="164">
        <f>$I$14+$G$15</f>
        <v>1</v>
      </c>
      <c r="J15" s="165">
        <f>$J$14+$H$15</f>
        <v>0</v>
      </c>
      <c r="K15" s="164">
        <f>$K$14+$I$15</f>
        <v>1</v>
      </c>
      <c r="L15" s="165">
        <f>$L$14+$J$15</f>
        <v>0</v>
      </c>
      <c r="M15" s="164">
        <f>$M$14+$K$15</f>
        <v>1</v>
      </c>
      <c r="N15" s="165">
        <f>$N$14+$L$15</f>
        <v>0</v>
      </c>
      <c r="O15" s="164">
        <f>$O$14+$M$15</f>
        <v>1</v>
      </c>
      <c r="P15" s="165">
        <f>$P$14+$N$15</f>
        <v>0</v>
      </c>
      <c r="Q15" s="164">
        <f>$Q$14+$O$15</f>
        <v>1</v>
      </c>
      <c r="R15" s="165">
        <f>$R$14+$P$15</f>
        <v>0</v>
      </c>
      <c r="S15" s="164">
        <f>$S$14+$Q$15</f>
        <v>1</v>
      </c>
      <c r="T15" s="165">
        <f>$T$14+$R$15</f>
        <v>0</v>
      </c>
      <c r="U15" s="164">
        <f>$U$14+$S$15</f>
        <v>1</v>
      </c>
      <c r="V15" s="165">
        <f>$V$14+$T$15</f>
        <v>0</v>
      </c>
      <c r="W15" s="164">
        <f>$W$14+$U$15</f>
        <v>1</v>
      </c>
      <c r="X15" s="165">
        <f>$X$14+$V$15</f>
        <v>0</v>
      </c>
      <c r="Y15" s="164">
        <f>$Y$14+$W$15</f>
        <v>1</v>
      </c>
      <c r="Z15" s="165">
        <f>$Z$14+$X$15</f>
        <v>0</v>
      </c>
      <c r="AA15" s="164">
        <f>$AA$14+$Y$15</f>
        <v>1</v>
      </c>
      <c r="AB15" s="165">
        <f>$AB$14+$Z$15</f>
        <v>0</v>
      </c>
      <c r="AC15" s="98">
        <f t="shared" si="0"/>
        <v>0</v>
      </c>
    </row>
    <row r="16" spans="1:32" ht="15" customHeight="1">
      <c r="A16">
        <v>1</v>
      </c>
      <c r="B16" s="994" t="str">
        <f>'06.01-ELETRICO E LUMINOTECNICO'!$B$13</f>
        <v>06.01.100.04</v>
      </c>
      <c r="C16" s="996" t="str">
        <f>'06.01-ELETRICO E LUMINOTECNICO'!$C$13</f>
        <v>QUADRO DE DISTRIBUIÇÃO COM BARRAMENTO TRIFÁSICO, DE SOBREPOR, EM CHAPA DE AÇO GALVANIZADO, PARA 36 DISJUNTORES DIN</v>
      </c>
      <c r="D16" s="998">
        <f>'06.01-ELETRICO E LUMINOTECNICO'!$H$13</f>
        <v>0</v>
      </c>
      <c r="E16" s="175"/>
      <c r="F16" s="161">
        <f>$E$16*$D$16</f>
        <v>0</v>
      </c>
      <c r="G16" s="176">
        <v>1</v>
      </c>
      <c r="H16" s="167">
        <f>$G$16*$D$16</f>
        <v>0</v>
      </c>
      <c r="I16" s="176"/>
      <c r="J16" s="167">
        <f>$I$16*$D$16</f>
        <v>0</v>
      </c>
      <c r="K16" s="176"/>
      <c r="L16" s="167">
        <f>$K$16*$D$16</f>
        <v>0</v>
      </c>
      <c r="M16" s="176"/>
      <c r="N16" s="167">
        <f>$M$16*$D$16</f>
        <v>0</v>
      </c>
      <c r="O16" s="176"/>
      <c r="P16" s="167">
        <f>$O$16*$D$16</f>
        <v>0</v>
      </c>
      <c r="Q16" s="176"/>
      <c r="R16" s="167">
        <f>$Q$16*$D$16</f>
        <v>0</v>
      </c>
      <c r="S16" s="176"/>
      <c r="T16" s="167">
        <f>$S$16*$D$16</f>
        <v>0</v>
      </c>
      <c r="U16" s="176"/>
      <c r="V16" s="167">
        <f>$U$16*$D$16</f>
        <v>0</v>
      </c>
      <c r="W16" s="176"/>
      <c r="X16" s="167">
        <f>$W$16*$D$16</f>
        <v>0</v>
      </c>
      <c r="Y16" s="176"/>
      <c r="Z16" s="167">
        <f>$Y$16*$D$16</f>
        <v>0</v>
      </c>
      <c r="AA16" s="176"/>
      <c r="AB16" s="167">
        <f>$AA$16*$D$16</f>
        <v>0</v>
      </c>
      <c r="AC16" s="98">
        <f t="shared" si="0"/>
        <v>0</v>
      </c>
      <c r="AF16" t="s">
        <v>2238</v>
      </c>
    </row>
    <row r="17" spans="1:32" ht="15" customHeight="1" thickBot="1">
      <c r="A17">
        <v>2</v>
      </c>
      <c r="B17" s="995"/>
      <c r="C17" s="997"/>
      <c r="D17" s="999"/>
      <c r="E17" s="162">
        <f>$E$16</f>
        <v>0</v>
      </c>
      <c r="F17" s="163">
        <f>$F$16</f>
        <v>0</v>
      </c>
      <c r="G17" s="164">
        <f>$G$16+$E$17</f>
        <v>1</v>
      </c>
      <c r="H17" s="165">
        <f>$H$16+$F$17</f>
        <v>0</v>
      </c>
      <c r="I17" s="164">
        <f>$I$16+$G$17</f>
        <v>1</v>
      </c>
      <c r="J17" s="165">
        <f>$J$16+$H$17</f>
        <v>0</v>
      </c>
      <c r="K17" s="164">
        <f>$K$16+$I$17</f>
        <v>1</v>
      </c>
      <c r="L17" s="165">
        <f>$L$16+$J$17</f>
        <v>0</v>
      </c>
      <c r="M17" s="164">
        <f>$M$16+$K$17</f>
        <v>1</v>
      </c>
      <c r="N17" s="165">
        <f>$N$16+$L$17</f>
        <v>0</v>
      </c>
      <c r="O17" s="164">
        <f>$O$16+$M$17</f>
        <v>1</v>
      </c>
      <c r="P17" s="165">
        <f>$P$16+$N$17</f>
        <v>0</v>
      </c>
      <c r="Q17" s="164">
        <f>$Q$16+$O$17</f>
        <v>1</v>
      </c>
      <c r="R17" s="165">
        <f>$R$16+$P$17</f>
        <v>0</v>
      </c>
      <c r="S17" s="164">
        <f>$S$16+$Q$17</f>
        <v>1</v>
      </c>
      <c r="T17" s="165">
        <f>$T$16+$R$17</f>
        <v>0</v>
      </c>
      <c r="U17" s="164">
        <f>$U$16+$S$17</f>
        <v>1</v>
      </c>
      <c r="V17" s="165">
        <f>$V$16+$T$17</f>
        <v>0</v>
      </c>
      <c r="W17" s="164">
        <f>$W$16+$U$17</f>
        <v>1</v>
      </c>
      <c r="X17" s="165">
        <f>$X$16+$V$17</f>
        <v>0</v>
      </c>
      <c r="Y17" s="164">
        <f>$Y$16+$W$17</f>
        <v>1</v>
      </c>
      <c r="Z17" s="165">
        <f>$Z$16+$X$17</f>
        <v>0</v>
      </c>
      <c r="AA17" s="164">
        <f>$AA$16+$Y$17</f>
        <v>1</v>
      </c>
      <c r="AB17" s="165">
        <f>$AB$16+$Z$17</f>
        <v>0</v>
      </c>
      <c r="AC17" s="98">
        <f t="shared" si="0"/>
        <v>0</v>
      </c>
    </row>
    <row r="18" spans="1:32" ht="15" customHeight="1">
      <c r="A18">
        <v>1</v>
      </c>
      <c r="B18" s="994" t="str">
        <f>'06.01-ELETRICO E LUMINOTECNICO'!$B$14</f>
        <v>06.01.100.05</v>
      </c>
      <c r="C18" s="996" t="str">
        <f>'06.01-ELETRICO E LUMINOTECNICO'!$C$14</f>
        <v>QUADRO DE DISTRIBUIÇÃO COM BARRAMENTO TRIFÁSICO, DE SOBREPOR, EM CHAPA DE AÇO GALVANIZADO, PARA 48 DISJUNTORES DIN</v>
      </c>
      <c r="D18" s="998">
        <f>'06.01-ELETRICO E LUMINOTECNICO'!$H$14</f>
        <v>0</v>
      </c>
      <c r="E18" s="175"/>
      <c r="F18" s="161">
        <f>$E$18*$D$18</f>
        <v>0</v>
      </c>
      <c r="G18" s="176">
        <v>1</v>
      </c>
      <c r="H18" s="167">
        <f>$G$18*$D$18</f>
        <v>0</v>
      </c>
      <c r="I18" s="176"/>
      <c r="J18" s="167">
        <f>$I$18*$D$18</f>
        <v>0</v>
      </c>
      <c r="K18" s="176"/>
      <c r="L18" s="167">
        <f>$K$18*$D$18</f>
        <v>0</v>
      </c>
      <c r="M18" s="176"/>
      <c r="N18" s="167">
        <f>$M$18*$D$18</f>
        <v>0</v>
      </c>
      <c r="O18" s="176"/>
      <c r="P18" s="167">
        <f>$O$18*$D$18</f>
        <v>0</v>
      </c>
      <c r="Q18" s="176"/>
      <c r="R18" s="167">
        <f>$Q$18*$D$18</f>
        <v>0</v>
      </c>
      <c r="S18" s="176"/>
      <c r="T18" s="167">
        <f>$S$18*$D$18</f>
        <v>0</v>
      </c>
      <c r="U18" s="176"/>
      <c r="V18" s="167">
        <f>$U$18*$D$18</f>
        <v>0</v>
      </c>
      <c r="W18" s="176"/>
      <c r="X18" s="167">
        <f>$W$18*$D$18</f>
        <v>0</v>
      </c>
      <c r="Y18" s="176"/>
      <c r="Z18" s="167">
        <f>$Y$18*$D$18</f>
        <v>0</v>
      </c>
      <c r="AA18" s="176"/>
      <c r="AB18" s="167">
        <f>$AA$18*$D$18</f>
        <v>0</v>
      </c>
      <c r="AC18" s="98">
        <f t="shared" si="0"/>
        <v>0</v>
      </c>
      <c r="AF18" t="s">
        <v>2239</v>
      </c>
    </row>
    <row r="19" spans="1:32" ht="15" customHeight="1" thickBot="1">
      <c r="A19">
        <v>2</v>
      </c>
      <c r="B19" s="995"/>
      <c r="C19" s="997"/>
      <c r="D19" s="999"/>
      <c r="E19" s="162">
        <f>$E$18</f>
        <v>0</v>
      </c>
      <c r="F19" s="163">
        <f>$F$18</f>
        <v>0</v>
      </c>
      <c r="G19" s="164">
        <f>$G$18+$E$19</f>
        <v>1</v>
      </c>
      <c r="H19" s="165">
        <f>$H$18+$F$19</f>
        <v>0</v>
      </c>
      <c r="I19" s="164">
        <f>$I$18+$G$19</f>
        <v>1</v>
      </c>
      <c r="J19" s="165">
        <f>$J$18+$H$19</f>
        <v>0</v>
      </c>
      <c r="K19" s="164">
        <f>$K$18+$I$19</f>
        <v>1</v>
      </c>
      <c r="L19" s="165">
        <f>$L$18+$J$19</f>
        <v>0</v>
      </c>
      <c r="M19" s="164">
        <f>$M$18+$K$19</f>
        <v>1</v>
      </c>
      <c r="N19" s="165">
        <f>$N$18+$L$19</f>
        <v>0</v>
      </c>
      <c r="O19" s="164">
        <f>$O$18+$M$19</f>
        <v>1</v>
      </c>
      <c r="P19" s="165">
        <f>$P$18+$N$19</f>
        <v>0</v>
      </c>
      <c r="Q19" s="164">
        <f>$Q$18+$O$19</f>
        <v>1</v>
      </c>
      <c r="R19" s="165">
        <f>$R$18+$P$19</f>
        <v>0</v>
      </c>
      <c r="S19" s="164">
        <f>$S$18+$Q$19</f>
        <v>1</v>
      </c>
      <c r="T19" s="165">
        <f>$T$18+$R$19</f>
        <v>0</v>
      </c>
      <c r="U19" s="164">
        <f>$U$18+$S$19</f>
        <v>1</v>
      </c>
      <c r="V19" s="165">
        <f>$V$18+$T$19</f>
        <v>0</v>
      </c>
      <c r="W19" s="164">
        <f>$W$18+$U$19</f>
        <v>1</v>
      </c>
      <c r="X19" s="165">
        <f>$X$18+$V$19</f>
        <v>0</v>
      </c>
      <c r="Y19" s="164">
        <f>$Y$18+$W$19</f>
        <v>1</v>
      </c>
      <c r="Z19" s="165">
        <f>$Z$18+$X$19</f>
        <v>0</v>
      </c>
      <c r="AA19" s="164">
        <f>$AA$18+$Y$19</f>
        <v>1</v>
      </c>
      <c r="AB19" s="165">
        <f>$AB$18+$Z$19</f>
        <v>0</v>
      </c>
      <c r="AC19" s="98">
        <f t="shared" si="0"/>
        <v>0</v>
      </c>
    </row>
    <row r="20" spans="1:32" ht="15" customHeight="1">
      <c r="A20">
        <v>1</v>
      </c>
      <c r="B20" s="994" t="str">
        <f>'06.01-ELETRICO E LUMINOTECNICO'!$B$15</f>
        <v>06.01.100.06</v>
      </c>
      <c r="C20" s="996" t="str">
        <f>'06.01-ELETRICO E LUMINOTECNICO'!$C$15</f>
        <v>QUADRO DE DISTRIBUIÇÃO COM BARRAMENTO TRIFÁSICO, DE SOBREPOR, EM CHAPA DE AÇO GALVANIZADO, 72 MÓDULOS</v>
      </c>
      <c r="D20" s="998">
        <f>'06.01-ELETRICO E LUMINOTECNICO'!$H$15</f>
        <v>0</v>
      </c>
      <c r="E20" s="175"/>
      <c r="F20" s="161">
        <f>$E$20*$D$20</f>
        <v>0</v>
      </c>
      <c r="G20" s="176">
        <v>1</v>
      </c>
      <c r="H20" s="167">
        <f>$G$20*$D$20</f>
        <v>0</v>
      </c>
      <c r="I20" s="176"/>
      <c r="J20" s="167">
        <f>$I$20*$D$20</f>
        <v>0</v>
      </c>
      <c r="K20" s="176"/>
      <c r="L20" s="167">
        <f>$K$20*$D$20</f>
        <v>0</v>
      </c>
      <c r="M20" s="176"/>
      <c r="N20" s="167">
        <f>$M$20*$D$20</f>
        <v>0</v>
      </c>
      <c r="O20" s="176"/>
      <c r="P20" s="167">
        <f>$O$20*$D$20</f>
        <v>0</v>
      </c>
      <c r="Q20" s="176"/>
      <c r="R20" s="167">
        <f>$Q$20*$D$20</f>
        <v>0</v>
      </c>
      <c r="S20" s="176"/>
      <c r="T20" s="167">
        <f>$S$20*$D$20</f>
        <v>0</v>
      </c>
      <c r="U20" s="176"/>
      <c r="V20" s="167">
        <f>$U$20*$D$20</f>
        <v>0</v>
      </c>
      <c r="W20" s="176"/>
      <c r="X20" s="167">
        <f>$W$20*$D$20</f>
        <v>0</v>
      </c>
      <c r="Y20" s="176"/>
      <c r="Z20" s="167">
        <f>$Y$20*$D$20</f>
        <v>0</v>
      </c>
      <c r="AA20" s="176"/>
      <c r="AB20" s="167">
        <f>$AA$20*$D$20</f>
        <v>0</v>
      </c>
      <c r="AC20" s="98">
        <f t="shared" si="0"/>
        <v>0</v>
      </c>
      <c r="AF20" t="s">
        <v>2240</v>
      </c>
    </row>
    <row r="21" spans="1:32" ht="15" customHeight="1" thickBot="1">
      <c r="A21">
        <v>2</v>
      </c>
      <c r="B21" s="995"/>
      <c r="C21" s="997"/>
      <c r="D21" s="999"/>
      <c r="E21" s="162">
        <f>$E$20</f>
        <v>0</v>
      </c>
      <c r="F21" s="163">
        <f>$F$20</f>
        <v>0</v>
      </c>
      <c r="G21" s="164">
        <f>$G$20+$E$21</f>
        <v>1</v>
      </c>
      <c r="H21" s="165">
        <f>$H$20+$F$21</f>
        <v>0</v>
      </c>
      <c r="I21" s="164">
        <f>$I$20+$G$21</f>
        <v>1</v>
      </c>
      <c r="J21" s="165">
        <f>$J$20+$H$21</f>
        <v>0</v>
      </c>
      <c r="K21" s="164">
        <f>$K$20+$I$21</f>
        <v>1</v>
      </c>
      <c r="L21" s="165">
        <f>$L$20+$J$21</f>
        <v>0</v>
      </c>
      <c r="M21" s="164">
        <f>$M$20+$K$21</f>
        <v>1</v>
      </c>
      <c r="N21" s="165">
        <f>$N$20+$L$21</f>
        <v>0</v>
      </c>
      <c r="O21" s="164">
        <f>$O$20+$M$21</f>
        <v>1</v>
      </c>
      <c r="P21" s="165">
        <f>$P$20+$N$21</f>
        <v>0</v>
      </c>
      <c r="Q21" s="164">
        <f>$Q$20+$O$21</f>
        <v>1</v>
      </c>
      <c r="R21" s="165">
        <f>$R$20+$P$21</f>
        <v>0</v>
      </c>
      <c r="S21" s="164">
        <f>$S$20+$Q$21</f>
        <v>1</v>
      </c>
      <c r="T21" s="165">
        <f>$T$20+$R$21</f>
        <v>0</v>
      </c>
      <c r="U21" s="164">
        <f>$U$20+$S$21</f>
        <v>1</v>
      </c>
      <c r="V21" s="165">
        <f>$V$20+$T$21</f>
        <v>0</v>
      </c>
      <c r="W21" s="164">
        <f>$W$20+$U$21</f>
        <v>1</v>
      </c>
      <c r="X21" s="165">
        <f>$X$20+$V$21</f>
        <v>0</v>
      </c>
      <c r="Y21" s="164">
        <f>$Y$20+$W$21</f>
        <v>1</v>
      </c>
      <c r="Z21" s="165">
        <f>$Z$20+$X$21</f>
        <v>0</v>
      </c>
      <c r="AA21" s="164">
        <f>$AA$20+$Y$21</f>
        <v>1</v>
      </c>
      <c r="AB21" s="165">
        <f>$AB$20+$Z$21</f>
        <v>0</v>
      </c>
      <c r="AC21" s="98">
        <f t="shared" si="0"/>
        <v>0</v>
      </c>
    </row>
    <row r="22" spans="1:32" ht="15" customHeight="1">
      <c r="A22">
        <v>1</v>
      </c>
      <c r="B22" s="994" t="str">
        <f>'06.01-ELETRICO E LUMINOTECNICO'!$B$16</f>
        <v>06.01.100.07</v>
      </c>
      <c r="C22" s="996" t="str">
        <f>'06.01-ELETRICO E LUMINOTECNICO'!$C$16</f>
        <v>DISJUNTOR DR BIPOLAR 10A - FORNECIMENTO E INSTALAÇÃO</v>
      </c>
      <c r="D22" s="998">
        <f>'06.01-ELETRICO E LUMINOTECNICO'!$H$16</f>
        <v>0</v>
      </c>
      <c r="E22" s="175"/>
      <c r="F22" s="161">
        <f>$E$22*$D$22</f>
        <v>0</v>
      </c>
      <c r="G22" s="176">
        <v>1</v>
      </c>
      <c r="H22" s="167">
        <f>$G$22*$D$22</f>
        <v>0</v>
      </c>
      <c r="I22" s="176"/>
      <c r="J22" s="167">
        <f>$I$22*$D$22</f>
        <v>0</v>
      </c>
      <c r="K22" s="176"/>
      <c r="L22" s="167">
        <f>$K$22*$D$22</f>
        <v>0</v>
      </c>
      <c r="M22" s="176"/>
      <c r="N22" s="167">
        <f>$M$22*$D$22</f>
        <v>0</v>
      </c>
      <c r="O22" s="176"/>
      <c r="P22" s="167">
        <f>$O$22*$D$22</f>
        <v>0</v>
      </c>
      <c r="Q22" s="176"/>
      <c r="R22" s="167">
        <f>$Q$22*$D$22</f>
        <v>0</v>
      </c>
      <c r="S22" s="176"/>
      <c r="T22" s="167">
        <f>$S$22*$D$22</f>
        <v>0</v>
      </c>
      <c r="U22" s="176"/>
      <c r="V22" s="167">
        <f>$U$22*$D$22</f>
        <v>0</v>
      </c>
      <c r="W22" s="176"/>
      <c r="X22" s="167">
        <f>$W$22*$D$22</f>
        <v>0</v>
      </c>
      <c r="Y22" s="176"/>
      <c r="Z22" s="167">
        <f>$Y$22*$D$22</f>
        <v>0</v>
      </c>
      <c r="AA22" s="176"/>
      <c r="AB22" s="167">
        <f>$AA$22*$D$22</f>
        <v>0</v>
      </c>
      <c r="AC22" s="98">
        <f t="shared" si="0"/>
        <v>0</v>
      </c>
      <c r="AF22" t="s">
        <v>2241</v>
      </c>
    </row>
    <row r="23" spans="1:32" ht="15" customHeight="1" thickBot="1">
      <c r="A23">
        <v>2</v>
      </c>
      <c r="B23" s="995"/>
      <c r="C23" s="997"/>
      <c r="D23" s="999"/>
      <c r="E23" s="162">
        <f>$E$22</f>
        <v>0</v>
      </c>
      <c r="F23" s="163">
        <f>$F$22</f>
        <v>0</v>
      </c>
      <c r="G23" s="164">
        <f>$G$22+$E$23</f>
        <v>1</v>
      </c>
      <c r="H23" s="165">
        <f>$H$22+$F$23</f>
        <v>0</v>
      </c>
      <c r="I23" s="164">
        <f>$I$22+$G$23</f>
        <v>1</v>
      </c>
      <c r="J23" s="165">
        <f>$J$22+$H$23</f>
        <v>0</v>
      </c>
      <c r="K23" s="164">
        <f>$K$22+$I$23</f>
        <v>1</v>
      </c>
      <c r="L23" s="165">
        <f>$L$22+$J$23</f>
        <v>0</v>
      </c>
      <c r="M23" s="164">
        <f>$M$22+$K$23</f>
        <v>1</v>
      </c>
      <c r="N23" s="165">
        <f>$N$22+$L$23</f>
        <v>0</v>
      </c>
      <c r="O23" s="164">
        <f>$O$22+$M$23</f>
        <v>1</v>
      </c>
      <c r="P23" s="165">
        <f>$P$22+$N$23</f>
        <v>0</v>
      </c>
      <c r="Q23" s="164">
        <f>$Q$22+$O$23</f>
        <v>1</v>
      </c>
      <c r="R23" s="165">
        <f>$R$22+$P$23</f>
        <v>0</v>
      </c>
      <c r="S23" s="164">
        <f>$S$22+$Q$23</f>
        <v>1</v>
      </c>
      <c r="T23" s="165">
        <f>$T$22+$R$23</f>
        <v>0</v>
      </c>
      <c r="U23" s="164">
        <f>$U$22+$S$23</f>
        <v>1</v>
      </c>
      <c r="V23" s="165">
        <f>$V$22+$T$23</f>
        <v>0</v>
      </c>
      <c r="W23" s="164">
        <f>$W$22+$U$23</f>
        <v>1</v>
      </c>
      <c r="X23" s="165">
        <f>$X$22+$V$23</f>
        <v>0</v>
      </c>
      <c r="Y23" s="164">
        <f>$Y$22+$W$23</f>
        <v>1</v>
      </c>
      <c r="Z23" s="165">
        <f>$Z$22+$X$23</f>
        <v>0</v>
      </c>
      <c r="AA23" s="164">
        <f>$AA$22+$Y$23</f>
        <v>1</v>
      </c>
      <c r="AB23" s="165">
        <f>$AB$22+$Z$23</f>
        <v>0</v>
      </c>
      <c r="AC23" s="98">
        <f t="shared" si="0"/>
        <v>0</v>
      </c>
    </row>
    <row r="24" spans="1:32" ht="15" customHeight="1">
      <c r="A24">
        <v>1</v>
      </c>
      <c r="B24" s="994" t="str">
        <f>'06.01-ELETRICO E LUMINOTECNICO'!$B$17</f>
        <v>06.01.100.08</v>
      </c>
      <c r="C24" s="996" t="str">
        <f>'06.01-ELETRICO E LUMINOTECNICO'!$C$17</f>
        <v>DISJUNTOR DR BIPOLAR 16A - FORNECIMENTO E INSTALAÇÃO</v>
      </c>
      <c r="D24" s="998">
        <f>'06.01-ELETRICO E LUMINOTECNICO'!$H$17</f>
        <v>0</v>
      </c>
      <c r="E24" s="175"/>
      <c r="F24" s="161">
        <f>$E$24*$D$24</f>
        <v>0</v>
      </c>
      <c r="G24" s="176">
        <v>1</v>
      </c>
      <c r="H24" s="167">
        <f>$G$24*$D$24</f>
        <v>0</v>
      </c>
      <c r="I24" s="176"/>
      <c r="J24" s="167">
        <f>$I$24*$D$24</f>
        <v>0</v>
      </c>
      <c r="K24" s="176"/>
      <c r="L24" s="167">
        <f>$K$24*$D$24</f>
        <v>0</v>
      </c>
      <c r="M24" s="176"/>
      <c r="N24" s="167">
        <f>$M$24*$D$24</f>
        <v>0</v>
      </c>
      <c r="O24" s="176"/>
      <c r="P24" s="167">
        <f>$O$24*$D$24</f>
        <v>0</v>
      </c>
      <c r="Q24" s="176"/>
      <c r="R24" s="167">
        <f>$Q$24*$D$24</f>
        <v>0</v>
      </c>
      <c r="S24" s="176"/>
      <c r="T24" s="167">
        <f>$S$24*$D$24</f>
        <v>0</v>
      </c>
      <c r="U24" s="176"/>
      <c r="V24" s="167">
        <f>$U$24*$D$24</f>
        <v>0</v>
      </c>
      <c r="W24" s="176"/>
      <c r="X24" s="167">
        <f>$W$24*$D$24</f>
        <v>0</v>
      </c>
      <c r="Y24" s="176"/>
      <c r="Z24" s="167">
        <f>$Y$24*$D$24</f>
        <v>0</v>
      </c>
      <c r="AA24" s="176"/>
      <c r="AB24" s="167">
        <f>$AA$24*$D$24</f>
        <v>0</v>
      </c>
      <c r="AC24" s="98">
        <f t="shared" si="0"/>
        <v>0</v>
      </c>
      <c r="AF24" t="s">
        <v>2242</v>
      </c>
    </row>
    <row r="25" spans="1:32" ht="15" customHeight="1" thickBot="1">
      <c r="A25">
        <v>2</v>
      </c>
      <c r="B25" s="995"/>
      <c r="C25" s="997"/>
      <c r="D25" s="999"/>
      <c r="E25" s="162">
        <f>$E$24</f>
        <v>0</v>
      </c>
      <c r="F25" s="163">
        <f>$F$24</f>
        <v>0</v>
      </c>
      <c r="G25" s="164">
        <f>$G$24+$E$25</f>
        <v>1</v>
      </c>
      <c r="H25" s="165">
        <f>$H$24+$F$25</f>
        <v>0</v>
      </c>
      <c r="I25" s="164">
        <f>$I$24+$G$25</f>
        <v>1</v>
      </c>
      <c r="J25" s="165">
        <f>$J$24+$H$25</f>
        <v>0</v>
      </c>
      <c r="K25" s="164">
        <f>$K$24+$I$25</f>
        <v>1</v>
      </c>
      <c r="L25" s="165">
        <f>$L$24+$J$25</f>
        <v>0</v>
      </c>
      <c r="M25" s="164">
        <f>$M$24+$K$25</f>
        <v>1</v>
      </c>
      <c r="N25" s="165">
        <f>$N$24+$L$25</f>
        <v>0</v>
      </c>
      <c r="O25" s="164">
        <f>$O$24+$M$25</f>
        <v>1</v>
      </c>
      <c r="P25" s="165">
        <f>$P$24+$N$25</f>
        <v>0</v>
      </c>
      <c r="Q25" s="164">
        <f>$Q$24+$O$25</f>
        <v>1</v>
      </c>
      <c r="R25" s="165">
        <f>$R$24+$P$25</f>
        <v>0</v>
      </c>
      <c r="S25" s="164">
        <f>$S$24+$Q$25</f>
        <v>1</v>
      </c>
      <c r="T25" s="165">
        <f>$T$24+$R$25</f>
        <v>0</v>
      </c>
      <c r="U25" s="164">
        <f>$U$24+$S$25</f>
        <v>1</v>
      </c>
      <c r="V25" s="165">
        <f>$V$24+$T$25</f>
        <v>0</v>
      </c>
      <c r="W25" s="164">
        <f>$W$24+$U$25</f>
        <v>1</v>
      </c>
      <c r="X25" s="165">
        <f>$X$24+$V$25</f>
        <v>0</v>
      </c>
      <c r="Y25" s="164">
        <f>$Y$24+$W$25</f>
        <v>1</v>
      </c>
      <c r="Z25" s="165">
        <f>$Z$24+$X$25</f>
        <v>0</v>
      </c>
      <c r="AA25" s="164">
        <f>$AA$24+$Y$25</f>
        <v>1</v>
      </c>
      <c r="AB25" s="165">
        <f>$AB$24+$Z$25</f>
        <v>0</v>
      </c>
      <c r="AC25" s="98">
        <f t="shared" si="0"/>
        <v>0</v>
      </c>
    </row>
    <row r="26" spans="1:32" ht="15" customHeight="1">
      <c r="A26">
        <v>1</v>
      </c>
      <c r="B26" s="994" t="str">
        <f>'06.01-ELETRICO E LUMINOTECNICO'!$B$18</f>
        <v>06.01.100.09</v>
      </c>
      <c r="C26" s="996" t="str">
        <f>'06.01-ELETRICO E LUMINOTECNICO'!$C$18</f>
        <v>DISJUNTOR DR TETRAPOLAR 16A - FORNECIMENTO E INSTALAÇÃO</v>
      </c>
      <c r="D26" s="998">
        <f>'06.01-ELETRICO E LUMINOTECNICO'!$H$18</f>
        <v>0</v>
      </c>
      <c r="E26" s="175"/>
      <c r="F26" s="161">
        <f>$E$26*$D$26</f>
        <v>0</v>
      </c>
      <c r="G26" s="176">
        <v>1</v>
      </c>
      <c r="H26" s="167">
        <f>$G$26*$D$26</f>
        <v>0</v>
      </c>
      <c r="I26" s="176"/>
      <c r="J26" s="167">
        <f>$I$26*$D$26</f>
        <v>0</v>
      </c>
      <c r="K26" s="176"/>
      <c r="L26" s="167">
        <f>$K$26*$D$26</f>
        <v>0</v>
      </c>
      <c r="M26" s="176"/>
      <c r="N26" s="167">
        <f>$M$26*$D$26</f>
        <v>0</v>
      </c>
      <c r="O26" s="176"/>
      <c r="P26" s="167">
        <f>$O$26*$D$26</f>
        <v>0</v>
      </c>
      <c r="Q26" s="176"/>
      <c r="R26" s="167">
        <f>$Q$26*$D$26</f>
        <v>0</v>
      </c>
      <c r="S26" s="176"/>
      <c r="T26" s="167">
        <f>$S$26*$D$26</f>
        <v>0</v>
      </c>
      <c r="U26" s="176"/>
      <c r="V26" s="167">
        <f>$U$26*$D$26</f>
        <v>0</v>
      </c>
      <c r="W26" s="176"/>
      <c r="X26" s="167">
        <f>$W$26*$D$26</f>
        <v>0</v>
      </c>
      <c r="Y26" s="176"/>
      <c r="Z26" s="167">
        <f>$Y$26*$D$26</f>
        <v>0</v>
      </c>
      <c r="AA26" s="176"/>
      <c r="AB26" s="167">
        <f>$AA$26*$D$26</f>
        <v>0</v>
      </c>
      <c r="AC26" s="98">
        <f t="shared" si="0"/>
        <v>0</v>
      </c>
      <c r="AF26" t="s">
        <v>2243</v>
      </c>
    </row>
    <row r="27" spans="1:32" ht="15" customHeight="1" thickBot="1">
      <c r="A27">
        <v>2</v>
      </c>
      <c r="B27" s="995"/>
      <c r="C27" s="997"/>
      <c r="D27" s="999"/>
      <c r="E27" s="162">
        <f>$E$26</f>
        <v>0</v>
      </c>
      <c r="F27" s="163">
        <f>$F$26</f>
        <v>0</v>
      </c>
      <c r="G27" s="164">
        <f>$G$26+$E$27</f>
        <v>1</v>
      </c>
      <c r="H27" s="165">
        <f>$H$26+$F$27</f>
        <v>0</v>
      </c>
      <c r="I27" s="164">
        <f>$I$26+$G$27</f>
        <v>1</v>
      </c>
      <c r="J27" s="165">
        <f>$J$26+$H$27</f>
        <v>0</v>
      </c>
      <c r="K27" s="164">
        <f>$K$26+$I$27</f>
        <v>1</v>
      </c>
      <c r="L27" s="165">
        <f>$L$26+$J$27</f>
        <v>0</v>
      </c>
      <c r="M27" s="164">
        <f>$M$26+$K$27</f>
        <v>1</v>
      </c>
      <c r="N27" s="165">
        <f>$N$26+$L$27</f>
        <v>0</v>
      </c>
      <c r="O27" s="164">
        <f>$O$26+$M$27</f>
        <v>1</v>
      </c>
      <c r="P27" s="165">
        <f>$P$26+$N$27</f>
        <v>0</v>
      </c>
      <c r="Q27" s="164">
        <f>$Q$26+$O$27</f>
        <v>1</v>
      </c>
      <c r="R27" s="165">
        <f>$R$26+$P$27</f>
        <v>0</v>
      </c>
      <c r="S27" s="164">
        <f>$S$26+$Q$27</f>
        <v>1</v>
      </c>
      <c r="T27" s="165">
        <f>$T$26+$R$27</f>
        <v>0</v>
      </c>
      <c r="U27" s="164">
        <f>$U$26+$S$27</f>
        <v>1</v>
      </c>
      <c r="V27" s="165">
        <f>$V$26+$T$27</f>
        <v>0</v>
      </c>
      <c r="W27" s="164">
        <f>$W$26+$U$27</f>
        <v>1</v>
      </c>
      <c r="X27" s="165">
        <f>$X$26+$V$27</f>
        <v>0</v>
      </c>
      <c r="Y27" s="164">
        <f>$Y$26+$W$27</f>
        <v>1</v>
      </c>
      <c r="Z27" s="165">
        <f>$Z$26+$X$27</f>
        <v>0</v>
      </c>
      <c r="AA27" s="164">
        <f>$AA$26+$Y$27</f>
        <v>1</v>
      </c>
      <c r="AB27" s="165">
        <f>$AB$26+$Z$27</f>
        <v>0</v>
      </c>
      <c r="AC27" s="98">
        <f t="shared" si="0"/>
        <v>0</v>
      </c>
    </row>
    <row r="28" spans="1:32" ht="15" customHeight="1">
      <c r="A28">
        <v>1</v>
      </c>
      <c r="B28" s="994" t="str">
        <f>'06.01-ELETRICO E LUMINOTECNICO'!$B$19</f>
        <v>06.01.100.10</v>
      </c>
      <c r="C28" s="996" t="str">
        <f>'06.01-ELETRICO E LUMINOTECNICO'!$C$19</f>
        <v>DISJUNTOR DR TETRAPOLAR 20A - FORNECIMENTO E INSTALAÇÃO</v>
      </c>
      <c r="D28" s="998">
        <f>'06.01-ELETRICO E LUMINOTECNICO'!$H$19</f>
        <v>0</v>
      </c>
      <c r="E28" s="175"/>
      <c r="F28" s="161">
        <f>$E$28*$D$28</f>
        <v>0</v>
      </c>
      <c r="G28" s="176">
        <v>1</v>
      </c>
      <c r="H28" s="167">
        <f>$G$28*$D$28</f>
        <v>0</v>
      </c>
      <c r="I28" s="176"/>
      <c r="J28" s="167">
        <f>$I$28*$D$28</f>
        <v>0</v>
      </c>
      <c r="K28" s="176"/>
      <c r="L28" s="167">
        <f>$K$28*$D$28</f>
        <v>0</v>
      </c>
      <c r="M28" s="176"/>
      <c r="N28" s="167">
        <f>$M$28*$D$28</f>
        <v>0</v>
      </c>
      <c r="O28" s="176"/>
      <c r="P28" s="167">
        <f>$O$28*$D$28</f>
        <v>0</v>
      </c>
      <c r="Q28" s="176"/>
      <c r="R28" s="167">
        <f>$Q$28*$D$28</f>
        <v>0</v>
      </c>
      <c r="S28" s="176"/>
      <c r="T28" s="167">
        <f>$S$28*$D$28</f>
        <v>0</v>
      </c>
      <c r="U28" s="176"/>
      <c r="V28" s="167">
        <f>$U$28*$D$28</f>
        <v>0</v>
      </c>
      <c r="W28" s="176"/>
      <c r="X28" s="167">
        <f>$W$28*$D$28</f>
        <v>0</v>
      </c>
      <c r="Y28" s="176"/>
      <c r="Z28" s="167">
        <f>$Y$28*$D$28</f>
        <v>0</v>
      </c>
      <c r="AA28" s="176"/>
      <c r="AB28" s="167">
        <f>$AA$28*$D$28</f>
        <v>0</v>
      </c>
      <c r="AC28" s="98">
        <f t="shared" si="0"/>
        <v>0</v>
      </c>
      <c r="AF28" t="s">
        <v>2244</v>
      </c>
    </row>
    <row r="29" spans="1:32" ht="15" customHeight="1" thickBot="1">
      <c r="A29">
        <v>2</v>
      </c>
      <c r="B29" s="995"/>
      <c r="C29" s="997"/>
      <c r="D29" s="999"/>
      <c r="E29" s="162">
        <f>$E$28</f>
        <v>0</v>
      </c>
      <c r="F29" s="163">
        <f>$F$28</f>
        <v>0</v>
      </c>
      <c r="G29" s="164">
        <f>$G$28+$E$29</f>
        <v>1</v>
      </c>
      <c r="H29" s="165">
        <f>$H$28+$F$29</f>
        <v>0</v>
      </c>
      <c r="I29" s="164">
        <f>$I$28+$G$29</f>
        <v>1</v>
      </c>
      <c r="J29" s="165">
        <f>$J$28+$H$29</f>
        <v>0</v>
      </c>
      <c r="K29" s="164">
        <f>$K$28+$I$29</f>
        <v>1</v>
      </c>
      <c r="L29" s="165">
        <f>$L$28+$J$29</f>
        <v>0</v>
      </c>
      <c r="M29" s="164">
        <f>$M$28+$K$29</f>
        <v>1</v>
      </c>
      <c r="N29" s="165">
        <f>$N$28+$L$29</f>
        <v>0</v>
      </c>
      <c r="O29" s="164">
        <f>$O$28+$M$29</f>
        <v>1</v>
      </c>
      <c r="P29" s="165">
        <f>$P$28+$N$29</f>
        <v>0</v>
      </c>
      <c r="Q29" s="164">
        <f>$Q$28+$O$29</f>
        <v>1</v>
      </c>
      <c r="R29" s="165">
        <f>$R$28+$P$29</f>
        <v>0</v>
      </c>
      <c r="S29" s="164">
        <f>$S$28+$Q$29</f>
        <v>1</v>
      </c>
      <c r="T29" s="165">
        <f>$T$28+$R$29</f>
        <v>0</v>
      </c>
      <c r="U29" s="164">
        <f>$U$28+$S$29</f>
        <v>1</v>
      </c>
      <c r="V29" s="165">
        <f>$V$28+$T$29</f>
        <v>0</v>
      </c>
      <c r="W29" s="164">
        <f>$W$28+$U$29</f>
        <v>1</v>
      </c>
      <c r="X29" s="165">
        <f>$X$28+$V$29</f>
        <v>0</v>
      </c>
      <c r="Y29" s="164">
        <f>$Y$28+$W$29</f>
        <v>1</v>
      </c>
      <c r="Z29" s="165">
        <f>$Z$28+$X$29</f>
        <v>0</v>
      </c>
      <c r="AA29" s="164">
        <f>$AA$28+$Y$29</f>
        <v>1</v>
      </c>
      <c r="AB29" s="165">
        <f>$AB$28+$Z$29</f>
        <v>0</v>
      </c>
      <c r="AC29" s="98">
        <f t="shared" si="0"/>
        <v>0</v>
      </c>
    </row>
    <row r="30" spans="1:32" ht="15" customHeight="1">
      <c r="A30">
        <v>1</v>
      </c>
      <c r="B30" s="994" t="str">
        <f>'06.01-ELETRICO E LUMINOTECNICO'!$B$20</f>
        <v>06.01.100.11</v>
      </c>
      <c r="C30" s="996" t="str">
        <f>'06.01-ELETRICO E LUMINOTECNICO'!$C$20</f>
        <v>DISJUNTOR DR TETRAPOLAR 25A - FORNECIMENTO E INSTALAÇÃO</v>
      </c>
      <c r="D30" s="998">
        <f>'06.01-ELETRICO E LUMINOTECNICO'!$H$20</f>
        <v>0</v>
      </c>
      <c r="E30" s="175"/>
      <c r="F30" s="161">
        <f>$E$30*$D$30</f>
        <v>0</v>
      </c>
      <c r="G30" s="176">
        <v>1</v>
      </c>
      <c r="H30" s="167">
        <f>$G$30*$D$30</f>
        <v>0</v>
      </c>
      <c r="I30" s="176"/>
      <c r="J30" s="167">
        <f>$I$30*$D$30</f>
        <v>0</v>
      </c>
      <c r="K30" s="176"/>
      <c r="L30" s="167">
        <f>$K$30*$D$30</f>
        <v>0</v>
      </c>
      <c r="M30" s="176"/>
      <c r="N30" s="167">
        <f>$M$30*$D$30</f>
        <v>0</v>
      </c>
      <c r="O30" s="176"/>
      <c r="P30" s="167">
        <f>$O$30*$D$30</f>
        <v>0</v>
      </c>
      <c r="Q30" s="176"/>
      <c r="R30" s="167">
        <f>$Q$30*$D$30</f>
        <v>0</v>
      </c>
      <c r="S30" s="176"/>
      <c r="T30" s="167">
        <f>$S$30*$D$30</f>
        <v>0</v>
      </c>
      <c r="U30" s="176"/>
      <c r="V30" s="167">
        <f>$U$30*$D$30</f>
        <v>0</v>
      </c>
      <c r="W30" s="176"/>
      <c r="X30" s="167">
        <f>$W$30*$D$30</f>
        <v>0</v>
      </c>
      <c r="Y30" s="176"/>
      <c r="Z30" s="167">
        <f>$Y$30*$D$30</f>
        <v>0</v>
      </c>
      <c r="AA30" s="176"/>
      <c r="AB30" s="167">
        <f>$AA$30*$D$30</f>
        <v>0</v>
      </c>
      <c r="AC30" s="98">
        <f t="shared" si="0"/>
        <v>0</v>
      </c>
      <c r="AF30" t="s">
        <v>2245</v>
      </c>
    </row>
    <row r="31" spans="1:32" ht="15" customHeight="1" thickBot="1">
      <c r="A31">
        <v>2</v>
      </c>
      <c r="B31" s="995"/>
      <c r="C31" s="997"/>
      <c r="D31" s="999"/>
      <c r="E31" s="162">
        <f>$E$30</f>
        <v>0</v>
      </c>
      <c r="F31" s="163">
        <f>$F$30</f>
        <v>0</v>
      </c>
      <c r="G31" s="164">
        <f>$G$30+$E$31</f>
        <v>1</v>
      </c>
      <c r="H31" s="165">
        <f>$H$30+$F$31</f>
        <v>0</v>
      </c>
      <c r="I31" s="164">
        <f>$I$30+$G$31</f>
        <v>1</v>
      </c>
      <c r="J31" s="165">
        <f>$J$30+$H$31</f>
        <v>0</v>
      </c>
      <c r="K31" s="164">
        <f>$K$30+$I$31</f>
        <v>1</v>
      </c>
      <c r="L31" s="165">
        <f>$L$30+$J$31</f>
        <v>0</v>
      </c>
      <c r="M31" s="164">
        <f>$M$30+$K$31</f>
        <v>1</v>
      </c>
      <c r="N31" s="165">
        <f>$N$30+$L$31</f>
        <v>0</v>
      </c>
      <c r="O31" s="164">
        <f>$O$30+$M$31</f>
        <v>1</v>
      </c>
      <c r="P31" s="165">
        <f>$P$30+$N$31</f>
        <v>0</v>
      </c>
      <c r="Q31" s="164">
        <f>$Q$30+$O$31</f>
        <v>1</v>
      </c>
      <c r="R31" s="165">
        <f>$R$30+$P$31</f>
        <v>0</v>
      </c>
      <c r="S31" s="164">
        <f>$S$30+$Q$31</f>
        <v>1</v>
      </c>
      <c r="T31" s="165">
        <f>$T$30+$R$31</f>
        <v>0</v>
      </c>
      <c r="U31" s="164">
        <f>$U$30+$S$31</f>
        <v>1</v>
      </c>
      <c r="V31" s="165">
        <f>$V$30+$T$31</f>
        <v>0</v>
      </c>
      <c r="W31" s="164">
        <f>$W$30+$U$31</f>
        <v>1</v>
      </c>
      <c r="X31" s="165">
        <f>$X$30+$V$31</f>
        <v>0</v>
      </c>
      <c r="Y31" s="164">
        <f>$Y$30+$W$31</f>
        <v>1</v>
      </c>
      <c r="Z31" s="165">
        <f>$Z$30+$X$31</f>
        <v>0</v>
      </c>
      <c r="AA31" s="164">
        <f>$AA$30+$Y$31</f>
        <v>1</v>
      </c>
      <c r="AB31" s="165">
        <f>$AB$30+$Z$31</f>
        <v>0</v>
      </c>
      <c r="AC31" s="98">
        <f t="shared" si="0"/>
        <v>0</v>
      </c>
    </row>
    <row r="32" spans="1:32" ht="15" customHeight="1">
      <c r="A32">
        <v>1</v>
      </c>
      <c r="B32" s="994" t="str">
        <f>'06.01-ELETRICO E LUMINOTECNICO'!$B$21</f>
        <v>06.01.100.12</v>
      </c>
      <c r="C32" s="996" t="str">
        <f>'06.01-ELETRICO E LUMINOTECNICO'!$C$21</f>
        <v>DISJUNTOR DR TETRAPOLAR 32A - FORNECIMENTO E INSTALAÇÃO</v>
      </c>
      <c r="D32" s="998">
        <f>'06.01-ELETRICO E LUMINOTECNICO'!$H$21</f>
        <v>0</v>
      </c>
      <c r="E32" s="175"/>
      <c r="F32" s="161">
        <f>$E$32*$D$32</f>
        <v>0</v>
      </c>
      <c r="G32" s="176">
        <v>1</v>
      </c>
      <c r="H32" s="167">
        <f>$G$32*$D$32</f>
        <v>0</v>
      </c>
      <c r="I32" s="176"/>
      <c r="J32" s="167">
        <f>$I$32*$D$32</f>
        <v>0</v>
      </c>
      <c r="K32" s="176"/>
      <c r="L32" s="167">
        <f>$K$32*$D$32</f>
        <v>0</v>
      </c>
      <c r="M32" s="176"/>
      <c r="N32" s="167">
        <f>$M$32*$D$32</f>
        <v>0</v>
      </c>
      <c r="O32" s="176"/>
      <c r="P32" s="167">
        <f>$O$32*$D$32</f>
        <v>0</v>
      </c>
      <c r="Q32" s="176"/>
      <c r="R32" s="167">
        <f>$Q$32*$D$32</f>
        <v>0</v>
      </c>
      <c r="S32" s="176"/>
      <c r="T32" s="167">
        <f>$S$32*$D$32</f>
        <v>0</v>
      </c>
      <c r="U32" s="176"/>
      <c r="V32" s="167">
        <f>$U$32*$D$32</f>
        <v>0</v>
      </c>
      <c r="W32" s="176"/>
      <c r="X32" s="167">
        <f>$W$32*$D$32</f>
        <v>0</v>
      </c>
      <c r="Y32" s="176"/>
      <c r="Z32" s="167">
        <f>$Y$32*$D$32</f>
        <v>0</v>
      </c>
      <c r="AA32" s="176"/>
      <c r="AB32" s="167">
        <f>$AA$32*$D$32</f>
        <v>0</v>
      </c>
      <c r="AC32" s="98">
        <f t="shared" si="0"/>
        <v>0</v>
      </c>
      <c r="AF32" t="s">
        <v>2246</v>
      </c>
    </row>
    <row r="33" spans="1:32" ht="15" customHeight="1" thickBot="1">
      <c r="A33">
        <v>2</v>
      </c>
      <c r="B33" s="995"/>
      <c r="C33" s="997"/>
      <c r="D33" s="999"/>
      <c r="E33" s="162">
        <f>$E$32</f>
        <v>0</v>
      </c>
      <c r="F33" s="163">
        <f>$F$32</f>
        <v>0</v>
      </c>
      <c r="G33" s="164">
        <f>$G$32+$E$33</f>
        <v>1</v>
      </c>
      <c r="H33" s="165">
        <f>$H$32+$F$33</f>
        <v>0</v>
      </c>
      <c r="I33" s="164">
        <f>$I$32+$G$33</f>
        <v>1</v>
      </c>
      <c r="J33" s="165">
        <f>$J$32+$H$33</f>
        <v>0</v>
      </c>
      <c r="K33" s="164">
        <f>$K$32+$I$33</f>
        <v>1</v>
      </c>
      <c r="L33" s="165">
        <f>$L$32+$J$33</f>
        <v>0</v>
      </c>
      <c r="M33" s="164">
        <f>$M$32+$K$33</f>
        <v>1</v>
      </c>
      <c r="N33" s="165">
        <f>$N$32+$L$33</f>
        <v>0</v>
      </c>
      <c r="O33" s="164">
        <f>$O$32+$M$33</f>
        <v>1</v>
      </c>
      <c r="P33" s="165">
        <f>$P$32+$N$33</f>
        <v>0</v>
      </c>
      <c r="Q33" s="164">
        <f>$Q$32+$O$33</f>
        <v>1</v>
      </c>
      <c r="R33" s="165">
        <f>$R$32+$P$33</f>
        <v>0</v>
      </c>
      <c r="S33" s="164">
        <f>$S$32+$Q$33</f>
        <v>1</v>
      </c>
      <c r="T33" s="165">
        <f>$T$32+$R$33</f>
        <v>0</v>
      </c>
      <c r="U33" s="164">
        <f>$U$32+$S$33</f>
        <v>1</v>
      </c>
      <c r="V33" s="165">
        <f>$V$32+$T$33</f>
        <v>0</v>
      </c>
      <c r="W33" s="164">
        <f>$W$32+$U$33</f>
        <v>1</v>
      </c>
      <c r="X33" s="165">
        <f>$X$32+$V$33</f>
        <v>0</v>
      </c>
      <c r="Y33" s="164">
        <f>$Y$32+$W$33</f>
        <v>1</v>
      </c>
      <c r="Z33" s="165">
        <f>$Z$32+$X$33</f>
        <v>0</v>
      </c>
      <c r="AA33" s="164">
        <f>$AA$32+$Y$33</f>
        <v>1</v>
      </c>
      <c r="AB33" s="165">
        <f>$AB$32+$Z$33</f>
        <v>0</v>
      </c>
      <c r="AC33" s="98">
        <f t="shared" si="0"/>
        <v>0</v>
      </c>
    </row>
    <row r="34" spans="1:32" ht="15" customHeight="1">
      <c r="A34">
        <v>1</v>
      </c>
      <c r="B34" s="994" t="str">
        <f>'06.01-ELETRICO E LUMINOTECNICO'!$B$22</f>
        <v>06.01.100.13</v>
      </c>
      <c r="C34" s="996" t="str">
        <f>'06.01-ELETRICO E LUMINOTECNICO'!$C$22</f>
        <v>DISJUNTOR DR TETRAPOLAR 40A - FORNECIMENTO E INSTALAÇÃO</v>
      </c>
      <c r="D34" s="998">
        <f>'06.01-ELETRICO E LUMINOTECNICO'!$H$22</f>
        <v>0</v>
      </c>
      <c r="E34" s="175"/>
      <c r="F34" s="161">
        <f>$E$34*$D$34</f>
        <v>0</v>
      </c>
      <c r="G34" s="176">
        <v>1</v>
      </c>
      <c r="H34" s="167">
        <f>$G$34*$D$34</f>
        <v>0</v>
      </c>
      <c r="I34" s="176"/>
      <c r="J34" s="167">
        <f>$I$34*$D$34</f>
        <v>0</v>
      </c>
      <c r="K34" s="176"/>
      <c r="L34" s="167">
        <f>$K$34*$D$34</f>
        <v>0</v>
      </c>
      <c r="M34" s="176"/>
      <c r="N34" s="167">
        <f>$M$34*$D$34</f>
        <v>0</v>
      </c>
      <c r="O34" s="176"/>
      <c r="P34" s="167">
        <f>$O$34*$D$34</f>
        <v>0</v>
      </c>
      <c r="Q34" s="176"/>
      <c r="R34" s="167">
        <f>$Q$34*$D$34</f>
        <v>0</v>
      </c>
      <c r="S34" s="176"/>
      <c r="T34" s="167">
        <f>$S$34*$D$34</f>
        <v>0</v>
      </c>
      <c r="U34" s="176"/>
      <c r="V34" s="167">
        <f>$U$34*$D$34</f>
        <v>0</v>
      </c>
      <c r="W34" s="176"/>
      <c r="X34" s="167">
        <f>$W$34*$D$34</f>
        <v>0</v>
      </c>
      <c r="Y34" s="176"/>
      <c r="Z34" s="167">
        <f>$Y$34*$D$34</f>
        <v>0</v>
      </c>
      <c r="AA34" s="176"/>
      <c r="AB34" s="167">
        <f>$AA$34*$D$34</f>
        <v>0</v>
      </c>
      <c r="AC34" s="98">
        <f t="shared" si="0"/>
        <v>0</v>
      </c>
      <c r="AF34" t="s">
        <v>2247</v>
      </c>
    </row>
    <row r="35" spans="1:32" ht="15" customHeight="1" thickBot="1">
      <c r="A35">
        <v>2</v>
      </c>
      <c r="B35" s="995"/>
      <c r="C35" s="997"/>
      <c r="D35" s="999"/>
      <c r="E35" s="162">
        <f>$E$34</f>
        <v>0</v>
      </c>
      <c r="F35" s="163">
        <f>$F$34</f>
        <v>0</v>
      </c>
      <c r="G35" s="164">
        <f>$G$34+$E$35</f>
        <v>1</v>
      </c>
      <c r="H35" s="165">
        <f>$H$34+$F$35</f>
        <v>0</v>
      </c>
      <c r="I35" s="164">
        <f>$I$34+$G$35</f>
        <v>1</v>
      </c>
      <c r="J35" s="165">
        <f>$J$34+$H$35</f>
        <v>0</v>
      </c>
      <c r="K35" s="164">
        <f>$K$34+$I$35</f>
        <v>1</v>
      </c>
      <c r="L35" s="165">
        <f>$L$34+$J$35</f>
        <v>0</v>
      </c>
      <c r="M35" s="164">
        <f>$M$34+$K$35</f>
        <v>1</v>
      </c>
      <c r="N35" s="165">
        <f>$N$34+$L$35</f>
        <v>0</v>
      </c>
      <c r="O35" s="164">
        <f>$O$34+$M$35</f>
        <v>1</v>
      </c>
      <c r="P35" s="165">
        <f>$P$34+$N$35</f>
        <v>0</v>
      </c>
      <c r="Q35" s="164">
        <f>$Q$34+$O$35</f>
        <v>1</v>
      </c>
      <c r="R35" s="165">
        <f>$R$34+$P$35</f>
        <v>0</v>
      </c>
      <c r="S35" s="164">
        <f>$S$34+$Q$35</f>
        <v>1</v>
      </c>
      <c r="T35" s="165">
        <f>$T$34+$R$35</f>
        <v>0</v>
      </c>
      <c r="U35" s="164">
        <f>$U$34+$S$35</f>
        <v>1</v>
      </c>
      <c r="V35" s="165">
        <f>$V$34+$T$35</f>
        <v>0</v>
      </c>
      <c r="W35" s="164">
        <f>$W$34+$U$35</f>
        <v>1</v>
      </c>
      <c r="X35" s="165">
        <f>$X$34+$V$35</f>
        <v>0</v>
      </c>
      <c r="Y35" s="164">
        <f>$Y$34+$W$35</f>
        <v>1</v>
      </c>
      <c r="Z35" s="165">
        <f>$Z$34+$X$35</f>
        <v>0</v>
      </c>
      <c r="AA35" s="164">
        <f>$AA$34+$Y$35</f>
        <v>1</v>
      </c>
      <c r="AB35" s="165">
        <f>$AB$34+$Z$35</f>
        <v>0</v>
      </c>
      <c r="AC35" s="98">
        <f t="shared" si="0"/>
        <v>0</v>
      </c>
    </row>
    <row r="36" spans="1:32" ht="15" customHeight="1">
      <c r="A36">
        <v>1</v>
      </c>
      <c r="B36" s="994" t="str">
        <f>'06.01-ELETRICO E LUMINOTECNICO'!$B$23</f>
        <v>06.01.100.14</v>
      </c>
      <c r="C36" s="996" t="str">
        <f>'06.01-ELETRICO E LUMINOTECNICO'!$C$23</f>
        <v>DISJUNTOR DR TETRAPOLAR 80A - FORNECIMENTO E INSTALAÇÃO</v>
      </c>
      <c r="D36" s="998">
        <f>'06.01-ELETRICO E LUMINOTECNICO'!$H$23</f>
        <v>0</v>
      </c>
      <c r="E36" s="175"/>
      <c r="F36" s="161">
        <f>$E$36*$D$36</f>
        <v>0</v>
      </c>
      <c r="G36" s="176">
        <v>1</v>
      </c>
      <c r="H36" s="167">
        <f>$G$36*$D$36</f>
        <v>0</v>
      </c>
      <c r="I36" s="176"/>
      <c r="J36" s="167">
        <f>$I$36*$D$36</f>
        <v>0</v>
      </c>
      <c r="K36" s="176"/>
      <c r="L36" s="167">
        <f>$K$36*$D$36</f>
        <v>0</v>
      </c>
      <c r="M36" s="176"/>
      <c r="N36" s="167">
        <f>$M$36*$D$36</f>
        <v>0</v>
      </c>
      <c r="O36" s="176"/>
      <c r="P36" s="167">
        <f>$O$36*$D$36</f>
        <v>0</v>
      </c>
      <c r="Q36" s="176"/>
      <c r="R36" s="167">
        <f>$Q$36*$D$36</f>
        <v>0</v>
      </c>
      <c r="S36" s="176"/>
      <c r="T36" s="167">
        <f>$S$36*$D$36</f>
        <v>0</v>
      </c>
      <c r="U36" s="176"/>
      <c r="V36" s="167">
        <f>$U$36*$D$36</f>
        <v>0</v>
      </c>
      <c r="W36" s="176"/>
      <c r="X36" s="167">
        <f>$W$36*$D$36</f>
        <v>0</v>
      </c>
      <c r="Y36" s="176"/>
      <c r="Z36" s="167">
        <f>$Y$36*$D$36</f>
        <v>0</v>
      </c>
      <c r="AA36" s="176"/>
      <c r="AB36" s="167">
        <f>$AA$36*$D$36</f>
        <v>0</v>
      </c>
      <c r="AC36" s="98">
        <f t="shared" si="0"/>
        <v>0</v>
      </c>
      <c r="AF36" t="s">
        <v>2248</v>
      </c>
    </row>
    <row r="37" spans="1:32" ht="15" customHeight="1" thickBot="1">
      <c r="A37">
        <v>2</v>
      </c>
      <c r="B37" s="995"/>
      <c r="C37" s="997"/>
      <c r="D37" s="999"/>
      <c r="E37" s="162">
        <f>$E$36</f>
        <v>0</v>
      </c>
      <c r="F37" s="163">
        <f>$F$36</f>
        <v>0</v>
      </c>
      <c r="G37" s="164">
        <f>$G$36+$E$37</f>
        <v>1</v>
      </c>
      <c r="H37" s="165">
        <f>$H$36+$F$37</f>
        <v>0</v>
      </c>
      <c r="I37" s="164">
        <f>$I$36+$G$37</f>
        <v>1</v>
      </c>
      <c r="J37" s="165">
        <f>$J$36+$H$37</f>
        <v>0</v>
      </c>
      <c r="K37" s="164">
        <f>$K$36+$I$37</f>
        <v>1</v>
      </c>
      <c r="L37" s="165">
        <f>$L$36+$J$37</f>
        <v>0</v>
      </c>
      <c r="M37" s="164">
        <f>$M$36+$K$37</f>
        <v>1</v>
      </c>
      <c r="N37" s="165">
        <f>$N$36+$L$37</f>
        <v>0</v>
      </c>
      <c r="O37" s="164">
        <f>$O$36+$M$37</f>
        <v>1</v>
      </c>
      <c r="P37" s="165">
        <f>$P$36+$N$37</f>
        <v>0</v>
      </c>
      <c r="Q37" s="164">
        <f>$Q$36+$O$37</f>
        <v>1</v>
      </c>
      <c r="R37" s="165">
        <f>$R$36+$P$37</f>
        <v>0</v>
      </c>
      <c r="S37" s="164">
        <f>$S$36+$Q$37</f>
        <v>1</v>
      </c>
      <c r="T37" s="165">
        <f>$T$36+$R$37</f>
        <v>0</v>
      </c>
      <c r="U37" s="164">
        <f>$U$36+$S$37</f>
        <v>1</v>
      </c>
      <c r="V37" s="165">
        <f>$V$36+$T$37</f>
        <v>0</v>
      </c>
      <c r="W37" s="164">
        <f>$W$36+$U$37</f>
        <v>1</v>
      </c>
      <c r="X37" s="165">
        <f>$X$36+$V$37</f>
        <v>0</v>
      </c>
      <c r="Y37" s="164">
        <f>$Y$36+$W$37</f>
        <v>1</v>
      </c>
      <c r="Z37" s="165">
        <f>$Z$36+$X$37</f>
        <v>0</v>
      </c>
      <c r="AA37" s="164">
        <f>$AA$36+$Y$37</f>
        <v>1</v>
      </c>
      <c r="AB37" s="165">
        <f>$AB$36+$Z$37</f>
        <v>0</v>
      </c>
      <c r="AC37" s="98">
        <f t="shared" si="0"/>
        <v>0</v>
      </c>
    </row>
    <row r="38" spans="1:32" ht="15" customHeight="1">
      <c r="A38">
        <v>1</v>
      </c>
      <c r="B38" s="994" t="str">
        <f>'06.01-ELETRICO E LUMINOTECNICO'!$B$24</f>
        <v>06.01.100.15</v>
      </c>
      <c r="C38" s="996" t="str">
        <f>'06.01-ELETRICO E LUMINOTECNICO'!$C$24</f>
        <v>DISPOSITIVO DPS 45KA-275V - FORNECIMENTO E INSTALAÇÃO</v>
      </c>
      <c r="D38" s="998">
        <f>'06.01-ELETRICO E LUMINOTECNICO'!$H$24</f>
        <v>0</v>
      </c>
      <c r="E38" s="175"/>
      <c r="F38" s="161">
        <f>$E$38*$D$38</f>
        <v>0</v>
      </c>
      <c r="G38" s="176">
        <v>1</v>
      </c>
      <c r="H38" s="167">
        <f>$G$38*$D$38</f>
        <v>0</v>
      </c>
      <c r="I38" s="176"/>
      <c r="J38" s="167">
        <f>$I$38*$D$38</f>
        <v>0</v>
      </c>
      <c r="K38" s="176"/>
      <c r="L38" s="167">
        <f>$K$38*$D$38</f>
        <v>0</v>
      </c>
      <c r="M38" s="176"/>
      <c r="N38" s="167">
        <f>$M$38*$D$38</f>
        <v>0</v>
      </c>
      <c r="O38" s="176"/>
      <c r="P38" s="167">
        <f>$O$38*$D$38</f>
        <v>0</v>
      </c>
      <c r="Q38" s="176"/>
      <c r="R38" s="167">
        <f>$Q$38*$D$38</f>
        <v>0</v>
      </c>
      <c r="S38" s="176"/>
      <c r="T38" s="167">
        <f>$S$38*$D$38</f>
        <v>0</v>
      </c>
      <c r="U38" s="176"/>
      <c r="V38" s="167">
        <f>$U$38*$D$38</f>
        <v>0</v>
      </c>
      <c r="W38" s="176"/>
      <c r="X38" s="167">
        <f>$W$38*$D$38</f>
        <v>0</v>
      </c>
      <c r="Y38" s="176"/>
      <c r="Z38" s="167">
        <f>$Y$38*$D$38</f>
        <v>0</v>
      </c>
      <c r="AA38" s="176"/>
      <c r="AB38" s="167">
        <f>$AA$38*$D$38</f>
        <v>0</v>
      </c>
      <c r="AC38" s="98">
        <f t="shared" si="0"/>
        <v>0</v>
      </c>
      <c r="AF38" t="s">
        <v>2249</v>
      </c>
    </row>
    <row r="39" spans="1:32" ht="15" customHeight="1" thickBot="1">
      <c r="A39">
        <v>2</v>
      </c>
      <c r="B39" s="995"/>
      <c r="C39" s="997"/>
      <c r="D39" s="999"/>
      <c r="E39" s="162">
        <f>$E$38</f>
        <v>0</v>
      </c>
      <c r="F39" s="163">
        <f>$F$38</f>
        <v>0</v>
      </c>
      <c r="G39" s="164">
        <f>$G$38+$E$39</f>
        <v>1</v>
      </c>
      <c r="H39" s="165">
        <f>$H$38+$F$39</f>
        <v>0</v>
      </c>
      <c r="I39" s="164">
        <f>$I$38+$G$39</f>
        <v>1</v>
      </c>
      <c r="J39" s="165">
        <f>$J$38+$H$39</f>
        <v>0</v>
      </c>
      <c r="K39" s="164">
        <f>$K$38+$I$39</f>
        <v>1</v>
      </c>
      <c r="L39" s="165">
        <f>$L$38+$J$39</f>
        <v>0</v>
      </c>
      <c r="M39" s="164">
        <f>$M$38+$K$39</f>
        <v>1</v>
      </c>
      <c r="N39" s="165">
        <f>$N$38+$L$39</f>
        <v>0</v>
      </c>
      <c r="O39" s="164">
        <f>$O$38+$M$39</f>
        <v>1</v>
      </c>
      <c r="P39" s="165">
        <f>$P$38+$N$39</f>
        <v>0</v>
      </c>
      <c r="Q39" s="164">
        <f>$Q$38+$O$39</f>
        <v>1</v>
      </c>
      <c r="R39" s="165">
        <f>$R$38+$P$39</f>
        <v>0</v>
      </c>
      <c r="S39" s="164">
        <f>$S$38+$Q$39</f>
        <v>1</v>
      </c>
      <c r="T39" s="165">
        <f>$T$38+$R$39</f>
        <v>0</v>
      </c>
      <c r="U39" s="164">
        <f>$U$38+$S$39</f>
        <v>1</v>
      </c>
      <c r="V39" s="165">
        <f>$V$38+$T$39</f>
        <v>0</v>
      </c>
      <c r="W39" s="164">
        <f>$W$38+$U$39</f>
        <v>1</v>
      </c>
      <c r="X39" s="165">
        <f>$X$38+$V$39</f>
        <v>0</v>
      </c>
      <c r="Y39" s="164">
        <f>$Y$38+$W$39</f>
        <v>1</v>
      </c>
      <c r="Z39" s="165">
        <f>$Z$38+$X$39</f>
        <v>0</v>
      </c>
      <c r="AA39" s="164">
        <f>$AA$38+$Y$39</f>
        <v>1</v>
      </c>
      <c r="AB39" s="165">
        <f>$AB$38+$Z$39</f>
        <v>0</v>
      </c>
      <c r="AC39" s="98">
        <f t="shared" si="0"/>
        <v>0</v>
      </c>
    </row>
    <row r="40" spans="1:32" ht="15" customHeight="1">
      <c r="A40">
        <v>1</v>
      </c>
      <c r="B40" s="994" t="str">
        <f>'06.01-ELETRICO E LUMINOTECNICO'!$B$25</f>
        <v>06.01.100.16</v>
      </c>
      <c r="C40" s="996" t="str">
        <f>'06.01-ELETRICO E LUMINOTECNICO'!$C$25</f>
        <v>DISJUNTOR MONOPOLAR TIPO DIN, CORRENTE NOMINAL DE 10A - FORNECIMENTO E INSTALAÇÃO. AF_07/2025</v>
      </c>
      <c r="D40" s="998">
        <f>'06.01-ELETRICO E LUMINOTECNICO'!$H$25</f>
        <v>0</v>
      </c>
      <c r="E40" s="175"/>
      <c r="F40" s="161">
        <f>$E$40*$D$40</f>
        <v>0</v>
      </c>
      <c r="G40" s="176">
        <v>1</v>
      </c>
      <c r="H40" s="167">
        <f>$G$40*$D$40</f>
        <v>0</v>
      </c>
      <c r="I40" s="176"/>
      <c r="J40" s="167">
        <f>$I$40*$D$40</f>
        <v>0</v>
      </c>
      <c r="K40" s="176"/>
      <c r="L40" s="167">
        <f>$K$40*$D$40</f>
        <v>0</v>
      </c>
      <c r="M40" s="176"/>
      <c r="N40" s="167">
        <f>$M$40*$D$40</f>
        <v>0</v>
      </c>
      <c r="O40" s="176"/>
      <c r="P40" s="167">
        <f>$O$40*$D$40</f>
        <v>0</v>
      </c>
      <c r="Q40" s="176"/>
      <c r="R40" s="167">
        <f>$Q$40*$D$40</f>
        <v>0</v>
      </c>
      <c r="S40" s="176"/>
      <c r="T40" s="167">
        <f>$S$40*$D$40</f>
        <v>0</v>
      </c>
      <c r="U40" s="176"/>
      <c r="V40" s="167">
        <f>$U$40*$D$40</f>
        <v>0</v>
      </c>
      <c r="W40" s="176"/>
      <c r="X40" s="167">
        <f>$W$40*$D$40</f>
        <v>0</v>
      </c>
      <c r="Y40" s="176"/>
      <c r="Z40" s="167">
        <f>$Y$40*$D$40</f>
        <v>0</v>
      </c>
      <c r="AA40" s="176"/>
      <c r="AB40" s="167">
        <f>$AA$40*$D$40</f>
        <v>0</v>
      </c>
      <c r="AC40" s="98">
        <f t="shared" si="0"/>
        <v>0</v>
      </c>
      <c r="AF40" t="s">
        <v>2250</v>
      </c>
    </row>
    <row r="41" spans="1:32" ht="15" customHeight="1" thickBot="1">
      <c r="A41">
        <v>2</v>
      </c>
      <c r="B41" s="995"/>
      <c r="C41" s="997"/>
      <c r="D41" s="999"/>
      <c r="E41" s="162">
        <f>$E$40</f>
        <v>0</v>
      </c>
      <c r="F41" s="163">
        <f>$F$40</f>
        <v>0</v>
      </c>
      <c r="G41" s="164">
        <f>$G$40+$E$41</f>
        <v>1</v>
      </c>
      <c r="H41" s="165">
        <f>$H$40+$F$41</f>
        <v>0</v>
      </c>
      <c r="I41" s="164">
        <f>$I$40+$G$41</f>
        <v>1</v>
      </c>
      <c r="J41" s="165">
        <f>$J$40+$H$41</f>
        <v>0</v>
      </c>
      <c r="K41" s="164">
        <f>$K$40+$I$41</f>
        <v>1</v>
      </c>
      <c r="L41" s="165">
        <f>$L$40+$J$41</f>
        <v>0</v>
      </c>
      <c r="M41" s="164">
        <f>$M$40+$K$41</f>
        <v>1</v>
      </c>
      <c r="N41" s="165">
        <f>$N$40+$L$41</f>
        <v>0</v>
      </c>
      <c r="O41" s="164">
        <f>$O$40+$M$41</f>
        <v>1</v>
      </c>
      <c r="P41" s="165">
        <f>$P$40+$N$41</f>
        <v>0</v>
      </c>
      <c r="Q41" s="164">
        <f>$Q$40+$O$41</f>
        <v>1</v>
      </c>
      <c r="R41" s="165">
        <f>$R$40+$P$41</f>
        <v>0</v>
      </c>
      <c r="S41" s="164">
        <f>$S$40+$Q$41</f>
        <v>1</v>
      </c>
      <c r="T41" s="165">
        <f>$T$40+$R$41</f>
        <v>0</v>
      </c>
      <c r="U41" s="164">
        <f>$U$40+$S$41</f>
        <v>1</v>
      </c>
      <c r="V41" s="165">
        <f>$V$40+$T$41</f>
        <v>0</v>
      </c>
      <c r="W41" s="164">
        <f>$W$40+$U$41</f>
        <v>1</v>
      </c>
      <c r="X41" s="165">
        <f>$X$40+$V$41</f>
        <v>0</v>
      </c>
      <c r="Y41" s="164">
        <f>$Y$40+$W$41</f>
        <v>1</v>
      </c>
      <c r="Z41" s="165">
        <f>$Z$40+$X$41</f>
        <v>0</v>
      </c>
      <c r="AA41" s="164">
        <f>$AA$40+$Y$41</f>
        <v>1</v>
      </c>
      <c r="AB41" s="165">
        <f>$AB$40+$Z$41</f>
        <v>0</v>
      </c>
      <c r="AC41" s="98">
        <f t="shared" si="0"/>
        <v>0</v>
      </c>
    </row>
    <row r="42" spans="1:32" ht="15" customHeight="1">
      <c r="A42">
        <v>1</v>
      </c>
      <c r="B42" s="994" t="str">
        <f>'06.01-ELETRICO E LUMINOTECNICO'!$B$26</f>
        <v>06.01.100.17</v>
      </c>
      <c r="C42" s="996" t="str">
        <f>'06.01-ELETRICO E LUMINOTECNICO'!$C$26</f>
        <v>DISJUNTOR MONOPOLAR TIPO DIN, CORRENTE NOMINAL DE 16A - FORNECIMENTO E INSTALAÇÃO. AF_07/2025</v>
      </c>
      <c r="D42" s="998">
        <f>'06.01-ELETRICO E LUMINOTECNICO'!$H$26</f>
        <v>0</v>
      </c>
      <c r="E42" s="175"/>
      <c r="F42" s="161">
        <f>$E$42*$D$42</f>
        <v>0</v>
      </c>
      <c r="G42" s="176">
        <v>1</v>
      </c>
      <c r="H42" s="167">
        <f>$G$42*$D$42</f>
        <v>0</v>
      </c>
      <c r="I42" s="176"/>
      <c r="J42" s="167">
        <f>$I$42*$D$42</f>
        <v>0</v>
      </c>
      <c r="K42" s="176"/>
      <c r="L42" s="167">
        <f>$K$42*$D$42</f>
        <v>0</v>
      </c>
      <c r="M42" s="176"/>
      <c r="N42" s="167">
        <f>$M$42*$D$42</f>
        <v>0</v>
      </c>
      <c r="O42" s="176"/>
      <c r="P42" s="167">
        <f>$O$42*$D$42</f>
        <v>0</v>
      </c>
      <c r="Q42" s="176"/>
      <c r="R42" s="167">
        <f>$Q$42*$D$42</f>
        <v>0</v>
      </c>
      <c r="S42" s="176"/>
      <c r="T42" s="167">
        <f>$S$42*$D$42</f>
        <v>0</v>
      </c>
      <c r="U42" s="176"/>
      <c r="V42" s="167">
        <f>$U$42*$D$42</f>
        <v>0</v>
      </c>
      <c r="W42" s="176"/>
      <c r="X42" s="167">
        <f>$W$42*$D$42</f>
        <v>0</v>
      </c>
      <c r="Y42" s="176"/>
      <c r="Z42" s="167">
        <f>$Y$42*$D$42</f>
        <v>0</v>
      </c>
      <c r="AA42" s="176"/>
      <c r="AB42" s="167">
        <f>$AA$42*$D$42</f>
        <v>0</v>
      </c>
      <c r="AC42" s="98">
        <f t="shared" si="0"/>
        <v>0</v>
      </c>
      <c r="AF42" t="s">
        <v>2251</v>
      </c>
    </row>
    <row r="43" spans="1:32" ht="15" customHeight="1" thickBot="1">
      <c r="A43">
        <v>2</v>
      </c>
      <c r="B43" s="995"/>
      <c r="C43" s="997"/>
      <c r="D43" s="999"/>
      <c r="E43" s="162">
        <f>$E$42</f>
        <v>0</v>
      </c>
      <c r="F43" s="163">
        <f>$F$42</f>
        <v>0</v>
      </c>
      <c r="G43" s="164">
        <f>$G$42+$E$43</f>
        <v>1</v>
      </c>
      <c r="H43" s="165">
        <f>$H$42+$F$43</f>
        <v>0</v>
      </c>
      <c r="I43" s="164">
        <f>$I$42+$G$43</f>
        <v>1</v>
      </c>
      <c r="J43" s="165">
        <f>$J$42+$H$43</f>
        <v>0</v>
      </c>
      <c r="K43" s="164">
        <f>$K$42+$I$43</f>
        <v>1</v>
      </c>
      <c r="L43" s="165">
        <f>$L$42+$J$43</f>
        <v>0</v>
      </c>
      <c r="M43" s="164">
        <f>$M$42+$K$43</f>
        <v>1</v>
      </c>
      <c r="N43" s="165">
        <f>$N$42+$L$43</f>
        <v>0</v>
      </c>
      <c r="O43" s="164">
        <f>$O$42+$M$43</f>
        <v>1</v>
      </c>
      <c r="P43" s="165">
        <f>$P$42+$N$43</f>
        <v>0</v>
      </c>
      <c r="Q43" s="164">
        <f>$Q$42+$O$43</f>
        <v>1</v>
      </c>
      <c r="R43" s="165">
        <f>$R$42+$P$43</f>
        <v>0</v>
      </c>
      <c r="S43" s="164">
        <f>$S$42+$Q$43</f>
        <v>1</v>
      </c>
      <c r="T43" s="165">
        <f>$T$42+$R$43</f>
        <v>0</v>
      </c>
      <c r="U43" s="164">
        <f>$U$42+$S$43</f>
        <v>1</v>
      </c>
      <c r="V43" s="165">
        <f>$V$42+$T$43</f>
        <v>0</v>
      </c>
      <c r="W43" s="164">
        <f>$W$42+$U$43</f>
        <v>1</v>
      </c>
      <c r="X43" s="165">
        <f>$X$42+$V$43</f>
        <v>0</v>
      </c>
      <c r="Y43" s="164">
        <f>$Y$42+$W$43</f>
        <v>1</v>
      </c>
      <c r="Z43" s="165">
        <f>$Z$42+$X$43</f>
        <v>0</v>
      </c>
      <c r="AA43" s="164">
        <f>$AA$42+$Y$43</f>
        <v>1</v>
      </c>
      <c r="AB43" s="165">
        <f>$AB$42+$Z$43</f>
        <v>0</v>
      </c>
      <c r="AC43" s="98">
        <f t="shared" si="0"/>
        <v>0</v>
      </c>
    </row>
    <row r="44" spans="1:32" ht="15" customHeight="1">
      <c r="A44">
        <v>1</v>
      </c>
      <c r="B44" s="994" t="str">
        <f>'06.01-ELETRICO E LUMINOTECNICO'!$B$27</f>
        <v>06.01.100.18</v>
      </c>
      <c r="C44" s="996" t="str">
        <f>'06.01-ELETRICO E LUMINOTECNICO'!$C$27</f>
        <v>DISJUNTOR MONOPOLAR TIPO DIN, CORRENTE NOMINAL DE 20A - FORNECIMENTO E INSTALAÇÃO. AF_07/2025</v>
      </c>
      <c r="D44" s="998">
        <f>'06.01-ELETRICO E LUMINOTECNICO'!$H$27</f>
        <v>0</v>
      </c>
      <c r="E44" s="175"/>
      <c r="F44" s="161">
        <f>$E$44*$D$44</f>
        <v>0</v>
      </c>
      <c r="G44" s="176">
        <v>1</v>
      </c>
      <c r="H44" s="167">
        <f>$G$44*$D$44</f>
        <v>0</v>
      </c>
      <c r="I44" s="176"/>
      <c r="J44" s="167">
        <f>$I$44*$D$44</f>
        <v>0</v>
      </c>
      <c r="K44" s="176"/>
      <c r="L44" s="167">
        <f>$K$44*$D$44</f>
        <v>0</v>
      </c>
      <c r="M44" s="176"/>
      <c r="N44" s="167">
        <f>$M$44*$D$44</f>
        <v>0</v>
      </c>
      <c r="O44" s="176"/>
      <c r="P44" s="167">
        <f>$O$44*$D$44</f>
        <v>0</v>
      </c>
      <c r="Q44" s="176"/>
      <c r="R44" s="167">
        <f>$Q$44*$D$44</f>
        <v>0</v>
      </c>
      <c r="S44" s="176"/>
      <c r="T44" s="167">
        <f>$S$44*$D$44</f>
        <v>0</v>
      </c>
      <c r="U44" s="176"/>
      <c r="V44" s="167">
        <f>$U$44*$D$44</f>
        <v>0</v>
      </c>
      <c r="W44" s="176"/>
      <c r="X44" s="167">
        <f>$W$44*$D$44</f>
        <v>0</v>
      </c>
      <c r="Y44" s="176"/>
      <c r="Z44" s="167">
        <f>$Y$44*$D$44</f>
        <v>0</v>
      </c>
      <c r="AA44" s="176"/>
      <c r="AB44" s="167">
        <f>$AA$44*$D$44</f>
        <v>0</v>
      </c>
      <c r="AC44" s="98">
        <f t="shared" si="0"/>
        <v>0</v>
      </c>
      <c r="AF44" t="s">
        <v>2252</v>
      </c>
    </row>
    <row r="45" spans="1:32" ht="15" customHeight="1" thickBot="1">
      <c r="A45">
        <v>2</v>
      </c>
      <c r="B45" s="995"/>
      <c r="C45" s="997"/>
      <c r="D45" s="999"/>
      <c r="E45" s="162">
        <f>$E$44</f>
        <v>0</v>
      </c>
      <c r="F45" s="163">
        <f>$F$44</f>
        <v>0</v>
      </c>
      <c r="G45" s="164">
        <f>$G$44+$E$45</f>
        <v>1</v>
      </c>
      <c r="H45" s="165">
        <f>$H$44+$F$45</f>
        <v>0</v>
      </c>
      <c r="I45" s="164">
        <f>$I$44+$G$45</f>
        <v>1</v>
      </c>
      <c r="J45" s="165">
        <f>$J$44+$H$45</f>
        <v>0</v>
      </c>
      <c r="K45" s="164">
        <f>$K$44+$I$45</f>
        <v>1</v>
      </c>
      <c r="L45" s="165">
        <f>$L$44+$J$45</f>
        <v>0</v>
      </c>
      <c r="M45" s="164">
        <f>$M$44+$K$45</f>
        <v>1</v>
      </c>
      <c r="N45" s="165">
        <f>$N$44+$L$45</f>
        <v>0</v>
      </c>
      <c r="O45" s="164">
        <f>$O$44+$M$45</f>
        <v>1</v>
      </c>
      <c r="P45" s="165">
        <f>$P$44+$N$45</f>
        <v>0</v>
      </c>
      <c r="Q45" s="164">
        <f>$Q$44+$O$45</f>
        <v>1</v>
      </c>
      <c r="R45" s="165">
        <f>$R$44+$P$45</f>
        <v>0</v>
      </c>
      <c r="S45" s="164">
        <f>$S$44+$Q$45</f>
        <v>1</v>
      </c>
      <c r="T45" s="165">
        <f>$T$44+$R$45</f>
        <v>0</v>
      </c>
      <c r="U45" s="164">
        <f>$U$44+$S$45</f>
        <v>1</v>
      </c>
      <c r="V45" s="165">
        <f>$V$44+$T$45</f>
        <v>0</v>
      </c>
      <c r="W45" s="164">
        <f>$W$44+$U$45</f>
        <v>1</v>
      </c>
      <c r="X45" s="165">
        <f>$X$44+$V$45</f>
        <v>0</v>
      </c>
      <c r="Y45" s="164">
        <f>$Y$44+$W$45</f>
        <v>1</v>
      </c>
      <c r="Z45" s="165">
        <f>$Z$44+$X$45</f>
        <v>0</v>
      </c>
      <c r="AA45" s="164">
        <f>$AA$44+$Y$45</f>
        <v>1</v>
      </c>
      <c r="AB45" s="165">
        <f>$AB$44+$Z$45</f>
        <v>0</v>
      </c>
      <c r="AC45" s="98">
        <f t="shared" si="0"/>
        <v>0</v>
      </c>
    </row>
    <row r="46" spans="1:32" ht="15" customHeight="1">
      <c r="A46">
        <v>1</v>
      </c>
      <c r="B46" s="994" t="str">
        <f>'06.01-ELETRICO E LUMINOTECNICO'!$B$28</f>
        <v>06.01.100.19</v>
      </c>
      <c r="C46" s="996" t="str">
        <f>'06.01-ELETRICO E LUMINOTECNICO'!$C$28</f>
        <v>DISJUNTOR BIPOLAR TIPO DIN, CORRENTE NOMINAL DE 10A - FORNECIMENTO E INSTALAÇÃO. AF_07/2025</v>
      </c>
      <c r="D46" s="998">
        <f>'06.01-ELETRICO E LUMINOTECNICO'!$H$28</f>
        <v>0</v>
      </c>
      <c r="E46" s="175"/>
      <c r="F46" s="161">
        <f>$E$46*$D$46</f>
        <v>0</v>
      </c>
      <c r="G46" s="176">
        <v>0.2</v>
      </c>
      <c r="H46" s="167">
        <f>$G$46*$D$46</f>
        <v>0</v>
      </c>
      <c r="I46" s="176">
        <v>0.8</v>
      </c>
      <c r="J46" s="167">
        <f>$I$46*$D$46</f>
        <v>0</v>
      </c>
      <c r="K46" s="176"/>
      <c r="L46" s="167">
        <f>$K$46*$D$46</f>
        <v>0</v>
      </c>
      <c r="M46" s="176"/>
      <c r="N46" s="167">
        <f>$M$46*$D$46</f>
        <v>0</v>
      </c>
      <c r="O46" s="176"/>
      <c r="P46" s="167">
        <f>$O$46*$D$46</f>
        <v>0</v>
      </c>
      <c r="Q46" s="176"/>
      <c r="R46" s="167">
        <f>$Q$46*$D$46</f>
        <v>0</v>
      </c>
      <c r="S46" s="176"/>
      <c r="T46" s="167">
        <f>$S$46*$D$46</f>
        <v>0</v>
      </c>
      <c r="U46" s="176"/>
      <c r="V46" s="167">
        <f>$U$46*$D$46</f>
        <v>0</v>
      </c>
      <c r="W46" s="176"/>
      <c r="X46" s="167">
        <f>$W$46*$D$46</f>
        <v>0</v>
      </c>
      <c r="Y46" s="176"/>
      <c r="Z46" s="167">
        <f>$Y$46*$D$46</f>
        <v>0</v>
      </c>
      <c r="AA46" s="176"/>
      <c r="AB46" s="167">
        <f>$AA$46*$D$46</f>
        <v>0</v>
      </c>
      <c r="AC46" s="98">
        <f t="shared" si="0"/>
        <v>0</v>
      </c>
      <c r="AF46" t="s">
        <v>2253</v>
      </c>
    </row>
    <row r="47" spans="1:32" ht="15" customHeight="1" thickBot="1">
      <c r="A47">
        <v>2</v>
      </c>
      <c r="B47" s="995"/>
      <c r="C47" s="997"/>
      <c r="D47" s="999"/>
      <c r="E47" s="162">
        <f>$E$46</f>
        <v>0</v>
      </c>
      <c r="F47" s="163">
        <f>$F$46</f>
        <v>0</v>
      </c>
      <c r="G47" s="164">
        <f>$G$46+$E$47</f>
        <v>0.2</v>
      </c>
      <c r="H47" s="165">
        <f>$H$46+$F$47</f>
        <v>0</v>
      </c>
      <c r="I47" s="164">
        <f>$I$46+$G$47</f>
        <v>1</v>
      </c>
      <c r="J47" s="165">
        <f>$J$46+$H$47</f>
        <v>0</v>
      </c>
      <c r="K47" s="164">
        <f>$K$46+$I$47</f>
        <v>1</v>
      </c>
      <c r="L47" s="165">
        <f>$L$46+$J$47</f>
        <v>0</v>
      </c>
      <c r="M47" s="164">
        <f>$M$46+$K$47</f>
        <v>1</v>
      </c>
      <c r="N47" s="165">
        <f>$N$46+$L$47</f>
        <v>0</v>
      </c>
      <c r="O47" s="164">
        <f>$O$46+$M$47</f>
        <v>1</v>
      </c>
      <c r="P47" s="165">
        <f>$P$46+$N$47</f>
        <v>0</v>
      </c>
      <c r="Q47" s="164">
        <f>$Q$46+$O$47</f>
        <v>1</v>
      </c>
      <c r="R47" s="165">
        <f>$R$46+$P$47</f>
        <v>0</v>
      </c>
      <c r="S47" s="164">
        <f>$S$46+$Q$47</f>
        <v>1</v>
      </c>
      <c r="T47" s="165">
        <f>$T$46+$R$47</f>
        <v>0</v>
      </c>
      <c r="U47" s="164">
        <f>$U$46+$S$47</f>
        <v>1</v>
      </c>
      <c r="V47" s="165">
        <f>$V$46+$T$47</f>
        <v>0</v>
      </c>
      <c r="W47" s="164">
        <f>$W$46+$U$47</f>
        <v>1</v>
      </c>
      <c r="X47" s="165">
        <f>$X$46+$V$47</f>
        <v>0</v>
      </c>
      <c r="Y47" s="164">
        <f>$Y$46+$W$47</f>
        <v>1</v>
      </c>
      <c r="Z47" s="165">
        <f>$Z$46+$X$47</f>
        <v>0</v>
      </c>
      <c r="AA47" s="164">
        <f>$AA$46+$Y$47</f>
        <v>1</v>
      </c>
      <c r="AB47" s="165">
        <f>$AB$46+$Z$47</f>
        <v>0</v>
      </c>
      <c r="AC47" s="98">
        <f t="shared" si="0"/>
        <v>0</v>
      </c>
    </row>
    <row r="48" spans="1:32" ht="15" customHeight="1">
      <c r="A48">
        <v>1</v>
      </c>
      <c r="B48" s="994" t="str">
        <f>'06.01-ELETRICO E LUMINOTECNICO'!$B$29</f>
        <v>06.01.100.20</v>
      </c>
      <c r="C48" s="996" t="str">
        <f>'06.01-ELETRICO E LUMINOTECNICO'!$C$29</f>
        <v>DISJUNTOR BIPOLAR TIPO DIN, CORRENTE NOMINAL DE 40A - FORNECIMENTO E INSTALAÇÃO. AF_07/2025</v>
      </c>
      <c r="D48" s="998">
        <f>'06.01-ELETRICO E LUMINOTECNICO'!$H$29</f>
        <v>0</v>
      </c>
      <c r="E48" s="175"/>
      <c r="F48" s="161">
        <f>$E$48*$D$48</f>
        <v>0</v>
      </c>
      <c r="G48" s="176">
        <v>0.2</v>
      </c>
      <c r="H48" s="167">
        <f>$G$48*$D$48</f>
        <v>0</v>
      </c>
      <c r="I48" s="176">
        <v>0.8</v>
      </c>
      <c r="J48" s="167">
        <f>$I$48*$D$48</f>
        <v>0</v>
      </c>
      <c r="K48" s="176"/>
      <c r="L48" s="167">
        <f>$K$48*$D$48</f>
        <v>0</v>
      </c>
      <c r="M48" s="176"/>
      <c r="N48" s="167">
        <f>$M$48*$D$48</f>
        <v>0</v>
      </c>
      <c r="O48" s="176"/>
      <c r="P48" s="167">
        <f>$O$48*$D$48</f>
        <v>0</v>
      </c>
      <c r="Q48" s="176"/>
      <c r="R48" s="167">
        <f>$Q$48*$D$48</f>
        <v>0</v>
      </c>
      <c r="S48" s="176"/>
      <c r="T48" s="167">
        <f>$S$48*$D$48</f>
        <v>0</v>
      </c>
      <c r="U48" s="176"/>
      <c r="V48" s="167">
        <f>$U$48*$D$48</f>
        <v>0</v>
      </c>
      <c r="W48" s="176"/>
      <c r="X48" s="167">
        <f>$W$48*$D$48</f>
        <v>0</v>
      </c>
      <c r="Y48" s="176"/>
      <c r="Z48" s="167">
        <f>$Y$48*$D$48</f>
        <v>0</v>
      </c>
      <c r="AA48" s="176"/>
      <c r="AB48" s="167">
        <f>$AA$48*$D$48</f>
        <v>0</v>
      </c>
      <c r="AC48" s="98">
        <f t="shared" si="0"/>
        <v>0</v>
      </c>
      <c r="AF48" t="s">
        <v>2254</v>
      </c>
    </row>
    <row r="49" spans="1:32" ht="15" customHeight="1" thickBot="1">
      <c r="A49">
        <v>2</v>
      </c>
      <c r="B49" s="995"/>
      <c r="C49" s="997"/>
      <c r="D49" s="999"/>
      <c r="E49" s="162">
        <f>$E$48</f>
        <v>0</v>
      </c>
      <c r="F49" s="163">
        <f>$F$48</f>
        <v>0</v>
      </c>
      <c r="G49" s="164">
        <f>$G$48+$E$49</f>
        <v>0.2</v>
      </c>
      <c r="H49" s="165">
        <f>$H$48+$F$49</f>
        <v>0</v>
      </c>
      <c r="I49" s="164">
        <f>$I$48+$G$49</f>
        <v>1</v>
      </c>
      <c r="J49" s="165">
        <f>$J$48+$H$49</f>
        <v>0</v>
      </c>
      <c r="K49" s="164">
        <f>$K$48+$I$49</f>
        <v>1</v>
      </c>
      <c r="L49" s="165">
        <f>$L$48+$J$49</f>
        <v>0</v>
      </c>
      <c r="M49" s="164">
        <f>$M$48+$K$49</f>
        <v>1</v>
      </c>
      <c r="N49" s="165">
        <f>$N$48+$L$49</f>
        <v>0</v>
      </c>
      <c r="O49" s="164">
        <f>$O$48+$M$49</f>
        <v>1</v>
      </c>
      <c r="P49" s="165">
        <f>$P$48+$N$49</f>
        <v>0</v>
      </c>
      <c r="Q49" s="164">
        <f>$Q$48+$O$49</f>
        <v>1</v>
      </c>
      <c r="R49" s="165">
        <f>$R$48+$P$49</f>
        <v>0</v>
      </c>
      <c r="S49" s="164">
        <f>$S$48+$Q$49</f>
        <v>1</v>
      </c>
      <c r="T49" s="165">
        <f>$T$48+$R$49</f>
        <v>0</v>
      </c>
      <c r="U49" s="164">
        <f>$U$48+$S$49</f>
        <v>1</v>
      </c>
      <c r="V49" s="165">
        <f>$V$48+$T$49</f>
        <v>0</v>
      </c>
      <c r="W49" s="164">
        <f>$W$48+$U$49</f>
        <v>1</v>
      </c>
      <c r="X49" s="165">
        <f>$X$48+$V$49</f>
        <v>0</v>
      </c>
      <c r="Y49" s="164">
        <f>$Y$48+$W$49</f>
        <v>1</v>
      </c>
      <c r="Z49" s="165">
        <f>$Z$48+$X$49</f>
        <v>0</v>
      </c>
      <c r="AA49" s="164">
        <f>$AA$48+$Y$49</f>
        <v>1</v>
      </c>
      <c r="AB49" s="165">
        <f>$AB$48+$Z$49</f>
        <v>0</v>
      </c>
      <c r="AC49" s="98">
        <f t="shared" si="0"/>
        <v>0</v>
      </c>
    </row>
    <row r="50" spans="1:32" ht="15" customHeight="1">
      <c r="A50">
        <v>1</v>
      </c>
      <c r="B50" s="994" t="str">
        <f>'06.01-ELETRICO E LUMINOTECNICO'!$B$30</f>
        <v>06.01.100.21</v>
      </c>
      <c r="C50" s="996" t="str">
        <f>'06.01-ELETRICO E LUMINOTECNICO'!$C$30</f>
        <v>DISJUNTOR TRIPOLAR TIPO DIN, CORRENTE NOMINAL DE 10A - FORNECIMENTO E INSTALAÇÃO. AF_07/2025</v>
      </c>
      <c r="D50" s="998">
        <f>'06.01-ELETRICO E LUMINOTECNICO'!$H$30</f>
        <v>0</v>
      </c>
      <c r="E50" s="175"/>
      <c r="F50" s="161">
        <f>$E$50*$D$50</f>
        <v>0</v>
      </c>
      <c r="G50" s="176">
        <v>0.2</v>
      </c>
      <c r="H50" s="167">
        <f>$G$50*$D$50</f>
        <v>0</v>
      </c>
      <c r="I50" s="176">
        <v>0.8</v>
      </c>
      <c r="J50" s="167">
        <f>$I$50*$D$50</f>
        <v>0</v>
      </c>
      <c r="K50" s="176"/>
      <c r="L50" s="167">
        <f>$K$50*$D$50</f>
        <v>0</v>
      </c>
      <c r="M50" s="176"/>
      <c r="N50" s="167">
        <f>$M$50*$D$50</f>
        <v>0</v>
      </c>
      <c r="O50" s="176"/>
      <c r="P50" s="167">
        <f>$O$50*$D$50</f>
        <v>0</v>
      </c>
      <c r="Q50" s="176"/>
      <c r="R50" s="167">
        <f>$Q$50*$D$50</f>
        <v>0</v>
      </c>
      <c r="S50" s="176"/>
      <c r="T50" s="167">
        <f>$S$50*$D$50</f>
        <v>0</v>
      </c>
      <c r="U50" s="176"/>
      <c r="V50" s="167">
        <f>$U$50*$D$50</f>
        <v>0</v>
      </c>
      <c r="W50" s="176"/>
      <c r="X50" s="167">
        <f>$W$50*$D$50</f>
        <v>0</v>
      </c>
      <c r="Y50" s="176"/>
      <c r="Z50" s="167">
        <f>$Y$50*$D$50</f>
        <v>0</v>
      </c>
      <c r="AA50" s="176"/>
      <c r="AB50" s="167">
        <f>$AA$50*$D$50</f>
        <v>0</v>
      </c>
      <c r="AC50" s="98">
        <f t="shared" si="0"/>
        <v>0</v>
      </c>
      <c r="AF50" t="s">
        <v>2255</v>
      </c>
    </row>
    <row r="51" spans="1:32" ht="15" customHeight="1" thickBot="1">
      <c r="A51">
        <v>2</v>
      </c>
      <c r="B51" s="995"/>
      <c r="C51" s="997"/>
      <c r="D51" s="999"/>
      <c r="E51" s="162">
        <f>$E$50</f>
        <v>0</v>
      </c>
      <c r="F51" s="163">
        <f>$F$50</f>
        <v>0</v>
      </c>
      <c r="G51" s="164">
        <f>$G$50+$E$51</f>
        <v>0.2</v>
      </c>
      <c r="H51" s="165">
        <f>$H$50+$F$51</f>
        <v>0</v>
      </c>
      <c r="I51" s="164">
        <f>$I$50+$G$51</f>
        <v>1</v>
      </c>
      <c r="J51" s="165">
        <f>$J$50+$H$51</f>
        <v>0</v>
      </c>
      <c r="K51" s="164">
        <f>$K$50+$I$51</f>
        <v>1</v>
      </c>
      <c r="L51" s="165">
        <f>$L$50+$J$51</f>
        <v>0</v>
      </c>
      <c r="M51" s="164">
        <f>$M$50+$K$51</f>
        <v>1</v>
      </c>
      <c r="N51" s="165">
        <f>$N$50+$L$51</f>
        <v>0</v>
      </c>
      <c r="O51" s="164">
        <f>$O$50+$M$51</f>
        <v>1</v>
      </c>
      <c r="P51" s="165">
        <f>$P$50+$N$51</f>
        <v>0</v>
      </c>
      <c r="Q51" s="164">
        <f>$Q$50+$O$51</f>
        <v>1</v>
      </c>
      <c r="R51" s="165">
        <f>$R$50+$P$51</f>
        <v>0</v>
      </c>
      <c r="S51" s="164">
        <f>$S$50+$Q$51</f>
        <v>1</v>
      </c>
      <c r="T51" s="165">
        <f>$T$50+$R$51</f>
        <v>0</v>
      </c>
      <c r="U51" s="164">
        <f>$U$50+$S$51</f>
        <v>1</v>
      </c>
      <c r="V51" s="165">
        <f>$V$50+$T$51</f>
        <v>0</v>
      </c>
      <c r="W51" s="164">
        <f>$W$50+$U$51</f>
        <v>1</v>
      </c>
      <c r="X51" s="165">
        <f>$X$50+$V$51</f>
        <v>0</v>
      </c>
      <c r="Y51" s="164">
        <f>$Y$50+$W$51</f>
        <v>1</v>
      </c>
      <c r="Z51" s="165">
        <f>$Z$50+$X$51</f>
        <v>0</v>
      </c>
      <c r="AA51" s="164">
        <f>$AA$50+$Y$51</f>
        <v>1</v>
      </c>
      <c r="AB51" s="165">
        <f>$AB$50+$Z$51</f>
        <v>0</v>
      </c>
      <c r="AC51" s="98">
        <f t="shared" si="0"/>
        <v>0</v>
      </c>
    </row>
    <row r="52" spans="1:32" ht="15" customHeight="1">
      <c r="A52">
        <v>1</v>
      </c>
      <c r="B52" s="994" t="str">
        <f>'06.01-ELETRICO E LUMINOTECNICO'!$B$31</f>
        <v>06.01.100.22</v>
      </c>
      <c r="C52" s="996" t="str">
        <f>'06.01-ELETRICO E LUMINOTECNICO'!$C$31</f>
        <v>DISJUNTOR TRIPOLAR TIPO DIN, CORRENTE NOMINAL DE 20A - FORNECIMENTO E INSTALAÇÃO. AF_07/2025</v>
      </c>
      <c r="D52" s="998">
        <f>'06.01-ELETRICO E LUMINOTECNICO'!$H$31</f>
        <v>0</v>
      </c>
      <c r="E52" s="175"/>
      <c r="F52" s="161">
        <f>$E$52*$D$52</f>
        <v>0</v>
      </c>
      <c r="G52" s="176">
        <v>0.2</v>
      </c>
      <c r="H52" s="167">
        <f>$G$52*$D$52</f>
        <v>0</v>
      </c>
      <c r="I52" s="176">
        <v>0.8</v>
      </c>
      <c r="J52" s="167">
        <f>$I$52*$D$52</f>
        <v>0</v>
      </c>
      <c r="K52" s="176"/>
      <c r="L52" s="167">
        <f>$K$52*$D$52</f>
        <v>0</v>
      </c>
      <c r="M52" s="176"/>
      <c r="N52" s="167">
        <f>$M$52*$D$52</f>
        <v>0</v>
      </c>
      <c r="O52" s="176"/>
      <c r="P52" s="167">
        <f>$O$52*$D$52</f>
        <v>0</v>
      </c>
      <c r="Q52" s="176"/>
      <c r="R52" s="167">
        <f>$Q$52*$D$52</f>
        <v>0</v>
      </c>
      <c r="S52" s="176"/>
      <c r="T52" s="167">
        <f>$S$52*$D$52</f>
        <v>0</v>
      </c>
      <c r="U52" s="176"/>
      <c r="V52" s="167">
        <f>$U$52*$D$52</f>
        <v>0</v>
      </c>
      <c r="W52" s="176"/>
      <c r="X52" s="167">
        <f>$W$52*$D$52</f>
        <v>0</v>
      </c>
      <c r="Y52" s="176"/>
      <c r="Z52" s="167">
        <f>$Y$52*$D$52</f>
        <v>0</v>
      </c>
      <c r="AA52" s="176"/>
      <c r="AB52" s="167">
        <f>$AA$52*$D$52</f>
        <v>0</v>
      </c>
      <c r="AC52" s="98">
        <f t="shared" si="0"/>
        <v>0</v>
      </c>
      <c r="AF52" t="s">
        <v>2256</v>
      </c>
    </row>
    <row r="53" spans="1:32" ht="15" customHeight="1" thickBot="1">
      <c r="A53">
        <v>2</v>
      </c>
      <c r="B53" s="995"/>
      <c r="C53" s="997"/>
      <c r="D53" s="999"/>
      <c r="E53" s="162">
        <f>$E$52</f>
        <v>0</v>
      </c>
      <c r="F53" s="163">
        <f>$F$52</f>
        <v>0</v>
      </c>
      <c r="G53" s="164">
        <f>$G$52+$E$53</f>
        <v>0.2</v>
      </c>
      <c r="H53" s="165">
        <f>$H$52+$F$53</f>
        <v>0</v>
      </c>
      <c r="I53" s="164">
        <f>$I$52+$G$53</f>
        <v>1</v>
      </c>
      <c r="J53" s="165">
        <f>$J$52+$H$53</f>
        <v>0</v>
      </c>
      <c r="K53" s="164">
        <f>$K$52+$I$53</f>
        <v>1</v>
      </c>
      <c r="L53" s="165">
        <f>$L$52+$J$53</f>
        <v>0</v>
      </c>
      <c r="M53" s="164">
        <f>$M$52+$K$53</f>
        <v>1</v>
      </c>
      <c r="N53" s="165">
        <f>$N$52+$L$53</f>
        <v>0</v>
      </c>
      <c r="O53" s="164">
        <f>$O$52+$M$53</f>
        <v>1</v>
      </c>
      <c r="P53" s="165">
        <f>$P$52+$N$53</f>
        <v>0</v>
      </c>
      <c r="Q53" s="164">
        <f>$Q$52+$O$53</f>
        <v>1</v>
      </c>
      <c r="R53" s="165">
        <f>$R$52+$P$53</f>
        <v>0</v>
      </c>
      <c r="S53" s="164">
        <f>$S$52+$Q$53</f>
        <v>1</v>
      </c>
      <c r="T53" s="165">
        <f>$T$52+$R$53</f>
        <v>0</v>
      </c>
      <c r="U53" s="164">
        <f>$U$52+$S$53</f>
        <v>1</v>
      </c>
      <c r="V53" s="165">
        <f>$V$52+$T$53</f>
        <v>0</v>
      </c>
      <c r="W53" s="164">
        <f>$W$52+$U$53</f>
        <v>1</v>
      </c>
      <c r="X53" s="165">
        <f>$X$52+$V$53</f>
        <v>0</v>
      </c>
      <c r="Y53" s="164">
        <f>$Y$52+$W$53</f>
        <v>1</v>
      </c>
      <c r="Z53" s="165">
        <f>$Z$52+$X$53</f>
        <v>0</v>
      </c>
      <c r="AA53" s="164">
        <f>$AA$52+$Y$53</f>
        <v>1</v>
      </c>
      <c r="AB53" s="165">
        <f>$AB$52+$Z$53</f>
        <v>0</v>
      </c>
      <c r="AC53" s="98">
        <f t="shared" si="0"/>
        <v>0</v>
      </c>
    </row>
    <row r="54" spans="1:32" ht="15" customHeight="1">
      <c r="A54">
        <v>1</v>
      </c>
      <c r="B54" s="994" t="str">
        <f>'06.01-ELETRICO E LUMINOTECNICO'!$B$32</f>
        <v>06.01.100.23</v>
      </c>
      <c r="C54" s="996" t="str">
        <f>'06.01-ELETRICO E LUMINOTECNICO'!$C$32</f>
        <v>DISJUNTOR TRIPOLAR TIPO DIN, CORRENTE NOMINAL DE 25A - FORNECIMENTO E INSTALAÇÃO. AF_07/2025</v>
      </c>
      <c r="D54" s="998">
        <f>'06.01-ELETRICO E LUMINOTECNICO'!$H$32</f>
        <v>0</v>
      </c>
      <c r="E54" s="175"/>
      <c r="F54" s="161">
        <f>$E$54*$D$54</f>
        <v>0</v>
      </c>
      <c r="G54" s="176">
        <v>0.2</v>
      </c>
      <c r="H54" s="167">
        <f>$G$54*$D$54</f>
        <v>0</v>
      </c>
      <c r="I54" s="176">
        <v>0.8</v>
      </c>
      <c r="J54" s="167">
        <f>$I$54*$D$54</f>
        <v>0</v>
      </c>
      <c r="K54" s="176"/>
      <c r="L54" s="167">
        <f>$K$54*$D$54</f>
        <v>0</v>
      </c>
      <c r="M54" s="176"/>
      <c r="N54" s="167">
        <f>$M$54*$D$54</f>
        <v>0</v>
      </c>
      <c r="O54" s="176"/>
      <c r="P54" s="167">
        <f>$O$54*$D$54</f>
        <v>0</v>
      </c>
      <c r="Q54" s="176"/>
      <c r="R54" s="167">
        <f>$Q$54*$D$54</f>
        <v>0</v>
      </c>
      <c r="S54" s="176"/>
      <c r="T54" s="167">
        <f>$S$54*$D$54</f>
        <v>0</v>
      </c>
      <c r="U54" s="176"/>
      <c r="V54" s="167">
        <f>$U$54*$D$54</f>
        <v>0</v>
      </c>
      <c r="W54" s="176"/>
      <c r="X54" s="167">
        <f>$W$54*$D$54</f>
        <v>0</v>
      </c>
      <c r="Y54" s="176"/>
      <c r="Z54" s="167">
        <f>$Y$54*$D$54</f>
        <v>0</v>
      </c>
      <c r="AA54" s="176"/>
      <c r="AB54" s="167">
        <f>$AA$54*$D$54</f>
        <v>0</v>
      </c>
      <c r="AC54" s="98">
        <f t="shared" si="0"/>
        <v>0</v>
      </c>
      <c r="AF54" t="s">
        <v>2257</v>
      </c>
    </row>
    <row r="55" spans="1:32" ht="15" customHeight="1" thickBot="1">
      <c r="A55">
        <v>2</v>
      </c>
      <c r="B55" s="995"/>
      <c r="C55" s="997"/>
      <c r="D55" s="999"/>
      <c r="E55" s="162">
        <f>$E$54</f>
        <v>0</v>
      </c>
      <c r="F55" s="163">
        <f>$F$54</f>
        <v>0</v>
      </c>
      <c r="G55" s="164">
        <f>$G$54+$E$55</f>
        <v>0.2</v>
      </c>
      <c r="H55" s="165">
        <f>$H$54+$F$55</f>
        <v>0</v>
      </c>
      <c r="I55" s="164">
        <f>$I$54+$G$55</f>
        <v>1</v>
      </c>
      <c r="J55" s="165">
        <f>$J$54+$H$55</f>
        <v>0</v>
      </c>
      <c r="K55" s="164">
        <f>$K$54+$I$55</f>
        <v>1</v>
      </c>
      <c r="L55" s="165">
        <f>$L$54+$J$55</f>
        <v>0</v>
      </c>
      <c r="M55" s="164">
        <f>$M$54+$K$55</f>
        <v>1</v>
      </c>
      <c r="N55" s="165">
        <f>$N$54+$L$55</f>
        <v>0</v>
      </c>
      <c r="O55" s="164">
        <f>$O$54+$M$55</f>
        <v>1</v>
      </c>
      <c r="P55" s="165">
        <f>$P$54+$N$55</f>
        <v>0</v>
      </c>
      <c r="Q55" s="164">
        <f>$Q$54+$O$55</f>
        <v>1</v>
      </c>
      <c r="R55" s="165">
        <f>$R$54+$P$55</f>
        <v>0</v>
      </c>
      <c r="S55" s="164">
        <f>$S$54+$Q$55</f>
        <v>1</v>
      </c>
      <c r="T55" s="165">
        <f>$T$54+$R$55</f>
        <v>0</v>
      </c>
      <c r="U55" s="164">
        <f>$U$54+$S$55</f>
        <v>1</v>
      </c>
      <c r="V55" s="165">
        <f>$V$54+$T$55</f>
        <v>0</v>
      </c>
      <c r="W55" s="164">
        <f>$W$54+$U$55</f>
        <v>1</v>
      </c>
      <c r="X55" s="165">
        <f>$X$54+$V$55</f>
        <v>0</v>
      </c>
      <c r="Y55" s="164">
        <f>$Y$54+$W$55</f>
        <v>1</v>
      </c>
      <c r="Z55" s="165">
        <f>$Z$54+$X$55</f>
        <v>0</v>
      </c>
      <c r="AA55" s="164">
        <f>$AA$54+$Y$55</f>
        <v>1</v>
      </c>
      <c r="AB55" s="165">
        <f>$AB$54+$Z$55</f>
        <v>0</v>
      </c>
      <c r="AC55" s="98">
        <f t="shared" si="0"/>
        <v>0</v>
      </c>
    </row>
    <row r="56" spans="1:32" ht="15" customHeight="1">
      <c r="A56">
        <v>1</v>
      </c>
      <c r="B56" s="994" t="str">
        <f>'06.01-ELETRICO E LUMINOTECNICO'!$B$33</f>
        <v>06.01.100.24</v>
      </c>
      <c r="C56" s="996" t="str">
        <f>'06.01-ELETRICO E LUMINOTECNICO'!$C$33</f>
        <v>DISJUNTOR TRIPOLAR TIPO DIN, CORRENTE NOMINAL DE 63A - FORNECIMENTO E INSTALAÇÃO</v>
      </c>
      <c r="D56" s="998">
        <f>'06.01-ELETRICO E LUMINOTECNICO'!$H$33</f>
        <v>0</v>
      </c>
      <c r="E56" s="175"/>
      <c r="F56" s="161">
        <f>$E$56*$D$56</f>
        <v>0</v>
      </c>
      <c r="G56" s="176">
        <v>1</v>
      </c>
      <c r="H56" s="167">
        <f>$G$56*$D$56</f>
        <v>0</v>
      </c>
      <c r="I56" s="176"/>
      <c r="J56" s="167">
        <f>$I$56*$D$56</f>
        <v>0</v>
      </c>
      <c r="K56" s="176"/>
      <c r="L56" s="167">
        <f>$K$56*$D$56</f>
        <v>0</v>
      </c>
      <c r="M56" s="176"/>
      <c r="N56" s="167">
        <f>$M$56*$D$56</f>
        <v>0</v>
      </c>
      <c r="O56" s="176"/>
      <c r="P56" s="167">
        <f>$O$56*$D$56</f>
        <v>0</v>
      </c>
      <c r="Q56" s="176"/>
      <c r="R56" s="167">
        <f>$Q$56*$D$56</f>
        <v>0</v>
      </c>
      <c r="S56" s="176"/>
      <c r="T56" s="167">
        <f>$S$56*$D$56</f>
        <v>0</v>
      </c>
      <c r="U56" s="176"/>
      <c r="V56" s="167">
        <f>$U$56*$D$56</f>
        <v>0</v>
      </c>
      <c r="W56" s="176"/>
      <c r="X56" s="167">
        <f>$W$56*$D$56</f>
        <v>0</v>
      </c>
      <c r="Y56" s="176"/>
      <c r="Z56" s="167">
        <f>$Y$56*$D$56</f>
        <v>0</v>
      </c>
      <c r="AA56" s="176"/>
      <c r="AB56" s="167">
        <f>$AA$56*$D$56</f>
        <v>0</v>
      </c>
      <c r="AC56" s="98">
        <f t="shared" si="0"/>
        <v>0</v>
      </c>
      <c r="AF56" t="s">
        <v>2258</v>
      </c>
    </row>
    <row r="57" spans="1:32" ht="15" customHeight="1" thickBot="1">
      <c r="A57">
        <v>2</v>
      </c>
      <c r="B57" s="995"/>
      <c r="C57" s="997"/>
      <c r="D57" s="999"/>
      <c r="E57" s="162">
        <f>$E$56</f>
        <v>0</v>
      </c>
      <c r="F57" s="163">
        <f>$F$56</f>
        <v>0</v>
      </c>
      <c r="G57" s="164">
        <f>$G$56+$E$57</f>
        <v>1</v>
      </c>
      <c r="H57" s="165">
        <f>$H$56+$F$57</f>
        <v>0</v>
      </c>
      <c r="I57" s="164">
        <f>$I$56+$G$57</f>
        <v>1</v>
      </c>
      <c r="J57" s="165">
        <f>$J$56+$H$57</f>
        <v>0</v>
      </c>
      <c r="K57" s="164">
        <f>$K$56+$I$57</f>
        <v>1</v>
      </c>
      <c r="L57" s="165">
        <f>$L$56+$J$57</f>
        <v>0</v>
      </c>
      <c r="M57" s="164">
        <f>$M$56+$K$57</f>
        <v>1</v>
      </c>
      <c r="N57" s="165">
        <f>$N$56+$L$57</f>
        <v>0</v>
      </c>
      <c r="O57" s="164">
        <f>$O$56+$M$57</f>
        <v>1</v>
      </c>
      <c r="P57" s="165">
        <f>$P$56+$N$57</f>
        <v>0</v>
      </c>
      <c r="Q57" s="164">
        <f>$Q$56+$O$57</f>
        <v>1</v>
      </c>
      <c r="R57" s="165">
        <f>$R$56+$P$57</f>
        <v>0</v>
      </c>
      <c r="S57" s="164">
        <f>$S$56+$Q$57</f>
        <v>1</v>
      </c>
      <c r="T57" s="165">
        <f>$T$56+$R$57</f>
        <v>0</v>
      </c>
      <c r="U57" s="164">
        <f>$U$56+$S$57</f>
        <v>1</v>
      </c>
      <c r="V57" s="165">
        <f>$V$56+$T$57</f>
        <v>0</v>
      </c>
      <c r="W57" s="164">
        <f>$W$56+$U$57</f>
        <v>1</v>
      </c>
      <c r="X57" s="165">
        <f>$X$56+$V$57</f>
        <v>0</v>
      </c>
      <c r="Y57" s="164">
        <f>$Y$56+$W$57</f>
        <v>1</v>
      </c>
      <c r="Z57" s="165">
        <f>$Z$56+$X$57</f>
        <v>0</v>
      </c>
      <c r="AA57" s="164">
        <f>$AA$56+$Y$57</f>
        <v>1</v>
      </c>
      <c r="AB57" s="165">
        <f>$AB$56+$Z$57</f>
        <v>0</v>
      </c>
      <c r="AC57" s="98">
        <f t="shared" si="0"/>
        <v>0</v>
      </c>
    </row>
    <row r="58" spans="1:32" ht="15" customHeight="1">
      <c r="A58">
        <v>1</v>
      </c>
      <c r="B58" s="994" t="str">
        <f>'06.01-ELETRICO E LUMINOTECNICO'!$B$34</f>
        <v>06.01.100.25</v>
      </c>
      <c r="C58" s="996" t="str">
        <f>'06.01-ELETRICO E LUMINOTECNICO'!$C$34</f>
        <v>CABO DE COBRE FLEXÍVEL ISOLADO, 2,5 MM², ANTI-CHAMA 450/750 V, PARA CIRCUITOS TERMINAIS - FORNECIMENTO E INSTALAÇÃO. AF_03/2023</v>
      </c>
      <c r="D58" s="998">
        <f>'06.01-ELETRICO E LUMINOTECNICO'!$H$34</f>
        <v>0</v>
      </c>
      <c r="E58" s="175">
        <v>0.4</v>
      </c>
      <c r="F58" s="161">
        <f>$E$58*$D$58</f>
        <v>0</v>
      </c>
      <c r="G58" s="176">
        <v>0.4</v>
      </c>
      <c r="H58" s="167">
        <f>$G$58*$D$58</f>
        <v>0</v>
      </c>
      <c r="I58" s="176">
        <v>0.2</v>
      </c>
      <c r="J58" s="167">
        <f>$I$58*$D$58</f>
        <v>0</v>
      </c>
      <c r="K58" s="176"/>
      <c r="L58" s="167">
        <f>$K$58*$D$58</f>
        <v>0</v>
      </c>
      <c r="M58" s="176"/>
      <c r="N58" s="167">
        <f>$M$58*$D$58</f>
        <v>0</v>
      </c>
      <c r="O58" s="176"/>
      <c r="P58" s="167">
        <f>$O$58*$D$58</f>
        <v>0</v>
      </c>
      <c r="Q58" s="176"/>
      <c r="R58" s="167">
        <f>$Q$58*$D$58</f>
        <v>0</v>
      </c>
      <c r="S58" s="176"/>
      <c r="T58" s="167">
        <f>$S$58*$D$58</f>
        <v>0</v>
      </c>
      <c r="U58" s="176"/>
      <c r="V58" s="167">
        <f>$U$58*$D$58</f>
        <v>0</v>
      </c>
      <c r="W58" s="176"/>
      <c r="X58" s="167">
        <f>$W$58*$D$58</f>
        <v>0</v>
      </c>
      <c r="Y58" s="176"/>
      <c r="Z58" s="167">
        <f>$Y$58*$D$58</f>
        <v>0</v>
      </c>
      <c r="AA58" s="176"/>
      <c r="AB58" s="167">
        <f>$AA$58*$D$58</f>
        <v>0</v>
      </c>
      <c r="AC58" s="98">
        <f t="shared" si="0"/>
        <v>0</v>
      </c>
      <c r="AF58" t="s">
        <v>2259</v>
      </c>
    </row>
    <row r="59" spans="1:32" ht="15" customHeight="1" thickBot="1">
      <c r="A59">
        <v>2</v>
      </c>
      <c r="B59" s="995"/>
      <c r="C59" s="997"/>
      <c r="D59" s="999"/>
      <c r="E59" s="162">
        <f>$E$58</f>
        <v>0.4</v>
      </c>
      <c r="F59" s="163">
        <f>$F$58</f>
        <v>0</v>
      </c>
      <c r="G59" s="164">
        <f>$G$58+$E$59</f>
        <v>0.8</v>
      </c>
      <c r="H59" s="165">
        <f>$H$58+$F$59</f>
        <v>0</v>
      </c>
      <c r="I59" s="164">
        <f>$I$58+$G$59</f>
        <v>1</v>
      </c>
      <c r="J59" s="165">
        <f>$J$58+$H$59</f>
        <v>0</v>
      </c>
      <c r="K59" s="164">
        <f>$K$58+$I$59</f>
        <v>1</v>
      </c>
      <c r="L59" s="165">
        <f>$L$58+$J$59</f>
        <v>0</v>
      </c>
      <c r="M59" s="164">
        <f>$M$58+$K$59</f>
        <v>1</v>
      </c>
      <c r="N59" s="165">
        <f>$N$58+$L$59</f>
        <v>0</v>
      </c>
      <c r="O59" s="164">
        <f>$O$58+$M$59</f>
        <v>1</v>
      </c>
      <c r="P59" s="165">
        <f>$P$58+$N$59</f>
        <v>0</v>
      </c>
      <c r="Q59" s="164">
        <f>$Q$58+$O$59</f>
        <v>1</v>
      </c>
      <c r="R59" s="165">
        <f>$R$58+$P$59</f>
        <v>0</v>
      </c>
      <c r="S59" s="164">
        <f>$S$58+$Q$59</f>
        <v>1</v>
      </c>
      <c r="T59" s="165">
        <f>$T$58+$R$59</f>
        <v>0</v>
      </c>
      <c r="U59" s="164">
        <f>$U$58+$S$59</f>
        <v>1</v>
      </c>
      <c r="V59" s="165">
        <f>$V$58+$T$59</f>
        <v>0</v>
      </c>
      <c r="W59" s="164">
        <f>$W$58+$U$59</f>
        <v>1</v>
      </c>
      <c r="X59" s="165">
        <f>$X$58+$V$59</f>
        <v>0</v>
      </c>
      <c r="Y59" s="164">
        <f>$Y$58+$W$59</f>
        <v>1</v>
      </c>
      <c r="Z59" s="165">
        <f>$Z$58+$X$59</f>
        <v>0</v>
      </c>
      <c r="AA59" s="164">
        <f>$AA$58+$Y$59</f>
        <v>1</v>
      </c>
      <c r="AB59" s="165">
        <f>$AB$58+$Z$59</f>
        <v>0</v>
      </c>
      <c r="AC59" s="98">
        <f t="shared" si="0"/>
        <v>0</v>
      </c>
    </row>
    <row r="60" spans="1:32" ht="15" customHeight="1">
      <c r="A60">
        <v>1</v>
      </c>
      <c r="B60" s="994" t="str">
        <f>'06.01-ELETRICO E LUMINOTECNICO'!$B$35</f>
        <v>06.01.100.26</v>
      </c>
      <c r="C60" s="996" t="str">
        <f>'06.01-ELETRICO E LUMINOTECNICO'!$C$35</f>
        <v>CABO DE COBRE FLEXÍVEL ISOLADO, 4 MM², ANTI-CHAMA 450/750 V, PARA CIRCUITOS TERMINAIS - FORNECIMENTO E INSTALAÇÃO. AF_03/2023</v>
      </c>
      <c r="D60" s="998">
        <f>'06.01-ELETRICO E LUMINOTECNICO'!$H$35</f>
        <v>0</v>
      </c>
      <c r="E60" s="175"/>
      <c r="F60" s="161">
        <f>$E$60*$D$60</f>
        <v>0</v>
      </c>
      <c r="G60" s="176">
        <v>1</v>
      </c>
      <c r="H60" s="167">
        <f>$G$60*$D$60</f>
        <v>0</v>
      </c>
      <c r="I60" s="176"/>
      <c r="J60" s="167">
        <f>$I$60*$D$60</f>
        <v>0</v>
      </c>
      <c r="K60" s="176"/>
      <c r="L60" s="167">
        <f>$K$60*$D$60</f>
        <v>0</v>
      </c>
      <c r="M60" s="176"/>
      <c r="N60" s="167">
        <f>$M$60*$D$60</f>
        <v>0</v>
      </c>
      <c r="O60" s="176"/>
      <c r="P60" s="167">
        <f>$O$60*$D$60</f>
        <v>0</v>
      </c>
      <c r="Q60" s="176"/>
      <c r="R60" s="167">
        <f>$Q$60*$D$60</f>
        <v>0</v>
      </c>
      <c r="S60" s="176"/>
      <c r="T60" s="167">
        <f>$S$60*$D$60</f>
        <v>0</v>
      </c>
      <c r="U60" s="176"/>
      <c r="V60" s="167">
        <f>$U$60*$D$60</f>
        <v>0</v>
      </c>
      <c r="W60" s="176"/>
      <c r="X60" s="167">
        <f>$W$60*$D$60</f>
        <v>0</v>
      </c>
      <c r="Y60" s="176"/>
      <c r="Z60" s="167">
        <f>$Y$60*$D$60</f>
        <v>0</v>
      </c>
      <c r="AA60" s="176"/>
      <c r="AB60" s="167">
        <f>$AA$60*$D$60</f>
        <v>0</v>
      </c>
      <c r="AC60" s="98">
        <f t="shared" si="0"/>
        <v>0</v>
      </c>
      <c r="AF60" t="s">
        <v>2260</v>
      </c>
    </row>
    <row r="61" spans="1:32" ht="15" customHeight="1" thickBot="1">
      <c r="A61">
        <v>2</v>
      </c>
      <c r="B61" s="995"/>
      <c r="C61" s="997"/>
      <c r="D61" s="999"/>
      <c r="E61" s="162">
        <f>$E$60</f>
        <v>0</v>
      </c>
      <c r="F61" s="163">
        <f>$F$60</f>
        <v>0</v>
      </c>
      <c r="G61" s="164">
        <f>$G$60+$E$61</f>
        <v>1</v>
      </c>
      <c r="H61" s="165">
        <f>$H$60+$F$61</f>
        <v>0</v>
      </c>
      <c r="I61" s="164">
        <f>$I$60+$G$61</f>
        <v>1</v>
      </c>
      <c r="J61" s="165">
        <f>$J$60+$H$61</f>
        <v>0</v>
      </c>
      <c r="K61" s="164">
        <f>$K$60+$I$61</f>
        <v>1</v>
      </c>
      <c r="L61" s="165">
        <f>$L$60+$J$61</f>
        <v>0</v>
      </c>
      <c r="M61" s="164">
        <f>$M$60+$K$61</f>
        <v>1</v>
      </c>
      <c r="N61" s="165">
        <f>$N$60+$L$61</f>
        <v>0</v>
      </c>
      <c r="O61" s="164">
        <f>$O$60+$M$61</f>
        <v>1</v>
      </c>
      <c r="P61" s="165">
        <f>$P$60+$N$61</f>
        <v>0</v>
      </c>
      <c r="Q61" s="164">
        <f>$Q$60+$O$61</f>
        <v>1</v>
      </c>
      <c r="R61" s="165">
        <f>$R$60+$P$61</f>
        <v>0</v>
      </c>
      <c r="S61" s="164">
        <f>$S$60+$Q$61</f>
        <v>1</v>
      </c>
      <c r="T61" s="165">
        <f>$T$60+$R$61</f>
        <v>0</v>
      </c>
      <c r="U61" s="164">
        <f>$U$60+$S$61</f>
        <v>1</v>
      </c>
      <c r="V61" s="165">
        <f>$V$60+$T$61</f>
        <v>0</v>
      </c>
      <c r="W61" s="164">
        <f>$W$60+$U$61</f>
        <v>1</v>
      </c>
      <c r="X61" s="165">
        <f>$X$60+$V$61</f>
        <v>0</v>
      </c>
      <c r="Y61" s="164">
        <f>$Y$60+$W$61</f>
        <v>1</v>
      </c>
      <c r="Z61" s="165">
        <f>$Z$60+$X$61</f>
        <v>0</v>
      </c>
      <c r="AA61" s="164">
        <f>$AA$60+$Y$61</f>
        <v>1</v>
      </c>
      <c r="AB61" s="165">
        <f>$AB$60+$Z$61</f>
        <v>0</v>
      </c>
      <c r="AC61" s="98">
        <f t="shared" si="0"/>
        <v>0</v>
      </c>
    </row>
    <row r="62" spans="1:32" ht="15" customHeight="1">
      <c r="A62">
        <v>1</v>
      </c>
      <c r="B62" s="994" t="str">
        <f>'06.01-ELETRICO E LUMINOTECNICO'!$B$36</f>
        <v>06.01.100.27</v>
      </c>
      <c r="C62" s="996" t="str">
        <f>'06.01-ELETRICO E LUMINOTECNICO'!$C$36</f>
        <v>CABO DE COBRE FLEXÍVEL ISOLADO, 6 MM², ANTI-CHAMA 450/750 V, PARA CIRCUITOS TERMINAIS - FORNECIMENTO E INSTALAÇÃO. AF_03/2023</v>
      </c>
      <c r="D62" s="998">
        <f>'06.01-ELETRICO E LUMINOTECNICO'!$H$36</f>
        <v>0</v>
      </c>
      <c r="E62" s="175">
        <v>0.4</v>
      </c>
      <c r="F62" s="161">
        <f>$E$62*$D$62</f>
        <v>0</v>
      </c>
      <c r="G62" s="176">
        <v>0.4</v>
      </c>
      <c r="H62" s="167">
        <f>$G$62*$D$62</f>
        <v>0</v>
      </c>
      <c r="I62" s="176">
        <v>0.2</v>
      </c>
      <c r="J62" s="167">
        <f>$I$62*$D$62</f>
        <v>0</v>
      </c>
      <c r="K62" s="176"/>
      <c r="L62" s="167">
        <f>$K$62*$D$62</f>
        <v>0</v>
      </c>
      <c r="M62" s="176"/>
      <c r="N62" s="167">
        <f>$M$62*$D$62</f>
        <v>0</v>
      </c>
      <c r="O62" s="176"/>
      <c r="P62" s="167">
        <f>$O$62*$D$62</f>
        <v>0</v>
      </c>
      <c r="Q62" s="176"/>
      <c r="R62" s="167">
        <f>$Q$62*$D$62</f>
        <v>0</v>
      </c>
      <c r="S62" s="176"/>
      <c r="T62" s="167">
        <f>$S$62*$D$62</f>
        <v>0</v>
      </c>
      <c r="U62" s="176"/>
      <c r="V62" s="167">
        <f>$U$62*$D$62</f>
        <v>0</v>
      </c>
      <c r="W62" s="176"/>
      <c r="X62" s="167">
        <f>$W$62*$D$62</f>
        <v>0</v>
      </c>
      <c r="Y62" s="176"/>
      <c r="Z62" s="167">
        <f>$Y$62*$D$62</f>
        <v>0</v>
      </c>
      <c r="AA62" s="176"/>
      <c r="AB62" s="167">
        <f>$AA$62*$D$62</f>
        <v>0</v>
      </c>
      <c r="AC62" s="98">
        <f t="shared" si="0"/>
        <v>0</v>
      </c>
      <c r="AF62" t="s">
        <v>2261</v>
      </c>
    </row>
    <row r="63" spans="1:32" ht="15" customHeight="1" thickBot="1">
      <c r="A63">
        <v>2</v>
      </c>
      <c r="B63" s="995"/>
      <c r="C63" s="997"/>
      <c r="D63" s="999"/>
      <c r="E63" s="162">
        <f>$E$62</f>
        <v>0.4</v>
      </c>
      <c r="F63" s="163">
        <f>$F$62</f>
        <v>0</v>
      </c>
      <c r="G63" s="164">
        <f>$G$62+$E$63</f>
        <v>0.8</v>
      </c>
      <c r="H63" s="165">
        <f>$H$62+$F$63</f>
        <v>0</v>
      </c>
      <c r="I63" s="164">
        <f>$I$62+$G$63</f>
        <v>1</v>
      </c>
      <c r="J63" s="165">
        <f>$J$62+$H$63</f>
        <v>0</v>
      </c>
      <c r="K63" s="164">
        <f>$K$62+$I$63</f>
        <v>1</v>
      </c>
      <c r="L63" s="165">
        <f>$L$62+$J$63</f>
        <v>0</v>
      </c>
      <c r="M63" s="164">
        <f>$M$62+$K$63</f>
        <v>1</v>
      </c>
      <c r="N63" s="165">
        <f>$N$62+$L$63</f>
        <v>0</v>
      </c>
      <c r="O63" s="164">
        <f>$O$62+$M$63</f>
        <v>1</v>
      </c>
      <c r="P63" s="165">
        <f>$P$62+$N$63</f>
        <v>0</v>
      </c>
      <c r="Q63" s="164">
        <f>$Q$62+$O$63</f>
        <v>1</v>
      </c>
      <c r="R63" s="165">
        <f>$R$62+$P$63</f>
        <v>0</v>
      </c>
      <c r="S63" s="164">
        <f>$S$62+$Q$63</f>
        <v>1</v>
      </c>
      <c r="T63" s="165">
        <f>$T$62+$R$63</f>
        <v>0</v>
      </c>
      <c r="U63" s="164">
        <f>$U$62+$S$63</f>
        <v>1</v>
      </c>
      <c r="V63" s="165">
        <f>$V$62+$T$63</f>
        <v>0</v>
      </c>
      <c r="W63" s="164">
        <f>$W$62+$U$63</f>
        <v>1</v>
      </c>
      <c r="X63" s="165">
        <f>$X$62+$V$63</f>
        <v>0</v>
      </c>
      <c r="Y63" s="164">
        <f>$Y$62+$W$63</f>
        <v>1</v>
      </c>
      <c r="Z63" s="165">
        <f>$Z$62+$X$63</f>
        <v>0</v>
      </c>
      <c r="AA63" s="164">
        <f>$AA$62+$Y$63</f>
        <v>1</v>
      </c>
      <c r="AB63" s="165">
        <f>$AB$62+$Z$63</f>
        <v>0</v>
      </c>
      <c r="AC63" s="98">
        <f t="shared" si="0"/>
        <v>0</v>
      </c>
    </row>
    <row r="64" spans="1:32" ht="15" customHeight="1">
      <c r="A64">
        <v>1</v>
      </c>
      <c r="B64" s="994" t="str">
        <f>'06.01-ELETRICO E LUMINOTECNICO'!$B$37</f>
        <v>06.01.100.28</v>
      </c>
      <c r="C64" s="996" t="str">
        <f>'06.01-ELETRICO E LUMINOTECNICO'!$C$37</f>
        <v>CABO DE COBRE FLEXÍVEL ISOLADO, 10 MM², ANTI-CHAMA 450/750 V, PARA CIRCUITOS TERMINAIS - FORNECIMENTO E INSTALAÇÃO. AF_03/2023</v>
      </c>
      <c r="D64" s="998">
        <f>'06.01-ELETRICO E LUMINOTECNICO'!$H$37</f>
        <v>0</v>
      </c>
      <c r="E64" s="175">
        <v>0.4</v>
      </c>
      <c r="F64" s="161">
        <f>$E$64*$D$64</f>
        <v>0</v>
      </c>
      <c r="G64" s="176">
        <v>0.4</v>
      </c>
      <c r="H64" s="167">
        <f>$G$64*$D$64</f>
        <v>0</v>
      </c>
      <c r="I64" s="176">
        <v>0.2</v>
      </c>
      <c r="J64" s="167">
        <f>$I$64*$D$64</f>
        <v>0</v>
      </c>
      <c r="K64" s="176"/>
      <c r="L64" s="167">
        <f>$K$64*$D$64</f>
        <v>0</v>
      </c>
      <c r="M64" s="176"/>
      <c r="N64" s="167">
        <f>$M$64*$D$64</f>
        <v>0</v>
      </c>
      <c r="O64" s="176"/>
      <c r="P64" s="167">
        <f>$O$64*$D$64</f>
        <v>0</v>
      </c>
      <c r="Q64" s="176"/>
      <c r="R64" s="167">
        <f>$Q$64*$D$64</f>
        <v>0</v>
      </c>
      <c r="S64" s="176"/>
      <c r="T64" s="167">
        <f>$S$64*$D$64</f>
        <v>0</v>
      </c>
      <c r="U64" s="176"/>
      <c r="V64" s="167">
        <f>$U$64*$D$64</f>
        <v>0</v>
      </c>
      <c r="W64" s="176"/>
      <c r="X64" s="167">
        <f>$W$64*$D$64</f>
        <v>0</v>
      </c>
      <c r="Y64" s="176"/>
      <c r="Z64" s="167">
        <f>$Y$64*$D$64</f>
        <v>0</v>
      </c>
      <c r="AA64" s="176"/>
      <c r="AB64" s="167">
        <f>$AA$64*$D$64</f>
        <v>0</v>
      </c>
      <c r="AC64" s="98">
        <f t="shared" si="0"/>
        <v>0</v>
      </c>
      <c r="AF64" t="s">
        <v>2262</v>
      </c>
    </row>
    <row r="65" spans="1:32" ht="15" customHeight="1" thickBot="1">
      <c r="A65">
        <v>2</v>
      </c>
      <c r="B65" s="995"/>
      <c r="C65" s="997"/>
      <c r="D65" s="999"/>
      <c r="E65" s="162">
        <f>$E$64</f>
        <v>0.4</v>
      </c>
      <c r="F65" s="163">
        <f>$F$64</f>
        <v>0</v>
      </c>
      <c r="G65" s="164">
        <f>$G$64+$E$65</f>
        <v>0.8</v>
      </c>
      <c r="H65" s="165">
        <f>$H$64+$F$65</f>
        <v>0</v>
      </c>
      <c r="I65" s="164">
        <f>$I$64+$G$65</f>
        <v>1</v>
      </c>
      <c r="J65" s="165">
        <f>$J$64+$H$65</f>
        <v>0</v>
      </c>
      <c r="K65" s="164">
        <f>$K$64+$I$65</f>
        <v>1</v>
      </c>
      <c r="L65" s="165">
        <f>$L$64+$J$65</f>
        <v>0</v>
      </c>
      <c r="M65" s="164">
        <f>$M$64+$K$65</f>
        <v>1</v>
      </c>
      <c r="N65" s="165">
        <f>$N$64+$L$65</f>
        <v>0</v>
      </c>
      <c r="O65" s="164">
        <f>$O$64+$M$65</f>
        <v>1</v>
      </c>
      <c r="P65" s="165">
        <f>$P$64+$N$65</f>
        <v>0</v>
      </c>
      <c r="Q65" s="164">
        <f>$Q$64+$O$65</f>
        <v>1</v>
      </c>
      <c r="R65" s="165">
        <f>$R$64+$P$65</f>
        <v>0</v>
      </c>
      <c r="S65" s="164">
        <f>$S$64+$Q$65</f>
        <v>1</v>
      </c>
      <c r="T65" s="165">
        <f>$T$64+$R$65</f>
        <v>0</v>
      </c>
      <c r="U65" s="164">
        <f>$U$64+$S$65</f>
        <v>1</v>
      </c>
      <c r="V65" s="165">
        <f>$V$64+$T$65</f>
        <v>0</v>
      </c>
      <c r="W65" s="164">
        <f>$W$64+$U$65</f>
        <v>1</v>
      </c>
      <c r="X65" s="165">
        <f>$X$64+$V$65</f>
        <v>0</v>
      </c>
      <c r="Y65" s="164">
        <f>$Y$64+$W$65</f>
        <v>1</v>
      </c>
      <c r="Z65" s="165">
        <f>$Z$64+$X$65</f>
        <v>0</v>
      </c>
      <c r="AA65" s="164">
        <f>$AA$64+$Y$65</f>
        <v>1</v>
      </c>
      <c r="AB65" s="165">
        <f>$AB$64+$Z$65</f>
        <v>0</v>
      </c>
      <c r="AC65" s="98">
        <f t="shared" si="0"/>
        <v>0</v>
      </c>
    </row>
    <row r="66" spans="1:32" ht="15" customHeight="1">
      <c r="A66">
        <v>1</v>
      </c>
      <c r="B66" s="994" t="str">
        <f>'06.01-ELETRICO E LUMINOTECNICO'!$B$38</f>
        <v>06.01.100.29</v>
      </c>
      <c r="C66" s="996" t="str">
        <f>'06.01-ELETRICO E LUMINOTECNICO'!$C$38</f>
        <v>CABO DE COBRE FLEXÍVEL ISOLADO, 16 MM², ANTI-CHAMA 450/750 V, PARA CIRCUITOS TERMINAIS - FORNECIMENTO E INSTALAÇÃO. AF_03/2023</v>
      </c>
      <c r="D66" s="998">
        <f>'06.01-ELETRICO E LUMINOTECNICO'!$H$38</f>
        <v>0</v>
      </c>
      <c r="E66" s="175"/>
      <c r="F66" s="161">
        <f>$E$66*$D$66</f>
        <v>0</v>
      </c>
      <c r="G66" s="176">
        <v>1</v>
      </c>
      <c r="H66" s="167">
        <f>$G$66*$D$66</f>
        <v>0</v>
      </c>
      <c r="I66" s="176"/>
      <c r="J66" s="167">
        <f>$I$66*$D$66</f>
        <v>0</v>
      </c>
      <c r="K66" s="176"/>
      <c r="L66" s="167">
        <f>$K$66*$D$66</f>
        <v>0</v>
      </c>
      <c r="M66" s="176"/>
      <c r="N66" s="167">
        <f>$M$66*$D$66</f>
        <v>0</v>
      </c>
      <c r="O66" s="176"/>
      <c r="P66" s="167">
        <f>$O$66*$D$66</f>
        <v>0</v>
      </c>
      <c r="Q66" s="176"/>
      <c r="R66" s="167">
        <f>$Q$66*$D$66</f>
        <v>0</v>
      </c>
      <c r="S66" s="176"/>
      <c r="T66" s="167">
        <f>$S$66*$D$66</f>
        <v>0</v>
      </c>
      <c r="U66" s="176"/>
      <c r="V66" s="167">
        <f>$U$66*$D$66</f>
        <v>0</v>
      </c>
      <c r="W66" s="176"/>
      <c r="X66" s="167">
        <f>$W$66*$D$66</f>
        <v>0</v>
      </c>
      <c r="Y66" s="176"/>
      <c r="Z66" s="167">
        <f>$Y$66*$D$66</f>
        <v>0</v>
      </c>
      <c r="AA66" s="176"/>
      <c r="AB66" s="167">
        <f>$AA$66*$D$66</f>
        <v>0</v>
      </c>
      <c r="AC66" s="98">
        <f t="shared" si="0"/>
        <v>0</v>
      </c>
      <c r="AF66" t="s">
        <v>2263</v>
      </c>
    </row>
    <row r="67" spans="1:32" ht="15" customHeight="1" thickBot="1">
      <c r="A67">
        <v>2</v>
      </c>
      <c r="B67" s="995"/>
      <c r="C67" s="997"/>
      <c r="D67" s="999"/>
      <c r="E67" s="162">
        <f>$E$66</f>
        <v>0</v>
      </c>
      <c r="F67" s="163">
        <f>$F$66</f>
        <v>0</v>
      </c>
      <c r="G67" s="164">
        <f>$G$66+$E$67</f>
        <v>1</v>
      </c>
      <c r="H67" s="165">
        <f>$H$66+$F$67</f>
        <v>0</v>
      </c>
      <c r="I67" s="164">
        <f>$I$66+$G$67</f>
        <v>1</v>
      </c>
      <c r="J67" s="165">
        <f>$J$66+$H$67</f>
        <v>0</v>
      </c>
      <c r="K67" s="164">
        <f>$K$66+$I$67</f>
        <v>1</v>
      </c>
      <c r="L67" s="165">
        <f>$L$66+$J$67</f>
        <v>0</v>
      </c>
      <c r="M67" s="164">
        <f>$M$66+$K$67</f>
        <v>1</v>
      </c>
      <c r="N67" s="165">
        <f>$N$66+$L$67</f>
        <v>0</v>
      </c>
      <c r="O67" s="164">
        <f>$O$66+$M$67</f>
        <v>1</v>
      </c>
      <c r="P67" s="165">
        <f>$P$66+$N$67</f>
        <v>0</v>
      </c>
      <c r="Q67" s="164">
        <f>$Q$66+$O$67</f>
        <v>1</v>
      </c>
      <c r="R67" s="165">
        <f>$R$66+$P$67</f>
        <v>0</v>
      </c>
      <c r="S67" s="164">
        <f>$S$66+$Q$67</f>
        <v>1</v>
      </c>
      <c r="T67" s="165">
        <f>$T$66+$R$67</f>
        <v>0</v>
      </c>
      <c r="U67" s="164">
        <f>$U$66+$S$67</f>
        <v>1</v>
      </c>
      <c r="V67" s="165">
        <f>$V$66+$T$67</f>
        <v>0</v>
      </c>
      <c r="W67" s="164">
        <f>$W$66+$U$67</f>
        <v>1</v>
      </c>
      <c r="X67" s="165">
        <f>$X$66+$V$67</f>
        <v>0</v>
      </c>
      <c r="Y67" s="164">
        <f>$Y$66+$W$67</f>
        <v>1</v>
      </c>
      <c r="Z67" s="165">
        <f>$Z$66+$X$67</f>
        <v>0</v>
      </c>
      <c r="AA67" s="164">
        <f>$AA$66+$Y$67</f>
        <v>1</v>
      </c>
      <c r="AB67" s="165">
        <f>$AB$66+$Z$67</f>
        <v>0</v>
      </c>
      <c r="AC67" s="98">
        <f t="shared" si="0"/>
        <v>0</v>
      </c>
    </row>
    <row r="68" spans="1:32" ht="15" customHeight="1">
      <c r="A68">
        <v>1</v>
      </c>
      <c r="B68" s="994" t="str">
        <f>'06.01-ELETRICO E LUMINOTECNICO'!$B$39</f>
        <v>06.01.100.30</v>
      </c>
      <c r="C68" s="996" t="str">
        <f>'06.01-ELETRICO E LUMINOTECNICO'!$C$39</f>
        <v>ELETRODUTO DE AÇO GALVANIZADO PESADO, DIÂMETRO DE 25MM (1"), INSTALAÇÃO APARENTE OU SOBRE FORRO COM ABRAÇADEIRA METÁLICA DE CUNHA, TIPO "D", INCLUSIVE ACESSÓRIOS PARA FIXAÇÃO E CONEXÕES</v>
      </c>
      <c r="D68" s="998">
        <f>'06.01-ELETRICO E LUMINOTECNICO'!$H$39</f>
        <v>0</v>
      </c>
      <c r="E68" s="175"/>
      <c r="F68" s="161">
        <f>$E$68*$D$68</f>
        <v>0</v>
      </c>
      <c r="G68" s="176"/>
      <c r="H68" s="167">
        <f>$G$68*$D$68</f>
        <v>0</v>
      </c>
      <c r="I68" s="176">
        <v>1</v>
      </c>
      <c r="J68" s="167">
        <f>$I$68*$D$68</f>
        <v>0</v>
      </c>
      <c r="K68" s="176"/>
      <c r="L68" s="167">
        <f>$K$68*$D$68</f>
        <v>0</v>
      </c>
      <c r="M68" s="176"/>
      <c r="N68" s="167">
        <f>$M$68*$D$68</f>
        <v>0</v>
      </c>
      <c r="O68" s="176"/>
      <c r="P68" s="167">
        <f>$O$68*$D$68</f>
        <v>0</v>
      </c>
      <c r="Q68" s="176"/>
      <c r="R68" s="167">
        <f>$Q$68*$D$68</f>
        <v>0</v>
      </c>
      <c r="S68" s="176"/>
      <c r="T68" s="167">
        <f>$S$68*$D$68</f>
        <v>0</v>
      </c>
      <c r="U68" s="176"/>
      <c r="V68" s="167">
        <f>$U$68*$D$68</f>
        <v>0</v>
      </c>
      <c r="W68" s="176"/>
      <c r="X68" s="167">
        <f>$W$68*$D$68</f>
        <v>0</v>
      </c>
      <c r="Y68" s="176"/>
      <c r="Z68" s="167">
        <f>$Y$68*$D$68</f>
        <v>0</v>
      </c>
      <c r="AA68" s="176"/>
      <c r="AB68" s="167">
        <f>$AA$68*$D$68</f>
        <v>0</v>
      </c>
      <c r="AC68" s="98">
        <f t="shared" si="0"/>
        <v>0</v>
      </c>
      <c r="AF68" t="s">
        <v>2264</v>
      </c>
    </row>
    <row r="69" spans="1:32" ht="15" customHeight="1" thickBot="1">
      <c r="A69">
        <v>2</v>
      </c>
      <c r="B69" s="995"/>
      <c r="C69" s="997"/>
      <c r="D69" s="999"/>
      <c r="E69" s="162">
        <f>$E$68</f>
        <v>0</v>
      </c>
      <c r="F69" s="163">
        <f>$F$68</f>
        <v>0</v>
      </c>
      <c r="G69" s="164">
        <f>$G$68+$E$69</f>
        <v>0</v>
      </c>
      <c r="H69" s="165">
        <f>$H$68+$F$69</f>
        <v>0</v>
      </c>
      <c r="I69" s="164">
        <f>$I$68+$G$69</f>
        <v>1</v>
      </c>
      <c r="J69" s="165">
        <f>$J$68+$H$69</f>
        <v>0</v>
      </c>
      <c r="K69" s="164">
        <f>$K$68+$I$69</f>
        <v>1</v>
      </c>
      <c r="L69" s="165">
        <f>$L$68+$J$69</f>
        <v>0</v>
      </c>
      <c r="M69" s="164">
        <f>$M$68+$K$69</f>
        <v>1</v>
      </c>
      <c r="N69" s="165">
        <f>$N$68+$L$69</f>
        <v>0</v>
      </c>
      <c r="O69" s="164">
        <f>$O$68+$M$69</f>
        <v>1</v>
      </c>
      <c r="P69" s="165">
        <f>$P$68+$N$69</f>
        <v>0</v>
      </c>
      <c r="Q69" s="164">
        <f>$Q$68+$O$69</f>
        <v>1</v>
      </c>
      <c r="R69" s="165">
        <f>$R$68+$P$69</f>
        <v>0</v>
      </c>
      <c r="S69" s="164">
        <f>$S$68+$Q$69</f>
        <v>1</v>
      </c>
      <c r="T69" s="165">
        <f>$T$68+$R$69</f>
        <v>0</v>
      </c>
      <c r="U69" s="164">
        <f>$U$68+$S$69</f>
        <v>1</v>
      </c>
      <c r="V69" s="165">
        <f>$V$68+$T$69</f>
        <v>0</v>
      </c>
      <c r="W69" s="164">
        <f>$W$68+$U$69</f>
        <v>1</v>
      </c>
      <c r="X69" s="165">
        <f>$X$68+$V$69</f>
        <v>0</v>
      </c>
      <c r="Y69" s="164">
        <f>$Y$68+$W$69</f>
        <v>1</v>
      </c>
      <c r="Z69" s="165">
        <f>$Z$68+$X$69</f>
        <v>0</v>
      </c>
      <c r="AA69" s="164">
        <f>$AA$68+$Y$69</f>
        <v>1</v>
      </c>
      <c r="AB69" s="165">
        <f>$AB$68+$Z$69</f>
        <v>0</v>
      </c>
      <c r="AC69" s="98">
        <f t="shared" si="0"/>
        <v>0</v>
      </c>
    </row>
    <row r="70" spans="1:32" ht="15" customHeight="1">
      <c r="A70">
        <v>1</v>
      </c>
      <c r="B70" s="994" t="str">
        <f>'06.01-ELETRICO E LUMINOTECNICO'!$B$40</f>
        <v>06.01.100.31</v>
      </c>
      <c r="C70" s="996" t="str">
        <f>'06.01-ELETRICO E LUMINOTECNICO'!$C$40</f>
        <v>ELETROCALHA PERFURADA (150X50)MM EM CHAPA DE AÇO GALVANIZADO, ESP. 1,25MM (MSG 18), COM TRATAMENTO PRÉ-ZINCADO, INCLUSIVE TAMPA DE ENCAIXE, FIXAÇÃO SUPERIOR, CONEXÕES E ACESSÓRIOS</v>
      </c>
      <c r="D70" s="998">
        <f>'06.01-ELETRICO E LUMINOTECNICO'!$H$40</f>
        <v>0</v>
      </c>
      <c r="E70" s="175"/>
      <c r="F70" s="161">
        <f>$E$70*$D$70</f>
        <v>0</v>
      </c>
      <c r="G70" s="176"/>
      <c r="H70" s="167">
        <f>$G$70*$D$70</f>
        <v>0</v>
      </c>
      <c r="I70" s="176">
        <v>1</v>
      </c>
      <c r="J70" s="167">
        <f>$I$70*$D$70</f>
        <v>0</v>
      </c>
      <c r="K70" s="176"/>
      <c r="L70" s="167">
        <f>$K$70*$D$70</f>
        <v>0</v>
      </c>
      <c r="M70" s="176"/>
      <c r="N70" s="167">
        <f>$M$70*$D$70</f>
        <v>0</v>
      </c>
      <c r="O70" s="176"/>
      <c r="P70" s="167">
        <f>$O$70*$D$70</f>
        <v>0</v>
      </c>
      <c r="Q70" s="176"/>
      <c r="R70" s="167">
        <f>$Q$70*$D$70</f>
        <v>0</v>
      </c>
      <c r="S70" s="176"/>
      <c r="T70" s="167">
        <f>$S$70*$D$70</f>
        <v>0</v>
      </c>
      <c r="U70" s="176"/>
      <c r="V70" s="167">
        <f>$U$70*$D$70</f>
        <v>0</v>
      </c>
      <c r="W70" s="176"/>
      <c r="X70" s="167">
        <f>$W$70*$D$70</f>
        <v>0</v>
      </c>
      <c r="Y70" s="176"/>
      <c r="Z70" s="167">
        <f>$Y$70*$D$70</f>
        <v>0</v>
      </c>
      <c r="AA70" s="176"/>
      <c r="AB70" s="167">
        <f>$AA$70*$D$70</f>
        <v>0</v>
      </c>
      <c r="AC70" s="98">
        <f t="shared" si="0"/>
        <v>0</v>
      </c>
      <c r="AF70" t="s">
        <v>2265</v>
      </c>
    </row>
    <row r="71" spans="1:32" ht="15" customHeight="1" thickBot="1">
      <c r="A71">
        <v>2</v>
      </c>
      <c r="B71" s="995"/>
      <c r="C71" s="997"/>
      <c r="D71" s="999"/>
      <c r="E71" s="162">
        <f>$E$70</f>
        <v>0</v>
      </c>
      <c r="F71" s="163">
        <f>$F$70</f>
        <v>0</v>
      </c>
      <c r="G71" s="164">
        <f>$G$70+$E$71</f>
        <v>0</v>
      </c>
      <c r="H71" s="165">
        <f>$H$70+$F$71</f>
        <v>0</v>
      </c>
      <c r="I71" s="164">
        <f>$I$70+$G$71</f>
        <v>1</v>
      </c>
      <c r="J71" s="165">
        <f>$J$70+$H$71</f>
        <v>0</v>
      </c>
      <c r="K71" s="164">
        <f>$K$70+$I$71</f>
        <v>1</v>
      </c>
      <c r="L71" s="165">
        <f>$L$70+$J$71</f>
        <v>0</v>
      </c>
      <c r="M71" s="164">
        <f>$M$70+$K$71</f>
        <v>1</v>
      </c>
      <c r="N71" s="165">
        <f>$N$70+$L$71</f>
        <v>0</v>
      </c>
      <c r="O71" s="164">
        <f>$O$70+$M$71</f>
        <v>1</v>
      </c>
      <c r="P71" s="165">
        <f>$P$70+$N$71</f>
        <v>0</v>
      </c>
      <c r="Q71" s="164">
        <f>$Q$70+$O$71</f>
        <v>1</v>
      </c>
      <c r="R71" s="165">
        <f>$R$70+$P$71</f>
        <v>0</v>
      </c>
      <c r="S71" s="164">
        <f>$S$70+$Q$71</f>
        <v>1</v>
      </c>
      <c r="T71" s="165">
        <f>$T$70+$R$71</f>
        <v>0</v>
      </c>
      <c r="U71" s="164">
        <f>$U$70+$S$71</f>
        <v>1</v>
      </c>
      <c r="V71" s="165">
        <f>$V$70+$T$71</f>
        <v>0</v>
      </c>
      <c r="W71" s="164">
        <f>$W$70+$U$71</f>
        <v>1</v>
      </c>
      <c r="X71" s="165">
        <f>$X$70+$V$71</f>
        <v>0</v>
      </c>
      <c r="Y71" s="164">
        <f>$Y$70+$W$71</f>
        <v>1</v>
      </c>
      <c r="Z71" s="165">
        <f>$Z$70+$X$71</f>
        <v>0</v>
      </c>
      <c r="AA71" s="164">
        <f>$AA$70+$Y$71</f>
        <v>1</v>
      </c>
      <c r="AB71" s="165">
        <f>$AB$70+$Z$71</f>
        <v>0</v>
      </c>
      <c r="AC71" s="98">
        <f t="shared" si="0"/>
        <v>0</v>
      </c>
    </row>
    <row r="72" spans="1:32" ht="15" customHeight="1">
      <c r="A72">
        <v>1</v>
      </c>
      <c r="B72" s="994" t="str">
        <f>'06.01-ELETRICO E LUMINOTECNICO'!$B$41</f>
        <v>06.01.100.32</v>
      </c>
      <c r="C72" s="996" t="str">
        <f>'06.01-ELETRICO E LUMINOTECNICO'!$C$41</f>
        <v>CONDULETE DE ALUMÍNIO, TIPO X, PARA ELETRODUTO DE AÇO GALVANIZADO DN 25 MM (1''), APARENTE - FORNECIMENTO E INSTALAÇÃO. AF_01/2026</v>
      </c>
      <c r="D72" s="998">
        <f>'06.01-ELETRICO E LUMINOTECNICO'!$H$41</f>
        <v>0</v>
      </c>
      <c r="E72" s="175"/>
      <c r="F72" s="161">
        <f>$E$72*$D$72</f>
        <v>0</v>
      </c>
      <c r="G72" s="176"/>
      <c r="H72" s="167">
        <f>$G$72*$D$72</f>
        <v>0</v>
      </c>
      <c r="I72" s="176">
        <v>1</v>
      </c>
      <c r="J72" s="167">
        <f>$I$72*$D$72</f>
        <v>0</v>
      </c>
      <c r="K72" s="176"/>
      <c r="L72" s="167">
        <f>$K$72*$D$72</f>
        <v>0</v>
      </c>
      <c r="M72" s="176"/>
      <c r="N72" s="167">
        <f>$M$72*$D$72</f>
        <v>0</v>
      </c>
      <c r="O72" s="176"/>
      <c r="P72" s="167">
        <f>$O$72*$D$72</f>
        <v>0</v>
      </c>
      <c r="Q72" s="176"/>
      <c r="R72" s="167">
        <f>$Q$72*$D$72</f>
        <v>0</v>
      </c>
      <c r="S72" s="176"/>
      <c r="T72" s="167">
        <f>$S$72*$D$72</f>
        <v>0</v>
      </c>
      <c r="U72" s="176"/>
      <c r="V72" s="167">
        <f>$U$72*$D$72</f>
        <v>0</v>
      </c>
      <c r="W72" s="176"/>
      <c r="X72" s="167">
        <f>$W$72*$D$72</f>
        <v>0</v>
      </c>
      <c r="Y72" s="176"/>
      <c r="Z72" s="167">
        <f>$Y$72*$D$72</f>
        <v>0</v>
      </c>
      <c r="AA72" s="176"/>
      <c r="AB72" s="167">
        <f>$AA$72*$D$72</f>
        <v>0</v>
      </c>
      <c r="AC72" s="98">
        <f t="shared" si="0"/>
        <v>0</v>
      </c>
      <c r="AF72" t="s">
        <v>2266</v>
      </c>
    </row>
    <row r="73" spans="1:32" ht="15" customHeight="1" thickBot="1">
      <c r="A73">
        <v>2</v>
      </c>
      <c r="B73" s="995"/>
      <c r="C73" s="997"/>
      <c r="D73" s="999"/>
      <c r="E73" s="162">
        <f>$E$72</f>
        <v>0</v>
      </c>
      <c r="F73" s="163">
        <f>$F$72</f>
        <v>0</v>
      </c>
      <c r="G73" s="164">
        <f>$G$72+$E$73</f>
        <v>0</v>
      </c>
      <c r="H73" s="165">
        <f>$H$72+$F$73</f>
        <v>0</v>
      </c>
      <c r="I73" s="164">
        <f>$I$72+$G$73</f>
        <v>1</v>
      </c>
      <c r="J73" s="165">
        <f>$J$72+$H$73</f>
        <v>0</v>
      </c>
      <c r="K73" s="164">
        <f>$K$72+$I$73</f>
        <v>1</v>
      </c>
      <c r="L73" s="165">
        <f>$L$72+$J$73</f>
        <v>0</v>
      </c>
      <c r="M73" s="164">
        <f>$M$72+$K$73</f>
        <v>1</v>
      </c>
      <c r="N73" s="165">
        <f>$N$72+$L$73</f>
        <v>0</v>
      </c>
      <c r="O73" s="164">
        <f>$O$72+$M$73</f>
        <v>1</v>
      </c>
      <c r="P73" s="165">
        <f>$P$72+$N$73</f>
        <v>0</v>
      </c>
      <c r="Q73" s="164">
        <f>$Q$72+$O$73</f>
        <v>1</v>
      </c>
      <c r="R73" s="165">
        <f>$R$72+$P$73</f>
        <v>0</v>
      </c>
      <c r="S73" s="164">
        <f>$S$72+$Q$73</f>
        <v>1</v>
      </c>
      <c r="T73" s="165">
        <f>$T$72+$R$73</f>
        <v>0</v>
      </c>
      <c r="U73" s="164">
        <f>$U$72+$S$73</f>
        <v>1</v>
      </c>
      <c r="V73" s="165">
        <f>$V$72+$T$73</f>
        <v>0</v>
      </c>
      <c r="W73" s="164">
        <f>$W$72+$U$73</f>
        <v>1</v>
      </c>
      <c r="X73" s="165">
        <f>$X$72+$V$73</f>
        <v>0</v>
      </c>
      <c r="Y73" s="164">
        <f>$Y$72+$W$73</f>
        <v>1</v>
      </c>
      <c r="Z73" s="165">
        <f>$Z$72+$X$73</f>
        <v>0</v>
      </c>
      <c r="AA73" s="164">
        <f>$AA$72+$Y$73</f>
        <v>1</v>
      </c>
      <c r="AB73" s="165">
        <f>$AB$72+$Z$73</f>
        <v>0</v>
      </c>
      <c r="AC73" s="98">
        <f t="shared" si="0"/>
        <v>0</v>
      </c>
    </row>
    <row r="74" spans="1:32" ht="15" customHeight="1">
      <c r="A74">
        <v>1</v>
      </c>
      <c r="B74" s="994" t="str">
        <f>'06.01-ELETRICO E LUMINOTECNICO'!$B$42</f>
        <v>06.01.100.33</v>
      </c>
      <c r="C74" s="996" t="str">
        <f>'06.01-ELETRICO E LUMINOTECNICO'!$C$42</f>
        <v>CONDULETE DE ALUMINIO, TIPO X, PARA ELETRODUTO DE AÇO GALVANIZADO DN 25MM (1"), APARENTE, INCLUSO SUPORTE, SEM TAMPA - FORNECIMENTO E INSTALAÇÃO</v>
      </c>
      <c r="D74" s="998">
        <f>'06.01-ELETRICO E LUMINOTECNICO'!$H$42</f>
        <v>0</v>
      </c>
      <c r="E74" s="175"/>
      <c r="F74" s="161">
        <f>$E$74*$D$74</f>
        <v>0</v>
      </c>
      <c r="G74" s="176"/>
      <c r="H74" s="167">
        <f>$G$74*$D$74</f>
        <v>0</v>
      </c>
      <c r="I74" s="176">
        <v>1</v>
      </c>
      <c r="J74" s="167">
        <f>$I$74*$D$74</f>
        <v>0</v>
      </c>
      <c r="K74" s="176"/>
      <c r="L74" s="167">
        <f>$K$74*$D$74</f>
        <v>0</v>
      </c>
      <c r="M74" s="176"/>
      <c r="N74" s="167">
        <f>$M$74*$D$74</f>
        <v>0</v>
      </c>
      <c r="O74" s="176"/>
      <c r="P74" s="167">
        <f>$O$74*$D$74</f>
        <v>0</v>
      </c>
      <c r="Q74" s="176"/>
      <c r="R74" s="167">
        <f>$Q$74*$D$74</f>
        <v>0</v>
      </c>
      <c r="S74" s="176"/>
      <c r="T74" s="167">
        <f>$S$74*$D$74</f>
        <v>0</v>
      </c>
      <c r="U74" s="176"/>
      <c r="V74" s="167">
        <f>$U$74*$D$74</f>
        <v>0</v>
      </c>
      <c r="W74" s="176"/>
      <c r="X74" s="167">
        <f>$W$74*$D$74</f>
        <v>0</v>
      </c>
      <c r="Y74" s="176"/>
      <c r="Z74" s="167">
        <f>$Y$74*$D$74</f>
        <v>0</v>
      </c>
      <c r="AA74" s="176"/>
      <c r="AB74" s="167">
        <f>$AA$74*$D$74</f>
        <v>0</v>
      </c>
      <c r="AC74" s="98">
        <f t="shared" si="0"/>
        <v>0</v>
      </c>
      <c r="AF74" t="s">
        <v>2267</v>
      </c>
    </row>
    <row r="75" spans="1:32" ht="15" customHeight="1" thickBot="1">
      <c r="A75">
        <v>2</v>
      </c>
      <c r="B75" s="995"/>
      <c r="C75" s="997"/>
      <c r="D75" s="999"/>
      <c r="E75" s="162">
        <f>$E$74</f>
        <v>0</v>
      </c>
      <c r="F75" s="163">
        <f>$F$74</f>
        <v>0</v>
      </c>
      <c r="G75" s="164">
        <f>$G$74+$E$75</f>
        <v>0</v>
      </c>
      <c r="H75" s="165">
        <f>$H$74+$F$75</f>
        <v>0</v>
      </c>
      <c r="I75" s="164">
        <f>$I$74+$G$75</f>
        <v>1</v>
      </c>
      <c r="J75" s="165">
        <f>$J$74+$H$75</f>
        <v>0</v>
      </c>
      <c r="K75" s="164">
        <f>$K$74+$I$75</f>
        <v>1</v>
      </c>
      <c r="L75" s="165">
        <f>$L$74+$J$75</f>
        <v>0</v>
      </c>
      <c r="M75" s="164">
        <f>$M$74+$K$75</f>
        <v>1</v>
      </c>
      <c r="N75" s="165">
        <f>$N$74+$L$75</f>
        <v>0</v>
      </c>
      <c r="O75" s="164">
        <f>$O$74+$M$75</f>
        <v>1</v>
      </c>
      <c r="P75" s="165">
        <f>$P$74+$N$75</f>
        <v>0</v>
      </c>
      <c r="Q75" s="164">
        <f>$Q$74+$O$75</f>
        <v>1</v>
      </c>
      <c r="R75" s="165">
        <f>$R$74+$P$75</f>
        <v>0</v>
      </c>
      <c r="S75" s="164">
        <f>$S$74+$Q$75</f>
        <v>1</v>
      </c>
      <c r="T75" s="165">
        <f>$T$74+$R$75</f>
        <v>0</v>
      </c>
      <c r="U75" s="164">
        <f>$U$74+$S$75</f>
        <v>1</v>
      </c>
      <c r="V75" s="165">
        <f>$V$74+$T$75</f>
        <v>0</v>
      </c>
      <c r="W75" s="164">
        <f>$W$74+$U$75</f>
        <v>1</v>
      </c>
      <c r="X75" s="165">
        <f>$X$74+$V$75</f>
        <v>0</v>
      </c>
      <c r="Y75" s="164">
        <f>$Y$74+$W$75</f>
        <v>1</v>
      </c>
      <c r="Z75" s="165">
        <f>$Z$74+$X$75</f>
        <v>0</v>
      </c>
      <c r="AA75" s="164">
        <f>$AA$74+$Y$75</f>
        <v>1</v>
      </c>
      <c r="AB75" s="165">
        <f>$AB$74+$Z$75</f>
        <v>0</v>
      </c>
      <c r="AC75" s="98">
        <f t="shared" si="0"/>
        <v>0</v>
      </c>
    </row>
    <row r="76" spans="1:32" ht="15" customHeight="1">
      <c r="A76">
        <v>1</v>
      </c>
      <c r="B76" s="994" t="str">
        <f>'06.01-ELETRICO E LUMINOTECNICO'!$B$43</f>
        <v>06.01.100.34</v>
      </c>
      <c r="C76" s="996" t="str">
        <f>'06.01-ELETRICO E LUMINOTECNICO'!$C$43</f>
        <v>CAIXA DE PISO EM ALUMÍNIO 4X2", FORNECIMENTO E INSTALAÇÃO</v>
      </c>
      <c r="D76" s="998">
        <f>'06.01-ELETRICO E LUMINOTECNICO'!$H$43</f>
        <v>0</v>
      </c>
      <c r="E76" s="175"/>
      <c r="F76" s="161">
        <f>$E$76*$D$76</f>
        <v>0</v>
      </c>
      <c r="G76" s="176"/>
      <c r="H76" s="167">
        <f>$G$76*$D$76</f>
        <v>0</v>
      </c>
      <c r="I76" s="176">
        <v>1</v>
      </c>
      <c r="J76" s="167">
        <f>$I$76*$D$76</f>
        <v>0</v>
      </c>
      <c r="K76" s="176"/>
      <c r="L76" s="167">
        <f>$K$76*$D$76</f>
        <v>0</v>
      </c>
      <c r="M76" s="176"/>
      <c r="N76" s="167">
        <f>$M$76*$D$76</f>
        <v>0</v>
      </c>
      <c r="O76" s="176"/>
      <c r="P76" s="167">
        <f>$O$76*$D$76</f>
        <v>0</v>
      </c>
      <c r="Q76" s="176"/>
      <c r="R76" s="167">
        <f>$Q$76*$D$76</f>
        <v>0</v>
      </c>
      <c r="S76" s="176"/>
      <c r="T76" s="167">
        <f>$S$76*$D$76</f>
        <v>0</v>
      </c>
      <c r="U76" s="176"/>
      <c r="V76" s="167">
        <f>$U$76*$D$76</f>
        <v>0</v>
      </c>
      <c r="W76" s="176"/>
      <c r="X76" s="167">
        <f>$W$76*$D$76</f>
        <v>0</v>
      </c>
      <c r="Y76" s="176"/>
      <c r="Z76" s="167">
        <f>$Y$76*$D$76</f>
        <v>0</v>
      </c>
      <c r="AA76" s="176"/>
      <c r="AB76" s="167">
        <f>$AA$76*$D$76</f>
        <v>0</v>
      </c>
      <c r="AC76" s="98">
        <f t="shared" ref="AC76:AC139" si="1">D75-AB76</f>
        <v>0</v>
      </c>
      <c r="AF76" t="s">
        <v>2268</v>
      </c>
    </row>
    <row r="77" spans="1:32" ht="15" customHeight="1" thickBot="1">
      <c r="A77">
        <v>2</v>
      </c>
      <c r="B77" s="995"/>
      <c r="C77" s="997"/>
      <c r="D77" s="999"/>
      <c r="E77" s="162">
        <f>$E$76</f>
        <v>0</v>
      </c>
      <c r="F77" s="163">
        <f>$F$76</f>
        <v>0</v>
      </c>
      <c r="G77" s="164">
        <f>$G$76+$E$77</f>
        <v>0</v>
      </c>
      <c r="H77" s="165">
        <f>$H$76+$F$77</f>
        <v>0</v>
      </c>
      <c r="I77" s="164">
        <f>$I$76+$G$77</f>
        <v>1</v>
      </c>
      <c r="J77" s="165">
        <f>$J$76+$H$77</f>
        <v>0</v>
      </c>
      <c r="K77" s="164">
        <f>$K$76+$I$77</f>
        <v>1</v>
      </c>
      <c r="L77" s="165">
        <f>$L$76+$J$77</f>
        <v>0</v>
      </c>
      <c r="M77" s="164">
        <f>$M$76+$K$77</f>
        <v>1</v>
      </c>
      <c r="N77" s="165">
        <f>$N$76+$L$77</f>
        <v>0</v>
      </c>
      <c r="O77" s="164">
        <f>$O$76+$M$77</f>
        <v>1</v>
      </c>
      <c r="P77" s="165">
        <f>$P$76+$N$77</f>
        <v>0</v>
      </c>
      <c r="Q77" s="164">
        <f>$Q$76+$O$77</f>
        <v>1</v>
      </c>
      <c r="R77" s="165">
        <f>$R$76+$P$77</f>
        <v>0</v>
      </c>
      <c r="S77" s="164">
        <f>$S$76+$Q$77</f>
        <v>1</v>
      </c>
      <c r="T77" s="165">
        <f>$T$76+$R$77</f>
        <v>0</v>
      </c>
      <c r="U77" s="164">
        <f>$U$76+$S$77</f>
        <v>1</v>
      </c>
      <c r="V77" s="165">
        <f>$V$76+$T$77</f>
        <v>0</v>
      </c>
      <c r="W77" s="164">
        <f>$W$76+$U$77</f>
        <v>1</v>
      </c>
      <c r="X77" s="165">
        <f>$X$76+$V$77</f>
        <v>0</v>
      </c>
      <c r="Y77" s="164">
        <f>$Y$76+$W$77</f>
        <v>1</v>
      </c>
      <c r="Z77" s="165">
        <f>$Z$76+$X$77</f>
        <v>0</v>
      </c>
      <c r="AA77" s="164">
        <f>$AA$76+$Y$77</f>
        <v>1</v>
      </c>
      <c r="AB77" s="165">
        <f>$AB$76+$Z$77</f>
        <v>0</v>
      </c>
      <c r="AC77" s="98">
        <f t="shared" si="1"/>
        <v>0</v>
      </c>
    </row>
    <row r="78" spans="1:32" ht="15" customHeight="1">
      <c r="A78">
        <v>1</v>
      </c>
      <c r="B78" s="994" t="str">
        <f>'06.01-ELETRICO E LUMINOTECNICO'!$B$44</f>
        <v>06.01.100.35</v>
      </c>
      <c r="C78" s="996" t="str">
        <f>'06.01-ELETRICO E LUMINOTECNICO'!$C$44</f>
        <v>TOMADA BAIXA DE EMBUTIR (1 MÓDULO), 2P+T 10 A, INCLUINDO SUPORTE E PLACA EM ALUMÍNIO - FORNECIMENTO E INSTALAÇÃO.</v>
      </c>
      <c r="D78" s="998">
        <f>'06.01-ELETRICO E LUMINOTECNICO'!$H$44</f>
        <v>0</v>
      </c>
      <c r="E78" s="175"/>
      <c r="F78" s="161">
        <f>$E$78*$D$78</f>
        <v>0</v>
      </c>
      <c r="G78" s="176"/>
      <c r="H78" s="167">
        <f>$G$78*$D$78</f>
        <v>0</v>
      </c>
      <c r="I78" s="176">
        <v>1</v>
      </c>
      <c r="J78" s="167">
        <f>$I$78*$D$78</f>
        <v>0</v>
      </c>
      <c r="K78" s="176"/>
      <c r="L78" s="167">
        <f>$K$78*$D$78</f>
        <v>0</v>
      </c>
      <c r="M78" s="176"/>
      <c r="N78" s="167">
        <f>$M$78*$D$78</f>
        <v>0</v>
      </c>
      <c r="O78" s="176"/>
      <c r="P78" s="167">
        <f>$O$78*$D$78</f>
        <v>0</v>
      </c>
      <c r="Q78" s="176"/>
      <c r="R78" s="167">
        <f>$Q$78*$D$78</f>
        <v>0</v>
      </c>
      <c r="S78" s="176"/>
      <c r="T78" s="167">
        <f>$S$78*$D$78</f>
        <v>0</v>
      </c>
      <c r="U78" s="176"/>
      <c r="V78" s="167">
        <f>$U$78*$D$78</f>
        <v>0</v>
      </c>
      <c r="W78" s="176"/>
      <c r="X78" s="167">
        <f>$W$78*$D$78</f>
        <v>0</v>
      </c>
      <c r="Y78" s="176"/>
      <c r="Z78" s="167">
        <f>$Y$78*$D$78</f>
        <v>0</v>
      </c>
      <c r="AA78" s="176"/>
      <c r="AB78" s="167">
        <f>$AA$78*$D$78</f>
        <v>0</v>
      </c>
      <c r="AC78" s="98">
        <f t="shared" si="1"/>
        <v>0</v>
      </c>
      <c r="AF78" t="s">
        <v>2269</v>
      </c>
    </row>
    <row r="79" spans="1:32" ht="15" customHeight="1" thickBot="1">
      <c r="A79">
        <v>2</v>
      </c>
      <c r="B79" s="995"/>
      <c r="C79" s="997"/>
      <c r="D79" s="999"/>
      <c r="E79" s="162">
        <f>$E$78</f>
        <v>0</v>
      </c>
      <c r="F79" s="163">
        <f>$F$78</f>
        <v>0</v>
      </c>
      <c r="G79" s="164">
        <f>$G$78+$E$79</f>
        <v>0</v>
      </c>
      <c r="H79" s="165">
        <f>$H$78+$F$79</f>
        <v>0</v>
      </c>
      <c r="I79" s="164">
        <f>$I$78+$G$79</f>
        <v>1</v>
      </c>
      <c r="J79" s="165">
        <f>$J$78+$H$79</f>
        <v>0</v>
      </c>
      <c r="K79" s="164">
        <f>$K$78+$I$79</f>
        <v>1</v>
      </c>
      <c r="L79" s="165">
        <f>$L$78+$J$79</f>
        <v>0</v>
      </c>
      <c r="M79" s="164">
        <f>$M$78+$K$79</f>
        <v>1</v>
      </c>
      <c r="N79" s="165">
        <f>$N$78+$L$79</f>
        <v>0</v>
      </c>
      <c r="O79" s="164">
        <f>$O$78+$M$79</f>
        <v>1</v>
      </c>
      <c r="P79" s="165">
        <f>$P$78+$N$79</f>
        <v>0</v>
      </c>
      <c r="Q79" s="164">
        <f>$Q$78+$O$79</f>
        <v>1</v>
      </c>
      <c r="R79" s="165">
        <f>$R$78+$P$79</f>
        <v>0</v>
      </c>
      <c r="S79" s="164">
        <f>$S$78+$Q$79</f>
        <v>1</v>
      </c>
      <c r="T79" s="165">
        <f>$T$78+$R$79</f>
        <v>0</v>
      </c>
      <c r="U79" s="164">
        <f>$U$78+$S$79</f>
        <v>1</v>
      </c>
      <c r="V79" s="165">
        <f>$V$78+$T$79</f>
        <v>0</v>
      </c>
      <c r="W79" s="164">
        <f>$W$78+$U$79</f>
        <v>1</v>
      </c>
      <c r="X79" s="165">
        <f>$X$78+$V$79</f>
        <v>0</v>
      </c>
      <c r="Y79" s="164">
        <f>$Y$78+$W$79</f>
        <v>1</v>
      </c>
      <c r="Z79" s="165">
        <f>$Z$78+$X$79</f>
        <v>0</v>
      </c>
      <c r="AA79" s="164">
        <f>$AA$78+$Y$79</f>
        <v>1</v>
      </c>
      <c r="AB79" s="165">
        <f>$AB$78+$Z$79</f>
        <v>0</v>
      </c>
      <c r="AC79" s="98">
        <f t="shared" si="1"/>
        <v>0</v>
      </c>
    </row>
    <row r="80" spans="1:32" ht="15" customHeight="1">
      <c r="A80">
        <v>1</v>
      </c>
      <c r="B80" s="994" t="str">
        <f>'06.01-ELETRICO E LUMINOTECNICO'!$B$45</f>
        <v>06.01.100.36</v>
      </c>
      <c r="C80" s="996" t="str">
        <f>'06.01-ELETRICO E LUMINOTECNICO'!$C$45</f>
        <v>TOMADA MÉDIA DE EMBUTIR (1 MÓDULO), 2P+T 10 A, INCLUINDO SUPORTE E PLACA EM ALUMÍNIO - FORNECIMENTO E INSTALAÇÃO.</v>
      </c>
      <c r="D80" s="998">
        <f>'06.01-ELETRICO E LUMINOTECNICO'!$H$45</f>
        <v>0</v>
      </c>
      <c r="E80" s="175"/>
      <c r="F80" s="161">
        <f>$E$80*$D$80</f>
        <v>0</v>
      </c>
      <c r="G80" s="176"/>
      <c r="H80" s="167">
        <f>$G$80*$D$80</f>
        <v>0</v>
      </c>
      <c r="I80" s="176"/>
      <c r="J80" s="167">
        <f>$I$80*$D$80</f>
        <v>0</v>
      </c>
      <c r="K80" s="176">
        <v>1</v>
      </c>
      <c r="L80" s="167">
        <f>$K$80*$D$80</f>
        <v>0</v>
      </c>
      <c r="M80" s="176"/>
      <c r="N80" s="167">
        <f>$M$80*$D$80</f>
        <v>0</v>
      </c>
      <c r="O80" s="176"/>
      <c r="P80" s="167">
        <f>$O$80*$D$80</f>
        <v>0</v>
      </c>
      <c r="Q80" s="176"/>
      <c r="R80" s="167">
        <f>$Q$80*$D$80</f>
        <v>0</v>
      </c>
      <c r="S80" s="176"/>
      <c r="T80" s="167">
        <f>$S$80*$D$80</f>
        <v>0</v>
      </c>
      <c r="U80" s="176"/>
      <c r="V80" s="167">
        <f>$U$80*$D$80</f>
        <v>0</v>
      </c>
      <c r="W80" s="176"/>
      <c r="X80" s="167">
        <f>$W$80*$D$80</f>
        <v>0</v>
      </c>
      <c r="Y80" s="176"/>
      <c r="Z80" s="167">
        <f>$Y$80*$D$80</f>
        <v>0</v>
      </c>
      <c r="AA80" s="176"/>
      <c r="AB80" s="167">
        <f>$AA$80*$D$80</f>
        <v>0</v>
      </c>
      <c r="AC80" s="98">
        <f t="shared" si="1"/>
        <v>0</v>
      </c>
      <c r="AF80" t="s">
        <v>2270</v>
      </c>
    </row>
    <row r="81" spans="1:32" ht="15" customHeight="1" thickBot="1">
      <c r="A81">
        <v>2</v>
      </c>
      <c r="B81" s="995"/>
      <c r="C81" s="997"/>
      <c r="D81" s="999"/>
      <c r="E81" s="162">
        <f>$E$80</f>
        <v>0</v>
      </c>
      <c r="F81" s="163">
        <f>$F$80</f>
        <v>0</v>
      </c>
      <c r="G81" s="164">
        <f>$G$80+$E$81</f>
        <v>0</v>
      </c>
      <c r="H81" s="165">
        <f>$H$80+$F$81</f>
        <v>0</v>
      </c>
      <c r="I81" s="164">
        <f>$I$80+$G$81</f>
        <v>0</v>
      </c>
      <c r="J81" s="165">
        <f>$J$80+$H$81</f>
        <v>0</v>
      </c>
      <c r="K81" s="164">
        <f>$K$80+$I$81</f>
        <v>1</v>
      </c>
      <c r="L81" s="165">
        <f>$L$80+$J$81</f>
        <v>0</v>
      </c>
      <c r="M81" s="164">
        <f>$M$80+$K$81</f>
        <v>1</v>
      </c>
      <c r="N81" s="165">
        <f>$N$80+$L$81</f>
        <v>0</v>
      </c>
      <c r="O81" s="164">
        <f>$O$80+$M$81</f>
        <v>1</v>
      </c>
      <c r="P81" s="165">
        <f>$P$80+$N$81</f>
        <v>0</v>
      </c>
      <c r="Q81" s="164">
        <f>$Q$80+$O$81</f>
        <v>1</v>
      </c>
      <c r="R81" s="165">
        <f>$R$80+$P$81</f>
        <v>0</v>
      </c>
      <c r="S81" s="164">
        <f>$S$80+$Q$81</f>
        <v>1</v>
      </c>
      <c r="T81" s="165">
        <f>$T$80+$R$81</f>
        <v>0</v>
      </c>
      <c r="U81" s="164">
        <f>$U$80+$S$81</f>
        <v>1</v>
      </c>
      <c r="V81" s="165">
        <f>$V$80+$T$81</f>
        <v>0</v>
      </c>
      <c r="W81" s="164">
        <f>$W$80+$U$81</f>
        <v>1</v>
      </c>
      <c r="X81" s="165">
        <f>$X$80+$V$81</f>
        <v>0</v>
      </c>
      <c r="Y81" s="164">
        <f>$Y$80+$W$81</f>
        <v>1</v>
      </c>
      <c r="Z81" s="165">
        <f>$Z$80+$X$81</f>
        <v>0</v>
      </c>
      <c r="AA81" s="164">
        <f>$AA$80+$Y$81</f>
        <v>1</v>
      </c>
      <c r="AB81" s="165">
        <f>$AB$80+$Z$81</f>
        <v>0</v>
      </c>
      <c r="AC81" s="98">
        <f t="shared" si="1"/>
        <v>0</v>
      </c>
    </row>
    <row r="82" spans="1:32" ht="15" customHeight="1">
      <c r="A82">
        <v>1</v>
      </c>
      <c r="B82" s="994" t="str">
        <f>'06.01-ELETRICO E LUMINOTECNICO'!$B$46</f>
        <v>06.01.100.37</v>
      </c>
      <c r="C82" s="996" t="str">
        <f>'06.01-ELETRICO E LUMINOTECNICO'!$C$46</f>
        <v>TOMADA ALTA DE EMBUTIR (1 MÓDULO), 2P+T 10 A, INCLUINDO SUPORTE E PLACA EM ALUMÍNIO - FORNECIMENTO E INSTALAÇÃO.</v>
      </c>
      <c r="D82" s="998">
        <f>'06.01-ELETRICO E LUMINOTECNICO'!$H$46</f>
        <v>0</v>
      </c>
      <c r="E82" s="175"/>
      <c r="F82" s="161">
        <f>$E$82*$D$82</f>
        <v>0</v>
      </c>
      <c r="G82" s="176"/>
      <c r="H82" s="167">
        <f>$G$82*$D$82</f>
        <v>0</v>
      </c>
      <c r="I82" s="176"/>
      <c r="J82" s="167">
        <f>$I$82*$D$82</f>
        <v>0</v>
      </c>
      <c r="K82" s="176">
        <v>1</v>
      </c>
      <c r="L82" s="167">
        <f>$K$82*$D$82</f>
        <v>0</v>
      </c>
      <c r="M82" s="176"/>
      <c r="N82" s="167">
        <f>$M$82*$D$82</f>
        <v>0</v>
      </c>
      <c r="O82" s="176"/>
      <c r="P82" s="167">
        <f>$O$82*$D$82</f>
        <v>0</v>
      </c>
      <c r="Q82" s="176"/>
      <c r="R82" s="167">
        <f>$Q$82*$D$82</f>
        <v>0</v>
      </c>
      <c r="S82" s="176"/>
      <c r="T82" s="167">
        <f>$S$82*$D$82</f>
        <v>0</v>
      </c>
      <c r="U82" s="176"/>
      <c r="V82" s="167">
        <f>$U$82*$D$82</f>
        <v>0</v>
      </c>
      <c r="W82" s="176"/>
      <c r="X82" s="167">
        <f>$W$82*$D$82</f>
        <v>0</v>
      </c>
      <c r="Y82" s="176"/>
      <c r="Z82" s="167">
        <f>$Y$82*$D$82</f>
        <v>0</v>
      </c>
      <c r="AA82" s="176"/>
      <c r="AB82" s="167">
        <f>$AA$82*$D$82</f>
        <v>0</v>
      </c>
      <c r="AC82" s="98">
        <f t="shared" si="1"/>
        <v>0</v>
      </c>
      <c r="AF82" t="s">
        <v>2271</v>
      </c>
    </row>
    <row r="83" spans="1:32" ht="15" customHeight="1" thickBot="1">
      <c r="A83">
        <v>2</v>
      </c>
      <c r="B83" s="995"/>
      <c r="C83" s="997"/>
      <c r="D83" s="999"/>
      <c r="E83" s="162">
        <f>$E$82</f>
        <v>0</v>
      </c>
      <c r="F83" s="163">
        <f>$F$82</f>
        <v>0</v>
      </c>
      <c r="G83" s="164">
        <f>$G$82+$E$83</f>
        <v>0</v>
      </c>
      <c r="H83" s="165">
        <f>$H$82+$F$83</f>
        <v>0</v>
      </c>
      <c r="I83" s="164">
        <f>$I$82+$G$83</f>
        <v>0</v>
      </c>
      <c r="J83" s="165">
        <f>$J$82+$H$83</f>
        <v>0</v>
      </c>
      <c r="K83" s="164">
        <f>$K$82+$I$83</f>
        <v>1</v>
      </c>
      <c r="L83" s="165">
        <f>$L$82+$J$83</f>
        <v>0</v>
      </c>
      <c r="M83" s="164">
        <f>$M$82+$K$83</f>
        <v>1</v>
      </c>
      <c r="N83" s="165">
        <f>$N$82+$L$83</f>
        <v>0</v>
      </c>
      <c r="O83" s="164">
        <f>$O$82+$M$83</f>
        <v>1</v>
      </c>
      <c r="P83" s="165">
        <f>$P$82+$N$83</f>
        <v>0</v>
      </c>
      <c r="Q83" s="164">
        <f>$Q$82+$O$83</f>
        <v>1</v>
      </c>
      <c r="R83" s="165">
        <f>$R$82+$P$83</f>
        <v>0</v>
      </c>
      <c r="S83" s="164">
        <f>$S$82+$Q$83</f>
        <v>1</v>
      </c>
      <c r="T83" s="165">
        <f>$T$82+$R$83</f>
        <v>0</v>
      </c>
      <c r="U83" s="164">
        <f>$U$82+$S$83</f>
        <v>1</v>
      </c>
      <c r="V83" s="165">
        <f>$V$82+$T$83</f>
        <v>0</v>
      </c>
      <c r="W83" s="164">
        <f>$W$82+$U$83</f>
        <v>1</v>
      </c>
      <c r="X83" s="165">
        <f>$X$82+$V$83</f>
        <v>0</v>
      </c>
      <c r="Y83" s="164">
        <f>$Y$82+$W$83</f>
        <v>1</v>
      </c>
      <c r="Z83" s="165">
        <f>$Z$82+$X$83</f>
        <v>0</v>
      </c>
      <c r="AA83" s="164">
        <f>$AA$82+$Y$83</f>
        <v>1</v>
      </c>
      <c r="AB83" s="165">
        <f>$AB$82+$Z$83</f>
        <v>0</v>
      </c>
      <c r="AC83" s="98">
        <f t="shared" si="1"/>
        <v>0</v>
      </c>
    </row>
    <row r="84" spans="1:32" ht="15" customHeight="1">
      <c r="A84">
        <v>1</v>
      </c>
      <c r="B84" s="994" t="str">
        <f>'06.01-ELETRICO E LUMINOTECNICO'!$B$47</f>
        <v>06.01.100.38</v>
      </c>
      <c r="C84" s="996" t="str">
        <f>'06.01-ELETRICO E LUMINOTECNICO'!$C$47</f>
        <v>INTERRUPTOR SIMPLES (1 MÓDULO), 10A/250V, INCLUINDO SUPORTE E PLACA EM ALUMÍNIO- FORNECIMENTO E INSTALAÇÃO.</v>
      </c>
      <c r="D84" s="998">
        <f>'06.01-ELETRICO E LUMINOTECNICO'!$H$47</f>
        <v>0</v>
      </c>
      <c r="E84" s="175"/>
      <c r="F84" s="161">
        <f>$E$84*$D$84</f>
        <v>0</v>
      </c>
      <c r="G84" s="176"/>
      <c r="H84" s="167">
        <f>$G$84*$D$84</f>
        <v>0</v>
      </c>
      <c r="I84" s="176"/>
      <c r="J84" s="167">
        <f>$I$84*$D$84</f>
        <v>0</v>
      </c>
      <c r="K84" s="176">
        <v>1</v>
      </c>
      <c r="L84" s="167">
        <f>$K$84*$D$84</f>
        <v>0</v>
      </c>
      <c r="M84" s="176"/>
      <c r="N84" s="167">
        <f>$M$84*$D$84</f>
        <v>0</v>
      </c>
      <c r="O84" s="176"/>
      <c r="P84" s="167">
        <f>$O$84*$D$84</f>
        <v>0</v>
      </c>
      <c r="Q84" s="176"/>
      <c r="R84" s="167">
        <f>$Q$84*$D$84</f>
        <v>0</v>
      </c>
      <c r="S84" s="176"/>
      <c r="T84" s="167">
        <f>$S$84*$D$84</f>
        <v>0</v>
      </c>
      <c r="U84" s="176"/>
      <c r="V84" s="167">
        <f>$U$84*$D$84</f>
        <v>0</v>
      </c>
      <c r="W84" s="176"/>
      <c r="X84" s="167">
        <f>$W$84*$D$84</f>
        <v>0</v>
      </c>
      <c r="Y84" s="176"/>
      <c r="Z84" s="167">
        <f>$Y$84*$D$84</f>
        <v>0</v>
      </c>
      <c r="AA84" s="176"/>
      <c r="AB84" s="167">
        <f>$AA$84*$D$84</f>
        <v>0</v>
      </c>
      <c r="AC84" s="98">
        <f t="shared" si="1"/>
        <v>0</v>
      </c>
      <c r="AF84" t="s">
        <v>2272</v>
      </c>
    </row>
    <row r="85" spans="1:32" ht="15" customHeight="1" thickBot="1">
      <c r="A85">
        <v>2</v>
      </c>
      <c r="B85" s="995"/>
      <c r="C85" s="997"/>
      <c r="D85" s="999"/>
      <c r="E85" s="162">
        <f>$E$84</f>
        <v>0</v>
      </c>
      <c r="F85" s="163">
        <f>$F$84</f>
        <v>0</v>
      </c>
      <c r="G85" s="164">
        <f>$G$84+$E$85</f>
        <v>0</v>
      </c>
      <c r="H85" s="165">
        <f>$H$84+$F$85</f>
        <v>0</v>
      </c>
      <c r="I85" s="164">
        <f>$I$84+$G$85</f>
        <v>0</v>
      </c>
      <c r="J85" s="165">
        <f>$J$84+$H$85</f>
        <v>0</v>
      </c>
      <c r="K85" s="164">
        <f>$K$84+$I$85</f>
        <v>1</v>
      </c>
      <c r="L85" s="165">
        <f>$L$84+$J$85</f>
        <v>0</v>
      </c>
      <c r="M85" s="164">
        <f>$M$84+$K$85</f>
        <v>1</v>
      </c>
      <c r="N85" s="165">
        <f>$N$84+$L$85</f>
        <v>0</v>
      </c>
      <c r="O85" s="164">
        <f>$O$84+$M$85</f>
        <v>1</v>
      </c>
      <c r="P85" s="165">
        <f>$P$84+$N$85</f>
        <v>0</v>
      </c>
      <c r="Q85" s="164">
        <f>$Q$84+$O$85</f>
        <v>1</v>
      </c>
      <c r="R85" s="165">
        <f>$R$84+$P$85</f>
        <v>0</v>
      </c>
      <c r="S85" s="164">
        <f>$S$84+$Q$85</f>
        <v>1</v>
      </c>
      <c r="T85" s="165">
        <f>$T$84+$R$85</f>
        <v>0</v>
      </c>
      <c r="U85" s="164">
        <f>$U$84+$S$85</f>
        <v>1</v>
      </c>
      <c r="V85" s="165">
        <f>$V$84+$T$85</f>
        <v>0</v>
      </c>
      <c r="W85" s="164">
        <f>$W$84+$U$85</f>
        <v>1</v>
      </c>
      <c r="X85" s="165">
        <f>$X$84+$V$85</f>
        <v>0</v>
      </c>
      <c r="Y85" s="164">
        <f>$Y$84+$W$85</f>
        <v>1</v>
      </c>
      <c r="Z85" s="165">
        <f>$Z$84+$X$85</f>
        <v>0</v>
      </c>
      <c r="AA85" s="164">
        <f>$AA$84+$Y$85</f>
        <v>1</v>
      </c>
      <c r="AB85" s="165">
        <f>$AB$84+$Z$85</f>
        <v>0</v>
      </c>
      <c r="AC85" s="98">
        <f t="shared" si="1"/>
        <v>0</v>
      </c>
    </row>
    <row r="86" spans="1:32" ht="15" customHeight="1">
      <c r="A86">
        <v>1</v>
      </c>
      <c r="B86" s="994" t="str">
        <f>'06.01-ELETRICO E LUMINOTECNICO'!$B$48</f>
        <v>06.01.100.39</v>
      </c>
      <c r="C86" s="996" t="str">
        <f>'06.01-ELETRICO E LUMINOTECNICO'!$C$48</f>
        <v>INTERRUPTOR SIMPLES (2 MÓDULOS), 10A/250V, INCLUINDO SUPORTE E PLACA EM ALUMÍNIO - FORNECIMENTO E INSTALAÇÃO.</v>
      </c>
      <c r="D86" s="998">
        <f>'06.01-ELETRICO E LUMINOTECNICO'!$H$48</f>
        <v>0</v>
      </c>
      <c r="E86" s="175"/>
      <c r="F86" s="161">
        <f>$E$86*$D$86</f>
        <v>0</v>
      </c>
      <c r="G86" s="176"/>
      <c r="H86" s="167">
        <f>$G$86*$D$86</f>
        <v>0</v>
      </c>
      <c r="I86" s="176"/>
      <c r="J86" s="167">
        <f>$I$86*$D$86</f>
        <v>0</v>
      </c>
      <c r="K86" s="176">
        <v>1</v>
      </c>
      <c r="L86" s="167">
        <f>$K$86*$D$86</f>
        <v>0</v>
      </c>
      <c r="M86" s="176"/>
      <c r="N86" s="167">
        <f>$M$86*$D$86</f>
        <v>0</v>
      </c>
      <c r="O86" s="176"/>
      <c r="P86" s="167">
        <f>$O$86*$D$86</f>
        <v>0</v>
      </c>
      <c r="Q86" s="176"/>
      <c r="R86" s="167">
        <f>$Q$86*$D$86</f>
        <v>0</v>
      </c>
      <c r="S86" s="176"/>
      <c r="T86" s="167">
        <f>$S$86*$D$86</f>
        <v>0</v>
      </c>
      <c r="U86" s="176"/>
      <c r="V86" s="167">
        <f>$U$86*$D$86</f>
        <v>0</v>
      </c>
      <c r="W86" s="176"/>
      <c r="X86" s="167">
        <f>$W$86*$D$86</f>
        <v>0</v>
      </c>
      <c r="Y86" s="176"/>
      <c r="Z86" s="167">
        <f>$Y$86*$D$86</f>
        <v>0</v>
      </c>
      <c r="AA86" s="176"/>
      <c r="AB86" s="167">
        <f>$AA$86*$D$86</f>
        <v>0</v>
      </c>
      <c r="AC86" s="98">
        <f t="shared" si="1"/>
        <v>0</v>
      </c>
      <c r="AF86" t="s">
        <v>2273</v>
      </c>
    </row>
    <row r="87" spans="1:32" ht="15" customHeight="1" thickBot="1">
      <c r="A87">
        <v>2</v>
      </c>
      <c r="B87" s="995"/>
      <c r="C87" s="997"/>
      <c r="D87" s="999"/>
      <c r="E87" s="162">
        <f>$E$86</f>
        <v>0</v>
      </c>
      <c r="F87" s="163">
        <f>$F$86</f>
        <v>0</v>
      </c>
      <c r="G87" s="164">
        <f>$G$86+$E$87</f>
        <v>0</v>
      </c>
      <c r="H87" s="165">
        <f>$H$86+$F$87</f>
        <v>0</v>
      </c>
      <c r="I87" s="164">
        <f>$I$86+$G$87</f>
        <v>0</v>
      </c>
      <c r="J87" s="165">
        <f>$J$86+$H$87</f>
        <v>0</v>
      </c>
      <c r="K87" s="164">
        <f>$K$86+$I$87</f>
        <v>1</v>
      </c>
      <c r="L87" s="165">
        <f>$L$86+$J$87</f>
        <v>0</v>
      </c>
      <c r="M87" s="164">
        <f>$M$86+$K$87</f>
        <v>1</v>
      </c>
      <c r="N87" s="165">
        <f>$N$86+$L$87</f>
        <v>0</v>
      </c>
      <c r="O87" s="164">
        <f>$O$86+$M$87</f>
        <v>1</v>
      </c>
      <c r="P87" s="165">
        <f>$P$86+$N$87</f>
        <v>0</v>
      </c>
      <c r="Q87" s="164">
        <f>$Q$86+$O$87</f>
        <v>1</v>
      </c>
      <c r="R87" s="165">
        <f>$R$86+$P$87</f>
        <v>0</v>
      </c>
      <c r="S87" s="164">
        <f>$S$86+$Q$87</f>
        <v>1</v>
      </c>
      <c r="T87" s="165">
        <f>$T$86+$R$87</f>
        <v>0</v>
      </c>
      <c r="U87" s="164">
        <f>$U$86+$S$87</f>
        <v>1</v>
      </c>
      <c r="V87" s="165">
        <f>$V$86+$T$87</f>
        <v>0</v>
      </c>
      <c r="W87" s="164">
        <f>$W$86+$U$87</f>
        <v>1</v>
      </c>
      <c r="X87" s="165">
        <f>$X$86+$V$87</f>
        <v>0</v>
      </c>
      <c r="Y87" s="164">
        <f>$Y$86+$W$87</f>
        <v>1</v>
      </c>
      <c r="Z87" s="165">
        <f>$Z$86+$X$87</f>
        <v>0</v>
      </c>
      <c r="AA87" s="164">
        <f>$AA$86+$Y$87</f>
        <v>1</v>
      </c>
      <c r="AB87" s="165">
        <f>$AB$86+$Z$87</f>
        <v>0</v>
      </c>
      <c r="AC87" s="98">
        <f t="shared" si="1"/>
        <v>0</v>
      </c>
    </row>
    <row r="88" spans="1:32" ht="15" customHeight="1">
      <c r="A88">
        <v>1</v>
      </c>
      <c r="B88" s="994" t="str">
        <f>'06.01-ELETRICO E LUMINOTECNICO'!$B$49</f>
        <v>06.01.100.40</v>
      </c>
      <c r="C88" s="996" t="str">
        <f>'06.01-ELETRICO E LUMINOTECNICO'!$C$49</f>
        <v>INTERRUPTOR SIMPLES (3 MÓDULOS), 10A/250V, INCLUINDO SUPORTE E PLACA EM ALUMÍNIO - FORNECIMENTO E INSTALAÇÃO.</v>
      </c>
      <c r="D88" s="998">
        <f>'06.01-ELETRICO E LUMINOTECNICO'!$H$49</f>
        <v>0</v>
      </c>
      <c r="E88" s="175"/>
      <c r="F88" s="161">
        <f>$E$88*$D$88</f>
        <v>0</v>
      </c>
      <c r="G88" s="176"/>
      <c r="H88" s="167">
        <f>$G$88*$D$88</f>
        <v>0</v>
      </c>
      <c r="I88" s="176"/>
      <c r="J88" s="167">
        <f>$I$88*$D$88</f>
        <v>0</v>
      </c>
      <c r="K88" s="176">
        <v>1</v>
      </c>
      <c r="L88" s="167">
        <f>$K$88*$D$88</f>
        <v>0</v>
      </c>
      <c r="M88" s="176"/>
      <c r="N88" s="167">
        <f>$M$88*$D$88</f>
        <v>0</v>
      </c>
      <c r="O88" s="176"/>
      <c r="P88" s="167">
        <f>$O$88*$D$88</f>
        <v>0</v>
      </c>
      <c r="Q88" s="176"/>
      <c r="R88" s="167">
        <f>$Q$88*$D$88</f>
        <v>0</v>
      </c>
      <c r="S88" s="176"/>
      <c r="T88" s="167">
        <f>$S$88*$D$88</f>
        <v>0</v>
      </c>
      <c r="U88" s="176"/>
      <c r="V88" s="167">
        <f>$U$88*$D$88</f>
        <v>0</v>
      </c>
      <c r="W88" s="176"/>
      <c r="X88" s="167">
        <f>$W$88*$D$88</f>
        <v>0</v>
      </c>
      <c r="Y88" s="176"/>
      <c r="Z88" s="167">
        <f>$Y$88*$D$88</f>
        <v>0</v>
      </c>
      <c r="AA88" s="176"/>
      <c r="AB88" s="167">
        <f>$AA$88*$D$88</f>
        <v>0</v>
      </c>
      <c r="AC88" s="98">
        <f t="shared" si="1"/>
        <v>0</v>
      </c>
      <c r="AF88" t="s">
        <v>2274</v>
      </c>
    </row>
    <row r="89" spans="1:32" ht="15" customHeight="1" thickBot="1">
      <c r="A89">
        <v>2</v>
      </c>
      <c r="B89" s="995"/>
      <c r="C89" s="997"/>
      <c r="D89" s="999"/>
      <c r="E89" s="162">
        <f>$E$88</f>
        <v>0</v>
      </c>
      <c r="F89" s="163">
        <f>$F$88</f>
        <v>0</v>
      </c>
      <c r="G89" s="164">
        <f>$G$88+$E$89</f>
        <v>0</v>
      </c>
      <c r="H89" s="165">
        <f>$H$88+$F$89</f>
        <v>0</v>
      </c>
      <c r="I89" s="164">
        <f>$I$88+$G$89</f>
        <v>0</v>
      </c>
      <c r="J89" s="165">
        <f>$J$88+$H$89</f>
        <v>0</v>
      </c>
      <c r="K89" s="164">
        <f>$K$88+$I$89</f>
        <v>1</v>
      </c>
      <c r="L89" s="165">
        <f>$L$88+$J$89</f>
        <v>0</v>
      </c>
      <c r="M89" s="164">
        <f>$M$88+$K$89</f>
        <v>1</v>
      </c>
      <c r="N89" s="165">
        <f>$N$88+$L$89</f>
        <v>0</v>
      </c>
      <c r="O89" s="164">
        <f>$O$88+$M$89</f>
        <v>1</v>
      </c>
      <c r="P89" s="165">
        <f>$P$88+$N$89</f>
        <v>0</v>
      </c>
      <c r="Q89" s="164">
        <f>$Q$88+$O$89</f>
        <v>1</v>
      </c>
      <c r="R89" s="165">
        <f>$R$88+$P$89</f>
        <v>0</v>
      </c>
      <c r="S89" s="164">
        <f>$S$88+$Q$89</f>
        <v>1</v>
      </c>
      <c r="T89" s="165">
        <f>$T$88+$R$89</f>
        <v>0</v>
      </c>
      <c r="U89" s="164">
        <f>$U$88+$S$89</f>
        <v>1</v>
      </c>
      <c r="V89" s="165">
        <f>$V$88+$T$89</f>
        <v>0</v>
      </c>
      <c r="W89" s="164">
        <f>$W$88+$U$89</f>
        <v>1</v>
      </c>
      <c r="X89" s="165">
        <f>$X$88+$V$89</f>
        <v>0</v>
      </c>
      <c r="Y89" s="164">
        <f>$Y$88+$W$89</f>
        <v>1</v>
      </c>
      <c r="Z89" s="165">
        <f>$Z$88+$X$89</f>
        <v>0</v>
      </c>
      <c r="AA89" s="164">
        <f>$AA$88+$Y$89</f>
        <v>1</v>
      </c>
      <c r="AB89" s="165">
        <f>$AB$88+$Z$89</f>
        <v>0</v>
      </c>
      <c r="AC89" s="98">
        <f t="shared" si="1"/>
        <v>0</v>
      </c>
    </row>
    <row r="90" spans="1:32" ht="15" customHeight="1">
      <c r="A90">
        <v>1</v>
      </c>
      <c r="B90" s="994" t="str">
        <f>'06.01-ELETRICO E LUMINOTECNICO'!$B$50</f>
        <v>06.01.100.41</v>
      </c>
      <c r="C90" s="996" t="str">
        <f>'06.01-ELETRICO E LUMINOTECNICO'!$C$50</f>
        <v>TOMADA INDUSTRIAL/MOTOR DE SOBREPOR 3P+T - FORNECIMENTO E INSTALAÇÃO</v>
      </c>
      <c r="D90" s="998">
        <f>'06.01-ELETRICO E LUMINOTECNICO'!$H$50</f>
        <v>0</v>
      </c>
      <c r="E90" s="175"/>
      <c r="F90" s="161">
        <f>$E$90*$D$90</f>
        <v>0</v>
      </c>
      <c r="G90" s="176"/>
      <c r="H90" s="167">
        <f>$G$90*$D$90</f>
        <v>0</v>
      </c>
      <c r="I90" s="176"/>
      <c r="J90" s="167">
        <f>$I$90*$D$90</f>
        <v>0</v>
      </c>
      <c r="K90" s="176">
        <v>1</v>
      </c>
      <c r="L90" s="167">
        <f>$K$90*$D$90</f>
        <v>0</v>
      </c>
      <c r="M90" s="176"/>
      <c r="N90" s="167">
        <f>$M$90*$D$90</f>
        <v>0</v>
      </c>
      <c r="O90" s="176"/>
      <c r="P90" s="167">
        <f>$O$90*$D$90</f>
        <v>0</v>
      </c>
      <c r="Q90" s="176"/>
      <c r="R90" s="167">
        <f>$Q$90*$D$90</f>
        <v>0</v>
      </c>
      <c r="S90" s="176"/>
      <c r="T90" s="167">
        <f>$S$90*$D$90</f>
        <v>0</v>
      </c>
      <c r="U90" s="176"/>
      <c r="V90" s="167">
        <f>$U$90*$D$90</f>
        <v>0</v>
      </c>
      <c r="W90" s="176"/>
      <c r="X90" s="167">
        <f>$W$90*$D$90</f>
        <v>0</v>
      </c>
      <c r="Y90" s="176"/>
      <c r="Z90" s="167">
        <f>$Y$90*$D$90</f>
        <v>0</v>
      </c>
      <c r="AA90" s="176"/>
      <c r="AB90" s="167">
        <f>$AA$90*$D$90</f>
        <v>0</v>
      </c>
      <c r="AC90" s="98">
        <f t="shared" si="1"/>
        <v>0</v>
      </c>
      <c r="AF90" t="s">
        <v>2275</v>
      </c>
    </row>
    <row r="91" spans="1:32" ht="15" customHeight="1" thickBot="1">
      <c r="A91">
        <v>2</v>
      </c>
      <c r="B91" s="995"/>
      <c r="C91" s="997"/>
      <c r="D91" s="999"/>
      <c r="E91" s="162">
        <f>$E$90</f>
        <v>0</v>
      </c>
      <c r="F91" s="163">
        <f>$F$90</f>
        <v>0</v>
      </c>
      <c r="G91" s="164">
        <f>$G$90+$E$91</f>
        <v>0</v>
      </c>
      <c r="H91" s="165">
        <f>$H$90+$F$91</f>
        <v>0</v>
      </c>
      <c r="I91" s="164">
        <f>$I$90+$G$91</f>
        <v>0</v>
      </c>
      <c r="J91" s="165">
        <f>$J$90+$H$91</f>
        <v>0</v>
      </c>
      <c r="K91" s="164">
        <f>$K$90+$I$91</f>
        <v>1</v>
      </c>
      <c r="L91" s="165">
        <f>$L$90+$J$91</f>
        <v>0</v>
      </c>
      <c r="M91" s="164">
        <f>$M$90+$K$91</f>
        <v>1</v>
      </c>
      <c r="N91" s="165">
        <f>$N$90+$L$91</f>
        <v>0</v>
      </c>
      <c r="O91" s="164">
        <f>$O$90+$M$91</f>
        <v>1</v>
      </c>
      <c r="P91" s="165">
        <f>$P$90+$N$91</f>
        <v>0</v>
      </c>
      <c r="Q91" s="164">
        <f>$Q$90+$O$91</f>
        <v>1</v>
      </c>
      <c r="R91" s="165">
        <f>$R$90+$P$91</f>
        <v>0</v>
      </c>
      <c r="S91" s="164">
        <f>$S$90+$Q$91</f>
        <v>1</v>
      </c>
      <c r="T91" s="165">
        <f>$T$90+$R$91</f>
        <v>0</v>
      </c>
      <c r="U91" s="164">
        <f>$U$90+$S$91</f>
        <v>1</v>
      </c>
      <c r="V91" s="165">
        <f>$V$90+$T$91</f>
        <v>0</v>
      </c>
      <c r="W91" s="164">
        <f>$W$90+$U$91</f>
        <v>1</v>
      </c>
      <c r="X91" s="165">
        <f>$X$90+$V$91</f>
        <v>0</v>
      </c>
      <c r="Y91" s="164">
        <f>$Y$90+$W$91</f>
        <v>1</v>
      </c>
      <c r="Z91" s="165">
        <f>$Z$90+$X$91</f>
        <v>0</v>
      </c>
      <c r="AA91" s="164">
        <f>$AA$90+$Y$91</f>
        <v>1</v>
      </c>
      <c r="AB91" s="165">
        <f>$AB$90+$Z$91</f>
        <v>0</v>
      </c>
      <c r="AC91" s="98">
        <f t="shared" si="1"/>
        <v>0</v>
      </c>
    </row>
    <row r="92" spans="1:32" ht="15" customHeight="1">
      <c r="A92">
        <v>1</v>
      </c>
      <c r="B92" s="994" t="str">
        <f>'06.01-ELETRICO E LUMINOTECNICO'!$B$51</f>
        <v>06.01.100.42</v>
      </c>
      <c r="C92" s="996" t="str">
        <f>'06.01-ELETRICO E LUMINOTECNICO'!$C$51</f>
        <v>LUMINÁRIA TIPO PLAFON CIRCULAR, DE SOBREPOR, COM LED DE 12/13 W - FORNECIMENTO E INSTALAÇÃO. AF_09/2024</v>
      </c>
      <c r="D92" s="998">
        <f>'06.01-ELETRICO E LUMINOTECNICO'!$H$51</f>
        <v>0</v>
      </c>
      <c r="E92" s="175"/>
      <c r="F92" s="161">
        <f>$E$92*$D$92</f>
        <v>0</v>
      </c>
      <c r="G92" s="176"/>
      <c r="H92" s="167">
        <f>$G$92*$D$92</f>
        <v>0</v>
      </c>
      <c r="I92" s="176"/>
      <c r="J92" s="167">
        <f>$I$92*$D$92</f>
        <v>0</v>
      </c>
      <c r="K92" s="176">
        <v>1</v>
      </c>
      <c r="L92" s="167">
        <f>$K$92*$D$92</f>
        <v>0</v>
      </c>
      <c r="M92" s="176"/>
      <c r="N92" s="167">
        <f>$M$92*$D$92</f>
        <v>0</v>
      </c>
      <c r="O92" s="176"/>
      <c r="P92" s="167">
        <f>$O$92*$D$92</f>
        <v>0</v>
      </c>
      <c r="Q92" s="176"/>
      <c r="R92" s="167">
        <f>$Q$92*$D$92</f>
        <v>0</v>
      </c>
      <c r="S92" s="176"/>
      <c r="T92" s="167">
        <f>$S$92*$D$92</f>
        <v>0</v>
      </c>
      <c r="U92" s="176"/>
      <c r="V92" s="167">
        <f>$U$92*$D$92</f>
        <v>0</v>
      </c>
      <c r="W92" s="176"/>
      <c r="X92" s="167">
        <f>$W$92*$D$92</f>
        <v>0</v>
      </c>
      <c r="Y92" s="176"/>
      <c r="Z92" s="167">
        <f>$Y$92*$D$92</f>
        <v>0</v>
      </c>
      <c r="AA92" s="176"/>
      <c r="AB92" s="167">
        <f>$AA$92*$D$92</f>
        <v>0</v>
      </c>
      <c r="AC92" s="98">
        <f t="shared" si="1"/>
        <v>0</v>
      </c>
      <c r="AF92" t="s">
        <v>2276</v>
      </c>
    </row>
    <row r="93" spans="1:32" ht="15" customHeight="1" thickBot="1">
      <c r="A93">
        <v>2</v>
      </c>
      <c r="B93" s="995"/>
      <c r="C93" s="997"/>
      <c r="D93" s="999"/>
      <c r="E93" s="162">
        <f>$E$92</f>
        <v>0</v>
      </c>
      <c r="F93" s="163">
        <f>$F$92</f>
        <v>0</v>
      </c>
      <c r="G93" s="164">
        <f>$G$92+$E$93</f>
        <v>0</v>
      </c>
      <c r="H93" s="165">
        <f>$H$92+$F$93</f>
        <v>0</v>
      </c>
      <c r="I93" s="164">
        <f>$I$92+$G$93</f>
        <v>0</v>
      </c>
      <c r="J93" s="165">
        <f>$J$92+$H$93</f>
        <v>0</v>
      </c>
      <c r="K93" s="164">
        <f>$K$92+$I$93</f>
        <v>1</v>
      </c>
      <c r="L93" s="165">
        <f>$L$92+$J$93</f>
        <v>0</v>
      </c>
      <c r="M93" s="164">
        <f>$M$92+$K$93</f>
        <v>1</v>
      </c>
      <c r="N93" s="165">
        <f>$N$92+$L$93</f>
        <v>0</v>
      </c>
      <c r="O93" s="164">
        <f>$O$92+$M$93</f>
        <v>1</v>
      </c>
      <c r="P93" s="165">
        <f>$P$92+$N$93</f>
        <v>0</v>
      </c>
      <c r="Q93" s="164">
        <f>$Q$92+$O$93</f>
        <v>1</v>
      </c>
      <c r="R93" s="165">
        <f>$R$92+$P$93</f>
        <v>0</v>
      </c>
      <c r="S93" s="164">
        <f>$S$92+$Q$93</f>
        <v>1</v>
      </c>
      <c r="T93" s="165">
        <f>$T$92+$R$93</f>
        <v>0</v>
      </c>
      <c r="U93" s="164">
        <f>$U$92+$S$93</f>
        <v>1</v>
      </c>
      <c r="V93" s="165">
        <f>$V$92+$T$93</f>
        <v>0</v>
      </c>
      <c r="W93" s="164">
        <f>$W$92+$U$93</f>
        <v>1</v>
      </c>
      <c r="X93" s="165">
        <f>$X$92+$V$93</f>
        <v>0</v>
      </c>
      <c r="Y93" s="164">
        <f>$Y$92+$W$93</f>
        <v>1</v>
      </c>
      <c r="Z93" s="165">
        <f>$Z$92+$X$93</f>
        <v>0</v>
      </c>
      <c r="AA93" s="164">
        <f>$AA$92+$Y$93</f>
        <v>1</v>
      </c>
      <c r="AB93" s="165">
        <f>$AB$92+$Z$93</f>
        <v>0</v>
      </c>
      <c r="AC93" s="98">
        <f t="shared" si="1"/>
        <v>0</v>
      </c>
    </row>
    <row r="94" spans="1:32" ht="15" customHeight="1">
      <c r="A94">
        <v>1</v>
      </c>
      <c r="B94" s="994" t="str">
        <f>'06.01-ELETRICO E LUMINOTECNICO'!$B$52</f>
        <v>06.01.100.43</v>
      </c>
      <c r="C94" s="996" t="str">
        <f>'06.01-ELETRICO E LUMINOTECNICO'!$C$52</f>
        <v>SUPORTE METÁLICO PARA ELETROCALHA SUSPENSA, COM PINTURA EM ESMALTE, DUAS DEMÃO - FABRICADO NA OBRA</v>
      </c>
      <c r="D94" s="1039">
        <f>'06.01-ELETRICO E LUMINOTECNICO'!$H$52</f>
        <v>0</v>
      </c>
      <c r="E94" s="175"/>
      <c r="F94" s="161">
        <f>$E$94*$D$94</f>
        <v>0</v>
      </c>
      <c r="G94" s="176"/>
      <c r="H94" s="167">
        <f>$G$94*$D$94</f>
        <v>0</v>
      </c>
      <c r="I94" s="176"/>
      <c r="J94" s="167">
        <f>$I$94*$D$94</f>
        <v>0</v>
      </c>
      <c r="K94" s="176">
        <v>1</v>
      </c>
      <c r="L94" s="167">
        <f>$K$94*$D$94</f>
        <v>0</v>
      </c>
      <c r="M94" s="176"/>
      <c r="N94" s="167">
        <f>$M$94*$D$94</f>
        <v>0</v>
      </c>
      <c r="O94" s="176"/>
      <c r="P94" s="167">
        <f>$O$94*$D$94</f>
        <v>0</v>
      </c>
      <c r="Q94" s="176"/>
      <c r="R94" s="167">
        <f>$Q$94*$D$94</f>
        <v>0</v>
      </c>
      <c r="S94" s="176"/>
      <c r="T94" s="167">
        <f>$S$94*$D$94</f>
        <v>0</v>
      </c>
      <c r="U94" s="176"/>
      <c r="V94" s="167">
        <f>$U$94*$D$94</f>
        <v>0</v>
      </c>
      <c r="W94" s="176"/>
      <c r="X94" s="167">
        <f>$W$94*$D$94</f>
        <v>0</v>
      </c>
      <c r="Y94" s="176"/>
      <c r="Z94" s="167">
        <f>$Y$94*$D$94</f>
        <v>0</v>
      </c>
      <c r="AA94" s="176"/>
      <c r="AB94" s="167">
        <f>$AA$94*$D$94</f>
        <v>0</v>
      </c>
      <c r="AC94" s="98">
        <f t="shared" si="1"/>
        <v>0</v>
      </c>
      <c r="AF94" t="s">
        <v>2277</v>
      </c>
    </row>
    <row r="95" spans="1:32" ht="15" customHeight="1" thickBot="1">
      <c r="A95">
        <v>2</v>
      </c>
      <c r="B95" s="995"/>
      <c r="C95" s="997"/>
      <c r="D95" s="1040"/>
      <c r="E95" s="162">
        <f>$E$94</f>
        <v>0</v>
      </c>
      <c r="F95" s="163">
        <f>$F$94</f>
        <v>0</v>
      </c>
      <c r="G95" s="164">
        <f>$G$94+$E$95</f>
        <v>0</v>
      </c>
      <c r="H95" s="165">
        <f>$H$94+$F$95</f>
        <v>0</v>
      </c>
      <c r="I95" s="164">
        <f>$I$94+$G$95</f>
        <v>0</v>
      </c>
      <c r="J95" s="165">
        <f>$J$94+$H$95</f>
        <v>0</v>
      </c>
      <c r="K95" s="164">
        <f>$K$94+$I$95</f>
        <v>1</v>
      </c>
      <c r="L95" s="165">
        <f>$L$94+$J$95</f>
        <v>0</v>
      </c>
      <c r="M95" s="164">
        <f>$M$94+$K$95</f>
        <v>1</v>
      </c>
      <c r="N95" s="165">
        <f>$N$94+$L$95</f>
        <v>0</v>
      </c>
      <c r="O95" s="164">
        <f>$O$94+$M$95</f>
        <v>1</v>
      </c>
      <c r="P95" s="165">
        <f>$P$94+$N$95</f>
        <v>0</v>
      </c>
      <c r="Q95" s="164">
        <f>$Q$94+$O$95</f>
        <v>1</v>
      </c>
      <c r="R95" s="165">
        <f>$R$94+$P$95</f>
        <v>0</v>
      </c>
      <c r="S95" s="164">
        <f>$S$94+$Q$95</f>
        <v>1</v>
      </c>
      <c r="T95" s="165">
        <f>$T$94+$R$95</f>
        <v>0</v>
      </c>
      <c r="U95" s="164">
        <f>$U$94+$S$95</f>
        <v>1</v>
      </c>
      <c r="V95" s="165">
        <f>$V$94+$T$95</f>
        <v>0</v>
      </c>
      <c r="W95" s="164">
        <f>$W$94+$U$95</f>
        <v>1</v>
      </c>
      <c r="X95" s="165">
        <f>$X$94+$V$95</f>
        <v>0</v>
      </c>
      <c r="Y95" s="164">
        <f>$Y$94+$W$95</f>
        <v>1</v>
      </c>
      <c r="Z95" s="165">
        <f>$Z$94+$X$95</f>
        <v>0</v>
      </c>
      <c r="AA95" s="164">
        <f>$AA$94+$Y$95</f>
        <v>1</v>
      </c>
      <c r="AB95" s="165">
        <f>$AB$94+$Z$95</f>
        <v>0</v>
      </c>
      <c r="AC95" s="98">
        <f t="shared" si="1"/>
        <v>0</v>
      </c>
    </row>
    <row r="96" spans="1:32" ht="15" customHeight="1">
      <c r="A96">
        <v>1</v>
      </c>
      <c r="B96" s="994" t="str">
        <f>'06.01-ELETRICO E LUMINOTECNICO'!$B$53</f>
        <v>06.01.100.44</v>
      </c>
      <c r="C96" s="996" t="str">
        <f>'06.01-ELETRICO E LUMINOTECNICO'!$C$53</f>
        <v>LUMINÁRIA COMERCIAL COM ALETAS DE SOBREPOR COMPLETA, PARA DUAS (2) LÂMPADAS TUBULARES LED 2X18W-ØT8, TEMPERATURA DA COR 6500K, FORNECIMENTO E INSTALAÇÃO, INCLUSIVE BASE E LÂMPADA</v>
      </c>
      <c r="D96" s="1039">
        <f>'06.01-ELETRICO E LUMINOTECNICO'!$H$53</f>
        <v>0</v>
      </c>
      <c r="E96" s="175"/>
      <c r="F96" s="161">
        <f>$E$96*$D$96</f>
        <v>0</v>
      </c>
      <c r="G96" s="176"/>
      <c r="H96" s="167">
        <f>$G$96*$D$96</f>
        <v>0</v>
      </c>
      <c r="I96" s="176"/>
      <c r="J96" s="167">
        <f>$I$96*$D$96</f>
        <v>0</v>
      </c>
      <c r="K96" s="176">
        <v>1</v>
      </c>
      <c r="L96" s="167">
        <f>$K$96*$D$96</f>
        <v>0</v>
      </c>
      <c r="M96" s="176"/>
      <c r="N96" s="167">
        <f>$M$96*$D$96</f>
        <v>0</v>
      </c>
      <c r="O96" s="176"/>
      <c r="P96" s="167">
        <f>$O$96*$D$96</f>
        <v>0</v>
      </c>
      <c r="Q96" s="176"/>
      <c r="R96" s="167">
        <f>$Q$96*$D$96</f>
        <v>0</v>
      </c>
      <c r="S96" s="176"/>
      <c r="T96" s="167">
        <f>$S$96*$D$96</f>
        <v>0</v>
      </c>
      <c r="U96" s="176"/>
      <c r="V96" s="167">
        <f>$U$96*$D$96</f>
        <v>0</v>
      </c>
      <c r="W96" s="176"/>
      <c r="X96" s="167">
        <f>$W$96*$D$96</f>
        <v>0</v>
      </c>
      <c r="Y96" s="176"/>
      <c r="Z96" s="167">
        <f>$Y$96*$D$96</f>
        <v>0</v>
      </c>
      <c r="AA96" s="176"/>
      <c r="AB96" s="167">
        <f>$AA$96*$D$96</f>
        <v>0</v>
      </c>
      <c r="AC96" s="98">
        <f t="shared" si="1"/>
        <v>0</v>
      </c>
      <c r="AF96" t="s">
        <v>2278</v>
      </c>
    </row>
    <row r="97" spans="1:32" ht="15" customHeight="1" thickBot="1">
      <c r="A97">
        <v>2</v>
      </c>
      <c r="B97" s="995"/>
      <c r="C97" s="997"/>
      <c r="D97" s="1040"/>
      <c r="E97" s="162">
        <f>$E$96</f>
        <v>0</v>
      </c>
      <c r="F97" s="163">
        <f>$F$96</f>
        <v>0</v>
      </c>
      <c r="G97" s="164">
        <f>$G$96+$E$97</f>
        <v>0</v>
      </c>
      <c r="H97" s="165">
        <f>$H$96+$F$97</f>
        <v>0</v>
      </c>
      <c r="I97" s="164">
        <f>$I$96+$G$97</f>
        <v>0</v>
      </c>
      <c r="J97" s="165">
        <f>$J$96+$H$97</f>
        <v>0</v>
      </c>
      <c r="K97" s="164">
        <f>$K$96+$I$97</f>
        <v>1</v>
      </c>
      <c r="L97" s="165">
        <f>$L$96+$J$97</f>
        <v>0</v>
      </c>
      <c r="M97" s="164">
        <f>$M$96+$K$97</f>
        <v>1</v>
      </c>
      <c r="N97" s="165">
        <f>$N$96+$L$97</f>
        <v>0</v>
      </c>
      <c r="O97" s="164">
        <f>$O$96+$M$97</f>
        <v>1</v>
      </c>
      <c r="P97" s="165">
        <f>$P$96+$N$97</f>
        <v>0</v>
      </c>
      <c r="Q97" s="164">
        <f>$Q$96+$O$97</f>
        <v>1</v>
      </c>
      <c r="R97" s="165">
        <f>$R$96+$P$97</f>
        <v>0</v>
      </c>
      <c r="S97" s="164">
        <f>$S$96+$Q$97</f>
        <v>1</v>
      </c>
      <c r="T97" s="165">
        <f>$T$96+$R$97</f>
        <v>0</v>
      </c>
      <c r="U97" s="164">
        <f>$U$96+$S$97</f>
        <v>1</v>
      </c>
      <c r="V97" s="165">
        <f>$V$96+$T$97</f>
        <v>0</v>
      </c>
      <c r="W97" s="164">
        <f>$W$96+$U$97</f>
        <v>1</v>
      </c>
      <c r="X97" s="165">
        <f>$X$96+$V$97</f>
        <v>0</v>
      </c>
      <c r="Y97" s="164">
        <f>$Y$96+$W$97</f>
        <v>1</v>
      </c>
      <c r="Z97" s="165">
        <f>$Z$96+$X$97</f>
        <v>0</v>
      </c>
      <c r="AA97" s="164">
        <f>$AA$96+$Y$97</f>
        <v>1</v>
      </c>
      <c r="AB97" s="165">
        <f>$AB$96+$Z$97</f>
        <v>0</v>
      </c>
      <c r="AC97" s="98">
        <f t="shared" si="1"/>
        <v>0</v>
      </c>
    </row>
    <row r="98" spans="1:32" ht="15" customHeight="1">
      <c r="A98">
        <v>1</v>
      </c>
      <c r="B98" s="994" t="str">
        <f>'06.01-ELETRICO E LUMINOTECNICO'!$B$54</f>
        <v>06.01.100.45</v>
      </c>
      <c r="C98" s="996" t="str">
        <f>'06.01-ELETRICO E LUMINOTECNICO'!$C$54</f>
        <v>LUMINÁRIA COMERCIAL COM ALETAS DE SOBREPOR COMPLETA, PARA QUATRO (4) LÂMPADAS TUBULARES
LED 4X18W-ØT8, TEMPERATURA DA COR 6500K, FORNECIMENTO E INSTALAÇÃO, INCLUSIVE BASE E LÂMPADA</v>
      </c>
      <c r="D98" s="1039">
        <f>'06.01-ELETRICO E LUMINOTECNICO'!$H$54</f>
        <v>0</v>
      </c>
      <c r="E98" s="175"/>
      <c r="F98" s="161">
        <f>$E$98*$D$98</f>
        <v>0</v>
      </c>
      <c r="G98" s="176"/>
      <c r="H98" s="167">
        <f>$G$98*$D$98</f>
        <v>0</v>
      </c>
      <c r="I98" s="176"/>
      <c r="J98" s="167">
        <f>$I$98*$D$98</f>
        <v>0</v>
      </c>
      <c r="K98" s="176">
        <v>1</v>
      </c>
      <c r="L98" s="167">
        <f>$K$98*$D$98</f>
        <v>0</v>
      </c>
      <c r="M98" s="176"/>
      <c r="N98" s="167">
        <f>$M$98*$D$98</f>
        <v>0</v>
      </c>
      <c r="O98" s="176"/>
      <c r="P98" s="167">
        <f>$O$98*$D$98</f>
        <v>0</v>
      </c>
      <c r="Q98" s="176"/>
      <c r="R98" s="167">
        <f>$Q$98*$D$98</f>
        <v>0</v>
      </c>
      <c r="S98" s="176"/>
      <c r="T98" s="167">
        <f>$S$98*$D$98</f>
        <v>0</v>
      </c>
      <c r="U98" s="176"/>
      <c r="V98" s="167">
        <f>$U$98*$D$98</f>
        <v>0</v>
      </c>
      <c r="W98" s="176"/>
      <c r="X98" s="167">
        <f>$W$98*$D$98</f>
        <v>0</v>
      </c>
      <c r="Y98" s="176"/>
      <c r="Z98" s="167">
        <f>$Y$98*$D$98</f>
        <v>0</v>
      </c>
      <c r="AA98" s="176"/>
      <c r="AB98" s="167">
        <f>$AA$98*$D$98</f>
        <v>0</v>
      </c>
      <c r="AC98" s="98">
        <f t="shared" si="1"/>
        <v>0</v>
      </c>
      <c r="AF98" t="s">
        <v>2279</v>
      </c>
    </row>
    <row r="99" spans="1:32" ht="15" customHeight="1" thickBot="1">
      <c r="A99">
        <v>2</v>
      </c>
      <c r="B99" s="995"/>
      <c r="C99" s="997"/>
      <c r="D99" s="1040"/>
      <c r="E99" s="162">
        <f>$E$98</f>
        <v>0</v>
      </c>
      <c r="F99" s="163">
        <f>$F$98</f>
        <v>0</v>
      </c>
      <c r="G99" s="164">
        <f>$G$98+$E$99</f>
        <v>0</v>
      </c>
      <c r="H99" s="165">
        <f>$H$98+$F$99</f>
        <v>0</v>
      </c>
      <c r="I99" s="164">
        <f>$I$98+$G$99</f>
        <v>0</v>
      </c>
      <c r="J99" s="165">
        <f>$J$98+$H$99</f>
        <v>0</v>
      </c>
      <c r="K99" s="164">
        <f>$K$98+$I$99</f>
        <v>1</v>
      </c>
      <c r="L99" s="165">
        <f>$L$98+$J$99</f>
        <v>0</v>
      </c>
      <c r="M99" s="164">
        <f>$M$98+$K$99</f>
        <v>1</v>
      </c>
      <c r="N99" s="165">
        <f>$N$98+$L$99</f>
        <v>0</v>
      </c>
      <c r="O99" s="164">
        <f>$O$98+$M$99</f>
        <v>1</v>
      </c>
      <c r="P99" s="165">
        <f>$P$98+$N$99</f>
        <v>0</v>
      </c>
      <c r="Q99" s="164">
        <f>$Q$98+$O$99</f>
        <v>1</v>
      </c>
      <c r="R99" s="165">
        <f>$R$98+$P$99</f>
        <v>0</v>
      </c>
      <c r="S99" s="164">
        <f>$S$98+$Q$99</f>
        <v>1</v>
      </c>
      <c r="T99" s="165">
        <f>$T$98+$R$99</f>
        <v>0</v>
      </c>
      <c r="U99" s="164">
        <f>$U$98+$S$99</f>
        <v>1</v>
      </c>
      <c r="V99" s="165">
        <f>$V$98+$T$99</f>
        <v>0</v>
      </c>
      <c r="W99" s="164">
        <f>$W$98+$U$99</f>
        <v>1</v>
      </c>
      <c r="X99" s="165">
        <f>$X$98+$V$99</f>
        <v>0</v>
      </c>
      <c r="Y99" s="164">
        <f>$Y$98+$W$99</f>
        <v>1</v>
      </c>
      <c r="Z99" s="165">
        <f>$Z$98+$X$99</f>
        <v>0</v>
      </c>
      <c r="AA99" s="164">
        <f>$AA$98+$Y$99</f>
        <v>1</v>
      </c>
      <c r="AB99" s="165">
        <f>$AB$98+$Z$99</f>
        <v>0</v>
      </c>
      <c r="AC99" s="98">
        <f t="shared" si="1"/>
        <v>0</v>
      </c>
    </row>
    <row r="100" spans="1:32" ht="15" customHeight="1">
      <c r="A100">
        <v>1</v>
      </c>
      <c r="B100" s="994" t="str">
        <f>'06.01-ELETRICO E LUMINOTECNICO'!$B$55</f>
        <v>06.01.100.46</v>
      </c>
      <c r="C100" s="996" t="str">
        <f>'06.01-ELETRICO E LUMINOTECNICO'!$C$55</f>
        <v>LUMINÁRIA TIPO PLAFON, CIRCULAR, 30 cm, DE SOBREPOR, LED 24 W, 2000LM - FORNECIMENTO E INSTALAÇÃO</v>
      </c>
      <c r="D100" s="998">
        <f>'06.01-ELETRICO E LUMINOTECNICO'!$H$55</f>
        <v>0</v>
      </c>
      <c r="E100" s="175"/>
      <c r="F100" s="161">
        <f>$E$100*$D$100</f>
        <v>0</v>
      </c>
      <c r="G100" s="176"/>
      <c r="H100" s="167">
        <f>$G$100*$D$100</f>
        <v>0</v>
      </c>
      <c r="I100" s="176"/>
      <c r="J100" s="167">
        <f>$I$100*$D$100</f>
        <v>0</v>
      </c>
      <c r="K100" s="176"/>
      <c r="L100" s="167">
        <f>$K$100*$D$100</f>
        <v>0</v>
      </c>
      <c r="M100" s="176">
        <v>1</v>
      </c>
      <c r="N100" s="167">
        <f>$M$100*$D$100</f>
        <v>0</v>
      </c>
      <c r="O100" s="176"/>
      <c r="P100" s="167">
        <f>$O$100*$D$100</f>
        <v>0</v>
      </c>
      <c r="Q100" s="176"/>
      <c r="R100" s="167">
        <f>$Q$100*$D$100</f>
        <v>0</v>
      </c>
      <c r="S100" s="176"/>
      <c r="T100" s="167">
        <f>$S$100*$D$100</f>
        <v>0</v>
      </c>
      <c r="U100" s="176"/>
      <c r="V100" s="167">
        <f>$U$100*$D$100</f>
        <v>0</v>
      </c>
      <c r="W100" s="176"/>
      <c r="X100" s="167">
        <f>$W$100*$D$100</f>
        <v>0</v>
      </c>
      <c r="Y100" s="176"/>
      <c r="Z100" s="167">
        <f>$Y$100*$D$100</f>
        <v>0</v>
      </c>
      <c r="AA100" s="176"/>
      <c r="AB100" s="167">
        <f>$AA$100*$D$100</f>
        <v>0</v>
      </c>
      <c r="AC100" s="98">
        <f t="shared" si="1"/>
        <v>0</v>
      </c>
      <c r="AF100" t="s">
        <v>2280</v>
      </c>
    </row>
    <row r="101" spans="1:32" ht="15" customHeight="1" thickBot="1">
      <c r="A101">
        <v>2</v>
      </c>
      <c r="B101" s="995"/>
      <c r="C101" s="997"/>
      <c r="D101" s="999"/>
      <c r="E101" s="162">
        <f>$E$100</f>
        <v>0</v>
      </c>
      <c r="F101" s="163">
        <f>$F$100</f>
        <v>0</v>
      </c>
      <c r="G101" s="164">
        <f>$G$100+$E$101</f>
        <v>0</v>
      </c>
      <c r="H101" s="165">
        <f>$H$100+$F$101</f>
        <v>0</v>
      </c>
      <c r="I101" s="164">
        <f>$I$100+$G$101</f>
        <v>0</v>
      </c>
      <c r="J101" s="165">
        <f>$J$100+$H$101</f>
        <v>0</v>
      </c>
      <c r="K101" s="164">
        <f>$K$100+$I$101</f>
        <v>0</v>
      </c>
      <c r="L101" s="165">
        <f>$L$100+$J$101</f>
        <v>0</v>
      </c>
      <c r="M101" s="164">
        <f>$M$100+$K$101</f>
        <v>1</v>
      </c>
      <c r="N101" s="165">
        <f>$N$100+$L$101</f>
        <v>0</v>
      </c>
      <c r="O101" s="164">
        <f>$O$100+$M$101</f>
        <v>1</v>
      </c>
      <c r="P101" s="165">
        <f>$P$100+$N$101</f>
        <v>0</v>
      </c>
      <c r="Q101" s="164">
        <f>$Q$100+$O$101</f>
        <v>1</v>
      </c>
      <c r="R101" s="165">
        <f>$R$100+$P$101</f>
        <v>0</v>
      </c>
      <c r="S101" s="164">
        <f>$S$100+$Q$101</f>
        <v>1</v>
      </c>
      <c r="T101" s="165">
        <f>$T$100+$R$101</f>
        <v>0</v>
      </c>
      <c r="U101" s="164">
        <f>$U$100+$S$101</f>
        <v>1</v>
      </c>
      <c r="V101" s="165">
        <f>$V$100+$T$101</f>
        <v>0</v>
      </c>
      <c r="W101" s="164">
        <f>$W$100+$U$101</f>
        <v>1</v>
      </c>
      <c r="X101" s="165">
        <f>$X$100+$V$101</f>
        <v>0</v>
      </c>
      <c r="Y101" s="164">
        <f>$Y$100+$W$101</f>
        <v>1</v>
      </c>
      <c r="Z101" s="165">
        <f>$Z$100+$X$101</f>
        <v>0</v>
      </c>
      <c r="AA101" s="164">
        <f>$AA$100+$Y$101</f>
        <v>1</v>
      </c>
      <c r="AB101" s="165">
        <f>$AB$100+$Z$101</f>
        <v>0</v>
      </c>
      <c r="AC101" s="98">
        <f t="shared" si="1"/>
        <v>0</v>
      </c>
    </row>
    <row r="102" spans="1:32" ht="15" customHeight="1">
      <c r="A102">
        <v>1</v>
      </c>
      <c r="B102" s="994" t="str">
        <f>'06.01-ELETRICO E LUMINOTECNICO'!$B$56</f>
        <v>06.01.100.47</v>
      </c>
      <c r="C102" s="996" t="str">
        <f>'06.01-ELETRICO E LUMINOTECNICO'!$C$56</f>
        <v>ARANDELA EXTERNA, TIPO PRATO 30CM, BRAÇO CURVO, E27, COM LÂMPADA LED E27 30W - FORNECIMENTO E INSTALAÇÃO</v>
      </c>
      <c r="D102" s="998">
        <f>'06.01-ELETRICO E LUMINOTECNICO'!$H$56</f>
        <v>0</v>
      </c>
      <c r="E102" s="175"/>
      <c r="F102" s="161">
        <f>$E$102*$D$102</f>
        <v>0</v>
      </c>
      <c r="G102" s="176"/>
      <c r="H102" s="167">
        <f>$G$102*$D$102</f>
        <v>0</v>
      </c>
      <c r="I102" s="176"/>
      <c r="J102" s="167">
        <f>$I$102*$D$102</f>
        <v>0</v>
      </c>
      <c r="K102" s="176"/>
      <c r="L102" s="167">
        <f>$K$102*$D$102</f>
        <v>0</v>
      </c>
      <c r="M102" s="176">
        <v>1</v>
      </c>
      <c r="N102" s="167">
        <f>$M$102*$D$102</f>
        <v>0</v>
      </c>
      <c r="O102" s="176"/>
      <c r="P102" s="167">
        <f>$O$102*$D$102</f>
        <v>0</v>
      </c>
      <c r="Q102" s="176"/>
      <c r="R102" s="167">
        <f>$Q$102*$D$102</f>
        <v>0</v>
      </c>
      <c r="S102" s="176"/>
      <c r="T102" s="167">
        <f>$S$102*$D$102</f>
        <v>0</v>
      </c>
      <c r="U102" s="176"/>
      <c r="V102" s="167">
        <f>$U$102*$D$102</f>
        <v>0</v>
      </c>
      <c r="W102" s="176"/>
      <c r="X102" s="167">
        <f>$W$102*$D$102</f>
        <v>0</v>
      </c>
      <c r="Y102" s="176"/>
      <c r="Z102" s="167">
        <f>$Y$102*$D$102</f>
        <v>0</v>
      </c>
      <c r="AA102" s="176"/>
      <c r="AB102" s="167">
        <f>$AA$102*$D$102</f>
        <v>0</v>
      </c>
      <c r="AC102" s="98">
        <f t="shared" si="1"/>
        <v>0</v>
      </c>
      <c r="AF102" t="s">
        <v>2281</v>
      </c>
    </row>
    <row r="103" spans="1:32" ht="15" customHeight="1" thickBot="1">
      <c r="A103">
        <v>2</v>
      </c>
      <c r="B103" s="995"/>
      <c r="C103" s="997"/>
      <c r="D103" s="999"/>
      <c r="E103" s="162">
        <f>$E$102</f>
        <v>0</v>
      </c>
      <c r="F103" s="163">
        <f>$F$102</f>
        <v>0</v>
      </c>
      <c r="G103" s="164">
        <f>$G$102+$E$103</f>
        <v>0</v>
      </c>
      <c r="H103" s="165">
        <f>$H$102+$F$103</f>
        <v>0</v>
      </c>
      <c r="I103" s="164">
        <f>$I$102+$G$103</f>
        <v>0</v>
      </c>
      <c r="J103" s="165">
        <f>$J$102+$H$103</f>
        <v>0</v>
      </c>
      <c r="K103" s="164">
        <f>$K$102+$I$103</f>
        <v>0</v>
      </c>
      <c r="L103" s="165">
        <f>$L$102+$J$103</f>
        <v>0</v>
      </c>
      <c r="M103" s="164">
        <f>$M$102+$K$103</f>
        <v>1</v>
      </c>
      <c r="N103" s="165">
        <f>$N$102+$L$103</f>
        <v>0</v>
      </c>
      <c r="O103" s="164">
        <f>$O$102+$M$103</f>
        <v>1</v>
      </c>
      <c r="P103" s="165">
        <f>$P$102+$N$103</f>
        <v>0</v>
      </c>
      <c r="Q103" s="164">
        <f>$Q$102+$O$103</f>
        <v>1</v>
      </c>
      <c r="R103" s="165">
        <f>$R$102+$P$103</f>
        <v>0</v>
      </c>
      <c r="S103" s="164">
        <f>$S$102+$Q$103</f>
        <v>1</v>
      </c>
      <c r="T103" s="165">
        <f>$T$102+$R$103</f>
        <v>0</v>
      </c>
      <c r="U103" s="164">
        <f>$U$102+$S$103</f>
        <v>1</v>
      </c>
      <c r="V103" s="165">
        <f>$V$102+$T$103</f>
        <v>0</v>
      </c>
      <c r="W103" s="164">
        <f>$W$102+$U$103</f>
        <v>1</v>
      </c>
      <c r="X103" s="165">
        <f>$X$102+$V$103</f>
        <v>0</v>
      </c>
      <c r="Y103" s="164">
        <f>$Y$102+$W$103</f>
        <v>1</v>
      </c>
      <c r="Z103" s="165">
        <f>$Z$102+$X$103</f>
        <v>0</v>
      </c>
      <c r="AA103" s="164">
        <f>$AA$102+$Y$103</f>
        <v>1</v>
      </c>
      <c r="AB103" s="165">
        <f>$AB$102+$Z$103</f>
        <v>0</v>
      </c>
      <c r="AC103" s="98">
        <f t="shared" si="1"/>
        <v>0</v>
      </c>
    </row>
    <row r="104" spans="1:32" ht="15" customHeight="1">
      <c r="A104">
        <v>1</v>
      </c>
      <c r="B104" s="994" t="str">
        <f>'06.01-ELETRICO E LUMINOTECNICO'!$B$57</f>
        <v>06.01.100.48</v>
      </c>
      <c r="C104" s="996" t="str">
        <f>'06.01-ELETRICO E LUMINOTECNICO'!$C$57</f>
        <v>LUMINÁRIA TIPO PLAFON, CIRCULAR, 22 cm, DE SOBREPOR, LED 18 W, 1500LM - FORNECIMENTO E INSTALAÇÃO</v>
      </c>
      <c r="D104" s="998">
        <f>'06.01-ELETRICO E LUMINOTECNICO'!$H$57</f>
        <v>0</v>
      </c>
      <c r="E104" s="175"/>
      <c r="F104" s="161">
        <f>$E$104*$D$104</f>
        <v>0</v>
      </c>
      <c r="G104" s="176"/>
      <c r="H104" s="167">
        <f>$G$104*$D$104</f>
        <v>0</v>
      </c>
      <c r="I104" s="176"/>
      <c r="J104" s="167">
        <f>$I$104*$D$104</f>
        <v>0</v>
      </c>
      <c r="K104" s="176"/>
      <c r="L104" s="167">
        <f>$K$104*$D$104</f>
        <v>0</v>
      </c>
      <c r="M104" s="176">
        <v>1</v>
      </c>
      <c r="N104" s="167">
        <f>$M$104*$D$104</f>
        <v>0</v>
      </c>
      <c r="O104" s="176"/>
      <c r="P104" s="167">
        <f>$O$104*$D$104</f>
        <v>0</v>
      </c>
      <c r="Q104" s="176"/>
      <c r="R104" s="167">
        <f>$Q$104*$D$104</f>
        <v>0</v>
      </c>
      <c r="S104" s="176"/>
      <c r="T104" s="167">
        <f>$S$104*$D$104</f>
        <v>0</v>
      </c>
      <c r="U104" s="176"/>
      <c r="V104" s="167">
        <f>$U$104*$D$104</f>
        <v>0</v>
      </c>
      <c r="W104" s="176"/>
      <c r="X104" s="167">
        <f>$W$104*$D$104</f>
        <v>0</v>
      </c>
      <c r="Y104" s="176"/>
      <c r="Z104" s="167">
        <f>$Y$104*$D$104</f>
        <v>0</v>
      </c>
      <c r="AA104" s="176"/>
      <c r="AB104" s="167">
        <f>$AA$104*$D$104</f>
        <v>0</v>
      </c>
      <c r="AC104" s="98">
        <f t="shared" si="1"/>
        <v>0</v>
      </c>
      <c r="AF104" t="s">
        <v>2282</v>
      </c>
    </row>
    <row r="105" spans="1:32" ht="15" customHeight="1" thickBot="1">
      <c r="A105">
        <v>2</v>
      </c>
      <c r="B105" s="995"/>
      <c r="C105" s="997"/>
      <c r="D105" s="999"/>
      <c r="E105" s="162">
        <f>$E$104</f>
        <v>0</v>
      </c>
      <c r="F105" s="163">
        <f>$F$104</f>
        <v>0</v>
      </c>
      <c r="G105" s="164">
        <f>$G$104+$E$105</f>
        <v>0</v>
      </c>
      <c r="H105" s="165">
        <f>$H$104+$F$105</f>
        <v>0</v>
      </c>
      <c r="I105" s="164">
        <f>$I$104+$G$105</f>
        <v>0</v>
      </c>
      <c r="J105" s="165">
        <f>$J$104+$H$105</f>
        <v>0</v>
      </c>
      <c r="K105" s="164">
        <f>$K$104+$I$105</f>
        <v>0</v>
      </c>
      <c r="L105" s="165">
        <f>$L$104+$J$105</f>
        <v>0</v>
      </c>
      <c r="M105" s="164">
        <f>$M$104+$K$105</f>
        <v>1</v>
      </c>
      <c r="N105" s="165">
        <f>$N$104+$L$105</f>
        <v>0</v>
      </c>
      <c r="O105" s="164">
        <f>$O$104+$M$105</f>
        <v>1</v>
      </c>
      <c r="P105" s="165">
        <f>$P$104+$N$105</f>
        <v>0</v>
      </c>
      <c r="Q105" s="164">
        <f>$Q$104+$O$105</f>
        <v>1</v>
      </c>
      <c r="R105" s="165">
        <f>$R$104+$P$105</f>
        <v>0</v>
      </c>
      <c r="S105" s="164">
        <f>$S$104+$Q$105</f>
        <v>1</v>
      </c>
      <c r="T105" s="165">
        <f>$T$104+$R$105</f>
        <v>0</v>
      </c>
      <c r="U105" s="164">
        <f>$U$104+$S$105</f>
        <v>1</v>
      </c>
      <c r="V105" s="165">
        <f>$V$104+$T$105</f>
        <v>0</v>
      </c>
      <c r="W105" s="164">
        <f>$W$104+$U$105</f>
        <v>1</v>
      </c>
      <c r="X105" s="165">
        <f>$X$104+$V$105</f>
        <v>0</v>
      </c>
      <c r="Y105" s="164">
        <f>$Y$104+$W$105</f>
        <v>1</v>
      </c>
      <c r="Z105" s="165">
        <f>$Z$104+$X$105</f>
        <v>0</v>
      </c>
      <c r="AA105" s="164">
        <f>$AA$104+$Y$105</f>
        <v>1</v>
      </c>
      <c r="AB105" s="165">
        <f>$AB$104+$Z$105</f>
        <v>0</v>
      </c>
      <c r="AC105" s="98">
        <f t="shared" si="1"/>
        <v>0</v>
      </c>
    </row>
    <row r="106" spans="1:32" ht="15" customHeight="1" thickBot="1">
      <c r="B106" s="76" t="str">
        <f>'06.01-ELETRICO E LUMINOTECNICO'!$B$58</f>
        <v>06.02.000</v>
      </c>
      <c r="C106" s="104" t="str">
        <f>'06.01-ELETRICO E LUMINOTECNICO'!$C$58</f>
        <v>BLOCO BCD</v>
      </c>
      <c r="D106" s="106">
        <f>'06.01-ELETRICO E LUMINOTECNICO'!$H$58</f>
        <v>0</v>
      </c>
      <c r="E106" s="177"/>
      <c r="F106" s="178"/>
      <c r="G106" s="179"/>
      <c r="H106" s="180"/>
      <c r="I106" s="179"/>
      <c r="J106" s="180"/>
      <c r="K106" s="179"/>
      <c r="L106" s="180"/>
      <c r="M106" s="179"/>
      <c r="N106" s="180"/>
      <c r="O106" s="179"/>
      <c r="P106" s="180"/>
      <c r="Q106" s="179"/>
      <c r="R106" s="180"/>
      <c r="S106" s="179"/>
      <c r="T106" s="180"/>
      <c r="U106" s="179"/>
      <c r="V106" s="180"/>
      <c r="W106" s="179"/>
      <c r="X106" s="180"/>
      <c r="Y106" s="179"/>
      <c r="Z106" s="180"/>
      <c r="AA106" s="179"/>
      <c r="AB106" s="180"/>
      <c r="AC106" s="98">
        <f t="shared" si="1"/>
        <v>0</v>
      </c>
      <c r="AF106" s="200" t="s">
        <v>891</v>
      </c>
    </row>
    <row r="107" spans="1:32" ht="15" customHeight="1">
      <c r="A107">
        <v>1</v>
      </c>
      <c r="B107" s="994" t="str">
        <f>'06.01-ELETRICO E LUMINOTECNICO'!$B$59</f>
        <v>06.02.100.01</v>
      </c>
      <c r="C107" s="996" t="str">
        <f>'06.01-ELETRICO E LUMINOTECNICO'!$C$59</f>
        <v>REMOÇÃO DE INSTALAÇÕES ELÉTRICAS (INTERRUPTORES/TOMADAS), INCLUSIVE RECOMPOSIÇÃO COM ARGAMASSA E ACABAMENTO EM MASSA LÁTEX</v>
      </c>
      <c r="D107" s="998">
        <f>'06.01-ELETRICO E LUMINOTECNICO'!$H$59</f>
        <v>0</v>
      </c>
      <c r="E107" s="175"/>
      <c r="F107" s="161">
        <f>$E$107*$D$107</f>
        <v>0</v>
      </c>
      <c r="G107" s="176"/>
      <c r="H107" s="167">
        <f>$G$107*$D$107</f>
        <v>0</v>
      </c>
      <c r="I107" s="176"/>
      <c r="J107" s="167">
        <f>$I$107*$D$107</f>
        <v>0</v>
      </c>
      <c r="K107" s="176"/>
      <c r="L107" s="167">
        <f>$K$107*$D$107</f>
        <v>0</v>
      </c>
      <c r="M107" s="176">
        <v>1</v>
      </c>
      <c r="N107" s="167">
        <f>$M$107*$D$107</f>
        <v>0</v>
      </c>
      <c r="O107" s="176"/>
      <c r="P107" s="167">
        <f>$O$107*$D$107</f>
        <v>0</v>
      </c>
      <c r="Q107" s="176"/>
      <c r="R107" s="167">
        <f>$Q$107*$D$107</f>
        <v>0</v>
      </c>
      <c r="S107" s="176"/>
      <c r="T107" s="167">
        <f>$S$107*$D$107</f>
        <v>0</v>
      </c>
      <c r="U107" s="176"/>
      <c r="V107" s="167">
        <f>$U$107*$D$107</f>
        <v>0</v>
      </c>
      <c r="W107" s="176"/>
      <c r="X107" s="167">
        <f>$W$107*$D$107</f>
        <v>0</v>
      </c>
      <c r="Y107" s="176"/>
      <c r="Z107" s="167">
        <f>$Y$107*$D$107</f>
        <v>0</v>
      </c>
      <c r="AA107" s="176"/>
      <c r="AB107" s="167">
        <f>$AA$107*$D$107</f>
        <v>0</v>
      </c>
      <c r="AC107" s="98">
        <f t="shared" si="1"/>
        <v>0</v>
      </c>
      <c r="AF107" t="s">
        <v>2283</v>
      </c>
    </row>
    <row r="108" spans="1:32" ht="15" customHeight="1" thickBot="1">
      <c r="A108">
        <v>2</v>
      </c>
      <c r="B108" s="995"/>
      <c r="C108" s="997"/>
      <c r="D108" s="999"/>
      <c r="E108" s="162">
        <f>$E$107</f>
        <v>0</v>
      </c>
      <c r="F108" s="163">
        <f>$F$107</f>
        <v>0</v>
      </c>
      <c r="G108" s="164">
        <f>$G$107+$E$108</f>
        <v>0</v>
      </c>
      <c r="H108" s="165">
        <f>$H$107+$F$108</f>
        <v>0</v>
      </c>
      <c r="I108" s="164">
        <f>$I$107+$G$108</f>
        <v>0</v>
      </c>
      <c r="J108" s="165">
        <f>$J$107+$H$108</f>
        <v>0</v>
      </c>
      <c r="K108" s="164">
        <f>$K$107+$I$108</f>
        <v>0</v>
      </c>
      <c r="L108" s="165">
        <f>$L$107+$J$108</f>
        <v>0</v>
      </c>
      <c r="M108" s="164">
        <f>$M$107+$K$108</f>
        <v>1</v>
      </c>
      <c r="N108" s="165">
        <f>$N$107+$L$108</f>
        <v>0</v>
      </c>
      <c r="O108" s="164">
        <f>$O$107+$M$108</f>
        <v>1</v>
      </c>
      <c r="P108" s="165">
        <f>$P$107+$N$108</f>
        <v>0</v>
      </c>
      <c r="Q108" s="164">
        <f>$Q$107+$O$108</f>
        <v>1</v>
      </c>
      <c r="R108" s="165">
        <f>$R$107+$P$108</f>
        <v>0</v>
      </c>
      <c r="S108" s="164">
        <f>$S$107+$Q$108</f>
        <v>1</v>
      </c>
      <c r="T108" s="165">
        <f>$T$107+$R$108</f>
        <v>0</v>
      </c>
      <c r="U108" s="164">
        <f>$U$107+$S$108</f>
        <v>1</v>
      </c>
      <c r="V108" s="165">
        <f>$V$107+$T$108</f>
        <v>0</v>
      </c>
      <c r="W108" s="164">
        <f>$W$107+$U$108</f>
        <v>1</v>
      </c>
      <c r="X108" s="165">
        <f>$X$107+$V$108</f>
        <v>0</v>
      </c>
      <c r="Y108" s="164">
        <f>$Y$107+$W$108</f>
        <v>1</v>
      </c>
      <c r="Z108" s="165">
        <f>$Z$107+$X$108</f>
        <v>0</v>
      </c>
      <c r="AA108" s="164">
        <f>$AA$107+$Y$108</f>
        <v>1</v>
      </c>
      <c r="AB108" s="165">
        <f>$AB$107+$Z$108</f>
        <v>0</v>
      </c>
      <c r="AC108" s="98">
        <f t="shared" si="1"/>
        <v>0</v>
      </c>
    </row>
    <row r="109" spans="1:32" ht="15" customHeight="1">
      <c r="A109">
        <v>1</v>
      </c>
      <c r="B109" s="994" t="str">
        <f>'06.01-ELETRICO E LUMINOTECNICO'!$B$60</f>
        <v>06.02.100.02</v>
      </c>
      <c r="C109" s="996" t="str">
        <f>'06.01-ELETRICO E LUMINOTECNICO'!$C$60</f>
        <v>REMOÇÃO DE INSTALAÇÕES ELÉTRICAS (QUADROS), INCLUSIVE RECOMPOSIÇÃO COM ARGAMASSA E ACABAMENTO EM MASSA LÁTEX</v>
      </c>
      <c r="D109" s="998">
        <f>'06.01-ELETRICO E LUMINOTECNICO'!$H$60</f>
        <v>0</v>
      </c>
      <c r="E109" s="175"/>
      <c r="F109" s="161">
        <f>$E$109*$D$109</f>
        <v>0</v>
      </c>
      <c r="G109" s="176"/>
      <c r="H109" s="167">
        <f>$G$109*$D$109</f>
        <v>0</v>
      </c>
      <c r="I109" s="176"/>
      <c r="J109" s="167">
        <f>$I$109*$D$109</f>
        <v>0</v>
      </c>
      <c r="K109" s="176"/>
      <c r="L109" s="167">
        <f>$K$109*$D$109</f>
        <v>0</v>
      </c>
      <c r="M109" s="176">
        <v>1</v>
      </c>
      <c r="N109" s="167">
        <f>$M$109*$D$109</f>
        <v>0</v>
      </c>
      <c r="O109" s="176"/>
      <c r="P109" s="167">
        <f>$O$109*$D$109</f>
        <v>0</v>
      </c>
      <c r="Q109" s="176"/>
      <c r="R109" s="167">
        <f>$Q$109*$D$109</f>
        <v>0</v>
      </c>
      <c r="S109" s="176"/>
      <c r="T109" s="167">
        <f>$S$109*$D$109</f>
        <v>0</v>
      </c>
      <c r="U109" s="176"/>
      <c r="V109" s="167">
        <f>$U$109*$D$109</f>
        <v>0</v>
      </c>
      <c r="W109" s="176"/>
      <c r="X109" s="167">
        <f>$W$109*$D$109</f>
        <v>0</v>
      </c>
      <c r="Y109" s="176"/>
      <c r="Z109" s="167">
        <f>$Y$109*$D$109</f>
        <v>0</v>
      </c>
      <c r="AA109" s="176"/>
      <c r="AB109" s="167">
        <f>$AA$109*$D$109</f>
        <v>0</v>
      </c>
      <c r="AC109" s="98">
        <f t="shared" si="1"/>
        <v>0</v>
      </c>
      <c r="AF109" t="s">
        <v>2284</v>
      </c>
    </row>
    <row r="110" spans="1:32" ht="15" customHeight="1" thickBot="1">
      <c r="A110">
        <v>2</v>
      </c>
      <c r="B110" s="995"/>
      <c r="C110" s="997"/>
      <c r="D110" s="999"/>
      <c r="E110" s="162">
        <f>$E$109</f>
        <v>0</v>
      </c>
      <c r="F110" s="163">
        <f>$F$109</f>
        <v>0</v>
      </c>
      <c r="G110" s="164">
        <f>$G$109+$E$110</f>
        <v>0</v>
      </c>
      <c r="H110" s="165">
        <f>$H$109+$F$110</f>
        <v>0</v>
      </c>
      <c r="I110" s="164">
        <f>$I$109+$G$110</f>
        <v>0</v>
      </c>
      <c r="J110" s="165">
        <f>$J$109+$H$110</f>
        <v>0</v>
      </c>
      <c r="K110" s="164">
        <f>$K$109+$I$110</f>
        <v>0</v>
      </c>
      <c r="L110" s="165">
        <f>$L$109+$J$110</f>
        <v>0</v>
      </c>
      <c r="M110" s="164">
        <f>$M$109+$K$110</f>
        <v>1</v>
      </c>
      <c r="N110" s="165">
        <f>$N$109+$L$110</f>
        <v>0</v>
      </c>
      <c r="O110" s="164">
        <f>$O$109+$M$110</f>
        <v>1</v>
      </c>
      <c r="P110" s="165">
        <f>$P$109+$N$110</f>
        <v>0</v>
      </c>
      <c r="Q110" s="164">
        <f>$Q$109+$O$110</f>
        <v>1</v>
      </c>
      <c r="R110" s="165">
        <f>$R$109+$P$110</f>
        <v>0</v>
      </c>
      <c r="S110" s="164">
        <f>$S$109+$Q$110</f>
        <v>1</v>
      </c>
      <c r="T110" s="165">
        <f>$T$109+$R$110</f>
        <v>0</v>
      </c>
      <c r="U110" s="164">
        <f>$U$109+$S$110</f>
        <v>1</v>
      </c>
      <c r="V110" s="165">
        <f>$V$109+$T$110</f>
        <v>0</v>
      </c>
      <c r="W110" s="164">
        <f>$W$109+$U$110</f>
        <v>1</v>
      </c>
      <c r="X110" s="165">
        <f>$X$109+$V$110</f>
        <v>0</v>
      </c>
      <c r="Y110" s="164">
        <f>$Y$109+$W$110</f>
        <v>1</v>
      </c>
      <c r="Z110" s="165">
        <f>$Z$109+$X$110</f>
        <v>0</v>
      </c>
      <c r="AA110" s="164">
        <f>$AA$109+$Y$110</f>
        <v>1</v>
      </c>
      <c r="AB110" s="165">
        <f>$AB$109+$Z$110</f>
        <v>0</v>
      </c>
      <c r="AC110" s="98">
        <f t="shared" si="1"/>
        <v>0</v>
      </c>
    </row>
    <row r="111" spans="1:32" ht="15" customHeight="1">
      <c r="A111">
        <v>1</v>
      </c>
      <c r="B111" s="994" t="str">
        <f>'06.01-ELETRICO E LUMINOTECNICO'!$B$61</f>
        <v>06.02.100.03</v>
      </c>
      <c r="C111" s="996" t="str">
        <f>'06.01-ELETRICO E LUMINOTECNICO'!$C$61</f>
        <v>REMOÇÃO DE INSTALAÇÕES ELÉTRICAS (CABOS/ELETRODUTOS), INCLUSIVE RECOMPOSIÇÃO COM ARGAMASSA E ACABAMENTO EM MASSA LÁTEX</v>
      </c>
      <c r="D111" s="998">
        <f>'06.01-ELETRICO E LUMINOTECNICO'!$H$61</f>
        <v>0</v>
      </c>
      <c r="E111" s="175"/>
      <c r="F111" s="161">
        <f>$E$111*$D$111</f>
        <v>0</v>
      </c>
      <c r="G111" s="176"/>
      <c r="H111" s="167">
        <f>$G$111*$D$111</f>
        <v>0</v>
      </c>
      <c r="I111" s="176"/>
      <c r="J111" s="167">
        <f>$I$111*$D$111</f>
        <v>0</v>
      </c>
      <c r="K111" s="176"/>
      <c r="L111" s="167">
        <f>$K$111*$D$111</f>
        <v>0</v>
      </c>
      <c r="M111" s="176">
        <v>1</v>
      </c>
      <c r="N111" s="167">
        <f>$M$111*$D$111</f>
        <v>0</v>
      </c>
      <c r="O111" s="176"/>
      <c r="P111" s="167">
        <f>$O$111*$D$111</f>
        <v>0</v>
      </c>
      <c r="Q111" s="176"/>
      <c r="R111" s="167">
        <f>$Q$111*$D$111</f>
        <v>0</v>
      </c>
      <c r="S111" s="176"/>
      <c r="T111" s="167">
        <f>$S$111*$D$111</f>
        <v>0</v>
      </c>
      <c r="U111" s="176"/>
      <c r="V111" s="167">
        <f>$U$111*$D$111</f>
        <v>0</v>
      </c>
      <c r="W111" s="176"/>
      <c r="X111" s="167">
        <f>$W$111*$D$111</f>
        <v>0</v>
      </c>
      <c r="Y111" s="176"/>
      <c r="Z111" s="167">
        <f>$Y$111*$D$111</f>
        <v>0</v>
      </c>
      <c r="AA111" s="176"/>
      <c r="AB111" s="167">
        <f>$AA$111*$D$111</f>
        <v>0</v>
      </c>
      <c r="AC111" s="98">
        <f t="shared" si="1"/>
        <v>0</v>
      </c>
      <c r="AF111" t="s">
        <v>2285</v>
      </c>
    </row>
    <row r="112" spans="1:32" ht="15" customHeight="1" thickBot="1">
      <c r="A112">
        <v>2</v>
      </c>
      <c r="B112" s="995"/>
      <c r="C112" s="997"/>
      <c r="D112" s="999"/>
      <c r="E112" s="162">
        <f>$E$111</f>
        <v>0</v>
      </c>
      <c r="F112" s="163">
        <f>$F$111</f>
        <v>0</v>
      </c>
      <c r="G112" s="164">
        <f>$G$111+$E$112</f>
        <v>0</v>
      </c>
      <c r="H112" s="165">
        <f>$H$111+$F$112</f>
        <v>0</v>
      </c>
      <c r="I112" s="164">
        <f>$I$111+$G$112</f>
        <v>0</v>
      </c>
      <c r="J112" s="165">
        <f>$J$111+$H$112</f>
        <v>0</v>
      </c>
      <c r="K112" s="164">
        <f>$K$111+$I$112</f>
        <v>0</v>
      </c>
      <c r="L112" s="165">
        <f>$L$111+$J$112</f>
        <v>0</v>
      </c>
      <c r="M112" s="164">
        <f>$M$111+$K$112</f>
        <v>1</v>
      </c>
      <c r="N112" s="165">
        <f>$N$111+$L$112</f>
        <v>0</v>
      </c>
      <c r="O112" s="164">
        <f>$O$111+$M$112</f>
        <v>1</v>
      </c>
      <c r="P112" s="165">
        <f>$P$111+$N$112</f>
        <v>0</v>
      </c>
      <c r="Q112" s="164">
        <f>$Q$111+$O$112</f>
        <v>1</v>
      </c>
      <c r="R112" s="165">
        <f>$R$111+$P$112</f>
        <v>0</v>
      </c>
      <c r="S112" s="164">
        <f>$S$111+$Q$112</f>
        <v>1</v>
      </c>
      <c r="T112" s="165">
        <f>$T$111+$R$112</f>
        <v>0</v>
      </c>
      <c r="U112" s="164">
        <f>$U$111+$S$112</f>
        <v>1</v>
      </c>
      <c r="V112" s="165">
        <f>$V$111+$T$112</f>
        <v>0</v>
      </c>
      <c r="W112" s="164">
        <f>$W$111+$U$112</f>
        <v>1</v>
      </c>
      <c r="X112" s="165">
        <f>$X$111+$V$112</f>
        <v>0</v>
      </c>
      <c r="Y112" s="164">
        <f>$Y$111+$W$112</f>
        <v>1</v>
      </c>
      <c r="Z112" s="165">
        <f>$Z$111+$X$112</f>
        <v>0</v>
      </c>
      <c r="AA112" s="164">
        <f>$AA$111+$Y$112</f>
        <v>1</v>
      </c>
      <c r="AB112" s="165">
        <f>$AB$111+$Z$112</f>
        <v>0</v>
      </c>
      <c r="AC112" s="98">
        <f t="shared" si="1"/>
        <v>0</v>
      </c>
    </row>
    <row r="113" spans="1:32" ht="15" customHeight="1">
      <c r="A113">
        <v>1</v>
      </c>
      <c r="B113" s="994" t="str">
        <f>'06.01-ELETRICO E LUMINOTECNICO'!$B$62</f>
        <v>06.02.100.04</v>
      </c>
      <c r="C113" s="996" t="str">
        <f>'06.01-ELETRICO E LUMINOTECNICO'!$C$62</f>
        <v>QUADRO DE DISTRIBUIÇÃO COM BARRAMENTO TRIFÁSICO, DE SOBREPOR, EM CHAPA DE AÇO GALVANIZADO, PARA 24 DISJUNTORES DIN</v>
      </c>
      <c r="D113" s="998">
        <f>'06.01-ELETRICO E LUMINOTECNICO'!$H$62</f>
        <v>0</v>
      </c>
      <c r="E113" s="175"/>
      <c r="F113" s="161">
        <f>$E$113*$D$113</f>
        <v>0</v>
      </c>
      <c r="G113" s="176"/>
      <c r="H113" s="167">
        <f>$G$113*$D$113</f>
        <v>0</v>
      </c>
      <c r="I113" s="176"/>
      <c r="J113" s="167">
        <f>$I$113*$D$113</f>
        <v>0</v>
      </c>
      <c r="K113" s="176"/>
      <c r="L113" s="167">
        <f>$K$113*$D$113</f>
        <v>0</v>
      </c>
      <c r="M113" s="176">
        <v>1</v>
      </c>
      <c r="N113" s="167">
        <f>$M$113*$D$113</f>
        <v>0</v>
      </c>
      <c r="O113" s="176"/>
      <c r="P113" s="167">
        <f>$O$113*$D$113</f>
        <v>0</v>
      </c>
      <c r="Q113" s="176"/>
      <c r="R113" s="167">
        <f>$Q$113*$D$113</f>
        <v>0</v>
      </c>
      <c r="S113" s="176"/>
      <c r="T113" s="167">
        <f>$S$113*$D$113</f>
        <v>0</v>
      </c>
      <c r="U113" s="176"/>
      <c r="V113" s="167">
        <f>$U$113*$D$113</f>
        <v>0</v>
      </c>
      <c r="W113" s="176"/>
      <c r="X113" s="167">
        <f>$W$113*$D$113</f>
        <v>0</v>
      </c>
      <c r="Y113" s="176"/>
      <c r="Z113" s="167">
        <f>$Y$113*$D$113</f>
        <v>0</v>
      </c>
      <c r="AA113" s="176"/>
      <c r="AB113" s="167">
        <f>$AA$113*$D$113</f>
        <v>0</v>
      </c>
      <c r="AC113" s="98">
        <f t="shared" si="1"/>
        <v>0</v>
      </c>
      <c r="AF113" t="s">
        <v>2286</v>
      </c>
    </row>
    <row r="114" spans="1:32" ht="15" customHeight="1" thickBot="1">
      <c r="A114">
        <v>2</v>
      </c>
      <c r="B114" s="995"/>
      <c r="C114" s="997"/>
      <c r="D114" s="999"/>
      <c r="E114" s="162">
        <f>$E$113</f>
        <v>0</v>
      </c>
      <c r="F114" s="163">
        <f>$F$113</f>
        <v>0</v>
      </c>
      <c r="G114" s="164">
        <f>$G$113+$E$114</f>
        <v>0</v>
      </c>
      <c r="H114" s="165">
        <f>$H$113+$F$114</f>
        <v>0</v>
      </c>
      <c r="I114" s="164">
        <f>$I$113+$G$114</f>
        <v>0</v>
      </c>
      <c r="J114" s="165">
        <f>$J$113+$H$114</f>
        <v>0</v>
      </c>
      <c r="K114" s="164">
        <f>$K$113+$I$114</f>
        <v>0</v>
      </c>
      <c r="L114" s="165">
        <f>$L$113+$J$114</f>
        <v>0</v>
      </c>
      <c r="M114" s="164">
        <f>$M$113+$K$114</f>
        <v>1</v>
      </c>
      <c r="N114" s="165">
        <f>$N$113+$L$114</f>
        <v>0</v>
      </c>
      <c r="O114" s="164">
        <f>$O$113+$M$114</f>
        <v>1</v>
      </c>
      <c r="P114" s="165">
        <f>$P$113+$N$114</f>
        <v>0</v>
      </c>
      <c r="Q114" s="164">
        <f>$Q$113+$O$114</f>
        <v>1</v>
      </c>
      <c r="R114" s="165">
        <f>$R$113+$P$114</f>
        <v>0</v>
      </c>
      <c r="S114" s="164">
        <f>$S$113+$Q$114</f>
        <v>1</v>
      </c>
      <c r="T114" s="165">
        <f>$T$113+$R$114</f>
        <v>0</v>
      </c>
      <c r="U114" s="164">
        <f>$U$113+$S$114</f>
        <v>1</v>
      </c>
      <c r="V114" s="165">
        <f>$V$113+$T$114</f>
        <v>0</v>
      </c>
      <c r="W114" s="164">
        <f>$W$113+$U$114</f>
        <v>1</v>
      </c>
      <c r="X114" s="165">
        <f>$X$113+$V$114</f>
        <v>0</v>
      </c>
      <c r="Y114" s="164">
        <f>$Y$113+$W$114</f>
        <v>1</v>
      </c>
      <c r="Z114" s="165">
        <f>$Z$113+$X$114</f>
        <v>0</v>
      </c>
      <c r="AA114" s="164">
        <f>$AA$113+$Y$114</f>
        <v>1</v>
      </c>
      <c r="AB114" s="165">
        <f>$AB$113+$Z$114</f>
        <v>0</v>
      </c>
      <c r="AC114" s="98">
        <f t="shared" si="1"/>
        <v>0</v>
      </c>
    </row>
    <row r="115" spans="1:32" ht="15" customHeight="1">
      <c r="A115">
        <v>1</v>
      </c>
      <c r="B115" s="994" t="str">
        <f>'06.01-ELETRICO E LUMINOTECNICO'!$B$63</f>
        <v>06.02.100.05</v>
      </c>
      <c r="C115" s="996" t="str">
        <f>'06.01-ELETRICO E LUMINOTECNICO'!$C$63</f>
        <v>QUADRO DE DISTRIBUIÇÃO COM BARRAMENTO TRIFÁSICO, DE SOBREPOR, EM CHAPA DE AÇO GALVANIZADO, PARA 36 DISJUNTORES DIN</v>
      </c>
      <c r="D115" s="998">
        <f>'06.01-ELETRICO E LUMINOTECNICO'!$H$63</f>
        <v>0</v>
      </c>
      <c r="E115" s="175"/>
      <c r="F115" s="161">
        <f>$E$115*$D$115</f>
        <v>0</v>
      </c>
      <c r="G115" s="176"/>
      <c r="H115" s="167">
        <f>$G$115*$D$115</f>
        <v>0</v>
      </c>
      <c r="I115" s="176"/>
      <c r="J115" s="167">
        <f>$I$115*$D$115</f>
        <v>0</v>
      </c>
      <c r="K115" s="176"/>
      <c r="L115" s="167">
        <f>$K$115*$D$115</f>
        <v>0</v>
      </c>
      <c r="M115" s="176">
        <v>1</v>
      </c>
      <c r="N115" s="167">
        <f>$M$115*$D$115</f>
        <v>0</v>
      </c>
      <c r="O115" s="176"/>
      <c r="P115" s="167">
        <f>$O$115*$D$115</f>
        <v>0</v>
      </c>
      <c r="Q115" s="176"/>
      <c r="R115" s="167">
        <f>$Q$115*$D$115</f>
        <v>0</v>
      </c>
      <c r="S115" s="176"/>
      <c r="T115" s="167">
        <f>$S$115*$D$115</f>
        <v>0</v>
      </c>
      <c r="U115" s="176"/>
      <c r="V115" s="167">
        <f>$U$115*$D$115</f>
        <v>0</v>
      </c>
      <c r="W115" s="176"/>
      <c r="X115" s="167">
        <f>$W$115*$D$115</f>
        <v>0</v>
      </c>
      <c r="Y115" s="176"/>
      <c r="Z115" s="167">
        <f>$Y$115*$D$115</f>
        <v>0</v>
      </c>
      <c r="AA115" s="176"/>
      <c r="AB115" s="167">
        <f>$AA$115*$D$115</f>
        <v>0</v>
      </c>
      <c r="AC115" s="98">
        <f t="shared" si="1"/>
        <v>0</v>
      </c>
      <c r="AF115" t="s">
        <v>2287</v>
      </c>
    </row>
    <row r="116" spans="1:32" ht="15" customHeight="1" thickBot="1">
      <c r="A116">
        <v>2</v>
      </c>
      <c r="B116" s="995"/>
      <c r="C116" s="997"/>
      <c r="D116" s="999"/>
      <c r="E116" s="162">
        <f>$E$115</f>
        <v>0</v>
      </c>
      <c r="F116" s="163">
        <f>$F$115</f>
        <v>0</v>
      </c>
      <c r="G116" s="164">
        <f>$G$115+$E$116</f>
        <v>0</v>
      </c>
      <c r="H116" s="165">
        <f>$H$115+$F$116</f>
        <v>0</v>
      </c>
      <c r="I116" s="164">
        <f>$I$115+$G$116</f>
        <v>0</v>
      </c>
      <c r="J116" s="165">
        <f>$J$115+$H$116</f>
        <v>0</v>
      </c>
      <c r="K116" s="164">
        <f>$K$115+$I$116</f>
        <v>0</v>
      </c>
      <c r="L116" s="165">
        <f>$L$115+$J$116</f>
        <v>0</v>
      </c>
      <c r="M116" s="164">
        <f>$M$115+$K$116</f>
        <v>1</v>
      </c>
      <c r="N116" s="165">
        <f>$N$115+$L$116</f>
        <v>0</v>
      </c>
      <c r="O116" s="164">
        <f>$O$115+$M$116</f>
        <v>1</v>
      </c>
      <c r="P116" s="165">
        <f>$P$115+$N$116</f>
        <v>0</v>
      </c>
      <c r="Q116" s="164">
        <f>$Q$115+$O$116</f>
        <v>1</v>
      </c>
      <c r="R116" s="165">
        <f>$R$115+$P$116</f>
        <v>0</v>
      </c>
      <c r="S116" s="164">
        <f>$S$115+$Q$116</f>
        <v>1</v>
      </c>
      <c r="T116" s="165">
        <f>$T$115+$R$116</f>
        <v>0</v>
      </c>
      <c r="U116" s="164">
        <f>$U$115+$S$116</f>
        <v>1</v>
      </c>
      <c r="V116" s="165">
        <f>$V$115+$T$116</f>
        <v>0</v>
      </c>
      <c r="W116" s="164">
        <f>$W$115+$U$116</f>
        <v>1</v>
      </c>
      <c r="X116" s="165">
        <f>$X$115+$V$116</f>
        <v>0</v>
      </c>
      <c r="Y116" s="164">
        <f>$Y$115+$W$116</f>
        <v>1</v>
      </c>
      <c r="Z116" s="165">
        <f>$Z$115+$X$116</f>
        <v>0</v>
      </c>
      <c r="AA116" s="164">
        <f>$AA$115+$Y$116</f>
        <v>1</v>
      </c>
      <c r="AB116" s="165">
        <f>$AB$115+$Z$116</f>
        <v>0</v>
      </c>
      <c r="AC116" s="98">
        <f t="shared" si="1"/>
        <v>0</v>
      </c>
    </row>
    <row r="117" spans="1:32" ht="15" customHeight="1">
      <c r="A117">
        <v>1</v>
      </c>
      <c r="B117" s="994" t="str">
        <f>'06.01-ELETRICO E LUMINOTECNICO'!$B$64</f>
        <v>06.02.100.06</v>
      </c>
      <c r="C117" s="996" t="str">
        <f>'06.01-ELETRICO E LUMINOTECNICO'!$C$64</f>
        <v>QUADRO DE DISTRIBUIÇÃO COM BARRAMENTO TRIFÁSICO, DE SOBREPOR, EM CHAPA DE AÇO GALVANIZADO, PARA 48 DISJUNTORES DIN</v>
      </c>
      <c r="D117" s="998">
        <f>'06.01-ELETRICO E LUMINOTECNICO'!$H$64</f>
        <v>0</v>
      </c>
      <c r="E117" s="175"/>
      <c r="F117" s="161">
        <f>$E$117*$D$117</f>
        <v>0</v>
      </c>
      <c r="G117" s="176"/>
      <c r="H117" s="167">
        <f>$G$117*$D$117</f>
        <v>0</v>
      </c>
      <c r="I117" s="176"/>
      <c r="J117" s="167">
        <f>$I$117*$D$117</f>
        <v>0</v>
      </c>
      <c r="K117" s="176"/>
      <c r="L117" s="167">
        <f>$K$117*$D$117</f>
        <v>0</v>
      </c>
      <c r="M117" s="176">
        <v>1</v>
      </c>
      <c r="N117" s="167">
        <f>$M$117*$D$117</f>
        <v>0</v>
      </c>
      <c r="O117" s="176"/>
      <c r="P117" s="167">
        <f>$O$117*$D$117</f>
        <v>0</v>
      </c>
      <c r="Q117" s="176"/>
      <c r="R117" s="167">
        <f>$Q$117*$D$117</f>
        <v>0</v>
      </c>
      <c r="S117" s="176"/>
      <c r="T117" s="167">
        <f>$S$117*$D$117</f>
        <v>0</v>
      </c>
      <c r="U117" s="176"/>
      <c r="V117" s="167">
        <f>$U$117*$D$117</f>
        <v>0</v>
      </c>
      <c r="W117" s="176"/>
      <c r="X117" s="167">
        <f>$W$117*$D$117</f>
        <v>0</v>
      </c>
      <c r="Y117" s="176"/>
      <c r="Z117" s="167">
        <f>$Y$117*$D$117</f>
        <v>0</v>
      </c>
      <c r="AA117" s="176"/>
      <c r="AB117" s="167">
        <f>$AA$117*$D$117</f>
        <v>0</v>
      </c>
      <c r="AC117" s="98">
        <f t="shared" si="1"/>
        <v>0</v>
      </c>
      <c r="AF117" t="s">
        <v>2288</v>
      </c>
    </row>
    <row r="118" spans="1:32" ht="15" customHeight="1" thickBot="1">
      <c r="A118">
        <v>2</v>
      </c>
      <c r="B118" s="995"/>
      <c r="C118" s="997"/>
      <c r="D118" s="999"/>
      <c r="E118" s="162">
        <f>$E$117</f>
        <v>0</v>
      </c>
      <c r="F118" s="163">
        <f>$F$117</f>
        <v>0</v>
      </c>
      <c r="G118" s="164">
        <f>$G$117+$E$118</f>
        <v>0</v>
      </c>
      <c r="H118" s="165">
        <f>$H$117+$F$118</f>
        <v>0</v>
      </c>
      <c r="I118" s="164">
        <f>$I$117+$G$118</f>
        <v>0</v>
      </c>
      <c r="J118" s="165">
        <f>$J$117+$H$118</f>
        <v>0</v>
      </c>
      <c r="K118" s="164">
        <f>$K$117+$I$118</f>
        <v>0</v>
      </c>
      <c r="L118" s="165">
        <f>$L$117+$J$118</f>
        <v>0</v>
      </c>
      <c r="M118" s="164">
        <f>$M$117+$K$118</f>
        <v>1</v>
      </c>
      <c r="N118" s="165">
        <f>$N$117+$L$118</f>
        <v>0</v>
      </c>
      <c r="O118" s="164">
        <f>$O$117+$M$118</f>
        <v>1</v>
      </c>
      <c r="P118" s="165">
        <f>$P$117+$N$118</f>
        <v>0</v>
      </c>
      <c r="Q118" s="164">
        <f>$Q$117+$O$118</f>
        <v>1</v>
      </c>
      <c r="R118" s="165">
        <f>$R$117+$P$118</f>
        <v>0</v>
      </c>
      <c r="S118" s="164">
        <f>$S$117+$Q$118</f>
        <v>1</v>
      </c>
      <c r="T118" s="165">
        <f>$T$117+$R$118</f>
        <v>0</v>
      </c>
      <c r="U118" s="164">
        <f>$U$117+$S$118</f>
        <v>1</v>
      </c>
      <c r="V118" s="165">
        <f>$V$117+$T$118</f>
        <v>0</v>
      </c>
      <c r="W118" s="164">
        <f>$W$117+$U$118</f>
        <v>1</v>
      </c>
      <c r="X118" s="165">
        <f>$X$117+$V$118</f>
        <v>0</v>
      </c>
      <c r="Y118" s="164">
        <f>$Y$117+$W$118</f>
        <v>1</v>
      </c>
      <c r="Z118" s="165">
        <f>$Z$117+$X$118</f>
        <v>0</v>
      </c>
      <c r="AA118" s="164">
        <f>$AA$117+$Y$118</f>
        <v>1</v>
      </c>
      <c r="AB118" s="165">
        <f>$AB$117+$Z$118</f>
        <v>0</v>
      </c>
      <c r="AC118" s="98">
        <f t="shared" si="1"/>
        <v>0</v>
      </c>
    </row>
    <row r="119" spans="1:32" ht="15" customHeight="1">
      <c r="A119">
        <v>1</v>
      </c>
      <c r="B119" s="994" t="str">
        <f>'06.01-ELETRICO E LUMINOTECNICO'!$B$65</f>
        <v>06.02.100.07</v>
      </c>
      <c r="C119" s="996" t="str">
        <f>'06.01-ELETRICO E LUMINOTECNICO'!$C$65</f>
        <v>QUADRO DE DISTRIBUIÇÃO COM BARRAMENTO TRIFÁSICO, DE SOBREPOR, EM CHAPA DE AÇO GALVANIZADO, 54 MÓDULOS</v>
      </c>
      <c r="D119" s="998">
        <f>'06.01-ELETRICO E LUMINOTECNICO'!$H$65</f>
        <v>0</v>
      </c>
      <c r="E119" s="175"/>
      <c r="F119" s="161">
        <f>$E$119*$D$119</f>
        <v>0</v>
      </c>
      <c r="G119" s="176"/>
      <c r="H119" s="167">
        <f>$G$119*$D$119</f>
        <v>0</v>
      </c>
      <c r="I119" s="176"/>
      <c r="J119" s="167">
        <f>$I$119*$D$119</f>
        <v>0</v>
      </c>
      <c r="K119" s="176"/>
      <c r="L119" s="167">
        <f>$K$119*$D$119</f>
        <v>0</v>
      </c>
      <c r="M119" s="176">
        <v>1</v>
      </c>
      <c r="N119" s="167">
        <f>$M$119*$D$119</f>
        <v>0</v>
      </c>
      <c r="O119" s="176"/>
      <c r="P119" s="167">
        <f>$O$119*$D$119</f>
        <v>0</v>
      </c>
      <c r="Q119" s="176"/>
      <c r="R119" s="167">
        <f>$Q$119*$D$119</f>
        <v>0</v>
      </c>
      <c r="S119" s="176"/>
      <c r="T119" s="167">
        <f>$S$119*$D$119</f>
        <v>0</v>
      </c>
      <c r="U119" s="176"/>
      <c r="V119" s="167">
        <f>$U$119*$D$119</f>
        <v>0</v>
      </c>
      <c r="W119" s="176"/>
      <c r="X119" s="167">
        <f>$W$119*$D$119</f>
        <v>0</v>
      </c>
      <c r="Y119" s="176"/>
      <c r="Z119" s="167">
        <f>$Y$119*$D$119</f>
        <v>0</v>
      </c>
      <c r="AA119" s="176"/>
      <c r="AB119" s="167">
        <f>$AA$119*$D$119</f>
        <v>0</v>
      </c>
      <c r="AC119" s="98">
        <f t="shared" si="1"/>
        <v>0</v>
      </c>
      <c r="AF119" t="s">
        <v>2289</v>
      </c>
    </row>
    <row r="120" spans="1:32" ht="15" customHeight="1" thickBot="1">
      <c r="A120">
        <v>2</v>
      </c>
      <c r="B120" s="995"/>
      <c r="C120" s="997"/>
      <c r="D120" s="999"/>
      <c r="E120" s="162">
        <f>$E$119</f>
        <v>0</v>
      </c>
      <c r="F120" s="163">
        <f>$F$119</f>
        <v>0</v>
      </c>
      <c r="G120" s="164">
        <f>$G$119+$E$120</f>
        <v>0</v>
      </c>
      <c r="H120" s="165">
        <f>$H$119+$F$120</f>
        <v>0</v>
      </c>
      <c r="I120" s="164">
        <f>$I$119+$G$120</f>
        <v>0</v>
      </c>
      <c r="J120" s="165">
        <f>$J$119+$H$120</f>
        <v>0</v>
      </c>
      <c r="K120" s="164">
        <f>$K$119+$I$120</f>
        <v>0</v>
      </c>
      <c r="L120" s="165">
        <f>$L$119+$J$120</f>
        <v>0</v>
      </c>
      <c r="M120" s="164">
        <f>$M$119+$K$120</f>
        <v>1</v>
      </c>
      <c r="N120" s="165">
        <f>$N$119+$L$120</f>
        <v>0</v>
      </c>
      <c r="O120" s="164">
        <f>$O$119+$M$120</f>
        <v>1</v>
      </c>
      <c r="P120" s="165">
        <f>$P$119+$N$120</f>
        <v>0</v>
      </c>
      <c r="Q120" s="164">
        <f>$Q$119+$O$120</f>
        <v>1</v>
      </c>
      <c r="R120" s="165">
        <f>$R$119+$P$120</f>
        <v>0</v>
      </c>
      <c r="S120" s="164">
        <f>$S$119+$Q$120</f>
        <v>1</v>
      </c>
      <c r="T120" s="165">
        <f>$T$119+$R$120</f>
        <v>0</v>
      </c>
      <c r="U120" s="164">
        <f>$U$119+$S$120</f>
        <v>1</v>
      </c>
      <c r="V120" s="165">
        <f>$V$119+$T$120</f>
        <v>0</v>
      </c>
      <c r="W120" s="164">
        <f>$W$119+$U$120</f>
        <v>1</v>
      </c>
      <c r="X120" s="165">
        <f>$X$119+$V$120</f>
        <v>0</v>
      </c>
      <c r="Y120" s="164">
        <f>$Y$119+$W$120</f>
        <v>1</v>
      </c>
      <c r="Z120" s="165">
        <f>$Z$119+$X$120</f>
        <v>0</v>
      </c>
      <c r="AA120" s="164">
        <f>$AA$119+$Y$120</f>
        <v>1</v>
      </c>
      <c r="AB120" s="165">
        <f>$AB$119+$Z$120</f>
        <v>0</v>
      </c>
      <c r="AC120" s="98">
        <f t="shared" si="1"/>
        <v>0</v>
      </c>
    </row>
    <row r="121" spans="1:32" ht="15" customHeight="1">
      <c r="A121">
        <v>1</v>
      </c>
      <c r="B121" s="994" t="str">
        <f>'06.01-ELETRICO E LUMINOTECNICO'!$B$66</f>
        <v>06.02.100.08</v>
      </c>
      <c r="C121" s="996" t="str">
        <f>'06.01-ELETRICO E LUMINOTECNICO'!$C$66</f>
        <v>DISJUNTOR BIPOLAR TIPO DR, CORRENTE NOMINAL DE 25A - FORNECIMENTO E INSTALAÇÃO. AF_07/2025</v>
      </c>
      <c r="D121" s="998">
        <f>'06.01-ELETRICO E LUMINOTECNICO'!$H$66</f>
        <v>0</v>
      </c>
      <c r="E121" s="175"/>
      <c r="F121" s="161">
        <f>$E$121*$D$121</f>
        <v>0</v>
      </c>
      <c r="G121" s="176"/>
      <c r="H121" s="167">
        <f>$G$121*$D$121</f>
        <v>0</v>
      </c>
      <c r="I121" s="176"/>
      <c r="J121" s="167">
        <f>$I$121*$D$121</f>
        <v>0</v>
      </c>
      <c r="K121" s="176"/>
      <c r="L121" s="167">
        <f>$K$121*$D$121</f>
        <v>0</v>
      </c>
      <c r="M121" s="176">
        <v>1</v>
      </c>
      <c r="N121" s="167">
        <f>$M$121*$D$121</f>
        <v>0</v>
      </c>
      <c r="O121" s="176"/>
      <c r="P121" s="167">
        <f>$O$121*$D$121</f>
        <v>0</v>
      </c>
      <c r="Q121" s="176"/>
      <c r="R121" s="167">
        <f>$Q$121*$D$121</f>
        <v>0</v>
      </c>
      <c r="S121" s="176"/>
      <c r="T121" s="167">
        <f>$S$121*$D$121</f>
        <v>0</v>
      </c>
      <c r="U121" s="176"/>
      <c r="V121" s="167">
        <f>$U$121*$D$121</f>
        <v>0</v>
      </c>
      <c r="W121" s="176"/>
      <c r="X121" s="167">
        <f>$W$121*$D$121</f>
        <v>0</v>
      </c>
      <c r="Y121" s="176"/>
      <c r="Z121" s="167">
        <f>$Y$121*$D$121</f>
        <v>0</v>
      </c>
      <c r="AA121" s="176"/>
      <c r="AB121" s="167">
        <f>$AA$121*$D$121</f>
        <v>0</v>
      </c>
      <c r="AC121" s="98">
        <f t="shared" si="1"/>
        <v>0</v>
      </c>
      <c r="AF121" t="s">
        <v>2290</v>
      </c>
    </row>
    <row r="122" spans="1:32" ht="15" customHeight="1" thickBot="1">
      <c r="A122">
        <v>2</v>
      </c>
      <c r="B122" s="995"/>
      <c r="C122" s="997"/>
      <c r="D122" s="999"/>
      <c r="E122" s="162">
        <f>$E$121</f>
        <v>0</v>
      </c>
      <c r="F122" s="163">
        <f>$F$121</f>
        <v>0</v>
      </c>
      <c r="G122" s="164">
        <f>$G$121+$E$122</f>
        <v>0</v>
      </c>
      <c r="H122" s="165">
        <f>$H$121+$F$122</f>
        <v>0</v>
      </c>
      <c r="I122" s="164">
        <f>$I$121+$G$122</f>
        <v>0</v>
      </c>
      <c r="J122" s="165">
        <f>$J$121+$H$122</f>
        <v>0</v>
      </c>
      <c r="K122" s="164">
        <f>$K$121+$I$122</f>
        <v>0</v>
      </c>
      <c r="L122" s="165">
        <f>$L$121+$J$122</f>
        <v>0</v>
      </c>
      <c r="M122" s="164">
        <f>$M$121+$K$122</f>
        <v>1</v>
      </c>
      <c r="N122" s="165">
        <f>$N$121+$L$122</f>
        <v>0</v>
      </c>
      <c r="O122" s="164">
        <f>$O$121+$M$122</f>
        <v>1</v>
      </c>
      <c r="P122" s="165">
        <f>$P$121+$N$122</f>
        <v>0</v>
      </c>
      <c r="Q122" s="164">
        <f>$Q$121+$O$122</f>
        <v>1</v>
      </c>
      <c r="R122" s="165">
        <f>$R$121+$P$122</f>
        <v>0</v>
      </c>
      <c r="S122" s="164">
        <f>$S$121+$Q$122</f>
        <v>1</v>
      </c>
      <c r="T122" s="165">
        <f>$T$121+$R$122</f>
        <v>0</v>
      </c>
      <c r="U122" s="164">
        <f>$U$121+$S$122</f>
        <v>1</v>
      </c>
      <c r="V122" s="165">
        <f>$V$121+$T$122</f>
        <v>0</v>
      </c>
      <c r="W122" s="164">
        <f>$W$121+$U$122</f>
        <v>1</v>
      </c>
      <c r="X122" s="165">
        <f>$X$121+$V$122</f>
        <v>0</v>
      </c>
      <c r="Y122" s="164">
        <f>$Y$121+$W$122</f>
        <v>1</v>
      </c>
      <c r="Z122" s="165">
        <f>$Z$121+$X$122</f>
        <v>0</v>
      </c>
      <c r="AA122" s="164">
        <f>$AA$121+$Y$122</f>
        <v>1</v>
      </c>
      <c r="AB122" s="165">
        <f>$AB$121+$Z$122</f>
        <v>0</v>
      </c>
      <c r="AC122" s="98">
        <f t="shared" si="1"/>
        <v>0</v>
      </c>
    </row>
    <row r="123" spans="1:32" ht="15" customHeight="1">
      <c r="A123">
        <v>1</v>
      </c>
      <c r="B123" s="994" t="str">
        <f>'06.01-ELETRICO E LUMINOTECNICO'!$B$67</f>
        <v>06.02.100.09</v>
      </c>
      <c r="C123" s="996" t="str">
        <f>'06.01-ELETRICO E LUMINOTECNICO'!$C$67</f>
        <v>DISJUNTOR DR BIPOLAR 32A - FORNECIMENTO E INSTALAÇÃO</v>
      </c>
      <c r="D123" s="998">
        <f>'06.01-ELETRICO E LUMINOTECNICO'!$H$67</f>
        <v>0</v>
      </c>
      <c r="E123" s="175"/>
      <c r="F123" s="161">
        <f>$E$123*$D$123</f>
        <v>0</v>
      </c>
      <c r="G123" s="176"/>
      <c r="H123" s="167">
        <f>$G$123*$D$123</f>
        <v>0</v>
      </c>
      <c r="I123" s="176"/>
      <c r="J123" s="167">
        <f>$I$123*$D$123</f>
        <v>0</v>
      </c>
      <c r="K123" s="176"/>
      <c r="L123" s="167">
        <f>$K$123*$D$123</f>
        <v>0</v>
      </c>
      <c r="M123" s="176">
        <v>1</v>
      </c>
      <c r="N123" s="167">
        <f>$M$123*$D$123</f>
        <v>0</v>
      </c>
      <c r="O123" s="176"/>
      <c r="P123" s="167">
        <f>$O$123*$D$123</f>
        <v>0</v>
      </c>
      <c r="Q123" s="176"/>
      <c r="R123" s="167">
        <f>$Q$123*$D$123</f>
        <v>0</v>
      </c>
      <c r="S123" s="176"/>
      <c r="T123" s="167">
        <f>$S$123*$D$123</f>
        <v>0</v>
      </c>
      <c r="U123" s="176"/>
      <c r="V123" s="167">
        <f>$U$123*$D$123</f>
        <v>0</v>
      </c>
      <c r="W123" s="176"/>
      <c r="X123" s="167">
        <f>$W$123*$D$123</f>
        <v>0</v>
      </c>
      <c r="Y123" s="176"/>
      <c r="Z123" s="167">
        <f>$Y$123*$D$123</f>
        <v>0</v>
      </c>
      <c r="AA123" s="176"/>
      <c r="AB123" s="167">
        <f>$AA$123*$D$123</f>
        <v>0</v>
      </c>
      <c r="AC123" s="98">
        <f t="shared" si="1"/>
        <v>0</v>
      </c>
      <c r="AF123" t="s">
        <v>2291</v>
      </c>
    </row>
    <row r="124" spans="1:32" ht="15" customHeight="1" thickBot="1">
      <c r="A124">
        <v>2</v>
      </c>
      <c r="B124" s="995"/>
      <c r="C124" s="997"/>
      <c r="D124" s="999"/>
      <c r="E124" s="162">
        <f>$E$123</f>
        <v>0</v>
      </c>
      <c r="F124" s="163">
        <f>$F$123</f>
        <v>0</v>
      </c>
      <c r="G124" s="164">
        <f>$G$123+$E$124</f>
        <v>0</v>
      </c>
      <c r="H124" s="165">
        <f>$H$123+$F$124</f>
        <v>0</v>
      </c>
      <c r="I124" s="164">
        <f>$I$123+$G$124</f>
        <v>0</v>
      </c>
      <c r="J124" s="165">
        <f>$J$123+$H$124</f>
        <v>0</v>
      </c>
      <c r="K124" s="164">
        <f>$K$123+$I$124</f>
        <v>0</v>
      </c>
      <c r="L124" s="165">
        <f>$L$123+$J$124</f>
        <v>0</v>
      </c>
      <c r="M124" s="164">
        <f>$M$123+$K$124</f>
        <v>1</v>
      </c>
      <c r="N124" s="165">
        <f>$N$123+$L$124</f>
        <v>0</v>
      </c>
      <c r="O124" s="164">
        <f>$O$123+$M$124</f>
        <v>1</v>
      </c>
      <c r="P124" s="165">
        <f>$P$123+$N$124</f>
        <v>0</v>
      </c>
      <c r="Q124" s="164">
        <f>$Q$123+$O$124</f>
        <v>1</v>
      </c>
      <c r="R124" s="165">
        <f>$R$123+$P$124</f>
        <v>0</v>
      </c>
      <c r="S124" s="164">
        <f>$S$123+$Q$124</f>
        <v>1</v>
      </c>
      <c r="T124" s="165">
        <f>$T$123+$R$124</f>
        <v>0</v>
      </c>
      <c r="U124" s="164">
        <f>$U$123+$S$124</f>
        <v>1</v>
      </c>
      <c r="V124" s="165">
        <f>$V$123+$T$124</f>
        <v>0</v>
      </c>
      <c r="W124" s="164">
        <f>$W$123+$U$124</f>
        <v>1</v>
      </c>
      <c r="X124" s="165">
        <f>$X$123+$V$124</f>
        <v>0</v>
      </c>
      <c r="Y124" s="164">
        <f>$Y$123+$W$124</f>
        <v>1</v>
      </c>
      <c r="Z124" s="165">
        <f>$Z$123+$X$124</f>
        <v>0</v>
      </c>
      <c r="AA124" s="164">
        <f>$AA$123+$Y$124</f>
        <v>1</v>
      </c>
      <c r="AB124" s="165">
        <f>$AB$123+$Z$124</f>
        <v>0</v>
      </c>
      <c r="AC124" s="98">
        <f t="shared" si="1"/>
        <v>0</v>
      </c>
    </row>
    <row r="125" spans="1:32" ht="15" customHeight="1">
      <c r="A125">
        <v>1</v>
      </c>
      <c r="B125" s="994" t="str">
        <f>'06.01-ELETRICO E LUMINOTECNICO'!$B$68</f>
        <v>06.02.100.10</v>
      </c>
      <c r="C125" s="996" t="str">
        <f>'06.01-ELETRICO E LUMINOTECNICO'!$C$68</f>
        <v>DISJUNTOR BIPOLAR DR 63A - FORNECIMENTO E INSTALAÇÃO. AF_07/2025</v>
      </c>
      <c r="D125" s="998">
        <f>'06.01-ELETRICO E LUMINOTECNICO'!$H$68</f>
        <v>0</v>
      </c>
      <c r="E125" s="175"/>
      <c r="F125" s="161">
        <f>$E$125*$D$125</f>
        <v>0</v>
      </c>
      <c r="G125" s="176"/>
      <c r="H125" s="167">
        <f>$G$125*$D$125</f>
        <v>0</v>
      </c>
      <c r="I125" s="176"/>
      <c r="J125" s="167">
        <f>$I$125*$D$125</f>
        <v>0</v>
      </c>
      <c r="K125" s="176"/>
      <c r="L125" s="167">
        <f>$K$125*$D$125</f>
        <v>0</v>
      </c>
      <c r="M125" s="176">
        <v>1</v>
      </c>
      <c r="N125" s="167">
        <f>$M$125*$D$125</f>
        <v>0</v>
      </c>
      <c r="O125" s="176"/>
      <c r="P125" s="167">
        <f>$O$125*$D$125</f>
        <v>0</v>
      </c>
      <c r="Q125" s="176"/>
      <c r="R125" s="167">
        <f>$Q$125*$D$125</f>
        <v>0</v>
      </c>
      <c r="S125" s="176"/>
      <c r="T125" s="167">
        <f>$S$125*$D$125</f>
        <v>0</v>
      </c>
      <c r="U125" s="176"/>
      <c r="V125" s="167">
        <f>$U$125*$D$125</f>
        <v>0</v>
      </c>
      <c r="W125" s="176"/>
      <c r="X125" s="167">
        <f>$W$125*$D$125</f>
        <v>0</v>
      </c>
      <c r="Y125" s="176"/>
      <c r="Z125" s="167">
        <f>$Y$125*$D$125</f>
        <v>0</v>
      </c>
      <c r="AA125" s="176"/>
      <c r="AB125" s="167">
        <f>$AA$125*$D$125</f>
        <v>0</v>
      </c>
      <c r="AC125" s="98">
        <f t="shared" si="1"/>
        <v>0</v>
      </c>
      <c r="AF125" t="s">
        <v>2292</v>
      </c>
    </row>
    <row r="126" spans="1:32" ht="15" customHeight="1" thickBot="1">
      <c r="A126">
        <v>2</v>
      </c>
      <c r="B126" s="995"/>
      <c r="C126" s="997"/>
      <c r="D126" s="999"/>
      <c r="E126" s="162">
        <f>$E$125</f>
        <v>0</v>
      </c>
      <c r="F126" s="163">
        <f>$F$125</f>
        <v>0</v>
      </c>
      <c r="G126" s="164">
        <f>$G$125+$E$126</f>
        <v>0</v>
      </c>
      <c r="H126" s="165">
        <f>$H$125+$F$126</f>
        <v>0</v>
      </c>
      <c r="I126" s="164">
        <f>$I$125+$G$126</f>
        <v>0</v>
      </c>
      <c r="J126" s="165">
        <f>$J$125+$H$126</f>
        <v>0</v>
      </c>
      <c r="K126" s="164">
        <f>$K$125+$I$126</f>
        <v>0</v>
      </c>
      <c r="L126" s="165">
        <f>$L$125+$J$126</f>
        <v>0</v>
      </c>
      <c r="M126" s="164">
        <f>$M$125+$K$126</f>
        <v>1</v>
      </c>
      <c r="N126" s="165">
        <f>$N$125+$L$126</f>
        <v>0</v>
      </c>
      <c r="O126" s="164">
        <f>$O$125+$M$126</f>
        <v>1</v>
      </c>
      <c r="P126" s="165">
        <f>$P$125+$N$126</f>
        <v>0</v>
      </c>
      <c r="Q126" s="164">
        <f>$Q$125+$O$126</f>
        <v>1</v>
      </c>
      <c r="R126" s="165">
        <f>$R$125+$P$126</f>
        <v>0</v>
      </c>
      <c r="S126" s="164">
        <f>$S$125+$Q$126</f>
        <v>1</v>
      </c>
      <c r="T126" s="165">
        <f>$T$125+$R$126</f>
        <v>0</v>
      </c>
      <c r="U126" s="164">
        <f>$U$125+$S$126</f>
        <v>1</v>
      </c>
      <c r="V126" s="165">
        <f>$V$125+$T$126</f>
        <v>0</v>
      </c>
      <c r="W126" s="164">
        <f>$W$125+$U$126</f>
        <v>1</v>
      </c>
      <c r="X126" s="165">
        <f>$X$125+$V$126</f>
        <v>0</v>
      </c>
      <c r="Y126" s="164">
        <f>$Y$125+$W$126</f>
        <v>1</v>
      </c>
      <c r="Z126" s="165">
        <f>$Z$125+$X$126</f>
        <v>0</v>
      </c>
      <c r="AA126" s="164">
        <f>$AA$125+$Y$126</f>
        <v>1</v>
      </c>
      <c r="AB126" s="165">
        <f>$AB$125+$Z$126</f>
        <v>0</v>
      </c>
      <c r="AC126" s="98">
        <f t="shared" si="1"/>
        <v>0</v>
      </c>
    </row>
    <row r="127" spans="1:32" ht="15" customHeight="1">
      <c r="A127">
        <v>1</v>
      </c>
      <c r="B127" s="994" t="str">
        <f>'06.01-ELETRICO E LUMINOTECNICO'!$B$69</f>
        <v>06.02.100.11</v>
      </c>
      <c r="C127" s="996" t="str">
        <f>'06.01-ELETRICO E LUMINOTECNICO'!$C$69</f>
        <v>DISJUNTOR DR TETRAPOLAR 16A - FORNECIMENTO E INSTALAÇÃO</v>
      </c>
      <c r="D127" s="998">
        <f>'06.01-ELETRICO E LUMINOTECNICO'!$H$69</f>
        <v>0</v>
      </c>
      <c r="E127" s="175"/>
      <c r="F127" s="161">
        <f>$E$127*$D$127</f>
        <v>0</v>
      </c>
      <c r="G127" s="176"/>
      <c r="H127" s="167">
        <f>$G$127*$D$127</f>
        <v>0</v>
      </c>
      <c r="I127" s="176"/>
      <c r="J127" s="167">
        <f>$I$127*$D$127</f>
        <v>0</v>
      </c>
      <c r="K127" s="176"/>
      <c r="L127" s="167">
        <f>$K$127*$D$127</f>
        <v>0</v>
      </c>
      <c r="M127" s="176">
        <v>1</v>
      </c>
      <c r="N127" s="167">
        <f>$M$127*$D$127</f>
        <v>0</v>
      </c>
      <c r="O127" s="176"/>
      <c r="P127" s="167">
        <f>$O$127*$D$127</f>
        <v>0</v>
      </c>
      <c r="Q127" s="176"/>
      <c r="R127" s="167">
        <f>$Q$127*$D$127</f>
        <v>0</v>
      </c>
      <c r="S127" s="176"/>
      <c r="T127" s="167">
        <f>$S$127*$D$127</f>
        <v>0</v>
      </c>
      <c r="U127" s="176"/>
      <c r="V127" s="167">
        <f>$U$127*$D$127</f>
        <v>0</v>
      </c>
      <c r="W127" s="176"/>
      <c r="X127" s="167">
        <f>$W$127*$D$127</f>
        <v>0</v>
      </c>
      <c r="Y127" s="176"/>
      <c r="Z127" s="167">
        <f>$Y$127*$D$127</f>
        <v>0</v>
      </c>
      <c r="AA127" s="176"/>
      <c r="AB127" s="167">
        <f>$AA$127*$D$127</f>
        <v>0</v>
      </c>
      <c r="AC127" s="98">
        <f t="shared" si="1"/>
        <v>0</v>
      </c>
      <c r="AF127" t="s">
        <v>2293</v>
      </c>
    </row>
    <row r="128" spans="1:32" ht="15" customHeight="1" thickBot="1">
      <c r="A128">
        <v>2</v>
      </c>
      <c r="B128" s="995"/>
      <c r="C128" s="997"/>
      <c r="D128" s="999"/>
      <c r="E128" s="162">
        <f>$E$127</f>
        <v>0</v>
      </c>
      <c r="F128" s="163">
        <f>$F$127</f>
        <v>0</v>
      </c>
      <c r="G128" s="164">
        <f>$G$127+$E$128</f>
        <v>0</v>
      </c>
      <c r="H128" s="165">
        <f>$H$127+$F$128</f>
        <v>0</v>
      </c>
      <c r="I128" s="164">
        <f>$I$127+$G$128</f>
        <v>0</v>
      </c>
      <c r="J128" s="165">
        <f>$J$127+$H$128</f>
        <v>0</v>
      </c>
      <c r="K128" s="164">
        <f>$K$127+$I$128</f>
        <v>0</v>
      </c>
      <c r="L128" s="165">
        <f>$L$127+$J$128</f>
        <v>0</v>
      </c>
      <c r="M128" s="164">
        <f>$M$127+$K$128</f>
        <v>1</v>
      </c>
      <c r="N128" s="165">
        <f>$N$127+$L$128</f>
        <v>0</v>
      </c>
      <c r="O128" s="164">
        <f>$O$127+$M$128</f>
        <v>1</v>
      </c>
      <c r="P128" s="165">
        <f>$P$127+$N$128</f>
        <v>0</v>
      </c>
      <c r="Q128" s="164">
        <f>$Q$127+$O$128</f>
        <v>1</v>
      </c>
      <c r="R128" s="165">
        <f>$R$127+$P$128</f>
        <v>0</v>
      </c>
      <c r="S128" s="164">
        <f>$S$127+$Q$128</f>
        <v>1</v>
      </c>
      <c r="T128" s="165">
        <f>$T$127+$R$128</f>
        <v>0</v>
      </c>
      <c r="U128" s="164">
        <f>$U$127+$S$128</f>
        <v>1</v>
      </c>
      <c r="V128" s="165">
        <f>$V$127+$T$128</f>
        <v>0</v>
      </c>
      <c r="W128" s="164">
        <f>$W$127+$U$128</f>
        <v>1</v>
      </c>
      <c r="X128" s="165">
        <f>$X$127+$V$128</f>
        <v>0</v>
      </c>
      <c r="Y128" s="164">
        <f>$Y$127+$W$128</f>
        <v>1</v>
      </c>
      <c r="Z128" s="165">
        <f>$Z$127+$X$128</f>
        <v>0</v>
      </c>
      <c r="AA128" s="164">
        <f>$AA$127+$Y$128</f>
        <v>1</v>
      </c>
      <c r="AB128" s="165">
        <f>$AB$127+$Z$128</f>
        <v>0</v>
      </c>
      <c r="AC128" s="98">
        <f t="shared" si="1"/>
        <v>0</v>
      </c>
    </row>
    <row r="129" spans="1:32" ht="15" customHeight="1">
      <c r="A129">
        <v>1</v>
      </c>
      <c r="B129" s="994" t="str">
        <f>'06.01-ELETRICO E LUMINOTECNICO'!$B$70</f>
        <v>06.02.100.12</v>
      </c>
      <c r="C129" s="996" t="str">
        <f>'06.01-ELETRICO E LUMINOTECNICO'!$C$70</f>
        <v>DISJUNTOR DR TETRAPOLAR 20A - FORNECIMENTO E INSTALAÇÃO</v>
      </c>
      <c r="D129" s="998">
        <f>'06.01-ELETRICO E LUMINOTECNICO'!$H$70</f>
        <v>0</v>
      </c>
      <c r="E129" s="175"/>
      <c r="F129" s="161">
        <f>$E$129*$D$129</f>
        <v>0</v>
      </c>
      <c r="G129" s="176"/>
      <c r="H129" s="167">
        <f>$G$129*$D$129</f>
        <v>0</v>
      </c>
      <c r="I129" s="176"/>
      <c r="J129" s="167">
        <f>$I$129*$D$129</f>
        <v>0</v>
      </c>
      <c r="K129" s="176"/>
      <c r="L129" s="167">
        <f>$K$129*$D$129</f>
        <v>0</v>
      </c>
      <c r="M129" s="176">
        <v>1</v>
      </c>
      <c r="N129" s="167">
        <f>$M$129*$D$129</f>
        <v>0</v>
      </c>
      <c r="O129" s="176"/>
      <c r="P129" s="167">
        <f>$O$129*$D$129</f>
        <v>0</v>
      </c>
      <c r="Q129" s="176"/>
      <c r="R129" s="167">
        <f>$Q$129*$D$129</f>
        <v>0</v>
      </c>
      <c r="S129" s="176"/>
      <c r="T129" s="167">
        <f>$S$129*$D$129</f>
        <v>0</v>
      </c>
      <c r="U129" s="176"/>
      <c r="V129" s="167">
        <f>$U$129*$D$129</f>
        <v>0</v>
      </c>
      <c r="W129" s="176"/>
      <c r="X129" s="167">
        <f>$W$129*$D$129</f>
        <v>0</v>
      </c>
      <c r="Y129" s="176"/>
      <c r="Z129" s="167">
        <f>$Y$129*$D$129</f>
        <v>0</v>
      </c>
      <c r="AA129" s="176"/>
      <c r="AB129" s="167">
        <f>$AA$129*$D$129</f>
        <v>0</v>
      </c>
      <c r="AC129" s="98">
        <f t="shared" si="1"/>
        <v>0</v>
      </c>
      <c r="AF129" t="s">
        <v>2294</v>
      </c>
    </row>
    <row r="130" spans="1:32" ht="15" customHeight="1" thickBot="1">
      <c r="A130">
        <v>2</v>
      </c>
      <c r="B130" s="995"/>
      <c r="C130" s="997"/>
      <c r="D130" s="999"/>
      <c r="E130" s="162">
        <f>$E$129</f>
        <v>0</v>
      </c>
      <c r="F130" s="163">
        <f>$F$129</f>
        <v>0</v>
      </c>
      <c r="G130" s="164">
        <f>$G$129+$E$130</f>
        <v>0</v>
      </c>
      <c r="H130" s="165">
        <f>$H$129+$F$130</f>
        <v>0</v>
      </c>
      <c r="I130" s="164">
        <f>$I$129+$G$130</f>
        <v>0</v>
      </c>
      <c r="J130" s="165">
        <f>$J$129+$H$130</f>
        <v>0</v>
      </c>
      <c r="K130" s="164">
        <f>$K$129+$I$130</f>
        <v>0</v>
      </c>
      <c r="L130" s="165">
        <f>$L$129+$J$130</f>
        <v>0</v>
      </c>
      <c r="M130" s="164">
        <f>$M$129+$K$130</f>
        <v>1</v>
      </c>
      <c r="N130" s="165">
        <f>$N$129+$L$130</f>
        <v>0</v>
      </c>
      <c r="O130" s="164">
        <f>$O$129+$M$130</f>
        <v>1</v>
      </c>
      <c r="P130" s="165">
        <f>$P$129+$N$130</f>
        <v>0</v>
      </c>
      <c r="Q130" s="164">
        <f>$Q$129+$O$130</f>
        <v>1</v>
      </c>
      <c r="R130" s="165">
        <f>$R$129+$P$130</f>
        <v>0</v>
      </c>
      <c r="S130" s="164">
        <f>$S$129+$Q$130</f>
        <v>1</v>
      </c>
      <c r="T130" s="165">
        <f>$T$129+$R$130</f>
        <v>0</v>
      </c>
      <c r="U130" s="164">
        <f>$U$129+$S$130</f>
        <v>1</v>
      </c>
      <c r="V130" s="165">
        <f>$V$129+$T$130</f>
        <v>0</v>
      </c>
      <c r="W130" s="164">
        <f>$W$129+$U$130</f>
        <v>1</v>
      </c>
      <c r="X130" s="165">
        <f>$X$129+$V$130</f>
        <v>0</v>
      </c>
      <c r="Y130" s="164">
        <f>$Y$129+$W$130</f>
        <v>1</v>
      </c>
      <c r="Z130" s="165">
        <f>$Z$129+$X$130</f>
        <v>0</v>
      </c>
      <c r="AA130" s="164">
        <f>$AA$129+$Y$130</f>
        <v>1</v>
      </c>
      <c r="AB130" s="165">
        <f>$AB$129+$Z$130</f>
        <v>0</v>
      </c>
      <c r="AC130" s="98">
        <f t="shared" si="1"/>
        <v>0</v>
      </c>
    </row>
    <row r="131" spans="1:32" ht="15" customHeight="1">
      <c r="A131">
        <v>1</v>
      </c>
      <c r="B131" s="994" t="str">
        <f>'06.01-ELETRICO E LUMINOTECNICO'!$B$71</f>
        <v>06.02.100.13</v>
      </c>
      <c r="C131" s="996" t="str">
        <f>'06.01-ELETRICO E LUMINOTECNICO'!$C$71</f>
        <v>DISJUNTOR DR TETRAPOLAR 25A - FORNECIMENTO E INSTALAÇÃO</v>
      </c>
      <c r="D131" s="998">
        <f>'06.01-ELETRICO E LUMINOTECNICO'!$H$71</f>
        <v>0</v>
      </c>
      <c r="E131" s="175"/>
      <c r="F131" s="161">
        <f>$E$131*$D$131</f>
        <v>0</v>
      </c>
      <c r="G131" s="176"/>
      <c r="H131" s="167">
        <f>$G$131*$D$131</f>
        <v>0</v>
      </c>
      <c r="I131" s="176"/>
      <c r="J131" s="167">
        <f>$I$131*$D$131</f>
        <v>0</v>
      </c>
      <c r="K131" s="176"/>
      <c r="L131" s="167">
        <f>$K$131*$D$131</f>
        <v>0</v>
      </c>
      <c r="M131" s="176">
        <v>1</v>
      </c>
      <c r="N131" s="167">
        <f>$M$131*$D$131</f>
        <v>0</v>
      </c>
      <c r="O131" s="176"/>
      <c r="P131" s="167">
        <f>$O$131*$D$131</f>
        <v>0</v>
      </c>
      <c r="Q131" s="176"/>
      <c r="R131" s="167">
        <f>$Q$131*$D$131</f>
        <v>0</v>
      </c>
      <c r="S131" s="176"/>
      <c r="T131" s="167">
        <f>$S$131*$D$131</f>
        <v>0</v>
      </c>
      <c r="U131" s="176"/>
      <c r="V131" s="167">
        <f>$U$131*$D$131</f>
        <v>0</v>
      </c>
      <c r="W131" s="176"/>
      <c r="X131" s="167">
        <f>$W$131*$D$131</f>
        <v>0</v>
      </c>
      <c r="Y131" s="176"/>
      <c r="Z131" s="167">
        <f>$Y$131*$D$131</f>
        <v>0</v>
      </c>
      <c r="AA131" s="176"/>
      <c r="AB131" s="167">
        <f>$AA$131*$D$131</f>
        <v>0</v>
      </c>
      <c r="AC131" s="98">
        <f t="shared" si="1"/>
        <v>0</v>
      </c>
      <c r="AF131" t="s">
        <v>2295</v>
      </c>
    </row>
    <row r="132" spans="1:32" ht="15" customHeight="1" thickBot="1">
      <c r="A132">
        <v>2</v>
      </c>
      <c r="B132" s="995"/>
      <c r="C132" s="997"/>
      <c r="D132" s="999"/>
      <c r="E132" s="162">
        <f>$E$131</f>
        <v>0</v>
      </c>
      <c r="F132" s="163">
        <f>$F$131</f>
        <v>0</v>
      </c>
      <c r="G132" s="164">
        <f>$G$131+$E$132</f>
        <v>0</v>
      </c>
      <c r="H132" s="165">
        <f>$H$131+$F$132</f>
        <v>0</v>
      </c>
      <c r="I132" s="164">
        <f>$I$131+$G$132</f>
        <v>0</v>
      </c>
      <c r="J132" s="165">
        <f>$J$131+$H$132</f>
        <v>0</v>
      </c>
      <c r="K132" s="164">
        <f>$K$131+$I$132</f>
        <v>0</v>
      </c>
      <c r="L132" s="165">
        <f>$L$131+$J$132</f>
        <v>0</v>
      </c>
      <c r="M132" s="164">
        <f>$M$131+$K$132</f>
        <v>1</v>
      </c>
      <c r="N132" s="165">
        <f>$N$131+$L$132</f>
        <v>0</v>
      </c>
      <c r="O132" s="164">
        <f>$O$131+$M$132</f>
        <v>1</v>
      </c>
      <c r="P132" s="165">
        <f>$P$131+$N$132</f>
        <v>0</v>
      </c>
      <c r="Q132" s="164">
        <f>$Q$131+$O$132</f>
        <v>1</v>
      </c>
      <c r="R132" s="165">
        <f>$R$131+$P$132</f>
        <v>0</v>
      </c>
      <c r="S132" s="164">
        <f>$S$131+$Q$132</f>
        <v>1</v>
      </c>
      <c r="T132" s="165">
        <f>$T$131+$R$132</f>
        <v>0</v>
      </c>
      <c r="U132" s="164">
        <f>$U$131+$S$132</f>
        <v>1</v>
      </c>
      <c r="V132" s="165">
        <f>$V$131+$T$132</f>
        <v>0</v>
      </c>
      <c r="W132" s="164">
        <f>$W$131+$U$132</f>
        <v>1</v>
      </c>
      <c r="X132" s="165">
        <f>$X$131+$V$132</f>
        <v>0</v>
      </c>
      <c r="Y132" s="164">
        <f>$Y$131+$W$132</f>
        <v>1</v>
      </c>
      <c r="Z132" s="165">
        <f>$Z$131+$X$132</f>
        <v>0</v>
      </c>
      <c r="AA132" s="164">
        <f>$AA$131+$Y$132</f>
        <v>1</v>
      </c>
      <c r="AB132" s="165">
        <f>$AB$131+$Z$132</f>
        <v>0</v>
      </c>
      <c r="AC132" s="98">
        <f t="shared" si="1"/>
        <v>0</v>
      </c>
    </row>
    <row r="133" spans="1:32" ht="15" customHeight="1">
      <c r="A133">
        <v>1</v>
      </c>
      <c r="B133" s="994" t="str">
        <f>'06.01-ELETRICO E LUMINOTECNICO'!$B$72</f>
        <v>06.02.100.14</v>
      </c>
      <c r="C133" s="996" t="str">
        <f>'06.01-ELETRICO E LUMINOTECNICO'!$C$72</f>
        <v>DISJUNTOR DR TETRAPOLAR 32A - FORNECIMENTO E INSTALAÇÃO</v>
      </c>
      <c r="D133" s="998">
        <f>'06.01-ELETRICO E LUMINOTECNICO'!$H$72</f>
        <v>0</v>
      </c>
      <c r="E133" s="175"/>
      <c r="F133" s="161">
        <f>$E$133*$D$133</f>
        <v>0</v>
      </c>
      <c r="G133" s="176"/>
      <c r="H133" s="167">
        <f>$G$133*$D$133</f>
        <v>0</v>
      </c>
      <c r="I133" s="176"/>
      <c r="J133" s="167">
        <f>$I$133*$D$133</f>
        <v>0</v>
      </c>
      <c r="K133" s="176"/>
      <c r="L133" s="167">
        <f>$K$133*$D$133</f>
        <v>0</v>
      </c>
      <c r="M133" s="176">
        <v>1</v>
      </c>
      <c r="N133" s="167">
        <f>$M$133*$D$133</f>
        <v>0</v>
      </c>
      <c r="O133" s="176"/>
      <c r="P133" s="167">
        <f>$O$133*$D$133</f>
        <v>0</v>
      </c>
      <c r="Q133" s="176"/>
      <c r="R133" s="167">
        <f>$Q$133*$D$133</f>
        <v>0</v>
      </c>
      <c r="S133" s="176"/>
      <c r="T133" s="167">
        <f>$S$133*$D$133</f>
        <v>0</v>
      </c>
      <c r="U133" s="176"/>
      <c r="V133" s="167">
        <f>$U$133*$D$133</f>
        <v>0</v>
      </c>
      <c r="W133" s="176"/>
      <c r="X133" s="167">
        <f>$W$133*$D$133</f>
        <v>0</v>
      </c>
      <c r="Y133" s="176"/>
      <c r="Z133" s="167">
        <f>$Y$133*$D$133</f>
        <v>0</v>
      </c>
      <c r="AA133" s="176"/>
      <c r="AB133" s="167">
        <f>$AA$133*$D$133</f>
        <v>0</v>
      </c>
      <c r="AC133" s="98">
        <f t="shared" si="1"/>
        <v>0</v>
      </c>
      <c r="AF133" t="s">
        <v>2296</v>
      </c>
    </row>
    <row r="134" spans="1:32" ht="15" customHeight="1" thickBot="1">
      <c r="A134">
        <v>2</v>
      </c>
      <c r="B134" s="995"/>
      <c r="C134" s="997"/>
      <c r="D134" s="999"/>
      <c r="E134" s="162">
        <f>$E$133</f>
        <v>0</v>
      </c>
      <c r="F134" s="163">
        <f>$F$133</f>
        <v>0</v>
      </c>
      <c r="G134" s="164">
        <f>$G$133+$E$134</f>
        <v>0</v>
      </c>
      <c r="H134" s="165">
        <f>$H$133+$F$134</f>
        <v>0</v>
      </c>
      <c r="I134" s="164">
        <f>$I$133+$G$134</f>
        <v>0</v>
      </c>
      <c r="J134" s="165">
        <f>$J$133+$H$134</f>
        <v>0</v>
      </c>
      <c r="K134" s="164">
        <f>$K$133+$I$134</f>
        <v>0</v>
      </c>
      <c r="L134" s="165">
        <f>$L$133+$J$134</f>
        <v>0</v>
      </c>
      <c r="M134" s="164">
        <f>$M$133+$K$134</f>
        <v>1</v>
      </c>
      <c r="N134" s="165">
        <f>$N$133+$L$134</f>
        <v>0</v>
      </c>
      <c r="O134" s="164">
        <f>$O$133+$M$134</f>
        <v>1</v>
      </c>
      <c r="P134" s="165">
        <f>$P$133+$N$134</f>
        <v>0</v>
      </c>
      <c r="Q134" s="164">
        <f>$Q$133+$O$134</f>
        <v>1</v>
      </c>
      <c r="R134" s="165">
        <f>$R$133+$P$134</f>
        <v>0</v>
      </c>
      <c r="S134" s="164">
        <f>$S$133+$Q$134</f>
        <v>1</v>
      </c>
      <c r="T134" s="165">
        <f>$T$133+$R$134</f>
        <v>0</v>
      </c>
      <c r="U134" s="164">
        <f>$U$133+$S$134</f>
        <v>1</v>
      </c>
      <c r="V134" s="165">
        <f>$V$133+$T$134</f>
        <v>0</v>
      </c>
      <c r="W134" s="164">
        <f>$W$133+$U$134</f>
        <v>1</v>
      </c>
      <c r="X134" s="165">
        <f>$X$133+$V$134</f>
        <v>0</v>
      </c>
      <c r="Y134" s="164">
        <f>$Y$133+$W$134</f>
        <v>1</v>
      </c>
      <c r="Z134" s="165">
        <f>$Z$133+$X$134</f>
        <v>0</v>
      </c>
      <c r="AA134" s="164">
        <f>$AA$133+$Y$134</f>
        <v>1</v>
      </c>
      <c r="AB134" s="165">
        <f>$AB$133+$Z$134</f>
        <v>0</v>
      </c>
      <c r="AC134" s="98">
        <f t="shared" si="1"/>
        <v>0</v>
      </c>
    </row>
    <row r="135" spans="1:32" ht="15" customHeight="1">
      <c r="A135">
        <v>1</v>
      </c>
      <c r="B135" s="994" t="str">
        <f>'06.01-ELETRICO E LUMINOTECNICO'!$B$73</f>
        <v>06.02.100.15</v>
      </c>
      <c r="C135" s="996" t="str">
        <f>'06.01-ELETRICO E LUMINOTECNICO'!$C$73</f>
        <v>DISJUNTOR DR TETRAPOLAR 40A - FORNECIMENTO E INSTALAÇÃO</v>
      </c>
      <c r="D135" s="998">
        <f>'06.01-ELETRICO E LUMINOTECNICO'!$H$73</f>
        <v>0</v>
      </c>
      <c r="E135" s="175"/>
      <c r="F135" s="161">
        <f>$E$135*$D$135</f>
        <v>0</v>
      </c>
      <c r="G135" s="176"/>
      <c r="H135" s="167">
        <f>$G$135*$D$135</f>
        <v>0</v>
      </c>
      <c r="I135" s="176"/>
      <c r="J135" s="167">
        <f>$I$135*$D$135</f>
        <v>0</v>
      </c>
      <c r="K135" s="176"/>
      <c r="L135" s="167">
        <f>$K$135*$D$135</f>
        <v>0</v>
      </c>
      <c r="M135" s="176">
        <v>1</v>
      </c>
      <c r="N135" s="167">
        <f>$M$135*$D$135</f>
        <v>0</v>
      </c>
      <c r="O135" s="176"/>
      <c r="P135" s="167">
        <f>$O$135*$D$135</f>
        <v>0</v>
      </c>
      <c r="Q135" s="176"/>
      <c r="R135" s="167">
        <f>$Q$135*$D$135</f>
        <v>0</v>
      </c>
      <c r="S135" s="176"/>
      <c r="T135" s="167">
        <f>$S$135*$D$135</f>
        <v>0</v>
      </c>
      <c r="U135" s="176"/>
      <c r="V135" s="167">
        <f>$U$135*$D$135</f>
        <v>0</v>
      </c>
      <c r="W135" s="176"/>
      <c r="X135" s="167">
        <f>$W$135*$D$135</f>
        <v>0</v>
      </c>
      <c r="Y135" s="176"/>
      <c r="Z135" s="167">
        <f>$Y$135*$D$135</f>
        <v>0</v>
      </c>
      <c r="AA135" s="176"/>
      <c r="AB135" s="167">
        <f>$AA$135*$D$135</f>
        <v>0</v>
      </c>
      <c r="AC135" s="98">
        <f t="shared" si="1"/>
        <v>0</v>
      </c>
      <c r="AF135" t="s">
        <v>2297</v>
      </c>
    </row>
    <row r="136" spans="1:32" ht="15" customHeight="1" thickBot="1">
      <c r="A136">
        <v>2</v>
      </c>
      <c r="B136" s="995"/>
      <c r="C136" s="997"/>
      <c r="D136" s="999"/>
      <c r="E136" s="162">
        <f>$E$135</f>
        <v>0</v>
      </c>
      <c r="F136" s="163">
        <f>$F$135</f>
        <v>0</v>
      </c>
      <c r="G136" s="164">
        <f>$G$135+$E$136</f>
        <v>0</v>
      </c>
      <c r="H136" s="165">
        <f>$H$135+$F$136</f>
        <v>0</v>
      </c>
      <c r="I136" s="164">
        <f>$I$135+$G$136</f>
        <v>0</v>
      </c>
      <c r="J136" s="165">
        <f>$J$135+$H$136</f>
        <v>0</v>
      </c>
      <c r="K136" s="164">
        <f>$K$135+$I$136</f>
        <v>0</v>
      </c>
      <c r="L136" s="165">
        <f>$L$135+$J$136</f>
        <v>0</v>
      </c>
      <c r="M136" s="164">
        <f>$M$135+$K$136</f>
        <v>1</v>
      </c>
      <c r="N136" s="165">
        <f>$N$135+$L$136</f>
        <v>0</v>
      </c>
      <c r="O136" s="164">
        <f>$O$135+$M$136</f>
        <v>1</v>
      </c>
      <c r="P136" s="165">
        <f>$P$135+$N$136</f>
        <v>0</v>
      </c>
      <c r="Q136" s="164">
        <f>$Q$135+$O$136</f>
        <v>1</v>
      </c>
      <c r="R136" s="165">
        <f>$R$135+$P$136</f>
        <v>0</v>
      </c>
      <c r="S136" s="164">
        <f>$S$135+$Q$136</f>
        <v>1</v>
      </c>
      <c r="T136" s="165">
        <f>$T$135+$R$136</f>
        <v>0</v>
      </c>
      <c r="U136" s="164">
        <f>$U$135+$S$136</f>
        <v>1</v>
      </c>
      <c r="V136" s="165">
        <f>$V$135+$T$136</f>
        <v>0</v>
      </c>
      <c r="W136" s="164">
        <f>$W$135+$U$136</f>
        <v>1</v>
      </c>
      <c r="X136" s="165">
        <f>$X$135+$V$136</f>
        <v>0</v>
      </c>
      <c r="Y136" s="164">
        <f>$Y$135+$W$136</f>
        <v>1</v>
      </c>
      <c r="Z136" s="165">
        <f>$Z$135+$X$136</f>
        <v>0</v>
      </c>
      <c r="AA136" s="164">
        <f>$AA$135+$Y$136</f>
        <v>1</v>
      </c>
      <c r="AB136" s="165">
        <f>$AB$135+$Z$136</f>
        <v>0</v>
      </c>
      <c r="AC136" s="98">
        <f t="shared" si="1"/>
        <v>0</v>
      </c>
    </row>
    <row r="137" spans="1:32" ht="15" customHeight="1">
      <c r="A137">
        <v>1</v>
      </c>
      <c r="B137" s="994" t="str">
        <f>'06.01-ELETRICO E LUMINOTECNICO'!$B$74</f>
        <v>06.02.100.16</v>
      </c>
      <c r="C137" s="996" t="str">
        <f>'06.01-ELETRICO E LUMINOTECNICO'!$C$74</f>
        <v>DISPOSITIVO DPS 45KA-275V - FORNECIMENTO E INSTALAÇÃO</v>
      </c>
      <c r="D137" s="998">
        <f>'06.01-ELETRICO E LUMINOTECNICO'!$H$74</f>
        <v>0</v>
      </c>
      <c r="E137" s="175"/>
      <c r="F137" s="161">
        <f>$E$137*$D$137</f>
        <v>0</v>
      </c>
      <c r="G137" s="176"/>
      <c r="H137" s="167">
        <f>$G$137*$D$137</f>
        <v>0</v>
      </c>
      <c r="I137" s="176"/>
      <c r="J137" s="167">
        <f>$I$137*$D$137</f>
        <v>0</v>
      </c>
      <c r="K137" s="176"/>
      <c r="L137" s="167">
        <f>$K$137*$D$137</f>
        <v>0</v>
      </c>
      <c r="M137" s="176">
        <v>1</v>
      </c>
      <c r="N137" s="167">
        <f>$M$137*$D$137</f>
        <v>0</v>
      </c>
      <c r="O137" s="176"/>
      <c r="P137" s="167">
        <f>$O$137*$D$137</f>
        <v>0</v>
      </c>
      <c r="Q137" s="176"/>
      <c r="R137" s="167">
        <f>$Q$137*$D$137</f>
        <v>0</v>
      </c>
      <c r="S137" s="176"/>
      <c r="T137" s="167">
        <f>$S$137*$D$137</f>
        <v>0</v>
      </c>
      <c r="U137" s="176"/>
      <c r="V137" s="167">
        <f>$U$137*$D$137</f>
        <v>0</v>
      </c>
      <c r="W137" s="176"/>
      <c r="X137" s="167">
        <f>$W$137*$D$137</f>
        <v>0</v>
      </c>
      <c r="Y137" s="176"/>
      <c r="Z137" s="167">
        <f>$Y$137*$D$137</f>
        <v>0</v>
      </c>
      <c r="AA137" s="176"/>
      <c r="AB137" s="167">
        <f>$AA$137*$D$137</f>
        <v>0</v>
      </c>
      <c r="AC137" s="98">
        <f t="shared" si="1"/>
        <v>0</v>
      </c>
      <c r="AF137" t="s">
        <v>2298</v>
      </c>
    </row>
    <row r="138" spans="1:32" ht="15" customHeight="1" thickBot="1">
      <c r="A138">
        <v>2</v>
      </c>
      <c r="B138" s="995"/>
      <c r="C138" s="997"/>
      <c r="D138" s="999"/>
      <c r="E138" s="162">
        <f>$E$137</f>
        <v>0</v>
      </c>
      <c r="F138" s="163">
        <f>$F$137</f>
        <v>0</v>
      </c>
      <c r="G138" s="164">
        <f>$G$137+$E$138</f>
        <v>0</v>
      </c>
      <c r="H138" s="165">
        <f>$H$137+$F$138</f>
        <v>0</v>
      </c>
      <c r="I138" s="164">
        <f>$I$137+$G$138</f>
        <v>0</v>
      </c>
      <c r="J138" s="165">
        <f>$J$137+$H$138</f>
        <v>0</v>
      </c>
      <c r="K138" s="164">
        <f>$K$137+$I$138</f>
        <v>0</v>
      </c>
      <c r="L138" s="165">
        <f>$L$137+$J$138</f>
        <v>0</v>
      </c>
      <c r="M138" s="164">
        <f>$M$137+$K$138</f>
        <v>1</v>
      </c>
      <c r="N138" s="165">
        <f>$N$137+$L$138</f>
        <v>0</v>
      </c>
      <c r="O138" s="164">
        <f>$O$137+$M$138</f>
        <v>1</v>
      </c>
      <c r="P138" s="165">
        <f>$P$137+$N$138</f>
        <v>0</v>
      </c>
      <c r="Q138" s="164">
        <f>$Q$137+$O$138</f>
        <v>1</v>
      </c>
      <c r="R138" s="165">
        <f>$R$137+$P$138</f>
        <v>0</v>
      </c>
      <c r="S138" s="164">
        <f>$S$137+$Q$138</f>
        <v>1</v>
      </c>
      <c r="T138" s="165">
        <f>$T$137+$R$138</f>
        <v>0</v>
      </c>
      <c r="U138" s="164">
        <f>$U$137+$S$138</f>
        <v>1</v>
      </c>
      <c r="V138" s="165">
        <f>$V$137+$T$138</f>
        <v>0</v>
      </c>
      <c r="W138" s="164">
        <f>$W$137+$U$138</f>
        <v>1</v>
      </c>
      <c r="X138" s="165">
        <f>$X$137+$V$138</f>
        <v>0</v>
      </c>
      <c r="Y138" s="164">
        <f>$Y$137+$W$138</f>
        <v>1</v>
      </c>
      <c r="Z138" s="165">
        <f>$Z$137+$X$138</f>
        <v>0</v>
      </c>
      <c r="AA138" s="164">
        <f>$AA$137+$Y$138</f>
        <v>1</v>
      </c>
      <c r="AB138" s="165">
        <f>$AB$137+$Z$138</f>
        <v>0</v>
      </c>
      <c r="AC138" s="98">
        <f t="shared" si="1"/>
        <v>0</v>
      </c>
    </row>
    <row r="139" spans="1:32" ht="15" customHeight="1">
      <c r="A139">
        <v>1</v>
      </c>
      <c r="B139" s="994" t="str">
        <f>'06.01-ELETRICO E LUMINOTECNICO'!$B$75</f>
        <v>06.02.100.17</v>
      </c>
      <c r="C139" s="996" t="str">
        <f>'06.01-ELETRICO E LUMINOTECNICO'!$C$75</f>
        <v>DISJUNTOR MONOPOLAR TIPO DIN, CORRENTE NOMINAL DE 10A - FORNECIMENTO E INSTALAÇÃO. AF_07/2025</v>
      </c>
      <c r="D139" s="998">
        <f>'06.01-ELETRICO E LUMINOTECNICO'!$H$75</f>
        <v>0</v>
      </c>
      <c r="E139" s="175"/>
      <c r="F139" s="161">
        <f>$E$139*$D$139</f>
        <v>0</v>
      </c>
      <c r="G139" s="176"/>
      <c r="H139" s="167">
        <f>$G$139*$D$139</f>
        <v>0</v>
      </c>
      <c r="I139" s="176"/>
      <c r="J139" s="167">
        <f>$I$139*$D$139</f>
        <v>0</v>
      </c>
      <c r="K139" s="176"/>
      <c r="L139" s="167">
        <f>$K$139*$D$139</f>
        <v>0</v>
      </c>
      <c r="M139" s="176">
        <v>1</v>
      </c>
      <c r="N139" s="167">
        <f>$M$139*$D$139</f>
        <v>0</v>
      </c>
      <c r="O139" s="176"/>
      <c r="P139" s="167">
        <f>$O$139*$D$139</f>
        <v>0</v>
      </c>
      <c r="Q139" s="176"/>
      <c r="R139" s="167">
        <f>$Q$139*$D$139</f>
        <v>0</v>
      </c>
      <c r="S139" s="176"/>
      <c r="T139" s="167">
        <f>$S$139*$D$139</f>
        <v>0</v>
      </c>
      <c r="U139" s="176"/>
      <c r="V139" s="167">
        <f>$U$139*$D$139</f>
        <v>0</v>
      </c>
      <c r="W139" s="176"/>
      <c r="X139" s="167">
        <f>$W$139*$D$139</f>
        <v>0</v>
      </c>
      <c r="Y139" s="176"/>
      <c r="Z139" s="167">
        <f>$Y$139*$D$139</f>
        <v>0</v>
      </c>
      <c r="AA139" s="176"/>
      <c r="AB139" s="167">
        <f>$AA$139*$D$139</f>
        <v>0</v>
      </c>
      <c r="AC139" s="98">
        <f t="shared" si="1"/>
        <v>0</v>
      </c>
      <c r="AF139" t="s">
        <v>2299</v>
      </c>
    </row>
    <row r="140" spans="1:32" ht="15" customHeight="1" thickBot="1">
      <c r="A140">
        <v>2</v>
      </c>
      <c r="B140" s="995"/>
      <c r="C140" s="997"/>
      <c r="D140" s="999"/>
      <c r="E140" s="162">
        <f>$E$139</f>
        <v>0</v>
      </c>
      <c r="F140" s="163">
        <f>$F$139</f>
        <v>0</v>
      </c>
      <c r="G140" s="164">
        <f>$G$139+$E$140</f>
        <v>0</v>
      </c>
      <c r="H140" s="165">
        <f>$H$139+$F$140</f>
        <v>0</v>
      </c>
      <c r="I140" s="164">
        <f>$I$139+$G$140</f>
        <v>0</v>
      </c>
      <c r="J140" s="165">
        <f>$J$139+$H$140</f>
        <v>0</v>
      </c>
      <c r="K140" s="164">
        <f>$K$139+$I$140</f>
        <v>0</v>
      </c>
      <c r="L140" s="165">
        <f>$L$139+$J$140</f>
        <v>0</v>
      </c>
      <c r="M140" s="164">
        <f>$M$139+$K$140</f>
        <v>1</v>
      </c>
      <c r="N140" s="165">
        <f>$N$139+$L$140</f>
        <v>0</v>
      </c>
      <c r="O140" s="164">
        <f>$O$139+$M$140</f>
        <v>1</v>
      </c>
      <c r="P140" s="165">
        <f>$P$139+$N$140</f>
        <v>0</v>
      </c>
      <c r="Q140" s="164">
        <f>$Q$139+$O$140</f>
        <v>1</v>
      </c>
      <c r="R140" s="165">
        <f>$R$139+$P$140</f>
        <v>0</v>
      </c>
      <c r="S140" s="164">
        <f>$S$139+$Q$140</f>
        <v>1</v>
      </c>
      <c r="T140" s="165">
        <f>$T$139+$R$140</f>
        <v>0</v>
      </c>
      <c r="U140" s="164">
        <f>$U$139+$S$140</f>
        <v>1</v>
      </c>
      <c r="V140" s="165">
        <f>$V$139+$T$140</f>
        <v>0</v>
      </c>
      <c r="W140" s="164">
        <f>$W$139+$U$140</f>
        <v>1</v>
      </c>
      <c r="X140" s="165">
        <f>$X$139+$V$140</f>
        <v>0</v>
      </c>
      <c r="Y140" s="164">
        <f>$Y$139+$W$140</f>
        <v>1</v>
      </c>
      <c r="Z140" s="165">
        <f>$Z$139+$X$140</f>
        <v>0</v>
      </c>
      <c r="AA140" s="164">
        <f>$AA$139+$Y$140</f>
        <v>1</v>
      </c>
      <c r="AB140" s="165">
        <f>$AB$139+$Z$140</f>
        <v>0</v>
      </c>
      <c r="AC140" s="98">
        <f t="shared" ref="AC140:AC203" si="2">D139-AB140</f>
        <v>0</v>
      </c>
    </row>
    <row r="141" spans="1:32" ht="15" customHeight="1">
      <c r="A141">
        <v>1</v>
      </c>
      <c r="B141" s="994" t="str">
        <f>'06.01-ELETRICO E LUMINOTECNICO'!$B$76</f>
        <v>06.02.100.18</v>
      </c>
      <c r="C141" s="996" t="str">
        <f>'06.01-ELETRICO E LUMINOTECNICO'!$C$76</f>
        <v>DISJUNTOR MONOPOLAR TIPO DIN, CORRENTE NOMINAL DE 16A - FORNECIMENTO E INSTALAÇÃO. AF_07/2025</v>
      </c>
      <c r="D141" s="998">
        <f>'06.01-ELETRICO E LUMINOTECNICO'!$H$76</f>
        <v>0</v>
      </c>
      <c r="E141" s="175"/>
      <c r="F141" s="161">
        <f>$E$141*$D$141</f>
        <v>0</v>
      </c>
      <c r="G141" s="176"/>
      <c r="H141" s="167">
        <f>$G$141*$D$141</f>
        <v>0</v>
      </c>
      <c r="I141" s="176"/>
      <c r="J141" s="167">
        <f>$I$141*$D$141</f>
        <v>0</v>
      </c>
      <c r="K141" s="176"/>
      <c r="L141" s="167">
        <f>$K$141*$D$141</f>
        <v>0</v>
      </c>
      <c r="M141" s="176">
        <v>1</v>
      </c>
      <c r="N141" s="167">
        <f>$M$141*$D$141</f>
        <v>0</v>
      </c>
      <c r="O141" s="176"/>
      <c r="P141" s="167">
        <f>$O$141*$D$141</f>
        <v>0</v>
      </c>
      <c r="Q141" s="176"/>
      <c r="R141" s="167">
        <f>$Q$141*$D$141</f>
        <v>0</v>
      </c>
      <c r="S141" s="176"/>
      <c r="T141" s="167">
        <f>$S$141*$D$141</f>
        <v>0</v>
      </c>
      <c r="U141" s="176"/>
      <c r="V141" s="167">
        <f>$U$141*$D$141</f>
        <v>0</v>
      </c>
      <c r="W141" s="176"/>
      <c r="X141" s="167">
        <f>$W$141*$D$141</f>
        <v>0</v>
      </c>
      <c r="Y141" s="176"/>
      <c r="Z141" s="167">
        <f>$Y$141*$D$141</f>
        <v>0</v>
      </c>
      <c r="AA141" s="176"/>
      <c r="AB141" s="167">
        <f>$AA$141*$D$141</f>
        <v>0</v>
      </c>
      <c r="AC141" s="98">
        <f t="shared" si="2"/>
        <v>0</v>
      </c>
      <c r="AF141" t="s">
        <v>2300</v>
      </c>
    </row>
    <row r="142" spans="1:32" ht="15" customHeight="1" thickBot="1">
      <c r="A142">
        <v>2</v>
      </c>
      <c r="B142" s="995"/>
      <c r="C142" s="997"/>
      <c r="D142" s="999"/>
      <c r="E142" s="162">
        <f>$E$141</f>
        <v>0</v>
      </c>
      <c r="F142" s="163">
        <f>$F$141</f>
        <v>0</v>
      </c>
      <c r="G142" s="164">
        <f>$G$141+$E$142</f>
        <v>0</v>
      </c>
      <c r="H142" s="165">
        <f>$H$141+$F$142</f>
        <v>0</v>
      </c>
      <c r="I142" s="164">
        <f>$I$141+$G$142</f>
        <v>0</v>
      </c>
      <c r="J142" s="165">
        <f>$J$141+$H$142</f>
        <v>0</v>
      </c>
      <c r="K142" s="164">
        <f>$K$141+$I$142</f>
        <v>0</v>
      </c>
      <c r="L142" s="165">
        <f>$L$141+$J$142</f>
        <v>0</v>
      </c>
      <c r="M142" s="164">
        <f>$M$141+$K$142</f>
        <v>1</v>
      </c>
      <c r="N142" s="165">
        <f>$N$141+$L$142</f>
        <v>0</v>
      </c>
      <c r="O142" s="164">
        <f>$O$141+$M$142</f>
        <v>1</v>
      </c>
      <c r="P142" s="165">
        <f>$P$141+$N$142</f>
        <v>0</v>
      </c>
      <c r="Q142" s="164">
        <f>$Q$141+$O$142</f>
        <v>1</v>
      </c>
      <c r="R142" s="165">
        <f>$R$141+$P$142</f>
        <v>0</v>
      </c>
      <c r="S142" s="164">
        <f>$S$141+$Q$142</f>
        <v>1</v>
      </c>
      <c r="T142" s="165">
        <f>$T$141+$R$142</f>
        <v>0</v>
      </c>
      <c r="U142" s="164">
        <f>$U$141+$S$142</f>
        <v>1</v>
      </c>
      <c r="V142" s="165">
        <f>$V$141+$T$142</f>
        <v>0</v>
      </c>
      <c r="W142" s="164">
        <f>$W$141+$U$142</f>
        <v>1</v>
      </c>
      <c r="X142" s="165">
        <f>$X$141+$V$142</f>
        <v>0</v>
      </c>
      <c r="Y142" s="164">
        <f>$Y$141+$W$142</f>
        <v>1</v>
      </c>
      <c r="Z142" s="165">
        <f>$Z$141+$X$142</f>
        <v>0</v>
      </c>
      <c r="AA142" s="164">
        <f>$AA$141+$Y$142</f>
        <v>1</v>
      </c>
      <c r="AB142" s="165">
        <f>$AB$141+$Z$142</f>
        <v>0</v>
      </c>
      <c r="AC142" s="98">
        <f t="shared" si="2"/>
        <v>0</v>
      </c>
    </row>
    <row r="143" spans="1:32" ht="15" customHeight="1">
      <c r="A143">
        <v>1</v>
      </c>
      <c r="B143" s="994" t="str">
        <f>'06.01-ELETRICO E LUMINOTECNICO'!$B$77</f>
        <v>06.02.100.19</v>
      </c>
      <c r="C143" s="996" t="str">
        <f>'06.01-ELETRICO E LUMINOTECNICO'!$C$77</f>
        <v>DISJUNTOR MONOPOLAR TIPO DIN, CORRENTE NOMINAL DE 20A - FORNECIMENTO E INSTALAÇÃO. AF_07/2025</v>
      </c>
      <c r="D143" s="998">
        <f>'06.01-ELETRICO E LUMINOTECNICO'!$H$77</f>
        <v>0</v>
      </c>
      <c r="E143" s="175"/>
      <c r="F143" s="161">
        <f>$E$143*$D$143</f>
        <v>0</v>
      </c>
      <c r="G143" s="176"/>
      <c r="H143" s="167">
        <f>$G$143*$D$143</f>
        <v>0</v>
      </c>
      <c r="I143" s="176"/>
      <c r="J143" s="167">
        <f>$I$143*$D$143</f>
        <v>0</v>
      </c>
      <c r="K143" s="176"/>
      <c r="L143" s="167">
        <f>$K$143*$D$143</f>
        <v>0</v>
      </c>
      <c r="M143" s="176">
        <v>1</v>
      </c>
      <c r="N143" s="167">
        <f>$M$143*$D$143</f>
        <v>0</v>
      </c>
      <c r="O143" s="176"/>
      <c r="P143" s="167">
        <f>$O$143*$D$143</f>
        <v>0</v>
      </c>
      <c r="Q143" s="176"/>
      <c r="R143" s="167">
        <f>$Q$143*$D$143</f>
        <v>0</v>
      </c>
      <c r="S143" s="176"/>
      <c r="T143" s="167">
        <f>$S$143*$D$143</f>
        <v>0</v>
      </c>
      <c r="U143" s="176"/>
      <c r="V143" s="167">
        <f>$U$143*$D$143</f>
        <v>0</v>
      </c>
      <c r="W143" s="176"/>
      <c r="X143" s="167">
        <f>$W$143*$D$143</f>
        <v>0</v>
      </c>
      <c r="Y143" s="176"/>
      <c r="Z143" s="167">
        <f>$Y$143*$D$143</f>
        <v>0</v>
      </c>
      <c r="AA143" s="176"/>
      <c r="AB143" s="167">
        <f>$AA$143*$D$143</f>
        <v>0</v>
      </c>
      <c r="AC143" s="98">
        <f t="shared" si="2"/>
        <v>0</v>
      </c>
      <c r="AF143" t="s">
        <v>2301</v>
      </c>
    </row>
    <row r="144" spans="1:32" ht="15" customHeight="1" thickBot="1">
      <c r="A144">
        <v>2</v>
      </c>
      <c r="B144" s="995"/>
      <c r="C144" s="997"/>
      <c r="D144" s="999"/>
      <c r="E144" s="162">
        <f>$E$143</f>
        <v>0</v>
      </c>
      <c r="F144" s="163">
        <f>$F$143</f>
        <v>0</v>
      </c>
      <c r="G144" s="164">
        <f>$G$143+$E$144</f>
        <v>0</v>
      </c>
      <c r="H144" s="165">
        <f>$H$143+$F$144</f>
        <v>0</v>
      </c>
      <c r="I144" s="164">
        <f>$I$143+$G$144</f>
        <v>0</v>
      </c>
      <c r="J144" s="165">
        <f>$J$143+$H$144</f>
        <v>0</v>
      </c>
      <c r="K144" s="164">
        <f>$K$143+$I$144</f>
        <v>0</v>
      </c>
      <c r="L144" s="165">
        <f>$L$143+$J$144</f>
        <v>0</v>
      </c>
      <c r="M144" s="164">
        <f>$M$143+$K$144</f>
        <v>1</v>
      </c>
      <c r="N144" s="165">
        <f>$N$143+$L$144</f>
        <v>0</v>
      </c>
      <c r="O144" s="164">
        <f>$O$143+$M$144</f>
        <v>1</v>
      </c>
      <c r="P144" s="165">
        <f>$P$143+$N$144</f>
        <v>0</v>
      </c>
      <c r="Q144" s="164">
        <f>$Q$143+$O$144</f>
        <v>1</v>
      </c>
      <c r="R144" s="165">
        <f>$R$143+$P$144</f>
        <v>0</v>
      </c>
      <c r="S144" s="164">
        <f>$S$143+$Q$144</f>
        <v>1</v>
      </c>
      <c r="T144" s="165">
        <f>$T$143+$R$144</f>
        <v>0</v>
      </c>
      <c r="U144" s="164">
        <f>$U$143+$S$144</f>
        <v>1</v>
      </c>
      <c r="V144" s="165">
        <f>$V$143+$T$144</f>
        <v>0</v>
      </c>
      <c r="W144" s="164">
        <f>$W$143+$U$144</f>
        <v>1</v>
      </c>
      <c r="X144" s="165">
        <f>$X$143+$V$144</f>
        <v>0</v>
      </c>
      <c r="Y144" s="164">
        <f>$Y$143+$W$144</f>
        <v>1</v>
      </c>
      <c r="Z144" s="165">
        <f>$Z$143+$X$144</f>
        <v>0</v>
      </c>
      <c r="AA144" s="164">
        <f>$AA$143+$Y$144</f>
        <v>1</v>
      </c>
      <c r="AB144" s="165">
        <f>$AB$143+$Z$144</f>
        <v>0</v>
      </c>
      <c r="AC144" s="98">
        <f t="shared" si="2"/>
        <v>0</v>
      </c>
    </row>
    <row r="145" spans="1:32" ht="15" customHeight="1">
      <c r="A145">
        <v>1</v>
      </c>
      <c r="B145" s="994" t="str">
        <f>'06.01-ELETRICO E LUMINOTECNICO'!$B$78</f>
        <v>06.02.100.20</v>
      </c>
      <c r="C145" s="996" t="str">
        <f>'06.01-ELETRICO E LUMINOTECNICO'!$C$78</f>
        <v>DISJUNTOR MONOPOLAR TIPO DIN, CORRENTE NOMINAL DE 25A - FORNECIMENTO E INSTALAÇÃO. AF_07/2025</v>
      </c>
      <c r="D145" s="998">
        <f>'06.01-ELETRICO E LUMINOTECNICO'!$H$78</f>
        <v>0</v>
      </c>
      <c r="E145" s="175"/>
      <c r="F145" s="161">
        <f>$E$145*$D$145</f>
        <v>0</v>
      </c>
      <c r="G145" s="176"/>
      <c r="H145" s="167">
        <f>$G$145*$D$145</f>
        <v>0</v>
      </c>
      <c r="I145" s="176"/>
      <c r="J145" s="167">
        <f>$I$145*$D$145</f>
        <v>0</v>
      </c>
      <c r="K145" s="176"/>
      <c r="L145" s="167">
        <f>$K$145*$D$145</f>
        <v>0</v>
      </c>
      <c r="M145" s="176">
        <v>1</v>
      </c>
      <c r="N145" s="167">
        <f>$M$145*$D$145</f>
        <v>0</v>
      </c>
      <c r="O145" s="176"/>
      <c r="P145" s="167">
        <f>$O$145*$D$145</f>
        <v>0</v>
      </c>
      <c r="Q145" s="176"/>
      <c r="R145" s="167">
        <f>$Q$145*$D$145</f>
        <v>0</v>
      </c>
      <c r="S145" s="176"/>
      <c r="T145" s="167">
        <f>$S$145*$D$145</f>
        <v>0</v>
      </c>
      <c r="U145" s="176"/>
      <c r="V145" s="167">
        <f>$U$145*$D$145</f>
        <v>0</v>
      </c>
      <c r="W145" s="176"/>
      <c r="X145" s="167">
        <f>$W$145*$D$145</f>
        <v>0</v>
      </c>
      <c r="Y145" s="176"/>
      <c r="Z145" s="167">
        <f>$Y$145*$D$145</f>
        <v>0</v>
      </c>
      <c r="AA145" s="176"/>
      <c r="AB145" s="167">
        <f>$AA$145*$D$145</f>
        <v>0</v>
      </c>
      <c r="AC145" s="98">
        <f t="shared" si="2"/>
        <v>0</v>
      </c>
      <c r="AF145" t="s">
        <v>2302</v>
      </c>
    </row>
    <row r="146" spans="1:32" ht="15" customHeight="1" thickBot="1">
      <c r="A146">
        <v>2</v>
      </c>
      <c r="B146" s="995"/>
      <c r="C146" s="997"/>
      <c r="D146" s="999"/>
      <c r="E146" s="162">
        <f>$E$145</f>
        <v>0</v>
      </c>
      <c r="F146" s="163">
        <f>$F$145</f>
        <v>0</v>
      </c>
      <c r="G146" s="164">
        <f>$G$145+$E$146</f>
        <v>0</v>
      </c>
      <c r="H146" s="165">
        <f>$H$145+$F$146</f>
        <v>0</v>
      </c>
      <c r="I146" s="164">
        <f>$I$145+$G$146</f>
        <v>0</v>
      </c>
      <c r="J146" s="165">
        <f>$J$145+$H$146</f>
        <v>0</v>
      </c>
      <c r="K146" s="164">
        <f>$K$145+$I$146</f>
        <v>0</v>
      </c>
      <c r="L146" s="165">
        <f>$L$145+$J$146</f>
        <v>0</v>
      </c>
      <c r="M146" s="164">
        <f>$M$145+$K$146</f>
        <v>1</v>
      </c>
      <c r="N146" s="165">
        <f>$N$145+$L$146</f>
        <v>0</v>
      </c>
      <c r="O146" s="164">
        <f>$O$145+$M$146</f>
        <v>1</v>
      </c>
      <c r="P146" s="165">
        <f>$P$145+$N$146</f>
        <v>0</v>
      </c>
      <c r="Q146" s="164">
        <f>$Q$145+$O$146</f>
        <v>1</v>
      </c>
      <c r="R146" s="165">
        <f>$R$145+$P$146</f>
        <v>0</v>
      </c>
      <c r="S146" s="164">
        <f>$S$145+$Q$146</f>
        <v>1</v>
      </c>
      <c r="T146" s="165">
        <f>$T$145+$R$146</f>
        <v>0</v>
      </c>
      <c r="U146" s="164">
        <f>$U$145+$S$146</f>
        <v>1</v>
      </c>
      <c r="V146" s="165">
        <f>$V$145+$T$146</f>
        <v>0</v>
      </c>
      <c r="W146" s="164">
        <f>$W$145+$U$146</f>
        <v>1</v>
      </c>
      <c r="X146" s="165">
        <f>$X$145+$V$146</f>
        <v>0</v>
      </c>
      <c r="Y146" s="164">
        <f>$Y$145+$W$146</f>
        <v>1</v>
      </c>
      <c r="Z146" s="165">
        <f>$Z$145+$X$146</f>
        <v>0</v>
      </c>
      <c r="AA146" s="164">
        <f>$AA$145+$Y$146</f>
        <v>1</v>
      </c>
      <c r="AB146" s="165">
        <f>$AB$145+$Z$146</f>
        <v>0</v>
      </c>
      <c r="AC146" s="98">
        <f t="shared" si="2"/>
        <v>0</v>
      </c>
    </row>
    <row r="147" spans="1:32" ht="15" customHeight="1">
      <c r="A147">
        <v>1</v>
      </c>
      <c r="B147" s="994" t="str">
        <f>'06.01-ELETRICO E LUMINOTECNICO'!$B$79</f>
        <v>06.02.100.21</v>
      </c>
      <c r="C147" s="996" t="str">
        <f>'06.01-ELETRICO E LUMINOTECNICO'!$C$79</f>
        <v>DISJUNTOR MONOPOLAR TIPO DIN, CORRENTE NOMINAL DE 32A - FORNECIMENTO E INSTALAÇÃO. AF_07/2025</v>
      </c>
      <c r="D147" s="998">
        <f>'06.01-ELETRICO E LUMINOTECNICO'!$H$79</f>
        <v>0</v>
      </c>
      <c r="E147" s="175"/>
      <c r="F147" s="161">
        <f>$E$147*$D$147</f>
        <v>0</v>
      </c>
      <c r="G147" s="176"/>
      <c r="H147" s="167">
        <f>$G$147*$D$147</f>
        <v>0</v>
      </c>
      <c r="I147" s="176"/>
      <c r="J147" s="167">
        <f>$I$147*$D$147</f>
        <v>0</v>
      </c>
      <c r="K147" s="176"/>
      <c r="L147" s="167">
        <f>$K$147*$D$147</f>
        <v>0</v>
      </c>
      <c r="M147" s="176">
        <v>1</v>
      </c>
      <c r="N147" s="167">
        <f>$M$147*$D$147</f>
        <v>0</v>
      </c>
      <c r="O147" s="176"/>
      <c r="P147" s="167">
        <f>$O$147*$D$147</f>
        <v>0</v>
      </c>
      <c r="Q147" s="176"/>
      <c r="R147" s="167">
        <f>$Q$147*$D$147</f>
        <v>0</v>
      </c>
      <c r="S147" s="176"/>
      <c r="T147" s="167">
        <f>$S$147*$D$147</f>
        <v>0</v>
      </c>
      <c r="U147" s="176"/>
      <c r="V147" s="167">
        <f>$U$147*$D$147</f>
        <v>0</v>
      </c>
      <c r="W147" s="176"/>
      <c r="X147" s="167">
        <f>$W$147*$D$147</f>
        <v>0</v>
      </c>
      <c r="Y147" s="176"/>
      <c r="Z147" s="167">
        <f>$Y$147*$D$147</f>
        <v>0</v>
      </c>
      <c r="AA147" s="176"/>
      <c r="AB147" s="167">
        <f>$AA$147*$D$147</f>
        <v>0</v>
      </c>
      <c r="AC147" s="98">
        <f t="shared" si="2"/>
        <v>0</v>
      </c>
      <c r="AF147" t="s">
        <v>2303</v>
      </c>
    </row>
    <row r="148" spans="1:32" ht="15" customHeight="1" thickBot="1">
      <c r="A148">
        <v>2</v>
      </c>
      <c r="B148" s="995"/>
      <c r="C148" s="997"/>
      <c r="D148" s="999"/>
      <c r="E148" s="162">
        <f>$E$147</f>
        <v>0</v>
      </c>
      <c r="F148" s="163">
        <f>$F$147</f>
        <v>0</v>
      </c>
      <c r="G148" s="164">
        <f>$G$147+$E$148</f>
        <v>0</v>
      </c>
      <c r="H148" s="165">
        <f>$H$147+$F$148</f>
        <v>0</v>
      </c>
      <c r="I148" s="164">
        <f>$I$147+$G$148</f>
        <v>0</v>
      </c>
      <c r="J148" s="165">
        <f>$J$147+$H$148</f>
        <v>0</v>
      </c>
      <c r="K148" s="164">
        <f>$K$147+$I$148</f>
        <v>0</v>
      </c>
      <c r="L148" s="165">
        <f>$L$147+$J$148</f>
        <v>0</v>
      </c>
      <c r="M148" s="164">
        <f>$M$147+$K$148</f>
        <v>1</v>
      </c>
      <c r="N148" s="165">
        <f>$N$147+$L$148</f>
        <v>0</v>
      </c>
      <c r="O148" s="164">
        <f>$O$147+$M$148</f>
        <v>1</v>
      </c>
      <c r="P148" s="165">
        <f>$P$147+$N$148</f>
        <v>0</v>
      </c>
      <c r="Q148" s="164">
        <f>$Q$147+$O$148</f>
        <v>1</v>
      </c>
      <c r="R148" s="165">
        <f>$R$147+$P$148</f>
        <v>0</v>
      </c>
      <c r="S148" s="164">
        <f>$S$147+$Q$148</f>
        <v>1</v>
      </c>
      <c r="T148" s="165">
        <f>$T$147+$R$148</f>
        <v>0</v>
      </c>
      <c r="U148" s="164">
        <f>$U$147+$S$148</f>
        <v>1</v>
      </c>
      <c r="V148" s="165">
        <f>$V$147+$T$148</f>
        <v>0</v>
      </c>
      <c r="W148" s="164">
        <f>$W$147+$U$148</f>
        <v>1</v>
      </c>
      <c r="X148" s="165">
        <f>$X$147+$V$148</f>
        <v>0</v>
      </c>
      <c r="Y148" s="164">
        <f>$Y$147+$W$148</f>
        <v>1</v>
      </c>
      <c r="Z148" s="165">
        <f>$Z$147+$X$148</f>
        <v>0</v>
      </c>
      <c r="AA148" s="164">
        <f>$AA$147+$Y$148</f>
        <v>1</v>
      </c>
      <c r="AB148" s="165">
        <f>$AB$147+$Z$148</f>
        <v>0</v>
      </c>
      <c r="AC148" s="98">
        <f t="shared" si="2"/>
        <v>0</v>
      </c>
    </row>
    <row r="149" spans="1:32" ht="15" customHeight="1">
      <c r="A149">
        <v>1</v>
      </c>
      <c r="B149" s="994" t="str">
        <f>'06.01-ELETRICO E LUMINOTECNICO'!$B$80</f>
        <v>06.02.100.22</v>
      </c>
      <c r="C149" s="996" t="str">
        <f>'06.01-ELETRICO E LUMINOTECNICO'!$C$80</f>
        <v>DISJUNTOR MONOPOLAR TIPO DIN, CORRENTE NOMINAL DE 63A - FORNECIMENTO E INSTALAÇÃO</v>
      </c>
      <c r="D149" s="998">
        <f>'06.01-ELETRICO E LUMINOTECNICO'!$H$80</f>
        <v>0</v>
      </c>
      <c r="E149" s="175"/>
      <c r="F149" s="161">
        <f>$E$149*$D$149</f>
        <v>0</v>
      </c>
      <c r="G149" s="176"/>
      <c r="H149" s="167">
        <f>$G$149*$D$149</f>
        <v>0</v>
      </c>
      <c r="I149" s="176"/>
      <c r="J149" s="167">
        <f>$I$149*$D$149</f>
        <v>0</v>
      </c>
      <c r="K149" s="176"/>
      <c r="L149" s="167">
        <f>$K$149*$D$149</f>
        <v>0</v>
      </c>
      <c r="M149" s="176">
        <v>1</v>
      </c>
      <c r="N149" s="167">
        <f>$M$149*$D$149</f>
        <v>0</v>
      </c>
      <c r="O149" s="176"/>
      <c r="P149" s="167">
        <f>$O$149*$D$149</f>
        <v>0</v>
      </c>
      <c r="Q149" s="176"/>
      <c r="R149" s="167">
        <f>$Q$149*$D$149</f>
        <v>0</v>
      </c>
      <c r="S149" s="176"/>
      <c r="T149" s="167">
        <f>$S$149*$D$149</f>
        <v>0</v>
      </c>
      <c r="U149" s="176"/>
      <c r="V149" s="167">
        <f>$U$149*$D$149</f>
        <v>0</v>
      </c>
      <c r="W149" s="176"/>
      <c r="X149" s="167">
        <f>$W$149*$D$149</f>
        <v>0</v>
      </c>
      <c r="Y149" s="176"/>
      <c r="Z149" s="167">
        <f>$Y$149*$D$149</f>
        <v>0</v>
      </c>
      <c r="AA149" s="176"/>
      <c r="AB149" s="167">
        <f>$AA$149*$D$149</f>
        <v>0</v>
      </c>
      <c r="AC149" s="98">
        <f t="shared" si="2"/>
        <v>0</v>
      </c>
      <c r="AF149" t="s">
        <v>2304</v>
      </c>
    </row>
    <row r="150" spans="1:32" ht="15" customHeight="1" thickBot="1">
      <c r="A150">
        <v>2</v>
      </c>
      <c r="B150" s="995"/>
      <c r="C150" s="997"/>
      <c r="D150" s="999"/>
      <c r="E150" s="162">
        <f>$E$149</f>
        <v>0</v>
      </c>
      <c r="F150" s="163">
        <f>$F$149</f>
        <v>0</v>
      </c>
      <c r="G150" s="164">
        <f>$G$149+$E$150</f>
        <v>0</v>
      </c>
      <c r="H150" s="165">
        <f>$H$149+$F$150</f>
        <v>0</v>
      </c>
      <c r="I150" s="164">
        <f>$I$149+$G$150</f>
        <v>0</v>
      </c>
      <c r="J150" s="165">
        <f>$J$149+$H$150</f>
        <v>0</v>
      </c>
      <c r="K150" s="164">
        <f>$K$149+$I$150</f>
        <v>0</v>
      </c>
      <c r="L150" s="165">
        <f>$L$149+$J$150</f>
        <v>0</v>
      </c>
      <c r="M150" s="164">
        <f>$M$149+$K$150</f>
        <v>1</v>
      </c>
      <c r="N150" s="165">
        <f>$N$149+$L$150</f>
        <v>0</v>
      </c>
      <c r="O150" s="164">
        <f>$O$149+$M$150</f>
        <v>1</v>
      </c>
      <c r="P150" s="165">
        <f>$P$149+$N$150</f>
        <v>0</v>
      </c>
      <c r="Q150" s="164">
        <f>$Q$149+$O$150</f>
        <v>1</v>
      </c>
      <c r="R150" s="165">
        <f>$R$149+$P$150</f>
        <v>0</v>
      </c>
      <c r="S150" s="164">
        <f>$S$149+$Q$150</f>
        <v>1</v>
      </c>
      <c r="T150" s="165">
        <f>$T$149+$R$150</f>
        <v>0</v>
      </c>
      <c r="U150" s="164">
        <f>$U$149+$S$150</f>
        <v>1</v>
      </c>
      <c r="V150" s="165">
        <f>$V$149+$T$150</f>
        <v>0</v>
      </c>
      <c r="W150" s="164">
        <f>$W$149+$U$150</f>
        <v>1</v>
      </c>
      <c r="X150" s="165">
        <f>$X$149+$V$150</f>
        <v>0</v>
      </c>
      <c r="Y150" s="164">
        <f>$Y$149+$W$150</f>
        <v>1</v>
      </c>
      <c r="Z150" s="165">
        <f>$Z$149+$X$150</f>
        <v>0</v>
      </c>
      <c r="AA150" s="164">
        <f>$AA$149+$Y$150</f>
        <v>1</v>
      </c>
      <c r="AB150" s="165">
        <f>$AB$149+$Z$150</f>
        <v>0</v>
      </c>
      <c r="AC150" s="98">
        <f t="shared" si="2"/>
        <v>0</v>
      </c>
    </row>
    <row r="151" spans="1:32" ht="15" customHeight="1">
      <c r="A151">
        <v>1</v>
      </c>
      <c r="B151" s="994" t="str">
        <f>'06.01-ELETRICO E LUMINOTECNICO'!$B$81</f>
        <v>06.02.100.23</v>
      </c>
      <c r="C151" s="996" t="str">
        <f>'06.01-ELETRICO E LUMINOTECNICO'!$C$81</f>
        <v>DISJUNTOR BIPOLAR TIPO DIN, CORRENTE NOMINAL DE 10A - FORNECIMENTO E INSTALAÇÃO. AF_07/2025</v>
      </c>
      <c r="D151" s="998">
        <f>'06.01-ELETRICO E LUMINOTECNICO'!$H$81</f>
        <v>0</v>
      </c>
      <c r="E151" s="175"/>
      <c r="F151" s="161">
        <f>$E$151*$D$151</f>
        <v>0</v>
      </c>
      <c r="G151" s="176"/>
      <c r="H151" s="167">
        <f>$G$151*$D$151</f>
        <v>0</v>
      </c>
      <c r="I151" s="176"/>
      <c r="J151" s="167">
        <f>$I$151*$D$151</f>
        <v>0</v>
      </c>
      <c r="K151" s="176"/>
      <c r="L151" s="167">
        <f>$K$151*$D$151</f>
        <v>0</v>
      </c>
      <c r="M151" s="176">
        <v>1</v>
      </c>
      <c r="N151" s="167">
        <f>$M$151*$D$151</f>
        <v>0</v>
      </c>
      <c r="O151" s="176"/>
      <c r="P151" s="167">
        <f>$O$151*$D$151</f>
        <v>0</v>
      </c>
      <c r="Q151" s="176"/>
      <c r="R151" s="167">
        <f>$Q$151*$D$151</f>
        <v>0</v>
      </c>
      <c r="S151" s="176"/>
      <c r="T151" s="167">
        <f>$S$151*$D$151</f>
        <v>0</v>
      </c>
      <c r="U151" s="176"/>
      <c r="V151" s="167">
        <f>$U$151*$D$151</f>
        <v>0</v>
      </c>
      <c r="W151" s="176"/>
      <c r="X151" s="167">
        <f>$W$151*$D$151</f>
        <v>0</v>
      </c>
      <c r="Y151" s="176"/>
      <c r="Z151" s="167">
        <f>$Y$151*$D$151</f>
        <v>0</v>
      </c>
      <c r="AA151" s="176"/>
      <c r="AB151" s="167">
        <f>$AA$151*$D$151</f>
        <v>0</v>
      </c>
      <c r="AC151" s="98">
        <f t="shared" si="2"/>
        <v>0</v>
      </c>
      <c r="AF151" t="s">
        <v>2305</v>
      </c>
    </row>
    <row r="152" spans="1:32" ht="15" customHeight="1" thickBot="1">
      <c r="A152">
        <v>2</v>
      </c>
      <c r="B152" s="995"/>
      <c r="C152" s="997"/>
      <c r="D152" s="999"/>
      <c r="E152" s="162">
        <f>$E$151</f>
        <v>0</v>
      </c>
      <c r="F152" s="163">
        <f>$F$151</f>
        <v>0</v>
      </c>
      <c r="G152" s="164">
        <f>$G$151+$E$152</f>
        <v>0</v>
      </c>
      <c r="H152" s="165">
        <f>$H$151+$F$152</f>
        <v>0</v>
      </c>
      <c r="I152" s="164">
        <f>$I$151+$G$152</f>
        <v>0</v>
      </c>
      <c r="J152" s="165">
        <f>$J$151+$H$152</f>
        <v>0</v>
      </c>
      <c r="K152" s="164">
        <f>$K$151+$I$152</f>
        <v>0</v>
      </c>
      <c r="L152" s="165">
        <f>$L$151+$J$152</f>
        <v>0</v>
      </c>
      <c r="M152" s="164">
        <f>$M$151+$K$152</f>
        <v>1</v>
      </c>
      <c r="N152" s="165">
        <f>$N$151+$L$152</f>
        <v>0</v>
      </c>
      <c r="O152" s="164">
        <f>$O$151+$M$152</f>
        <v>1</v>
      </c>
      <c r="P152" s="165">
        <f>$P$151+$N$152</f>
        <v>0</v>
      </c>
      <c r="Q152" s="164">
        <f>$Q$151+$O$152</f>
        <v>1</v>
      </c>
      <c r="R152" s="165">
        <f>$R$151+$P$152</f>
        <v>0</v>
      </c>
      <c r="S152" s="164">
        <f>$S$151+$Q$152</f>
        <v>1</v>
      </c>
      <c r="T152" s="165">
        <f>$T$151+$R$152</f>
        <v>0</v>
      </c>
      <c r="U152" s="164">
        <f>$U$151+$S$152</f>
        <v>1</v>
      </c>
      <c r="V152" s="165">
        <f>$V$151+$T$152</f>
        <v>0</v>
      </c>
      <c r="W152" s="164">
        <f>$W$151+$U$152</f>
        <v>1</v>
      </c>
      <c r="X152" s="165">
        <f>$X$151+$V$152</f>
        <v>0</v>
      </c>
      <c r="Y152" s="164">
        <f>$Y$151+$W$152</f>
        <v>1</v>
      </c>
      <c r="Z152" s="165">
        <f>$Z$151+$X$152</f>
        <v>0</v>
      </c>
      <c r="AA152" s="164">
        <f>$AA$151+$Y$152</f>
        <v>1</v>
      </c>
      <c r="AB152" s="165">
        <f>$AB$151+$Z$152</f>
        <v>0</v>
      </c>
      <c r="AC152" s="98">
        <f t="shared" si="2"/>
        <v>0</v>
      </c>
    </row>
    <row r="153" spans="1:32" ht="15" customHeight="1">
      <c r="A153">
        <v>1</v>
      </c>
      <c r="B153" s="994" t="str">
        <f>'06.01-ELETRICO E LUMINOTECNICO'!$B$82</f>
        <v>06.02.100.24</v>
      </c>
      <c r="C153" s="996" t="str">
        <f>'06.01-ELETRICO E LUMINOTECNICO'!$C$82</f>
        <v>DISJUNTOR BIPOLAR TIPO DIN, CORRENTE NOMINAL DE 16A - FORNECIMENTO E INSTALAÇÃO. AF_07/2025</v>
      </c>
      <c r="D153" s="998">
        <f>'06.01-ELETRICO E LUMINOTECNICO'!$H$82</f>
        <v>0</v>
      </c>
      <c r="E153" s="175"/>
      <c r="F153" s="161">
        <f>$E$153*$D$153</f>
        <v>0</v>
      </c>
      <c r="G153" s="176"/>
      <c r="H153" s="167">
        <f>$G$153*$D$153</f>
        <v>0</v>
      </c>
      <c r="I153" s="176"/>
      <c r="J153" s="167">
        <f>$I$153*$D$153</f>
        <v>0</v>
      </c>
      <c r="K153" s="176"/>
      <c r="L153" s="167">
        <f>$K$153*$D$153</f>
        <v>0</v>
      </c>
      <c r="M153" s="176">
        <v>1</v>
      </c>
      <c r="N153" s="167">
        <f>$M$153*$D$153</f>
        <v>0</v>
      </c>
      <c r="O153" s="176"/>
      <c r="P153" s="167">
        <f>$O$153*$D$153</f>
        <v>0</v>
      </c>
      <c r="Q153" s="176"/>
      <c r="R153" s="167">
        <f>$Q$153*$D$153</f>
        <v>0</v>
      </c>
      <c r="S153" s="176"/>
      <c r="T153" s="167">
        <f>$S$153*$D$153</f>
        <v>0</v>
      </c>
      <c r="U153" s="176"/>
      <c r="V153" s="167">
        <f>$U$153*$D$153</f>
        <v>0</v>
      </c>
      <c r="W153" s="176"/>
      <c r="X153" s="167">
        <f>$W$153*$D$153</f>
        <v>0</v>
      </c>
      <c r="Y153" s="176"/>
      <c r="Z153" s="167">
        <f>$Y$153*$D$153</f>
        <v>0</v>
      </c>
      <c r="AA153" s="176"/>
      <c r="AB153" s="167">
        <f>$AA$153*$D$153</f>
        <v>0</v>
      </c>
      <c r="AC153" s="98">
        <f t="shared" si="2"/>
        <v>0</v>
      </c>
      <c r="AF153" t="s">
        <v>2306</v>
      </c>
    </row>
    <row r="154" spans="1:32" ht="15" customHeight="1" thickBot="1">
      <c r="A154">
        <v>2</v>
      </c>
      <c r="B154" s="995"/>
      <c r="C154" s="997"/>
      <c r="D154" s="999"/>
      <c r="E154" s="162">
        <f>$E$153</f>
        <v>0</v>
      </c>
      <c r="F154" s="163">
        <f>$F$153</f>
        <v>0</v>
      </c>
      <c r="G154" s="164">
        <f>$G$153+$E$154</f>
        <v>0</v>
      </c>
      <c r="H154" s="165">
        <f>$H$153+$F$154</f>
        <v>0</v>
      </c>
      <c r="I154" s="164">
        <f>$I$153+$G$154</f>
        <v>0</v>
      </c>
      <c r="J154" s="165">
        <f>$J$153+$H$154</f>
        <v>0</v>
      </c>
      <c r="K154" s="164">
        <f>$K$153+$I$154</f>
        <v>0</v>
      </c>
      <c r="L154" s="165">
        <f>$L$153+$J$154</f>
        <v>0</v>
      </c>
      <c r="M154" s="164">
        <f>$M$153+$K$154</f>
        <v>1</v>
      </c>
      <c r="N154" s="165">
        <f>$N$153+$L$154</f>
        <v>0</v>
      </c>
      <c r="O154" s="164">
        <f>$O$153+$M$154</f>
        <v>1</v>
      </c>
      <c r="P154" s="165">
        <f>$P$153+$N$154</f>
        <v>0</v>
      </c>
      <c r="Q154" s="164">
        <f>$Q$153+$O$154</f>
        <v>1</v>
      </c>
      <c r="R154" s="165">
        <f>$R$153+$P$154</f>
        <v>0</v>
      </c>
      <c r="S154" s="164">
        <f>$S$153+$Q$154</f>
        <v>1</v>
      </c>
      <c r="T154" s="165">
        <f>$T$153+$R$154</f>
        <v>0</v>
      </c>
      <c r="U154" s="164">
        <f>$U$153+$S$154</f>
        <v>1</v>
      </c>
      <c r="V154" s="165">
        <f>$V$153+$T$154</f>
        <v>0</v>
      </c>
      <c r="W154" s="164">
        <f>$W$153+$U$154</f>
        <v>1</v>
      </c>
      <c r="X154" s="165">
        <f>$X$153+$V$154</f>
        <v>0</v>
      </c>
      <c r="Y154" s="164">
        <f>$Y$153+$W$154</f>
        <v>1</v>
      </c>
      <c r="Z154" s="165">
        <f>$Z$153+$X$154</f>
        <v>0</v>
      </c>
      <c r="AA154" s="164">
        <f>$AA$153+$Y$154</f>
        <v>1</v>
      </c>
      <c r="AB154" s="165">
        <f>$AB$153+$Z$154</f>
        <v>0</v>
      </c>
      <c r="AC154" s="98">
        <f t="shared" si="2"/>
        <v>0</v>
      </c>
    </row>
    <row r="155" spans="1:32" ht="15" customHeight="1">
      <c r="A155">
        <v>1</v>
      </c>
      <c r="B155" s="994" t="str">
        <f>'06.01-ELETRICO E LUMINOTECNICO'!$B$83</f>
        <v>06.02.100.25</v>
      </c>
      <c r="C155" s="996" t="str">
        <f>'06.01-ELETRICO E LUMINOTECNICO'!$C$83</f>
        <v>DISJUNTOR BIPOLAR TIPO DIN, CORRENTE NOMINAL DE 20A - FORNECIMENTO E INSTALAÇÃO. AF_07/2025</v>
      </c>
      <c r="D155" s="998">
        <f>'06.01-ELETRICO E LUMINOTECNICO'!$H$83</f>
        <v>0</v>
      </c>
      <c r="E155" s="175"/>
      <c r="F155" s="161">
        <f>$E$155*$D$155</f>
        <v>0</v>
      </c>
      <c r="G155" s="176"/>
      <c r="H155" s="167">
        <f>$G$155*$D$155</f>
        <v>0</v>
      </c>
      <c r="I155" s="176"/>
      <c r="J155" s="167">
        <f>$I$155*$D$155</f>
        <v>0</v>
      </c>
      <c r="K155" s="176"/>
      <c r="L155" s="167">
        <f>$K$155*$D$155</f>
        <v>0</v>
      </c>
      <c r="M155" s="176">
        <v>1</v>
      </c>
      <c r="N155" s="167">
        <f>$M$155*$D$155</f>
        <v>0</v>
      </c>
      <c r="O155" s="176"/>
      <c r="P155" s="167">
        <f>$O$155*$D$155</f>
        <v>0</v>
      </c>
      <c r="Q155" s="176"/>
      <c r="R155" s="167">
        <f>$Q$155*$D$155</f>
        <v>0</v>
      </c>
      <c r="S155" s="176"/>
      <c r="T155" s="167">
        <f>$S$155*$D$155</f>
        <v>0</v>
      </c>
      <c r="U155" s="176"/>
      <c r="V155" s="167">
        <f>$U$155*$D$155</f>
        <v>0</v>
      </c>
      <c r="W155" s="176"/>
      <c r="X155" s="167">
        <f>$W$155*$D$155</f>
        <v>0</v>
      </c>
      <c r="Y155" s="176"/>
      <c r="Z155" s="167">
        <f>$Y$155*$D$155</f>
        <v>0</v>
      </c>
      <c r="AA155" s="176"/>
      <c r="AB155" s="167">
        <f>$AA$155*$D$155</f>
        <v>0</v>
      </c>
      <c r="AC155" s="98">
        <f t="shared" si="2"/>
        <v>0</v>
      </c>
      <c r="AF155" t="s">
        <v>2307</v>
      </c>
    </row>
    <row r="156" spans="1:32" ht="15" customHeight="1" thickBot="1">
      <c r="A156">
        <v>2</v>
      </c>
      <c r="B156" s="995"/>
      <c r="C156" s="997"/>
      <c r="D156" s="999"/>
      <c r="E156" s="162">
        <f>$E$155</f>
        <v>0</v>
      </c>
      <c r="F156" s="163">
        <f>$F$155</f>
        <v>0</v>
      </c>
      <c r="G156" s="164">
        <f>$G$155+$E$156</f>
        <v>0</v>
      </c>
      <c r="H156" s="165">
        <f>$H$155+$F$156</f>
        <v>0</v>
      </c>
      <c r="I156" s="164">
        <f>$I$155+$G$156</f>
        <v>0</v>
      </c>
      <c r="J156" s="165">
        <f>$J$155+$H$156</f>
        <v>0</v>
      </c>
      <c r="K156" s="164">
        <f>$K$155+$I$156</f>
        <v>0</v>
      </c>
      <c r="L156" s="165">
        <f>$L$155+$J$156</f>
        <v>0</v>
      </c>
      <c r="M156" s="164">
        <f>$M$155+$K$156</f>
        <v>1</v>
      </c>
      <c r="N156" s="165">
        <f>$N$155+$L$156</f>
        <v>0</v>
      </c>
      <c r="O156" s="164">
        <f>$O$155+$M$156</f>
        <v>1</v>
      </c>
      <c r="P156" s="165">
        <f>$P$155+$N$156</f>
        <v>0</v>
      </c>
      <c r="Q156" s="164">
        <f>$Q$155+$O$156</f>
        <v>1</v>
      </c>
      <c r="R156" s="165">
        <f>$R$155+$P$156</f>
        <v>0</v>
      </c>
      <c r="S156" s="164">
        <f>$S$155+$Q$156</f>
        <v>1</v>
      </c>
      <c r="T156" s="165">
        <f>$T$155+$R$156</f>
        <v>0</v>
      </c>
      <c r="U156" s="164">
        <f>$U$155+$S$156</f>
        <v>1</v>
      </c>
      <c r="V156" s="165">
        <f>$V$155+$T$156</f>
        <v>0</v>
      </c>
      <c r="W156" s="164">
        <f>$W$155+$U$156</f>
        <v>1</v>
      </c>
      <c r="X156" s="165">
        <f>$X$155+$V$156</f>
        <v>0</v>
      </c>
      <c r="Y156" s="164">
        <f>$Y$155+$W$156</f>
        <v>1</v>
      </c>
      <c r="Z156" s="165">
        <f>$Z$155+$X$156</f>
        <v>0</v>
      </c>
      <c r="AA156" s="164">
        <f>$AA$155+$Y$156</f>
        <v>1</v>
      </c>
      <c r="AB156" s="165">
        <f>$AB$155+$Z$156</f>
        <v>0</v>
      </c>
      <c r="AC156" s="98">
        <f t="shared" si="2"/>
        <v>0</v>
      </c>
    </row>
    <row r="157" spans="1:32" ht="15" customHeight="1">
      <c r="A157">
        <v>1</v>
      </c>
      <c r="B157" s="994" t="str">
        <f>'06.01-ELETRICO E LUMINOTECNICO'!$B$84</f>
        <v>06.02.100.26</v>
      </c>
      <c r="C157" s="996" t="str">
        <f>'06.01-ELETRICO E LUMINOTECNICO'!$C$84</f>
        <v>DISJUNTOR BIPOLAR TIPO DIN, CORRENTE NOMINAL DE 32A - FORNECIMENTO E INSTALAÇÃO. AF_07/2025</v>
      </c>
      <c r="D157" s="998">
        <f>'06.01-ELETRICO E LUMINOTECNICO'!$H$84</f>
        <v>0</v>
      </c>
      <c r="E157" s="175"/>
      <c r="F157" s="161">
        <f>$E$157*$D$157</f>
        <v>0</v>
      </c>
      <c r="G157" s="176"/>
      <c r="H157" s="167">
        <f>$G$157*$D$157</f>
        <v>0</v>
      </c>
      <c r="I157" s="176"/>
      <c r="J157" s="167">
        <f>$I$157*$D$157</f>
        <v>0</v>
      </c>
      <c r="K157" s="176"/>
      <c r="L157" s="167">
        <f>$K$157*$D$157</f>
        <v>0</v>
      </c>
      <c r="M157" s="176">
        <v>1</v>
      </c>
      <c r="N157" s="167">
        <f>$M$157*$D$157</f>
        <v>0</v>
      </c>
      <c r="O157" s="176"/>
      <c r="P157" s="167">
        <f>$O$157*$D$157</f>
        <v>0</v>
      </c>
      <c r="Q157" s="176"/>
      <c r="R157" s="167">
        <f>$Q$157*$D$157</f>
        <v>0</v>
      </c>
      <c r="S157" s="176"/>
      <c r="T157" s="167">
        <f>$S$157*$D$157</f>
        <v>0</v>
      </c>
      <c r="U157" s="176"/>
      <c r="V157" s="167">
        <f>$U$157*$D$157</f>
        <v>0</v>
      </c>
      <c r="W157" s="176"/>
      <c r="X157" s="167">
        <f>$W$157*$D$157</f>
        <v>0</v>
      </c>
      <c r="Y157" s="176"/>
      <c r="Z157" s="167">
        <f>$Y$157*$D$157</f>
        <v>0</v>
      </c>
      <c r="AA157" s="176"/>
      <c r="AB157" s="167">
        <f>$AA$157*$D$157</f>
        <v>0</v>
      </c>
      <c r="AC157" s="98">
        <f t="shared" si="2"/>
        <v>0</v>
      </c>
      <c r="AF157" t="s">
        <v>2308</v>
      </c>
    </row>
    <row r="158" spans="1:32" ht="15" customHeight="1" thickBot="1">
      <c r="A158">
        <v>2</v>
      </c>
      <c r="B158" s="995"/>
      <c r="C158" s="997"/>
      <c r="D158" s="999"/>
      <c r="E158" s="162">
        <f>$E$157</f>
        <v>0</v>
      </c>
      <c r="F158" s="163">
        <f>$F$157</f>
        <v>0</v>
      </c>
      <c r="G158" s="164">
        <f>$G$157+$E$158</f>
        <v>0</v>
      </c>
      <c r="H158" s="165">
        <f>$H$157+$F$158</f>
        <v>0</v>
      </c>
      <c r="I158" s="164">
        <f>$I$157+$G$158</f>
        <v>0</v>
      </c>
      <c r="J158" s="165">
        <f>$J$157+$H$158</f>
        <v>0</v>
      </c>
      <c r="K158" s="164">
        <f>$K$157+$I$158</f>
        <v>0</v>
      </c>
      <c r="L158" s="165">
        <f>$L$157+$J$158</f>
        <v>0</v>
      </c>
      <c r="M158" s="164">
        <f>$M$157+$K$158</f>
        <v>1</v>
      </c>
      <c r="N158" s="165">
        <f>$N$157+$L$158</f>
        <v>0</v>
      </c>
      <c r="O158" s="164">
        <f>$O$157+$M$158</f>
        <v>1</v>
      </c>
      <c r="P158" s="165">
        <f>$P$157+$N$158</f>
        <v>0</v>
      </c>
      <c r="Q158" s="164">
        <f>$Q$157+$O$158</f>
        <v>1</v>
      </c>
      <c r="R158" s="165">
        <f>$R$157+$P$158</f>
        <v>0</v>
      </c>
      <c r="S158" s="164">
        <f>$S$157+$Q$158</f>
        <v>1</v>
      </c>
      <c r="T158" s="165">
        <f>$T$157+$R$158</f>
        <v>0</v>
      </c>
      <c r="U158" s="164">
        <f>$U$157+$S$158</f>
        <v>1</v>
      </c>
      <c r="V158" s="165">
        <f>$V$157+$T$158</f>
        <v>0</v>
      </c>
      <c r="W158" s="164">
        <f>$W$157+$U$158</f>
        <v>1</v>
      </c>
      <c r="X158" s="165">
        <f>$X$157+$V$158</f>
        <v>0</v>
      </c>
      <c r="Y158" s="164">
        <f>$Y$157+$W$158</f>
        <v>1</v>
      </c>
      <c r="Z158" s="165">
        <f>$Z$157+$X$158</f>
        <v>0</v>
      </c>
      <c r="AA158" s="164">
        <f>$AA$157+$Y$158</f>
        <v>1</v>
      </c>
      <c r="AB158" s="165">
        <f>$AB$157+$Z$158</f>
        <v>0</v>
      </c>
      <c r="AC158" s="98">
        <f t="shared" si="2"/>
        <v>0</v>
      </c>
    </row>
    <row r="159" spans="1:32" ht="15" customHeight="1">
      <c r="A159">
        <v>1</v>
      </c>
      <c r="B159" s="994" t="str">
        <f>'06.01-ELETRICO E LUMINOTECNICO'!$B$85</f>
        <v>06.02.100.27</v>
      </c>
      <c r="C159" s="996" t="str">
        <f>'06.01-ELETRICO E LUMINOTECNICO'!$C$85</f>
        <v>DISJUNTOR TRIPOLAR TIPO DIN, CORRENTE NOMINAL DE 16A - FORNECIMENTO E INSTALAÇÃO. AF_07/2025</v>
      </c>
      <c r="D159" s="998">
        <f>'06.01-ELETRICO E LUMINOTECNICO'!$H$85</f>
        <v>0</v>
      </c>
      <c r="E159" s="175"/>
      <c r="F159" s="161">
        <f>$E$159*$D$159</f>
        <v>0</v>
      </c>
      <c r="G159" s="176"/>
      <c r="H159" s="167">
        <f>$G$159*$D$159</f>
        <v>0</v>
      </c>
      <c r="I159" s="176"/>
      <c r="J159" s="167">
        <f>$I$159*$D$159</f>
        <v>0</v>
      </c>
      <c r="K159" s="176"/>
      <c r="L159" s="167">
        <f>$K$159*$D$159</f>
        <v>0</v>
      </c>
      <c r="M159" s="176">
        <v>1</v>
      </c>
      <c r="N159" s="167">
        <f>$M$159*$D$159</f>
        <v>0</v>
      </c>
      <c r="O159" s="176"/>
      <c r="P159" s="167">
        <f>$O$159*$D$159</f>
        <v>0</v>
      </c>
      <c r="Q159" s="176"/>
      <c r="R159" s="167">
        <f>$Q$159*$D$159</f>
        <v>0</v>
      </c>
      <c r="S159" s="176"/>
      <c r="T159" s="167">
        <f>$S$159*$D$159</f>
        <v>0</v>
      </c>
      <c r="U159" s="176"/>
      <c r="V159" s="167">
        <f>$U$159*$D$159</f>
        <v>0</v>
      </c>
      <c r="W159" s="176"/>
      <c r="X159" s="167">
        <f>$W$159*$D$159</f>
        <v>0</v>
      </c>
      <c r="Y159" s="176"/>
      <c r="Z159" s="167">
        <f>$Y$159*$D$159</f>
        <v>0</v>
      </c>
      <c r="AA159" s="176"/>
      <c r="AB159" s="167">
        <f>$AA$159*$D$159</f>
        <v>0</v>
      </c>
      <c r="AC159" s="98">
        <f t="shared" si="2"/>
        <v>0</v>
      </c>
      <c r="AF159" t="s">
        <v>2309</v>
      </c>
    </row>
    <row r="160" spans="1:32" ht="15" customHeight="1" thickBot="1">
      <c r="A160">
        <v>2</v>
      </c>
      <c r="B160" s="995"/>
      <c r="C160" s="997"/>
      <c r="D160" s="999"/>
      <c r="E160" s="162">
        <f>$E$159</f>
        <v>0</v>
      </c>
      <c r="F160" s="163">
        <f>$F$159</f>
        <v>0</v>
      </c>
      <c r="G160" s="164">
        <f>$G$159+$E$160</f>
        <v>0</v>
      </c>
      <c r="H160" s="165">
        <f>$H$159+$F$160</f>
        <v>0</v>
      </c>
      <c r="I160" s="164">
        <f>$I$159+$G$160</f>
        <v>0</v>
      </c>
      <c r="J160" s="165">
        <f>$J$159+$H$160</f>
        <v>0</v>
      </c>
      <c r="K160" s="164">
        <f>$K$159+$I$160</f>
        <v>0</v>
      </c>
      <c r="L160" s="165">
        <f>$L$159+$J$160</f>
        <v>0</v>
      </c>
      <c r="M160" s="164">
        <f>$M$159+$K$160</f>
        <v>1</v>
      </c>
      <c r="N160" s="165">
        <f>$N$159+$L$160</f>
        <v>0</v>
      </c>
      <c r="O160" s="164">
        <f>$O$159+$M$160</f>
        <v>1</v>
      </c>
      <c r="P160" s="165">
        <f>$P$159+$N$160</f>
        <v>0</v>
      </c>
      <c r="Q160" s="164">
        <f>$Q$159+$O$160</f>
        <v>1</v>
      </c>
      <c r="R160" s="165">
        <f>$R$159+$P$160</f>
        <v>0</v>
      </c>
      <c r="S160" s="164">
        <f>$S$159+$Q$160</f>
        <v>1</v>
      </c>
      <c r="T160" s="165">
        <f>$T$159+$R$160</f>
        <v>0</v>
      </c>
      <c r="U160" s="164">
        <f>$U$159+$S$160</f>
        <v>1</v>
      </c>
      <c r="V160" s="165">
        <f>$V$159+$T$160</f>
        <v>0</v>
      </c>
      <c r="W160" s="164">
        <f>$W$159+$U$160</f>
        <v>1</v>
      </c>
      <c r="X160" s="165">
        <f>$X$159+$V$160</f>
        <v>0</v>
      </c>
      <c r="Y160" s="164">
        <f>$Y$159+$W$160</f>
        <v>1</v>
      </c>
      <c r="Z160" s="165">
        <f>$Z$159+$X$160</f>
        <v>0</v>
      </c>
      <c r="AA160" s="164">
        <f>$AA$159+$Y$160</f>
        <v>1</v>
      </c>
      <c r="AB160" s="165">
        <f>$AB$159+$Z$160</f>
        <v>0</v>
      </c>
      <c r="AC160" s="98">
        <f t="shared" si="2"/>
        <v>0</v>
      </c>
    </row>
    <row r="161" spans="1:32" ht="15" customHeight="1">
      <c r="A161">
        <v>1</v>
      </c>
      <c r="B161" s="994" t="str">
        <f>'06.01-ELETRICO E LUMINOTECNICO'!$B$86</f>
        <v>06.02.100.28</v>
      </c>
      <c r="C161" s="996" t="str">
        <f>'06.01-ELETRICO E LUMINOTECNICO'!$C$86</f>
        <v>DISJUNTOR TRIPOLAR TIPO DIN, CORRENTE NOMINAL DE 20A - FORNECIMENTO E INSTALAÇÃO. AF_07/2025</v>
      </c>
      <c r="D161" s="998">
        <f>'06.01-ELETRICO E LUMINOTECNICO'!$H$86</f>
        <v>0</v>
      </c>
      <c r="E161" s="175"/>
      <c r="F161" s="161">
        <f>$E$161*$D$161</f>
        <v>0</v>
      </c>
      <c r="G161" s="176"/>
      <c r="H161" s="167">
        <f>$G$161*$D$161</f>
        <v>0</v>
      </c>
      <c r="I161" s="176"/>
      <c r="J161" s="167">
        <f>$I$161*$D$161</f>
        <v>0</v>
      </c>
      <c r="K161" s="176"/>
      <c r="L161" s="167">
        <f>$K$161*$D$161</f>
        <v>0</v>
      </c>
      <c r="M161" s="176">
        <v>1</v>
      </c>
      <c r="N161" s="167">
        <f>$M$161*$D$161</f>
        <v>0</v>
      </c>
      <c r="O161" s="176"/>
      <c r="P161" s="167">
        <f>$O$161*$D$161</f>
        <v>0</v>
      </c>
      <c r="Q161" s="176"/>
      <c r="R161" s="167">
        <f>$Q$161*$D$161</f>
        <v>0</v>
      </c>
      <c r="S161" s="176"/>
      <c r="T161" s="167">
        <f>$S$161*$D$161</f>
        <v>0</v>
      </c>
      <c r="U161" s="176"/>
      <c r="V161" s="167">
        <f>$U$161*$D$161</f>
        <v>0</v>
      </c>
      <c r="W161" s="176"/>
      <c r="X161" s="167">
        <f>$W$161*$D$161</f>
        <v>0</v>
      </c>
      <c r="Y161" s="176"/>
      <c r="Z161" s="167">
        <f>$Y$161*$D$161</f>
        <v>0</v>
      </c>
      <c r="AA161" s="176"/>
      <c r="AB161" s="167">
        <f>$AA$161*$D$161</f>
        <v>0</v>
      </c>
      <c r="AC161" s="98">
        <f t="shared" si="2"/>
        <v>0</v>
      </c>
      <c r="AF161" t="s">
        <v>2310</v>
      </c>
    </row>
    <row r="162" spans="1:32" ht="15" customHeight="1" thickBot="1">
      <c r="A162">
        <v>2</v>
      </c>
      <c r="B162" s="995"/>
      <c r="C162" s="997"/>
      <c r="D162" s="999"/>
      <c r="E162" s="162">
        <f>$E$161</f>
        <v>0</v>
      </c>
      <c r="F162" s="163">
        <f>$F$161</f>
        <v>0</v>
      </c>
      <c r="G162" s="164">
        <f>$G$161+$E$162</f>
        <v>0</v>
      </c>
      <c r="H162" s="165">
        <f>$H$161+$F$162</f>
        <v>0</v>
      </c>
      <c r="I162" s="164">
        <f>$I$161+$G$162</f>
        <v>0</v>
      </c>
      <c r="J162" s="165">
        <f>$J$161+$H$162</f>
        <v>0</v>
      </c>
      <c r="K162" s="164">
        <f>$K$161+$I$162</f>
        <v>0</v>
      </c>
      <c r="L162" s="165">
        <f>$L$161+$J$162</f>
        <v>0</v>
      </c>
      <c r="M162" s="164">
        <f>$M$161+$K$162</f>
        <v>1</v>
      </c>
      <c r="N162" s="165">
        <f>$N$161+$L$162</f>
        <v>0</v>
      </c>
      <c r="O162" s="164">
        <f>$O$161+$M$162</f>
        <v>1</v>
      </c>
      <c r="P162" s="165">
        <f>$P$161+$N$162</f>
        <v>0</v>
      </c>
      <c r="Q162" s="164">
        <f>$Q$161+$O$162</f>
        <v>1</v>
      </c>
      <c r="R162" s="165">
        <f>$R$161+$P$162</f>
        <v>0</v>
      </c>
      <c r="S162" s="164">
        <f>$S$161+$Q$162</f>
        <v>1</v>
      </c>
      <c r="T162" s="165">
        <f>$T$161+$R$162</f>
        <v>0</v>
      </c>
      <c r="U162" s="164">
        <f>$U$161+$S$162</f>
        <v>1</v>
      </c>
      <c r="V162" s="165">
        <f>$V$161+$T$162</f>
        <v>0</v>
      </c>
      <c r="W162" s="164">
        <f>$W$161+$U$162</f>
        <v>1</v>
      </c>
      <c r="X162" s="165">
        <f>$X$161+$V$162</f>
        <v>0</v>
      </c>
      <c r="Y162" s="164">
        <f>$Y$161+$W$162</f>
        <v>1</v>
      </c>
      <c r="Z162" s="165">
        <f>$Z$161+$X$162</f>
        <v>0</v>
      </c>
      <c r="AA162" s="164">
        <f>$AA$161+$Y$162</f>
        <v>1</v>
      </c>
      <c r="AB162" s="165">
        <f>$AB$161+$Z$162</f>
        <v>0</v>
      </c>
      <c r="AC162" s="98">
        <f t="shared" si="2"/>
        <v>0</v>
      </c>
    </row>
    <row r="163" spans="1:32" ht="15" customHeight="1">
      <c r="A163">
        <v>1</v>
      </c>
      <c r="B163" s="994" t="str">
        <f>'06.01-ELETRICO E LUMINOTECNICO'!$B$87</f>
        <v>06.02.100.29</v>
      </c>
      <c r="C163" s="996" t="str">
        <f>'06.01-ELETRICO E LUMINOTECNICO'!$C$87</f>
        <v>DISJUNTOR TRIPOLAR TIPO DIN, CORRENTE NOMINAL DE 25A - FORNECIMENTO E INSTALAÇÃO. AF_07/2025</v>
      </c>
      <c r="D163" s="998">
        <f>'06.01-ELETRICO E LUMINOTECNICO'!$H$87</f>
        <v>0</v>
      </c>
      <c r="E163" s="175"/>
      <c r="F163" s="161">
        <f>$E$163*$D$163</f>
        <v>0</v>
      </c>
      <c r="G163" s="176"/>
      <c r="H163" s="167">
        <f>$G$163*$D$163</f>
        <v>0</v>
      </c>
      <c r="I163" s="176"/>
      <c r="J163" s="167">
        <f>$I$163*$D$163</f>
        <v>0</v>
      </c>
      <c r="K163" s="176">
        <v>0.8</v>
      </c>
      <c r="L163" s="167">
        <f>$K$163*$D$163</f>
        <v>0</v>
      </c>
      <c r="M163" s="176">
        <v>0.2</v>
      </c>
      <c r="N163" s="167">
        <f>$M$163*$D$163</f>
        <v>0</v>
      </c>
      <c r="O163" s="176"/>
      <c r="P163" s="167">
        <f>$O$163*$D$163</f>
        <v>0</v>
      </c>
      <c r="Q163" s="176"/>
      <c r="R163" s="167">
        <f>$Q$163*$D$163</f>
        <v>0</v>
      </c>
      <c r="S163" s="176"/>
      <c r="T163" s="167">
        <f>$S$163*$D$163</f>
        <v>0</v>
      </c>
      <c r="U163" s="176"/>
      <c r="V163" s="167">
        <f>$U$163*$D$163</f>
        <v>0</v>
      </c>
      <c r="W163" s="176"/>
      <c r="X163" s="167">
        <f>$W$163*$D$163</f>
        <v>0</v>
      </c>
      <c r="Y163" s="176"/>
      <c r="Z163" s="167">
        <f>$Y$163*$D$163</f>
        <v>0</v>
      </c>
      <c r="AA163" s="176"/>
      <c r="AB163" s="167">
        <f>$AA$163*$D$163</f>
        <v>0</v>
      </c>
      <c r="AC163" s="98">
        <f t="shared" si="2"/>
        <v>0</v>
      </c>
      <c r="AF163" t="s">
        <v>2311</v>
      </c>
    </row>
    <row r="164" spans="1:32" ht="15" customHeight="1" thickBot="1">
      <c r="A164">
        <v>2</v>
      </c>
      <c r="B164" s="995"/>
      <c r="C164" s="997"/>
      <c r="D164" s="999"/>
      <c r="E164" s="162">
        <f>$E$163</f>
        <v>0</v>
      </c>
      <c r="F164" s="163">
        <f>$F$163</f>
        <v>0</v>
      </c>
      <c r="G164" s="164">
        <f>$G$163+$E$164</f>
        <v>0</v>
      </c>
      <c r="H164" s="165">
        <f>$H$163+$F$164</f>
        <v>0</v>
      </c>
      <c r="I164" s="164">
        <f>$I$163+$G$164</f>
        <v>0</v>
      </c>
      <c r="J164" s="165">
        <f>$J$163+$H$164</f>
        <v>0</v>
      </c>
      <c r="K164" s="164">
        <f>$K$163+$I$164</f>
        <v>0.8</v>
      </c>
      <c r="L164" s="165">
        <f>$L$163+$J$164</f>
        <v>0</v>
      </c>
      <c r="M164" s="164">
        <f>$M$163+$K$164</f>
        <v>1</v>
      </c>
      <c r="N164" s="165">
        <f>$N$163+$L$164</f>
        <v>0</v>
      </c>
      <c r="O164" s="164">
        <f>$O$163+$M$164</f>
        <v>1</v>
      </c>
      <c r="P164" s="165">
        <f>$P$163+$N$164</f>
        <v>0</v>
      </c>
      <c r="Q164" s="164">
        <f>$Q$163+$O$164</f>
        <v>1</v>
      </c>
      <c r="R164" s="165">
        <f>$R$163+$P$164</f>
        <v>0</v>
      </c>
      <c r="S164" s="164">
        <f>$S$163+$Q$164</f>
        <v>1</v>
      </c>
      <c r="T164" s="165">
        <f>$T$163+$R$164</f>
        <v>0</v>
      </c>
      <c r="U164" s="164">
        <f>$U$163+$S$164</f>
        <v>1</v>
      </c>
      <c r="V164" s="165">
        <f>$V$163+$T$164</f>
        <v>0</v>
      </c>
      <c r="W164" s="164">
        <f>$W$163+$U$164</f>
        <v>1</v>
      </c>
      <c r="X164" s="165">
        <f>$X$163+$V$164</f>
        <v>0</v>
      </c>
      <c r="Y164" s="164">
        <f>$Y$163+$W$164</f>
        <v>1</v>
      </c>
      <c r="Z164" s="165">
        <f>$Z$163+$X$164</f>
        <v>0</v>
      </c>
      <c r="AA164" s="164">
        <f>$AA$163+$Y$164</f>
        <v>1</v>
      </c>
      <c r="AB164" s="165">
        <f>$AB$163+$Z$164</f>
        <v>0</v>
      </c>
      <c r="AC164" s="98">
        <f t="shared" si="2"/>
        <v>0</v>
      </c>
    </row>
    <row r="165" spans="1:32" ht="15" customHeight="1">
      <c r="A165">
        <v>1</v>
      </c>
      <c r="B165" s="994" t="str">
        <f>'06.01-ELETRICO E LUMINOTECNICO'!$B$88</f>
        <v>06.02.100.30</v>
      </c>
      <c r="C165" s="996" t="str">
        <f>'06.01-ELETRICO E LUMINOTECNICO'!$C$88</f>
        <v>DISJUNTOR TRIPOLAR TIPO DIN, CORRENTE NOMINAL DE 32A - FORNECIMENTO E INSTALAÇÃO. AF_07/2025</v>
      </c>
      <c r="D165" s="998">
        <f>'06.01-ELETRICO E LUMINOTECNICO'!$H$88</f>
        <v>0</v>
      </c>
      <c r="E165" s="175"/>
      <c r="F165" s="161">
        <f>$E$165*$D$165</f>
        <v>0</v>
      </c>
      <c r="G165" s="176"/>
      <c r="H165" s="167">
        <f>$G$165*$D$165</f>
        <v>0</v>
      </c>
      <c r="I165" s="176"/>
      <c r="J165" s="167">
        <f>$I$165*$D$165</f>
        <v>0</v>
      </c>
      <c r="K165" s="176">
        <v>0.8</v>
      </c>
      <c r="L165" s="167">
        <f>$K$165*$D$165</f>
        <v>0</v>
      </c>
      <c r="M165" s="176">
        <v>0.2</v>
      </c>
      <c r="N165" s="167">
        <f>$M$165*$D$165</f>
        <v>0</v>
      </c>
      <c r="O165" s="176"/>
      <c r="P165" s="167">
        <f>$O$165*$D$165</f>
        <v>0</v>
      </c>
      <c r="Q165" s="176"/>
      <c r="R165" s="167">
        <f>$Q$165*$D$165</f>
        <v>0</v>
      </c>
      <c r="S165" s="176"/>
      <c r="T165" s="167">
        <f>$S$165*$D$165</f>
        <v>0</v>
      </c>
      <c r="U165" s="176"/>
      <c r="V165" s="167">
        <f>$U$165*$D$165</f>
        <v>0</v>
      </c>
      <c r="W165" s="176"/>
      <c r="X165" s="167">
        <f>$W$165*$D$165</f>
        <v>0</v>
      </c>
      <c r="Y165" s="176"/>
      <c r="Z165" s="167">
        <f>$Y$165*$D$165</f>
        <v>0</v>
      </c>
      <c r="AA165" s="176"/>
      <c r="AB165" s="167">
        <f>$AA$165*$D$165</f>
        <v>0</v>
      </c>
      <c r="AC165" s="98">
        <f t="shared" si="2"/>
        <v>0</v>
      </c>
      <c r="AF165" t="s">
        <v>2312</v>
      </c>
    </row>
    <row r="166" spans="1:32" ht="15" customHeight="1" thickBot="1">
      <c r="A166">
        <v>2</v>
      </c>
      <c r="B166" s="995"/>
      <c r="C166" s="997"/>
      <c r="D166" s="999"/>
      <c r="E166" s="162">
        <f>$E$165</f>
        <v>0</v>
      </c>
      <c r="F166" s="163">
        <f>$F$165</f>
        <v>0</v>
      </c>
      <c r="G166" s="164">
        <f>$G$165+$E$166</f>
        <v>0</v>
      </c>
      <c r="H166" s="165">
        <f>$H$165+$F$166</f>
        <v>0</v>
      </c>
      <c r="I166" s="164">
        <f>$I$165+$G$166</f>
        <v>0</v>
      </c>
      <c r="J166" s="165">
        <f>$J$165+$H$166</f>
        <v>0</v>
      </c>
      <c r="K166" s="164">
        <f>$K$165+$I$166</f>
        <v>0.8</v>
      </c>
      <c r="L166" s="165">
        <f>$L$165+$J$166</f>
        <v>0</v>
      </c>
      <c r="M166" s="164">
        <f>$M$165+$K$166</f>
        <v>1</v>
      </c>
      <c r="N166" s="165">
        <f>$N$165+$L$166</f>
        <v>0</v>
      </c>
      <c r="O166" s="164">
        <f>$O$165+$M$166</f>
        <v>1</v>
      </c>
      <c r="P166" s="165">
        <f>$P$165+$N$166</f>
        <v>0</v>
      </c>
      <c r="Q166" s="164">
        <f>$Q$165+$O$166</f>
        <v>1</v>
      </c>
      <c r="R166" s="165">
        <f>$R$165+$P$166</f>
        <v>0</v>
      </c>
      <c r="S166" s="164">
        <f>$S$165+$Q$166</f>
        <v>1</v>
      </c>
      <c r="T166" s="165">
        <f>$T$165+$R$166</f>
        <v>0</v>
      </c>
      <c r="U166" s="164">
        <f>$U$165+$S$166</f>
        <v>1</v>
      </c>
      <c r="V166" s="165">
        <f>$V$165+$T$166</f>
        <v>0</v>
      </c>
      <c r="W166" s="164">
        <f>$W$165+$U$166</f>
        <v>1</v>
      </c>
      <c r="X166" s="165">
        <f>$X$165+$V$166</f>
        <v>0</v>
      </c>
      <c r="Y166" s="164">
        <f>$Y$165+$W$166</f>
        <v>1</v>
      </c>
      <c r="Z166" s="165">
        <f>$Z$165+$X$166</f>
        <v>0</v>
      </c>
      <c r="AA166" s="164">
        <f>$AA$165+$Y$166</f>
        <v>1</v>
      </c>
      <c r="AB166" s="165">
        <f>$AB$165+$Z$166</f>
        <v>0</v>
      </c>
      <c r="AC166" s="98">
        <f t="shared" si="2"/>
        <v>0</v>
      </c>
    </row>
    <row r="167" spans="1:32" ht="15" customHeight="1">
      <c r="A167">
        <v>1</v>
      </c>
      <c r="B167" s="994" t="str">
        <f>'06.01-ELETRICO E LUMINOTECNICO'!$B$89</f>
        <v>06.02.100.31</v>
      </c>
      <c r="C167" s="996" t="str">
        <f>'06.01-ELETRICO E LUMINOTECNICO'!$C$89</f>
        <v>DISJUNTOR TRIPOLAR TIPO DIN, CORRENTE NOMINAL DE 40A - FORNECIMENTO E INSTALAÇÃO. AF_07/2025</v>
      </c>
      <c r="D167" s="998">
        <f>'06.01-ELETRICO E LUMINOTECNICO'!$H$89</f>
        <v>0</v>
      </c>
      <c r="E167" s="175"/>
      <c r="F167" s="161">
        <f>$E$167*$D$167</f>
        <v>0</v>
      </c>
      <c r="G167" s="176"/>
      <c r="H167" s="167">
        <f>$G$167*$D$167</f>
        <v>0</v>
      </c>
      <c r="I167" s="176"/>
      <c r="J167" s="167">
        <f>$I$167*$D$167</f>
        <v>0</v>
      </c>
      <c r="K167" s="176">
        <v>0.8</v>
      </c>
      <c r="L167" s="167">
        <f>$K$167*$D$167</f>
        <v>0</v>
      </c>
      <c r="M167" s="176">
        <v>0.2</v>
      </c>
      <c r="N167" s="167">
        <f>$M$167*$D$167</f>
        <v>0</v>
      </c>
      <c r="O167" s="176"/>
      <c r="P167" s="167">
        <f>$O$167*$D$167</f>
        <v>0</v>
      </c>
      <c r="Q167" s="176"/>
      <c r="R167" s="167">
        <f>$Q$167*$D$167</f>
        <v>0</v>
      </c>
      <c r="S167" s="176"/>
      <c r="T167" s="167">
        <f>$S$167*$D$167</f>
        <v>0</v>
      </c>
      <c r="U167" s="176"/>
      <c r="V167" s="167">
        <f>$U$167*$D$167</f>
        <v>0</v>
      </c>
      <c r="W167" s="176"/>
      <c r="X167" s="167">
        <f>$W$167*$D$167</f>
        <v>0</v>
      </c>
      <c r="Y167" s="176"/>
      <c r="Z167" s="167">
        <f>$Y$167*$D$167</f>
        <v>0</v>
      </c>
      <c r="AA167" s="176"/>
      <c r="AB167" s="167">
        <f>$AA$167*$D$167</f>
        <v>0</v>
      </c>
      <c r="AC167" s="98">
        <f t="shared" si="2"/>
        <v>0</v>
      </c>
      <c r="AF167" t="s">
        <v>2313</v>
      </c>
    </row>
    <row r="168" spans="1:32" ht="15" customHeight="1" thickBot="1">
      <c r="A168">
        <v>2</v>
      </c>
      <c r="B168" s="995"/>
      <c r="C168" s="997"/>
      <c r="D168" s="999"/>
      <c r="E168" s="162">
        <f>$E$167</f>
        <v>0</v>
      </c>
      <c r="F168" s="163">
        <f>$F$167</f>
        <v>0</v>
      </c>
      <c r="G168" s="164">
        <f>$G$167+$E$168</f>
        <v>0</v>
      </c>
      <c r="H168" s="165">
        <f>$H$167+$F$168</f>
        <v>0</v>
      </c>
      <c r="I168" s="164">
        <f>$I$167+$G$168</f>
        <v>0</v>
      </c>
      <c r="J168" s="165">
        <f>$J$167+$H$168</f>
        <v>0</v>
      </c>
      <c r="K168" s="164">
        <f>$K$167+$I$168</f>
        <v>0.8</v>
      </c>
      <c r="L168" s="165">
        <f>$L$167+$J$168</f>
        <v>0</v>
      </c>
      <c r="M168" s="164">
        <f>$M$167+$K$168</f>
        <v>1</v>
      </c>
      <c r="N168" s="165">
        <f>$N$167+$L$168</f>
        <v>0</v>
      </c>
      <c r="O168" s="164">
        <f>$O$167+$M$168</f>
        <v>1</v>
      </c>
      <c r="P168" s="165">
        <f>$P$167+$N$168</f>
        <v>0</v>
      </c>
      <c r="Q168" s="164">
        <f>$Q$167+$O$168</f>
        <v>1</v>
      </c>
      <c r="R168" s="165">
        <f>$R$167+$P$168</f>
        <v>0</v>
      </c>
      <c r="S168" s="164">
        <f>$S$167+$Q$168</f>
        <v>1</v>
      </c>
      <c r="T168" s="165">
        <f>$T$167+$R$168</f>
        <v>0</v>
      </c>
      <c r="U168" s="164">
        <f>$U$167+$S$168</f>
        <v>1</v>
      </c>
      <c r="V168" s="165">
        <f>$V$167+$T$168</f>
        <v>0</v>
      </c>
      <c r="W168" s="164">
        <f>$W$167+$U$168</f>
        <v>1</v>
      </c>
      <c r="X168" s="165">
        <f>$X$167+$V$168</f>
        <v>0</v>
      </c>
      <c r="Y168" s="164">
        <f>$Y$167+$W$168</f>
        <v>1</v>
      </c>
      <c r="Z168" s="165">
        <f>$Z$167+$X$168</f>
        <v>0</v>
      </c>
      <c r="AA168" s="164">
        <f>$AA$167+$Y$168</f>
        <v>1</v>
      </c>
      <c r="AB168" s="165">
        <f>$AB$167+$Z$168</f>
        <v>0</v>
      </c>
      <c r="AC168" s="98">
        <f t="shared" si="2"/>
        <v>0</v>
      </c>
    </row>
    <row r="169" spans="1:32" ht="15" customHeight="1">
      <c r="A169">
        <v>1</v>
      </c>
      <c r="B169" s="994" t="str">
        <f>'06.01-ELETRICO E LUMINOTECNICO'!$B$90</f>
        <v>06.02.100.32</v>
      </c>
      <c r="C169" s="996" t="str">
        <f>'06.01-ELETRICO E LUMINOTECNICO'!$C$90</f>
        <v>CAIXA DE PASSAGEM  METÁLICA 30X30 COM TAMPA INSTALADA EM REDE DE DISTRIBUIÇÃO DE ELETRODUTOS</v>
      </c>
      <c r="D169" s="998">
        <f>'06.01-ELETRICO E LUMINOTECNICO'!$H$90</f>
        <v>0</v>
      </c>
      <c r="E169" s="175"/>
      <c r="F169" s="161">
        <f>$E$169*$D$169</f>
        <v>0</v>
      </c>
      <c r="G169" s="176"/>
      <c r="H169" s="167">
        <f>$G$169*$D$169</f>
        <v>0</v>
      </c>
      <c r="I169" s="176"/>
      <c r="J169" s="167">
        <f>$I$169*$D$169</f>
        <v>0</v>
      </c>
      <c r="K169" s="176"/>
      <c r="L169" s="167">
        <f>$K$169*$D$169</f>
        <v>0</v>
      </c>
      <c r="M169" s="176">
        <v>0.5</v>
      </c>
      <c r="N169" s="167">
        <f>$M$169*$D$169</f>
        <v>0</v>
      </c>
      <c r="O169" s="176">
        <v>0.5</v>
      </c>
      <c r="P169" s="167">
        <f>$O$169*$D$169</f>
        <v>0</v>
      </c>
      <c r="Q169" s="176"/>
      <c r="R169" s="167">
        <f>$Q$169*$D$169</f>
        <v>0</v>
      </c>
      <c r="S169" s="176"/>
      <c r="T169" s="167">
        <f>$S$169*$D$169</f>
        <v>0</v>
      </c>
      <c r="U169" s="176"/>
      <c r="V169" s="167">
        <f>$U$169*$D$169</f>
        <v>0</v>
      </c>
      <c r="W169" s="176"/>
      <c r="X169" s="167">
        <f>$W$169*$D$169</f>
        <v>0</v>
      </c>
      <c r="Y169" s="176"/>
      <c r="Z169" s="167">
        <f>$Y$169*$D$169</f>
        <v>0</v>
      </c>
      <c r="AA169" s="176"/>
      <c r="AB169" s="167">
        <f>$AA$169*$D$169</f>
        <v>0</v>
      </c>
      <c r="AC169" s="98">
        <f t="shared" si="2"/>
        <v>0</v>
      </c>
      <c r="AF169" t="s">
        <v>2314</v>
      </c>
    </row>
    <row r="170" spans="1:32" ht="15" customHeight="1" thickBot="1">
      <c r="A170">
        <v>2</v>
      </c>
      <c r="B170" s="995"/>
      <c r="C170" s="997"/>
      <c r="D170" s="999"/>
      <c r="E170" s="162">
        <f>$E$169</f>
        <v>0</v>
      </c>
      <c r="F170" s="163">
        <f>$F$169</f>
        <v>0</v>
      </c>
      <c r="G170" s="164">
        <f>$G$169+$E$170</f>
        <v>0</v>
      </c>
      <c r="H170" s="165">
        <f>$H$169+$F$170</f>
        <v>0</v>
      </c>
      <c r="I170" s="164">
        <f>$I$169+$G$170</f>
        <v>0</v>
      </c>
      <c r="J170" s="165">
        <f>$J$169+$H$170</f>
        <v>0</v>
      </c>
      <c r="K170" s="164">
        <f>$K$169+$I$170</f>
        <v>0</v>
      </c>
      <c r="L170" s="165">
        <f>$L$169+$J$170</f>
        <v>0</v>
      </c>
      <c r="M170" s="164">
        <f>$M$169+$K$170</f>
        <v>0.5</v>
      </c>
      <c r="N170" s="165">
        <f>$N$169+$L$170</f>
        <v>0</v>
      </c>
      <c r="O170" s="164">
        <f>$O$169+$M$170</f>
        <v>1</v>
      </c>
      <c r="P170" s="165">
        <f>$P$169+$N$170</f>
        <v>0</v>
      </c>
      <c r="Q170" s="164">
        <f>$Q$169+$O$170</f>
        <v>1</v>
      </c>
      <c r="R170" s="165">
        <f>$R$169+$P$170</f>
        <v>0</v>
      </c>
      <c r="S170" s="164">
        <f>$S$169+$Q$170</f>
        <v>1</v>
      </c>
      <c r="T170" s="165">
        <f>$T$169+$R$170</f>
        <v>0</v>
      </c>
      <c r="U170" s="164">
        <f>$U$169+$S$170</f>
        <v>1</v>
      </c>
      <c r="V170" s="165">
        <f>$V$169+$T$170</f>
        <v>0</v>
      </c>
      <c r="W170" s="164">
        <f>$W$169+$U$170</f>
        <v>1</v>
      </c>
      <c r="X170" s="165">
        <f>$X$169+$V$170</f>
        <v>0</v>
      </c>
      <c r="Y170" s="164">
        <f>$Y$169+$W$170</f>
        <v>1</v>
      </c>
      <c r="Z170" s="165">
        <f>$Z$169+$X$170</f>
        <v>0</v>
      </c>
      <c r="AA170" s="164">
        <f>$AA$169+$Y$170</f>
        <v>1</v>
      </c>
      <c r="AB170" s="165">
        <f>$AB$169+$Z$170</f>
        <v>0</v>
      </c>
      <c r="AC170" s="98">
        <f t="shared" si="2"/>
        <v>0</v>
      </c>
    </row>
    <row r="171" spans="1:32" ht="15" customHeight="1">
      <c r="A171">
        <v>1</v>
      </c>
      <c r="B171" s="994" t="str">
        <f>'06.01-ELETRICO E LUMINOTECNICO'!$B$91</f>
        <v>06.02.100.33</v>
      </c>
      <c r="C171" s="996" t="str">
        <f>'06.01-ELETRICO E LUMINOTECNICO'!$C$91</f>
        <v>CAIXA DE PASSAGEM ELÉTRICA 30X30 EM CONCRETO PRE MOLDADO, EMBUTIDA NO PISO, TAMPA FIXA EM FERRO FUNDIDO</v>
      </c>
      <c r="D171" s="998">
        <f>'06.01-ELETRICO E LUMINOTECNICO'!$H$91</f>
        <v>0</v>
      </c>
      <c r="E171" s="175"/>
      <c r="F171" s="161">
        <f>$E$171*$D$171</f>
        <v>0</v>
      </c>
      <c r="G171" s="176"/>
      <c r="H171" s="167">
        <f>$G$171*$D$171</f>
        <v>0</v>
      </c>
      <c r="I171" s="176"/>
      <c r="J171" s="167">
        <f>$I$171*$D$171</f>
        <v>0</v>
      </c>
      <c r="K171" s="176"/>
      <c r="L171" s="167">
        <f>$K$171*$D$171</f>
        <v>0</v>
      </c>
      <c r="M171" s="176">
        <v>0.5</v>
      </c>
      <c r="N171" s="167">
        <f>$M$171*$D$171</f>
        <v>0</v>
      </c>
      <c r="O171" s="176">
        <v>0.5</v>
      </c>
      <c r="P171" s="167">
        <f>$O$171*$D$171</f>
        <v>0</v>
      </c>
      <c r="Q171" s="176"/>
      <c r="R171" s="167">
        <f>$Q$171*$D$171</f>
        <v>0</v>
      </c>
      <c r="S171" s="176"/>
      <c r="T171" s="167">
        <f>$S$171*$D$171</f>
        <v>0</v>
      </c>
      <c r="U171" s="176"/>
      <c r="V171" s="167">
        <f>$U$171*$D$171</f>
        <v>0</v>
      </c>
      <c r="W171" s="176"/>
      <c r="X171" s="167">
        <f>$W$171*$D$171</f>
        <v>0</v>
      </c>
      <c r="Y171" s="176"/>
      <c r="Z171" s="167">
        <f>$Y$171*$D$171</f>
        <v>0</v>
      </c>
      <c r="AA171" s="176"/>
      <c r="AB171" s="167">
        <f>$AA$171*$D$171</f>
        <v>0</v>
      </c>
      <c r="AC171" s="98">
        <f t="shared" si="2"/>
        <v>0</v>
      </c>
      <c r="AF171" t="s">
        <v>2315</v>
      </c>
    </row>
    <row r="172" spans="1:32" ht="15" customHeight="1" thickBot="1">
      <c r="A172">
        <v>2</v>
      </c>
      <c r="B172" s="995"/>
      <c r="C172" s="997"/>
      <c r="D172" s="999"/>
      <c r="E172" s="162">
        <f>$E$171</f>
        <v>0</v>
      </c>
      <c r="F172" s="163">
        <f>$F$171</f>
        <v>0</v>
      </c>
      <c r="G172" s="164">
        <f>$G$171+$E$172</f>
        <v>0</v>
      </c>
      <c r="H172" s="165">
        <f>$H$171+$F$172</f>
        <v>0</v>
      </c>
      <c r="I172" s="164">
        <f>$I$171+$G$172</f>
        <v>0</v>
      </c>
      <c r="J172" s="165">
        <f>$J$171+$H$172</f>
        <v>0</v>
      </c>
      <c r="K172" s="164">
        <f>$K$171+$I$172</f>
        <v>0</v>
      </c>
      <c r="L172" s="165">
        <f>$L$171+$J$172</f>
        <v>0</v>
      </c>
      <c r="M172" s="164">
        <f>$M$171+$K$172</f>
        <v>0.5</v>
      </c>
      <c r="N172" s="165">
        <f>$N$171+$L$172</f>
        <v>0</v>
      </c>
      <c r="O172" s="164">
        <f>$O$171+$M$172</f>
        <v>1</v>
      </c>
      <c r="P172" s="165">
        <f>$P$171+$N$172</f>
        <v>0</v>
      </c>
      <c r="Q172" s="164">
        <f>$Q$171+$O$172</f>
        <v>1</v>
      </c>
      <c r="R172" s="165">
        <f>$R$171+$P$172</f>
        <v>0</v>
      </c>
      <c r="S172" s="164">
        <f>$S$171+$Q$172</f>
        <v>1</v>
      </c>
      <c r="T172" s="165">
        <f>$T$171+$R$172</f>
        <v>0</v>
      </c>
      <c r="U172" s="164">
        <f>$U$171+$S$172</f>
        <v>1</v>
      </c>
      <c r="V172" s="165">
        <f>$V$171+$T$172</f>
        <v>0</v>
      </c>
      <c r="W172" s="164">
        <f>$W$171+$U$172</f>
        <v>1</v>
      </c>
      <c r="X172" s="165">
        <f>$X$171+$V$172</f>
        <v>0</v>
      </c>
      <c r="Y172" s="164">
        <f>$Y$171+$W$172</f>
        <v>1</v>
      </c>
      <c r="Z172" s="165">
        <f>$Z$171+$X$172</f>
        <v>0</v>
      </c>
      <c r="AA172" s="164">
        <f>$AA$171+$Y$172</f>
        <v>1</v>
      </c>
      <c r="AB172" s="165">
        <f>$AB$171+$Z$172</f>
        <v>0</v>
      </c>
      <c r="AC172" s="98">
        <f t="shared" si="2"/>
        <v>0</v>
      </c>
    </row>
    <row r="173" spans="1:32" ht="15" customHeight="1">
      <c r="A173">
        <v>1</v>
      </c>
      <c r="B173" s="994" t="str">
        <f>'06.01-ELETRICO E LUMINOTECNICO'!$B$92</f>
        <v>06.02.100.34</v>
      </c>
      <c r="C173" s="996" t="str">
        <f>'06.01-ELETRICO E LUMINOTECNICO'!$C$92</f>
        <v>CABO DE COBRE FLEXÍVEL ISOLADO, 2,5 MM², ANTI-CHAMA 450/750 V, PARA CIRCUITOS TERMINAIS - FORNECIMENTO E INSTALAÇÃO. AF_03/2023</v>
      </c>
      <c r="D173" s="998">
        <f>'06.01-ELETRICO E LUMINOTECNICO'!$H$92</f>
        <v>0</v>
      </c>
      <c r="E173" s="175"/>
      <c r="F173" s="161">
        <f>$E$173*$D$173</f>
        <v>0</v>
      </c>
      <c r="G173" s="176"/>
      <c r="H173" s="167">
        <f>$G$173*$D$173</f>
        <v>0</v>
      </c>
      <c r="I173" s="176"/>
      <c r="J173" s="167">
        <f>$I$173*$D$173</f>
        <v>0</v>
      </c>
      <c r="K173" s="176"/>
      <c r="L173" s="167">
        <f>$K$173*$D$173</f>
        <v>0</v>
      </c>
      <c r="M173" s="176">
        <v>0.5</v>
      </c>
      <c r="N173" s="167">
        <f>$M$173*$D$173</f>
        <v>0</v>
      </c>
      <c r="O173" s="176">
        <v>0.5</v>
      </c>
      <c r="P173" s="167">
        <f>$O$173*$D$173</f>
        <v>0</v>
      </c>
      <c r="Q173" s="176"/>
      <c r="R173" s="167">
        <f>$Q$173*$D$173</f>
        <v>0</v>
      </c>
      <c r="S173" s="176"/>
      <c r="T173" s="167">
        <f>$S$173*$D$173</f>
        <v>0</v>
      </c>
      <c r="U173" s="176"/>
      <c r="V173" s="167">
        <f>$U$173*$D$173</f>
        <v>0</v>
      </c>
      <c r="W173" s="176"/>
      <c r="X173" s="167">
        <f>$W$173*$D$173</f>
        <v>0</v>
      </c>
      <c r="Y173" s="176"/>
      <c r="Z173" s="167">
        <f>$Y$173*$D$173</f>
        <v>0</v>
      </c>
      <c r="AA173" s="176"/>
      <c r="AB173" s="167">
        <f>$AA$173*$D$173</f>
        <v>0</v>
      </c>
      <c r="AC173" s="98">
        <f t="shared" si="2"/>
        <v>0</v>
      </c>
      <c r="AF173" t="s">
        <v>2316</v>
      </c>
    </row>
    <row r="174" spans="1:32" ht="15" customHeight="1" thickBot="1">
      <c r="A174">
        <v>2</v>
      </c>
      <c r="B174" s="995"/>
      <c r="C174" s="997"/>
      <c r="D174" s="999"/>
      <c r="E174" s="162">
        <f>$E$173</f>
        <v>0</v>
      </c>
      <c r="F174" s="163">
        <f>$F$173</f>
        <v>0</v>
      </c>
      <c r="G174" s="164">
        <f>$G$173+$E$174</f>
        <v>0</v>
      </c>
      <c r="H174" s="165">
        <f>$H$173+$F$174</f>
        <v>0</v>
      </c>
      <c r="I174" s="164">
        <f>$I$173+$G$174</f>
        <v>0</v>
      </c>
      <c r="J174" s="165">
        <f>$J$173+$H$174</f>
        <v>0</v>
      </c>
      <c r="K174" s="164">
        <f>$K$173+$I$174</f>
        <v>0</v>
      </c>
      <c r="L174" s="165">
        <f>$L$173+$J$174</f>
        <v>0</v>
      </c>
      <c r="M174" s="164">
        <f>$M$173+$K$174</f>
        <v>0.5</v>
      </c>
      <c r="N174" s="165">
        <f>$N$173+$L$174</f>
        <v>0</v>
      </c>
      <c r="O174" s="164">
        <f>$O$173+$M$174</f>
        <v>1</v>
      </c>
      <c r="P174" s="165">
        <f>$P$173+$N$174</f>
        <v>0</v>
      </c>
      <c r="Q174" s="164">
        <f>$Q$173+$O$174</f>
        <v>1</v>
      </c>
      <c r="R174" s="165">
        <f>$R$173+$P$174</f>
        <v>0</v>
      </c>
      <c r="S174" s="164">
        <f>$S$173+$Q$174</f>
        <v>1</v>
      </c>
      <c r="T174" s="165">
        <f>$T$173+$R$174</f>
        <v>0</v>
      </c>
      <c r="U174" s="164">
        <f>$U$173+$S$174</f>
        <v>1</v>
      </c>
      <c r="V174" s="165">
        <f>$V$173+$T$174</f>
        <v>0</v>
      </c>
      <c r="W174" s="164">
        <f>$W$173+$U$174</f>
        <v>1</v>
      </c>
      <c r="X174" s="165">
        <f>$X$173+$V$174</f>
        <v>0</v>
      </c>
      <c r="Y174" s="164">
        <f>$Y$173+$W$174</f>
        <v>1</v>
      </c>
      <c r="Z174" s="165">
        <f>$Z$173+$X$174</f>
        <v>0</v>
      </c>
      <c r="AA174" s="164">
        <f>$AA$173+$Y$174</f>
        <v>1</v>
      </c>
      <c r="AB174" s="165">
        <f>$AB$173+$Z$174</f>
        <v>0</v>
      </c>
      <c r="AC174" s="98">
        <f t="shared" si="2"/>
        <v>0</v>
      </c>
    </row>
    <row r="175" spans="1:32" ht="15" customHeight="1">
      <c r="A175">
        <v>1</v>
      </c>
      <c r="B175" s="994" t="str">
        <f>'06.01-ELETRICO E LUMINOTECNICO'!$B$93</f>
        <v>06.02.100.35</v>
      </c>
      <c r="C175" s="996" t="str">
        <f>'06.01-ELETRICO E LUMINOTECNICO'!$C$93</f>
        <v>CABO DE COBRE FLEXÍVEL ISOLADO, 4 MM², ANTI-CHAMA 450/750 V, PARA CIRCUITOS TERMINAIS - FORNECIMENTO E INSTALAÇÃO. AF_03/2023</v>
      </c>
      <c r="D175" s="998">
        <f>'06.01-ELETRICO E LUMINOTECNICO'!$H$93</f>
        <v>0</v>
      </c>
      <c r="E175" s="175"/>
      <c r="F175" s="161">
        <f>$E$175*$D$175</f>
        <v>0</v>
      </c>
      <c r="G175" s="176"/>
      <c r="H175" s="167">
        <f>$G$175*$D$175</f>
        <v>0</v>
      </c>
      <c r="I175" s="176"/>
      <c r="J175" s="167">
        <f>$I$175*$D$175</f>
        <v>0</v>
      </c>
      <c r="K175" s="176"/>
      <c r="L175" s="167">
        <f>$K$175*$D$175</f>
        <v>0</v>
      </c>
      <c r="M175" s="176">
        <v>0.5</v>
      </c>
      <c r="N175" s="167">
        <f>$M$175*$D$175</f>
        <v>0</v>
      </c>
      <c r="O175" s="176">
        <v>0.5</v>
      </c>
      <c r="P175" s="167">
        <f>$O$175*$D$175</f>
        <v>0</v>
      </c>
      <c r="Q175" s="176"/>
      <c r="R175" s="167">
        <f>$Q$175*$D$175</f>
        <v>0</v>
      </c>
      <c r="S175" s="176"/>
      <c r="T175" s="167">
        <f>$S$175*$D$175</f>
        <v>0</v>
      </c>
      <c r="U175" s="176"/>
      <c r="V175" s="167">
        <f>$U$175*$D$175</f>
        <v>0</v>
      </c>
      <c r="W175" s="176"/>
      <c r="X175" s="167">
        <f>$W$175*$D$175</f>
        <v>0</v>
      </c>
      <c r="Y175" s="176"/>
      <c r="Z175" s="167">
        <f>$Y$175*$D$175</f>
        <v>0</v>
      </c>
      <c r="AA175" s="176"/>
      <c r="AB175" s="167">
        <f>$AA$175*$D$175</f>
        <v>0</v>
      </c>
      <c r="AC175" s="98">
        <f t="shared" si="2"/>
        <v>0</v>
      </c>
      <c r="AF175" t="s">
        <v>2317</v>
      </c>
    </row>
    <row r="176" spans="1:32" ht="15" customHeight="1" thickBot="1">
      <c r="A176">
        <v>2</v>
      </c>
      <c r="B176" s="995"/>
      <c r="C176" s="997"/>
      <c r="D176" s="999"/>
      <c r="E176" s="162">
        <f>$E$175</f>
        <v>0</v>
      </c>
      <c r="F176" s="163">
        <f>$F$175</f>
        <v>0</v>
      </c>
      <c r="G176" s="164">
        <f>$G$175+$E$176</f>
        <v>0</v>
      </c>
      <c r="H176" s="165">
        <f>$H$175+$F$176</f>
        <v>0</v>
      </c>
      <c r="I176" s="164">
        <f>$I$175+$G$176</f>
        <v>0</v>
      </c>
      <c r="J176" s="165">
        <f>$J$175+$H$176</f>
        <v>0</v>
      </c>
      <c r="K176" s="164">
        <f>$K$175+$I$176</f>
        <v>0</v>
      </c>
      <c r="L176" s="165">
        <f>$L$175+$J$176</f>
        <v>0</v>
      </c>
      <c r="M176" s="164">
        <f>$M$175+$K$176</f>
        <v>0.5</v>
      </c>
      <c r="N176" s="165">
        <f>$N$175+$L$176</f>
        <v>0</v>
      </c>
      <c r="O176" s="164">
        <f>$O$175+$M$176</f>
        <v>1</v>
      </c>
      <c r="P176" s="165">
        <f>$P$175+$N$176</f>
        <v>0</v>
      </c>
      <c r="Q176" s="164">
        <f>$Q$175+$O$176</f>
        <v>1</v>
      </c>
      <c r="R176" s="165">
        <f>$R$175+$P$176</f>
        <v>0</v>
      </c>
      <c r="S176" s="164">
        <f>$S$175+$Q$176</f>
        <v>1</v>
      </c>
      <c r="T176" s="165">
        <f>$T$175+$R$176</f>
        <v>0</v>
      </c>
      <c r="U176" s="164">
        <f>$U$175+$S$176</f>
        <v>1</v>
      </c>
      <c r="V176" s="165">
        <f>$V$175+$T$176</f>
        <v>0</v>
      </c>
      <c r="W176" s="164">
        <f>$W$175+$U$176</f>
        <v>1</v>
      </c>
      <c r="X176" s="165">
        <f>$X$175+$V$176</f>
        <v>0</v>
      </c>
      <c r="Y176" s="164">
        <f>$Y$175+$W$176</f>
        <v>1</v>
      </c>
      <c r="Z176" s="165">
        <f>$Z$175+$X$176</f>
        <v>0</v>
      </c>
      <c r="AA176" s="164">
        <f>$AA$175+$Y$176</f>
        <v>1</v>
      </c>
      <c r="AB176" s="165">
        <f>$AB$175+$Z$176</f>
        <v>0</v>
      </c>
      <c r="AC176" s="98">
        <f t="shared" si="2"/>
        <v>0</v>
      </c>
    </row>
    <row r="177" spans="1:32" ht="15" customHeight="1">
      <c r="A177">
        <v>1</v>
      </c>
      <c r="B177" s="994" t="str">
        <f>'06.01-ELETRICO E LUMINOTECNICO'!$B$94</f>
        <v>06.02.100.36</v>
      </c>
      <c r="C177" s="996" t="str">
        <f>'06.01-ELETRICO E LUMINOTECNICO'!$C$94</f>
        <v>CABO DE COBRE FLEXÍVEL ISOLADO, 6 MM², ANTI-CHAMA 450/750 V, PARA CIRCUITOS TERMINAIS - FORNECIMENTO E INSTALAÇÃO. AF_03/2023</v>
      </c>
      <c r="D177" s="998">
        <f>'06.01-ELETRICO E LUMINOTECNICO'!$H$94</f>
        <v>0</v>
      </c>
      <c r="E177" s="175"/>
      <c r="F177" s="161">
        <f>$E$177*$D$177</f>
        <v>0</v>
      </c>
      <c r="G177" s="176"/>
      <c r="H177" s="167">
        <f>$G$177*$D$177</f>
        <v>0</v>
      </c>
      <c r="I177" s="176"/>
      <c r="J177" s="167">
        <f>$I$177*$D$177</f>
        <v>0</v>
      </c>
      <c r="K177" s="176"/>
      <c r="L177" s="167">
        <f>$K$177*$D$177</f>
        <v>0</v>
      </c>
      <c r="M177" s="176">
        <v>0.5</v>
      </c>
      <c r="N177" s="167">
        <f>$M$177*$D$177</f>
        <v>0</v>
      </c>
      <c r="O177" s="176">
        <v>0.5</v>
      </c>
      <c r="P177" s="167">
        <f>$O$177*$D$177</f>
        <v>0</v>
      </c>
      <c r="Q177" s="176"/>
      <c r="R177" s="167">
        <f>$Q$177*$D$177</f>
        <v>0</v>
      </c>
      <c r="S177" s="176"/>
      <c r="T177" s="167">
        <f>$S$177*$D$177</f>
        <v>0</v>
      </c>
      <c r="U177" s="176"/>
      <c r="V177" s="167">
        <f>$U$177*$D$177</f>
        <v>0</v>
      </c>
      <c r="W177" s="176"/>
      <c r="X177" s="167">
        <f>$W$177*$D$177</f>
        <v>0</v>
      </c>
      <c r="Y177" s="176"/>
      <c r="Z177" s="167">
        <f>$Y$177*$D$177</f>
        <v>0</v>
      </c>
      <c r="AA177" s="176"/>
      <c r="AB177" s="167">
        <f>$AA$177*$D$177</f>
        <v>0</v>
      </c>
      <c r="AC177" s="98">
        <f t="shared" si="2"/>
        <v>0</v>
      </c>
      <c r="AF177" t="s">
        <v>2318</v>
      </c>
    </row>
    <row r="178" spans="1:32" ht="15" customHeight="1" thickBot="1">
      <c r="A178">
        <v>2</v>
      </c>
      <c r="B178" s="995"/>
      <c r="C178" s="997"/>
      <c r="D178" s="999"/>
      <c r="E178" s="162">
        <f>$E$177</f>
        <v>0</v>
      </c>
      <c r="F178" s="163">
        <f>$F$177</f>
        <v>0</v>
      </c>
      <c r="G178" s="164">
        <f>$G$177+$E$178</f>
        <v>0</v>
      </c>
      <c r="H178" s="165">
        <f>$H$177+$F$178</f>
        <v>0</v>
      </c>
      <c r="I178" s="164">
        <f>$I$177+$G$178</f>
        <v>0</v>
      </c>
      <c r="J178" s="165">
        <f>$J$177+$H$178</f>
        <v>0</v>
      </c>
      <c r="K178" s="164">
        <f>$K$177+$I$178</f>
        <v>0</v>
      </c>
      <c r="L178" s="165">
        <f>$L$177+$J$178</f>
        <v>0</v>
      </c>
      <c r="M178" s="164">
        <f>$M$177+$K$178</f>
        <v>0.5</v>
      </c>
      <c r="N178" s="165">
        <f>$N$177+$L$178</f>
        <v>0</v>
      </c>
      <c r="O178" s="164">
        <f>$O$177+$M$178</f>
        <v>1</v>
      </c>
      <c r="P178" s="165">
        <f>$P$177+$N$178</f>
        <v>0</v>
      </c>
      <c r="Q178" s="164">
        <f>$Q$177+$O$178</f>
        <v>1</v>
      </c>
      <c r="R178" s="165">
        <f>$R$177+$P$178</f>
        <v>0</v>
      </c>
      <c r="S178" s="164">
        <f>$S$177+$Q$178</f>
        <v>1</v>
      </c>
      <c r="T178" s="165">
        <f>$T$177+$R$178</f>
        <v>0</v>
      </c>
      <c r="U178" s="164">
        <f>$U$177+$S$178</f>
        <v>1</v>
      </c>
      <c r="V178" s="165">
        <f>$V$177+$T$178</f>
        <v>0</v>
      </c>
      <c r="W178" s="164">
        <f>$W$177+$U$178</f>
        <v>1</v>
      </c>
      <c r="X178" s="165">
        <f>$X$177+$V$178</f>
        <v>0</v>
      </c>
      <c r="Y178" s="164">
        <f>$Y$177+$W$178</f>
        <v>1</v>
      </c>
      <c r="Z178" s="165">
        <f>$Z$177+$X$178</f>
        <v>0</v>
      </c>
      <c r="AA178" s="164">
        <f>$AA$177+$Y$178</f>
        <v>1</v>
      </c>
      <c r="AB178" s="165">
        <f>$AB$177+$Z$178</f>
        <v>0</v>
      </c>
      <c r="AC178" s="98">
        <f t="shared" si="2"/>
        <v>0</v>
      </c>
    </row>
    <row r="179" spans="1:32" ht="15" customHeight="1">
      <c r="A179">
        <v>1</v>
      </c>
      <c r="B179" s="994" t="str">
        <f>'06.01-ELETRICO E LUMINOTECNICO'!$B$95</f>
        <v>06.02.100.37</v>
      </c>
      <c r="C179" s="996" t="str">
        <f>'06.01-ELETRICO E LUMINOTECNICO'!$C$95</f>
        <v>CABO DE COBRE FLEXÍVEL ISOLADO, 10 MM², ANTI-CHAMA 450/750 V, PARA CIRCUITOS TERMINAIS - FORNECIMENTO E INSTALAÇÃO. AF_03/2023</v>
      </c>
      <c r="D179" s="998">
        <f>'06.01-ELETRICO E LUMINOTECNICO'!$H$95</f>
        <v>0</v>
      </c>
      <c r="E179" s="175"/>
      <c r="F179" s="161">
        <f>$E$179*$D$179</f>
        <v>0</v>
      </c>
      <c r="G179" s="176"/>
      <c r="H179" s="167">
        <f>$G$179*$D$179</f>
        <v>0</v>
      </c>
      <c r="I179" s="176"/>
      <c r="J179" s="167">
        <f>$I$179*$D$179</f>
        <v>0</v>
      </c>
      <c r="K179" s="176"/>
      <c r="L179" s="167">
        <f>$K$179*$D$179</f>
        <v>0</v>
      </c>
      <c r="M179" s="176">
        <v>0.5</v>
      </c>
      <c r="N179" s="167">
        <f>$M$179*$D$179</f>
        <v>0</v>
      </c>
      <c r="O179" s="176">
        <v>0.5</v>
      </c>
      <c r="P179" s="167">
        <f>$O$179*$D$179</f>
        <v>0</v>
      </c>
      <c r="Q179" s="176"/>
      <c r="R179" s="167">
        <f>$Q$179*$D$179</f>
        <v>0</v>
      </c>
      <c r="S179" s="176"/>
      <c r="T179" s="167">
        <f>$S$179*$D$179</f>
        <v>0</v>
      </c>
      <c r="U179" s="176"/>
      <c r="V179" s="167">
        <f>$U$179*$D$179</f>
        <v>0</v>
      </c>
      <c r="W179" s="176"/>
      <c r="X179" s="167">
        <f>$W$179*$D$179</f>
        <v>0</v>
      </c>
      <c r="Y179" s="176"/>
      <c r="Z179" s="167">
        <f>$Y$179*$D$179</f>
        <v>0</v>
      </c>
      <c r="AA179" s="176"/>
      <c r="AB179" s="167">
        <f>$AA$179*$D$179</f>
        <v>0</v>
      </c>
      <c r="AC179" s="98">
        <f t="shared" si="2"/>
        <v>0</v>
      </c>
      <c r="AF179" t="s">
        <v>2319</v>
      </c>
    </row>
    <row r="180" spans="1:32" ht="15" customHeight="1" thickBot="1">
      <c r="A180">
        <v>2</v>
      </c>
      <c r="B180" s="995"/>
      <c r="C180" s="997"/>
      <c r="D180" s="999"/>
      <c r="E180" s="162">
        <f>$E$179</f>
        <v>0</v>
      </c>
      <c r="F180" s="163">
        <f>$F$179</f>
        <v>0</v>
      </c>
      <c r="G180" s="164">
        <f>$G$179+$E$180</f>
        <v>0</v>
      </c>
      <c r="H180" s="165">
        <f>$H$179+$F$180</f>
        <v>0</v>
      </c>
      <c r="I180" s="164">
        <f>$I$179+$G$180</f>
        <v>0</v>
      </c>
      <c r="J180" s="165">
        <f>$J$179+$H$180</f>
        <v>0</v>
      </c>
      <c r="K180" s="164">
        <f>$K$179+$I$180</f>
        <v>0</v>
      </c>
      <c r="L180" s="165">
        <f>$L$179+$J$180</f>
        <v>0</v>
      </c>
      <c r="M180" s="164">
        <f>$M$179+$K$180</f>
        <v>0.5</v>
      </c>
      <c r="N180" s="165">
        <f>$N$179+$L$180</f>
        <v>0</v>
      </c>
      <c r="O180" s="164">
        <f>$O$179+$M$180</f>
        <v>1</v>
      </c>
      <c r="P180" s="165">
        <f>$P$179+$N$180</f>
        <v>0</v>
      </c>
      <c r="Q180" s="164">
        <f>$Q$179+$O$180</f>
        <v>1</v>
      </c>
      <c r="R180" s="165">
        <f>$R$179+$P$180</f>
        <v>0</v>
      </c>
      <c r="S180" s="164">
        <f>$S$179+$Q$180</f>
        <v>1</v>
      </c>
      <c r="T180" s="165">
        <f>$T$179+$R$180</f>
        <v>0</v>
      </c>
      <c r="U180" s="164">
        <f>$U$179+$S$180</f>
        <v>1</v>
      </c>
      <c r="V180" s="165">
        <f>$V$179+$T$180</f>
        <v>0</v>
      </c>
      <c r="W180" s="164">
        <f>$W$179+$U$180</f>
        <v>1</v>
      </c>
      <c r="X180" s="165">
        <f>$X$179+$V$180</f>
        <v>0</v>
      </c>
      <c r="Y180" s="164">
        <f>$Y$179+$W$180</f>
        <v>1</v>
      </c>
      <c r="Z180" s="165">
        <f>$Z$179+$X$180</f>
        <v>0</v>
      </c>
      <c r="AA180" s="164">
        <f>$AA$179+$Y$180</f>
        <v>1</v>
      </c>
      <c r="AB180" s="165">
        <f>$AB$179+$Z$180</f>
        <v>0</v>
      </c>
      <c r="AC180" s="98">
        <f t="shared" si="2"/>
        <v>0</v>
      </c>
    </row>
    <row r="181" spans="1:32" ht="15" customHeight="1">
      <c r="A181">
        <v>1</v>
      </c>
      <c r="B181" s="994" t="str">
        <f>'06.01-ELETRICO E LUMINOTECNICO'!$B$96</f>
        <v>06.02.100.38</v>
      </c>
      <c r="C181" s="996" t="str">
        <f>'06.01-ELETRICO E LUMINOTECNICO'!$C$96</f>
        <v>CABO DE COBRE FLEXÍVEL ISOLADO, 16 MM², ANTI-CHAMA 450/750 V, PARA CIRCUITOS TERMINAIS - FORNECIMENTO E INSTALAÇÃO. AF_03/2023</v>
      </c>
      <c r="D181" s="998">
        <f>'06.01-ELETRICO E LUMINOTECNICO'!$H$96</f>
        <v>0</v>
      </c>
      <c r="E181" s="175"/>
      <c r="F181" s="161">
        <f>$E$181*$D$181</f>
        <v>0</v>
      </c>
      <c r="G181" s="176"/>
      <c r="H181" s="167">
        <f>$G$181*$D$181</f>
        <v>0</v>
      </c>
      <c r="I181" s="176"/>
      <c r="J181" s="167">
        <f>$I$181*$D$181</f>
        <v>0</v>
      </c>
      <c r="K181" s="176"/>
      <c r="L181" s="167">
        <f>$K$181*$D$181</f>
        <v>0</v>
      </c>
      <c r="M181" s="176">
        <v>0.5</v>
      </c>
      <c r="N181" s="167">
        <f>$M$181*$D$181</f>
        <v>0</v>
      </c>
      <c r="O181" s="176">
        <v>0.5</v>
      </c>
      <c r="P181" s="167">
        <f>$O$181*$D$181</f>
        <v>0</v>
      </c>
      <c r="Q181" s="176"/>
      <c r="R181" s="167">
        <f>$Q$181*$D$181</f>
        <v>0</v>
      </c>
      <c r="S181" s="176"/>
      <c r="T181" s="167">
        <f>$S$181*$D$181</f>
        <v>0</v>
      </c>
      <c r="U181" s="176"/>
      <c r="V181" s="167">
        <f>$U$181*$D$181</f>
        <v>0</v>
      </c>
      <c r="W181" s="176"/>
      <c r="X181" s="167">
        <f>$W$181*$D$181</f>
        <v>0</v>
      </c>
      <c r="Y181" s="176"/>
      <c r="Z181" s="167">
        <f>$Y$181*$D$181</f>
        <v>0</v>
      </c>
      <c r="AA181" s="176"/>
      <c r="AB181" s="167">
        <f>$AA$181*$D$181</f>
        <v>0</v>
      </c>
      <c r="AC181" s="98">
        <f t="shared" si="2"/>
        <v>0</v>
      </c>
      <c r="AF181" t="s">
        <v>2320</v>
      </c>
    </row>
    <row r="182" spans="1:32" ht="15" customHeight="1" thickBot="1">
      <c r="A182">
        <v>2</v>
      </c>
      <c r="B182" s="995"/>
      <c r="C182" s="997"/>
      <c r="D182" s="999"/>
      <c r="E182" s="162">
        <f>$E$181</f>
        <v>0</v>
      </c>
      <c r="F182" s="163">
        <f>$F$181</f>
        <v>0</v>
      </c>
      <c r="G182" s="164">
        <f>$G$181+$E$182</f>
        <v>0</v>
      </c>
      <c r="H182" s="165">
        <f>$H$181+$F$182</f>
        <v>0</v>
      </c>
      <c r="I182" s="164">
        <f>$I$181+$G$182</f>
        <v>0</v>
      </c>
      <c r="J182" s="165">
        <f>$J$181+$H$182</f>
        <v>0</v>
      </c>
      <c r="K182" s="164">
        <f>$K$181+$I$182</f>
        <v>0</v>
      </c>
      <c r="L182" s="165">
        <f>$L$181+$J$182</f>
        <v>0</v>
      </c>
      <c r="M182" s="164">
        <f>$M$181+$K$182</f>
        <v>0.5</v>
      </c>
      <c r="N182" s="165">
        <f>$N$181+$L$182</f>
        <v>0</v>
      </c>
      <c r="O182" s="164">
        <f>$O$181+$M$182</f>
        <v>1</v>
      </c>
      <c r="P182" s="165">
        <f>$P$181+$N$182</f>
        <v>0</v>
      </c>
      <c r="Q182" s="164">
        <f>$Q$181+$O$182</f>
        <v>1</v>
      </c>
      <c r="R182" s="165">
        <f>$R$181+$P$182</f>
        <v>0</v>
      </c>
      <c r="S182" s="164">
        <f>$S$181+$Q$182</f>
        <v>1</v>
      </c>
      <c r="T182" s="165">
        <f>$T$181+$R$182</f>
        <v>0</v>
      </c>
      <c r="U182" s="164">
        <f>$U$181+$S$182</f>
        <v>1</v>
      </c>
      <c r="V182" s="165">
        <f>$V$181+$T$182</f>
        <v>0</v>
      </c>
      <c r="W182" s="164">
        <f>$W$181+$U$182</f>
        <v>1</v>
      </c>
      <c r="X182" s="165">
        <f>$X$181+$V$182</f>
        <v>0</v>
      </c>
      <c r="Y182" s="164">
        <f>$Y$181+$W$182</f>
        <v>1</v>
      </c>
      <c r="Z182" s="165">
        <f>$Z$181+$X$182</f>
        <v>0</v>
      </c>
      <c r="AA182" s="164">
        <f>$AA$181+$Y$182</f>
        <v>1</v>
      </c>
      <c r="AB182" s="165">
        <f>$AB$181+$Z$182</f>
        <v>0</v>
      </c>
      <c r="AC182" s="98">
        <f t="shared" si="2"/>
        <v>0</v>
      </c>
    </row>
    <row r="183" spans="1:32" ht="15" customHeight="1">
      <c r="A183">
        <v>1</v>
      </c>
      <c r="B183" s="994" t="str">
        <f>'06.01-ELETRICO E LUMINOTECNICO'!$B$97</f>
        <v>06.02.100.39</v>
      </c>
      <c r="C183" s="996" t="str">
        <f>'06.01-ELETRICO E LUMINOTECNICO'!$C$97</f>
        <v>CABO DE COBRE FLEXÍVEL ISOLADO, 16 MM², ANTI-CHAMA 0,6/1,0 KV, PARA CIRCUITOS TERMINAIS - FORNECIMENTO E INSTALAÇÃO. AF_03/2023</v>
      </c>
      <c r="D183" s="998">
        <f>'06.01-ELETRICO E LUMINOTECNICO'!$H$97</f>
        <v>0</v>
      </c>
      <c r="E183" s="175"/>
      <c r="F183" s="161">
        <f>$E$183*$D$183</f>
        <v>0</v>
      </c>
      <c r="G183" s="176"/>
      <c r="H183" s="167">
        <f>$G$183*$D$183</f>
        <v>0</v>
      </c>
      <c r="I183" s="176"/>
      <c r="J183" s="167">
        <f>$I$183*$D$183</f>
        <v>0</v>
      </c>
      <c r="K183" s="176"/>
      <c r="L183" s="167">
        <f>$K$183*$D$183</f>
        <v>0</v>
      </c>
      <c r="M183" s="176"/>
      <c r="N183" s="167">
        <f>$M$183*$D$183</f>
        <v>0</v>
      </c>
      <c r="O183" s="176"/>
      <c r="P183" s="167">
        <f>$O$183*$D$183</f>
        <v>0</v>
      </c>
      <c r="Q183" s="176">
        <v>1</v>
      </c>
      <c r="R183" s="167">
        <f>$Q$183*$D$183</f>
        <v>0</v>
      </c>
      <c r="S183" s="176"/>
      <c r="T183" s="167">
        <f>$S$183*$D$183</f>
        <v>0</v>
      </c>
      <c r="U183" s="176"/>
      <c r="V183" s="167">
        <f>$U$183*$D$183</f>
        <v>0</v>
      </c>
      <c r="W183" s="176"/>
      <c r="X183" s="167">
        <f>$W$183*$D$183</f>
        <v>0</v>
      </c>
      <c r="Y183" s="176"/>
      <c r="Z183" s="167">
        <f>$Y$183*$D$183</f>
        <v>0</v>
      </c>
      <c r="AA183" s="176"/>
      <c r="AB183" s="167">
        <f>$AA$183*$D$183</f>
        <v>0</v>
      </c>
      <c r="AC183" s="98">
        <f t="shared" si="2"/>
        <v>0</v>
      </c>
      <c r="AF183" t="s">
        <v>2321</v>
      </c>
    </row>
    <row r="184" spans="1:32" ht="15" customHeight="1" thickBot="1">
      <c r="A184">
        <v>2</v>
      </c>
      <c r="B184" s="995"/>
      <c r="C184" s="997"/>
      <c r="D184" s="999"/>
      <c r="E184" s="162">
        <f>$E$183</f>
        <v>0</v>
      </c>
      <c r="F184" s="163">
        <f>$F$183</f>
        <v>0</v>
      </c>
      <c r="G184" s="164">
        <f>$G$183+$E$184</f>
        <v>0</v>
      </c>
      <c r="H184" s="165">
        <f>$H$183+$F$184</f>
        <v>0</v>
      </c>
      <c r="I184" s="164">
        <f>$I$183+$G$184</f>
        <v>0</v>
      </c>
      <c r="J184" s="165">
        <f>$J$183+$H$184</f>
        <v>0</v>
      </c>
      <c r="K184" s="164">
        <f>$K$183+$I$184</f>
        <v>0</v>
      </c>
      <c r="L184" s="165">
        <f>$L$183+$J$184</f>
        <v>0</v>
      </c>
      <c r="M184" s="164">
        <f>$M$183+$K$184</f>
        <v>0</v>
      </c>
      <c r="N184" s="165">
        <f>$N$183+$L$184</f>
        <v>0</v>
      </c>
      <c r="O184" s="164">
        <f>$O$183+$M$184</f>
        <v>0</v>
      </c>
      <c r="P184" s="165">
        <f>$P$183+$N$184</f>
        <v>0</v>
      </c>
      <c r="Q184" s="164">
        <f>$Q$183+$O$184</f>
        <v>1</v>
      </c>
      <c r="R184" s="165">
        <f>$R$183+$P$184</f>
        <v>0</v>
      </c>
      <c r="S184" s="164">
        <f>$S$183+$Q$184</f>
        <v>1</v>
      </c>
      <c r="T184" s="165">
        <f>$T$183+$R$184</f>
        <v>0</v>
      </c>
      <c r="U184" s="164">
        <f>$U$183+$S$184</f>
        <v>1</v>
      </c>
      <c r="V184" s="165">
        <f>$V$183+$T$184</f>
        <v>0</v>
      </c>
      <c r="W184" s="164">
        <f>$W$183+$U$184</f>
        <v>1</v>
      </c>
      <c r="X184" s="165">
        <f>$X$183+$V$184</f>
        <v>0</v>
      </c>
      <c r="Y184" s="164">
        <f>$Y$183+$W$184</f>
        <v>1</v>
      </c>
      <c r="Z184" s="165">
        <f>$Z$183+$X$184</f>
        <v>0</v>
      </c>
      <c r="AA184" s="164">
        <f>$AA$183+$Y$184</f>
        <v>1</v>
      </c>
      <c r="AB184" s="165">
        <f>$AB$183+$Z$184</f>
        <v>0</v>
      </c>
      <c r="AC184" s="98">
        <f t="shared" si="2"/>
        <v>0</v>
      </c>
    </row>
    <row r="185" spans="1:32" ht="15" customHeight="1">
      <c r="A185">
        <v>1</v>
      </c>
      <c r="B185" s="994" t="str">
        <f>'06.01-ELETRICO E LUMINOTECNICO'!$B$98</f>
        <v>06.02.100.40</v>
      </c>
      <c r="C185" s="996" t="str">
        <f>'06.01-ELETRICO E LUMINOTECNICO'!$C$98</f>
        <v>CABO DE COBRE FLEXÍVEL ISOLADO, 25 MM², 0,6/1,0 KV, PARA REDE AÉREA DE DISTRIBUIÇÃO DE ENERGIA ELÉTRICA DE BAIXA TENSÃO - FORNECIMENTO E INSTALAÇÃO. AF_12/2025</v>
      </c>
      <c r="D185" s="998">
        <f>'06.01-ELETRICO E LUMINOTECNICO'!$H$98</f>
        <v>0</v>
      </c>
      <c r="E185" s="175"/>
      <c r="F185" s="161">
        <f>$E$185*$D$185</f>
        <v>0</v>
      </c>
      <c r="G185" s="176"/>
      <c r="H185" s="167">
        <f>$G$185*$D$185</f>
        <v>0</v>
      </c>
      <c r="I185" s="176"/>
      <c r="J185" s="167">
        <f>$I$185*$D$185</f>
        <v>0</v>
      </c>
      <c r="K185" s="176"/>
      <c r="L185" s="167">
        <f>$K$185*$D$185</f>
        <v>0</v>
      </c>
      <c r="M185" s="176"/>
      <c r="N185" s="167">
        <f>$M$185*$D$185</f>
        <v>0</v>
      </c>
      <c r="O185" s="176"/>
      <c r="P185" s="167">
        <f>$O$185*$D$185</f>
        <v>0</v>
      </c>
      <c r="Q185" s="176">
        <v>1</v>
      </c>
      <c r="R185" s="167">
        <f>$Q$185*$D$185</f>
        <v>0</v>
      </c>
      <c r="S185" s="176"/>
      <c r="T185" s="167">
        <f>$S$185*$D$185</f>
        <v>0</v>
      </c>
      <c r="U185" s="176"/>
      <c r="V185" s="167">
        <f>$U$185*$D$185</f>
        <v>0</v>
      </c>
      <c r="W185" s="176"/>
      <c r="X185" s="167">
        <f>$W$185*$D$185</f>
        <v>0</v>
      </c>
      <c r="Y185" s="176"/>
      <c r="Z185" s="167">
        <f>$Y$185*$D$185</f>
        <v>0</v>
      </c>
      <c r="AA185" s="176"/>
      <c r="AB185" s="167">
        <f>$AA$185*$D$185</f>
        <v>0</v>
      </c>
      <c r="AC185" s="98">
        <f t="shared" si="2"/>
        <v>0</v>
      </c>
      <c r="AF185" t="s">
        <v>2322</v>
      </c>
    </row>
    <row r="186" spans="1:32" ht="15" customHeight="1" thickBot="1">
      <c r="A186">
        <v>2</v>
      </c>
      <c r="B186" s="995"/>
      <c r="C186" s="997"/>
      <c r="D186" s="999"/>
      <c r="E186" s="162">
        <f>$E$185</f>
        <v>0</v>
      </c>
      <c r="F186" s="163">
        <f>$F$185</f>
        <v>0</v>
      </c>
      <c r="G186" s="164">
        <f>$G$185+$E$186</f>
        <v>0</v>
      </c>
      <c r="H186" s="165">
        <f>$H$185+$F$186</f>
        <v>0</v>
      </c>
      <c r="I186" s="164">
        <f>$I$185+$G$186</f>
        <v>0</v>
      </c>
      <c r="J186" s="165">
        <f>$J$185+$H$186</f>
        <v>0</v>
      </c>
      <c r="K186" s="164">
        <f>$K$185+$I$186</f>
        <v>0</v>
      </c>
      <c r="L186" s="165">
        <f>$L$185+$J$186</f>
        <v>0</v>
      </c>
      <c r="M186" s="164">
        <f>$M$185+$K$186</f>
        <v>0</v>
      </c>
      <c r="N186" s="165">
        <f>$N$185+$L$186</f>
        <v>0</v>
      </c>
      <c r="O186" s="164">
        <f>$O$185+$M$186</f>
        <v>0</v>
      </c>
      <c r="P186" s="165">
        <f>$P$185+$N$186</f>
        <v>0</v>
      </c>
      <c r="Q186" s="164">
        <f>$Q$185+$O$186</f>
        <v>1</v>
      </c>
      <c r="R186" s="165">
        <f>$R$185+$P$186</f>
        <v>0</v>
      </c>
      <c r="S186" s="164">
        <f>$S$185+$Q$186</f>
        <v>1</v>
      </c>
      <c r="T186" s="165">
        <f>$T$185+$R$186</f>
        <v>0</v>
      </c>
      <c r="U186" s="164">
        <f>$U$185+$S$186</f>
        <v>1</v>
      </c>
      <c r="V186" s="165">
        <f>$V$185+$T$186</f>
        <v>0</v>
      </c>
      <c r="W186" s="164">
        <f>$W$185+$U$186</f>
        <v>1</v>
      </c>
      <c r="X186" s="165">
        <f>$X$185+$V$186</f>
        <v>0</v>
      </c>
      <c r="Y186" s="164">
        <f>$Y$185+$W$186</f>
        <v>1</v>
      </c>
      <c r="Z186" s="165">
        <f>$Z$185+$X$186</f>
        <v>0</v>
      </c>
      <c r="AA186" s="164">
        <f>$AA$185+$Y$186</f>
        <v>1</v>
      </c>
      <c r="AB186" s="165">
        <f>$AB$185+$Z$186</f>
        <v>0</v>
      </c>
      <c r="AC186" s="98">
        <f t="shared" si="2"/>
        <v>0</v>
      </c>
    </row>
    <row r="187" spans="1:32" ht="15" customHeight="1">
      <c r="A187">
        <v>1</v>
      </c>
      <c r="B187" s="994" t="str">
        <f>'06.01-ELETRICO E LUMINOTECNICO'!$B$99</f>
        <v>06.02.100.41</v>
      </c>
      <c r="C187" s="996" t="str">
        <f>'06.01-ELETRICO E LUMINOTECNICO'!$C$99</f>
        <v>DEMOLIÇÃO, ESCAVAÇÃO E RECOMPOSIÇÃO MANUAL DE VALA, INCLUSIVE REATERRO, COMPACTAÇÃO E RECOMPOSIÇÃO DE PISO INTERNO OU EXTERNO, DIMENSÕES (LxA) 0,25x0,40 m</v>
      </c>
      <c r="D187" s="998">
        <f>'06.01-ELETRICO E LUMINOTECNICO'!$H$99</f>
        <v>0</v>
      </c>
      <c r="E187" s="175"/>
      <c r="F187" s="161">
        <f>$E$187*$D$187</f>
        <v>0</v>
      </c>
      <c r="G187" s="176"/>
      <c r="H187" s="167">
        <f>$G$187*$D$187</f>
        <v>0</v>
      </c>
      <c r="I187" s="176"/>
      <c r="J187" s="167">
        <f>$I$187*$D$187</f>
        <v>0</v>
      </c>
      <c r="K187" s="176"/>
      <c r="L187" s="167">
        <f>$K$187*$D$187</f>
        <v>0</v>
      </c>
      <c r="M187" s="176"/>
      <c r="N187" s="167">
        <f>$M$187*$D$187</f>
        <v>0</v>
      </c>
      <c r="O187" s="176"/>
      <c r="P187" s="167">
        <f>$O$187*$D$187</f>
        <v>0</v>
      </c>
      <c r="Q187" s="176">
        <v>1</v>
      </c>
      <c r="R187" s="167">
        <f>$Q$187*$D$187</f>
        <v>0</v>
      </c>
      <c r="S187" s="176"/>
      <c r="T187" s="167">
        <f>$S$187*$D$187</f>
        <v>0</v>
      </c>
      <c r="U187" s="176"/>
      <c r="V187" s="167">
        <f>$U$187*$D$187</f>
        <v>0</v>
      </c>
      <c r="W187" s="176"/>
      <c r="X187" s="167">
        <f>$W$187*$D$187</f>
        <v>0</v>
      </c>
      <c r="Y187" s="176"/>
      <c r="Z187" s="167">
        <f>$Y$187*$D$187</f>
        <v>0</v>
      </c>
      <c r="AA187" s="176"/>
      <c r="AB187" s="167">
        <f>$AA$187*$D$187</f>
        <v>0</v>
      </c>
      <c r="AC187" s="98">
        <f t="shared" si="2"/>
        <v>0</v>
      </c>
      <c r="AF187" t="s">
        <v>2323</v>
      </c>
    </row>
    <row r="188" spans="1:32" ht="15" customHeight="1" thickBot="1">
      <c r="A188">
        <v>2</v>
      </c>
      <c r="B188" s="995"/>
      <c r="C188" s="997"/>
      <c r="D188" s="999"/>
      <c r="E188" s="162">
        <f>$E$187</f>
        <v>0</v>
      </c>
      <c r="F188" s="163">
        <f>$F$187</f>
        <v>0</v>
      </c>
      <c r="G188" s="164">
        <f>$G$187+$E$188</f>
        <v>0</v>
      </c>
      <c r="H188" s="165">
        <f>$H$187+$F$188</f>
        <v>0</v>
      </c>
      <c r="I188" s="164">
        <f>$I$187+$G$188</f>
        <v>0</v>
      </c>
      <c r="J188" s="165">
        <f>$J$187+$H$188</f>
        <v>0</v>
      </c>
      <c r="K188" s="164">
        <f>$K$187+$I$188</f>
        <v>0</v>
      </c>
      <c r="L188" s="165">
        <f>$L$187+$J$188</f>
        <v>0</v>
      </c>
      <c r="M188" s="164">
        <f>$M$187+$K$188</f>
        <v>0</v>
      </c>
      <c r="N188" s="165">
        <f>$N$187+$L$188</f>
        <v>0</v>
      </c>
      <c r="O188" s="164">
        <f>$O$187+$M$188</f>
        <v>0</v>
      </c>
      <c r="P188" s="165">
        <f>$P$187+$N$188</f>
        <v>0</v>
      </c>
      <c r="Q188" s="164">
        <f>$Q$187+$O$188</f>
        <v>1</v>
      </c>
      <c r="R188" s="165">
        <f>$R$187+$P$188</f>
        <v>0</v>
      </c>
      <c r="S188" s="164">
        <f>$S$187+$Q$188</f>
        <v>1</v>
      </c>
      <c r="T188" s="165">
        <f>$T$187+$R$188</f>
        <v>0</v>
      </c>
      <c r="U188" s="164">
        <f>$U$187+$S$188</f>
        <v>1</v>
      </c>
      <c r="V188" s="165">
        <f>$V$187+$T$188</f>
        <v>0</v>
      </c>
      <c r="W188" s="164">
        <f>$W$187+$U$188</f>
        <v>1</v>
      </c>
      <c r="X188" s="165">
        <f>$X$187+$V$188</f>
        <v>0</v>
      </c>
      <c r="Y188" s="164">
        <f>$Y$187+$W$188</f>
        <v>1</v>
      </c>
      <c r="Z188" s="165">
        <f>$Z$187+$X$188</f>
        <v>0</v>
      </c>
      <c r="AA188" s="164">
        <f>$AA$187+$Y$188</f>
        <v>1</v>
      </c>
      <c r="AB188" s="165">
        <f>$AB$187+$Z$188</f>
        <v>0</v>
      </c>
      <c r="AC188" s="98">
        <f t="shared" si="2"/>
        <v>0</v>
      </c>
    </row>
    <row r="189" spans="1:32" ht="15" customHeight="1">
      <c r="A189">
        <v>1</v>
      </c>
      <c r="B189" s="994" t="str">
        <f>'06.01-ELETRICO E LUMINOTECNICO'!$B$100</f>
        <v>06.02.100.42</v>
      </c>
      <c r="C189" s="996" t="str">
        <f>'06.01-ELETRICO E LUMINOTECNICO'!$C$100</f>
        <v>ELETRODUTO FLEXÍVEL CORRUGADO, PEAD, DN 50 (1 1/2"), PARA REDE ENTERRADA DE DISTRIBUIÇÃO DE ENERGIA ELÉTRICA - FORNECIMENTO E INSTALAÇÃO. AF_12/2021</v>
      </c>
      <c r="D189" s="998">
        <f>'06.01-ELETRICO E LUMINOTECNICO'!$H$100</f>
        <v>0</v>
      </c>
      <c r="E189" s="175"/>
      <c r="F189" s="161">
        <f>$E$189*$D$189</f>
        <v>0</v>
      </c>
      <c r="G189" s="176"/>
      <c r="H189" s="167">
        <f>$G$189*$D$189</f>
        <v>0</v>
      </c>
      <c r="I189" s="176"/>
      <c r="J189" s="167">
        <f>$I$189*$D$189</f>
        <v>0</v>
      </c>
      <c r="K189" s="176"/>
      <c r="L189" s="167">
        <f>$K$189*$D$189</f>
        <v>0</v>
      </c>
      <c r="M189" s="176"/>
      <c r="N189" s="167">
        <f>$M$189*$D$189</f>
        <v>0</v>
      </c>
      <c r="O189" s="176"/>
      <c r="P189" s="167">
        <f>$O$189*$D$189</f>
        <v>0</v>
      </c>
      <c r="Q189" s="176">
        <v>1</v>
      </c>
      <c r="R189" s="167">
        <f>$Q$189*$D$189</f>
        <v>0</v>
      </c>
      <c r="S189" s="176"/>
      <c r="T189" s="167">
        <f>$S$189*$D$189</f>
        <v>0</v>
      </c>
      <c r="U189" s="176"/>
      <c r="V189" s="167">
        <f>$U$189*$D$189</f>
        <v>0</v>
      </c>
      <c r="W189" s="176"/>
      <c r="X189" s="167">
        <f>$W$189*$D$189</f>
        <v>0</v>
      </c>
      <c r="Y189" s="176"/>
      <c r="Z189" s="167">
        <f>$Y$189*$D$189</f>
        <v>0</v>
      </c>
      <c r="AA189" s="176"/>
      <c r="AB189" s="167">
        <f>$AA$189*$D$189</f>
        <v>0</v>
      </c>
      <c r="AC189" s="98">
        <f t="shared" si="2"/>
        <v>0</v>
      </c>
      <c r="AF189" t="s">
        <v>2324</v>
      </c>
    </row>
    <row r="190" spans="1:32" ht="15" customHeight="1" thickBot="1">
      <c r="A190">
        <v>2</v>
      </c>
      <c r="B190" s="995"/>
      <c r="C190" s="997"/>
      <c r="D190" s="999"/>
      <c r="E190" s="162">
        <f>$E$189</f>
        <v>0</v>
      </c>
      <c r="F190" s="163">
        <f>$F$189</f>
        <v>0</v>
      </c>
      <c r="G190" s="164">
        <f>$G$189+$E$190</f>
        <v>0</v>
      </c>
      <c r="H190" s="165">
        <f>$H$189+$F$190</f>
        <v>0</v>
      </c>
      <c r="I190" s="164">
        <f>$I$189+$G$190</f>
        <v>0</v>
      </c>
      <c r="J190" s="165">
        <f>$J$189+$H$190</f>
        <v>0</v>
      </c>
      <c r="K190" s="164">
        <f>$K$189+$I$190</f>
        <v>0</v>
      </c>
      <c r="L190" s="165">
        <f>$L$189+$J$190</f>
        <v>0</v>
      </c>
      <c r="M190" s="164">
        <f>$M$189+$K$190</f>
        <v>0</v>
      </c>
      <c r="N190" s="165">
        <f>$N$189+$L$190</f>
        <v>0</v>
      </c>
      <c r="O190" s="164">
        <f>$O$189+$M$190</f>
        <v>0</v>
      </c>
      <c r="P190" s="165">
        <f>$P$189+$N$190</f>
        <v>0</v>
      </c>
      <c r="Q190" s="164">
        <f>$Q$189+$O$190</f>
        <v>1</v>
      </c>
      <c r="R190" s="165">
        <f>$R$189+$P$190</f>
        <v>0</v>
      </c>
      <c r="S190" s="164">
        <f>$S$189+$Q$190</f>
        <v>1</v>
      </c>
      <c r="T190" s="165">
        <f>$T$189+$R$190</f>
        <v>0</v>
      </c>
      <c r="U190" s="164">
        <f>$U$189+$S$190</f>
        <v>1</v>
      </c>
      <c r="V190" s="165">
        <f>$V$189+$T$190</f>
        <v>0</v>
      </c>
      <c r="W190" s="164">
        <f>$W$189+$U$190</f>
        <v>1</v>
      </c>
      <c r="X190" s="165">
        <f>$X$189+$V$190</f>
        <v>0</v>
      </c>
      <c r="Y190" s="164">
        <f>$Y$189+$W$190</f>
        <v>1</v>
      </c>
      <c r="Z190" s="165">
        <f>$Z$189+$X$190</f>
        <v>0</v>
      </c>
      <c r="AA190" s="164">
        <f>$AA$189+$Y$190</f>
        <v>1</v>
      </c>
      <c r="AB190" s="165">
        <f>$AB$189+$Z$190</f>
        <v>0</v>
      </c>
      <c r="AC190" s="98">
        <f t="shared" si="2"/>
        <v>0</v>
      </c>
    </row>
    <row r="191" spans="1:32" ht="15" customHeight="1">
      <c r="A191">
        <v>1</v>
      </c>
      <c r="B191" s="994" t="str">
        <f>'06.01-ELETRICO E LUMINOTECNICO'!$B$101</f>
        <v>06.02.100.43</v>
      </c>
      <c r="C191" s="996" t="str">
        <f>'06.01-ELETRICO E LUMINOTECNICO'!$C$101</f>
        <v>ELETRODUTO DE AÇO GALVANIZADO PESADO, DIÂMETRO DE 25MM (1"), INSTALAÇÃO APARENTE OU SOBRE FORRO COM ABRAÇADEIRA METÁLICA DE CUNHA, TIPO "D", INCLUSIVE ACESSÓRIOS PARA FIXAÇÃO E CONEXÕES</v>
      </c>
      <c r="D191" s="998">
        <f>'06.01-ELETRICO E LUMINOTECNICO'!$H$101</f>
        <v>0</v>
      </c>
      <c r="E191" s="175"/>
      <c r="F191" s="161">
        <f>$E$191*$D$191</f>
        <v>0</v>
      </c>
      <c r="G191" s="176"/>
      <c r="H191" s="167">
        <f>$G$191*$D$191</f>
        <v>0</v>
      </c>
      <c r="I191" s="176"/>
      <c r="J191" s="167">
        <f>$I$191*$D$191</f>
        <v>0</v>
      </c>
      <c r="K191" s="176"/>
      <c r="L191" s="167">
        <f>$K$191*$D$191</f>
        <v>0</v>
      </c>
      <c r="M191" s="176"/>
      <c r="N191" s="167">
        <f>$M$191*$D$191</f>
        <v>0</v>
      </c>
      <c r="O191" s="176"/>
      <c r="P191" s="167">
        <f>$O$191*$D$191</f>
        <v>0</v>
      </c>
      <c r="Q191" s="176">
        <v>1</v>
      </c>
      <c r="R191" s="167">
        <f>$Q$191*$D$191</f>
        <v>0</v>
      </c>
      <c r="S191" s="176"/>
      <c r="T191" s="167">
        <f>$S$191*$D$191</f>
        <v>0</v>
      </c>
      <c r="U191" s="176"/>
      <c r="V191" s="167">
        <f>$U$191*$D$191</f>
        <v>0</v>
      </c>
      <c r="W191" s="176"/>
      <c r="X191" s="167">
        <f>$W$191*$D$191</f>
        <v>0</v>
      </c>
      <c r="Y191" s="176"/>
      <c r="Z191" s="167">
        <f>$Y$191*$D$191</f>
        <v>0</v>
      </c>
      <c r="AA191" s="176"/>
      <c r="AB191" s="167">
        <f>$AA$191*$D$191</f>
        <v>0</v>
      </c>
      <c r="AC191" s="98">
        <f t="shared" si="2"/>
        <v>0</v>
      </c>
      <c r="AF191" t="s">
        <v>2325</v>
      </c>
    </row>
    <row r="192" spans="1:32" ht="15" customHeight="1" thickBot="1">
      <c r="A192">
        <v>2</v>
      </c>
      <c r="B192" s="995"/>
      <c r="C192" s="997"/>
      <c r="D192" s="999"/>
      <c r="E192" s="162">
        <f>$E$191</f>
        <v>0</v>
      </c>
      <c r="F192" s="163">
        <f>$F$191</f>
        <v>0</v>
      </c>
      <c r="G192" s="164">
        <f>$G$191+$E$192</f>
        <v>0</v>
      </c>
      <c r="H192" s="165">
        <f>$H$191+$F$192</f>
        <v>0</v>
      </c>
      <c r="I192" s="164">
        <f>$I$191+$G$192</f>
        <v>0</v>
      </c>
      <c r="J192" s="165">
        <f>$J$191+$H$192</f>
        <v>0</v>
      </c>
      <c r="K192" s="164">
        <f>$K$191+$I$192</f>
        <v>0</v>
      </c>
      <c r="L192" s="165">
        <f>$L$191+$J$192</f>
        <v>0</v>
      </c>
      <c r="M192" s="164">
        <f>$M$191+$K$192</f>
        <v>0</v>
      </c>
      <c r="N192" s="165">
        <f>$N$191+$L$192</f>
        <v>0</v>
      </c>
      <c r="O192" s="164">
        <f>$O$191+$M$192</f>
        <v>0</v>
      </c>
      <c r="P192" s="165">
        <f>$P$191+$N$192</f>
        <v>0</v>
      </c>
      <c r="Q192" s="164">
        <f>$Q$191+$O$192</f>
        <v>1</v>
      </c>
      <c r="R192" s="165">
        <f>$R$191+$P$192</f>
        <v>0</v>
      </c>
      <c r="S192" s="164">
        <f>$S$191+$Q$192</f>
        <v>1</v>
      </c>
      <c r="T192" s="165">
        <f>$T$191+$R$192</f>
        <v>0</v>
      </c>
      <c r="U192" s="164">
        <f>$U$191+$S$192</f>
        <v>1</v>
      </c>
      <c r="V192" s="165">
        <f>$V$191+$T$192</f>
        <v>0</v>
      </c>
      <c r="W192" s="164">
        <f>$W$191+$U$192</f>
        <v>1</v>
      </c>
      <c r="X192" s="165">
        <f>$X$191+$V$192</f>
        <v>0</v>
      </c>
      <c r="Y192" s="164">
        <f>$Y$191+$W$192</f>
        <v>1</v>
      </c>
      <c r="Z192" s="165">
        <f>$Z$191+$X$192</f>
        <v>0</v>
      </c>
      <c r="AA192" s="164">
        <f>$AA$191+$Y$192</f>
        <v>1</v>
      </c>
      <c r="AB192" s="165">
        <f>$AB$191+$Z$192</f>
        <v>0</v>
      </c>
      <c r="AC192" s="98">
        <f t="shared" si="2"/>
        <v>0</v>
      </c>
    </row>
    <row r="193" spans="1:32" ht="15" customHeight="1">
      <c r="A193">
        <v>1</v>
      </c>
      <c r="B193" s="994" t="str">
        <f>'06.01-ELETRICO E LUMINOTECNICO'!$B$102</f>
        <v>06.02.100.44</v>
      </c>
      <c r="C193" s="996" t="str">
        <f>'06.01-ELETRICO E LUMINOTECNICO'!$C$102</f>
        <v>CONDULETE DE ALUMÍNIO, TIPO X, PARA ELETRODUTO DE AÇO GALVANIZADO DN 25 MM (1''), APARENTE - FORNECIMENTO E INSTALAÇÃO. AF_01/2026</v>
      </c>
      <c r="D193" s="998">
        <f>'06.01-ELETRICO E LUMINOTECNICO'!$H$102</f>
        <v>0</v>
      </c>
      <c r="E193" s="175"/>
      <c r="F193" s="161">
        <f>$E$193*$D$193</f>
        <v>0</v>
      </c>
      <c r="G193" s="176"/>
      <c r="H193" s="167">
        <f>$G$193*$D$193</f>
        <v>0</v>
      </c>
      <c r="I193" s="176"/>
      <c r="J193" s="167">
        <f>$I$193*$D$193</f>
        <v>0</v>
      </c>
      <c r="K193" s="176"/>
      <c r="L193" s="167">
        <f>$K$193*$D$193</f>
        <v>0</v>
      </c>
      <c r="M193" s="176"/>
      <c r="N193" s="167">
        <f>$M$193*$D$193</f>
        <v>0</v>
      </c>
      <c r="O193" s="176"/>
      <c r="P193" s="167">
        <f>$O$193*$D$193</f>
        <v>0</v>
      </c>
      <c r="Q193" s="176">
        <v>1</v>
      </c>
      <c r="R193" s="167">
        <f>$Q$193*$D$193</f>
        <v>0</v>
      </c>
      <c r="S193" s="176"/>
      <c r="T193" s="167">
        <f>$S$193*$D$193</f>
        <v>0</v>
      </c>
      <c r="U193" s="176"/>
      <c r="V193" s="167">
        <f>$U$193*$D$193</f>
        <v>0</v>
      </c>
      <c r="W193" s="176"/>
      <c r="X193" s="167">
        <f>$W$193*$D$193</f>
        <v>0</v>
      </c>
      <c r="Y193" s="176"/>
      <c r="Z193" s="167">
        <f>$Y$193*$D$193</f>
        <v>0</v>
      </c>
      <c r="AA193" s="176"/>
      <c r="AB193" s="167">
        <f>$AA$193*$D$193</f>
        <v>0</v>
      </c>
      <c r="AC193" s="98">
        <f t="shared" si="2"/>
        <v>0</v>
      </c>
      <c r="AF193" t="s">
        <v>2326</v>
      </c>
    </row>
    <row r="194" spans="1:32" ht="15" customHeight="1" thickBot="1">
      <c r="A194">
        <v>2</v>
      </c>
      <c r="B194" s="995"/>
      <c r="C194" s="997"/>
      <c r="D194" s="999"/>
      <c r="E194" s="162">
        <f>$E$193</f>
        <v>0</v>
      </c>
      <c r="F194" s="163">
        <f>$F$193</f>
        <v>0</v>
      </c>
      <c r="G194" s="164">
        <f>$G$193+$E$194</f>
        <v>0</v>
      </c>
      <c r="H194" s="165">
        <f>$H$193+$F$194</f>
        <v>0</v>
      </c>
      <c r="I194" s="164">
        <f>$I$193+$G$194</f>
        <v>0</v>
      </c>
      <c r="J194" s="165">
        <f>$J$193+$H$194</f>
        <v>0</v>
      </c>
      <c r="K194" s="164">
        <f>$K$193+$I$194</f>
        <v>0</v>
      </c>
      <c r="L194" s="165">
        <f>$L$193+$J$194</f>
        <v>0</v>
      </c>
      <c r="M194" s="164">
        <f>$M$193+$K$194</f>
        <v>0</v>
      </c>
      <c r="N194" s="165">
        <f>$N$193+$L$194</f>
        <v>0</v>
      </c>
      <c r="O194" s="164">
        <f>$O$193+$M$194</f>
        <v>0</v>
      </c>
      <c r="P194" s="165">
        <f>$P$193+$N$194</f>
        <v>0</v>
      </c>
      <c r="Q194" s="164">
        <f>$Q$193+$O$194</f>
        <v>1</v>
      </c>
      <c r="R194" s="165">
        <f>$R$193+$P$194</f>
        <v>0</v>
      </c>
      <c r="S194" s="164">
        <f>$S$193+$Q$194</f>
        <v>1</v>
      </c>
      <c r="T194" s="165">
        <f>$T$193+$R$194</f>
        <v>0</v>
      </c>
      <c r="U194" s="164">
        <f>$U$193+$S$194</f>
        <v>1</v>
      </c>
      <c r="V194" s="165">
        <f>$V$193+$T$194</f>
        <v>0</v>
      </c>
      <c r="W194" s="164">
        <f>$W$193+$U$194</f>
        <v>1</v>
      </c>
      <c r="X194" s="165">
        <f>$X$193+$V$194</f>
        <v>0</v>
      </c>
      <c r="Y194" s="164">
        <f>$Y$193+$W$194</f>
        <v>1</v>
      </c>
      <c r="Z194" s="165">
        <f>$Z$193+$X$194</f>
        <v>0</v>
      </c>
      <c r="AA194" s="164">
        <f>$AA$193+$Y$194</f>
        <v>1</v>
      </c>
      <c r="AB194" s="165">
        <f>$AB$193+$Z$194</f>
        <v>0</v>
      </c>
      <c r="AC194" s="98">
        <f t="shared" si="2"/>
        <v>0</v>
      </c>
    </row>
    <row r="195" spans="1:32" ht="15" customHeight="1">
      <c r="A195">
        <v>1</v>
      </c>
      <c r="B195" s="994" t="str">
        <f>'06.01-ELETRICO E LUMINOTECNICO'!$B$103</f>
        <v>06.02.100.45</v>
      </c>
      <c r="C195" s="996" t="str">
        <f>'06.01-ELETRICO E LUMINOTECNICO'!$C$103</f>
        <v>CONDULETE DE ALUMINIO, TIPO X, PARA ELETRODUTO DE AÇO GALVANIZADO DN 25MM (1"), APARENTE, INCLUSO SUPORTE, SEM TAMPA - FORNECIMENTO E INSTALAÇÃO</v>
      </c>
      <c r="D195" s="998">
        <f>'06.01-ELETRICO E LUMINOTECNICO'!$H$103</f>
        <v>0</v>
      </c>
      <c r="E195" s="175"/>
      <c r="F195" s="161">
        <f>$E$195*$D$195</f>
        <v>0</v>
      </c>
      <c r="G195" s="176"/>
      <c r="H195" s="167">
        <f>$G$195*$D$195</f>
        <v>0</v>
      </c>
      <c r="I195" s="176"/>
      <c r="J195" s="167">
        <f>$I$195*$D$195</f>
        <v>0</v>
      </c>
      <c r="K195" s="176"/>
      <c r="L195" s="167">
        <f>$K$195*$D$195</f>
        <v>0</v>
      </c>
      <c r="M195" s="176"/>
      <c r="N195" s="167">
        <f>$M$195*$D$195</f>
        <v>0</v>
      </c>
      <c r="O195" s="176"/>
      <c r="P195" s="167">
        <f>$O$195*$D$195</f>
        <v>0</v>
      </c>
      <c r="Q195" s="176">
        <v>1</v>
      </c>
      <c r="R195" s="167">
        <f>$Q$195*$D$195</f>
        <v>0</v>
      </c>
      <c r="S195" s="176"/>
      <c r="T195" s="167">
        <f>$S$195*$D$195</f>
        <v>0</v>
      </c>
      <c r="U195" s="176"/>
      <c r="V195" s="167">
        <f>$U$195*$D$195</f>
        <v>0</v>
      </c>
      <c r="W195" s="176"/>
      <c r="X195" s="167">
        <f>$W$195*$D$195</f>
        <v>0</v>
      </c>
      <c r="Y195" s="176"/>
      <c r="Z195" s="167">
        <f>$Y$195*$D$195</f>
        <v>0</v>
      </c>
      <c r="AA195" s="176"/>
      <c r="AB195" s="167">
        <f>$AA$195*$D$195</f>
        <v>0</v>
      </c>
      <c r="AC195" s="98">
        <f t="shared" si="2"/>
        <v>0</v>
      </c>
      <c r="AF195" t="s">
        <v>2327</v>
      </c>
    </row>
    <row r="196" spans="1:32" ht="15" customHeight="1" thickBot="1">
      <c r="A196">
        <v>2</v>
      </c>
      <c r="B196" s="995"/>
      <c r="C196" s="997"/>
      <c r="D196" s="999"/>
      <c r="E196" s="162">
        <f>$E$195</f>
        <v>0</v>
      </c>
      <c r="F196" s="163">
        <f>$F$195</f>
        <v>0</v>
      </c>
      <c r="G196" s="164">
        <f>$G$195+$E$196</f>
        <v>0</v>
      </c>
      <c r="H196" s="165">
        <f>$H$195+$F$196</f>
        <v>0</v>
      </c>
      <c r="I196" s="164">
        <f>$I$195+$G$196</f>
        <v>0</v>
      </c>
      <c r="J196" s="165">
        <f>$J$195+$H$196</f>
        <v>0</v>
      </c>
      <c r="K196" s="164">
        <f>$K$195+$I$196</f>
        <v>0</v>
      </c>
      <c r="L196" s="165">
        <f>$L$195+$J$196</f>
        <v>0</v>
      </c>
      <c r="M196" s="164">
        <f>$M$195+$K$196</f>
        <v>0</v>
      </c>
      <c r="N196" s="165">
        <f>$N$195+$L$196</f>
        <v>0</v>
      </c>
      <c r="O196" s="164">
        <f>$O$195+$M$196</f>
        <v>0</v>
      </c>
      <c r="P196" s="165">
        <f>$P$195+$N$196</f>
        <v>0</v>
      </c>
      <c r="Q196" s="164">
        <f>$Q$195+$O$196</f>
        <v>1</v>
      </c>
      <c r="R196" s="165">
        <f>$R$195+$P$196</f>
        <v>0</v>
      </c>
      <c r="S196" s="164">
        <f>$S$195+$Q$196</f>
        <v>1</v>
      </c>
      <c r="T196" s="165">
        <f>$T$195+$R$196</f>
        <v>0</v>
      </c>
      <c r="U196" s="164">
        <f>$U$195+$S$196</f>
        <v>1</v>
      </c>
      <c r="V196" s="165">
        <f>$V$195+$T$196</f>
        <v>0</v>
      </c>
      <c r="W196" s="164">
        <f>$W$195+$U$196</f>
        <v>1</v>
      </c>
      <c r="X196" s="165">
        <f>$X$195+$V$196</f>
        <v>0</v>
      </c>
      <c r="Y196" s="164">
        <f>$Y$195+$W$196</f>
        <v>1</v>
      </c>
      <c r="Z196" s="165">
        <f>$Z$195+$X$196</f>
        <v>0</v>
      </c>
      <c r="AA196" s="164">
        <f>$AA$195+$Y$196</f>
        <v>1</v>
      </c>
      <c r="AB196" s="165">
        <f>$AB$195+$Z$196</f>
        <v>0</v>
      </c>
      <c r="AC196" s="98">
        <f t="shared" si="2"/>
        <v>0</v>
      </c>
    </row>
    <row r="197" spans="1:32" ht="15" customHeight="1">
      <c r="A197">
        <v>1</v>
      </c>
      <c r="B197" s="994" t="str">
        <f>'06.01-ELETRICO E LUMINOTECNICO'!$B$104</f>
        <v>06.02.100.46</v>
      </c>
      <c r="C197" s="996" t="str">
        <f>'06.01-ELETRICO E LUMINOTECNICO'!$C$104</f>
        <v>TOMADA BAIXA DE EMBUTIR (1 MÓDULO), 2P+T 10 A, INCLUINDO SUPORTE E PLACA EM ALUMÍNIO - FORNECIMENTO E INSTALAÇÃO.</v>
      </c>
      <c r="D197" s="998">
        <f>'06.01-ELETRICO E LUMINOTECNICO'!$H$104</f>
        <v>0</v>
      </c>
      <c r="E197" s="175"/>
      <c r="F197" s="161">
        <f>$E$197*$D$197</f>
        <v>0</v>
      </c>
      <c r="G197" s="176"/>
      <c r="H197" s="167">
        <f>$G$197*$D$197</f>
        <v>0</v>
      </c>
      <c r="I197" s="176"/>
      <c r="J197" s="167">
        <f>$I$197*$D$197</f>
        <v>0</v>
      </c>
      <c r="K197" s="176"/>
      <c r="L197" s="167">
        <f>$K$197*$D$197</f>
        <v>0</v>
      </c>
      <c r="M197" s="176"/>
      <c r="N197" s="167">
        <f>$M$197*$D$197</f>
        <v>0</v>
      </c>
      <c r="O197" s="176"/>
      <c r="P197" s="167">
        <f>$O$197*$D$197</f>
        <v>0</v>
      </c>
      <c r="Q197" s="176">
        <v>1</v>
      </c>
      <c r="R197" s="167">
        <f>$Q$197*$D$197</f>
        <v>0</v>
      </c>
      <c r="S197" s="176"/>
      <c r="T197" s="167">
        <f>$S$197*$D$197</f>
        <v>0</v>
      </c>
      <c r="U197" s="176"/>
      <c r="V197" s="167">
        <f>$U$197*$D$197</f>
        <v>0</v>
      </c>
      <c r="W197" s="176"/>
      <c r="X197" s="167">
        <f>$W$197*$D$197</f>
        <v>0</v>
      </c>
      <c r="Y197" s="176"/>
      <c r="Z197" s="167">
        <f>$Y$197*$D$197</f>
        <v>0</v>
      </c>
      <c r="AA197" s="176"/>
      <c r="AB197" s="167">
        <f>$AA$197*$D$197</f>
        <v>0</v>
      </c>
      <c r="AC197" s="98">
        <f t="shared" si="2"/>
        <v>0</v>
      </c>
      <c r="AF197" t="s">
        <v>2328</v>
      </c>
    </row>
    <row r="198" spans="1:32" ht="15" customHeight="1" thickBot="1">
      <c r="A198">
        <v>2</v>
      </c>
      <c r="B198" s="995"/>
      <c r="C198" s="997"/>
      <c r="D198" s="999"/>
      <c r="E198" s="162">
        <f>$E$197</f>
        <v>0</v>
      </c>
      <c r="F198" s="163">
        <f>$F$197</f>
        <v>0</v>
      </c>
      <c r="G198" s="164">
        <f>$G$197+$E$198</f>
        <v>0</v>
      </c>
      <c r="H198" s="165">
        <f>$H$197+$F$198</f>
        <v>0</v>
      </c>
      <c r="I198" s="164">
        <f>$I$197+$G$198</f>
        <v>0</v>
      </c>
      <c r="J198" s="165">
        <f>$J$197+$H$198</f>
        <v>0</v>
      </c>
      <c r="K198" s="164">
        <f>$K$197+$I$198</f>
        <v>0</v>
      </c>
      <c r="L198" s="165">
        <f>$L$197+$J$198</f>
        <v>0</v>
      </c>
      <c r="M198" s="164">
        <f>$M$197+$K$198</f>
        <v>0</v>
      </c>
      <c r="N198" s="165">
        <f>$N$197+$L$198</f>
        <v>0</v>
      </c>
      <c r="O198" s="164">
        <f>$O$197+$M$198</f>
        <v>0</v>
      </c>
      <c r="P198" s="165">
        <f>$P$197+$N$198</f>
        <v>0</v>
      </c>
      <c r="Q198" s="164">
        <f>$Q$197+$O$198</f>
        <v>1</v>
      </c>
      <c r="R198" s="165">
        <f>$R$197+$P$198</f>
        <v>0</v>
      </c>
      <c r="S198" s="164">
        <f>$S$197+$Q$198</f>
        <v>1</v>
      </c>
      <c r="T198" s="165">
        <f>$T$197+$R$198</f>
        <v>0</v>
      </c>
      <c r="U198" s="164">
        <f>$U$197+$S$198</f>
        <v>1</v>
      </c>
      <c r="V198" s="165">
        <f>$V$197+$T$198</f>
        <v>0</v>
      </c>
      <c r="W198" s="164">
        <f>$W$197+$U$198</f>
        <v>1</v>
      </c>
      <c r="X198" s="165">
        <f>$X$197+$V$198</f>
        <v>0</v>
      </c>
      <c r="Y198" s="164">
        <f>$Y$197+$W$198</f>
        <v>1</v>
      </c>
      <c r="Z198" s="165">
        <f>$Z$197+$X$198</f>
        <v>0</v>
      </c>
      <c r="AA198" s="164">
        <f>$AA$197+$Y$198</f>
        <v>1</v>
      </c>
      <c r="AB198" s="165">
        <f>$AB$197+$Z$198</f>
        <v>0</v>
      </c>
      <c r="AC198" s="98">
        <f t="shared" si="2"/>
        <v>0</v>
      </c>
    </row>
    <row r="199" spans="1:32" ht="15" customHeight="1">
      <c r="A199">
        <v>1</v>
      </c>
      <c r="B199" s="994" t="str">
        <f>'06.01-ELETRICO E LUMINOTECNICO'!$B$105</f>
        <v>06.02.100.47</v>
      </c>
      <c r="C199" s="996" t="str">
        <f>'06.01-ELETRICO E LUMINOTECNICO'!$C$105</f>
        <v>TOMADA MÉDIA DE EMBUTIR (1 MÓDULO), 2P+T 10 A, INCLUINDO SUPORTE E PLACA EM ALUMÍNIO - FORNECIMENTO E INSTALAÇÃO.</v>
      </c>
      <c r="D199" s="998">
        <f>'06.01-ELETRICO E LUMINOTECNICO'!$H$105</f>
        <v>0</v>
      </c>
      <c r="E199" s="175"/>
      <c r="F199" s="161">
        <f>$E$199*$D$199</f>
        <v>0</v>
      </c>
      <c r="G199" s="176"/>
      <c r="H199" s="167">
        <f>$G$199*$D$199</f>
        <v>0</v>
      </c>
      <c r="I199" s="176"/>
      <c r="J199" s="167">
        <f>$I$199*$D$199</f>
        <v>0</v>
      </c>
      <c r="K199" s="176"/>
      <c r="L199" s="167">
        <f>$K$199*$D$199</f>
        <v>0</v>
      </c>
      <c r="M199" s="176"/>
      <c r="N199" s="167">
        <f>$M$199*$D$199</f>
        <v>0</v>
      </c>
      <c r="O199" s="176"/>
      <c r="P199" s="167">
        <f>$O$199*$D$199</f>
        <v>0</v>
      </c>
      <c r="Q199" s="176">
        <v>1</v>
      </c>
      <c r="R199" s="167">
        <f>$Q$199*$D$199</f>
        <v>0</v>
      </c>
      <c r="S199" s="176"/>
      <c r="T199" s="167">
        <f>$S$199*$D$199</f>
        <v>0</v>
      </c>
      <c r="U199" s="176"/>
      <c r="V199" s="167">
        <f>$U$199*$D$199</f>
        <v>0</v>
      </c>
      <c r="W199" s="176"/>
      <c r="X199" s="167">
        <f>$W$199*$D$199</f>
        <v>0</v>
      </c>
      <c r="Y199" s="176"/>
      <c r="Z199" s="167">
        <f>$Y$199*$D$199</f>
        <v>0</v>
      </c>
      <c r="AA199" s="176"/>
      <c r="AB199" s="167">
        <f>$AA$199*$D$199</f>
        <v>0</v>
      </c>
      <c r="AC199" s="98">
        <f t="shared" si="2"/>
        <v>0</v>
      </c>
      <c r="AF199" t="s">
        <v>2329</v>
      </c>
    </row>
    <row r="200" spans="1:32" ht="15" customHeight="1" thickBot="1">
      <c r="A200">
        <v>2</v>
      </c>
      <c r="B200" s="995"/>
      <c r="C200" s="997"/>
      <c r="D200" s="999"/>
      <c r="E200" s="162">
        <f>$E$199</f>
        <v>0</v>
      </c>
      <c r="F200" s="163">
        <f>$F$199</f>
        <v>0</v>
      </c>
      <c r="G200" s="164">
        <f>$G$199+$E$200</f>
        <v>0</v>
      </c>
      <c r="H200" s="165">
        <f>$H$199+$F$200</f>
        <v>0</v>
      </c>
      <c r="I200" s="164">
        <f>$I$199+$G$200</f>
        <v>0</v>
      </c>
      <c r="J200" s="165">
        <f>$J$199+$H$200</f>
        <v>0</v>
      </c>
      <c r="K200" s="164">
        <f>$K$199+$I$200</f>
        <v>0</v>
      </c>
      <c r="L200" s="165">
        <f>$L$199+$J$200</f>
        <v>0</v>
      </c>
      <c r="M200" s="164">
        <f>$M$199+$K$200</f>
        <v>0</v>
      </c>
      <c r="N200" s="165">
        <f>$N$199+$L$200</f>
        <v>0</v>
      </c>
      <c r="O200" s="164">
        <f>$O$199+$M$200</f>
        <v>0</v>
      </c>
      <c r="P200" s="165">
        <f>$P$199+$N$200</f>
        <v>0</v>
      </c>
      <c r="Q200" s="164">
        <f>$Q$199+$O$200</f>
        <v>1</v>
      </c>
      <c r="R200" s="165">
        <f>$R$199+$P$200</f>
        <v>0</v>
      </c>
      <c r="S200" s="164">
        <f>$S$199+$Q$200</f>
        <v>1</v>
      </c>
      <c r="T200" s="165">
        <f>$T$199+$R$200</f>
        <v>0</v>
      </c>
      <c r="U200" s="164">
        <f>$U$199+$S$200</f>
        <v>1</v>
      </c>
      <c r="V200" s="165">
        <f>$V$199+$T$200</f>
        <v>0</v>
      </c>
      <c r="W200" s="164">
        <f>$W$199+$U$200</f>
        <v>1</v>
      </c>
      <c r="X200" s="165">
        <f>$X$199+$V$200</f>
        <v>0</v>
      </c>
      <c r="Y200" s="164">
        <f>$Y$199+$W$200</f>
        <v>1</v>
      </c>
      <c r="Z200" s="165">
        <f>$Z$199+$X$200</f>
        <v>0</v>
      </c>
      <c r="AA200" s="164">
        <f>$AA$199+$Y$200</f>
        <v>1</v>
      </c>
      <c r="AB200" s="165">
        <f>$AB$199+$Z$200</f>
        <v>0</v>
      </c>
      <c r="AC200" s="98">
        <f t="shared" si="2"/>
        <v>0</v>
      </c>
    </row>
    <row r="201" spans="1:32" ht="15" customHeight="1">
      <c r="A201">
        <v>1</v>
      </c>
      <c r="B201" s="994" t="str">
        <f>'06.01-ELETRICO E LUMINOTECNICO'!$B$106</f>
        <v>06.02.100.48</v>
      </c>
      <c r="C201" s="996" t="str">
        <f>'06.01-ELETRICO E LUMINOTECNICO'!$C$106</f>
        <v>TOMADA ALTA DE EMBUTIR (1 MÓDULO), 2P+T 10 A, INCLUINDO SUPORTE E PLACA EM ALUMÍNIO - FORNECIMENTO E INSTALAÇÃO.</v>
      </c>
      <c r="D201" s="998">
        <f>'06.01-ELETRICO E LUMINOTECNICO'!$H$106</f>
        <v>0</v>
      </c>
      <c r="E201" s="175"/>
      <c r="F201" s="161">
        <f>$E$201*$D$201</f>
        <v>0</v>
      </c>
      <c r="G201" s="176"/>
      <c r="H201" s="167">
        <f>$G$201*$D$201</f>
        <v>0</v>
      </c>
      <c r="I201" s="176"/>
      <c r="J201" s="167">
        <f>$I$201*$D$201</f>
        <v>0</v>
      </c>
      <c r="K201" s="176">
        <v>1</v>
      </c>
      <c r="L201" s="167">
        <f>$K$201*$D$201</f>
        <v>0</v>
      </c>
      <c r="M201" s="176"/>
      <c r="N201" s="167">
        <f>$M$201*$D$201</f>
        <v>0</v>
      </c>
      <c r="O201" s="176"/>
      <c r="P201" s="167">
        <f>$O$201*$D$201</f>
        <v>0</v>
      </c>
      <c r="Q201" s="176"/>
      <c r="R201" s="167">
        <f>$Q$201*$D$201</f>
        <v>0</v>
      </c>
      <c r="S201" s="176"/>
      <c r="T201" s="167">
        <f>$S$201*$D$201</f>
        <v>0</v>
      </c>
      <c r="U201" s="176"/>
      <c r="V201" s="167">
        <f>$U$201*$D$201</f>
        <v>0</v>
      </c>
      <c r="W201" s="176"/>
      <c r="X201" s="167">
        <f>$W$201*$D$201</f>
        <v>0</v>
      </c>
      <c r="Y201" s="176"/>
      <c r="Z201" s="167">
        <f>$Y$201*$D$201</f>
        <v>0</v>
      </c>
      <c r="AA201" s="176"/>
      <c r="AB201" s="167">
        <f>$AA$201*$D$201</f>
        <v>0</v>
      </c>
      <c r="AC201" s="98">
        <f t="shared" si="2"/>
        <v>0</v>
      </c>
      <c r="AF201" t="s">
        <v>2330</v>
      </c>
    </row>
    <row r="202" spans="1:32" ht="15" customHeight="1" thickBot="1">
      <c r="A202">
        <v>2</v>
      </c>
      <c r="B202" s="995"/>
      <c r="C202" s="997"/>
      <c r="D202" s="999"/>
      <c r="E202" s="162">
        <f>$E$201</f>
        <v>0</v>
      </c>
      <c r="F202" s="163">
        <f>$F$201</f>
        <v>0</v>
      </c>
      <c r="G202" s="164">
        <f>$G$201+$E$202</f>
        <v>0</v>
      </c>
      <c r="H202" s="165">
        <f>$H$201+$F$202</f>
        <v>0</v>
      </c>
      <c r="I202" s="164">
        <f>$I$201+$G$202</f>
        <v>0</v>
      </c>
      <c r="J202" s="165">
        <f>$J$201+$H$202</f>
        <v>0</v>
      </c>
      <c r="K202" s="164">
        <f>$K$201+$I$202</f>
        <v>1</v>
      </c>
      <c r="L202" s="165">
        <f>$L$201+$J$202</f>
        <v>0</v>
      </c>
      <c r="M202" s="164">
        <f>$M$201+$K$202</f>
        <v>1</v>
      </c>
      <c r="N202" s="165">
        <f>$N$201+$L$202</f>
        <v>0</v>
      </c>
      <c r="O202" s="164">
        <f>$O$201+$M$202</f>
        <v>1</v>
      </c>
      <c r="P202" s="165">
        <f>$P$201+$N$202</f>
        <v>0</v>
      </c>
      <c r="Q202" s="164">
        <f>$Q$201+$O$202</f>
        <v>1</v>
      </c>
      <c r="R202" s="165">
        <f>$R$201+$P$202</f>
        <v>0</v>
      </c>
      <c r="S202" s="164">
        <f>$S$201+$Q$202</f>
        <v>1</v>
      </c>
      <c r="T202" s="165">
        <f>$T$201+$R$202</f>
        <v>0</v>
      </c>
      <c r="U202" s="164">
        <f>$U$201+$S$202</f>
        <v>1</v>
      </c>
      <c r="V202" s="165">
        <f>$V$201+$T$202</f>
        <v>0</v>
      </c>
      <c r="W202" s="164">
        <f>$W$201+$U$202</f>
        <v>1</v>
      </c>
      <c r="X202" s="165">
        <f>$X$201+$V$202</f>
        <v>0</v>
      </c>
      <c r="Y202" s="164">
        <f>$Y$201+$W$202</f>
        <v>1</v>
      </c>
      <c r="Z202" s="165">
        <f>$Z$201+$X$202</f>
        <v>0</v>
      </c>
      <c r="AA202" s="164">
        <f>$AA$201+$Y$202</f>
        <v>1</v>
      </c>
      <c r="AB202" s="165">
        <f>$AB$201+$Z$202</f>
        <v>0</v>
      </c>
      <c r="AC202" s="98">
        <f t="shared" si="2"/>
        <v>0</v>
      </c>
    </row>
    <row r="203" spans="1:32" ht="15" customHeight="1">
      <c r="A203">
        <v>1</v>
      </c>
      <c r="B203" s="994" t="str">
        <f>'06.01-ELETRICO E LUMINOTECNICO'!$B$107</f>
        <v>06.02.100.49</v>
      </c>
      <c r="C203" s="996" t="str">
        <f>'06.01-ELETRICO E LUMINOTECNICO'!$C$107</f>
        <v>TOMADA INDUSTRIAL/MOTOR DE SOBREPOR 3P+T - FORNECIMENTO E INSTALAÇÃO</v>
      </c>
      <c r="D203" s="998">
        <f>'06.01-ELETRICO E LUMINOTECNICO'!$H$107</f>
        <v>0</v>
      </c>
      <c r="E203" s="175"/>
      <c r="F203" s="161">
        <f>$E$203*$D$203</f>
        <v>0</v>
      </c>
      <c r="G203" s="176"/>
      <c r="H203" s="167">
        <f>$G$203*$D$203</f>
        <v>0</v>
      </c>
      <c r="I203" s="176"/>
      <c r="J203" s="167">
        <f>$I$203*$D$203</f>
        <v>0</v>
      </c>
      <c r="K203" s="176">
        <v>1</v>
      </c>
      <c r="L203" s="167">
        <f>$K$203*$D$203</f>
        <v>0</v>
      </c>
      <c r="M203" s="176"/>
      <c r="N203" s="167">
        <f>$M$203*$D$203</f>
        <v>0</v>
      </c>
      <c r="O203" s="176"/>
      <c r="P203" s="167">
        <f>$O$203*$D$203</f>
        <v>0</v>
      </c>
      <c r="Q203" s="176"/>
      <c r="R203" s="167">
        <f>$Q$203*$D$203</f>
        <v>0</v>
      </c>
      <c r="S203" s="176"/>
      <c r="T203" s="167">
        <f>$S$203*$D$203</f>
        <v>0</v>
      </c>
      <c r="U203" s="176"/>
      <c r="V203" s="167">
        <f>$U$203*$D$203</f>
        <v>0</v>
      </c>
      <c r="W203" s="176"/>
      <c r="X203" s="167">
        <f>$W$203*$D$203</f>
        <v>0</v>
      </c>
      <c r="Y203" s="176"/>
      <c r="Z203" s="167">
        <f>$Y$203*$D$203</f>
        <v>0</v>
      </c>
      <c r="AA203" s="176"/>
      <c r="AB203" s="167">
        <f>$AA$203*$D$203</f>
        <v>0</v>
      </c>
      <c r="AC203" s="98">
        <f t="shared" si="2"/>
        <v>0</v>
      </c>
      <c r="AF203" t="s">
        <v>2331</v>
      </c>
    </row>
    <row r="204" spans="1:32" ht="15" customHeight="1" thickBot="1">
      <c r="A204">
        <v>2</v>
      </c>
      <c r="B204" s="995"/>
      <c r="C204" s="997"/>
      <c r="D204" s="999"/>
      <c r="E204" s="162">
        <f>$E$203</f>
        <v>0</v>
      </c>
      <c r="F204" s="163">
        <f>$F$203</f>
        <v>0</v>
      </c>
      <c r="G204" s="164">
        <f>$G$203+$E$204</f>
        <v>0</v>
      </c>
      <c r="H204" s="165">
        <f>$H$203+$F$204</f>
        <v>0</v>
      </c>
      <c r="I204" s="164">
        <f>$I$203+$G$204</f>
        <v>0</v>
      </c>
      <c r="J204" s="165">
        <f>$J$203+$H$204</f>
        <v>0</v>
      </c>
      <c r="K204" s="164">
        <f>$K$203+$I$204</f>
        <v>1</v>
      </c>
      <c r="L204" s="165">
        <f>$L$203+$J$204</f>
        <v>0</v>
      </c>
      <c r="M204" s="164">
        <f>$M$203+$K$204</f>
        <v>1</v>
      </c>
      <c r="N204" s="165">
        <f>$N$203+$L$204</f>
        <v>0</v>
      </c>
      <c r="O204" s="164">
        <f>$O$203+$M$204</f>
        <v>1</v>
      </c>
      <c r="P204" s="165">
        <f>$P$203+$N$204</f>
        <v>0</v>
      </c>
      <c r="Q204" s="164">
        <f>$Q$203+$O$204</f>
        <v>1</v>
      </c>
      <c r="R204" s="165">
        <f>$R$203+$P$204</f>
        <v>0</v>
      </c>
      <c r="S204" s="164">
        <f>$S$203+$Q$204</f>
        <v>1</v>
      </c>
      <c r="T204" s="165">
        <f>$T$203+$R$204</f>
        <v>0</v>
      </c>
      <c r="U204" s="164">
        <f>$U$203+$S$204</f>
        <v>1</v>
      </c>
      <c r="V204" s="165">
        <f>$V$203+$T$204</f>
        <v>0</v>
      </c>
      <c r="W204" s="164">
        <f>$W$203+$U$204</f>
        <v>1</v>
      </c>
      <c r="X204" s="165">
        <f>$X$203+$V$204</f>
        <v>0</v>
      </c>
      <c r="Y204" s="164">
        <f>$Y$203+$W$204</f>
        <v>1</v>
      </c>
      <c r="Z204" s="165">
        <f>$Z$203+$X$204</f>
        <v>0</v>
      </c>
      <c r="AA204" s="164">
        <f>$AA$203+$Y$204</f>
        <v>1</v>
      </c>
      <c r="AB204" s="165">
        <f>$AB$203+$Z$204</f>
        <v>0</v>
      </c>
      <c r="AC204" s="98">
        <f t="shared" ref="AC204:AC267" si="3">D203-AB204</f>
        <v>0</v>
      </c>
    </row>
    <row r="205" spans="1:32" ht="15" customHeight="1">
      <c r="A205">
        <v>1</v>
      </c>
      <c r="B205" s="994" t="str">
        <f>'06.01-ELETRICO E LUMINOTECNICO'!$B$108</f>
        <v>06.02.100.50</v>
      </c>
      <c r="C205" s="996" t="str">
        <f>'06.01-ELETRICO E LUMINOTECNICO'!$C$108</f>
        <v>INTERRUPTOR SIMPLES (1 MÓDULO), 10A/250V, INCLUINDO SUPORTE E PLACA EM ALUMÍNIO- FORNECIMENTO E INSTALAÇÃO.</v>
      </c>
      <c r="D205" s="998">
        <f>'06.01-ELETRICO E LUMINOTECNICO'!$H$108</f>
        <v>0</v>
      </c>
      <c r="E205" s="175"/>
      <c r="F205" s="161">
        <f>$E$205*$D$205</f>
        <v>0</v>
      </c>
      <c r="G205" s="176"/>
      <c r="H205" s="167">
        <f>$G$205*$D$205</f>
        <v>0</v>
      </c>
      <c r="I205" s="176"/>
      <c r="J205" s="167">
        <f>$I$205*$D$205</f>
        <v>0</v>
      </c>
      <c r="K205" s="176">
        <v>1</v>
      </c>
      <c r="L205" s="167">
        <f>$K$205*$D$205</f>
        <v>0</v>
      </c>
      <c r="M205" s="176"/>
      <c r="N205" s="167">
        <f>$M$205*$D$205</f>
        <v>0</v>
      </c>
      <c r="O205" s="176"/>
      <c r="P205" s="167">
        <f>$O$205*$D$205</f>
        <v>0</v>
      </c>
      <c r="Q205" s="176"/>
      <c r="R205" s="167">
        <f>$Q$205*$D$205</f>
        <v>0</v>
      </c>
      <c r="S205" s="176"/>
      <c r="T205" s="167">
        <f>$S$205*$D$205</f>
        <v>0</v>
      </c>
      <c r="U205" s="176"/>
      <c r="V205" s="167">
        <f>$U$205*$D$205</f>
        <v>0</v>
      </c>
      <c r="W205" s="176"/>
      <c r="X205" s="167">
        <f>$W$205*$D$205</f>
        <v>0</v>
      </c>
      <c r="Y205" s="176"/>
      <c r="Z205" s="167">
        <f>$Y$205*$D$205</f>
        <v>0</v>
      </c>
      <c r="AA205" s="176"/>
      <c r="AB205" s="167">
        <f>$AA$205*$D$205</f>
        <v>0</v>
      </c>
      <c r="AC205" s="98">
        <f t="shared" si="3"/>
        <v>0</v>
      </c>
      <c r="AF205" t="s">
        <v>2332</v>
      </c>
    </row>
    <row r="206" spans="1:32" ht="15" customHeight="1" thickBot="1">
      <c r="A206">
        <v>2</v>
      </c>
      <c r="B206" s="995"/>
      <c r="C206" s="997"/>
      <c r="D206" s="999"/>
      <c r="E206" s="162">
        <f>$E$205</f>
        <v>0</v>
      </c>
      <c r="F206" s="163">
        <f>$F$205</f>
        <v>0</v>
      </c>
      <c r="G206" s="164">
        <f>$G$205+$E$206</f>
        <v>0</v>
      </c>
      <c r="H206" s="165">
        <f>$H$205+$F$206</f>
        <v>0</v>
      </c>
      <c r="I206" s="164">
        <f>$I$205+$G$206</f>
        <v>0</v>
      </c>
      <c r="J206" s="165">
        <f>$J$205+$H$206</f>
        <v>0</v>
      </c>
      <c r="K206" s="164">
        <f>$K$205+$I$206</f>
        <v>1</v>
      </c>
      <c r="L206" s="165">
        <f>$L$205+$J$206</f>
        <v>0</v>
      </c>
      <c r="M206" s="164">
        <f>$M$205+$K$206</f>
        <v>1</v>
      </c>
      <c r="N206" s="165">
        <f>$N$205+$L$206</f>
        <v>0</v>
      </c>
      <c r="O206" s="164">
        <f>$O$205+$M$206</f>
        <v>1</v>
      </c>
      <c r="P206" s="165">
        <f>$P$205+$N$206</f>
        <v>0</v>
      </c>
      <c r="Q206" s="164">
        <f>$Q$205+$O$206</f>
        <v>1</v>
      </c>
      <c r="R206" s="165">
        <f>$R$205+$P$206</f>
        <v>0</v>
      </c>
      <c r="S206" s="164">
        <f>$S$205+$Q$206</f>
        <v>1</v>
      </c>
      <c r="T206" s="165">
        <f>$T$205+$R$206</f>
        <v>0</v>
      </c>
      <c r="U206" s="164">
        <f>$U$205+$S$206</f>
        <v>1</v>
      </c>
      <c r="V206" s="165">
        <f>$V$205+$T$206</f>
        <v>0</v>
      </c>
      <c r="W206" s="164">
        <f>$W$205+$U$206</f>
        <v>1</v>
      </c>
      <c r="X206" s="165">
        <f>$X$205+$V$206</f>
        <v>0</v>
      </c>
      <c r="Y206" s="164">
        <f>$Y$205+$W$206</f>
        <v>1</v>
      </c>
      <c r="Z206" s="165">
        <f>$Z$205+$X$206</f>
        <v>0</v>
      </c>
      <c r="AA206" s="164">
        <f>$AA$205+$Y$206</f>
        <v>1</v>
      </c>
      <c r="AB206" s="165">
        <f>$AB$205+$Z$206</f>
        <v>0</v>
      </c>
      <c r="AC206" s="98">
        <f t="shared" si="3"/>
        <v>0</v>
      </c>
    </row>
    <row r="207" spans="1:32" ht="15" customHeight="1">
      <c r="A207">
        <v>1</v>
      </c>
      <c r="B207" s="994" t="str">
        <f>'06.01-ELETRICO E LUMINOTECNICO'!$B$109</f>
        <v>06.02.100.51</v>
      </c>
      <c r="C207" s="996" t="str">
        <f>'06.01-ELETRICO E LUMINOTECNICO'!$C$109</f>
        <v>INTERRUPTOR SIMPLES (2 MÓDULOS), 10A/250V, INCLUINDO SUPORTE E PLACA EM ALUMÍNIO - FORNECIMENTO E INSTALAÇÃO.</v>
      </c>
      <c r="D207" s="998">
        <f>'06.01-ELETRICO E LUMINOTECNICO'!$H$109</f>
        <v>0</v>
      </c>
      <c r="E207" s="175"/>
      <c r="F207" s="161">
        <f>$E$207*$D$207</f>
        <v>0</v>
      </c>
      <c r="G207" s="176"/>
      <c r="H207" s="167">
        <f>$G$207*$D$207</f>
        <v>0</v>
      </c>
      <c r="I207" s="176"/>
      <c r="J207" s="167">
        <f>$I$207*$D$207</f>
        <v>0</v>
      </c>
      <c r="K207" s="176"/>
      <c r="L207" s="167">
        <f>$K$207*$D$207</f>
        <v>0</v>
      </c>
      <c r="M207" s="176">
        <v>1</v>
      </c>
      <c r="N207" s="167">
        <f>$M$207*$D$207</f>
        <v>0</v>
      </c>
      <c r="O207" s="176"/>
      <c r="P207" s="167">
        <f>$O$207*$D$207</f>
        <v>0</v>
      </c>
      <c r="Q207" s="176"/>
      <c r="R207" s="167">
        <f>$Q$207*$D$207</f>
        <v>0</v>
      </c>
      <c r="S207" s="176"/>
      <c r="T207" s="167">
        <f>$S$207*$D$207</f>
        <v>0</v>
      </c>
      <c r="U207" s="176"/>
      <c r="V207" s="167">
        <f>$U$207*$D$207</f>
        <v>0</v>
      </c>
      <c r="W207" s="176"/>
      <c r="X207" s="167">
        <f>$W$207*$D$207</f>
        <v>0</v>
      </c>
      <c r="Y207" s="176"/>
      <c r="Z207" s="167">
        <f>$Y$207*$D$207</f>
        <v>0</v>
      </c>
      <c r="AA207" s="176"/>
      <c r="AB207" s="167">
        <f>$AA$207*$D$207</f>
        <v>0</v>
      </c>
      <c r="AC207" s="98">
        <f t="shared" si="3"/>
        <v>0</v>
      </c>
      <c r="AF207" t="s">
        <v>2333</v>
      </c>
    </row>
    <row r="208" spans="1:32" ht="15" customHeight="1" thickBot="1">
      <c r="A208">
        <v>2</v>
      </c>
      <c r="B208" s="995"/>
      <c r="C208" s="997"/>
      <c r="D208" s="999"/>
      <c r="E208" s="162">
        <f>$E$207</f>
        <v>0</v>
      </c>
      <c r="F208" s="163">
        <f>$F$207</f>
        <v>0</v>
      </c>
      <c r="G208" s="164">
        <f>$G$207+$E$208</f>
        <v>0</v>
      </c>
      <c r="H208" s="165">
        <f>$H$207+$F$208</f>
        <v>0</v>
      </c>
      <c r="I208" s="164">
        <f>$I$207+$G$208</f>
        <v>0</v>
      </c>
      <c r="J208" s="165">
        <f>$J$207+$H$208</f>
        <v>0</v>
      </c>
      <c r="K208" s="164">
        <f>$K$207+$I$208</f>
        <v>0</v>
      </c>
      <c r="L208" s="165">
        <f>$L$207+$J$208</f>
        <v>0</v>
      </c>
      <c r="M208" s="164">
        <f>$M$207+$K$208</f>
        <v>1</v>
      </c>
      <c r="N208" s="165">
        <f>$N$207+$L$208</f>
        <v>0</v>
      </c>
      <c r="O208" s="164">
        <f>$O$207+$M$208</f>
        <v>1</v>
      </c>
      <c r="P208" s="165">
        <f>$P$207+$N$208</f>
        <v>0</v>
      </c>
      <c r="Q208" s="164">
        <f>$Q$207+$O$208</f>
        <v>1</v>
      </c>
      <c r="R208" s="165">
        <f>$R$207+$P$208</f>
        <v>0</v>
      </c>
      <c r="S208" s="164">
        <f>$S$207+$Q$208</f>
        <v>1</v>
      </c>
      <c r="T208" s="165">
        <f>$T$207+$R$208</f>
        <v>0</v>
      </c>
      <c r="U208" s="164">
        <f>$U$207+$S$208</f>
        <v>1</v>
      </c>
      <c r="V208" s="165">
        <f>$V$207+$T$208</f>
        <v>0</v>
      </c>
      <c r="W208" s="164">
        <f>$W$207+$U$208</f>
        <v>1</v>
      </c>
      <c r="X208" s="165">
        <f>$X$207+$V$208</f>
        <v>0</v>
      </c>
      <c r="Y208" s="164">
        <f>$Y$207+$W$208</f>
        <v>1</v>
      </c>
      <c r="Z208" s="165">
        <f>$Z$207+$X$208</f>
        <v>0</v>
      </c>
      <c r="AA208" s="164">
        <f>$AA$207+$Y$208</f>
        <v>1</v>
      </c>
      <c r="AB208" s="165">
        <f>$AB$207+$Z$208</f>
        <v>0</v>
      </c>
      <c r="AC208" s="98">
        <f t="shared" si="3"/>
        <v>0</v>
      </c>
    </row>
    <row r="209" spans="1:32" ht="15" customHeight="1">
      <c r="A209">
        <v>1</v>
      </c>
      <c r="B209" s="994" t="str">
        <f>'06.01-ELETRICO E LUMINOTECNICO'!$B$110</f>
        <v>06.02.100.52</v>
      </c>
      <c r="C209" s="996" t="str">
        <f>'06.01-ELETRICO E LUMINOTECNICO'!$C$110</f>
        <v>INTERRUPTOR SIMPLES (3 MÓDULOS), 10A/250V, INCLUINDO SUPORTE E PLACA EM ALUMÍNIO - FORNECIMENTO E INSTALAÇÃO.</v>
      </c>
      <c r="D209" s="998">
        <f>'06.01-ELETRICO E LUMINOTECNICO'!$H$110</f>
        <v>0</v>
      </c>
      <c r="E209" s="175"/>
      <c r="F209" s="161">
        <f>$E$209*$D$209</f>
        <v>0</v>
      </c>
      <c r="G209" s="176"/>
      <c r="H209" s="167">
        <f>$G$209*$D$209</f>
        <v>0</v>
      </c>
      <c r="I209" s="176"/>
      <c r="J209" s="167">
        <f>$I$209*$D$209</f>
        <v>0</v>
      </c>
      <c r="K209" s="176"/>
      <c r="L209" s="167">
        <f>$K$209*$D$209</f>
        <v>0</v>
      </c>
      <c r="M209" s="176">
        <v>1</v>
      </c>
      <c r="N209" s="167">
        <f>$M$209*$D$209</f>
        <v>0</v>
      </c>
      <c r="O209" s="176"/>
      <c r="P209" s="167">
        <f>$O$209*$D$209</f>
        <v>0</v>
      </c>
      <c r="Q209" s="176"/>
      <c r="R209" s="167">
        <f>$Q$209*$D$209</f>
        <v>0</v>
      </c>
      <c r="S209" s="176"/>
      <c r="T209" s="167">
        <f>$S$209*$D$209</f>
        <v>0</v>
      </c>
      <c r="U209" s="176"/>
      <c r="V209" s="167">
        <f>$U$209*$D$209</f>
        <v>0</v>
      </c>
      <c r="W209" s="176"/>
      <c r="X209" s="167">
        <f>$W$209*$D$209</f>
        <v>0</v>
      </c>
      <c r="Y209" s="176"/>
      <c r="Z209" s="167">
        <f>$Y$209*$D$209</f>
        <v>0</v>
      </c>
      <c r="AA209" s="176"/>
      <c r="AB209" s="167">
        <f>$AA$209*$D$209</f>
        <v>0</v>
      </c>
      <c r="AC209" s="98">
        <f t="shared" si="3"/>
        <v>0</v>
      </c>
      <c r="AF209" t="s">
        <v>2334</v>
      </c>
    </row>
    <row r="210" spans="1:32" ht="15" customHeight="1" thickBot="1">
      <c r="A210">
        <v>2</v>
      </c>
      <c r="B210" s="995"/>
      <c r="C210" s="997"/>
      <c r="D210" s="999"/>
      <c r="E210" s="162">
        <f>$E$209</f>
        <v>0</v>
      </c>
      <c r="F210" s="163">
        <f>$F$209</f>
        <v>0</v>
      </c>
      <c r="G210" s="164">
        <f>$G$209+$E$210</f>
        <v>0</v>
      </c>
      <c r="H210" s="165">
        <f>$H$209+$F$210</f>
        <v>0</v>
      </c>
      <c r="I210" s="164">
        <f>$I$209+$G$210</f>
        <v>0</v>
      </c>
      <c r="J210" s="165">
        <f>$J$209+$H$210</f>
        <v>0</v>
      </c>
      <c r="K210" s="164">
        <f>$K$209+$I$210</f>
        <v>0</v>
      </c>
      <c r="L210" s="165">
        <f>$L$209+$J$210</f>
        <v>0</v>
      </c>
      <c r="M210" s="164">
        <f>$M$209+$K$210</f>
        <v>1</v>
      </c>
      <c r="N210" s="165">
        <f>$N$209+$L$210</f>
        <v>0</v>
      </c>
      <c r="O210" s="164">
        <f>$O$209+$M$210</f>
        <v>1</v>
      </c>
      <c r="P210" s="165">
        <f>$P$209+$N$210</f>
        <v>0</v>
      </c>
      <c r="Q210" s="164">
        <f>$Q$209+$O$210</f>
        <v>1</v>
      </c>
      <c r="R210" s="165">
        <f>$R$209+$P$210</f>
        <v>0</v>
      </c>
      <c r="S210" s="164">
        <f>$S$209+$Q$210</f>
        <v>1</v>
      </c>
      <c r="T210" s="165">
        <f>$T$209+$R$210</f>
        <v>0</v>
      </c>
      <c r="U210" s="164">
        <f>$U$209+$S$210</f>
        <v>1</v>
      </c>
      <c r="V210" s="165">
        <f>$V$209+$T$210</f>
        <v>0</v>
      </c>
      <c r="W210" s="164">
        <f>$W$209+$U$210</f>
        <v>1</v>
      </c>
      <c r="X210" s="165">
        <f>$X$209+$V$210</f>
        <v>0</v>
      </c>
      <c r="Y210" s="164">
        <f>$Y$209+$W$210</f>
        <v>1</v>
      </c>
      <c r="Z210" s="165">
        <f>$Z$209+$X$210</f>
        <v>0</v>
      </c>
      <c r="AA210" s="164">
        <f>$AA$209+$Y$210</f>
        <v>1</v>
      </c>
      <c r="AB210" s="165">
        <f>$AB$209+$Z$210</f>
        <v>0</v>
      </c>
      <c r="AC210" s="98">
        <f t="shared" si="3"/>
        <v>0</v>
      </c>
    </row>
    <row r="211" spans="1:32" ht="15" customHeight="1">
      <c r="A211">
        <v>1</v>
      </c>
      <c r="B211" s="994" t="str">
        <f>'06.01-ELETRICO E LUMINOTECNICO'!$B$111</f>
        <v>06.02.100.53</v>
      </c>
      <c r="C211" s="996" t="str">
        <f>'06.01-ELETRICO E LUMINOTECNICO'!$C$111</f>
        <v>INTERRUPTOR PARALELO (1 MÓDULO), 10A/250V, INCLUINDO SUPORTE E PLACA EM ALUMÍNIO - FORNECIMENTO E INSTALAÇÃO.</v>
      </c>
      <c r="D211" s="998">
        <f>'06.01-ELETRICO E LUMINOTECNICO'!$H$111</f>
        <v>0</v>
      </c>
      <c r="E211" s="175"/>
      <c r="F211" s="161">
        <f>$E$211*$D$211</f>
        <v>0</v>
      </c>
      <c r="G211" s="176"/>
      <c r="H211" s="167">
        <f>$G$211*$D$211</f>
        <v>0</v>
      </c>
      <c r="I211" s="176"/>
      <c r="J211" s="167">
        <f>$I$211*$D$211</f>
        <v>0</v>
      </c>
      <c r="K211" s="176"/>
      <c r="L211" s="167">
        <f>$K$211*$D$211</f>
        <v>0</v>
      </c>
      <c r="M211" s="176">
        <v>1</v>
      </c>
      <c r="N211" s="167">
        <f>$M$211*$D$211</f>
        <v>0</v>
      </c>
      <c r="O211" s="176"/>
      <c r="P211" s="167">
        <f>$O$211*$D$211</f>
        <v>0</v>
      </c>
      <c r="Q211" s="176"/>
      <c r="R211" s="167">
        <f>$Q$211*$D$211</f>
        <v>0</v>
      </c>
      <c r="S211" s="176"/>
      <c r="T211" s="167">
        <f>$S$211*$D$211</f>
        <v>0</v>
      </c>
      <c r="U211" s="176"/>
      <c r="V211" s="167">
        <f>$U$211*$D$211</f>
        <v>0</v>
      </c>
      <c r="W211" s="176"/>
      <c r="X211" s="167">
        <f>$W$211*$D$211</f>
        <v>0</v>
      </c>
      <c r="Y211" s="176"/>
      <c r="Z211" s="167">
        <f>$Y$211*$D$211</f>
        <v>0</v>
      </c>
      <c r="AA211" s="176"/>
      <c r="AB211" s="167">
        <f>$AA$211*$D$211</f>
        <v>0</v>
      </c>
      <c r="AC211" s="98">
        <f t="shared" si="3"/>
        <v>0</v>
      </c>
      <c r="AF211" t="s">
        <v>2335</v>
      </c>
    </row>
    <row r="212" spans="1:32" ht="15" customHeight="1" thickBot="1">
      <c r="A212">
        <v>2</v>
      </c>
      <c r="B212" s="995"/>
      <c r="C212" s="997"/>
      <c r="D212" s="999"/>
      <c r="E212" s="162">
        <f>$E$211</f>
        <v>0</v>
      </c>
      <c r="F212" s="163">
        <f>$F$211</f>
        <v>0</v>
      </c>
      <c r="G212" s="164">
        <f>$G$211+$E$212</f>
        <v>0</v>
      </c>
      <c r="H212" s="165">
        <f>$H$211+$F$212</f>
        <v>0</v>
      </c>
      <c r="I212" s="164">
        <f>$I$211+$G$212</f>
        <v>0</v>
      </c>
      <c r="J212" s="165">
        <f>$J$211+$H$212</f>
        <v>0</v>
      </c>
      <c r="K212" s="164">
        <f>$K$211+$I$212</f>
        <v>0</v>
      </c>
      <c r="L212" s="165">
        <f>$L$211+$J$212</f>
        <v>0</v>
      </c>
      <c r="M212" s="164">
        <f>$M$211+$K$212</f>
        <v>1</v>
      </c>
      <c r="N212" s="165">
        <f>$N$211+$L$212</f>
        <v>0</v>
      </c>
      <c r="O212" s="164">
        <f>$O$211+$M$212</f>
        <v>1</v>
      </c>
      <c r="P212" s="165">
        <f>$P$211+$N$212</f>
        <v>0</v>
      </c>
      <c r="Q212" s="164">
        <f>$Q$211+$O$212</f>
        <v>1</v>
      </c>
      <c r="R212" s="165">
        <f>$R$211+$P$212</f>
        <v>0</v>
      </c>
      <c r="S212" s="164">
        <f>$S$211+$Q$212</f>
        <v>1</v>
      </c>
      <c r="T212" s="165">
        <f>$T$211+$R$212</f>
        <v>0</v>
      </c>
      <c r="U212" s="164">
        <f>$U$211+$S$212</f>
        <v>1</v>
      </c>
      <c r="V212" s="165">
        <f>$V$211+$T$212</f>
        <v>0</v>
      </c>
      <c r="W212" s="164">
        <f>$W$211+$U$212</f>
        <v>1</v>
      </c>
      <c r="X212" s="165">
        <f>$X$211+$V$212</f>
        <v>0</v>
      </c>
      <c r="Y212" s="164">
        <f>$Y$211+$W$212</f>
        <v>1</v>
      </c>
      <c r="Z212" s="165">
        <f>$Z$211+$X$212</f>
        <v>0</v>
      </c>
      <c r="AA212" s="164">
        <f>$AA$211+$Y$212</f>
        <v>1</v>
      </c>
      <c r="AB212" s="165">
        <f>$AB$211+$Z$212</f>
        <v>0</v>
      </c>
      <c r="AC212" s="98">
        <f t="shared" si="3"/>
        <v>0</v>
      </c>
    </row>
    <row r="213" spans="1:32" ht="15" customHeight="1">
      <c r="A213">
        <v>1</v>
      </c>
      <c r="B213" s="994" t="str">
        <f>'06.01-ELETRICO E LUMINOTECNICO'!$B$112</f>
        <v>06.02.100.54</v>
      </c>
      <c r="C213" s="996" t="str">
        <f>'06.01-ELETRICO E LUMINOTECNICO'!$C$112</f>
        <v>LUMINÁRIA TIPO PLAFON CIRCULAR, DE SOBREPOR, COM LED DE 12/13 W - FORNECIMENTO E INSTALAÇÃO. AF_09/2024</v>
      </c>
      <c r="D213" s="998">
        <f>'06.01-ELETRICO E LUMINOTECNICO'!$H$112</f>
        <v>0</v>
      </c>
      <c r="E213" s="175"/>
      <c r="F213" s="161">
        <f>$E$213*$D$213</f>
        <v>0</v>
      </c>
      <c r="G213" s="176"/>
      <c r="H213" s="167">
        <f>$G$213*$D$213</f>
        <v>0</v>
      </c>
      <c r="I213" s="176"/>
      <c r="J213" s="167">
        <f>$I$213*$D$213</f>
        <v>0</v>
      </c>
      <c r="K213" s="176"/>
      <c r="L213" s="167">
        <f>$K$213*$D$213</f>
        <v>0</v>
      </c>
      <c r="M213" s="176">
        <v>1</v>
      </c>
      <c r="N213" s="167">
        <f>$M$213*$D$213</f>
        <v>0</v>
      </c>
      <c r="O213" s="176"/>
      <c r="P213" s="167">
        <f>$O$213*$D$213</f>
        <v>0</v>
      </c>
      <c r="Q213" s="176"/>
      <c r="R213" s="167">
        <f>$Q$213*$D$213</f>
        <v>0</v>
      </c>
      <c r="S213" s="176"/>
      <c r="T213" s="167">
        <f>$S$213*$D$213</f>
        <v>0</v>
      </c>
      <c r="U213" s="176"/>
      <c r="V213" s="167">
        <f>$U$213*$D$213</f>
        <v>0</v>
      </c>
      <c r="W213" s="176"/>
      <c r="X213" s="167">
        <f>$W$213*$D$213</f>
        <v>0</v>
      </c>
      <c r="Y213" s="176"/>
      <c r="Z213" s="167">
        <f>$Y$213*$D$213</f>
        <v>0</v>
      </c>
      <c r="AA213" s="176"/>
      <c r="AB213" s="167">
        <f>$AA$213*$D$213</f>
        <v>0</v>
      </c>
      <c r="AC213" s="98">
        <f t="shared" si="3"/>
        <v>0</v>
      </c>
      <c r="AF213" t="s">
        <v>2336</v>
      </c>
    </row>
    <row r="214" spans="1:32" ht="15" customHeight="1" thickBot="1">
      <c r="A214">
        <v>2</v>
      </c>
      <c r="B214" s="995"/>
      <c r="C214" s="997"/>
      <c r="D214" s="999"/>
      <c r="E214" s="162">
        <f>$E$213</f>
        <v>0</v>
      </c>
      <c r="F214" s="163">
        <f>$F$213</f>
        <v>0</v>
      </c>
      <c r="G214" s="164">
        <f>$G$213+$E$214</f>
        <v>0</v>
      </c>
      <c r="H214" s="165">
        <f>$H$213+$F$214</f>
        <v>0</v>
      </c>
      <c r="I214" s="164">
        <f>$I$213+$G$214</f>
        <v>0</v>
      </c>
      <c r="J214" s="165">
        <f>$J$213+$H$214</f>
        <v>0</v>
      </c>
      <c r="K214" s="164">
        <f>$K$213+$I$214</f>
        <v>0</v>
      </c>
      <c r="L214" s="165">
        <f>$L$213+$J$214</f>
        <v>0</v>
      </c>
      <c r="M214" s="164">
        <f>$M$213+$K$214</f>
        <v>1</v>
      </c>
      <c r="N214" s="165">
        <f>$N$213+$L$214</f>
        <v>0</v>
      </c>
      <c r="O214" s="164">
        <f>$O$213+$M$214</f>
        <v>1</v>
      </c>
      <c r="P214" s="165">
        <f>$P$213+$N$214</f>
        <v>0</v>
      </c>
      <c r="Q214" s="164">
        <f>$Q$213+$O$214</f>
        <v>1</v>
      </c>
      <c r="R214" s="165">
        <f>$R$213+$P$214</f>
        <v>0</v>
      </c>
      <c r="S214" s="164">
        <f>$S$213+$Q$214</f>
        <v>1</v>
      </c>
      <c r="T214" s="165">
        <f>$T$213+$R$214</f>
        <v>0</v>
      </c>
      <c r="U214" s="164">
        <f>$U$213+$S$214</f>
        <v>1</v>
      </c>
      <c r="V214" s="165">
        <f>$V$213+$T$214</f>
        <v>0</v>
      </c>
      <c r="W214" s="164">
        <f>$W$213+$U$214</f>
        <v>1</v>
      </c>
      <c r="X214" s="165">
        <f>$X$213+$V$214</f>
        <v>0</v>
      </c>
      <c r="Y214" s="164">
        <f>$Y$213+$W$214</f>
        <v>1</v>
      </c>
      <c r="Z214" s="165">
        <f>$Z$213+$X$214</f>
        <v>0</v>
      </c>
      <c r="AA214" s="164">
        <f>$AA$213+$Y$214</f>
        <v>1</v>
      </c>
      <c r="AB214" s="165">
        <f>$AB$213+$Z$214</f>
        <v>0</v>
      </c>
      <c r="AC214" s="98">
        <f t="shared" si="3"/>
        <v>0</v>
      </c>
    </row>
    <row r="215" spans="1:32" ht="15" customHeight="1">
      <c r="A215">
        <v>1</v>
      </c>
      <c r="B215" s="994" t="str">
        <f>'06.01-ELETRICO E LUMINOTECNICO'!$B$113</f>
        <v>06.02.100.55</v>
      </c>
      <c r="C215" s="996" t="str">
        <f>'06.01-ELETRICO E LUMINOTECNICO'!$C$113</f>
        <v>LUMINÁRIA COMERCIAL COM ALETAS DE SOBREPOR COMPLETA, PARA DUAS (2) LÂMPADAS TUBULARES LED 2X18W-ØT8, TEMPERATURA DA COR 6500K, FORNECIMENTO E INSTALAÇÃO, INCLUSIVE BASE E LÂMPADA</v>
      </c>
      <c r="D215" s="998">
        <f>'06.01-ELETRICO E LUMINOTECNICO'!$H$113</f>
        <v>0</v>
      </c>
      <c r="E215" s="175"/>
      <c r="F215" s="161">
        <f>$E$215*$D$215</f>
        <v>0</v>
      </c>
      <c r="G215" s="176"/>
      <c r="H215" s="167">
        <f>$G$215*$D$215</f>
        <v>0</v>
      </c>
      <c r="I215" s="176"/>
      <c r="J215" s="167">
        <f>$I$215*$D$215</f>
        <v>0</v>
      </c>
      <c r="K215" s="176"/>
      <c r="L215" s="167">
        <f>$K$215*$D$215</f>
        <v>0</v>
      </c>
      <c r="M215" s="176">
        <v>1</v>
      </c>
      <c r="N215" s="167">
        <f>$M$215*$D$215</f>
        <v>0</v>
      </c>
      <c r="O215" s="176"/>
      <c r="P215" s="167">
        <f>$O$215*$D$215</f>
        <v>0</v>
      </c>
      <c r="Q215" s="176"/>
      <c r="R215" s="167">
        <f>$Q$215*$D$215</f>
        <v>0</v>
      </c>
      <c r="S215" s="176"/>
      <c r="T215" s="167">
        <f>$S$215*$D$215</f>
        <v>0</v>
      </c>
      <c r="U215" s="176"/>
      <c r="V215" s="167">
        <f>$U$215*$D$215</f>
        <v>0</v>
      </c>
      <c r="W215" s="176"/>
      <c r="X215" s="167">
        <f>$W$215*$D$215</f>
        <v>0</v>
      </c>
      <c r="Y215" s="176"/>
      <c r="Z215" s="167">
        <f>$Y$215*$D$215</f>
        <v>0</v>
      </c>
      <c r="AA215" s="176"/>
      <c r="AB215" s="167">
        <f>$AA$215*$D$215</f>
        <v>0</v>
      </c>
      <c r="AC215" s="98">
        <f t="shared" si="3"/>
        <v>0</v>
      </c>
      <c r="AF215" t="s">
        <v>2337</v>
      </c>
    </row>
    <row r="216" spans="1:32" ht="15" customHeight="1" thickBot="1">
      <c r="A216">
        <v>2</v>
      </c>
      <c r="B216" s="995"/>
      <c r="C216" s="997"/>
      <c r="D216" s="999"/>
      <c r="E216" s="162">
        <f>$E$215</f>
        <v>0</v>
      </c>
      <c r="F216" s="163">
        <f>$F$215</f>
        <v>0</v>
      </c>
      <c r="G216" s="164">
        <f>$G$215+$E$216</f>
        <v>0</v>
      </c>
      <c r="H216" s="165">
        <f>$H$215+$F$216</f>
        <v>0</v>
      </c>
      <c r="I216" s="164">
        <f>$I$215+$G$216</f>
        <v>0</v>
      </c>
      <c r="J216" s="165">
        <f>$J$215+$H$216</f>
        <v>0</v>
      </c>
      <c r="K216" s="164">
        <f>$K$215+$I$216</f>
        <v>0</v>
      </c>
      <c r="L216" s="165">
        <f>$L$215+$J$216</f>
        <v>0</v>
      </c>
      <c r="M216" s="164">
        <f>$M$215+$K$216</f>
        <v>1</v>
      </c>
      <c r="N216" s="165">
        <f>$N$215+$L$216</f>
        <v>0</v>
      </c>
      <c r="O216" s="164">
        <f>$O$215+$M$216</f>
        <v>1</v>
      </c>
      <c r="P216" s="165">
        <f>$P$215+$N$216</f>
        <v>0</v>
      </c>
      <c r="Q216" s="164">
        <f>$Q$215+$O$216</f>
        <v>1</v>
      </c>
      <c r="R216" s="165">
        <f>$R$215+$P$216</f>
        <v>0</v>
      </c>
      <c r="S216" s="164">
        <f>$S$215+$Q$216</f>
        <v>1</v>
      </c>
      <c r="T216" s="165">
        <f>$T$215+$R$216</f>
        <v>0</v>
      </c>
      <c r="U216" s="164">
        <f>$U$215+$S$216</f>
        <v>1</v>
      </c>
      <c r="V216" s="165">
        <f>$V$215+$T$216</f>
        <v>0</v>
      </c>
      <c r="W216" s="164">
        <f>$W$215+$U$216</f>
        <v>1</v>
      </c>
      <c r="X216" s="165">
        <f>$X$215+$V$216</f>
        <v>0</v>
      </c>
      <c r="Y216" s="164">
        <f>$Y$215+$W$216</f>
        <v>1</v>
      </c>
      <c r="Z216" s="165">
        <f>$Z$215+$X$216</f>
        <v>0</v>
      </c>
      <c r="AA216" s="164">
        <f>$AA$215+$Y$216</f>
        <v>1</v>
      </c>
      <c r="AB216" s="165">
        <f>$AB$215+$Z$216</f>
        <v>0</v>
      </c>
      <c r="AC216" s="98">
        <f t="shared" si="3"/>
        <v>0</v>
      </c>
    </row>
    <row r="217" spans="1:32" ht="15" customHeight="1">
      <c r="A217">
        <v>1</v>
      </c>
      <c r="B217" s="994" t="str">
        <f>'06.01-ELETRICO E LUMINOTECNICO'!$B$114</f>
        <v>06.02.100.56</v>
      </c>
      <c r="C217" s="996" t="str">
        <f>'06.01-ELETRICO E LUMINOTECNICO'!$C$114</f>
        <v>SUPORTE METÁLICO PARA ELETROCALHA SUSPENSA, COM PINTURA EM ESMALTE, DUAS DEMÃO - FABRICADO NA OBRA</v>
      </c>
      <c r="D217" s="998">
        <f>'06.01-ELETRICO E LUMINOTECNICO'!$H$114</f>
        <v>0</v>
      </c>
      <c r="E217" s="175"/>
      <c r="F217" s="161">
        <f>$E$217*$D$217</f>
        <v>0</v>
      </c>
      <c r="G217" s="176"/>
      <c r="H217" s="167">
        <f>$G$217*$D$217</f>
        <v>0</v>
      </c>
      <c r="I217" s="176"/>
      <c r="J217" s="167">
        <f>$I$217*$D$217</f>
        <v>0</v>
      </c>
      <c r="K217" s="176"/>
      <c r="L217" s="167">
        <f>$K$217*$D$217</f>
        <v>0</v>
      </c>
      <c r="M217" s="176">
        <v>1</v>
      </c>
      <c r="N217" s="167">
        <f>$M$217*$D$217</f>
        <v>0</v>
      </c>
      <c r="O217" s="176"/>
      <c r="P217" s="167">
        <f>$O$217*$D$217</f>
        <v>0</v>
      </c>
      <c r="Q217" s="176"/>
      <c r="R217" s="167">
        <f>$Q$217*$D$217</f>
        <v>0</v>
      </c>
      <c r="S217" s="176"/>
      <c r="T217" s="167">
        <f>$S$217*$D$217</f>
        <v>0</v>
      </c>
      <c r="U217" s="176"/>
      <c r="V217" s="167">
        <f>$U$217*$D$217</f>
        <v>0</v>
      </c>
      <c r="W217" s="176"/>
      <c r="X217" s="167">
        <f>$W$217*$D$217</f>
        <v>0</v>
      </c>
      <c r="Y217" s="176"/>
      <c r="Z217" s="167">
        <f>$Y$217*$D$217</f>
        <v>0</v>
      </c>
      <c r="AA217" s="176"/>
      <c r="AB217" s="167">
        <f>$AA$217*$D$217</f>
        <v>0</v>
      </c>
      <c r="AC217" s="98">
        <f t="shared" si="3"/>
        <v>0</v>
      </c>
      <c r="AF217" t="s">
        <v>2338</v>
      </c>
    </row>
    <row r="218" spans="1:32" ht="15" customHeight="1" thickBot="1">
      <c r="A218">
        <v>2</v>
      </c>
      <c r="B218" s="995"/>
      <c r="C218" s="997"/>
      <c r="D218" s="999"/>
      <c r="E218" s="162">
        <f>$E$217</f>
        <v>0</v>
      </c>
      <c r="F218" s="163">
        <f>$F$217</f>
        <v>0</v>
      </c>
      <c r="G218" s="164">
        <f>$G$217+$E$218</f>
        <v>0</v>
      </c>
      <c r="H218" s="165">
        <f>$H$217+$F$218</f>
        <v>0</v>
      </c>
      <c r="I218" s="164">
        <f>$I$217+$G$218</f>
        <v>0</v>
      </c>
      <c r="J218" s="165">
        <f>$J$217+$H$218</f>
        <v>0</v>
      </c>
      <c r="K218" s="164">
        <f>$K$217+$I$218</f>
        <v>0</v>
      </c>
      <c r="L218" s="165">
        <f>$L$217+$J$218</f>
        <v>0</v>
      </c>
      <c r="M218" s="164">
        <f>$M$217+$K$218</f>
        <v>1</v>
      </c>
      <c r="N218" s="165">
        <f>$N$217+$L$218</f>
        <v>0</v>
      </c>
      <c r="O218" s="164">
        <f>$O$217+$M$218</f>
        <v>1</v>
      </c>
      <c r="P218" s="165">
        <f>$P$217+$N$218</f>
        <v>0</v>
      </c>
      <c r="Q218" s="164">
        <f>$Q$217+$O$218</f>
        <v>1</v>
      </c>
      <c r="R218" s="165">
        <f>$R$217+$P$218</f>
        <v>0</v>
      </c>
      <c r="S218" s="164">
        <f>$S$217+$Q$218</f>
        <v>1</v>
      </c>
      <c r="T218" s="165">
        <f>$T$217+$R$218</f>
        <v>0</v>
      </c>
      <c r="U218" s="164">
        <f>$U$217+$S$218</f>
        <v>1</v>
      </c>
      <c r="V218" s="165">
        <f>$V$217+$T$218</f>
        <v>0</v>
      </c>
      <c r="W218" s="164">
        <f>$W$217+$U$218</f>
        <v>1</v>
      </c>
      <c r="X218" s="165">
        <f>$X$217+$V$218</f>
        <v>0</v>
      </c>
      <c r="Y218" s="164">
        <f>$Y$217+$W$218</f>
        <v>1</v>
      </c>
      <c r="Z218" s="165">
        <f>$Z$217+$X$218</f>
        <v>0</v>
      </c>
      <c r="AA218" s="164">
        <f>$AA$217+$Y$218</f>
        <v>1</v>
      </c>
      <c r="AB218" s="165">
        <f>$AB$217+$Z$218</f>
        <v>0</v>
      </c>
      <c r="AC218" s="98">
        <f t="shared" si="3"/>
        <v>0</v>
      </c>
    </row>
    <row r="219" spans="1:32" ht="15" customHeight="1">
      <c r="A219">
        <v>1</v>
      </c>
      <c r="B219" s="994" t="str">
        <f>'06.01-ELETRICO E LUMINOTECNICO'!$B$115</f>
        <v>06.02.100.57</v>
      </c>
      <c r="C219" s="996" t="str">
        <f>'06.01-ELETRICO E LUMINOTECNICO'!$C$115</f>
        <v>LUMINÁRIA COMERCIAL COM ALETAS DE SOBREPOR COMPLETA, PARA QUATRO (4) LÂMPADAS TUBULARES
LED 4X18W-ØT8, TEMPERATURA DA COR 6500K, FORNECIMENTO E INSTALAÇÃO, INCLUSIVE BASE E LÂMPADA</v>
      </c>
      <c r="D219" s="998">
        <f>'06.01-ELETRICO E LUMINOTECNICO'!$H$115</f>
        <v>0</v>
      </c>
      <c r="E219" s="175"/>
      <c r="F219" s="161">
        <f>$E$219*$D$219</f>
        <v>0</v>
      </c>
      <c r="G219" s="176"/>
      <c r="H219" s="167">
        <f>$G$219*$D$219</f>
        <v>0</v>
      </c>
      <c r="I219" s="176"/>
      <c r="J219" s="167">
        <f>$I$219*$D$219</f>
        <v>0</v>
      </c>
      <c r="K219" s="176"/>
      <c r="L219" s="167">
        <f>$K$219*$D$219</f>
        <v>0</v>
      </c>
      <c r="M219" s="176">
        <v>1</v>
      </c>
      <c r="N219" s="167">
        <f>$M$219*$D$219</f>
        <v>0</v>
      </c>
      <c r="O219" s="176"/>
      <c r="P219" s="167">
        <f>$O$219*$D$219</f>
        <v>0</v>
      </c>
      <c r="Q219" s="176"/>
      <c r="R219" s="167">
        <f>$Q$219*$D$219</f>
        <v>0</v>
      </c>
      <c r="S219" s="176"/>
      <c r="T219" s="167">
        <f>$S$219*$D$219</f>
        <v>0</v>
      </c>
      <c r="U219" s="176"/>
      <c r="V219" s="167">
        <f>$U$219*$D$219</f>
        <v>0</v>
      </c>
      <c r="W219" s="176"/>
      <c r="X219" s="167">
        <f>$W$219*$D$219</f>
        <v>0</v>
      </c>
      <c r="Y219" s="176"/>
      <c r="Z219" s="167">
        <f>$Y$219*$D$219</f>
        <v>0</v>
      </c>
      <c r="AA219" s="176"/>
      <c r="AB219" s="167">
        <f>$AA$219*$D$219</f>
        <v>0</v>
      </c>
      <c r="AC219" s="98">
        <f t="shared" si="3"/>
        <v>0</v>
      </c>
      <c r="AF219" t="s">
        <v>2339</v>
      </c>
    </row>
    <row r="220" spans="1:32" ht="15" customHeight="1" thickBot="1">
      <c r="A220">
        <v>2</v>
      </c>
      <c r="B220" s="995"/>
      <c r="C220" s="997"/>
      <c r="D220" s="999"/>
      <c r="E220" s="162">
        <f>$E$219</f>
        <v>0</v>
      </c>
      <c r="F220" s="163">
        <f>$F$219</f>
        <v>0</v>
      </c>
      <c r="G220" s="164">
        <f>$G$219+$E$220</f>
        <v>0</v>
      </c>
      <c r="H220" s="165">
        <f>$H$219+$F$220</f>
        <v>0</v>
      </c>
      <c r="I220" s="164">
        <f>$I$219+$G$220</f>
        <v>0</v>
      </c>
      <c r="J220" s="165">
        <f>$J$219+$H$220</f>
        <v>0</v>
      </c>
      <c r="K220" s="164">
        <f>$K$219+$I$220</f>
        <v>0</v>
      </c>
      <c r="L220" s="165">
        <f>$L$219+$J$220</f>
        <v>0</v>
      </c>
      <c r="M220" s="164">
        <f>$M$219+$K$220</f>
        <v>1</v>
      </c>
      <c r="N220" s="165">
        <f>$N$219+$L$220</f>
        <v>0</v>
      </c>
      <c r="O220" s="164">
        <f>$O$219+$M$220</f>
        <v>1</v>
      </c>
      <c r="P220" s="165">
        <f>$P$219+$N$220</f>
        <v>0</v>
      </c>
      <c r="Q220" s="164">
        <f>$Q$219+$O$220</f>
        <v>1</v>
      </c>
      <c r="R220" s="165">
        <f>$R$219+$P$220</f>
        <v>0</v>
      </c>
      <c r="S220" s="164">
        <f>$S$219+$Q$220</f>
        <v>1</v>
      </c>
      <c r="T220" s="165">
        <f>$T$219+$R$220</f>
        <v>0</v>
      </c>
      <c r="U220" s="164">
        <f>$U$219+$S$220</f>
        <v>1</v>
      </c>
      <c r="V220" s="165">
        <f>$V$219+$T$220</f>
        <v>0</v>
      </c>
      <c r="W220" s="164">
        <f>$W$219+$U$220</f>
        <v>1</v>
      </c>
      <c r="X220" s="165">
        <f>$X$219+$V$220</f>
        <v>0</v>
      </c>
      <c r="Y220" s="164">
        <f>$Y$219+$W$220</f>
        <v>1</v>
      </c>
      <c r="Z220" s="165">
        <f>$Z$219+$X$220</f>
        <v>0</v>
      </c>
      <c r="AA220" s="164">
        <f>$AA$219+$Y$220</f>
        <v>1</v>
      </c>
      <c r="AB220" s="165">
        <f>$AB$219+$Z$220</f>
        <v>0</v>
      </c>
      <c r="AC220" s="98">
        <f t="shared" si="3"/>
        <v>0</v>
      </c>
    </row>
    <row r="221" spans="1:32" ht="15" customHeight="1">
      <c r="A221">
        <v>1</v>
      </c>
      <c r="B221" s="994" t="str">
        <f>'06.01-ELETRICO E LUMINOTECNICO'!$B$116</f>
        <v>06.02.100.58</v>
      </c>
      <c r="C221" s="996" t="str">
        <f>'06.01-ELETRICO E LUMINOTECNICO'!$C$116</f>
        <v>LUMINÁRIA TIPO PLAFON, CIRCULAR, 30 cm, DE SOBREPOR, LED 24 W, 2000LM - FORNECIMENTO E INSTALAÇÃO</v>
      </c>
      <c r="D221" s="998">
        <f>'06.01-ELETRICO E LUMINOTECNICO'!$H$116</f>
        <v>0</v>
      </c>
      <c r="E221" s="175"/>
      <c r="F221" s="161">
        <f>$E$221*$D$221</f>
        <v>0</v>
      </c>
      <c r="G221" s="176"/>
      <c r="H221" s="167">
        <f>$G$221*$D$221</f>
        <v>0</v>
      </c>
      <c r="I221" s="176"/>
      <c r="J221" s="167">
        <f>$I$221*$D$221</f>
        <v>0</v>
      </c>
      <c r="K221" s="176"/>
      <c r="L221" s="167">
        <f>$K$221*$D$221</f>
        <v>0</v>
      </c>
      <c r="M221" s="176">
        <v>1</v>
      </c>
      <c r="N221" s="167">
        <f>$M$221*$D$221</f>
        <v>0</v>
      </c>
      <c r="O221" s="176"/>
      <c r="P221" s="167">
        <f>$O$221*$D$221</f>
        <v>0</v>
      </c>
      <c r="Q221" s="176"/>
      <c r="R221" s="167">
        <f>$Q$221*$D$221</f>
        <v>0</v>
      </c>
      <c r="S221" s="176"/>
      <c r="T221" s="167">
        <f>$S$221*$D$221</f>
        <v>0</v>
      </c>
      <c r="U221" s="176"/>
      <c r="V221" s="167">
        <f>$U$221*$D$221</f>
        <v>0</v>
      </c>
      <c r="W221" s="176"/>
      <c r="X221" s="167">
        <f>$W$221*$D$221</f>
        <v>0</v>
      </c>
      <c r="Y221" s="176"/>
      <c r="Z221" s="167">
        <f>$Y$221*$D$221</f>
        <v>0</v>
      </c>
      <c r="AA221" s="176"/>
      <c r="AB221" s="167">
        <f>$AA$221*$D$221</f>
        <v>0</v>
      </c>
      <c r="AC221" s="98">
        <f t="shared" si="3"/>
        <v>0</v>
      </c>
      <c r="AF221" t="s">
        <v>2340</v>
      </c>
    </row>
    <row r="222" spans="1:32" ht="15" customHeight="1" thickBot="1">
      <c r="A222">
        <v>2</v>
      </c>
      <c r="B222" s="995"/>
      <c r="C222" s="997"/>
      <c r="D222" s="999"/>
      <c r="E222" s="162">
        <f>$E$221</f>
        <v>0</v>
      </c>
      <c r="F222" s="163">
        <f>$F$221</f>
        <v>0</v>
      </c>
      <c r="G222" s="164">
        <f>$G$221+$E$222</f>
        <v>0</v>
      </c>
      <c r="H222" s="165">
        <f>$H$221+$F$222</f>
        <v>0</v>
      </c>
      <c r="I222" s="164">
        <f>$I$221+$G$222</f>
        <v>0</v>
      </c>
      <c r="J222" s="165">
        <f>$J$221+$H$222</f>
        <v>0</v>
      </c>
      <c r="K222" s="164">
        <f>$K$221+$I$222</f>
        <v>0</v>
      </c>
      <c r="L222" s="165">
        <f>$L$221+$J$222</f>
        <v>0</v>
      </c>
      <c r="M222" s="164">
        <f>$M$221+$K$222</f>
        <v>1</v>
      </c>
      <c r="N222" s="165">
        <f>$N$221+$L$222</f>
        <v>0</v>
      </c>
      <c r="O222" s="164">
        <f>$O$221+$M$222</f>
        <v>1</v>
      </c>
      <c r="P222" s="165">
        <f>$P$221+$N$222</f>
        <v>0</v>
      </c>
      <c r="Q222" s="164">
        <f>$Q$221+$O$222</f>
        <v>1</v>
      </c>
      <c r="R222" s="165">
        <f>$R$221+$P$222</f>
        <v>0</v>
      </c>
      <c r="S222" s="164">
        <f>$S$221+$Q$222</f>
        <v>1</v>
      </c>
      <c r="T222" s="165">
        <f>$T$221+$R$222</f>
        <v>0</v>
      </c>
      <c r="U222" s="164">
        <f>$U$221+$S$222</f>
        <v>1</v>
      </c>
      <c r="V222" s="165">
        <f>$V$221+$T$222</f>
        <v>0</v>
      </c>
      <c r="W222" s="164">
        <f>$W$221+$U$222</f>
        <v>1</v>
      </c>
      <c r="X222" s="165">
        <f>$X$221+$V$222</f>
        <v>0</v>
      </c>
      <c r="Y222" s="164">
        <f>$Y$221+$W$222</f>
        <v>1</v>
      </c>
      <c r="Z222" s="165">
        <f>$Z$221+$X$222</f>
        <v>0</v>
      </c>
      <c r="AA222" s="164">
        <f>$AA$221+$Y$222</f>
        <v>1</v>
      </c>
      <c r="AB222" s="165">
        <f>$AB$221+$Z$222</f>
        <v>0</v>
      </c>
      <c r="AC222" s="98">
        <f t="shared" si="3"/>
        <v>0</v>
      </c>
    </row>
    <row r="223" spans="1:32" ht="15" customHeight="1">
      <c r="A223">
        <v>1</v>
      </c>
      <c r="B223" s="994" t="str">
        <f>'06.01-ELETRICO E LUMINOTECNICO'!$B$117</f>
        <v>06.02.100.59</v>
      </c>
      <c r="C223" s="996" t="str">
        <f>'06.01-ELETRICO E LUMINOTECNICO'!$C$117</f>
        <v>REFLETOR LED, PARA PAREDE, 100W IP65, 7500LM - FORNECIMENTO E INSTALAÇÃO</v>
      </c>
      <c r="D223" s="998">
        <f>'06.01-ELETRICO E LUMINOTECNICO'!$H$117</f>
        <v>0</v>
      </c>
      <c r="E223" s="175"/>
      <c r="F223" s="161">
        <f>$E$223*$D$223</f>
        <v>0</v>
      </c>
      <c r="G223" s="176"/>
      <c r="H223" s="167">
        <f>$G$223*$D$223</f>
        <v>0</v>
      </c>
      <c r="I223" s="176"/>
      <c r="J223" s="167">
        <f>$I$223*$D$223</f>
        <v>0</v>
      </c>
      <c r="K223" s="176"/>
      <c r="L223" s="167">
        <f>$K$223*$D$223</f>
        <v>0</v>
      </c>
      <c r="M223" s="176">
        <v>1</v>
      </c>
      <c r="N223" s="167">
        <f>$M$223*$D$223</f>
        <v>0</v>
      </c>
      <c r="O223" s="176"/>
      <c r="P223" s="167">
        <f>$O$223*$D$223</f>
        <v>0</v>
      </c>
      <c r="Q223" s="176"/>
      <c r="R223" s="167">
        <f>$Q$223*$D$223</f>
        <v>0</v>
      </c>
      <c r="S223" s="176"/>
      <c r="T223" s="167">
        <f>$S$223*$D$223</f>
        <v>0</v>
      </c>
      <c r="U223" s="176"/>
      <c r="V223" s="167">
        <f>$U$223*$D$223</f>
        <v>0</v>
      </c>
      <c r="W223" s="176"/>
      <c r="X223" s="167">
        <f>$W$223*$D$223</f>
        <v>0</v>
      </c>
      <c r="Y223" s="176"/>
      <c r="Z223" s="167">
        <f>$Y$223*$D$223</f>
        <v>0</v>
      </c>
      <c r="AA223" s="176"/>
      <c r="AB223" s="167">
        <f>$AA$223*$D$223</f>
        <v>0</v>
      </c>
      <c r="AC223" s="98">
        <f t="shared" si="3"/>
        <v>0</v>
      </c>
      <c r="AF223" t="s">
        <v>2341</v>
      </c>
    </row>
    <row r="224" spans="1:32" ht="15" customHeight="1" thickBot="1">
      <c r="A224">
        <v>2</v>
      </c>
      <c r="B224" s="995"/>
      <c r="C224" s="997"/>
      <c r="D224" s="999"/>
      <c r="E224" s="162">
        <f>$E$223</f>
        <v>0</v>
      </c>
      <c r="F224" s="163">
        <f>$F$223</f>
        <v>0</v>
      </c>
      <c r="G224" s="164">
        <f>$G$223+$E$224</f>
        <v>0</v>
      </c>
      <c r="H224" s="165">
        <f>$H$223+$F$224</f>
        <v>0</v>
      </c>
      <c r="I224" s="164">
        <f>$I$223+$G$224</f>
        <v>0</v>
      </c>
      <c r="J224" s="165">
        <f>$J$223+$H$224</f>
        <v>0</v>
      </c>
      <c r="K224" s="164">
        <f>$K$223+$I$224</f>
        <v>0</v>
      </c>
      <c r="L224" s="165">
        <f>$L$223+$J$224</f>
        <v>0</v>
      </c>
      <c r="M224" s="164">
        <f>$M$223+$K$224</f>
        <v>1</v>
      </c>
      <c r="N224" s="165">
        <f>$N$223+$L$224</f>
        <v>0</v>
      </c>
      <c r="O224" s="164">
        <f>$O$223+$M$224</f>
        <v>1</v>
      </c>
      <c r="P224" s="165">
        <f>$P$223+$N$224</f>
        <v>0</v>
      </c>
      <c r="Q224" s="164">
        <f>$Q$223+$O$224</f>
        <v>1</v>
      </c>
      <c r="R224" s="165">
        <f>$R$223+$P$224</f>
        <v>0</v>
      </c>
      <c r="S224" s="164">
        <f>$S$223+$Q$224</f>
        <v>1</v>
      </c>
      <c r="T224" s="165">
        <f>$T$223+$R$224</f>
        <v>0</v>
      </c>
      <c r="U224" s="164">
        <f>$U$223+$S$224</f>
        <v>1</v>
      </c>
      <c r="V224" s="165">
        <f>$V$223+$T$224</f>
        <v>0</v>
      </c>
      <c r="W224" s="164">
        <f>$W$223+$U$224</f>
        <v>1</v>
      </c>
      <c r="X224" s="165">
        <f>$X$223+$V$224</f>
        <v>0</v>
      </c>
      <c r="Y224" s="164">
        <f>$Y$223+$W$224</f>
        <v>1</v>
      </c>
      <c r="Z224" s="165">
        <f>$Z$223+$X$224</f>
        <v>0</v>
      </c>
      <c r="AA224" s="164">
        <f>$AA$223+$Y$224</f>
        <v>1</v>
      </c>
      <c r="AB224" s="165">
        <f>$AB$223+$Z$224</f>
        <v>0</v>
      </c>
      <c r="AC224" s="98">
        <f t="shared" si="3"/>
        <v>0</v>
      </c>
    </row>
    <row r="225" spans="1:32" ht="15" customHeight="1" thickBot="1">
      <c r="B225" s="76" t="str">
        <f>'06.01-ELETRICO E LUMINOTECNICO'!$B$118</f>
        <v>06.03.000</v>
      </c>
      <c r="C225" s="104" t="str">
        <f>'06.01-ELETRICO E LUMINOTECNICO'!$C$118</f>
        <v>BLOCO E</v>
      </c>
      <c r="D225" s="106">
        <f>'06.01-ELETRICO E LUMINOTECNICO'!$H$118</f>
        <v>0</v>
      </c>
      <c r="E225" s="177"/>
      <c r="F225" s="178"/>
      <c r="G225" s="179"/>
      <c r="H225" s="180"/>
      <c r="I225" s="179"/>
      <c r="J225" s="180"/>
      <c r="K225" s="179"/>
      <c r="L225" s="180"/>
      <c r="M225" s="179"/>
      <c r="N225" s="180"/>
      <c r="O225" s="179"/>
      <c r="P225" s="180"/>
      <c r="Q225" s="179"/>
      <c r="R225" s="180"/>
      <c r="S225" s="179"/>
      <c r="T225" s="180"/>
      <c r="U225" s="179"/>
      <c r="V225" s="180"/>
      <c r="W225" s="179"/>
      <c r="X225" s="180"/>
      <c r="Y225" s="179"/>
      <c r="Z225" s="180"/>
      <c r="AA225" s="179"/>
      <c r="AB225" s="180"/>
      <c r="AC225" s="98">
        <f t="shared" si="3"/>
        <v>0</v>
      </c>
      <c r="AF225" s="200" t="s">
        <v>955</v>
      </c>
    </row>
    <row r="226" spans="1:32" ht="15" customHeight="1">
      <c r="A226">
        <v>1</v>
      </c>
      <c r="B226" s="994" t="str">
        <f>'06.01-ELETRICO E LUMINOTECNICO'!$B$119</f>
        <v>06.03.100.01</v>
      </c>
      <c r="C226" s="996" t="str">
        <f>'06.01-ELETRICO E LUMINOTECNICO'!$C$119</f>
        <v>REMOÇÃO DE INSTALAÇÕES ELÉTRICAS (INTERRUPTORES/TOMADAS), INCLUSIVE RECOMPOSIÇÃO COM ARGAMASSA E ACABAMENTO EM MASSA LÁTEX</v>
      </c>
      <c r="D226" s="998">
        <f>'06.01-ELETRICO E LUMINOTECNICO'!$H$119</f>
        <v>0</v>
      </c>
      <c r="E226" s="175"/>
      <c r="F226" s="161">
        <f>$E$226*$D$226</f>
        <v>0</v>
      </c>
      <c r="G226" s="176"/>
      <c r="H226" s="167">
        <f>$G$226*$D$226</f>
        <v>0</v>
      </c>
      <c r="I226" s="176"/>
      <c r="J226" s="167">
        <f>$I$226*$D$226</f>
        <v>0</v>
      </c>
      <c r="K226" s="176"/>
      <c r="L226" s="167">
        <f>$K$226*$D$226</f>
        <v>0</v>
      </c>
      <c r="M226" s="176">
        <v>1</v>
      </c>
      <c r="N226" s="167">
        <f>$M$226*$D$226</f>
        <v>0</v>
      </c>
      <c r="O226" s="176"/>
      <c r="P226" s="167">
        <f>$O$226*$D$226</f>
        <v>0</v>
      </c>
      <c r="Q226" s="176"/>
      <c r="R226" s="167">
        <f>$Q$226*$D$226</f>
        <v>0</v>
      </c>
      <c r="S226" s="176"/>
      <c r="T226" s="167">
        <f>$S$226*$D$226</f>
        <v>0</v>
      </c>
      <c r="U226" s="176"/>
      <c r="V226" s="167">
        <f>$U$226*$D$226</f>
        <v>0</v>
      </c>
      <c r="W226" s="176"/>
      <c r="X226" s="167">
        <f>$W$226*$D$226</f>
        <v>0</v>
      </c>
      <c r="Y226" s="176"/>
      <c r="Z226" s="167">
        <f>$Y$226*$D$226</f>
        <v>0</v>
      </c>
      <c r="AA226" s="176"/>
      <c r="AB226" s="167">
        <f>$AA$226*$D$226</f>
        <v>0</v>
      </c>
      <c r="AC226" s="98">
        <f t="shared" si="3"/>
        <v>0</v>
      </c>
      <c r="AF226" t="s">
        <v>2342</v>
      </c>
    </row>
    <row r="227" spans="1:32" ht="15" customHeight="1" thickBot="1">
      <c r="A227">
        <v>2</v>
      </c>
      <c r="B227" s="995"/>
      <c r="C227" s="997"/>
      <c r="D227" s="999"/>
      <c r="E227" s="162">
        <f>$E$226</f>
        <v>0</v>
      </c>
      <c r="F227" s="163">
        <f>$F$226</f>
        <v>0</v>
      </c>
      <c r="G227" s="164">
        <f>$G$226+$E$227</f>
        <v>0</v>
      </c>
      <c r="H227" s="165">
        <f>$H$226+$F$227</f>
        <v>0</v>
      </c>
      <c r="I227" s="164">
        <f>$I$226+$G$227</f>
        <v>0</v>
      </c>
      <c r="J227" s="165">
        <f>$J$226+$H$227</f>
        <v>0</v>
      </c>
      <c r="K227" s="164">
        <f>$K$226+$I$227</f>
        <v>0</v>
      </c>
      <c r="L227" s="165">
        <f>$L$226+$J$227</f>
        <v>0</v>
      </c>
      <c r="M227" s="164">
        <f>$M$226+$K$227</f>
        <v>1</v>
      </c>
      <c r="N227" s="165">
        <f>$N$226+$L$227</f>
        <v>0</v>
      </c>
      <c r="O227" s="164">
        <f>$O$226+$M$227</f>
        <v>1</v>
      </c>
      <c r="P227" s="165">
        <f>$P$226+$N$227</f>
        <v>0</v>
      </c>
      <c r="Q227" s="164">
        <f>$Q$226+$O$227</f>
        <v>1</v>
      </c>
      <c r="R227" s="165">
        <f>$R$226+$P$227</f>
        <v>0</v>
      </c>
      <c r="S227" s="164">
        <f>$S$226+$Q$227</f>
        <v>1</v>
      </c>
      <c r="T227" s="165">
        <f>$T$226+$R$227</f>
        <v>0</v>
      </c>
      <c r="U227" s="164">
        <f>$U$226+$S$227</f>
        <v>1</v>
      </c>
      <c r="V227" s="165">
        <f>$V$226+$T$227</f>
        <v>0</v>
      </c>
      <c r="W227" s="164">
        <f>$W$226+$U$227</f>
        <v>1</v>
      </c>
      <c r="X227" s="165">
        <f>$X$226+$V$227</f>
        <v>0</v>
      </c>
      <c r="Y227" s="164">
        <f>$Y$226+$W$227</f>
        <v>1</v>
      </c>
      <c r="Z227" s="165">
        <f>$Z$226+$X$227</f>
        <v>0</v>
      </c>
      <c r="AA227" s="164">
        <f>$AA$226+$Y$227</f>
        <v>1</v>
      </c>
      <c r="AB227" s="165">
        <f>$AB$226+$Z$227</f>
        <v>0</v>
      </c>
      <c r="AC227" s="98">
        <f t="shared" si="3"/>
        <v>0</v>
      </c>
    </row>
    <row r="228" spans="1:32" ht="15" customHeight="1">
      <c r="A228">
        <v>1</v>
      </c>
      <c r="B228" s="994" t="str">
        <f>'06.01-ELETRICO E LUMINOTECNICO'!$B$120</f>
        <v>06.03.100.02</v>
      </c>
      <c r="C228" s="996" t="str">
        <f>'06.01-ELETRICO E LUMINOTECNICO'!$C$120</f>
        <v>REMOÇÃO DE INSTALAÇÕES ELÉTRICAS (QUADROS), INCLUSIVE RECOMPOSIÇÃO COM ARGAMASSA E ACABAMENTO EM MASSA LÁTEX</v>
      </c>
      <c r="D228" s="998">
        <f>'06.01-ELETRICO E LUMINOTECNICO'!$H$120</f>
        <v>0</v>
      </c>
      <c r="E228" s="175"/>
      <c r="F228" s="161">
        <f>$E$228*$D$228</f>
        <v>0</v>
      </c>
      <c r="G228" s="176"/>
      <c r="H228" s="167">
        <f>$G$228*$D$228</f>
        <v>0</v>
      </c>
      <c r="I228" s="176"/>
      <c r="J228" s="167">
        <f>$I$228*$D$228</f>
        <v>0</v>
      </c>
      <c r="K228" s="176"/>
      <c r="L228" s="167">
        <f>$K$228*$D$228</f>
        <v>0</v>
      </c>
      <c r="M228" s="176">
        <v>1</v>
      </c>
      <c r="N228" s="167">
        <f>$M$228*$D$228</f>
        <v>0</v>
      </c>
      <c r="O228" s="176"/>
      <c r="P228" s="167">
        <f>$O$228*$D$228</f>
        <v>0</v>
      </c>
      <c r="Q228" s="176"/>
      <c r="R228" s="167">
        <f>$Q$228*$D$228</f>
        <v>0</v>
      </c>
      <c r="S228" s="176"/>
      <c r="T228" s="167">
        <f>$S$228*$D$228</f>
        <v>0</v>
      </c>
      <c r="U228" s="176"/>
      <c r="V228" s="167">
        <f>$U$228*$D$228</f>
        <v>0</v>
      </c>
      <c r="W228" s="176"/>
      <c r="X228" s="167">
        <f>$W$228*$D$228</f>
        <v>0</v>
      </c>
      <c r="Y228" s="176"/>
      <c r="Z228" s="167">
        <f>$Y$228*$D$228</f>
        <v>0</v>
      </c>
      <c r="AA228" s="176"/>
      <c r="AB228" s="167">
        <f>$AA$228*$D$228</f>
        <v>0</v>
      </c>
      <c r="AC228" s="98">
        <f t="shared" si="3"/>
        <v>0</v>
      </c>
      <c r="AF228" t="s">
        <v>2343</v>
      </c>
    </row>
    <row r="229" spans="1:32" ht="15" customHeight="1" thickBot="1">
      <c r="A229">
        <v>2</v>
      </c>
      <c r="B229" s="995"/>
      <c r="C229" s="997"/>
      <c r="D229" s="999"/>
      <c r="E229" s="162">
        <f>$E$228</f>
        <v>0</v>
      </c>
      <c r="F229" s="163">
        <f>$F$228</f>
        <v>0</v>
      </c>
      <c r="G229" s="164">
        <f>$G$228+$E$229</f>
        <v>0</v>
      </c>
      <c r="H229" s="165">
        <f>$H$228+$F$229</f>
        <v>0</v>
      </c>
      <c r="I229" s="164">
        <f>$I$228+$G$229</f>
        <v>0</v>
      </c>
      <c r="J229" s="165">
        <f>$J$228+$H$229</f>
        <v>0</v>
      </c>
      <c r="K229" s="164">
        <f>$K$228+$I$229</f>
        <v>0</v>
      </c>
      <c r="L229" s="165">
        <f>$L$228+$J$229</f>
        <v>0</v>
      </c>
      <c r="M229" s="164">
        <f>$M$228+$K$229</f>
        <v>1</v>
      </c>
      <c r="N229" s="165">
        <f>$N$228+$L$229</f>
        <v>0</v>
      </c>
      <c r="O229" s="164">
        <f>$O$228+$M$229</f>
        <v>1</v>
      </c>
      <c r="P229" s="165">
        <f>$P$228+$N$229</f>
        <v>0</v>
      </c>
      <c r="Q229" s="164">
        <f>$Q$228+$O$229</f>
        <v>1</v>
      </c>
      <c r="R229" s="165">
        <f>$R$228+$P$229</f>
        <v>0</v>
      </c>
      <c r="S229" s="164">
        <f>$S$228+$Q$229</f>
        <v>1</v>
      </c>
      <c r="T229" s="165">
        <f>$T$228+$R$229</f>
        <v>0</v>
      </c>
      <c r="U229" s="164">
        <f>$U$228+$S$229</f>
        <v>1</v>
      </c>
      <c r="V229" s="165">
        <f>$V$228+$T$229</f>
        <v>0</v>
      </c>
      <c r="W229" s="164">
        <f>$W$228+$U$229</f>
        <v>1</v>
      </c>
      <c r="X229" s="165">
        <f>$X$228+$V$229</f>
        <v>0</v>
      </c>
      <c r="Y229" s="164">
        <f>$Y$228+$W$229</f>
        <v>1</v>
      </c>
      <c r="Z229" s="165">
        <f>$Z$228+$X$229</f>
        <v>0</v>
      </c>
      <c r="AA229" s="164">
        <f>$AA$228+$Y$229</f>
        <v>1</v>
      </c>
      <c r="AB229" s="165">
        <f>$AB$228+$Z$229</f>
        <v>0</v>
      </c>
      <c r="AC229" s="98">
        <f t="shared" si="3"/>
        <v>0</v>
      </c>
    </row>
    <row r="230" spans="1:32" ht="15" customHeight="1">
      <c r="A230">
        <v>1</v>
      </c>
      <c r="B230" s="994" t="str">
        <f>'06.01-ELETRICO E LUMINOTECNICO'!$B$121</f>
        <v>06.03.100.03</v>
      </c>
      <c r="C230" s="996" t="str">
        <f>'06.01-ELETRICO E LUMINOTECNICO'!$C$121</f>
        <v>REMOÇÃO DE INSTALAÇÕES ELÉTRICAS (CABOS/ELETRODUTOS), INCLUSIVE RECOMPOSIÇÃO COM ARGAMASSA E ACABAMENTO EM MASSA LÁTEX</v>
      </c>
      <c r="D230" s="998">
        <f>'06.01-ELETRICO E LUMINOTECNICO'!$H$121</f>
        <v>0</v>
      </c>
      <c r="E230" s="175"/>
      <c r="F230" s="161">
        <f>$E$230*$D$230</f>
        <v>0</v>
      </c>
      <c r="G230" s="176"/>
      <c r="H230" s="167">
        <f>$G$230*$D$230</f>
        <v>0</v>
      </c>
      <c r="I230" s="176"/>
      <c r="J230" s="167">
        <f>$I$230*$D$230</f>
        <v>0</v>
      </c>
      <c r="K230" s="176"/>
      <c r="L230" s="167">
        <f>$K$230*$D$230</f>
        <v>0</v>
      </c>
      <c r="M230" s="176">
        <v>1</v>
      </c>
      <c r="N230" s="167">
        <f>$M$230*$D$230</f>
        <v>0</v>
      </c>
      <c r="O230" s="176"/>
      <c r="P230" s="167">
        <f>$O$230*$D$230</f>
        <v>0</v>
      </c>
      <c r="Q230" s="176"/>
      <c r="R230" s="167">
        <f>$Q$230*$D$230</f>
        <v>0</v>
      </c>
      <c r="S230" s="176"/>
      <c r="T230" s="167">
        <f>$S$230*$D$230</f>
        <v>0</v>
      </c>
      <c r="U230" s="176"/>
      <c r="V230" s="167">
        <f>$U$230*$D$230</f>
        <v>0</v>
      </c>
      <c r="W230" s="176"/>
      <c r="X230" s="167">
        <f>$W$230*$D$230</f>
        <v>0</v>
      </c>
      <c r="Y230" s="176"/>
      <c r="Z230" s="167">
        <f>$Y$230*$D$230</f>
        <v>0</v>
      </c>
      <c r="AA230" s="176"/>
      <c r="AB230" s="167">
        <f>$AA$230*$D$230</f>
        <v>0</v>
      </c>
      <c r="AC230" s="98">
        <f t="shared" si="3"/>
        <v>0</v>
      </c>
      <c r="AF230" t="s">
        <v>2344</v>
      </c>
    </row>
    <row r="231" spans="1:32" ht="15" customHeight="1" thickBot="1">
      <c r="A231">
        <v>2</v>
      </c>
      <c r="B231" s="995"/>
      <c r="C231" s="997"/>
      <c r="D231" s="999"/>
      <c r="E231" s="162">
        <f>$E$230</f>
        <v>0</v>
      </c>
      <c r="F231" s="163">
        <f>$F$230</f>
        <v>0</v>
      </c>
      <c r="G231" s="164">
        <f>$G$230+$E$231</f>
        <v>0</v>
      </c>
      <c r="H231" s="165">
        <f>$H$230+$F$231</f>
        <v>0</v>
      </c>
      <c r="I231" s="164">
        <f>$I$230+$G$231</f>
        <v>0</v>
      </c>
      <c r="J231" s="165">
        <f>$J$230+$H$231</f>
        <v>0</v>
      </c>
      <c r="K231" s="164">
        <f>$K$230+$I$231</f>
        <v>0</v>
      </c>
      <c r="L231" s="165">
        <f>$L$230+$J$231</f>
        <v>0</v>
      </c>
      <c r="M231" s="164">
        <f>$M$230+$K$231</f>
        <v>1</v>
      </c>
      <c r="N231" s="165">
        <f>$N$230+$L$231</f>
        <v>0</v>
      </c>
      <c r="O231" s="164">
        <f>$O$230+$M$231</f>
        <v>1</v>
      </c>
      <c r="P231" s="165">
        <f>$P$230+$N$231</f>
        <v>0</v>
      </c>
      <c r="Q231" s="164">
        <f>$Q$230+$O$231</f>
        <v>1</v>
      </c>
      <c r="R231" s="165">
        <f>$R$230+$P$231</f>
        <v>0</v>
      </c>
      <c r="S231" s="164">
        <f>$S$230+$Q$231</f>
        <v>1</v>
      </c>
      <c r="T231" s="165">
        <f>$T$230+$R$231</f>
        <v>0</v>
      </c>
      <c r="U231" s="164">
        <f>$U$230+$S$231</f>
        <v>1</v>
      </c>
      <c r="V231" s="165">
        <f>$V$230+$T$231</f>
        <v>0</v>
      </c>
      <c r="W231" s="164">
        <f>$W$230+$U$231</f>
        <v>1</v>
      </c>
      <c r="X231" s="165">
        <f>$X$230+$V$231</f>
        <v>0</v>
      </c>
      <c r="Y231" s="164">
        <f>$Y$230+$W$231</f>
        <v>1</v>
      </c>
      <c r="Z231" s="165">
        <f>$Z$230+$X$231</f>
        <v>0</v>
      </c>
      <c r="AA231" s="164">
        <f>$AA$230+$Y$231</f>
        <v>1</v>
      </c>
      <c r="AB231" s="165">
        <f>$AB$230+$Z$231</f>
        <v>0</v>
      </c>
      <c r="AC231" s="98">
        <f t="shared" si="3"/>
        <v>0</v>
      </c>
    </row>
    <row r="232" spans="1:32" ht="15" customHeight="1">
      <c r="A232">
        <v>1</v>
      </c>
      <c r="B232" s="994" t="str">
        <f>'06.01-ELETRICO E LUMINOTECNICO'!$B$122</f>
        <v>06.03.100.04</v>
      </c>
      <c r="C232" s="996" t="str">
        <f>'06.01-ELETRICO E LUMINOTECNICO'!$C$122</f>
        <v>QUADRO DE DISTRIBUIÇÃO COM BARRAMENTO TRIFÁSICO, DE SOBREPOR, EM CHAPA DE AÇO GALVANIZADO, PARA 36 DISJUNTORES DIN</v>
      </c>
      <c r="D232" s="998">
        <f>'06.01-ELETRICO E LUMINOTECNICO'!$H$122</f>
        <v>0</v>
      </c>
      <c r="E232" s="175"/>
      <c r="F232" s="161">
        <f>$E$232*$D$232</f>
        <v>0</v>
      </c>
      <c r="G232" s="176"/>
      <c r="H232" s="167">
        <f>$G$232*$D$232</f>
        <v>0</v>
      </c>
      <c r="I232" s="176"/>
      <c r="J232" s="167">
        <f>$I$232*$D$232</f>
        <v>0</v>
      </c>
      <c r="K232" s="176"/>
      <c r="L232" s="167">
        <f>$K$232*$D$232</f>
        <v>0</v>
      </c>
      <c r="M232" s="176">
        <v>1</v>
      </c>
      <c r="N232" s="167">
        <f>$M$232*$D$232</f>
        <v>0</v>
      </c>
      <c r="O232" s="176"/>
      <c r="P232" s="167">
        <f>$O$232*$D$232</f>
        <v>0</v>
      </c>
      <c r="Q232" s="176"/>
      <c r="R232" s="167">
        <f>$Q$232*$D$232</f>
        <v>0</v>
      </c>
      <c r="S232" s="176"/>
      <c r="T232" s="167">
        <f>$S$232*$D$232</f>
        <v>0</v>
      </c>
      <c r="U232" s="176"/>
      <c r="V232" s="167">
        <f>$U$232*$D$232</f>
        <v>0</v>
      </c>
      <c r="W232" s="176"/>
      <c r="X232" s="167">
        <f>$W$232*$D$232</f>
        <v>0</v>
      </c>
      <c r="Y232" s="176"/>
      <c r="Z232" s="167">
        <f>$Y$232*$D$232</f>
        <v>0</v>
      </c>
      <c r="AA232" s="176"/>
      <c r="AB232" s="167">
        <f>$AA$232*$D$232</f>
        <v>0</v>
      </c>
      <c r="AC232" s="98">
        <f t="shared" si="3"/>
        <v>0</v>
      </c>
      <c r="AF232" t="s">
        <v>2345</v>
      </c>
    </row>
    <row r="233" spans="1:32" ht="15" customHeight="1" thickBot="1">
      <c r="A233">
        <v>2</v>
      </c>
      <c r="B233" s="995"/>
      <c r="C233" s="997"/>
      <c r="D233" s="999"/>
      <c r="E233" s="162">
        <f>$E$232</f>
        <v>0</v>
      </c>
      <c r="F233" s="163">
        <f>$F$232</f>
        <v>0</v>
      </c>
      <c r="G233" s="164">
        <f>$G$232+$E$233</f>
        <v>0</v>
      </c>
      <c r="H233" s="165">
        <f>$H$232+$F$233</f>
        <v>0</v>
      </c>
      <c r="I233" s="164">
        <f>$I$232+$G$233</f>
        <v>0</v>
      </c>
      <c r="J233" s="165">
        <f>$J$232+$H$233</f>
        <v>0</v>
      </c>
      <c r="K233" s="164">
        <f>$K$232+$I$233</f>
        <v>0</v>
      </c>
      <c r="L233" s="165">
        <f>$L$232+$J$233</f>
        <v>0</v>
      </c>
      <c r="M233" s="164">
        <f>$M$232+$K$233</f>
        <v>1</v>
      </c>
      <c r="N233" s="165">
        <f>$N$232+$L$233</f>
        <v>0</v>
      </c>
      <c r="O233" s="164">
        <f>$O$232+$M$233</f>
        <v>1</v>
      </c>
      <c r="P233" s="165">
        <f>$P$232+$N$233</f>
        <v>0</v>
      </c>
      <c r="Q233" s="164">
        <f>$Q$232+$O$233</f>
        <v>1</v>
      </c>
      <c r="R233" s="165">
        <f>$R$232+$P$233</f>
        <v>0</v>
      </c>
      <c r="S233" s="164">
        <f>$S$232+$Q$233</f>
        <v>1</v>
      </c>
      <c r="T233" s="165">
        <f>$T$232+$R$233</f>
        <v>0</v>
      </c>
      <c r="U233" s="164">
        <f>$U$232+$S$233</f>
        <v>1</v>
      </c>
      <c r="V233" s="165">
        <f>$V$232+$T$233</f>
        <v>0</v>
      </c>
      <c r="W233" s="164">
        <f>$W$232+$U$233</f>
        <v>1</v>
      </c>
      <c r="X233" s="165">
        <f>$X$232+$V$233</f>
        <v>0</v>
      </c>
      <c r="Y233" s="164">
        <f>$Y$232+$W$233</f>
        <v>1</v>
      </c>
      <c r="Z233" s="165">
        <f>$Z$232+$X$233</f>
        <v>0</v>
      </c>
      <c r="AA233" s="164">
        <f>$AA$232+$Y$233</f>
        <v>1</v>
      </c>
      <c r="AB233" s="165">
        <f>$AB$232+$Z$233</f>
        <v>0</v>
      </c>
      <c r="AC233" s="98">
        <f t="shared" si="3"/>
        <v>0</v>
      </c>
    </row>
    <row r="234" spans="1:32" ht="15" customHeight="1">
      <c r="A234">
        <v>1</v>
      </c>
      <c r="B234" s="994" t="str">
        <f>'06.01-ELETRICO E LUMINOTECNICO'!$B$123</f>
        <v>06.03.100.05</v>
      </c>
      <c r="C234" s="996" t="str">
        <f>'06.01-ELETRICO E LUMINOTECNICO'!$C$123</f>
        <v>QUADRO DE DISTRIBUIÇÃO COM BARRAMENTO TRIFÁSICO, DE SOBREPOR, EM CHAPA DE AÇO GALVANIZADO, 54 MÓDULOS</v>
      </c>
      <c r="D234" s="998">
        <f>'06.01-ELETRICO E LUMINOTECNICO'!$H$123</f>
        <v>0</v>
      </c>
      <c r="E234" s="175"/>
      <c r="F234" s="161">
        <f>$E$234*$D$234</f>
        <v>0</v>
      </c>
      <c r="G234" s="176"/>
      <c r="H234" s="167">
        <f>$G$234*$D$234</f>
        <v>0</v>
      </c>
      <c r="I234" s="176"/>
      <c r="J234" s="167">
        <f>$I$234*$D$234</f>
        <v>0</v>
      </c>
      <c r="K234" s="176"/>
      <c r="L234" s="167">
        <f>$K$234*$D$234</f>
        <v>0</v>
      </c>
      <c r="M234" s="176">
        <v>1</v>
      </c>
      <c r="N234" s="167">
        <f>$M$234*$D$234</f>
        <v>0</v>
      </c>
      <c r="O234" s="176"/>
      <c r="P234" s="167">
        <f>$O$234*$D$234</f>
        <v>0</v>
      </c>
      <c r="Q234" s="176"/>
      <c r="R234" s="167">
        <f>$Q$234*$D$234</f>
        <v>0</v>
      </c>
      <c r="S234" s="176"/>
      <c r="T234" s="167">
        <f>$S$234*$D$234</f>
        <v>0</v>
      </c>
      <c r="U234" s="176"/>
      <c r="V234" s="167">
        <f>$U$234*$D$234</f>
        <v>0</v>
      </c>
      <c r="W234" s="176"/>
      <c r="X234" s="167">
        <f>$W$234*$D$234</f>
        <v>0</v>
      </c>
      <c r="Y234" s="176"/>
      <c r="Z234" s="167">
        <f>$Y$234*$D$234</f>
        <v>0</v>
      </c>
      <c r="AA234" s="176"/>
      <c r="AB234" s="167">
        <f>$AA$234*$D$234</f>
        <v>0</v>
      </c>
      <c r="AC234" s="98">
        <f t="shared" si="3"/>
        <v>0</v>
      </c>
      <c r="AF234" t="s">
        <v>2346</v>
      </c>
    </row>
    <row r="235" spans="1:32" ht="15" customHeight="1" thickBot="1">
      <c r="A235">
        <v>2</v>
      </c>
      <c r="B235" s="995"/>
      <c r="C235" s="997"/>
      <c r="D235" s="999"/>
      <c r="E235" s="162">
        <f>$E$234</f>
        <v>0</v>
      </c>
      <c r="F235" s="163">
        <f>$F$234</f>
        <v>0</v>
      </c>
      <c r="G235" s="164">
        <f>$G$234+$E$235</f>
        <v>0</v>
      </c>
      <c r="H235" s="165">
        <f>$H$234+$F$235</f>
        <v>0</v>
      </c>
      <c r="I235" s="164">
        <f>$I$234+$G$235</f>
        <v>0</v>
      </c>
      <c r="J235" s="165">
        <f>$J$234+$H$235</f>
        <v>0</v>
      </c>
      <c r="K235" s="164">
        <f>$K$234+$I$235</f>
        <v>0</v>
      </c>
      <c r="L235" s="165">
        <f>$L$234+$J$235</f>
        <v>0</v>
      </c>
      <c r="M235" s="164">
        <f>$M$234+$K$235</f>
        <v>1</v>
      </c>
      <c r="N235" s="165">
        <f>$N$234+$L$235</f>
        <v>0</v>
      </c>
      <c r="O235" s="164">
        <f>$O$234+$M$235</f>
        <v>1</v>
      </c>
      <c r="P235" s="165">
        <f>$P$234+$N$235</f>
        <v>0</v>
      </c>
      <c r="Q235" s="164">
        <f>$Q$234+$O$235</f>
        <v>1</v>
      </c>
      <c r="R235" s="165">
        <f>$R$234+$P$235</f>
        <v>0</v>
      </c>
      <c r="S235" s="164">
        <f>$S$234+$Q$235</f>
        <v>1</v>
      </c>
      <c r="T235" s="165">
        <f>$T$234+$R$235</f>
        <v>0</v>
      </c>
      <c r="U235" s="164">
        <f>$U$234+$S$235</f>
        <v>1</v>
      </c>
      <c r="V235" s="165">
        <f>$V$234+$T$235</f>
        <v>0</v>
      </c>
      <c r="W235" s="164">
        <f>$W$234+$U$235</f>
        <v>1</v>
      </c>
      <c r="X235" s="165">
        <f>$X$234+$V$235</f>
        <v>0</v>
      </c>
      <c r="Y235" s="164">
        <f>$Y$234+$W$235</f>
        <v>1</v>
      </c>
      <c r="Z235" s="165">
        <f>$Z$234+$X$235</f>
        <v>0</v>
      </c>
      <c r="AA235" s="164">
        <f>$AA$234+$Y$235</f>
        <v>1</v>
      </c>
      <c r="AB235" s="165">
        <f>$AB$234+$Z$235</f>
        <v>0</v>
      </c>
      <c r="AC235" s="98">
        <f t="shared" si="3"/>
        <v>0</v>
      </c>
    </row>
    <row r="236" spans="1:32" ht="15" customHeight="1">
      <c r="A236">
        <v>1</v>
      </c>
      <c r="B236" s="994" t="str">
        <f>'06.01-ELETRICO E LUMINOTECNICO'!$B$124</f>
        <v>06.03.100.06</v>
      </c>
      <c r="C236" s="996" t="str">
        <f>'06.01-ELETRICO E LUMINOTECNICO'!$C$124</f>
        <v>DISJUNTOR DR BIPOLAR 16A - FORNECIMENTO E INSTALAÇÃO</v>
      </c>
      <c r="D236" s="998">
        <f>'06.01-ELETRICO E LUMINOTECNICO'!$H$124</f>
        <v>0</v>
      </c>
      <c r="E236" s="175"/>
      <c r="F236" s="161">
        <f>$E$236*$D$236</f>
        <v>0</v>
      </c>
      <c r="G236" s="176"/>
      <c r="H236" s="167">
        <f>$G$236*$D$236</f>
        <v>0</v>
      </c>
      <c r="I236" s="176"/>
      <c r="J236" s="167">
        <f>$I$236*$D$236</f>
        <v>0</v>
      </c>
      <c r="K236" s="176"/>
      <c r="L236" s="167">
        <f>$K$236*$D$236</f>
        <v>0</v>
      </c>
      <c r="M236" s="176">
        <v>1</v>
      </c>
      <c r="N236" s="167">
        <f>$M$236*$D$236</f>
        <v>0</v>
      </c>
      <c r="O236" s="176"/>
      <c r="P236" s="167">
        <f>$O$236*$D$236</f>
        <v>0</v>
      </c>
      <c r="Q236" s="176"/>
      <c r="R236" s="167">
        <f>$Q$236*$D$236</f>
        <v>0</v>
      </c>
      <c r="S236" s="176"/>
      <c r="T236" s="167">
        <f>$S$236*$D$236</f>
        <v>0</v>
      </c>
      <c r="U236" s="176"/>
      <c r="V236" s="167">
        <f>$U$236*$D$236</f>
        <v>0</v>
      </c>
      <c r="W236" s="176"/>
      <c r="X236" s="167">
        <f>$W$236*$D$236</f>
        <v>0</v>
      </c>
      <c r="Y236" s="176"/>
      <c r="Z236" s="167">
        <f>$Y$236*$D$236</f>
        <v>0</v>
      </c>
      <c r="AA236" s="176"/>
      <c r="AB236" s="167">
        <f>$AA$236*$D$236</f>
        <v>0</v>
      </c>
      <c r="AC236" s="98">
        <f t="shared" si="3"/>
        <v>0</v>
      </c>
      <c r="AF236" t="s">
        <v>2347</v>
      </c>
    </row>
    <row r="237" spans="1:32" ht="15" customHeight="1" thickBot="1">
      <c r="A237">
        <v>2</v>
      </c>
      <c r="B237" s="995"/>
      <c r="C237" s="997"/>
      <c r="D237" s="999"/>
      <c r="E237" s="162">
        <f>$E$236</f>
        <v>0</v>
      </c>
      <c r="F237" s="163">
        <f>$F$236</f>
        <v>0</v>
      </c>
      <c r="G237" s="164">
        <f>$G$236+$E$237</f>
        <v>0</v>
      </c>
      <c r="H237" s="165">
        <f>$H$236+$F$237</f>
        <v>0</v>
      </c>
      <c r="I237" s="164">
        <f>$I$236+$G$237</f>
        <v>0</v>
      </c>
      <c r="J237" s="165">
        <f>$J$236+$H$237</f>
        <v>0</v>
      </c>
      <c r="K237" s="164">
        <f>$K$236+$I$237</f>
        <v>0</v>
      </c>
      <c r="L237" s="165">
        <f>$L$236+$J$237</f>
        <v>0</v>
      </c>
      <c r="M237" s="164">
        <f>$M$236+$K$237</f>
        <v>1</v>
      </c>
      <c r="N237" s="165">
        <f>$N$236+$L$237</f>
        <v>0</v>
      </c>
      <c r="O237" s="164">
        <f>$O$236+$M$237</f>
        <v>1</v>
      </c>
      <c r="P237" s="165">
        <f>$P$236+$N$237</f>
        <v>0</v>
      </c>
      <c r="Q237" s="164">
        <f>$Q$236+$O$237</f>
        <v>1</v>
      </c>
      <c r="R237" s="165">
        <f>$R$236+$P$237</f>
        <v>0</v>
      </c>
      <c r="S237" s="164">
        <f>$S$236+$Q$237</f>
        <v>1</v>
      </c>
      <c r="T237" s="165">
        <f>$T$236+$R$237</f>
        <v>0</v>
      </c>
      <c r="U237" s="164">
        <f>$U$236+$S$237</f>
        <v>1</v>
      </c>
      <c r="V237" s="165">
        <f>$V$236+$T$237</f>
        <v>0</v>
      </c>
      <c r="W237" s="164">
        <f>$W$236+$U$237</f>
        <v>1</v>
      </c>
      <c r="X237" s="165">
        <f>$X$236+$V$237</f>
        <v>0</v>
      </c>
      <c r="Y237" s="164">
        <f>$Y$236+$W$237</f>
        <v>1</v>
      </c>
      <c r="Z237" s="165">
        <f>$Z$236+$X$237</f>
        <v>0</v>
      </c>
      <c r="AA237" s="164">
        <f>$AA$236+$Y$237</f>
        <v>1</v>
      </c>
      <c r="AB237" s="165">
        <f>$AB$236+$Z$237</f>
        <v>0</v>
      </c>
      <c r="AC237" s="98">
        <f t="shared" si="3"/>
        <v>0</v>
      </c>
    </row>
    <row r="238" spans="1:32" ht="15" customHeight="1">
      <c r="A238">
        <v>1</v>
      </c>
      <c r="B238" s="994" t="str">
        <f>'06.01-ELETRICO E LUMINOTECNICO'!$B$125</f>
        <v>06.03.100.07</v>
      </c>
      <c r="C238" s="996" t="str">
        <f>'06.01-ELETRICO E LUMINOTECNICO'!$C$125</f>
        <v>DISJUNTOR DR TETRAPOLAR 16A - FORNECIMENTO E INSTALAÇÃO</v>
      </c>
      <c r="D238" s="998">
        <f>'06.01-ELETRICO E LUMINOTECNICO'!$H$125</f>
        <v>0</v>
      </c>
      <c r="E238" s="175"/>
      <c r="F238" s="161">
        <f>$E$238*$D$238</f>
        <v>0</v>
      </c>
      <c r="G238" s="176"/>
      <c r="H238" s="167">
        <f>$G$238*$D$238</f>
        <v>0</v>
      </c>
      <c r="I238" s="176"/>
      <c r="J238" s="167">
        <f>$I$238*$D$238</f>
        <v>0</v>
      </c>
      <c r="K238" s="176"/>
      <c r="L238" s="167">
        <f>$K$238*$D$238</f>
        <v>0</v>
      </c>
      <c r="M238" s="176">
        <v>1</v>
      </c>
      <c r="N238" s="167">
        <f>$M$238*$D$238</f>
        <v>0</v>
      </c>
      <c r="O238" s="176"/>
      <c r="P238" s="167">
        <f>$O$238*$D$238</f>
        <v>0</v>
      </c>
      <c r="Q238" s="176"/>
      <c r="R238" s="167">
        <f>$Q$238*$D$238</f>
        <v>0</v>
      </c>
      <c r="S238" s="176"/>
      <c r="T238" s="167">
        <f>$S$238*$D$238</f>
        <v>0</v>
      </c>
      <c r="U238" s="176"/>
      <c r="V238" s="167">
        <f>$U$238*$D$238</f>
        <v>0</v>
      </c>
      <c r="W238" s="176"/>
      <c r="X238" s="167">
        <f>$W$238*$D$238</f>
        <v>0</v>
      </c>
      <c r="Y238" s="176"/>
      <c r="Z238" s="167">
        <f>$Y$238*$D$238</f>
        <v>0</v>
      </c>
      <c r="AA238" s="176"/>
      <c r="AB238" s="167">
        <f>$AA$238*$D$238</f>
        <v>0</v>
      </c>
      <c r="AC238" s="98">
        <f t="shared" si="3"/>
        <v>0</v>
      </c>
      <c r="AF238" t="s">
        <v>2348</v>
      </c>
    </row>
    <row r="239" spans="1:32" ht="15" customHeight="1" thickBot="1">
      <c r="A239">
        <v>2</v>
      </c>
      <c r="B239" s="995"/>
      <c r="C239" s="997"/>
      <c r="D239" s="999"/>
      <c r="E239" s="162">
        <f>$E$238</f>
        <v>0</v>
      </c>
      <c r="F239" s="163">
        <f>$F$238</f>
        <v>0</v>
      </c>
      <c r="G239" s="164">
        <f>$G$238+$E$239</f>
        <v>0</v>
      </c>
      <c r="H239" s="165">
        <f>$H$238+$F$239</f>
        <v>0</v>
      </c>
      <c r="I239" s="164">
        <f>$I$238+$G$239</f>
        <v>0</v>
      </c>
      <c r="J239" s="165">
        <f>$J$238+$H$239</f>
        <v>0</v>
      </c>
      <c r="K239" s="164">
        <f>$K$238+$I$239</f>
        <v>0</v>
      </c>
      <c r="L239" s="165">
        <f>$L$238+$J$239</f>
        <v>0</v>
      </c>
      <c r="M239" s="164">
        <f>$M$238+$K$239</f>
        <v>1</v>
      </c>
      <c r="N239" s="165">
        <f>$N$238+$L$239</f>
        <v>0</v>
      </c>
      <c r="O239" s="164">
        <f>$O$238+$M$239</f>
        <v>1</v>
      </c>
      <c r="P239" s="165">
        <f>$P$238+$N$239</f>
        <v>0</v>
      </c>
      <c r="Q239" s="164">
        <f>$Q$238+$O$239</f>
        <v>1</v>
      </c>
      <c r="R239" s="165">
        <f>$R$238+$P$239</f>
        <v>0</v>
      </c>
      <c r="S239" s="164">
        <f>$S$238+$Q$239</f>
        <v>1</v>
      </c>
      <c r="T239" s="165">
        <f>$T$238+$R$239</f>
        <v>0</v>
      </c>
      <c r="U239" s="164">
        <f>$U$238+$S$239</f>
        <v>1</v>
      </c>
      <c r="V239" s="165">
        <f>$V$238+$T$239</f>
        <v>0</v>
      </c>
      <c r="W239" s="164">
        <f>$W$238+$U$239</f>
        <v>1</v>
      </c>
      <c r="X239" s="165">
        <f>$X$238+$V$239</f>
        <v>0</v>
      </c>
      <c r="Y239" s="164">
        <f>$Y$238+$W$239</f>
        <v>1</v>
      </c>
      <c r="Z239" s="165">
        <f>$Z$238+$X$239</f>
        <v>0</v>
      </c>
      <c r="AA239" s="164">
        <f>$AA$238+$Y$239</f>
        <v>1</v>
      </c>
      <c r="AB239" s="165">
        <f>$AB$238+$Z$239</f>
        <v>0</v>
      </c>
      <c r="AC239" s="98">
        <f t="shared" si="3"/>
        <v>0</v>
      </c>
    </row>
    <row r="240" spans="1:32" ht="15" customHeight="1">
      <c r="A240">
        <v>1</v>
      </c>
      <c r="B240" s="994" t="str">
        <f>'06.01-ELETRICO E LUMINOTECNICO'!$B$126</f>
        <v>06.03.100.08</v>
      </c>
      <c r="C240" s="996" t="str">
        <f>'06.01-ELETRICO E LUMINOTECNICO'!$C$126</f>
        <v>DISJUNTOR DR TETRAPOLAR 20A - FORNECIMENTO E INSTALAÇÃO</v>
      </c>
      <c r="D240" s="998">
        <f>'06.01-ELETRICO E LUMINOTECNICO'!$H$126</f>
        <v>0</v>
      </c>
      <c r="E240" s="175"/>
      <c r="F240" s="161">
        <f>$E$240*$D$240</f>
        <v>0</v>
      </c>
      <c r="G240" s="176"/>
      <c r="H240" s="167">
        <f>$G$240*$D$240</f>
        <v>0</v>
      </c>
      <c r="I240" s="176"/>
      <c r="J240" s="167">
        <f>$I$240*$D$240</f>
        <v>0</v>
      </c>
      <c r="K240" s="176"/>
      <c r="L240" s="167">
        <f>$K$240*$D$240</f>
        <v>0</v>
      </c>
      <c r="M240" s="176">
        <v>1</v>
      </c>
      <c r="N240" s="167">
        <f>$M$240*$D$240</f>
        <v>0</v>
      </c>
      <c r="O240" s="176"/>
      <c r="P240" s="167">
        <f>$O$240*$D$240</f>
        <v>0</v>
      </c>
      <c r="Q240" s="176"/>
      <c r="R240" s="167">
        <f>$Q$240*$D$240</f>
        <v>0</v>
      </c>
      <c r="S240" s="176"/>
      <c r="T240" s="167">
        <f>$S$240*$D$240</f>
        <v>0</v>
      </c>
      <c r="U240" s="176"/>
      <c r="V240" s="167">
        <f>$U$240*$D$240</f>
        <v>0</v>
      </c>
      <c r="W240" s="176"/>
      <c r="X240" s="167">
        <f>$W$240*$D$240</f>
        <v>0</v>
      </c>
      <c r="Y240" s="176"/>
      <c r="Z240" s="167">
        <f>$Y$240*$D$240</f>
        <v>0</v>
      </c>
      <c r="AA240" s="176"/>
      <c r="AB240" s="167">
        <f>$AA$240*$D$240</f>
        <v>0</v>
      </c>
      <c r="AC240" s="98">
        <f t="shared" si="3"/>
        <v>0</v>
      </c>
      <c r="AF240" t="s">
        <v>2349</v>
      </c>
    </row>
    <row r="241" spans="1:32" ht="15" customHeight="1" thickBot="1">
      <c r="A241">
        <v>2</v>
      </c>
      <c r="B241" s="995"/>
      <c r="C241" s="997"/>
      <c r="D241" s="999"/>
      <c r="E241" s="162">
        <f>$E$240</f>
        <v>0</v>
      </c>
      <c r="F241" s="163">
        <f>$F$240</f>
        <v>0</v>
      </c>
      <c r="G241" s="164">
        <f>$G$240+$E$241</f>
        <v>0</v>
      </c>
      <c r="H241" s="165">
        <f>$H$240+$F$241</f>
        <v>0</v>
      </c>
      <c r="I241" s="164">
        <f>$I$240+$G$241</f>
        <v>0</v>
      </c>
      <c r="J241" s="165">
        <f>$J$240+$H$241</f>
        <v>0</v>
      </c>
      <c r="K241" s="164">
        <f>$K$240+$I$241</f>
        <v>0</v>
      </c>
      <c r="L241" s="165">
        <f>$L$240+$J$241</f>
        <v>0</v>
      </c>
      <c r="M241" s="164">
        <f>$M$240+$K$241</f>
        <v>1</v>
      </c>
      <c r="N241" s="165">
        <f>$N$240+$L$241</f>
        <v>0</v>
      </c>
      <c r="O241" s="164">
        <f>$O$240+$M$241</f>
        <v>1</v>
      </c>
      <c r="P241" s="165">
        <f>$P$240+$N$241</f>
        <v>0</v>
      </c>
      <c r="Q241" s="164">
        <f>$Q$240+$O$241</f>
        <v>1</v>
      </c>
      <c r="R241" s="165">
        <f>$R$240+$P$241</f>
        <v>0</v>
      </c>
      <c r="S241" s="164">
        <f>$S$240+$Q$241</f>
        <v>1</v>
      </c>
      <c r="T241" s="165">
        <f>$T$240+$R$241</f>
        <v>0</v>
      </c>
      <c r="U241" s="164">
        <f>$U$240+$S$241</f>
        <v>1</v>
      </c>
      <c r="V241" s="165">
        <f>$V$240+$T$241</f>
        <v>0</v>
      </c>
      <c r="W241" s="164">
        <f>$W$240+$U$241</f>
        <v>1</v>
      </c>
      <c r="X241" s="165">
        <f>$X$240+$V$241</f>
        <v>0</v>
      </c>
      <c r="Y241" s="164">
        <f>$Y$240+$W$241</f>
        <v>1</v>
      </c>
      <c r="Z241" s="165">
        <f>$Z$240+$X$241</f>
        <v>0</v>
      </c>
      <c r="AA241" s="164">
        <f>$AA$240+$Y$241</f>
        <v>1</v>
      </c>
      <c r="AB241" s="165">
        <f>$AB$240+$Z$241</f>
        <v>0</v>
      </c>
      <c r="AC241" s="98">
        <f t="shared" si="3"/>
        <v>0</v>
      </c>
    </row>
    <row r="242" spans="1:32" ht="15" customHeight="1">
      <c r="A242">
        <v>1</v>
      </c>
      <c r="B242" s="994" t="str">
        <f>'06.01-ELETRICO E LUMINOTECNICO'!$B$127</f>
        <v>06.03.100.09</v>
      </c>
      <c r="C242" s="996" t="str">
        <f>'06.01-ELETRICO E LUMINOTECNICO'!$C$127</f>
        <v>DISJUNTOR DR TETRAPOLAR 25A - FORNECIMENTO E INSTALAÇÃO</v>
      </c>
      <c r="D242" s="998">
        <f>'06.01-ELETRICO E LUMINOTECNICO'!$H$127</f>
        <v>0</v>
      </c>
      <c r="E242" s="175"/>
      <c r="F242" s="161">
        <f>$E$242*$D$242</f>
        <v>0</v>
      </c>
      <c r="G242" s="176"/>
      <c r="H242" s="167">
        <f>$G$242*$D$242</f>
        <v>0</v>
      </c>
      <c r="I242" s="176"/>
      <c r="J242" s="167">
        <f>$I$242*$D$242</f>
        <v>0</v>
      </c>
      <c r="K242" s="176"/>
      <c r="L242" s="167">
        <f>$K$242*$D$242</f>
        <v>0</v>
      </c>
      <c r="M242" s="176">
        <v>1</v>
      </c>
      <c r="N242" s="167">
        <f>$M$242*$D$242</f>
        <v>0</v>
      </c>
      <c r="O242" s="176"/>
      <c r="P242" s="167">
        <f>$O$242*$D$242</f>
        <v>0</v>
      </c>
      <c r="Q242" s="176"/>
      <c r="R242" s="167">
        <f>$Q$242*$D$242</f>
        <v>0</v>
      </c>
      <c r="S242" s="176"/>
      <c r="T242" s="167">
        <f>$S$242*$D$242</f>
        <v>0</v>
      </c>
      <c r="U242" s="176"/>
      <c r="V242" s="167">
        <f>$U$242*$D$242</f>
        <v>0</v>
      </c>
      <c r="W242" s="176"/>
      <c r="X242" s="167">
        <f>$W$242*$D$242</f>
        <v>0</v>
      </c>
      <c r="Y242" s="176"/>
      <c r="Z242" s="167">
        <f>$Y$242*$D$242</f>
        <v>0</v>
      </c>
      <c r="AA242" s="176"/>
      <c r="AB242" s="167">
        <f>$AA$242*$D$242</f>
        <v>0</v>
      </c>
      <c r="AC242" s="98">
        <f t="shared" si="3"/>
        <v>0</v>
      </c>
      <c r="AF242" t="s">
        <v>2350</v>
      </c>
    </row>
    <row r="243" spans="1:32" ht="15" customHeight="1" thickBot="1">
      <c r="A243">
        <v>2</v>
      </c>
      <c r="B243" s="995"/>
      <c r="C243" s="997"/>
      <c r="D243" s="999"/>
      <c r="E243" s="162">
        <f>$E$242</f>
        <v>0</v>
      </c>
      <c r="F243" s="163">
        <f>$F$242</f>
        <v>0</v>
      </c>
      <c r="G243" s="164">
        <f>$G$242+$E$243</f>
        <v>0</v>
      </c>
      <c r="H243" s="165">
        <f>$H$242+$F$243</f>
        <v>0</v>
      </c>
      <c r="I243" s="164">
        <f>$I$242+$G$243</f>
        <v>0</v>
      </c>
      <c r="J243" s="165">
        <f>$J$242+$H$243</f>
        <v>0</v>
      </c>
      <c r="K243" s="164">
        <f>$K$242+$I$243</f>
        <v>0</v>
      </c>
      <c r="L243" s="165">
        <f>$L$242+$J$243</f>
        <v>0</v>
      </c>
      <c r="M243" s="164">
        <f>$M$242+$K$243</f>
        <v>1</v>
      </c>
      <c r="N243" s="165">
        <f>$N$242+$L$243</f>
        <v>0</v>
      </c>
      <c r="O243" s="164">
        <f>$O$242+$M$243</f>
        <v>1</v>
      </c>
      <c r="P243" s="165">
        <f>$P$242+$N$243</f>
        <v>0</v>
      </c>
      <c r="Q243" s="164">
        <f>$Q$242+$O$243</f>
        <v>1</v>
      </c>
      <c r="R243" s="165">
        <f>$R$242+$P$243</f>
        <v>0</v>
      </c>
      <c r="S243" s="164">
        <f>$S$242+$Q$243</f>
        <v>1</v>
      </c>
      <c r="T243" s="165">
        <f>$T$242+$R$243</f>
        <v>0</v>
      </c>
      <c r="U243" s="164">
        <f>$U$242+$S$243</f>
        <v>1</v>
      </c>
      <c r="V243" s="165">
        <f>$V$242+$T$243</f>
        <v>0</v>
      </c>
      <c r="W243" s="164">
        <f>$W$242+$U$243</f>
        <v>1</v>
      </c>
      <c r="X243" s="165">
        <f>$X$242+$V$243</f>
        <v>0</v>
      </c>
      <c r="Y243" s="164">
        <f>$Y$242+$W$243</f>
        <v>1</v>
      </c>
      <c r="Z243" s="165">
        <f>$Z$242+$X$243</f>
        <v>0</v>
      </c>
      <c r="AA243" s="164">
        <f>$AA$242+$Y$243</f>
        <v>1</v>
      </c>
      <c r="AB243" s="165">
        <f>$AB$242+$Z$243</f>
        <v>0</v>
      </c>
      <c r="AC243" s="98">
        <f t="shared" si="3"/>
        <v>0</v>
      </c>
    </row>
    <row r="244" spans="1:32" ht="15" customHeight="1">
      <c r="A244">
        <v>1</v>
      </c>
      <c r="B244" s="994" t="str">
        <f>'06.01-ELETRICO E LUMINOTECNICO'!$B$128</f>
        <v>06.03.100.10</v>
      </c>
      <c r="C244" s="996" t="str">
        <f>'06.01-ELETRICO E LUMINOTECNICO'!$C$128</f>
        <v>DISJUNTOR DR TETRAPOLAR 63A - FORNECIMENTO E INSTALAÇÃO</v>
      </c>
      <c r="D244" s="998">
        <f>'06.01-ELETRICO E LUMINOTECNICO'!$H$128</f>
        <v>0</v>
      </c>
      <c r="E244" s="175"/>
      <c r="F244" s="161">
        <f>$E$244*$D$244</f>
        <v>0</v>
      </c>
      <c r="G244" s="176"/>
      <c r="H244" s="167">
        <f>$G$244*$D$244</f>
        <v>0</v>
      </c>
      <c r="I244" s="176"/>
      <c r="J244" s="167">
        <f>$I$244*$D$244</f>
        <v>0</v>
      </c>
      <c r="K244" s="176"/>
      <c r="L244" s="167">
        <f>$K$244*$D$244</f>
        <v>0</v>
      </c>
      <c r="M244" s="176">
        <v>1</v>
      </c>
      <c r="N244" s="167">
        <f>$M$244*$D$244</f>
        <v>0</v>
      </c>
      <c r="O244" s="176"/>
      <c r="P244" s="167">
        <f>$O$244*$D$244</f>
        <v>0</v>
      </c>
      <c r="Q244" s="176"/>
      <c r="R244" s="167">
        <f>$Q$244*$D$244</f>
        <v>0</v>
      </c>
      <c r="S244" s="176"/>
      <c r="T244" s="167">
        <f>$S$244*$D$244</f>
        <v>0</v>
      </c>
      <c r="U244" s="176"/>
      <c r="V244" s="167">
        <f>$U$244*$D$244</f>
        <v>0</v>
      </c>
      <c r="W244" s="176"/>
      <c r="X244" s="167">
        <f>$W$244*$D$244</f>
        <v>0</v>
      </c>
      <c r="Y244" s="176"/>
      <c r="Z244" s="167">
        <f>$Y$244*$D$244</f>
        <v>0</v>
      </c>
      <c r="AA244" s="176"/>
      <c r="AB244" s="167">
        <f>$AA$244*$D$244</f>
        <v>0</v>
      </c>
      <c r="AC244" s="98">
        <f t="shared" si="3"/>
        <v>0</v>
      </c>
      <c r="AF244" t="s">
        <v>2351</v>
      </c>
    </row>
    <row r="245" spans="1:32" ht="15" customHeight="1" thickBot="1">
      <c r="A245">
        <v>2</v>
      </c>
      <c r="B245" s="995"/>
      <c r="C245" s="997"/>
      <c r="D245" s="999"/>
      <c r="E245" s="162">
        <f>$E$244</f>
        <v>0</v>
      </c>
      <c r="F245" s="163">
        <f>$F$244</f>
        <v>0</v>
      </c>
      <c r="G245" s="164">
        <f>$G$244+$E$245</f>
        <v>0</v>
      </c>
      <c r="H245" s="165">
        <f>$H$244+$F$245</f>
        <v>0</v>
      </c>
      <c r="I245" s="164">
        <f>$I$244+$G$245</f>
        <v>0</v>
      </c>
      <c r="J245" s="165">
        <f>$J$244+$H$245</f>
        <v>0</v>
      </c>
      <c r="K245" s="164">
        <f>$K$244+$I$245</f>
        <v>0</v>
      </c>
      <c r="L245" s="165">
        <f>$L$244+$J$245</f>
        <v>0</v>
      </c>
      <c r="M245" s="164">
        <f>$M$244+$K$245</f>
        <v>1</v>
      </c>
      <c r="N245" s="165">
        <f>$N$244+$L$245</f>
        <v>0</v>
      </c>
      <c r="O245" s="164">
        <f>$O$244+$M$245</f>
        <v>1</v>
      </c>
      <c r="P245" s="165">
        <f>$P$244+$N$245</f>
        <v>0</v>
      </c>
      <c r="Q245" s="164">
        <f>$Q$244+$O$245</f>
        <v>1</v>
      </c>
      <c r="R245" s="165">
        <f>$R$244+$P$245</f>
        <v>0</v>
      </c>
      <c r="S245" s="164">
        <f>$S$244+$Q$245</f>
        <v>1</v>
      </c>
      <c r="T245" s="165">
        <f>$T$244+$R$245</f>
        <v>0</v>
      </c>
      <c r="U245" s="164">
        <f>$U$244+$S$245</f>
        <v>1</v>
      </c>
      <c r="V245" s="165">
        <f>$V$244+$T$245</f>
        <v>0</v>
      </c>
      <c r="W245" s="164">
        <f>$W$244+$U$245</f>
        <v>1</v>
      </c>
      <c r="X245" s="165">
        <f>$X$244+$V$245</f>
        <v>0</v>
      </c>
      <c r="Y245" s="164">
        <f>$Y$244+$W$245</f>
        <v>1</v>
      </c>
      <c r="Z245" s="165">
        <f>$Z$244+$X$245</f>
        <v>0</v>
      </c>
      <c r="AA245" s="164">
        <f>$AA$244+$Y$245</f>
        <v>1</v>
      </c>
      <c r="AB245" s="165">
        <f>$AB$244+$Z$245</f>
        <v>0</v>
      </c>
      <c r="AC245" s="98">
        <f t="shared" si="3"/>
        <v>0</v>
      </c>
    </row>
    <row r="246" spans="1:32" ht="15" customHeight="1">
      <c r="A246">
        <v>1</v>
      </c>
      <c r="B246" s="994" t="str">
        <f>'06.01-ELETRICO E LUMINOTECNICO'!$B$129</f>
        <v>06.03.100.11</v>
      </c>
      <c r="C246" s="996" t="str">
        <f>'06.01-ELETRICO E LUMINOTECNICO'!$C$129</f>
        <v>DISPOSITIVO DPS 45KA-275V - FORNECIMENTO E INSTALAÇÃO</v>
      </c>
      <c r="D246" s="998">
        <f>'06.01-ELETRICO E LUMINOTECNICO'!$H$129</f>
        <v>0</v>
      </c>
      <c r="E246" s="175"/>
      <c r="F246" s="161">
        <f>$E$246*$D$246</f>
        <v>0</v>
      </c>
      <c r="G246" s="176"/>
      <c r="H246" s="167">
        <f>$G$246*$D$246</f>
        <v>0</v>
      </c>
      <c r="I246" s="176"/>
      <c r="J246" s="167">
        <f>$I$246*$D$246</f>
        <v>0</v>
      </c>
      <c r="K246" s="176"/>
      <c r="L246" s="167">
        <f>$K$246*$D$246</f>
        <v>0</v>
      </c>
      <c r="M246" s="176">
        <v>1</v>
      </c>
      <c r="N246" s="167">
        <f>$M$246*$D$246</f>
        <v>0</v>
      </c>
      <c r="O246" s="176"/>
      <c r="P246" s="167">
        <f>$O$246*$D$246</f>
        <v>0</v>
      </c>
      <c r="Q246" s="176"/>
      <c r="R246" s="167">
        <f>$Q$246*$D$246</f>
        <v>0</v>
      </c>
      <c r="S246" s="176"/>
      <c r="T246" s="167">
        <f>$S$246*$D$246</f>
        <v>0</v>
      </c>
      <c r="U246" s="176"/>
      <c r="V246" s="167">
        <f>$U$246*$D$246</f>
        <v>0</v>
      </c>
      <c r="W246" s="176"/>
      <c r="X246" s="167">
        <f>$W$246*$D$246</f>
        <v>0</v>
      </c>
      <c r="Y246" s="176"/>
      <c r="Z246" s="167">
        <f>$Y$246*$D$246</f>
        <v>0</v>
      </c>
      <c r="AA246" s="176"/>
      <c r="AB246" s="167">
        <f>$AA$246*$D$246</f>
        <v>0</v>
      </c>
      <c r="AC246" s="98">
        <f t="shared" si="3"/>
        <v>0</v>
      </c>
      <c r="AF246" t="s">
        <v>2352</v>
      </c>
    </row>
    <row r="247" spans="1:32" ht="15" customHeight="1" thickBot="1">
      <c r="A247">
        <v>2</v>
      </c>
      <c r="B247" s="995"/>
      <c r="C247" s="997"/>
      <c r="D247" s="999"/>
      <c r="E247" s="162">
        <f>$E$246</f>
        <v>0</v>
      </c>
      <c r="F247" s="163">
        <f>$F$246</f>
        <v>0</v>
      </c>
      <c r="G247" s="164">
        <f>$G$246+$E$247</f>
        <v>0</v>
      </c>
      <c r="H247" s="165">
        <f>$H$246+$F$247</f>
        <v>0</v>
      </c>
      <c r="I247" s="164">
        <f>$I$246+$G$247</f>
        <v>0</v>
      </c>
      <c r="J247" s="165">
        <f>$J$246+$H$247</f>
        <v>0</v>
      </c>
      <c r="K247" s="164">
        <f>$K$246+$I$247</f>
        <v>0</v>
      </c>
      <c r="L247" s="165">
        <f>$L$246+$J$247</f>
        <v>0</v>
      </c>
      <c r="M247" s="164">
        <f>$M$246+$K$247</f>
        <v>1</v>
      </c>
      <c r="N247" s="165">
        <f>$N$246+$L$247</f>
        <v>0</v>
      </c>
      <c r="O247" s="164">
        <f>$O$246+$M$247</f>
        <v>1</v>
      </c>
      <c r="P247" s="165">
        <f>$P$246+$N$247</f>
        <v>0</v>
      </c>
      <c r="Q247" s="164">
        <f>$Q$246+$O$247</f>
        <v>1</v>
      </c>
      <c r="R247" s="165">
        <f>$R$246+$P$247</f>
        <v>0</v>
      </c>
      <c r="S247" s="164">
        <f>$S$246+$Q$247</f>
        <v>1</v>
      </c>
      <c r="T247" s="165">
        <f>$T$246+$R$247</f>
        <v>0</v>
      </c>
      <c r="U247" s="164">
        <f>$U$246+$S$247</f>
        <v>1</v>
      </c>
      <c r="V247" s="165">
        <f>$V$246+$T$247</f>
        <v>0</v>
      </c>
      <c r="W247" s="164">
        <f>$W$246+$U$247</f>
        <v>1</v>
      </c>
      <c r="X247" s="165">
        <f>$X$246+$V$247</f>
        <v>0</v>
      </c>
      <c r="Y247" s="164">
        <f>$Y$246+$W$247</f>
        <v>1</v>
      </c>
      <c r="Z247" s="165">
        <f>$Z$246+$X$247</f>
        <v>0</v>
      </c>
      <c r="AA247" s="164">
        <f>$AA$246+$Y$247</f>
        <v>1</v>
      </c>
      <c r="AB247" s="165">
        <f>$AB$246+$Z$247</f>
        <v>0</v>
      </c>
      <c r="AC247" s="98">
        <f t="shared" si="3"/>
        <v>0</v>
      </c>
    </row>
    <row r="248" spans="1:32" ht="15" customHeight="1">
      <c r="A248">
        <v>1</v>
      </c>
      <c r="B248" s="994" t="str">
        <f>'06.01-ELETRICO E LUMINOTECNICO'!$B$130</f>
        <v>06.03.100.12</v>
      </c>
      <c r="C248" s="996" t="str">
        <f>'06.01-ELETRICO E LUMINOTECNICO'!$C$130</f>
        <v>DISJUNTOR MONOPOLAR TIPO DIN, CORRENTE NOMINAL DE 10A - FORNECIMENTO E INSTALAÇÃO. AF_07/2025</v>
      </c>
      <c r="D248" s="998">
        <f>'06.01-ELETRICO E LUMINOTECNICO'!$H$130</f>
        <v>0</v>
      </c>
      <c r="E248" s="175"/>
      <c r="F248" s="161">
        <f>$E$248*$D$248</f>
        <v>0</v>
      </c>
      <c r="G248" s="176"/>
      <c r="H248" s="167">
        <f>$G$248*$D$248</f>
        <v>0</v>
      </c>
      <c r="I248" s="176"/>
      <c r="J248" s="167">
        <f>$I$248*$D$248</f>
        <v>0</v>
      </c>
      <c r="K248" s="176"/>
      <c r="L248" s="167">
        <f>$K$248*$D$248</f>
        <v>0</v>
      </c>
      <c r="M248" s="176">
        <v>1</v>
      </c>
      <c r="N248" s="167">
        <f>$M$248*$D$248</f>
        <v>0</v>
      </c>
      <c r="O248" s="176"/>
      <c r="P248" s="167">
        <f>$O$248*$D$248</f>
        <v>0</v>
      </c>
      <c r="Q248" s="176"/>
      <c r="R248" s="167">
        <f>$Q$248*$D$248</f>
        <v>0</v>
      </c>
      <c r="S248" s="176"/>
      <c r="T248" s="167">
        <f>$S$248*$D$248</f>
        <v>0</v>
      </c>
      <c r="U248" s="176"/>
      <c r="V248" s="167">
        <f>$U$248*$D$248</f>
        <v>0</v>
      </c>
      <c r="W248" s="176"/>
      <c r="X248" s="167">
        <f>$W$248*$D$248</f>
        <v>0</v>
      </c>
      <c r="Y248" s="176"/>
      <c r="Z248" s="167">
        <f>$Y$248*$D$248</f>
        <v>0</v>
      </c>
      <c r="AA248" s="176"/>
      <c r="AB248" s="167">
        <f>$AA$248*$D$248</f>
        <v>0</v>
      </c>
      <c r="AC248" s="98">
        <f t="shared" si="3"/>
        <v>0</v>
      </c>
      <c r="AF248" t="s">
        <v>2353</v>
      </c>
    </row>
    <row r="249" spans="1:32" ht="15" customHeight="1" thickBot="1">
      <c r="A249">
        <v>2</v>
      </c>
      <c r="B249" s="995"/>
      <c r="C249" s="997"/>
      <c r="D249" s="999"/>
      <c r="E249" s="162">
        <f>$E$248</f>
        <v>0</v>
      </c>
      <c r="F249" s="163">
        <f>$F$248</f>
        <v>0</v>
      </c>
      <c r="G249" s="164">
        <f>$G$248+$E$249</f>
        <v>0</v>
      </c>
      <c r="H249" s="165">
        <f>$H$248+$F$249</f>
        <v>0</v>
      </c>
      <c r="I249" s="164">
        <f>$I$248+$G$249</f>
        <v>0</v>
      </c>
      <c r="J249" s="165">
        <f>$J$248+$H$249</f>
        <v>0</v>
      </c>
      <c r="K249" s="164">
        <f>$K$248+$I$249</f>
        <v>0</v>
      </c>
      <c r="L249" s="165">
        <f>$L$248+$J$249</f>
        <v>0</v>
      </c>
      <c r="M249" s="164">
        <f>$M$248+$K$249</f>
        <v>1</v>
      </c>
      <c r="N249" s="165">
        <f>$N$248+$L$249</f>
        <v>0</v>
      </c>
      <c r="O249" s="164">
        <f>$O$248+$M$249</f>
        <v>1</v>
      </c>
      <c r="P249" s="165">
        <f>$P$248+$N$249</f>
        <v>0</v>
      </c>
      <c r="Q249" s="164">
        <f>$Q$248+$O$249</f>
        <v>1</v>
      </c>
      <c r="R249" s="165">
        <f>$R$248+$P$249</f>
        <v>0</v>
      </c>
      <c r="S249" s="164">
        <f>$S$248+$Q$249</f>
        <v>1</v>
      </c>
      <c r="T249" s="165">
        <f>$T$248+$R$249</f>
        <v>0</v>
      </c>
      <c r="U249" s="164">
        <f>$U$248+$S$249</f>
        <v>1</v>
      </c>
      <c r="V249" s="165">
        <f>$V$248+$T$249</f>
        <v>0</v>
      </c>
      <c r="W249" s="164">
        <f>$W$248+$U$249</f>
        <v>1</v>
      </c>
      <c r="X249" s="165">
        <f>$X$248+$V$249</f>
        <v>0</v>
      </c>
      <c r="Y249" s="164">
        <f>$Y$248+$W$249</f>
        <v>1</v>
      </c>
      <c r="Z249" s="165">
        <f>$Z$248+$X$249</f>
        <v>0</v>
      </c>
      <c r="AA249" s="164">
        <f>$AA$248+$Y$249</f>
        <v>1</v>
      </c>
      <c r="AB249" s="165">
        <f>$AB$248+$Z$249</f>
        <v>0</v>
      </c>
      <c r="AC249" s="98">
        <f t="shared" si="3"/>
        <v>0</v>
      </c>
    </row>
    <row r="250" spans="1:32" ht="15" customHeight="1">
      <c r="A250">
        <v>1</v>
      </c>
      <c r="B250" s="994" t="str">
        <f>'06.01-ELETRICO E LUMINOTECNICO'!$B$131</f>
        <v>06.03.100.13</v>
      </c>
      <c r="C250" s="996" t="str">
        <f>'06.01-ELETRICO E LUMINOTECNICO'!$C$131</f>
        <v>DISJUNTOR MONOPOLAR TIPO DIN, CORRENTE NOMINAL DE 16A - FORNECIMENTO E INSTALAÇÃO. AF_07/2025</v>
      </c>
      <c r="D250" s="998">
        <f>'06.01-ELETRICO E LUMINOTECNICO'!$H$131</f>
        <v>0</v>
      </c>
      <c r="E250" s="175"/>
      <c r="F250" s="161">
        <f>$E$250*$D$250</f>
        <v>0</v>
      </c>
      <c r="G250" s="176"/>
      <c r="H250" s="167">
        <f>$G$250*$D$250</f>
        <v>0</v>
      </c>
      <c r="I250" s="176"/>
      <c r="J250" s="167">
        <f>$I$250*$D$250</f>
        <v>0</v>
      </c>
      <c r="K250" s="176"/>
      <c r="L250" s="167">
        <f>$K$250*$D$250</f>
        <v>0</v>
      </c>
      <c r="M250" s="176">
        <v>1</v>
      </c>
      <c r="N250" s="167">
        <f>$M$250*$D$250</f>
        <v>0</v>
      </c>
      <c r="O250" s="176"/>
      <c r="P250" s="167">
        <f>$O$250*$D$250</f>
        <v>0</v>
      </c>
      <c r="Q250" s="176"/>
      <c r="R250" s="167">
        <f>$Q$250*$D$250</f>
        <v>0</v>
      </c>
      <c r="S250" s="176"/>
      <c r="T250" s="167">
        <f>$S$250*$D$250</f>
        <v>0</v>
      </c>
      <c r="U250" s="176"/>
      <c r="V250" s="167">
        <f>$U$250*$D$250</f>
        <v>0</v>
      </c>
      <c r="W250" s="176"/>
      <c r="X250" s="167">
        <f>$W$250*$D$250</f>
        <v>0</v>
      </c>
      <c r="Y250" s="176"/>
      <c r="Z250" s="167">
        <f>$Y$250*$D$250</f>
        <v>0</v>
      </c>
      <c r="AA250" s="176"/>
      <c r="AB250" s="167">
        <f>$AA$250*$D$250</f>
        <v>0</v>
      </c>
      <c r="AC250" s="98">
        <f t="shared" si="3"/>
        <v>0</v>
      </c>
      <c r="AF250" t="s">
        <v>2354</v>
      </c>
    </row>
    <row r="251" spans="1:32" ht="15" customHeight="1" thickBot="1">
      <c r="A251">
        <v>2</v>
      </c>
      <c r="B251" s="995"/>
      <c r="C251" s="997"/>
      <c r="D251" s="999"/>
      <c r="E251" s="162">
        <f>$E$250</f>
        <v>0</v>
      </c>
      <c r="F251" s="163">
        <f>$F$250</f>
        <v>0</v>
      </c>
      <c r="G251" s="164">
        <f>$G$250+$E$251</f>
        <v>0</v>
      </c>
      <c r="H251" s="165">
        <f>$H$250+$F$251</f>
        <v>0</v>
      </c>
      <c r="I251" s="164">
        <f>$I$250+$G$251</f>
        <v>0</v>
      </c>
      <c r="J251" s="165">
        <f>$J$250+$H$251</f>
        <v>0</v>
      </c>
      <c r="K251" s="164">
        <f>$K$250+$I$251</f>
        <v>0</v>
      </c>
      <c r="L251" s="165">
        <f>$L$250+$J$251</f>
        <v>0</v>
      </c>
      <c r="M251" s="164">
        <f>$M$250+$K$251</f>
        <v>1</v>
      </c>
      <c r="N251" s="165">
        <f>$N$250+$L$251</f>
        <v>0</v>
      </c>
      <c r="O251" s="164">
        <f>$O$250+$M$251</f>
        <v>1</v>
      </c>
      <c r="P251" s="165">
        <f>$P$250+$N$251</f>
        <v>0</v>
      </c>
      <c r="Q251" s="164">
        <f>$Q$250+$O$251</f>
        <v>1</v>
      </c>
      <c r="R251" s="165">
        <f>$R$250+$P$251</f>
        <v>0</v>
      </c>
      <c r="S251" s="164">
        <f>$S$250+$Q$251</f>
        <v>1</v>
      </c>
      <c r="T251" s="165">
        <f>$T$250+$R$251</f>
        <v>0</v>
      </c>
      <c r="U251" s="164">
        <f>$U$250+$S$251</f>
        <v>1</v>
      </c>
      <c r="V251" s="165">
        <f>$V$250+$T$251</f>
        <v>0</v>
      </c>
      <c r="W251" s="164">
        <f>$W$250+$U$251</f>
        <v>1</v>
      </c>
      <c r="X251" s="165">
        <f>$X$250+$V$251</f>
        <v>0</v>
      </c>
      <c r="Y251" s="164">
        <f>$Y$250+$W$251</f>
        <v>1</v>
      </c>
      <c r="Z251" s="165">
        <f>$Z$250+$X$251</f>
        <v>0</v>
      </c>
      <c r="AA251" s="164">
        <f>$AA$250+$Y$251</f>
        <v>1</v>
      </c>
      <c r="AB251" s="165">
        <f>$AB$250+$Z$251</f>
        <v>0</v>
      </c>
      <c r="AC251" s="98">
        <f t="shared" si="3"/>
        <v>0</v>
      </c>
    </row>
    <row r="252" spans="1:32" ht="15" customHeight="1">
      <c r="A252">
        <v>1</v>
      </c>
      <c r="B252" s="994" t="str">
        <f>'06.01-ELETRICO E LUMINOTECNICO'!$B$132</f>
        <v>06.03.100.14</v>
      </c>
      <c r="C252" s="996" t="str">
        <f>'06.01-ELETRICO E LUMINOTECNICO'!$C$132</f>
        <v>DISJUNTOR MONOPOLAR TIPO DIN, CORRENTE NOMINAL DE 20A - FORNECIMENTO E INSTALAÇÃO. AF_07/2025</v>
      </c>
      <c r="D252" s="998">
        <f>'06.01-ELETRICO E LUMINOTECNICO'!$H$132</f>
        <v>0</v>
      </c>
      <c r="E252" s="175"/>
      <c r="F252" s="161">
        <f>$E$252*$D$252</f>
        <v>0</v>
      </c>
      <c r="G252" s="176"/>
      <c r="H252" s="167">
        <f>$G$252*$D$252</f>
        <v>0</v>
      </c>
      <c r="I252" s="176"/>
      <c r="J252" s="167">
        <f>$I$252*$D$252</f>
        <v>0</v>
      </c>
      <c r="K252" s="176"/>
      <c r="L252" s="167">
        <f>$K$252*$D$252</f>
        <v>0</v>
      </c>
      <c r="M252" s="176">
        <v>1</v>
      </c>
      <c r="N252" s="167">
        <f>$M$252*$D$252</f>
        <v>0</v>
      </c>
      <c r="O252" s="176"/>
      <c r="P252" s="167">
        <f>$O$252*$D$252</f>
        <v>0</v>
      </c>
      <c r="Q252" s="176"/>
      <c r="R252" s="167">
        <f>$Q$252*$D$252</f>
        <v>0</v>
      </c>
      <c r="S252" s="176"/>
      <c r="T252" s="167">
        <f>$S$252*$D$252</f>
        <v>0</v>
      </c>
      <c r="U252" s="176"/>
      <c r="V252" s="167">
        <f>$U$252*$D$252</f>
        <v>0</v>
      </c>
      <c r="W252" s="176"/>
      <c r="X252" s="167">
        <f>$W$252*$D$252</f>
        <v>0</v>
      </c>
      <c r="Y252" s="176"/>
      <c r="Z252" s="167">
        <f>$Y$252*$D$252</f>
        <v>0</v>
      </c>
      <c r="AA252" s="176"/>
      <c r="AB252" s="167">
        <f>$AA$252*$D$252</f>
        <v>0</v>
      </c>
      <c r="AC252" s="98">
        <f t="shared" si="3"/>
        <v>0</v>
      </c>
      <c r="AF252" t="s">
        <v>2355</v>
      </c>
    </row>
    <row r="253" spans="1:32" ht="15" customHeight="1" thickBot="1">
      <c r="A253">
        <v>2</v>
      </c>
      <c r="B253" s="995"/>
      <c r="C253" s="997"/>
      <c r="D253" s="999"/>
      <c r="E253" s="162">
        <f>$E$252</f>
        <v>0</v>
      </c>
      <c r="F253" s="163">
        <f>$F$252</f>
        <v>0</v>
      </c>
      <c r="G253" s="164">
        <f>$G$252+$E$253</f>
        <v>0</v>
      </c>
      <c r="H253" s="165">
        <f>$H$252+$F$253</f>
        <v>0</v>
      </c>
      <c r="I253" s="164">
        <f>$I$252+$G$253</f>
        <v>0</v>
      </c>
      <c r="J253" s="165">
        <f>$J$252+$H$253</f>
        <v>0</v>
      </c>
      <c r="K253" s="164">
        <f>$K$252+$I$253</f>
        <v>0</v>
      </c>
      <c r="L253" s="165">
        <f>$L$252+$J$253</f>
        <v>0</v>
      </c>
      <c r="M253" s="164">
        <f>$M$252+$K$253</f>
        <v>1</v>
      </c>
      <c r="N253" s="165">
        <f>$N$252+$L$253</f>
        <v>0</v>
      </c>
      <c r="O253" s="164">
        <f>$O$252+$M$253</f>
        <v>1</v>
      </c>
      <c r="P253" s="165">
        <f>$P$252+$N$253</f>
        <v>0</v>
      </c>
      <c r="Q253" s="164">
        <f>$Q$252+$O$253</f>
        <v>1</v>
      </c>
      <c r="R253" s="165">
        <f>$R$252+$P$253</f>
        <v>0</v>
      </c>
      <c r="S253" s="164">
        <f>$S$252+$Q$253</f>
        <v>1</v>
      </c>
      <c r="T253" s="165">
        <f>$T$252+$R$253</f>
        <v>0</v>
      </c>
      <c r="U253" s="164">
        <f>$U$252+$S$253</f>
        <v>1</v>
      </c>
      <c r="V253" s="165">
        <f>$V$252+$T$253</f>
        <v>0</v>
      </c>
      <c r="W253" s="164">
        <f>$W$252+$U$253</f>
        <v>1</v>
      </c>
      <c r="X253" s="165">
        <f>$X$252+$V$253</f>
        <v>0</v>
      </c>
      <c r="Y253" s="164">
        <f>$Y$252+$W$253</f>
        <v>1</v>
      </c>
      <c r="Z253" s="165">
        <f>$Z$252+$X$253</f>
        <v>0</v>
      </c>
      <c r="AA253" s="164">
        <f>$AA$252+$Y$253</f>
        <v>1</v>
      </c>
      <c r="AB253" s="165">
        <f>$AB$252+$Z$253</f>
        <v>0</v>
      </c>
      <c r="AC253" s="98">
        <f t="shared" si="3"/>
        <v>0</v>
      </c>
    </row>
    <row r="254" spans="1:32" ht="15" customHeight="1">
      <c r="A254">
        <v>1</v>
      </c>
      <c r="B254" s="994" t="str">
        <f>'06.01-ELETRICO E LUMINOTECNICO'!$B$133</f>
        <v>06.03.100.15</v>
      </c>
      <c r="C254" s="996" t="str">
        <f>'06.01-ELETRICO E LUMINOTECNICO'!$C$133</f>
        <v>DISJUNTOR BIPOLAR TIPO DIN, CORRENTE NOMINAL DE 10A - FORNECIMENTO E INSTALAÇÃO. AF_07/2025</v>
      </c>
      <c r="D254" s="998">
        <f>'06.01-ELETRICO E LUMINOTECNICO'!$H$133</f>
        <v>0</v>
      </c>
      <c r="E254" s="175"/>
      <c r="F254" s="161">
        <f>$E$254*$D$254</f>
        <v>0</v>
      </c>
      <c r="G254" s="176"/>
      <c r="H254" s="167">
        <f>$G$254*$D$254</f>
        <v>0</v>
      </c>
      <c r="I254" s="176"/>
      <c r="J254" s="167">
        <f>$I$254*$D$254</f>
        <v>0</v>
      </c>
      <c r="K254" s="176"/>
      <c r="L254" s="167">
        <f>$K$254*$D$254</f>
        <v>0</v>
      </c>
      <c r="M254" s="176">
        <v>1</v>
      </c>
      <c r="N254" s="167">
        <f>$M$254*$D$254</f>
        <v>0</v>
      </c>
      <c r="O254" s="176"/>
      <c r="P254" s="167">
        <f>$O$254*$D$254</f>
        <v>0</v>
      </c>
      <c r="Q254" s="176"/>
      <c r="R254" s="167">
        <f>$Q$254*$D$254</f>
        <v>0</v>
      </c>
      <c r="S254" s="176"/>
      <c r="T254" s="167">
        <f>$S$254*$D$254</f>
        <v>0</v>
      </c>
      <c r="U254" s="176"/>
      <c r="V254" s="167">
        <f>$U$254*$D$254</f>
        <v>0</v>
      </c>
      <c r="W254" s="176"/>
      <c r="X254" s="167">
        <f>$W$254*$D$254</f>
        <v>0</v>
      </c>
      <c r="Y254" s="176"/>
      <c r="Z254" s="167">
        <f>$Y$254*$D$254</f>
        <v>0</v>
      </c>
      <c r="AA254" s="176"/>
      <c r="AB254" s="167">
        <f>$AA$254*$D$254</f>
        <v>0</v>
      </c>
      <c r="AC254" s="98">
        <f t="shared" si="3"/>
        <v>0</v>
      </c>
      <c r="AF254" t="s">
        <v>2356</v>
      </c>
    </row>
    <row r="255" spans="1:32" ht="15" customHeight="1" thickBot="1">
      <c r="A255">
        <v>2</v>
      </c>
      <c r="B255" s="995"/>
      <c r="C255" s="997"/>
      <c r="D255" s="999"/>
      <c r="E255" s="162">
        <f>$E$254</f>
        <v>0</v>
      </c>
      <c r="F255" s="163">
        <f>$F$254</f>
        <v>0</v>
      </c>
      <c r="G255" s="164">
        <f>$G$254+$E$255</f>
        <v>0</v>
      </c>
      <c r="H255" s="165">
        <f>$H$254+$F$255</f>
        <v>0</v>
      </c>
      <c r="I255" s="164">
        <f>$I$254+$G$255</f>
        <v>0</v>
      </c>
      <c r="J255" s="165">
        <f>$J$254+$H$255</f>
        <v>0</v>
      </c>
      <c r="K255" s="164">
        <f>$K$254+$I$255</f>
        <v>0</v>
      </c>
      <c r="L255" s="165">
        <f>$L$254+$J$255</f>
        <v>0</v>
      </c>
      <c r="M255" s="164">
        <f>$M$254+$K$255</f>
        <v>1</v>
      </c>
      <c r="N255" s="165">
        <f>$N$254+$L$255</f>
        <v>0</v>
      </c>
      <c r="O255" s="164">
        <f>$O$254+$M$255</f>
        <v>1</v>
      </c>
      <c r="P255" s="165">
        <f>$P$254+$N$255</f>
        <v>0</v>
      </c>
      <c r="Q255" s="164">
        <f>$Q$254+$O$255</f>
        <v>1</v>
      </c>
      <c r="R255" s="165">
        <f>$R$254+$P$255</f>
        <v>0</v>
      </c>
      <c r="S255" s="164">
        <f>$S$254+$Q$255</f>
        <v>1</v>
      </c>
      <c r="T255" s="165">
        <f>$T$254+$R$255</f>
        <v>0</v>
      </c>
      <c r="U255" s="164">
        <f>$U$254+$S$255</f>
        <v>1</v>
      </c>
      <c r="V255" s="165">
        <f>$V$254+$T$255</f>
        <v>0</v>
      </c>
      <c r="W255" s="164">
        <f>$W$254+$U$255</f>
        <v>1</v>
      </c>
      <c r="X255" s="165">
        <f>$X$254+$V$255</f>
        <v>0</v>
      </c>
      <c r="Y255" s="164">
        <f>$Y$254+$W$255</f>
        <v>1</v>
      </c>
      <c r="Z255" s="165">
        <f>$Z$254+$X$255</f>
        <v>0</v>
      </c>
      <c r="AA255" s="164">
        <f>$AA$254+$Y$255</f>
        <v>1</v>
      </c>
      <c r="AB255" s="165">
        <f>$AB$254+$Z$255</f>
        <v>0</v>
      </c>
      <c r="AC255" s="98">
        <f t="shared" si="3"/>
        <v>0</v>
      </c>
    </row>
    <row r="256" spans="1:32" ht="15" customHeight="1">
      <c r="A256">
        <v>1</v>
      </c>
      <c r="B256" s="994" t="str">
        <f>'06.01-ELETRICO E LUMINOTECNICO'!$B$134</f>
        <v>06.03.100.16</v>
      </c>
      <c r="C256" s="996" t="str">
        <f>'06.01-ELETRICO E LUMINOTECNICO'!$C$134</f>
        <v>DISJUNTOR BIPOLAR TIPO DIN, CORRENTE NOMINAL DE 16A - FORNECIMENTO E INSTALAÇÃO. AF_07/2025</v>
      </c>
      <c r="D256" s="998">
        <f>'06.01-ELETRICO E LUMINOTECNICO'!$H$134</f>
        <v>0</v>
      </c>
      <c r="E256" s="175"/>
      <c r="F256" s="161">
        <f>$E$256*$D$256</f>
        <v>0</v>
      </c>
      <c r="G256" s="176"/>
      <c r="H256" s="167">
        <f>$G$256*$D$256</f>
        <v>0</v>
      </c>
      <c r="I256" s="176"/>
      <c r="J256" s="167">
        <f>$I$256*$D$256</f>
        <v>0</v>
      </c>
      <c r="K256" s="176"/>
      <c r="L256" s="167">
        <f>$K$256*$D$256</f>
        <v>0</v>
      </c>
      <c r="M256" s="176">
        <v>1</v>
      </c>
      <c r="N256" s="167">
        <f>$M$256*$D$256</f>
        <v>0</v>
      </c>
      <c r="O256" s="176"/>
      <c r="P256" s="167">
        <f>$O$256*$D$256</f>
        <v>0</v>
      </c>
      <c r="Q256" s="176"/>
      <c r="R256" s="167">
        <f>$Q$256*$D$256</f>
        <v>0</v>
      </c>
      <c r="S256" s="176"/>
      <c r="T256" s="167">
        <f>$S$256*$D$256</f>
        <v>0</v>
      </c>
      <c r="U256" s="176"/>
      <c r="V256" s="167">
        <f>$U$256*$D$256</f>
        <v>0</v>
      </c>
      <c r="W256" s="176"/>
      <c r="X256" s="167">
        <f>$W$256*$D$256</f>
        <v>0</v>
      </c>
      <c r="Y256" s="176"/>
      <c r="Z256" s="167">
        <f>$Y$256*$D$256</f>
        <v>0</v>
      </c>
      <c r="AA256" s="176"/>
      <c r="AB256" s="167">
        <f>$AA$256*$D$256</f>
        <v>0</v>
      </c>
      <c r="AC256" s="98">
        <f t="shared" si="3"/>
        <v>0</v>
      </c>
      <c r="AF256" t="s">
        <v>2357</v>
      </c>
    </row>
    <row r="257" spans="1:32" ht="15" customHeight="1" thickBot="1">
      <c r="A257">
        <v>2</v>
      </c>
      <c r="B257" s="995"/>
      <c r="C257" s="997"/>
      <c r="D257" s="999"/>
      <c r="E257" s="162">
        <f>$E$256</f>
        <v>0</v>
      </c>
      <c r="F257" s="163">
        <f>$F$256</f>
        <v>0</v>
      </c>
      <c r="G257" s="164">
        <f>$G$256+$E$257</f>
        <v>0</v>
      </c>
      <c r="H257" s="165">
        <f>$H$256+$F$257</f>
        <v>0</v>
      </c>
      <c r="I257" s="164">
        <f>$I$256+$G$257</f>
        <v>0</v>
      </c>
      <c r="J257" s="165">
        <f>$J$256+$H$257</f>
        <v>0</v>
      </c>
      <c r="K257" s="164">
        <f>$K$256+$I$257</f>
        <v>0</v>
      </c>
      <c r="L257" s="165">
        <f>$L$256+$J$257</f>
        <v>0</v>
      </c>
      <c r="M257" s="164">
        <f>$M$256+$K$257</f>
        <v>1</v>
      </c>
      <c r="N257" s="165">
        <f>$N$256+$L$257</f>
        <v>0</v>
      </c>
      <c r="O257" s="164">
        <f>$O$256+$M$257</f>
        <v>1</v>
      </c>
      <c r="P257" s="165">
        <f>$P$256+$N$257</f>
        <v>0</v>
      </c>
      <c r="Q257" s="164">
        <f>$Q$256+$O$257</f>
        <v>1</v>
      </c>
      <c r="R257" s="165">
        <f>$R$256+$P$257</f>
        <v>0</v>
      </c>
      <c r="S257" s="164">
        <f>$S$256+$Q$257</f>
        <v>1</v>
      </c>
      <c r="T257" s="165">
        <f>$T$256+$R$257</f>
        <v>0</v>
      </c>
      <c r="U257" s="164">
        <f>$U$256+$S$257</f>
        <v>1</v>
      </c>
      <c r="V257" s="165">
        <f>$V$256+$T$257</f>
        <v>0</v>
      </c>
      <c r="W257" s="164">
        <f>$W$256+$U$257</f>
        <v>1</v>
      </c>
      <c r="X257" s="165">
        <f>$X$256+$V$257</f>
        <v>0</v>
      </c>
      <c r="Y257" s="164">
        <f>$Y$256+$W$257</f>
        <v>1</v>
      </c>
      <c r="Z257" s="165">
        <f>$Z$256+$X$257</f>
        <v>0</v>
      </c>
      <c r="AA257" s="164">
        <f>$AA$256+$Y$257</f>
        <v>1</v>
      </c>
      <c r="AB257" s="165">
        <f>$AB$256+$Z$257</f>
        <v>0</v>
      </c>
      <c r="AC257" s="98">
        <f t="shared" si="3"/>
        <v>0</v>
      </c>
    </row>
    <row r="258" spans="1:32" ht="15" customHeight="1">
      <c r="A258">
        <v>1</v>
      </c>
      <c r="B258" s="994" t="str">
        <f>'06.01-ELETRICO E LUMINOTECNICO'!$B$135</f>
        <v>06.03.100.17</v>
      </c>
      <c r="C258" s="996" t="str">
        <f>'06.01-ELETRICO E LUMINOTECNICO'!$C$135</f>
        <v>DISJUNTOR TRIPOLAR TIPO DIN, CORRENTE NOMINAL DE 10A - FORNECIMENTO E INSTALAÇÃO. AF_07/2025</v>
      </c>
      <c r="D258" s="998">
        <f>'06.01-ELETRICO E LUMINOTECNICO'!$H$135</f>
        <v>0</v>
      </c>
      <c r="E258" s="175"/>
      <c r="F258" s="161">
        <f>$E$258*$D$258</f>
        <v>0</v>
      </c>
      <c r="G258" s="176"/>
      <c r="H258" s="167">
        <f>$G$258*$D$258</f>
        <v>0</v>
      </c>
      <c r="I258" s="176"/>
      <c r="J258" s="167">
        <f>$I$258*$D$258</f>
        <v>0</v>
      </c>
      <c r="K258" s="176"/>
      <c r="L258" s="167">
        <f>$K$258*$D$258</f>
        <v>0</v>
      </c>
      <c r="M258" s="176">
        <v>1</v>
      </c>
      <c r="N258" s="167">
        <f>$M$258*$D$258</f>
        <v>0</v>
      </c>
      <c r="O258" s="176"/>
      <c r="P258" s="167">
        <f>$O$258*$D$258</f>
        <v>0</v>
      </c>
      <c r="Q258" s="176"/>
      <c r="R258" s="167">
        <f>$Q$258*$D$258</f>
        <v>0</v>
      </c>
      <c r="S258" s="176"/>
      <c r="T258" s="167">
        <f>$S$258*$D$258</f>
        <v>0</v>
      </c>
      <c r="U258" s="176"/>
      <c r="V258" s="167">
        <f>$U$258*$D$258</f>
        <v>0</v>
      </c>
      <c r="W258" s="176"/>
      <c r="X258" s="167">
        <f>$W$258*$D$258</f>
        <v>0</v>
      </c>
      <c r="Y258" s="176"/>
      <c r="Z258" s="167">
        <f>$Y$258*$D$258</f>
        <v>0</v>
      </c>
      <c r="AA258" s="176"/>
      <c r="AB258" s="167">
        <f>$AA$258*$D$258</f>
        <v>0</v>
      </c>
      <c r="AC258" s="98">
        <f t="shared" si="3"/>
        <v>0</v>
      </c>
      <c r="AF258" t="s">
        <v>2358</v>
      </c>
    </row>
    <row r="259" spans="1:32" ht="15" customHeight="1" thickBot="1">
      <c r="A259">
        <v>2</v>
      </c>
      <c r="B259" s="995"/>
      <c r="C259" s="997"/>
      <c r="D259" s="999"/>
      <c r="E259" s="162">
        <f>$E$258</f>
        <v>0</v>
      </c>
      <c r="F259" s="163">
        <f>$F$258</f>
        <v>0</v>
      </c>
      <c r="G259" s="164">
        <f>$G$258+$E$259</f>
        <v>0</v>
      </c>
      <c r="H259" s="165">
        <f>$H$258+$F$259</f>
        <v>0</v>
      </c>
      <c r="I259" s="164">
        <f>$I$258+$G$259</f>
        <v>0</v>
      </c>
      <c r="J259" s="165">
        <f>$J$258+$H$259</f>
        <v>0</v>
      </c>
      <c r="K259" s="164">
        <f>$K$258+$I$259</f>
        <v>0</v>
      </c>
      <c r="L259" s="165">
        <f>$L$258+$J$259</f>
        <v>0</v>
      </c>
      <c r="M259" s="164">
        <f>$M$258+$K$259</f>
        <v>1</v>
      </c>
      <c r="N259" s="165">
        <f>$N$258+$L$259</f>
        <v>0</v>
      </c>
      <c r="O259" s="164">
        <f>$O$258+$M$259</f>
        <v>1</v>
      </c>
      <c r="P259" s="165">
        <f>$P$258+$N$259</f>
        <v>0</v>
      </c>
      <c r="Q259" s="164">
        <f>$Q$258+$O$259</f>
        <v>1</v>
      </c>
      <c r="R259" s="165">
        <f>$R$258+$P$259</f>
        <v>0</v>
      </c>
      <c r="S259" s="164">
        <f>$S$258+$Q$259</f>
        <v>1</v>
      </c>
      <c r="T259" s="165">
        <f>$T$258+$R$259</f>
        <v>0</v>
      </c>
      <c r="U259" s="164">
        <f>$U$258+$S$259</f>
        <v>1</v>
      </c>
      <c r="V259" s="165">
        <f>$V$258+$T$259</f>
        <v>0</v>
      </c>
      <c r="W259" s="164">
        <f>$W$258+$U$259</f>
        <v>1</v>
      </c>
      <c r="X259" s="165">
        <f>$X$258+$V$259</f>
        <v>0</v>
      </c>
      <c r="Y259" s="164">
        <f>$Y$258+$W$259</f>
        <v>1</v>
      </c>
      <c r="Z259" s="165">
        <f>$Z$258+$X$259</f>
        <v>0</v>
      </c>
      <c r="AA259" s="164">
        <f>$AA$258+$Y$259</f>
        <v>1</v>
      </c>
      <c r="AB259" s="165">
        <f>$AB$258+$Z$259</f>
        <v>0</v>
      </c>
      <c r="AC259" s="98">
        <f t="shared" si="3"/>
        <v>0</v>
      </c>
    </row>
    <row r="260" spans="1:32" ht="15" customHeight="1">
      <c r="A260">
        <v>1</v>
      </c>
      <c r="B260" s="994" t="str">
        <f>'06.01-ELETRICO E LUMINOTECNICO'!$B$136</f>
        <v>06.03.100.18</v>
      </c>
      <c r="C260" s="996" t="str">
        <f>'06.01-ELETRICO E LUMINOTECNICO'!$C$136</f>
        <v>DISJUNTOR TRIPOLAR TIPO DIN, CORRENTE NOMINAL DE 16A - FORNECIMENTO E INSTALAÇÃO. AF_07/2025</v>
      </c>
      <c r="D260" s="998">
        <f>'06.01-ELETRICO E LUMINOTECNICO'!$H$136</f>
        <v>0</v>
      </c>
      <c r="E260" s="175"/>
      <c r="F260" s="161">
        <f>$E$260*$D$260</f>
        <v>0</v>
      </c>
      <c r="G260" s="176"/>
      <c r="H260" s="167">
        <f>$G$260*$D$260</f>
        <v>0</v>
      </c>
      <c r="I260" s="176"/>
      <c r="J260" s="167">
        <f>$I$260*$D$260</f>
        <v>0</v>
      </c>
      <c r="K260" s="176">
        <v>0.8</v>
      </c>
      <c r="L260" s="167">
        <f>$K$260*$D$260</f>
        <v>0</v>
      </c>
      <c r="M260" s="176">
        <v>0.2</v>
      </c>
      <c r="N260" s="167">
        <f>$M$260*$D$260</f>
        <v>0</v>
      </c>
      <c r="O260" s="176"/>
      <c r="P260" s="167">
        <f>$O$260*$D$260</f>
        <v>0</v>
      </c>
      <c r="Q260" s="176"/>
      <c r="R260" s="167">
        <f>$Q$260*$D$260</f>
        <v>0</v>
      </c>
      <c r="S260" s="176"/>
      <c r="T260" s="167">
        <f>$S$260*$D$260</f>
        <v>0</v>
      </c>
      <c r="U260" s="176"/>
      <c r="V260" s="167">
        <f>$U$260*$D$260</f>
        <v>0</v>
      </c>
      <c r="W260" s="176"/>
      <c r="X260" s="167">
        <f>$W$260*$D$260</f>
        <v>0</v>
      </c>
      <c r="Y260" s="176"/>
      <c r="Z260" s="167">
        <f>$Y$260*$D$260</f>
        <v>0</v>
      </c>
      <c r="AA260" s="176"/>
      <c r="AB260" s="167">
        <f>$AA$260*$D$260</f>
        <v>0</v>
      </c>
      <c r="AC260" s="98">
        <f t="shared" si="3"/>
        <v>0</v>
      </c>
      <c r="AF260" t="s">
        <v>2359</v>
      </c>
    </row>
    <row r="261" spans="1:32" ht="15" customHeight="1" thickBot="1">
      <c r="A261">
        <v>2</v>
      </c>
      <c r="B261" s="995"/>
      <c r="C261" s="997"/>
      <c r="D261" s="999"/>
      <c r="E261" s="162">
        <f>$E$260</f>
        <v>0</v>
      </c>
      <c r="F261" s="163">
        <f>$F$260</f>
        <v>0</v>
      </c>
      <c r="G261" s="164">
        <f>$G$260+$E$261</f>
        <v>0</v>
      </c>
      <c r="H261" s="165">
        <f>$H$260+$F$261</f>
        <v>0</v>
      </c>
      <c r="I261" s="164">
        <f>$I$260+$G$261</f>
        <v>0</v>
      </c>
      <c r="J261" s="165">
        <f>$J$260+$H$261</f>
        <v>0</v>
      </c>
      <c r="K261" s="164">
        <f>$K$260+$I$261</f>
        <v>0.8</v>
      </c>
      <c r="L261" s="165">
        <f>$L$260+$J$261</f>
        <v>0</v>
      </c>
      <c r="M261" s="164">
        <f>$M$260+$K$261</f>
        <v>1</v>
      </c>
      <c r="N261" s="165">
        <f>$N$260+$L$261</f>
        <v>0</v>
      </c>
      <c r="O261" s="164">
        <f>$O$260+$M$261</f>
        <v>1</v>
      </c>
      <c r="P261" s="165">
        <f>$P$260+$N$261</f>
        <v>0</v>
      </c>
      <c r="Q261" s="164">
        <f>$Q$260+$O$261</f>
        <v>1</v>
      </c>
      <c r="R261" s="165">
        <f>$R$260+$P$261</f>
        <v>0</v>
      </c>
      <c r="S261" s="164">
        <f>$S$260+$Q$261</f>
        <v>1</v>
      </c>
      <c r="T261" s="165">
        <f>$T$260+$R$261</f>
        <v>0</v>
      </c>
      <c r="U261" s="164">
        <f>$U$260+$S$261</f>
        <v>1</v>
      </c>
      <c r="V261" s="165">
        <f>$V$260+$T$261</f>
        <v>0</v>
      </c>
      <c r="W261" s="164">
        <f>$W$260+$U$261</f>
        <v>1</v>
      </c>
      <c r="X261" s="165">
        <f>$X$260+$V$261</f>
        <v>0</v>
      </c>
      <c r="Y261" s="164">
        <f>$Y$260+$W$261</f>
        <v>1</v>
      </c>
      <c r="Z261" s="165">
        <f>$Z$260+$X$261</f>
        <v>0</v>
      </c>
      <c r="AA261" s="164">
        <f>$AA$260+$Y$261</f>
        <v>1</v>
      </c>
      <c r="AB261" s="165">
        <f>$AB$260+$Z$261</f>
        <v>0</v>
      </c>
      <c r="AC261" s="98">
        <f t="shared" si="3"/>
        <v>0</v>
      </c>
    </row>
    <row r="262" spans="1:32" ht="15" customHeight="1">
      <c r="A262">
        <v>1</v>
      </c>
      <c r="B262" s="994" t="str">
        <f>'06.01-ELETRICO E LUMINOTECNICO'!$B$137</f>
        <v>06.03.100.19</v>
      </c>
      <c r="C262" s="996" t="str">
        <f>'06.01-ELETRICO E LUMINOTECNICO'!$C$137</f>
        <v>DISJUNTOR TRIPOLAR TIPO DIN, CORRENTE NOMINAL DE 25A - FORNECIMENTO E INSTALAÇÃO. AF_07/2025</v>
      </c>
      <c r="D262" s="998">
        <f>'06.01-ELETRICO E LUMINOTECNICO'!$H$137</f>
        <v>0</v>
      </c>
      <c r="E262" s="175"/>
      <c r="F262" s="161">
        <f>$E$262*$D$262</f>
        <v>0</v>
      </c>
      <c r="G262" s="176"/>
      <c r="H262" s="167">
        <f>$G$262*$D$262</f>
        <v>0</v>
      </c>
      <c r="I262" s="176"/>
      <c r="J262" s="167">
        <f>$I$262*$D$262</f>
        <v>0</v>
      </c>
      <c r="K262" s="176">
        <v>0.8</v>
      </c>
      <c r="L262" s="167">
        <f>$K$262*$D$262</f>
        <v>0</v>
      </c>
      <c r="M262" s="176">
        <v>0.2</v>
      </c>
      <c r="N262" s="167">
        <f>$M$262*$D$262</f>
        <v>0</v>
      </c>
      <c r="O262" s="176"/>
      <c r="P262" s="167">
        <f>$O$262*$D$262</f>
        <v>0</v>
      </c>
      <c r="Q262" s="176"/>
      <c r="R262" s="167">
        <f>$Q$262*$D$262</f>
        <v>0</v>
      </c>
      <c r="S262" s="176"/>
      <c r="T262" s="167">
        <f>$S$262*$D$262</f>
        <v>0</v>
      </c>
      <c r="U262" s="176"/>
      <c r="V262" s="167">
        <f>$U$262*$D$262</f>
        <v>0</v>
      </c>
      <c r="W262" s="176"/>
      <c r="X262" s="167">
        <f>$W$262*$D$262</f>
        <v>0</v>
      </c>
      <c r="Y262" s="176"/>
      <c r="Z262" s="167">
        <f>$Y$262*$D$262</f>
        <v>0</v>
      </c>
      <c r="AA262" s="176"/>
      <c r="AB262" s="167">
        <f>$AA$262*$D$262</f>
        <v>0</v>
      </c>
      <c r="AC262" s="98">
        <f t="shared" si="3"/>
        <v>0</v>
      </c>
      <c r="AF262" t="s">
        <v>2360</v>
      </c>
    </row>
    <row r="263" spans="1:32" ht="15" customHeight="1" thickBot="1">
      <c r="A263">
        <v>2</v>
      </c>
      <c r="B263" s="995"/>
      <c r="C263" s="997"/>
      <c r="D263" s="999"/>
      <c r="E263" s="162">
        <f>$E$262</f>
        <v>0</v>
      </c>
      <c r="F263" s="163">
        <f>$F$262</f>
        <v>0</v>
      </c>
      <c r="G263" s="164">
        <f>$G$262+$E$263</f>
        <v>0</v>
      </c>
      <c r="H263" s="165">
        <f>$H$262+$F$263</f>
        <v>0</v>
      </c>
      <c r="I263" s="164">
        <f>$I$262+$G$263</f>
        <v>0</v>
      </c>
      <c r="J263" s="165">
        <f>$J$262+$H$263</f>
        <v>0</v>
      </c>
      <c r="K263" s="164">
        <f>$K$262+$I$263</f>
        <v>0.8</v>
      </c>
      <c r="L263" s="165">
        <f>$L$262+$J$263</f>
        <v>0</v>
      </c>
      <c r="M263" s="164">
        <f>$M$262+$K$263</f>
        <v>1</v>
      </c>
      <c r="N263" s="165">
        <f>$N$262+$L$263</f>
        <v>0</v>
      </c>
      <c r="O263" s="164">
        <f>$O$262+$M$263</f>
        <v>1</v>
      </c>
      <c r="P263" s="165">
        <f>$P$262+$N$263</f>
        <v>0</v>
      </c>
      <c r="Q263" s="164">
        <f>$Q$262+$O$263</f>
        <v>1</v>
      </c>
      <c r="R263" s="165">
        <f>$R$262+$P$263</f>
        <v>0</v>
      </c>
      <c r="S263" s="164">
        <f>$S$262+$Q$263</f>
        <v>1</v>
      </c>
      <c r="T263" s="165">
        <f>$T$262+$R$263</f>
        <v>0</v>
      </c>
      <c r="U263" s="164">
        <f>$U$262+$S$263</f>
        <v>1</v>
      </c>
      <c r="V263" s="165">
        <f>$V$262+$T$263</f>
        <v>0</v>
      </c>
      <c r="W263" s="164">
        <f>$W$262+$U$263</f>
        <v>1</v>
      </c>
      <c r="X263" s="165">
        <f>$X$262+$V$263</f>
        <v>0</v>
      </c>
      <c r="Y263" s="164">
        <f>$Y$262+$W$263</f>
        <v>1</v>
      </c>
      <c r="Z263" s="165">
        <f>$Z$262+$X$263</f>
        <v>0</v>
      </c>
      <c r="AA263" s="164">
        <f>$AA$262+$Y$263</f>
        <v>1</v>
      </c>
      <c r="AB263" s="165">
        <f>$AB$262+$Z$263</f>
        <v>0</v>
      </c>
      <c r="AC263" s="98">
        <f t="shared" si="3"/>
        <v>0</v>
      </c>
    </row>
    <row r="264" spans="1:32" ht="15" customHeight="1">
      <c r="A264">
        <v>1</v>
      </c>
      <c r="B264" s="994" t="str">
        <f>'06.01-ELETRICO E LUMINOTECNICO'!$B$138</f>
        <v>06.03.100.20</v>
      </c>
      <c r="C264" s="996" t="str">
        <f>'06.01-ELETRICO E LUMINOTECNICO'!$C$138</f>
        <v>CAIXA DE PASSAGEM  METÁLICA 30X30 COM TAMPA INSTALADA EM REDE DE DISTRIBUIÇÃO DE ELETRODUTOS</v>
      </c>
      <c r="D264" s="998">
        <f>'06.01-ELETRICO E LUMINOTECNICO'!$H$138</f>
        <v>0</v>
      </c>
      <c r="E264" s="175"/>
      <c r="F264" s="161">
        <f>$E$264*$D$264</f>
        <v>0</v>
      </c>
      <c r="G264" s="176"/>
      <c r="H264" s="167">
        <f>$G$264*$D$264</f>
        <v>0</v>
      </c>
      <c r="I264" s="176"/>
      <c r="J264" s="167">
        <f>$I$264*$D$264</f>
        <v>0</v>
      </c>
      <c r="K264" s="176">
        <v>0.8</v>
      </c>
      <c r="L264" s="167">
        <f>$K$264*$D$264</f>
        <v>0</v>
      </c>
      <c r="M264" s="176">
        <v>0.2</v>
      </c>
      <c r="N264" s="167">
        <f>$M$264*$D$264</f>
        <v>0</v>
      </c>
      <c r="O264" s="176"/>
      <c r="P264" s="167">
        <f>$O$264*$D$264</f>
        <v>0</v>
      </c>
      <c r="Q264" s="176"/>
      <c r="R264" s="167">
        <f>$Q$264*$D$264</f>
        <v>0</v>
      </c>
      <c r="S264" s="176"/>
      <c r="T264" s="167">
        <f>$S$264*$D$264</f>
        <v>0</v>
      </c>
      <c r="U264" s="176"/>
      <c r="V264" s="167">
        <f>$U$264*$D$264</f>
        <v>0</v>
      </c>
      <c r="W264" s="176"/>
      <c r="X264" s="167">
        <f>$W$264*$D$264</f>
        <v>0</v>
      </c>
      <c r="Y264" s="176"/>
      <c r="Z264" s="167">
        <f>$Y$264*$D$264</f>
        <v>0</v>
      </c>
      <c r="AA264" s="176"/>
      <c r="AB264" s="167">
        <f>$AA$264*$D$264</f>
        <v>0</v>
      </c>
      <c r="AC264" s="98">
        <f t="shared" si="3"/>
        <v>0</v>
      </c>
      <c r="AF264" t="s">
        <v>2361</v>
      </c>
    </row>
    <row r="265" spans="1:32" ht="15" customHeight="1" thickBot="1">
      <c r="A265">
        <v>2</v>
      </c>
      <c r="B265" s="995"/>
      <c r="C265" s="997"/>
      <c r="D265" s="999"/>
      <c r="E265" s="162">
        <f>$E$264</f>
        <v>0</v>
      </c>
      <c r="F265" s="163">
        <f>$F$264</f>
        <v>0</v>
      </c>
      <c r="G265" s="164">
        <f>$G$264+$E$265</f>
        <v>0</v>
      </c>
      <c r="H265" s="165">
        <f>$H$264+$F$265</f>
        <v>0</v>
      </c>
      <c r="I265" s="164">
        <f>$I$264+$G$265</f>
        <v>0</v>
      </c>
      <c r="J265" s="165">
        <f>$J$264+$H$265</f>
        <v>0</v>
      </c>
      <c r="K265" s="164">
        <f>$K$264+$I$265</f>
        <v>0.8</v>
      </c>
      <c r="L265" s="165">
        <f>$L$264+$J$265</f>
        <v>0</v>
      </c>
      <c r="M265" s="164">
        <f>$M$264+$K$265</f>
        <v>1</v>
      </c>
      <c r="N265" s="165">
        <f>$N$264+$L$265</f>
        <v>0</v>
      </c>
      <c r="O265" s="164">
        <f>$O$264+$M$265</f>
        <v>1</v>
      </c>
      <c r="P265" s="165">
        <f>$P$264+$N$265</f>
        <v>0</v>
      </c>
      <c r="Q265" s="164">
        <f>$Q$264+$O$265</f>
        <v>1</v>
      </c>
      <c r="R265" s="165">
        <f>$R$264+$P$265</f>
        <v>0</v>
      </c>
      <c r="S265" s="164">
        <f>$S$264+$Q$265</f>
        <v>1</v>
      </c>
      <c r="T265" s="165">
        <f>$T$264+$R$265</f>
        <v>0</v>
      </c>
      <c r="U265" s="164">
        <f>$U$264+$S$265</f>
        <v>1</v>
      </c>
      <c r="V265" s="165">
        <f>$V$264+$T$265</f>
        <v>0</v>
      </c>
      <c r="W265" s="164">
        <f>$W$264+$U$265</f>
        <v>1</v>
      </c>
      <c r="X265" s="165">
        <f>$X$264+$V$265</f>
        <v>0</v>
      </c>
      <c r="Y265" s="164">
        <f>$Y$264+$W$265</f>
        <v>1</v>
      </c>
      <c r="Z265" s="165">
        <f>$Z$264+$X$265</f>
        <v>0</v>
      </c>
      <c r="AA265" s="164">
        <f>$AA$264+$Y$265</f>
        <v>1</v>
      </c>
      <c r="AB265" s="165">
        <f>$AB$264+$Z$265</f>
        <v>0</v>
      </c>
      <c r="AC265" s="98">
        <f t="shared" si="3"/>
        <v>0</v>
      </c>
    </row>
    <row r="266" spans="1:32" ht="15" customHeight="1">
      <c r="A266">
        <v>1</v>
      </c>
      <c r="B266" s="994" t="str">
        <f>'06.01-ELETRICO E LUMINOTECNICO'!$B$139</f>
        <v>06.03.100.21</v>
      </c>
      <c r="C266" s="996" t="str">
        <f>'06.01-ELETRICO E LUMINOTECNICO'!$C$139</f>
        <v>CABO DE COBRE FLEXÍVEL ISOLADO, 2,5 MM², ANTI-CHAMA 450/750 V, PARA CIRCUITOS TERMINAIS - FORNECIMENTO E INSTALAÇÃO. AF_03/2023</v>
      </c>
      <c r="D266" s="998">
        <f>'06.01-ELETRICO E LUMINOTECNICO'!$H$139</f>
        <v>0</v>
      </c>
      <c r="E266" s="175"/>
      <c r="F266" s="161">
        <f>$E$266*$D$266</f>
        <v>0</v>
      </c>
      <c r="G266" s="176"/>
      <c r="H266" s="167">
        <f>$G$266*$D$266</f>
        <v>0</v>
      </c>
      <c r="I266" s="176"/>
      <c r="J266" s="167">
        <f>$I$266*$D$266</f>
        <v>0</v>
      </c>
      <c r="K266" s="176"/>
      <c r="L266" s="167">
        <f>$K$266*$D$266</f>
        <v>0</v>
      </c>
      <c r="M266" s="176">
        <v>0.5</v>
      </c>
      <c r="N266" s="167">
        <f>$M$266*$D$266</f>
        <v>0</v>
      </c>
      <c r="O266" s="176">
        <v>0.5</v>
      </c>
      <c r="P266" s="167">
        <f>$O$266*$D$266</f>
        <v>0</v>
      </c>
      <c r="Q266" s="176"/>
      <c r="R266" s="167">
        <f>$Q$266*$D$266</f>
        <v>0</v>
      </c>
      <c r="S266" s="176"/>
      <c r="T266" s="167">
        <f>$S$266*$D$266</f>
        <v>0</v>
      </c>
      <c r="U266" s="176"/>
      <c r="V266" s="167">
        <f>$U$266*$D$266</f>
        <v>0</v>
      </c>
      <c r="W266" s="176"/>
      <c r="X266" s="167">
        <f>$W$266*$D$266</f>
        <v>0</v>
      </c>
      <c r="Y266" s="176"/>
      <c r="Z266" s="167">
        <f>$Y$266*$D$266</f>
        <v>0</v>
      </c>
      <c r="AA266" s="176"/>
      <c r="AB266" s="167">
        <f>$AA$266*$D$266</f>
        <v>0</v>
      </c>
      <c r="AC266" s="98">
        <f t="shared" si="3"/>
        <v>0</v>
      </c>
      <c r="AF266" t="s">
        <v>2362</v>
      </c>
    </row>
    <row r="267" spans="1:32" ht="15" customHeight="1" thickBot="1">
      <c r="A267">
        <v>2</v>
      </c>
      <c r="B267" s="995"/>
      <c r="C267" s="997"/>
      <c r="D267" s="999"/>
      <c r="E267" s="162">
        <f>$E$266</f>
        <v>0</v>
      </c>
      <c r="F267" s="163">
        <f>$F$266</f>
        <v>0</v>
      </c>
      <c r="G267" s="164">
        <f>$G$266+$E$267</f>
        <v>0</v>
      </c>
      <c r="H267" s="165">
        <f>$H$266+$F$267</f>
        <v>0</v>
      </c>
      <c r="I267" s="164">
        <f>$I$266+$G$267</f>
        <v>0</v>
      </c>
      <c r="J267" s="165">
        <f>$J$266+$H$267</f>
        <v>0</v>
      </c>
      <c r="K267" s="164">
        <f>$K$266+$I$267</f>
        <v>0</v>
      </c>
      <c r="L267" s="165">
        <f>$L$266+$J$267</f>
        <v>0</v>
      </c>
      <c r="M267" s="164">
        <f>$M$266+$K$267</f>
        <v>0.5</v>
      </c>
      <c r="N267" s="165">
        <f>$N$266+$L$267</f>
        <v>0</v>
      </c>
      <c r="O267" s="164">
        <f>$O$266+$M$267</f>
        <v>1</v>
      </c>
      <c r="P267" s="165">
        <f>$P$266+$N$267</f>
        <v>0</v>
      </c>
      <c r="Q267" s="164">
        <f>$Q$266+$O$267</f>
        <v>1</v>
      </c>
      <c r="R267" s="165">
        <f>$R$266+$P$267</f>
        <v>0</v>
      </c>
      <c r="S267" s="164">
        <f>$S$266+$Q$267</f>
        <v>1</v>
      </c>
      <c r="T267" s="165">
        <f>$T$266+$R$267</f>
        <v>0</v>
      </c>
      <c r="U267" s="164">
        <f>$U$266+$S$267</f>
        <v>1</v>
      </c>
      <c r="V267" s="165">
        <f>$V$266+$T$267</f>
        <v>0</v>
      </c>
      <c r="W267" s="164">
        <f>$W$266+$U$267</f>
        <v>1</v>
      </c>
      <c r="X267" s="165">
        <f>$X$266+$V$267</f>
        <v>0</v>
      </c>
      <c r="Y267" s="164">
        <f>$Y$266+$W$267</f>
        <v>1</v>
      </c>
      <c r="Z267" s="165">
        <f>$Z$266+$X$267</f>
        <v>0</v>
      </c>
      <c r="AA267" s="164">
        <f>$AA$266+$Y$267</f>
        <v>1</v>
      </c>
      <c r="AB267" s="165">
        <f>$AB$266+$Z$267</f>
        <v>0</v>
      </c>
      <c r="AC267" s="98">
        <f t="shared" si="3"/>
        <v>0</v>
      </c>
    </row>
    <row r="268" spans="1:32" ht="15" customHeight="1">
      <c r="A268">
        <v>1</v>
      </c>
      <c r="B268" s="994" t="str">
        <f>'06.01-ELETRICO E LUMINOTECNICO'!$B$140</f>
        <v>06.03.100.22</v>
      </c>
      <c r="C268" s="996" t="str">
        <f>'06.01-ELETRICO E LUMINOTECNICO'!$C$140</f>
        <v>CABO DE COBRE FLEXÍVEL ISOLADO, 4 MM², ANTI-CHAMA 450/750 V, PARA CIRCUITOS TERMINAIS - FORNECIMENTO E INSTALAÇÃO. AF_03/2023</v>
      </c>
      <c r="D268" s="998">
        <f>'06.01-ELETRICO E LUMINOTECNICO'!$H$140</f>
        <v>0</v>
      </c>
      <c r="E268" s="175"/>
      <c r="F268" s="161">
        <f>$E$268*$D$268</f>
        <v>0</v>
      </c>
      <c r="G268" s="176"/>
      <c r="H268" s="167">
        <f>$G$268*$D$268</f>
        <v>0</v>
      </c>
      <c r="I268" s="176"/>
      <c r="J268" s="167">
        <f>$I$268*$D$268</f>
        <v>0</v>
      </c>
      <c r="K268" s="176"/>
      <c r="L268" s="167">
        <f>$K$268*$D$268</f>
        <v>0</v>
      </c>
      <c r="M268" s="176">
        <v>1</v>
      </c>
      <c r="N268" s="167">
        <f>$M$268*$D$268</f>
        <v>0</v>
      </c>
      <c r="O268" s="176"/>
      <c r="P268" s="167">
        <f>$O$268*$D$268</f>
        <v>0</v>
      </c>
      <c r="Q268" s="176"/>
      <c r="R268" s="167">
        <f>$Q$268*$D$268</f>
        <v>0</v>
      </c>
      <c r="S268" s="176"/>
      <c r="T268" s="167">
        <f>$S$268*$D$268</f>
        <v>0</v>
      </c>
      <c r="U268" s="176"/>
      <c r="V268" s="167">
        <f>$U$268*$D$268</f>
        <v>0</v>
      </c>
      <c r="W268" s="176"/>
      <c r="X268" s="167">
        <f>$W$268*$D$268</f>
        <v>0</v>
      </c>
      <c r="Y268" s="176"/>
      <c r="Z268" s="167">
        <f>$Y$268*$D$268</f>
        <v>0</v>
      </c>
      <c r="AA268" s="176"/>
      <c r="AB268" s="167">
        <f>$AA$268*$D$268</f>
        <v>0</v>
      </c>
      <c r="AC268" s="98">
        <f t="shared" ref="AC268:AC331" si="4">D267-AB268</f>
        <v>0</v>
      </c>
      <c r="AF268" t="s">
        <v>2363</v>
      </c>
    </row>
    <row r="269" spans="1:32" ht="15" customHeight="1" thickBot="1">
      <c r="A269">
        <v>2</v>
      </c>
      <c r="B269" s="995"/>
      <c r="C269" s="997"/>
      <c r="D269" s="999"/>
      <c r="E269" s="162">
        <f>$E$268</f>
        <v>0</v>
      </c>
      <c r="F269" s="163">
        <f>$F$268</f>
        <v>0</v>
      </c>
      <c r="G269" s="164">
        <f>$G$268+$E$269</f>
        <v>0</v>
      </c>
      <c r="H269" s="165">
        <f>$H$268+$F$269</f>
        <v>0</v>
      </c>
      <c r="I269" s="164">
        <f>$I$268+$G$269</f>
        <v>0</v>
      </c>
      <c r="J269" s="165">
        <f>$J$268+$H$269</f>
        <v>0</v>
      </c>
      <c r="K269" s="164">
        <f>$K$268+$I$269</f>
        <v>0</v>
      </c>
      <c r="L269" s="165">
        <f>$L$268+$J$269</f>
        <v>0</v>
      </c>
      <c r="M269" s="164">
        <f>$M$268+$K$269</f>
        <v>1</v>
      </c>
      <c r="N269" s="165">
        <f>$N$268+$L$269</f>
        <v>0</v>
      </c>
      <c r="O269" s="164">
        <f>$O$268+$M$269</f>
        <v>1</v>
      </c>
      <c r="P269" s="165">
        <f>$P$268+$N$269</f>
        <v>0</v>
      </c>
      <c r="Q269" s="164">
        <f>$Q$268+$O$269</f>
        <v>1</v>
      </c>
      <c r="R269" s="165">
        <f>$R$268+$P$269</f>
        <v>0</v>
      </c>
      <c r="S269" s="164">
        <f>$S$268+$Q$269</f>
        <v>1</v>
      </c>
      <c r="T269" s="165">
        <f>$T$268+$R$269</f>
        <v>0</v>
      </c>
      <c r="U269" s="164">
        <f>$U$268+$S$269</f>
        <v>1</v>
      </c>
      <c r="V269" s="165">
        <f>$V$268+$T$269</f>
        <v>0</v>
      </c>
      <c r="W269" s="164">
        <f>$W$268+$U$269</f>
        <v>1</v>
      </c>
      <c r="X269" s="165">
        <f>$X$268+$V$269</f>
        <v>0</v>
      </c>
      <c r="Y269" s="164">
        <f>$Y$268+$W$269</f>
        <v>1</v>
      </c>
      <c r="Z269" s="165">
        <f>$Z$268+$X$269</f>
        <v>0</v>
      </c>
      <c r="AA269" s="164">
        <f>$AA$268+$Y$269</f>
        <v>1</v>
      </c>
      <c r="AB269" s="165">
        <f>$AB$268+$Z$269</f>
        <v>0</v>
      </c>
      <c r="AC269" s="98">
        <f t="shared" si="4"/>
        <v>0</v>
      </c>
    </row>
    <row r="270" spans="1:32" ht="15" customHeight="1">
      <c r="A270">
        <v>1</v>
      </c>
      <c r="B270" s="994" t="str">
        <f>'06.01-ELETRICO E LUMINOTECNICO'!$B$141</f>
        <v>06.03.100.23</v>
      </c>
      <c r="C270" s="996" t="str">
        <f>'06.01-ELETRICO E LUMINOTECNICO'!$C$141</f>
        <v>DEMOLIÇÃO, ESCAVAÇÃO E RECOMPOSIÇÃO MANUAL DE VALA, INCLUSIVE REATERRO, COMPACTAÇÃO E RECOMPOSIÇÃO DE PISO INTERNO OU EXTERNO, DIMENSÕES (LxA) 0,25x0,40 m</v>
      </c>
      <c r="D270" s="998">
        <f>'06.01-ELETRICO E LUMINOTECNICO'!$H$141</f>
        <v>0</v>
      </c>
      <c r="E270" s="175"/>
      <c r="F270" s="161">
        <f>$E$270*$D$270</f>
        <v>0</v>
      </c>
      <c r="G270" s="176"/>
      <c r="H270" s="167">
        <f>$G$270*$D$270</f>
        <v>0</v>
      </c>
      <c r="I270" s="176"/>
      <c r="J270" s="167">
        <f>$I$270*$D$270</f>
        <v>0</v>
      </c>
      <c r="K270" s="176"/>
      <c r="L270" s="167">
        <f>$K$270*$D$270</f>
        <v>0</v>
      </c>
      <c r="M270" s="176">
        <v>1</v>
      </c>
      <c r="N270" s="167">
        <f>$M$270*$D$270</f>
        <v>0</v>
      </c>
      <c r="O270" s="176"/>
      <c r="P270" s="167">
        <f>$O$270*$D$270</f>
        <v>0</v>
      </c>
      <c r="Q270" s="176"/>
      <c r="R270" s="167">
        <f>$Q$270*$D$270</f>
        <v>0</v>
      </c>
      <c r="S270" s="176"/>
      <c r="T270" s="167">
        <f>$S$270*$D$270</f>
        <v>0</v>
      </c>
      <c r="U270" s="176"/>
      <c r="V270" s="167">
        <f>$U$270*$D$270</f>
        <v>0</v>
      </c>
      <c r="W270" s="176"/>
      <c r="X270" s="167">
        <f>$W$270*$D$270</f>
        <v>0</v>
      </c>
      <c r="Y270" s="176"/>
      <c r="Z270" s="167">
        <f>$Y$270*$D$270</f>
        <v>0</v>
      </c>
      <c r="AA270" s="176"/>
      <c r="AB270" s="167">
        <f>$AA$270*$D$270</f>
        <v>0</v>
      </c>
      <c r="AC270" s="98">
        <f t="shared" si="4"/>
        <v>0</v>
      </c>
      <c r="AF270" t="s">
        <v>2364</v>
      </c>
    </row>
    <row r="271" spans="1:32" ht="15" customHeight="1" thickBot="1">
      <c r="A271">
        <v>2</v>
      </c>
      <c r="B271" s="995"/>
      <c r="C271" s="997"/>
      <c r="D271" s="999"/>
      <c r="E271" s="162">
        <f>$E$270</f>
        <v>0</v>
      </c>
      <c r="F271" s="163">
        <f>$F$270</f>
        <v>0</v>
      </c>
      <c r="G271" s="164">
        <f>$G$270+$E$271</f>
        <v>0</v>
      </c>
      <c r="H271" s="165">
        <f>$H$270+$F$271</f>
        <v>0</v>
      </c>
      <c r="I271" s="164">
        <f>$I$270+$G$271</f>
        <v>0</v>
      </c>
      <c r="J271" s="165">
        <f>$J$270+$H$271</f>
        <v>0</v>
      </c>
      <c r="K271" s="164">
        <f>$K$270+$I$271</f>
        <v>0</v>
      </c>
      <c r="L271" s="165">
        <f>$L$270+$J$271</f>
        <v>0</v>
      </c>
      <c r="M271" s="164">
        <f>$M$270+$K$271</f>
        <v>1</v>
      </c>
      <c r="N271" s="165">
        <f>$N$270+$L$271</f>
        <v>0</v>
      </c>
      <c r="O271" s="164">
        <f>$O$270+$M$271</f>
        <v>1</v>
      </c>
      <c r="P271" s="165">
        <f>$P$270+$N$271</f>
        <v>0</v>
      </c>
      <c r="Q271" s="164">
        <f>$Q$270+$O$271</f>
        <v>1</v>
      </c>
      <c r="R271" s="165">
        <f>$R$270+$P$271</f>
        <v>0</v>
      </c>
      <c r="S271" s="164">
        <f>$S$270+$Q$271</f>
        <v>1</v>
      </c>
      <c r="T271" s="165">
        <f>$T$270+$R$271</f>
        <v>0</v>
      </c>
      <c r="U271" s="164">
        <f>$U$270+$S$271</f>
        <v>1</v>
      </c>
      <c r="V271" s="165">
        <f>$V$270+$T$271</f>
        <v>0</v>
      </c>
      <c r="W271" s="164">
        <f>$W$270+$U$271</f>
        <v>1</v>
      </c>
      <c r="X271" s="165">
        <f>$X$270+$V$271</f>
        <v>0</v>
      </c>
      <c r="Y271" s="164">
        <f>$Y$270+$W$271</f>
        <v>1</v>
      </c>
      <c r="Z271" s="165">
        <f>$Z$270+$X$271</f>
        <v>0</v>
      </c>
      <c r="AA271" s="164">
        <f>$AA$270+$Y$271</f>
        <v>1</v>
      </c>
      <c r="AB271" s="165">
        <f>$AB$270+$Z$271</f>
        <v>0</v>
      </c>
      <c r="AC271" s="98">
        <f t="shared" si="4"/>
        <v>0</v>
      </c>
    </row>
    <row r="272" spans="1:32" ht="15" customHeight="1">
      <c r="A272">
        <v>1</v>
      </c>
      <c r="B272" s="994" t="str">
        <f>'06.01-ELETRICO E LUMINOTECNICO'!$B$142</f>
        <v>06.03.100.24</v>
      </c>
      <c r="C272" s="996" t="str">
        <f>'06.01-ELETRICO E LUMINOTECNICO'!$C$142</f>
        <v>ELETRODUTO FLEXÍVEL CORRUGADO, PEAD, DN 50 (1 1/2"), PARA REDE ENTERRADA DE DISTRIBUIÇÃO DE ENERGIA ELÉTRICA - FORNECIMENTO E INSTALAÇÃO. AF_12/2021</v>
      </c>
      <c r="D272" s="998">
        <f>'06.01-ELETRICO E LUMINOTECNICO'!$H$142</f>
        <v>0</v>
      </c>
      <c r="E272" s="175"/>
      <c r="F272" s="161">
        <f>$E$272*$D$272</f>
        <v>0</v>
      </c>
      <c r="G272" s="176"/>
      <c r="H272" s="167">
        <f>$G$272*$D$272</f>
        <v>0</v>
      </c>
      <c r="I272" s="176"/>
      <c r="J272" s="167">
        <f>$I$272*$D$272</f>
        <v>0</v>
      </c>
      <c r="K272" s="176"/>
      <c r="L272" s="167">
        <f>$K$272*$D$272</f>
        <v>0</v>
      </c>
      <c r="M272" s="176">
        <v>1</v>
      </c>
      <c r="N272" s="167">
        <f>$M$272*$D$272</f>
        <v>0</v>
      </c>
      <c r="O272" s="176"/>
      <c r="P272" s="167">
        <f>$O$272*$D$272</f>
        <v>0</v>
      </c>
      <c r="Q272" s="176"/>
      <c r="R272" s="167">
        <f>$Q$272*$D$272</f>
        <v>0</v>
      </c>
      <c r="S272" s="176"/>
      <c r="T272" s="167">
        <f>$S$272*$D$272</f>
        <v>0</v>
      </c>
      <c r="U272" s="176"/>
      <c r="V272" s="167">
        <f>$U$272*$D$272</f>
        <v>0</v>
      </c>
      <c r="W272" s="176"/>
      <c r="X272" s="167">
        <f>$W$272*$D$272</f>
        <v>0</v>
      </c>
      <c r="Y272" s="176"/>
      <c r="Z272" s="167">
        <f>$Y$272*$D$272</f>
        <v>0</v>
      </c>
      <c r="AA272" s="176"/>
      <c r="AB272" s="167">
        <f>$AA$272*$D$272</f>
        <v>0</v>
      </c>
      <c r="AC272" s="98">
        <f t="shared" si="4"/>
        <v>0</v>
      </c>
      <c r="AF272" t="s">
        <v>2365</v>
      </c>
    </row>
    <row r="273" spans="1:32" ht="15" customHeight="1" thickBot="1">
      <c r="A273">
        <v>2</v>
      </c>
      <c r="B273" s="995"/>
      <c r="C273" s="997"/>
      <c r="D273" s="999"/>
      <c r="E273" s="162">
        <f>$E$272</f>
        <v>0</v>
      </c>
      <c r="F273" s="163">
        <f>$F$272</f>
        <v>0</v>
      </c>
      <c r="G273" s="164">
        <f>$G$272+$E$273</f>
        <v>0</v>
      </c>
      <c r="H273" s="165">
        <f>$H$272+$F$273</f>
        <v>0</v>
      </c>
      <c r="I273" s="164">
        <f>$I$272+$G$273</f>
        <v>0</v>
      </c>
      <c r="J273" s="165">
        <f>$J$272+$H$273</f>
        <v>0</v>
      </c>
      <c r="K273" s="164">
        <f>$K$272+$I$273</f>
        <v>0</v>
      </c>
      <c r="L273" s="165">
        <f>$L$272+$J$273</f>
        <v>0</v>
      </c>
      <c r="M273" s="164">
        <f>$M$272+$K$273</f>
        <v>1</v>
      </c>
      <c r="N273" s="165">
        <f>$N$272+$L$273</f>
        <v>0</v>
      </c>
      <c r="O273" s="164">
        <f>$O$272+$M$273</f>
        <v>1</v>
      </c>
      <c r="P273" s="165">
        <f>$P$272+$N$273</f>
        <v>0</v>
      </c>
      <c r="Q273" s="164">
        <f>$Q$272+$O$273</f>
        <v>1</v>
      </c>
      <c r="R273" s="165">
        <f>$R$272+$P$273</f>
        <v>0</v>
      </c>
      <c r="S273" s="164">
        <f>$S$272+$Q$273</f>
        <v>1</v>
      </c>
      <c r="T273" s="165">
        <f>$T$272+$R$273</f>
        <v>0</v>
      </c>
      <c r="U273" s="164">
        <f>$U$272+$S$273</f>
        <v>1</v>
      </c>
      <c r="V273" s="165">
        <f>$V$272+$T$273</f>
        <v>0</v>
      </c>
      <c r="W273" s="164">
        <f>$W$272+$U$273</f>
        <v>1</v>
      </c>
      <c r="X273" s="165">
        <f>$X$272+$V$273</f>
        <v>0</v>
      </c>
      <c r="Y273" s="164">
        <f>$Y$272+$W$273</f>
        <v>1</v>
      </c>
      <c r="Z273" s="165">
        <f>$Z$272+$X$273</f>
        <v>0</v>
      </c>
      <c r="AA273" s="164">
        <f>$AA$272+$Y$273</f>
        <v>1</v>
      </c>
      <c r="AB273" s="165">
        <f>$AB$272+$Z$273</f>
        <v>0</v>
      </c>
      <c r="AC273" s="98">
        <f t="shared" si="4"/>
        <v>0</v>
      </c>
    </row>
    <row r="274" spans="1:32" ht="15" customHeight="1">
      <c r="A274">
        <v>1</v>
      </c>
      <c r="B274" s="994" t="str">
        <f>'06.01-ELETRICO E LUMINOTECNICO'!$B$143</f>
        <v>06.03.100.25</v>
      </c>
      <c r="C274" s="996" t="str">
        <f>'06.01-ELETRICO E LUMINOTECNICO'!$C$143</f>
        <v>ELETRODUTO DE AÇO GALVANIZADO PESADO, DIÂMETRO DE 25MM (1"), INSTALAÇÃO APARENTE OU SOBRE FORRO COM ABRAÇADEIRA METÁLICA DE CUNHA, TIPO "D", INCLUSIVE ACESSÓRIOS PARA FIXAÇÃO E CONEXÕES</v>
      </c>
      <c r="D274" s="998">
        <f>'06.01-ELETRICO E LUMINOTECNICO'!$H$143</f>
        <v>0</v>
      </c>
      <c r="E274" s="175"/>
      <c r="F274" s="161">
        <f>$E$274*$D$274</f>
        <v>0</v>
      </c>
      <c r="G274" s="176"/>
      <c r="H274" s="167">
        <f>$G$274*$D$274</f>
        <v>0</v>
      </c>
      <c r="I274" s="176"/>
      <c r="J274" s="167">
        <f>$I$274*$D$274</f>
        <v>0</v>
      </c>
      <c r="K274" s="176"/>
      <c r="L274" s="167">
        <f>$K$274*$D$274</f>
        <v>0</v>
      </c>
      <c r="M274" s="176">
        <v>1</v>
      </c>
      <c r="N274" s="167">
        <f>$M$274*$D$274</f>
        <v>0</v>
      </c>
      <c r="O274" s="176"/>
      <c r="P274" s="167">
        <f>$O$274*$D$274</f>
        <v>0</v>
      </c>
      <c r="Q274" s="176"/>
      <c r="R274" s="167">
        <f>$Q$274*$D$274</f>
        <v>0</v>
      </c>
      <c r="S274" s="176"/>
      <c r="T274" s="167">
        <f>$S$274*$D$274</f>
        <v>0</v>
      </c>
      <c r="U274" s="176"/>
      <c r="V274" s="167">
        <f>$U$274*$D$274</f>
        <v>0</v>
      </c>
      <c r="W274" s="176"/>
      <c r="X274" s="167">
        <f>$W$274*$D$274</f>
        <v>0</v>
      </c>
      <c r="Y274" s="176"/>
      <c r="Z274" s="167">
        <f>$Y$274*$D$274</f>
        <v>0</v>
      </c>
      <c r="AA274" s="176"/>
      <c r="AB274" s="167">
        <f>$AA$274*$D$274</f>
        <v>0</v>
      </c>
      <c r="AC274" s="98">
        <f t="shared" si="4"/>
        <v>0</v>
      </c>
      <c r="AF274" t="s">
        <v>2366</v>
      </c>
    </row>
    <row r="275" spans="1:32" ht="15" customHeight="1" thickBot="1">
      <c r="A275">
        <v>2</v>
      </c>
      <c r="B275" s="995"/>
      <c r="C275" s="997"/>
      <c r="D275" s="999"/>
      <c r="E275" s="162">
        <f>$E$274</f>
        <v>0</v>
      </c>
      <c r="F275" s="163">
        <f>$F$274</f>
        <v>0</v>
      </c>
      <c r="G275" s="164">
        <f>$G$274+$E$275</f>
        <v>0</v>
      </c>
      <c r="H275" s="165">
        <f>$H$274+$F$275</f>
        <v>0</v>
      </c>
      <c r="I275" s="164">
        <f>$I$274+$G$275</f>
        <v>0</v>
      </c>
      <c r="J275" s="165">
        <f>$J$274+$H$275</f>
        <v>0</v>
      </c>
      <c r="K275" s="164">
        <f>$K$274+$I$275</f>
        <v>0</v>
      </c>
      <c r="L275" s="165">
        <f>$L$274+$J$275</f>
        <v>0</v>
      </c>
      <c r="M275" s="164">
        <f>$M$274+$K$275</f>
        <v>1</v>
      </c>
      <c r="N275" s="165">
        <f>$N$274+$L$275</f>
        <v>0</v>
      </c>
      <c r="O275" s="164">
        <f>$O$274+$M$275</f>
        <v>1</v>
      </c>
      <c r="P275" s="165">
        <f>$P$274+$N$275</f>
        <v>0</v>
      </c>
      <c r="Q275" s="164">
        <f>$Q$274+$O$275</f>
        <v>1</v>
      </c>
      <c r="R275" s="165">
        <f>$R$274+$P$275</f>
        <v>0</v>
      </c>
      <c r="S275" s="164">
        <f>$S$274+$Q$275</f>
        <v>1</v>
      </c>
      <c r="T275" s="165">
        <f>$T$274+$R$275</f>
        <v>0</v>
      </c>
      <c r="U275" s="164">
        <f>$U$274+$S$275</f>
        <v>1</v>
      </c>
      <c r="V275" s="165">
        <f>$V$274+$T$275</f>
        <v>0</v>
      </c>
      <c r="W275" s="164">
        <f>$W$274+$U$275</f>
        <v>1</v>
      </c>
      <c r="X275" s="165">
        <f>$X$274+$V$275</f>
        <v>0</v>
      </c>
      <c r="Y275" s="164">
        <f>$Y$274+$W$275</f>
        <v>1</v>
      </c>
      <c r="Z275" s="165">
        <f>$Z$274+$X$275</f>
        <v>0</v>
      </c>
      <c r="AA275" s="164">
        <f>$AA$274+$Y$275</f>
        <v>1</v>
      </c>
      <c r="AB275" s="165">
        <f>$AB$274+$Z$275</f>
        <v>0</v>
      </c>
      <c r="AC275" s="98">
        <f t="shared" si="4"/>
        <v>0</v>
      </c>
    </row>
    <row r="276" spans="1:32" ht="15" customHeight="1">
      <c r="A276">
        <v>1</v>
      </c>
      <c r="B276" s="994" t="str">
        <f>'06.01-ELETRICO E LUMINOTECNICO'!$B$144</f>
        <v>06.03.100.26</v>
      </c>
      <c r="C276" s="996" t="str">
        <f>'06.01-ELETRICO E LUMINOTECNICO'!$C$144</f>
        <v>CONDULETE DE ALUMÍNIO, TIPO X, PARA ELETRODUTO DE AÇO GALVANIZADO DN 25 MM (1''), APARENTE - FORNECIMENTO E INSTALAÇÃO. AF_01/2026</v>
      </c>
      <c r="D276" s="998">
        <f>'06.01-ELETRICO E LUMINOTECNICO'!$H$144</f>
        <v>0</v>
      </c>
      <c r="E276" s="175"/>
      <c r="F276" s="161">
        <f>$E$276*$D$276</f>
        <v>0</v>
      </c>
      <c r="G276" s="176"/>
      <c r="H276" s="167">
        <f>$G$276*$D$276</f>
        <v>0</v>
      </c>
      <c r="I276" s="176"/>
      <c r="J276" s="167">
        <f>$I$276*$D$276</f>
        <v>0</v>
      </c>
      <c r="K276" s="176"/>
      <c r="L276" s="167">
        <f>$K$276*$D$276</f>
        <v>0</v>
      </c>
      <c r="M276" s="176"/>
      <c r="N276" s="167">
        <f>$M$276*$D$276</f>
        <v>0</v>
      </c>
      <c r="O276" s="176">
        <v>0.5</v>
      </c>
      <c r="P276" s="167">
        <f>$O$276*$D$276</f>
        <v>0</v>
      </c>
      <c r="Q276" s="176">
        <v>0.5</v>
      </c>
      <c r="R276" s="167">
        <f>$Q$276*$D$276</f>
        <v>0</v>
      </c>
      <c r="S276" s="176"/>
      <c r="T276" s="167">
        <f>$S$276*$D$276</f>
        <v>0</v>
      </c>
      <c r="U276" s="176"/>
      <c r="V276" s="167">
        <f>$U$276*$D$276</f>
        <v>0</v>
      </c>
      <c r="W276" s="176"/>
      <c r="X276" s="167">
        <f>$W$276*$D$276</f>
        <v>0</v>
      </c>
      <c r="Y276" s="176"/>
      <c r="Z276" s="167">
        <f>$Y$276*$D$276</f>
        <v>0</v>
      </c>
      <c r="AA276" s="176"/>
      <c r="AB276" s="167">
        <f>$AA$276*$D$276</f>
        <v>0</v>
      </c>
      <c r="AC276" s="98">
        <f t="shared" si="4"/>
        <v>0</v>
      </c>
      <c r="AF276" t="s">
        <v>2367</v>
      </c>
    </row>
    <row r="277" spans="1:32" ht="15" customHeight="1" thickBot="1">
      <c r="A277">
        <v>2</v>
      </c>
      <c r="B277" s="995"/>
      <c r="C277" s="997"/>
      <c r="D277" s="999"/>
      <c r="E277" s="162">
        <f>$E$276</f>
        <v>0</v>
      </c>
      <c r="F277" s="163">
        <f>$F$276</f>
        <v>0</v>
      </c>
      <c r="G277" s="164">
        <f>$G$276+$E$277</f>
        <v>0</v>
      </c>
      <c r="H277" s="165">
        <f>$H$276+$F$277</f>
        <v>0</v>
      </c>
      <c r="I277" s="164">
        <f>$I$276+$G$277</f>
        <v>0</v>
      </c>
      <c r="J277" s="165">
        <f>$J$276+$H$277</f>
        <v>0</v>
      </c>
      <c r="K277" s="164">
        <f>$K$276+$I$277</f>
        <v>0</v>
      </c>
      <c r="L277" s="165">
        <f>$L$276+$J$277</f>
        <v>0</v>
      </c>
      <c r="M277" s="164">
        <f>$M$276+$K$277</f>
        <v>0</v>
      </c>
      <c r="N277" s="165">
        <f>$N$276+$L$277</f>
        <v>0</v>
      </c>
      <c r="O277" s="164">
        <f>$O$276+$M$277</f>
        <v>0.5</v>
      </c>
      <c r="P277" s="165">
        <f>$P$276+$N$277</f>
        <v>0</v>
      </c>
      <c r="Q277" s="164">
        <f>$Q$276+$O$277</f>
        <v>1</v>
      </c>
      <c r="R277" s="165">
        <f>$R$276+$P$277</f>
        <v>0</v>
      </c>
      <c r="S277" s="164">
        <f>$S$276+$Q$277</f>
        <v>1</v>
      </c>
      <c r="T277" s="165">
        <f>$T$276+$R$277</f>
        <v>0</v>
      </c>
      <c r="U277" s="164">
        <f>$U$276+$S$277</f>
        <v>1</v>
      </c>
      <c r="V277" s="165">
        <f>$V$276+$T$277</f>
        <v>0</v>
      </c>
      <c r="W277" s="164">
        <f>$W$276+$U$277</f>
        <v>1</v>
      </c>
      <c r="X277" s="165">
        <f>$X$276+$V$277</f>
        <v>0</v>
      </c>
      <c r="Y277" s="164">
        <f>$Y$276+$W$277</f>
        <v>1</v>
      </c>
      <c r="Z277" s="165">
        <f>$Z$276+$X$277</f>
        <v>0</v>
      </c>
      <c r="AA277" s="164">
        <f>$AA$276+$Y$277</f>
        <v>1</v>
      </c>
      <c r="AB277" s="165">
        <f>$AB$276+$Z$277</f>
        <v>0</v>
      </c>
      <c r="AC277" s="98">
        <f t="shared" si="4"/>
        <v>0</v>
      </c>
    </row>
    <row r="278" spans="1:32" ht="15" customHeight="1">
      <c r="A278">
        <v>1</v>
      </c>
      <c r="B278" s="994" t="str">
        <f>'06.01-ELETRICO E LUMINOTECNICO'!$B$145</f>
        <v>06.03.100.27</v>
      </c>
      <c r="C278" s="996" t="str">
        <f>'06.01-ELETRICO E LUMINOTECNICO'!$C$145</f>
        <v>CONDULETE DE ALUMINIO, TIPO X, PARA ELETRODUTO DE AÇO GALVANIZADO DN 25MM (1"), APARENTE, INCLUSO SUPORTE, SEM TAMPA - FORNECIMENTO E INSTALAÇÃO</v>
      </c>
      <c r="D278" s="998">
        <f>'06.01-ELETRICO E LUMINOTECNICO'!$H$145</f>
        <v>0</v>
      </c>
      <c r="E278" s="175"/>
      <c r="F278" s="161">
        <f>$E$278*$D$278</f>
        <v>0</v>
      </c>
      <c r="G278" s="176"/>
      <c r="H278" s="167">
        <f>$G$278*$D$278</f>
        <v>0</v>
      </c>
      <c r="I278" s="176"/>
      <c r="J278" s="167">
        <f>$I$278*$D$278</f>
        <v>0</v>
      </c>
      <c r="K278" s="176"/>
      <c r="L278" s="167">
        <f>$K$278*$D$278</f>
        <v>0</v>
      </c>
      <c r="M278" s="176"/>
      <c r="N278" s="167">
        <f>$M$278*$D$278</f>
        <v>0</v>
      </c>
      <c r="O278" s="176">
        <v>0.5</v>
      </c>
      <c r="P278" s="167">
        <f>$O$278*$D$278</f>
        <v>0</v>
      </c>
      <c r="Q278" s="176">
        <v>0.5</v>
      </c>
      <c r="R278" s="167">
        <f>$Q$278*$D$278</f>
        <v>0</v>
      </c>
      <c r="S278" s="176"/>
      <c r="T278" s="167">
        <f>$S$278*$D$278</f>
        <v>0</v>
      </c>
      <c r="U278" s="176"/>
      <c r="V278" s="167">
        <f>$U$278*$D$278</f>
        <v>0</v>
      </c>
      <c r="W278" s="176"/>
      <c r="X278" s="167">
        <f>$W$278*$D$278</f>
        <v>0</v>
      </c>
      <c r="Y278" s="176"/>
      <c r="Z278" s="167">
        <f>$Y$278*$D$278</f>
        <v>0</v>
      </c>
      <c r="AA278" s="176"/>
      <c r="AB278" s="167">
        <f>$AA$278*$D$278</f>
        <v>0</v>
      </c>
      <c r="AC278" s="98">
        <f t="shared" si="4"/>
        <v>0</v>
      </c>
      <c r="AF278" t="s">
        <v>2368</v>
      </c>
    </row>
    <row r="279" spans="1:32" ht="15" customHeight="1" thickBot="1">
      <c r="A279">
        <v>2</v>
      </c>
      <c r="B279" s="995"/>
      <c r="C279" s="997"/>
      <c r="D279" s="999"/>
      <c r="E279" s="162">
        <f>$E$278</f>
        <v>0</v>
      </c>
      <c r="F279" s="163">
        <f>$F$278</f>
        <v>0</v>
      </c>
      <c r="G279" s="164">
        <f>$G$278+$E$279</f>
        <v>0</v>
      </c>
      <c r="H279" s="165">
        <f>$H$278+$F$279</f>
        <v>0</v>
      </c>
      <c r="I279" s="164">
        <f>$I$278+$G$279</f>
        <v>0</v>
      </c>
      <c r="J279" s="165">
        <f>$J$278+$H$279</f>
        <v>0</v>
      </c>
      <c r="K279" s="164">
        <f>$K$278+$I$279</f>
        <v>0</v>
      </c>
      <c r="L279" s="165">
        <f>$L$278+$J$279</f>
        <v>0</v>
      </c>
      <c r="M279" s="164">
        <f>$M$278+$K$279</f>
        <v>0</v>
      </c>
      <c r="N279" s="165">
        <f>$N$278+$L$279</f>
        <v>0</v>
      </c>
      <c r="O279" s="164">
        <f>$O$278+$M$279</f>
        <v>0.5</v>
      </c>
      <c r="P279" s="165">
        <f>$P$278+$N$279</f>
        <v>0</v>
      </c>
      <c r="Q279" s="164">
        <f>$Q$278+$O$279</f>
        <v>1</v>
      </c>
      <c r="R279" s="165">
        <f>$R$278+$P$279</f>
        <v>0</v>
      </c>
      <c r="S279" s="164">
        <f>$S$278+$Q$279</f>
        <v>1</v>
      </c>
      <c r="T279" s="165">
        <f>$T$278+$R$279</f>
        <v>0</v>
      </c>
      <c r="U279" s="164">
        <f>$U$278+$S$279</f>
        <v>1</v>
      </c>
      <c r="V279" s="165">
        <f>$V$278+$T$279</f>
        <v>0</v>
      </c>
      <c r="W279" s="164">
        <f>$W$278+$U$279</f>
        <v>1</v>
      </c>
      <c r="X279" s="165">
        <f>$X$278+$V$279</f>
        <v>0</v>
      </c>
      <c r="Y279" s="164">
        <f>$Y$278+$W$279</f>
        <v>1</v>
      </c>
      <c r="Z279" s="165">
        <f>$Z$278+$X$279</f>
        <v>0</v>
      </c>
      <c r="AA279" s="164">
        <f>$AA$278+$Y$279</f>
        <v>1</v>
      </c>
      <c r="AB279" s="165">
        <f>$AB$278+$Z$279</f>
        <v>0</v>
      </c>
      <c r="AC279" s="98">
        <f t="shared" si="4"/>
        <v>0</v>
      </c>
    </row>
    <row r="280" spans="1:32" ht="15" customHeight="1">
      <c r="A280">
        <v>1</v>
      </c>
      <c r="B280" s="994" t="str">
        <f>'06.01-ELETRICO E LUMINOTECNICO'!$B$146</f>
        <v>06.03.100.28</v>
      </c>
      <c r="C280" s="996" t="str">
        <f>'06.01-ELETRICO E LUMINOTECNICO'!$C$146</f>
        <v>TOMADA BAIXA DE EMBUTIR (1 MÓDULO), 2P+T 10 A, INCLUINDO SUPORTE E PLACA - FORNECIMENTO E INSTALAÇÃO. AF_03/2023</v>
      </c>
      <c r="D280" s="998">
        <f>'06.01-ELETRICO E LUMINOTECNICO'!$H$146</f>
        <v>0</v>
      </c>
      <c r="E280" s="175"/>
      <c r="F280" s="161">
        <f>$E$280*$D$280</f>
        <v>0</v>
      </c>
      <c r="G280" s="176"/>
      <c r="H280" s="167">
        <f>$G$280*$D$280</f>
        <v>0</v>
      </c>
      <c r="I280" s="176"/>
      <c r="J280" s="167">
        <f>$I$280*$D$280</f>
        <v>0</v>
      </c>
      <c r="K280" s="176"/>
      <c r="L280" s="167">
        <f>$K$280*$D$280</f>
        <v>0</v>
      </c>
      <c r="M280" s="176"/>
      <c r="N280" s="167">
        <f>$M$280*$D$280</f>
        <v>0</v>
      </c>
      <c r="O280" s="176">
        <v>0.5</v>
      </c>
      <c r="P280" s="167">
        <f>$O$280*$D$280</f>
        <v>0</v>
      </c>
      <c r="Q280" s="176">
        <v>0.5</v>
      </c>
      <c r="R280" s="167">
        <f>$Q$280*$D$280</f>
        <v>0</v>
      </c>
      <c r="S280" s="176"/>
      <c r="T280" s="167">
        <f>$S$280*$D$280</f>
        <v>0</v>
      </c>
      <c r="U280" s="176"/>
      <c r="V280" s="167">
        <f>$U$280*$D$280</f>
        <v>0</v>
      </c>
      <c r="W280" s="176"/>
      <c r="X280" s="167">
        <f>$W$280*$D$280</f>
        <v>0</v>
      </c>
      <c r="Y280" s="176"/>
      <c r="Z280" s="167">
        <f>$Y$280*$D$280</f>
        <v>0</v>
      </c>
      <c r="AA280" s="176"/>
      <c r="AB280" s="167">
        <f>$AA$280*$D$280</f>
        <v>0</v>
      </c>
      <c r="AC280" s="98">
        <f t="shared" si="4"/>
        <v>0</v>
      </c>
      <c r="AF280" t="s">
        <v>2369</v>
      </c>
    </row>
    <row r="281" spans="1:32" ht="15" customHeight="1" thickBot="1">
      <c r="A281">
        <v>2</v>
      </c>
      <c r="B281" s="995"/>
      <c r="C281" s="997"/>
      <c r="D281" s="999"/>
      <c r="E281" s="162">
        <f>$E$280</f>
        <v>0</v>
      </c>
      <c r="F281" s="163">
        <f>$F$280</f>
        <v>0</v>
      </c>
      <c r="G281" s="164">
        <f>$G$280+$E$281</f>
        <v>0</v>
      </c>
      <c r="H281" s="165">
        <f>$H$280+$F$281</f>
        <v>0</v>
      </c>
      <c r="I281" s="164">
        <f>$I$280+$G$281</f>
        <v>0</v>
      </c>
      <c r="J281" s="165">
        <f>$J$280+$H$281</f>
        <v>0</v>
      </c>
      <c r="K281" s="164">
        <f>$K$280+$I$281</f>
        <v>0</v>
      </c>
      <c r="L281" s="165">
        <f>$L$280+$J$281</f>
        <v>0</v>
      </c>
      <c r="M281" s="164">
        <f>$M$280+$K$281</f>
        <v>0</v>
      </c>
      <c r="N281" s="165">
        <f>$N$280+$L$281</f>
        <v>0</v>
      </c>
      <c r="O281" s="164">
        <f>$O$280+$M$281</f>
        <v>0.5</v>
      </c>
      <c r="P281" s="165">
        <f>$P$280+$N$281</f>
        <v>0</v>
      </c>
      <c r="Q281" s="164">
        <f>$Q$280+$O$281</f>
        <v>1</v>
      </c>
      <c r="R281" s="165">
        <f>$R$280+$P$281</f>
        <v>0</v>
      </c>
      <c r="S281" s="164">
        <f>$S$280+$Q$281</f>
        <v>1</v>
      </c>
      <c r="T281" s="165">
        <f>$T$280+$R$281</f>
        <v>0</v>
      </c>
      <c r="U281" s="164">
        <f>$U$280+$S$281</f>
        <v>1</v>
      </c>
      <c r="V281" s="165">
        <f>$V$280+$T$281</f>
        <v>0</v>
      </c>
      <c r="W281" s="164">
        <f>$W$280+$U$281</f>
        <v>1</v>
      </c>
      <c r="X281" s="165">
        <f>$X$280+$V$281</f>
        <v>0</v>
      </c>
      <c r="Y281" s="164">
        <f>$Y$280+$W$281</f>
        <v>1</v>
      </c>
      <c r="Z281" s="165">
        <f>$Z$280+$X$281</f>
        <v>0</v>
      </c>
      <c r="AA281" s="164">
        <f>$AA$280+$Y$281</f>
        <v>1</v>
      </c>
      <c r="AB281" s="165">
        <f>$AB$280+$Z$281</f>
        <v>0</v>
      </c>
      <c r="AC281" s="98">
        <f t="shared" si="4"/>
        <v>0</v>
      </c>
    </row>
    <row r="282" spans="1:32" ht="15" customHeight="1">
      <c r="A282">
        <v>1</v>
      </c>
      <c r="B282" s="994" t="str">
        <f>'06.01-ELETRICO E LUMINOTECNICO'!$B$147</f>
        <v>06.03.100.29</v>
      </c>
      <c r="C282" s="996" t="str">
        <f>'06.01-ELETRICO E LUMINOTECNICO'!$C$147</f>
        <v>TOMADA MÉDIA DE EMBUTIR (1 MÓDULO), 2P+T 10 A, INCLUINDO SUPORTE E PLACA - FORNECIMENTO E INSTALAÇÃO. AF_03/2023</v>
      </c>
      <c r="D282" s="998">
        <f>'06.01-ELETRICO E LUMINOTECNICO'!$H$147</f>
        <v>0</v>
      </c>
      <c r="E282" s="175"/>
      <c r="F282" s="161">
        <f>$E$282*$D$282</f>
        <v>0</v>
      </c>
      <c r="G282" s="176"/>
      <c r="H282" s="167">
        <f>$G$282*$D$282</f>
        <v>0</v>
      </c>
      <c r="I282" s="176"/>
      <c r="J282" s="167">
        <f>$I$282*$D$282</f>
        <v>0</v>
      </c>
      <c r="K282" s="176"/>
      <c r="L282" s="167">
        <f>$K$282*$D$282</f>
        <v>0</v>
      </c>
      <c r="M282" s="176"/>
      <c r="N282" s="167">
        <f>$M$282*$D$282</f>
        <v>0</v>
      </c>
      <c r="O282" s="176">
        <v>0.5</v>
      </c>
      <c r="P282" s="167">
        <f>$O$282*$D$282</f>
        <v>0</v>
      </c>
      <c r="Q282" s="176">
        <v>0.5</v>
      </c>
      <c r="R282" s="167">
        <f>$Q$282*$D$282</f>
        <v>0</v>
      </c>
      <c r="S282" s="176"/>
      <c r="T282" s="167">
        <f>$S$282*$D$282</f>
        <v>0</v>
      </c>
      <c r="U282" s="176"/>
      <c r="V282" s="167">
        <f>$U$282*$D$282</f>
        <v>0</v>
      </c>
      <c r="W282" s="176"/>
      <c r="X282" s="167">
        <f>$W$282*$D$282</f>
        <v>0</v>
      </c>
      <c r="Y282" s="176"/>
      <c r="Z282" s="167">
        <f>$Y$282*$D$282</f>
        <v>0</v>
      </c>
      <c r="AA282" s="176"/>
      <c r="AB282" s="167">
        <f>$AA$282*$D$282</f>
        <v>0</v>
      </c>
      <c r="AC282" s="98">
        <f t="shared" si="4"/>
        <v>0</v>
      </c>
      <c r="AF282" t="s">
        <v>2370</v>
      </c>
    </row>
    <row r="283" spans="1:32" ht="15" customHeight="1" thickBot="1">
      <c r="A283">
        <v>2</v>
      </c>
      <c r="B283" s="995"/>
      <c r="C283" s="997"/>
      <c r="D283" s="999"/>
      <c r="E283" s="162">
        <f>$E$282</f>
        <v>0</v>
      </c>
      <c r="F283" s="163">
        <f>$F$282</f>
        <v>0</v>
      </c>
      <c r="G283" s="164">
        <f>$G$282+$E$283</f>
        <v>0</v>
      </c>
      <c r="H283" s="165">
        <f>$H$282+$F$283</f>
        <v>0</v>
      </c>
      <c r="I283" s="164">
        <f>$I$282+$G$283</f>
        <v>0</v>
      </c>
      <c r="J283" s="165">
        <f>$J$282+$H$283</f>
        <v>0</v>
      </c>
      <c r="K283" s="164">
        <f>$K$282+$I$283</f>
        <v>0</v>
      </c>
      <c r="L283" s="165">
        <f>$L$282+$J$283</f>
        <v>0</v>
      </c>
      <c r="M283" s="164">
        <f>$M$282+$K$283</f>
        <v>0</v>
      </c>
      <c r="N283" s="165">
        <f>$N$282+$L$283</f>
        <v>0</v>
      </c>
      <c r="O283" s="164">
        <f>$O$282+$M$283</f>
        <v>0.5</v>
      </c>
      <c r="P283" s="165">
        <f>$P$282+$N$283</f>
        <v>0</v>
      </c>
      <c r="Q283" s="164">
        <f>$Q$282+$O$283</f>
        <v>1</v>
      </c>
      <c r="R283" s="165">
        <f>$R$282+$P$283</f>
        <v>0</v>
      </c>
      <c r="S283" s="164">
        <f>$S$282+$Q$283</f>
        <v>1</v>
      </c>
      <c r="T283" s="165">
        <f>$T$282+$R$283</f>
        <v>0</v>
      </c>
      <c r="U283" s="164">
        <f>$U$282+$S$283</f>
        <v>1</v>
      </c>
      <c r="V283" s="165">
        <f>$V$282+$T$283</f>
        <v>0</v>
      </c>
      <c r="W283" s="164">
        <f>$W$282+$U$283</f>
        <v>1</v>
      </c>
      <c r="X283" s="165">
        <f>$X$282+$V$283</f>
        <v>0</v>
      </c>
      <c r="Y283" s="164">
        <f>$Y$282+$W$283</f>
        <v>1</v>
      </c>
      <c r="Z283" s="165">
        <f>$Z$282+$X$283</f>
        <v>0</v>
      </c>
      <c r="AA283" s="164">
        <f>$AA$282+$Y$283</f>
        <v>1</v>
      </c>
      <c r="AB283" s="165">
        <f>$AB$282+$Z$283</f>
        <v>0</v>
      </c>
      <c r="AC283" s="98">
        <f t="shared" si="4"/>
        <v>0</v>
      </c>
    </row>
    <row r="284" spans="1:32" ht="15" customHeight="1">
      <c r="A284">
        <v>1</v>
      </c>
      <c r="B284" s="994" t="str">
        <f>'06.01-ELETRICO E LUMINOTECNICO'!$B$148</f>
        <v>06.03.100.30</v>
      </c>
      <c r="C284" s="996" t="str">
        <f>'06.01-ELETRICO E LUMINOTECNICO'!$C$148</f>
        <v>TOMADA ALTA DE EMBUTIR (1 MÓDULO), 2P+T 10 A, INCLUINDO SUPORTE E PLACA - FORNECIMENTO E INSTALAÇÃO. AF_03/2023</v>
      </c>
      <c r="D284" s="998">
        <f>'06.01-ELETRICO E LUMINOTECNICO'!$H$148</f>
        <v>0</v>
      </c>
      <c r="E284" s="175"/>
      <c r="F284" s="161">
        <f>$E$284*$D$284</f>
        <v>0</v>
      </c>
      <c r="G284" s="176"/>
      <c r="H284" s="167">
        <f>$G$284*$D$284</f>
        <v>0</v>
      </c>
      <c r="I284" s="176"/>
      <c r="J284" s="167">
        <f>$I$284*$D$284</f>
        <v>0</v>
      </c>
      <c r="K284" s="176"/>
      <c r="L284" s="167">
        <f>$K$284*$D$284</f>
        <v>0</v>
      </c>
      <c r="M284" s="176"/>
      <c r="N284" s="167">
        <f>$M$284*$D$284</f>
        <v>0</v>
      </c>
      <c r="O284" s="176">
        <v>0.5</v>
      </c>
      <c r="P284" s="167">
        <f>$O$284*$D$284</f>
        <v>0</v>
      </c>
      <c r="Q284" s="176">
        <v>0.5</v>
      </c>
      <c r="R284" s="167">
        <f>$Q$284*$D$284</f>
        <v>0</v>
      </c>
      <c r="S284" s="176"/>
      <c r="T284" s="167">
        <f>$S$284*$D$284</f>
        <v>0</v>
      </c>
      <c r="U284" s="176"/>
      <c r="V284" s="167">
        <f>$U$284*$D$284</f>
        <v>0</v>
      </c>
      <c r="W284" s="176"/>
      <c r="X284" s="167">
        <f>$W$284*$D$284</f>
        <v>0</v>
      </c>
      <c r="Y284" s="176"/>
      <c r="Z284" s="167">
        <f>$Y$284*$D$284</f>
        <v>0</v>
      </c>
      <c r="AA284" s="176"/>
      <c r="AB284" s="167">
        <f>$AA$284*$D$284</f>
        <v>0</v>
      </c>
      <c r="AC284" s="98">
        <f t="shared" si="4"/>
        <v>0</v>
      </c>
      <c r="AF284" t="s">
        <v>2371</v>
      </c>
    </row>
    <row r="285" spans="1:32" ht="15" customHeight="1" thickBot="1">
      <c r="A285">
        <v>2</v>
      </c>
      <c r="B285" s="995"/>
      <c r="C285" s="997"/>
      <c r="D285" s="999"/>
      <c r="E285" s="162">
        <f>$E$284</f>
        <v>0</v>
      </c>
      <c r="F285" s="163">
        <f>$F$284</f>
        <v>0</v>
      </c>
      <c r="G285" s="164">
        <f>$G$284+$E$285</f>
        <v>0</v>
      </c>
      <c r="H285" s="165">
        <f>$H$284+$F$285</f>
        <v>0</v>
      </c>
      <c r="I285" s="164">
        <f>$I$284+$G$285</f>
        <v>0</v>
      </c>
      <c r="J285" s="165">
        <f>$J$284+$H$285</f>
        <v>0</v>
      </c>
      <c r="K285" s="164">
        <f>$K$284+$I$285</f>
        <v>0</v>
      </c>
      <c r="L285" s="165">
        <f>$L$284+$J$285</f>
        <v>0</v>
      </c>
      <c r="M285" s="164">
        <f>$M$284+$K$285</f>
        <v>0</v>
      </c>
      <c r="N285" s="165">
        <f>$N$284+$L$285</f>
        <v>0</v>
      </c>
      <c r="O285" s="164">
        <f>$O$284+$M$285</f>
        <v>0.5</v>
      </c>
      <c r="P285" s="165">
        <f>$P$284+$N$285</f>
        <v>0</v>
      </c>
      <c r="Q285" s="164">
        <f>$Q$284+$O$285</f>
        <v>1</v>
      </c>
      <c r="R285" s="165">
        <f>$R$284+$P$285</f>
        <v>0</v>
      </c>
      <c r="S285" s="164">
        <f>$S$284+$Q$285</f>
        <v>1</v>
      </c>
      <c r="T285" s="165">
        <f>$T$284+$R$285</f>
        <v>0</v>
      </c>
      <c r="U285" s="164">
        <f>$U$284+$S$285</f>
        <v>1</v>
      </c>
      <c r="V285" s="165">
        <f>$V$284+$T$285</f>
        <v>0</v>
      </c>
      <c r="W285" s="164">
        <f>$W$284+$U$285</f>
        <v>1</v>
      </c>
      <c r="X285" s="165">
        <f>$X$284+$V$285</f>
        <v>0</v>
      </c>
      <c r="Y285" s="164">
        <f>$Y$284+$W$285</f>
        <v>1</v>
      </c>
      <c r="Z285" s="165">
        <f>$Z$284+$X$285</f>
        <v>0</v>
      </c>
      <c r="AA285" s="164">
        <f>$AA$284+$Y$285</f>
        <v>1</v>
      </c>
      <c r="AB285" s="165">
        <f>$AB$284+$Z$285</f>
        <v>0</v>
      </c>
      <c r="AC285" s="98">
        <f t="shared" si="4"/>
        <v>0</v>
      </c>
    </row>
    <row r="286" spans="1:32" ht="15" customHeight="1">
      <c r="A286">
        <v>1</v>
      </c>
      <c r="B286" s="994" t="str">
        <f>'06.01-ELETRICO E LUMINOTECNICO'!$B$149</f>
        <v>06.03.100.31</v>
      </c>
      <c r="C286" s="996" t="str">
        <f>'06.01-ELETRICO E LUMINOTECNICO'!$C$149</f>
        <v>TOMADA INDUSTRIAL/MOTOR DE SOBREPOR 3P+T - FORNECIMENTO E INSTALAÇÃO</v>
      </c>
      <c r="D286" s="998">
        <f>'06.01-ELETRICO E LUMINOTECNICO'!$H$149</f>
        <v>0</v>
      </c>
      <c r="E286" s="175"/>
      <c r="F286" s="161">
        <f>$E$286*$D$286</f>
        <v>0</v>
      </c>
      <c r="G286" s="176"/>
      <c r="H286" s="167">
        <f>$G$286*$D$286</f>
        <v>0</v>
      </c>
      <c r="I286" s="176"/>
      <c r="J286" s="167">
        <f>$I$286*$D$286</f>
        <v>0</v>
      </c>
      <c r="K286" s="176"/>
      <c r="L286" s="167">
        <f>$K$286*$D$286</f>
        <v>0</v>
      </c>
      <c r="M286" s="176"/>
      <c r="N286" s="167">
        <f>$M$286*$D$286</f>
        <v>0</v>
      </c>
      <c r="O286" s="176">
        <v>0.5</v>
      </c>
      <c r="P286" s="167">
        <f>$O$286*$D$286</f>
        <v>0</v>
      </c>
      <c r="Q286" s="176">
        <v>0.5</v>
      </c>
      <c r="R286" s="167">
        <f>$Q$286*$D$286</f>
        <v>0</v>
      </c>
      <c r="S286" s="176"/>
      <c r="T286" s="167">
        <f>$S$286*$D$286</f>
        <v>0</v>
      </c>
      <c r="U286" s="176"/>
      <c r="V286" s="167">
        <f>$U$286*$D$286</f>
        <v>0</v>
      </c>
      <c r="W286" s="176"/>
      <c r="X286" s="167">
        <f>$W$286*$D$286</f>
        <v>0</v>
      </c>
      <c r="Y286" s="176"/>
      <c r="Z286" s="167">
        <f>$Y$286*$D$286</f>
        <v>0</v>
      </c>
      <c r="AA286" s="176"/>
      <c r="AB286" s="167">
        <f>$AA$286*$D$286</f>
        <v>0</v>
      </c>
      <c r="AC286" s="98">
        <f t="shared" si="4"/>
        <v>0</v>
      </c>
      <c r="AF286" t="s">
        <v>2372</v>
      </c>
    </row>
    <row r="287" spans="1:32" ht="15" customHeight="1" thickBot="1">
      <c r="A287">
        <v>2</v>
      </c>
      <c r="B287" s="995"/>
      <c r="C287" s="997"/>
      <c r="D287" s="999"/>
      <c r="E287" s="162">
        <f>$E$286</f>
        <v>0</v>
      </c>
      <c r="F287" s="163">
        <f>$F$286</f>
        <v>0</v>
      </c>
      <c r="G287" s="164">
        <f>$G$286+$E$287</f>
        <v>0</v>
      </c>
      <c r="H287" s="165">
        <f>$H$286+$F$287</f>
        <v>0</v>
      </c>
      <c r="I287" s="164">
        <f>$I$286+$G$287</f>
        <v>0</v>
      </c>
      <c r="J287" s="165">
        <f>$J$286+$H$287</f>
        <v>0</v>
      </c>
      <c r="K287" s="164">
        <f>$K$286+$I$287</f>
        <v>0</v>
      </c>
      <c r="L287" s="165">
        <f>$L$286+$J$287</f>
        <v>0</v>
      </c>
      <c r="M287" s="164">
        <f>$M$286+$K$287</f>
        <v>0</v>
      </c>
      <c r="N287" s="165">
        <f>$N$286+$L$287</f>
        <v>0</v>
      </c>
      <c r="O287" s="164">
        <f>$O$286+$M$287</f>
        <v>0.5</v>
      </c>
      <c r="P287" s="165">
        <f>$P$286+$N$287</f>
        <v>0</v>
      </c>
      <c r="Q287" s="164">
        <f>$Q$286+$O$287</f>
        <v>1</v>
      </c>
      <c r="R287" s="165">
        <f>$R$286+$P$287</f>
        <v>0</v>
      </c>
      <c r="S287" s="164">
        <f>$S$286+$Q$287</f>
        <v>1</v>
      </c>
      <c r="T287" s="165">
        <f>$T$286+$R$287</f>
        <v>0</v>
      </c>
      <c r="U287" s="164">
        <f>$U$286+$S$287</f>
        <v>1</v>
      </c>
      <c r="V287" s="165">
        <f>$V$286+$T$287</f>
        <v>0</v>
      </c>
      <c r="W287" s="164">
        <f>$W$286+$U$287</f>
        <v>1</v>
      </c>
      <c r="X287" s="165">
        <f>$X$286+$V$287</f>
        <v>0</v>
      </c>
      <c r="Y287" s="164">
        <f>$Y$286+$W$287</f>
        <v>1</v>
      </c>
      <c r="Z287" s="165">
        <f>$Z$286+$X$287</f>
        <v>0</v>
      </c>
      <c r="AA287" s="164">
        <f>$AA$286+$Y$287</f>
        <v>1</v>
      </c>
      <c r="AB287" s="165">
        <f>$AB$286+$Z$287</f>
        <v>0</v>
      </c>
      <c r="AC287" s="98">
        <f t="shared" si="4"/>
        <v>0</v>
      </c>
    </row>
    <row r="288" spans="1:32" ht="15" customHeight="1">
      <c r="A288">
        <v>1</v>
      </c>
      <c r="B288" s="994" t="str">
        <f>'06.01-ELETRICO E LUMINOTECNICO'!$B$150</f>
        <v>06.03.100.32</v>
      </c>
      <c r="C288" s="996" t="str">
        <f>'06.01-ELETRICO E LUMINOTECNICO'!$C$150</f>
        <v>INTERRUPTOR SIMPLES (1 MÓDULO), 10A/250V, INCLUINDO SUPORTE E PLACA - FORNECIMENTO E INSTALAÇÃO. AF_03/2023</v>
      </c>
      <c r="D288" s="998">
        <f>'06.01-ELETRICO E LUMINOTECNICO'!$H$150</f>
        <v>0</v>
      </c>
      <c r="E288" s="175"/>
      <c r="F288" s="161">
        <f>$E$288*$D$288</f>
        <v>0</v>
      </c>
      <c r="G288" s="176"/>
      <c r="H288" s="167">
        <f>$G$288*$D$288</f>
        <v>0</v>
      </c>
      <c r="I288" s="176"/>
      <c r="J288" s="167">
        <f>$I$288*$D$288</f>
        <v>0</v>
      </c>
      <c r="K288" s="176"/>
      <c r="L288" s="167">
        <f>$K$288*$D$288</f>
        <v>0</v>
      </c>
      <c r="M288" s="176"/>
      <c r="N288" s="167">
        <f>$M$288*$D$288</f>
        <v>0</v>
      </c>
      <c r="O288" s="176">
        <v>0.5</v>
      </c>
      <c r="P288" s="167">
        <f>$O$288*$D$288</f>
        <v>0</v>
      </c>
      <c r="Q288" s="176">
        <v>0.5</v>
      </c>
      <c r="R288" s="167">
        <f>$Q$288*$D$288</f>
        <v>0</v>
      </c>
      <c r="S288" s="176"/>
      <c r="T288" s="167">
        <f>$S$288*$D$288</f>
        <v>0</v>
      </c>
      <c r="U288" s="176"/>
      <c r="V288" s="167">
        <f>$U$288*$D$288</f>
        <v>0</v>
      </c>
      <c r="W288" s="176"/>
      <c r="X288" s="167">
        <f>$W$288*$D$288</f>
        <v>0</v>
      </c>
      <c r="Y288" s="176"/>
      <c r="Z288" s="167">
        <f>$Y$288*$D$288</f>
        <v>0</v>
      </c>
      <c r="AA288" s="176"/>
      <c r="AB288" s="167">
        <f>$AA$288*$D$288</f>
        <v>0</v>
      </c>
      <c r="AC288" s="98">
        <f t="shared" si="4"/>
        <v>0</v>
      </c>
      <c r="AF288" t="s">
        <v>2373</v>
      </c>
    </row>
    <row r="289" spans="1:32" ht="15" customHeight="1" thickBot="1">
      <c r="A289">
        <v>2</v>
      </c>
      <c r="B289" s="995"/>
      <c r="C289" s="997"/>
      <c r="D289" s="999"/>
      <c r="E289" s="162">
        <f>$E$288</f>
        <v>0</v>
      </c>
      <c r="F289" s="163">
        <f>$F$288</f>
        <v>0</v>
      </c>
      <c r="G289" s="164">
        <f>$G$288+$E$289</f>
        <v>0</v>
      </c>
      <c r="H289" s="165">
        <f>$H$288+$F$289</f>
        <v>0</v>
      </c>
      <c r="I289" s="164">
        <f>$I$288+$G$289</f>
        <v>0</v>
      </c>
      <c r="J289" s="165">
        <f>$J$288+$H$289</f>
        <v>0</v>
      </c>
      <c r="K289" s="164">
        <f>$K$288+$I$289</f>
        <v>0</v>
      </c>
      <c r="L289" s="165">
        <f>$L$288+$J$289</f>
        <v>0</v>
      </c>
      <c r="M289" s="164">
        <f>$M$288+$K$289</f>
        <v>0</v>
      </c>
      <c r="N289" s="165">
        <f>$N$288+$L$289</f>
        <v>0</v>
      </c>
      <c r="O289" s="164">
        <f>$O$288+$M$289</f>
        <v>0.5</v>
      </c>
      <c r="P289" s="165">
        <f>$P$288+$N$289</f>
        <v>0</v>
      </c>
      <c r="Q289" s="164">
        <f>$Q$288+$O$289</f>
        <v>1</v>
      </c>
      <c r="R289" s="165">
        <f>$R$288+$P$289</f>
        <v>0</v>
      </c>
      <c r="S289" s="164">
        <f>$S$288+$Q$289</f>
        <v>1</v>
      </c>
      <c r="T289" s="165">
        <f>$T$288+$R$289</f>
        <v>0</v>
      </c>
      <c r="U289" s="164">
        <f>$U$288+$S$289</f>
        <v>1</v>
      </c>
      <c r="V289" s="165">
        <f>$V$288+$T$289</f>
        <v>0</v>
      </c>
      <c r="W289" s="164">
        <f>$W$288+$U$289</f>
        <v>1</v>
      </c>
      <c r="X289" s="165">
        <f>$X$288+$V$289</f>
        <v>0</v>
      </c>
      <c r="Y289" s="164">
        <f>$Y$288+$W$289</f>
        <v>1</v>
      </c>
      <c r="Z289" s="165">
        <f>$Z$288+$X$289</f>
        <v>0</v>
      </c>
      <c r="AA289" s="164">
        <f>$AA$288+$Y$289</f>
        <v>1</v>
      </c>
      <c r="AB289" s="165">
        <f>$AB$288+$Z$289</f>
        <v>0</v>
      </c>
      <c r="AC289" s="98">
        <f t="shared" si="4"/>
        <v>0</v>
      </c>
    </row>
    <row r="290" spans="1:32" ht="15" customHeight="1">
      <c r="A290">
        <v>1</v>
      </c>
      <c r="B290" s="994" t="str">
        <f>'06.01-ELETRICO E LUMINOTECNICO'!$B$151</f>
        <v>06.03.100.33</v>
      </c>
      <c r="C290" s="996" t="str">
        <f>'06.01-ELETRICO E LUMINOTECNICO'!$C$151</f>
        <v>INTERRUPTOR SIMPLES (3 MÓDULOS), 10A/250V, INCLUINDO SUPORTE E PLACA - FORNECIMENTO E INSTALAÇÃO. AF_03/2023</v>
      </c>
      <c r="D290" s="998">
        <f>'06.01-ELETRICO E LUMINOTECNICO'!$H$151</f>
        <v>0</v>
      </c>
      <c r="E290" s="175"/>
      <c r="F290" s="161">
        <f>$E$290*$D$290</f>
        <v>0</v>
      </c>
      <c r="G290" s="176"/>
      <c r="H290" s="167">
        <f>$G$290*$D$290</f>
        <v>0</v>
      </c>
      <c r="I290" s="176"/>
      <c r="J290" s="167">
        <f>$I$290*$D$290</f>
        <v>0</v>
      </c>
      <c r="K290" s="176"/>
      <c r="L290" s="167">
        <f>$K$290*$D$290</f>
        <v>0</v>
      </c>
      <c r="M290" s="176"/>
      <c r="N290" s="167">
        <f>$M$290*$D$290</f>
        <v>0</v>
      </c>
      <c r="O290" s="176">
        <v>0.5</v>
      </c>
      <c r="P290" s="167">
        <f>$O$290*$D$290</f>
        <v>0</v>
      </c>
      <c r="Q290" s="176">
        <v>0.5</v>
      </c>
      <c r="R290" s="167">
        <f>$Q$290*$D$290</f>
        <v>0</v>
      </c>
      <c r="S290" s="176"/>
      <c r="T290" s="167">
        <f>$S$290*$D$290</f>
        <v>0</v>
      </c>
      <c r="U290" s="176"/>
      <c r="V290" s="167">
        <f>$U$290*$D$290</f>
        <v>0</v>
      </c>
      <c r="W290" s="176"/>
      <c r="X290" s="167">
        <f>$W$290*$D$290</f>
        <v>0</v>
      </c>
      <c r="Y290" s="176"/>
      <c r="Z290" s="167">
        <f>$Y$290*$D$290</f>
        <v>0</v>
      </c>
      <c r="AA290" s="176"/>
      <c r="AB290" s="167">
        <f>$AA$290*$D$290</f>
        <v>0</v>
      </c>
      <c r="AC290" s="98">
        <f t="shared" si="4"/>
        <v>0</v>
      </c>
      <c r="AF290" t="s">
        <v>2374</v>
      </c>
    </row>
    <row r="291" spans="1:32" ht="15" customHeight="1" thickBot="1">
      <c r="A291">
        <v>2</v>
      </c>
      <c r="B291" s="995"/>
      <c r="C291" s="997"/>
      <c r="D291" s="999"/>
      <c r="E291" s="162">
        <f>$E$290</f>
        <v>0</v>
      </c>
      <c r="F291" s="163">
        <f>$F$290</f>
        <v>0</v>
      </c>
      <c r="G291" s="164">
        <f>$G$290+$E$291</f>
        <v>0</v>
      </c>
      <c r="H291" s="165">
        <f>$H$290+$F$291</f>
        <v>0</v>
      </c>
      <c r="I291" s="164">
        <f>$I$290+$G$291</f>
        <v>0</v>
      </c>
      <c r="J291" s="165">
        <f>$J$290+$H$291</f>
        <v>0</v>
      </c>
      <c r="K291" s="164">
        <f>$K$290+$I$291</f>
        <v>0</v>
      </c>
      <c r="L291" s="165">
        <f>$L$290+$J$291</f>
        <v>0</v>
      </c>
      <c r="M291" s="164">
        <f>$M$290+$K$291</f>
        <v>0</v>
      </c>
      <c r="N291" s="165">
        <f>$N$290+$L$291</f>
        <v>0</v>
      </c>
      <c r="O291" s="164">
        <f>$O$290+$M$291</f>
        <v>0.5</v>
      </c>
      <c r="P291" s="165">
        <f>$P$290+$N$291</f>
        <v>0</v>
      </c>
      <c r="Q291" s="164">
        <f>$Q$290+$O$291</f>
        <v>1</v>
      </c>
      <c r="R291" s="165">
        <f>$R$290+$P$291</f>
        <v>0</v>
      </c>
      <c r="S291" s="164">
        <f>$S$290+$Q$291</f>
        <v>1</v>
      </c>
      <c r="T291" s="165">
        <f>$T$290+$R$291</f>
        <v>0</v>
      </c>
      <c r="U291" s="164">
        <f>$U$290+$S$291</f>
        <v>1</v>
      </c>
      <c r="V291" s="165">
        <f>$V$290+$T$291</f>
        <v>0</v>
      </c>
      <c r="W291" s="164">
        <f>$W$290+$U$291</f>
        <v>1</v>
      </c>
      <c r="X291" s="165">
        <f>$X$290+$V$291</f>
        <v>0</v>
      </c>
      <c r="Y291" s="164">
        <f>$Y$290+$W$291</f>
        <v>1</v>
      </c>
      <c r="Z291" s="165">
        <f>$Z$290+$X$291</f>
        <v>0</v>
      </c>
      <c r="AA291" s="164">
        <f>$AA$290+$Y$291</f>
        <v>1</v>
      </c>
      <c r="AB291" s="165">
        <f>$AB$290+$Z$291</f>
        <v>0</v>
      </c>
      <c r="AC291" s="98">
        <f t="shared" si="4"/>
        <v>0</v>
      </c>
    </row>
    <row r="292" spans="1:32" ht="15" customHeight="1">
      <c r="A292">
        <v>1</v>
      </c>
      <c r="B292" s="994" t="str">
        <f>'06.01-ELETRICO E LUMINOTECNICO'!$B$152</f>
        <v>06.03.100.34</v>
      </c>
      <c r="C292" s="996" t="str">
        <f>'06.01-ELETRICO E LUMINOTECNICO'!$C$152</f>
        <v>INTERRUPTOR PARALELO (1 MÓDULO), 10A/250V, INCLUINDO SUPORTE E PLACA - FORNECIMENTO E INSTALAÇÃO. AF_03/2023</v>
      </c>
      <c r="D292" s="998">
        <f>'06.01-ELETRICO E LUMINOTECNICO'!$H$152</f>
        <v>0</v>
      </c>
      <c r="E292" s="175"/>
      <c r="F292" s="161">
        <f>$E$292*$D$292</f>
        <v>0</v>
      </c>
      <c r="G292" s="176"/>
      <c r="H292" s="167">
        <f>$G$292*$D$292</f>
        <v>0</v>
      </c>
      <c r="I292" s="176"/>
      <c r="J292" s="167">
        <f>$I$292*$D$292</f>
        <v>0</v>
      </c>
      <c r="K292" s="176"/>
      <c r="L292" s="167">
        <f>$K$292*$D$292</f>
        <v>0</v>
      </c>
      <c r="M292" s="176"/>
      <c r="N292" s="167">
        <f>$M$292*$D$292</f>
        <v>0</v>
      </c>
      <c r="O292" s="176">
        <v>0.5</v>
      </c>
      <c r="P292" s="167">
        <f>$O$292*$D$292</f>
        <v>0</v>
      </c>
      <c r="Q292" s="176">
        <v>0.5</v>
      </c>
      <c r="R292" s="167">
        <f>$Q$292*$D$292</f>
        <v>0</v>
      </c>
      <c r="S292" s="176"/>
      <c r="T292" s="167">
        <f>$S$292*$D$292</f>
        <v>0</v>
      </c>
      <c r="U292" s="176"/>
      <c r="V292" s="167">
        <f>$U$292*$D$292</f>
        <v>0</v>
      </c>
      <c r="W292" s="176"/>
      <c r="X292" s="167">
        <f>$W$292*$D$292</f>
        <v>0</v>
      </c>
      <c r="Y292" s="176"/>
      <c r="Z292" s="167">
        <f>$Y$292*$D$292</f>
        <v>0</v>
      </c>
      <c r="AA292" s="176"/>
      <c r="AB292" s="167">
        <f>$AA$292*$D$292</f>
        <v>0</v>
      </c>
      <c r="AC292" s="98">
        <f t="shared" si="4"/>
        <v>0</v>
      </c>
      <c r="AF292" t="s">
        <v>2375</v>
      </c>
    </row>
    <row r="293" spans="1:32" ht="15" customHeight="1" thickBot="1">
      <c r="A293">
        <v>2</v>
      </c>
      <c r="B293" s="995"/>
      <c r="C293" s="997"/>
      <c r="D293" s="999"/>
      <c r="E293" s="162">
        <f>$E$292</f>
        <v>0</v>
      </c>
      <c r="F293" s="163">
        <f>$F$292</f>
        <v>0</v>
      </c>
      <c r="G293" s="164">
        <f>$G$292+$E$293</f>
        <v>0</v>
      </c>
      <c r="H293" s="165">
        <f>$H$292+$F$293</f>
        <v>0</v>
      </c>
      <c r="I293" s="164">
        <f>$I$292+$G$293</f>
        <v>0</v>
      </c>
      <c r="J293" s="165">
        <f>$J$292+$H$293</f>
        <v>0</v>
      </c>
      <c r="K293" s="164">
        <f>$K$292+$I$293</f>
        <v>0</v>
      </c>
      <c r="L293" s="165">
        <f>$L$292+$J$293</f>
        <v>0</v>
      </c>
      <c r="M293" s="164">
        <f>$M$292+$K$293</f>
        <v>0</v>
      </c>
      <c r="N293" s="165">
        <f>$N$292+$L$293</f>
        <v>0</v>
      </c>
      <c r="O293" s="164">
        <f>$O$292+$M$293</f>
        <v>0.5</v>
      </c>
      <c r="P293" s="165">
        <f>$P$292+$N$293</f>
        <v>0</v>
      </c>
      <c r="Q293" s="164">
        <f>$Q$292+$O$293</f>
        <v>1</v>
      </c>
      <c r="R293" s="165">
        <f>$R$292+$P$293</f>
        <v>0</v>
      </c>
      <c r="S293" s="164">
        <f>$S$292+$Q$293</f>
        <v>1</v>
      </c>
      <c r="T293" s="165">
        <f>$T$292+$R$293</f>
        <v>0</v>
      </c>
      <c r="U293" s="164">
        <f>$U$292+$S$293</f>
        <v>1</v>
      </c>
      <c r="V293" s="165">
        <f>$V$292+$T$293</f>
        <v>0</v>
      </c>
      <c r="W293" s="164">
        <f>$W$292+$U$293</f>
        <v>1</v>
      </c>
      <c r="X293" s="165">
        <f>$X$292+$V$293</f>
        <v>0</v>
      </c>
      <c r="Y293" s="164">
        <f>$Y$292+$W$293</f>
        <v>1</v>
      </c>
      <c r="Z293" s="165">
        <f>$Z$292+$X$293</f>
        <v>0</v>
      </c>
      <c r="AA293" s="164">
        <f>$AA$292+$Y$293</f>
        <v>1</v>
      </c>
      <c r="AB293" s="165">
        <f>$AB$292+$Z$293</f>
        <v>0</v>
      </c>
      <c r="AC293" s="98">
        <f t="shared" si="4"/>
        <v>0</v>
      </c>
    </row>
    <row r="294" spans="1:32" ht="15" customHeight="1">
      <c r="A294">
        <v>1</v>
      </c>
      <c r="B294" s="994" t="str">
        <f>'06.01-ELETRICO E LUMINOTECNICO'!$B$153</f>
        <v>06.03.100.35</v>
      </c>
      <c r="C294" s="996" t="str">
        <f>'06.01-ELETRICO E LUMINOTECNICO'!$C$153</f>
        <v>LUMINÁRIA TIPO PLAFON CIRCULAR, DE SOBREPOR, COM LED DE 12/13 W - FORNECIMENTO E INSTALAÇÃO. AF_09/2024</v>
      </c>
      <c r="D294" s="998">
        <f>'06.01-ELETRICO E LUMINOTECNICO'!$H$153</f>
        <v>0</v>
      </c>
      <c r="E294" s="175"/>
      <c r="F294" s="161">
        <f>$E$294*$D$294</f>
        <v>0</v>
      </c>
      <c r="G294" s="176"/>
      <c r="H294" s="167">
        <f>$G$294*$D$294</f>
        <v>0</v>
      </c>
      <c r="I294" s="176"/>
      <c r="J294" s="167">
        <f>$I$294*$D$294</f>
        <v>0</v>
      </c>
      <c r="K294" s="176"/>
      <c r="L294" s="167">
        <f>$K$294*$D$294</f>
        <v>0</v>
      </c>
      <c r="M294" s="176"/>
      <c r="N294" s="167">
        <f>$M$294*$D$294</f>
        <v>0</v>
      </c>
      <c r="O294" s="176">
        <v>0.5</v>
      </c>
      <c r="P294" s="167">
        <f>$O$294*$D$294</f>
        <v>0</v>
      </c>
      <c r="Q294" s="176">
        <v>0.5</v>
      </c>
      <c r="R294" s="167">
        <f>$Q$294*$D$294</f>
        <v>0</v>
      </c>
      <c r="S294" s="176"/>
      <c r="T294" s="167">
        <f>$S$294*$D$294</f>
        <v>0</v>
      </c>
      <c r="U294" s="176"/>
      <c r="V294" s="167">
        <f>$U$294*$D$294</f>
        <v>0</v>
      </c>
      <c r="W294" s="176"/>
      <c r="X294" s="167">
        <f>$W$294*$D$294</f>
        <v>0</v>
      </c>
      <c r="Y294" s="176"/>
      <c r="Z294" s="167">
        <f>$Y$294*$D$294</f>
        <v>0</v>
      </c>
      <c r="AA294" s="176"/>
      <c r="AB294" s="167">
        <f>$AA$294*$D$294</f>
        <v>0</v>
      </c>
      <c r="AC294" s="98">
        <f t="shared" si="4"/>
        <v>0</v>
      </c>
      <c r="AF294" t="s">
        <v>2376</v>
      </c>
    </row>
    <row r="295" spans="1:32" ht="15" customHeight="1" thickBot="1">
      <c r="A295">
        <v>2</v>
      </c>
      <c r="B295" s="995"/>
      <c r="C295" s="997"/>
      <c r="D295" s="999"/>
      <c r="E295" s="162">
        <f>$E$294</f>
        <v>0</v>
      </c>
      <c r="F295" s="163">
        <f>$F$294</f>
        <v>0</v>
      </c>
      <c r="G295" s="164">
        <f>$G$294+$E$295</f>
        <v>0</v>
      </c>
      <c r="H295" s="165">
        <f>$H$294+$F$295</f>
        <v>0</v>
      </c>
      <c r="I295" s="164">
        <f>$I$294+$G$295</f>
        <v>0</v>
      </c>
      <c r="J295" s="165">
        <f>$J$294+$H$295</f>
        <v>0</v>
      </c>
      <c r="K295" s="164">
        <f>$K$294+$I$295</f>
        <v>0</v>
      </c>
      <c r="L295" s="165">
        <f>$L$294+$J$295</f>
        <v>0</v>
      </c>
      <c r="M295" s="164">
        <f>$M$294+$K$295</f>
        <v>0</v>
      </c>
      <c r="N295" s="165">
        <f>$N$294+$L$295</f>
        <v>0</v>
      </c>
      <c r="O295" s="164">
        <f>$O$294+$M$295</f>
        <v>0.5</v>
      </c>
      <c r="P295" s="165">
        <f>$P$294+$N$295</f>
        <v>0</v>
      </c>
      <c r="Q295" s="164">
        <f>$Q$294+$O$295</f>
        <v>1</v>
      </c>
      <c r="R295" s="165">
        <f>$R$294+$P$295</f>
        <v>0</v>
      </c>
      <c r="S295" s="164">
        <f>$S$294+$Q$295</f>
        <v>1</v>
      </c>
      <c r="T295" s="165">
        <f>$T$294+$R$295</f>
        <v>0</v>
      </c>
      <c r="U295" s="164">
        <f>$U$294+$S$295</f>
        <v>1</v>
      </c>
      <c r="V295" s="165">
        <f>$V$294+$T$295</f>
        <v>0</v>
      </c>
      <c r="W295" s="164">
        <f>$W$294+$U$295</f>
        <v>1</v>
      </c>
      <c r="X295" s="165">
        <f>$X$294+$V$295</f>
        <v>0</v>
      </c>
      <c r="Y295" s="164">
        <f>$Y$294+$W$295</f>
        <v>1</v>
      </c>
      <c r="Z295" s="165">
        <f>$Z$294+$X$295</f>
        <v>0</v>
      </c>
      <c r="AA295" s="164">
        <f>$AA$294+$Y$295</f>
        <v>1</v>
      </c>
      <c r="AB295" s="165">
        <f>$AB$294+$Z$295</f>
        <v>0</v>
      </c>
      <c r="AC295" s="98">
        <f t="shared" si="4"/>
        <v>0</v>
      </c>
    </row>
    <row r="296" spans="1:32" ht="15" customHeight="1">
      <c r="A296">
        <v>1</v>
      </c>
      <c r="B296" s="994" t="str">
        <f>'06.01-ELETRICO E LUMINOTECNICO'!$B$154</f>
        <v>06.03.100.36</v>
      </c>
      <c r="C296" s="996" t="str">
        <f>'06.01-ELETRICO E LUMINOTECNICO'!$C$154</f>
        <v>SUPORTE METÁLICO PARA ELETROCALHA SUSPENSA, COM PINTURA EM ESMALTE, DUAS DEMÃO - FABRICADO NA OBRA</v>
      </c>
      <c r="D296" s="998">
        <f>'06.01-ELETRICO E LUMINOTECNICO'!$H$154</f>
        <v>0</v>
      </c>
      <c r="E296" s="175"/>
      <c r="F296" s="161">
        <f>$E$296*$D$296</f>
        <v>0</v>
      </c>
      <c r="G296" s="176"/>
      <c r="H296" s="167">
        <f>$G$296*$D$296</f>
        <v>0</v>
      </c>
      <c r="I296" s="176"/>
      <c r="J296" s="167">
        <f>$I$296*$D$296</f>
        <v>0</v>
      </c>
      <c r="K296" s="176"/>
      <c r="L296" s="167">
        <f>$K$296*$D$296</f>
        <v>0</v>
      </c>
      <c r="M296" s="176"/>
      <c r="N296" s="167">
        <f>$M$296*$D$296</f>
        <v>0</v>
      </c>
      <c r="O296" s="176">
        <v>0.5</v>
      </c>
      <c r="P296" s="167">
        <f>$O$296*$D$296</f>
        <v>0</v>
      </c>
      <c r="Q296" s="176">
        <v>0.5</v>
      </c>
      <c r="R296" s="167">
        <f>$Q$296*$D$296</f>
        <v>0</v>
      </c>
      <c r="S296" s="176"/>
      <c r="T296" s="167">
        <f>$S$296*$D$296</f>
        <v>0</v>
      </c>
      <c r="U296" s="176"/>
      <c r="V296" s="167">
        <f>$U$296*$D$296</f>
        <v>0</v>
      </c>
      <c r="W296" s="176"/>
      <c r="X296" s="167">
        <f>$W$296*$D$296</f>
        <v>0</v>
      </c>
      <c r="Y296" s="176"/>
      <c r="Z296" s="167">
        <f>$Y$296*$D$296</f>
        <v>0</v>
      </c>
      <c r="AA296" s="176"/>
      <c r="AB296" s="167">
        <f>$AA$296*$D$296</f>
        <v>0</v>
      </c>
      <c r="AC296" s="98">
        <f t="shared" si="4"/>
        <v>0</v>
      </c>
      <c r="AF296" t="s">
        <v>2377</v>
      </c>
    </row>
    <row r="297" spans="1:32" ht="15" customHeight="1" thickBot="1">
      <c r="A297">
        <v>2</v>
      </c>
      <c r="B297" s="995"/>
      <c r="C297" s="997"/>
      <c r="D297" s="999"/>
      <c r="E297" s="162">
        <f>$E$296</f>
        <v>0</v>
      </c>
      <c r="F297" s="163">
        <f>$F$296</f>
        <v>0</v>
      </c>
      <c r="G297" s="164">
        <f>$G$296+$E$297</f>
        <v>0</v>
      </c>
      <c r="H297" s="165">
        <f>$H$296+$F$297</f>
        <v>0</v>
      </c>
      <c r="I297" s="164">
        <f>$I$296+$G$297</f>
        <v>0</v>
      </c>
      <c r="J297" s="165">
        <f>$J$296+$H$297</f>
        <v>0</v>
      </c>
      <c r="K297" s="164">
        <f>$K$296+$I$297</f>
        <v>0</v>
      </c>
      <c r="L297" s="165">
        <f>$L$296+$J$297</f>
        <v>0</v>
      </c>
      <c r="M297" s="164">
        <f>$M$296+$K$297</f>
        <v>0</v>
      </c>
      <c r="N297" s="165">
        <f>$N$296+$L$297</f>
        <v>0</v>
      </c>
      <c r="O297" s="164">
        <f>$O$296+$M$297</f>
        <v>0.5</v>
      </c>
      <c r="P297" s="165">
        <f>$P$296+$N$297</f>
        <v>0</v>
      </c>
      <c r="Q297" s="164">
        <f>$Q$296+$O$297</f>
        <v>1</v>
      </c>
      <c r="R297" s="165">
        <f>$R$296+$P$297</f>
        <v>0</v>
      </c>
      <c r="S297" s="164">
        <f>$S$296+$Q$297</f>
        <v>1</v>
      </c>
      <c r="T297" s="165">
        <f>$T$296+$R$297</f>
        <v>0</v>
      </c>
      <c r="U297" s="164">
        <f>$U$296+$S$297</f>
        <v>1</v>
      </c>
      <c r="V297" s="165">
        <f>$V$296+$T$297</f>
        <v>0</v>
      </c>
      <c r="W297" s="164">
        <f>$W$296+$U$297</f>
        <v>1</v>
      </c>
      <c r="X297" s="165">
        <f>$X$296+$V$297</f>
        <v>0</v>
      </c>
      <c r="Y297" s="164">
        <f>$Y$296+$W$297</f>
        <v>1</v>
      </c>
      <c r="Z297" s="165">
        <f>$Z$296+$X$297</f>
        <v>0</v>
      </c>
      <c r="AA297" s="164">
        <f>$AA$296+$Y$297</f>
        <v>1</v>
      </c>
      <c r="AB297" s="165">
        <f>$AB$296+$Z$297</f>
        <v>0</v>
      </c>
      <c r="AC297" s="98">
        <f t="shared" si="4"/>
        <v>0</v>
      </c>
    </row>
    <row r="298" spans="1:32" ht="15" customHeight="1">
      <c r="A298">
        <v>1</v>
      </c>
      <c r="B298" s="994" t="str">
        <f>'06.01-ELETRICO E LUMINOTECNICO'!$B$155</f>
        <v>06.03.100.37</v>
      </c>
      <c r="C298" s="996" t="str">
        <f>'06.01-ELETRICO E LUMINOTECNICO'!$C$155</f>
        <v>LUMINÁRIA COMERCIAL COM ALETAS DE SOBREPOR COMPLETA, PARA DUAS (2) LÂMPADAS TUBULARES LED 2X18W-ØT8, TEMPERATURA DA COR 6500K, FORNECIMENTO E INSTALAÇÃO, INCLUSIVE BASE E LÂMPADA</v>
      </c>
      <c r="D298" s="998">
        <f>'06.01-ELETRICO E LUMINOTECNICO'!$H$155</f>
        <v>0</v>
      </c>
      <c r="E298" s="175"/>
      <c r="F298" s="161">
        <f>$E$298*$D$298</f>
        <v>0</v>
      </c>
      <c r="G298" s="176"/>
      <c r="H298" s="167">
        <f>$G$298*$D$298</f>
        <v>0</v>
      </c>
      <c r="I298" s="176"/>
      <c r="J298" s="167">
        <f>$I$298*$D$298</f>
        <v>0</v>
      </c>
      <c r="K298" s="176"/>
      <c r="L298" s="167">
        <f>$K$298*$D$298</f>
        <v>0</v>
      </c>
      <c r="M298" s="176"/>
      <c r="N298" s="167">
        <f>$M$298*$D$298</f>
        <v>0</v>
      </c>
      <c r="O298" s="176">
        <v>0.5</v>
      </c>
      <c r="P298" s="167">
        <f>$O$298*$D$298</f>
        <v>0</v>
      </c>
      <c r="Q298" s="176">
        <v>0.5</v>
      </c>
      <c r="R298" s="167">
        <f>$Q$298*$D$298</f>
        <v>0</v>
      </c>
      <c r="S298" s="176"/>
      <c r="T298" s="167">
        <f>$S$298*$D$298</f>
        <v>0</v>
      </c>
      <c r="U298" s="176"/>
      <c r="V298" s="167">
        <f>$U$298*$D$298</f>
        <v>0</v>
      </c>
      <c r="W298" s="176"/>
      <c r="X298" s="167">
        <f>$W$298*$D$298</f>
        <v>0</v>
      </c>
      <c r="Y298" s="176"/>
      <c r="Z298" s="167">
        <f>$Y$298*$D$298</f>
        <v>0</v>
      </c>
      <c r="AA298" s="176"/>
      <c r="AB298" s="167">
        <f>$AA$298*$D$298</f>
        <v>0</v>
      </c>
      <c r="AC298" s="98">
        <f t="shared" si="4"/>
        <v>0</v>
      </c>
      <c r="AF298" t="s">
        <v>2378</v>
      </c>
    </row>
    <row r="299" spans="1:32" ht="15" customHeight="1" thickBot="1">
      <c r="A299">
        <v>2</v>
      </c>
      <c r="B299" s="995"/>
      <c r="C299" s="997"/>
      <c r="D299" s="999"/>
      <c r="E299" s="162">
        <f>$E$298</f>
        <v>0</v>
      </c>
      <c r="F299" s="163">
        <f>$F$298</f>
        <v>0</v>
      </c>
      <c r="G299" s="164">
        <f>$G$298+$E$299</f>
        <v>0</v>
      </c>
      <c r="H299" s="165">
        <f>$H$298+$F$299</f>
        <v>0</v>
      </c>
      <c r="I299" s="164">
        <f>$I$298+$G$299</f>
        <v>0</v>
      </c>
      <c r="J299" s="165">
        <f>$J$298+$H$299</f>
        <v>0</v>
      </c>
      <c r="K299" s="164">
        <f>$K$298+$I$299</f>
        <v>0</v>
      </c>
      <c r="L299" s="165">
        <f>$L$298+$J$299</f>
        <v>0</v>
      </c>
      <c r="M299" s="164">
        <f>$M$298+$K$299</f>
        <v>0</v>
      </c>
      <c r="N299" s="165">
        <f>$N$298+$L$299</f>
        <v>0</v>
      </c>
      <c r="O299" s="164">
        <f>$O$298+$M$299</f>
        <v>0.5</v>
      </c>
      <c r="P299" s="165">
        <f>$P$298+$N$299</f>
        <v>0</v>
      </c>
      <c r="Q299" s="164">
        <f>$Q$298+$O$299</f>
        <v>1</v>
      </c>
      <c r="R299" s="165">
        <f>$R$298+$P$299</f>
        <v>0</v>
      </c>
      <c r="S299" s="164">
        <f>$S$298+$Q$299</f>
        <v>1</v>
      </c>
      <c r="T299" s="165">
        <f>$T$298+$R$299</f>
        <v>0</v>
      </c>
      <c r="U299" s="164">
        <f>$U$298+$S$299</f>
        <v>1</v>
      </c>
      <c r="V299" s="165">
        <f>$V$298+$T$299</f>
        <v>0</v>
      </c>
      <c r="W299" s="164">
        <f>$W$298+$U$299</f>
        <v>1</v>
      </c>
      <c r="X299" s="165">
        <f>$X$298+$V$299</f>
        <v>0</v>
      </c>
      <c r="Y299" s="164">
        <f>$Y$298+$W$299</f>
        <v>1</v>
      </c>
      <c r="Z299" s="165">
        <f>$Z$298+$X$299</f>
        <v>0</v>
      </c>
      <c r="AA299" s="164">
        <f>$AA$298+$Y$299</f>
        <v>1</v>
      </c>
      <c r="AB299" s="165">
        <f>$AB$298+$Z$299</f>
        <v>0</v>
      </c>
      <c r="AC299" s="98">
        <f t="shared" si="4"/>
        <v>0</v>
      </c>
    </row>
    <row r="300" spans="1:32" ht="15" customHeight="1">
      <c r="A300">
        <v>1</v>
      </c>
      <c r="B300" s="994" t="str">
        <f>'06.01-ELETRICO E LUMINOTECNICO'!$B$156</f>
        <v>06.03.100.38</v>
      </c>
      <c r="C300" s="996" t="str">
        <f>'06.01-ELETRICO E LUMINOTECNICO'!$C$156</f>
        <v>LUMINÁRIA COMERCIAL COM ALETAS DE SOBREPOR COMPLETA, PARA QUATRO (4) LÂMPADAS TUBULARES
LED 4X18W-ØT8, TEMPERATURA DA COR 6500K, FORNECIMENTO E INSTALAÇÃO, INCLUSIVE BASE E LÂMPADA</v>
      </c>
      <c r="D300" s="998">
        <f>'06.01-ELETRICO E LUMINOTECNICO'!$H$156</f>
        <v>0</v>
      </c>
      <c r="E300" s="175"/>
      <c r="F300" s="161">
        <f>$E$300*$D$300</f>
        <v>0</v>
      </c>
      <c r="G300" s="176"/>
      <c r="H300" s="167">
        <f>$G$300*$D$300</f>
        <v>0</v>
      </c>
      <c r="I300" s="176"/>
      <c r="J300" s="167">
        <f>$I$300*$D$300</f>
        <v>0</v>
      </c>
      <c r="K300" s="176"/>
      <c r="L300" s="167">
        <f>$K$300*$D$300</f>
        <v>0</v>
      </c>
      <c r="M300" s="176"/>
      <c r="N300" s="167">
        <f>$M$300*$D$300</f>
        <v>0</v>
      </c>
      <c r="O300" s="176">
        <v>0.5</v>
      </c>
      <c r="P300" s="167">
        <f>$O$300*$D$300</f>
        <v>0</v>
      </c>
      <c r="Q300" s="176">
        <v>0.5</v>
      </c>
      <c r="R300" s="167">
        <f>$Q$300*$D$300</f>
        <v>0</v>
      </c>
      <c r="S300" s="176"/>
      <c r="T300" s="167">
        <f>$S$300*$D$300</f>
        <v>0</v>
      </c>
      <c r="U300" s="176"/>
      <c r="V300" s="167">
        <f>$U$300*$D$300</f>
        <v>0</v>
      </c>
      <c r="W300" s="176"/>
      <c r="X300" s="167">
        <f>$W$300*$D$300</f>
        <v>0</v>
      </c>
      <c r="Y300" s="176"/>
      <c r="Z300" s="167">
        <f>$Y$300*$D$300</f>
        <v>0</v>
      </c>
      <c r="AA300" s="176"/>
      <c r="AB300" s="167">
        <f>$AA$300*$D$300</f>
        <v>0</v>
      </c>
      <c r="AC300" s="98">
        <f t="shared" si="4"/>
        <v>0</v>
      </c>
      <c r="AF300" t="s">
        <v>2379</v>
      </c>
    </row>
    <row r="301" spans="1:32" ht="15" customHeight="1" thickBot="1">
      <c r="A301">
        <v>2</v>
      </c>
      <c r="B301" s="995"/>
      <c r="C301" s="997"/>
      <c r="D301" s="999"/>
      <c r="E301" s="162">
        <f>$E$300</f>
        <v>0</v>
      </c>
      <c r="F301" s="163">
        <f>$F$300</f>
        <v>0</v>
      </c>
      <c r="G301" s="164">
        <f>$G$300+$E$301</f>
        <v>0</v>
      </c>
      <c r="H301" s="165">
        <f>$H$300+$F$301</f>
        <v>0</v>
      </c>
      <c r="I301" s="164">
        <f>$I$300+$G$301</f>
        <v>0</v>
      </c>
      <c r="J301" s="165">
        <f>$J$300+$H$301</f>
        <v>0</v>
      </c>
      <c r="K301" s="164">
        <f>$K$300+$I$301</f>
        <v>0</v>
      </c>
      <c r="L301" s="165">
        <f>$L$300+$J$301</f>
        <v>0</v>
      </c>
      <c r="M301" s="164">
        <f>$M$300+$K$301</f>
        <v>0</v>
      </c>
      <c r="N301" s="165">
        <f>$N$300+$L$301</f>
        <v>0</v>
      </c>
      <c r="O301" s="164">
        <f>$O$300+$M$301</f>
        <v>0.5</v>
      </c>
      <c r="P301" s="165">
        <f>$P$300+$N$301</f>
        <v>0</v>
      </c>
      <c r="Q301" s="164">
        <f>$Q$300+$O$301</f>
        <v>1</v>
      </c>
      <c r="R301" s="165">
        <f>$R$300+$P$301</f>
        <v>0</v>
      </c>
      <c r="S301" s="164">
        <f>$S$300+$Q$301</f>
        <v>1</v>
      </c>
      <c r="T301" s="165">
        <f>$T$300+$R$301</f>
        <v>0</v>
      </c>
      <c r="U301" s="164">
        <f>$U$300+$S$301</f>
        <v>1</v>
      </c>
      <c r="V301" s="165">
        <f>$V$300+$T$301</f>
        <v>0</v>
      </c>
      <c r="W301" s="164">
        <f>$W$300+$U$301</f>
        <v>1</v>
      </c>
      <c r="X301" s="165">
        <f>$X$300+$V$301</f>
        <v>0</v>
      </c>
      <c r="Y301" s="164">
        <f>$Y$300+$W$301</f>
        <v>1</v>
      </c>
      <c r="Z301" s="165">
        <f>$Z$300+$X$301</f>
        <v>0</v>
      </c>
      <c r="AA301" s="164">
        <f>$AA$300+$Y$301</f>
        <v>1</v>
      </c>
      <c r="AB301" s="165">
        <f>$AB$300+$Z$301</f>
        <v>0</v>
      </c>
      <c r="AC301" s="98">
        <f t="shared" si="4"/>
        <v>0</v>
      </c>
    </row>
    <row r="302" spans="1:32" ht="15" customHeight="1">
      <c r="A302">
        <v>1</v>
      </c>
      <c r="B302" s="994" t="str">
        <f>'06.01-ELETRICO E LUMINOTECNICO'!$B$157</f>
        <v>06.03.100.39</v>
      </c>
      <c r="C302" s="996" t="str">
        <f>'06.01-ELETRICO E LUMINOTECNICO'!$C$157</f>
        <v>LUMINÁRIA TIPO PLAFON, CIRCULAR, 30 cm, DE SOBREPOR, LED 24 W, 2000LM - FORNECIMENTO E INSTALAÇÃO</v>
      </c>
      <c r="D302" s="998">
        <f>'06.01-ELETRICO E LUMINOTECNICO'!$H$157</f>
        <v>0</v>
      </c>
      <c r="E302" s="175"/>
      <c r="F302" s="161">
        <f>$E$302*$D$302</f>
        <v>0</v>
      </c>
      <c r="G302" s="176"/>
      <c r="H302" s="167">
        <f>$G$302*$D$302</f>
        <v>0</v>
      </c>
      <c r="I302" s="176"/>
      <c r="J302" s="167">
        <f>$I$302*$D$302</f>
        <v>0</v>
      </c>
      <c r="K302" s="176"/>
      <c r="L302" s="167">
        <f>$K$302*$D$302</f>
        <v>0</v>
      </c>
      <c r="M302" s="176"/>
      <c r="N302" s="167">
        <f>$M$302*$D$302</f>
        <v>0</v>
      </c>
      <c r="O302" s="176">
        <v>0.5</v>
      </c>
      <c r="P302" s="167">
        <f>$O$302*$D$302</f>
        <v>0</v>
      </c>
      <c r="Q302" s="176">
        <v>0.5</v>
      </c>
      <c r="R302" s="167">
        <f>$Q$302*$D$302</f>
        <v>0</v>
      </c>
      <c r="S302" s="176"/>
      <c r="T302" s="167">
        <f>$S$302*$D$302</f>
        <v>0</v>
      </c>
      <c r="U302" s="176"/>
      <c r="V302" s="167">
        <f>$U$302*$D$302</f>
        <v>0</v>
      </c>
      <c r="W302" s="176"/>
      <c r="X302" s="167">
        <f>$W$302*$D$302</f>
        <v>0</v>
      </c>
      <c r="Y302" s="176"/>
      <c r="Z302" s="167">
        <f>$Y$302*$D$302</f>
        <v>0</v>
      </c>
      <c r="AA302" s="176"/>
      <c r="AB302" s="167">
        <f>$AA$302*$D$302</f>
        <v>0</v>
      </c>
      <c r="AC302" s="98">
        <f t="shared" si="4"/>
        <v>0</v>
      </c>
      <c r="AF302" t="s">
        <v>2380</v>
      </c>
    </row>
    <row r="303" spans="1:32" ht="15" customHeight="1" thickBot="1">
      <c r="A303">
        <v>2</v>
      </c>
      <c r="B303" s="995"/>
      <c r="C303" s="997"/>
      <c r="D303" s="999"/>
      <c r="E303" s="162">
        <f>$E$302</f>
        <v>0</v>
      </c>
      <c r="F303" s="163">
        <f>$F$302</f>
        <v>0</v>
      </c>
      <c r="G303" s="164">
        <f>$G$302+$E$303</f>
        <v>0</v>
      </c>
      <c r="H303" s="165">
        <f>$H$302+$F$303</f>
        <v>0</v>
      </c>
      <c r="I303" s="164">
        <f>$I$302+$G$303</f>
        <v>0</v>
      </c>
      <c r="J303" s="165">
        <f>$J$302+$H$303</f>
        <v>0</v>
      </c>
      <c r="K303" s="164">
        <f>$K$302+$I$303</f>
        <v>0</v>
      </c>
      <c r="L303" s="165">
        <f>$L$302+$J$303</f>
        <v>0</v>
      </c>
      <c r="M303" s="164">
        <f>$M$302+$K$303</f>
        <v>0</v>
      </c>
      <c r="N303" s="165">
        <f>$N$302+$L$303</f>
        <v>0</v>
      </c>
      <c r="O303" s="164">
        <f>$O$302+$M$303</f>
        <v>0.5</v>
      </c>
      <c r="P303" s="165">
        <f>$P$302+$N$303</f>
        <v>0</v>
      </c>
      <c r="Q303" s="164">
        <f>$Q$302+$O$303</f>
        <v>1</v>
      </c>
      <c r="R303" s="165">
        <f>$R$302+$P$303</f>
        <v>0</v>
      </c>
      <c r="S303" s="164">
        <f>$S$302+$Q$303</f>
        <v>1</v>
      </c>
      <c r="T303" s="165">
        <f>$T$302+$R$303</f>
        <v>0</v>
      </c>
      <c r="U303" s="164">
        <f>$U$302+$S$303</f>
        <v>1</v>
      </c>
      <c r="V303" s="165">
        <f>$V$302+$T$303</f>
        <v>0</v>
      </c>
      <c r="W303" s="164">
        <f>$W$302+$U$303</f>
        <v>1</v>
      </c>
      <c r="X303" s="165">
        <f>$X$302+$V$303</f>
        <v>0</v>
      </c>
      <c r="Y303" s="164">
        <f>$Y$302+$W$303</f>
        <v>1</v>
      </c>
      <c r="Z303" s="165">
        <f>$Z$302+$X$303</f>
        <v>0</v>
      </c>
      <c r="AA303" s="164">
        <f>$AA$302+$Y$303</f>
        <v>1</v>
      </c>
      <c r="AB303" s="165">
        <f>$AB$302+$Z$303</f>
        <v>0</v>
      </c>
      <c r="AC303" s="98">
        <f t="shared" si="4"/>
        <v>0</v>
      </c>
    </row>
    <row r="304" spans="1:32" ht="15" customHeight="1" thickBot="1">
      <c r="B304" s="76" t="str">
        <f>'06.01-ELETRICO E LUMINOTECNICO'!$B$158</f>
        <v>06.04.000</v>
      </c>
      <c r="C304" s="104" t="str">
        <f>'06.01-ELETRICO E LUMINOTECNICO'!$C$158</f>
        <v>BLOCO F</v>
      </c>
      <c r="D304" s="106">
        <f>'06.01-ELETRICO E LUMINOTECNICO'!$H$158</f>
        <v>0</v>
      </c>
      <c r="E304" s="177"/>
      <c r="F304" s="178"/>
      <c r="G304" s="179"/>
      <c r="H304" s="180"/>
      <c r="I304" s="179"/>
      <c r="J304" s="180"/>
      <c r="K304" s="179"/>
      <c r="L304" s="180"/>
      <c r="M304" s="179"/>
      <c r="N304" s="180"/>
      <c r="O304" s="179"/>
      <c r="P304" s="180"/>
      <c r="Q304" s="179"/>
      <c r="R304" s="180"/>
      <c r="S304" s="179"/>
      <c r="T304" s="180"/>
      <c r="U304" s="179"/>
      <c r="V304" s="180"/>
      <c r="W304" s="179"/>
      <c r="X304" s="180"/>
      <c r="Y304" s="179"/>
      <c r="Z304" s="180"/>
      <c r="AA304" s="179"/>
      <c r="AB304" s="180"/>
      <c r="AC304" s="98">
        <f t="shared" si="4"/>
        <v>0</v>
      </c>
      <c r="AF304" s="200" t="s">
        <v>997</v>
      </c>
    </row>
    <row r="305" spans="1:32" ht="15" customHeight="1">
      <c r="A305">
        <v>1</v>
      </c>
      <c r="B305" s="994" t="str">
        <f>'06.01-ELETRICO E LUMINOTECNICO'!$B$159</f>
        <v>06.04.100.01</v>
      </c>
      <c r="C305" s="996" t="str">
        <f>'06.01-ELETRICO E LUMINOTECNICO'!$C$159</f>
        <v>REMOÇÃO DE INSTALAÇÕES ELÉTRICAS (INTERRUPTORES/TOMADAS), INCLUSIVE RECOMPOSIÇÃO COM ARGAMASSA E ACABAMENTO EM MASSA LÁTEX</v>
      </c>
      <c r="D305" s="998">
        <f>'06.01-ELETRICO E LUMINOTECNICO'!$H$159</f>
        <v>0</v>
      </c>
      <c r="E305" s="175"/>
      <c r="F305" s="161">
        <f>$E$305*$D$305</f>
        <v>0</v>
      </c>
      <c r="G305" s="176"/>
      <c r="H305" s="167">
        <f>$G$305*$D$305</f>
        <v>0</v>
      </c>
      <c r="I305" s="176"/>
      <c r="J305" s="167">
        <f>$I$305*$D$305</f>
        <v>0</v>
      </c>
      <c r="K305" s="176"/>
      <c r="L305" s="167">
        <f>$K$305*$D$305</f>
        <v>0</v>
      </c>
      <c r="M305" s="176"/>
      <c r="N305" s="167">
        <f>$M$305*$D$305</f>
        <v>0</v>
      </c>
      <c r="O305" s="176">
        <v>0.8</v>
      </c>
      <c r="P305" s="167">
        <f>$O$305*$D$305</f>
        <v>0</v>
      </c>
      <c r="Q305" s="176">
        <v>0.2</v>
      </c>
      <c r="R305" s="167">
        <f>$Q$305*$D$305</f>
        <v>0</v>
      </c>
      <c r="S305" s="176"/>
      <c r="T305" s="167">
        <f>$S$305*$D$305</f>
        <v>0</v>
      </c>
      <c r="U305" s="176"/>
      <c r="V305" s="167">
        <f>$U$305*$D$305</f>
        <v>0</v>
      </c>
      <c r="W305" s="176"/>
      <c r="X305" s="167">
        <f>$W$305*$D$305</f>
        <v>0</v>
      </c>
      <c r="Y305" s="176"/>
      <c r="Z305" s="167">
        <f>$Y$305*$D$305</f>
        <v>0</v>
      </c>
      <c r="AA305" s="176"/>
      <c r="AB305" s="167">
        <f>$AA$305*$D$305</f>
        <v>0</v>
      </c>
      <c r="AC305" s="98">
        <f t="shared" si="4"/>
        <v>0</v>
      </c>
      <c r="AF305" t="s">
        <v>2381</v>
      </c>
    </row>
    <row r="306" spans="1:32" ht="15" customHeight="1" thickBot="1">
      <c r="A306">
        <v>2</v>
      </c>
      <c r="B306" s="995"/>
      <c r="C306" s="997"/>
      <c r="D306" s="999"/>
      <c r="E306" s="162">
        <f>$E$305</f>
        <v>0</v>
      </c>
      <c r="F306" s="163">
        <f>$F$305</f>
        <v>0</v>
      </c>
      <c r="G306" s="164">
        <f>$G$305+$E$306</f>
        <v>0</v>
      </c>
      <c r="H306" s="165">
        <f>$H$305+$F$306</f>
        <v>0</v>
      </c>
      <c r="I306" s="164">
        <f>$I$305+$G$306</f>
        <v>0</v>
      </c>
      <c r="J306" s="165">
        <f>$J$305+$H$306</f>
        <v>0</v>
      </c>
      <c r="K306" s="164">
        <f>$K$305+$I$306</f>
        <v>0</v>
      </c>
      <c r="L306" s="165">
        <f>$L$305+$J$306</f>
        <v>0</v>
      </c>
      <c r="M306" s="164">
        <f>$M$305+$K$306</f>
        <v>0</v>
      </c>
      <c r="N306" s="165">
        <f>$N$305+$L$306</f>
        <v>0</v>
      </c>
      <c r="O306" s="164">
        <f>$O$305+$M$306</f>
        <v>0.8</v>
      </c>
      <c r="P306" s="165">
        <f>$P$305+$N$306</f>
        <v>0</v>
      </c>
      <c r="Q306" s="164">
        <f>$Q$305+$O$306</f>
        <v>1</v>
      </c>
      <c r="R306" s="165">
        <f>$R$305+$P$306</f>
        <v>0</v>
      </c>
      <c r="S306" s="164">
        <f>$S$305+$Q$306</f>
        <v>1</v>
      </c>
      <c r="T306" s="165">
        <f>$T$305+$R$306</f>
        <v>0</v>
      </c>
      <c r="U306" s="164">
        <f>$U$305+$S$306</f>
        <v>1</v>
      </c>
      <c r="V306" s="165">
        <f>$V$305+$T$306</f>
        <v>0</v>
      </c>
      <c r="W306" s="164">
        <f>$W$305+$U$306</f>
        <v>1</v>
      </c>
      <c r="X306" s="165">
        <f>$X$305+$V$306</f>
        <v>0</v>
      </c>
      <c r="Y306" s="164">
        <f>$Y$305+$W$306</f>
        <v>1</v>
      </c>
      <c r="Z306" s="165">
        <f>$Z$305+$X$306</f>
        <v>0</v>
      </c>
      <c r="AA306" s="164">
        <f>$AA$305+$Y$306</f>
        <v>1</v>
      </c>
      <c r="AB306" s="165">
        <f>$AB$305+$Z$306</f>
        <v>0</v>
      </c>
      <c r="AC306" s="98">
        <f t="shared" si="4"/>
        <v>0</v>
      </c>
    </row>
    <row r="307" spans="1:32" ht="15" customHeight="1">
      <c r="A307">
        <v>1</v>
      </c>
      <c r="B307" s="994" t="str">
        <f>'06.01-ELETRICO E LUMINOTECNICO'!$B$160</f>
        <v>06.04.100.02</v>
      </c>
      <c r="C307" s="996" t="str">
        <f>'06.01-ELETRICO E LUMINOTECNICO'!$C$160</f>
        <v>REMOÇÃO DE INSTALAÇÕES ELÉTRICAS (QUADROS), INCLUSIVE RECOMPOSIÇÃO COM ARGAMASSA E ACABAMENTO EM MASSA LÁTEX</v>
      </c>
      <c r="D307" s="998">
        <f>'06.01-ELETRICO E LUMINOTECNICO'!$H$160</f>
        <v>0</v>
      </c>
      <c r="E307" s="175"/>
      <c r="F307" s="161">
        <f>$E$307*$D$307</f>
        <v>0</v>
      </c>
      <c r="G307" s="176"/>
      <c r="H307" s="167">
        <f>$G$307*$D$307</f>
        <v>0</v>
      </c>
      <c r="I307" s="176"/>
      <c r="J307" s="167">
        <f>$I$307*$D$307</f>
        <v>0</v>
      </c>
      <c r="K307" s="176"/>
      <c r="L307" s="167">
        <f>$K$307*$D$307</f>
        <v>0</v>
      </c>
      <c r="M307" s="176"/>
      <c r="N307" s="167">
        <f>$M$307*$D$307</f>
        <v>0</v>
      </c>
      <c r="O307" s="176">
        <v>0.8</v>
      </c>
      <c r="P307" s="167">
        <f>$O$307*$D$307</f>
        <v>0</v>
      </c>
      <c r="Q307" s="176">
        <v>0.2</v>
      </c>
      <c r="R307" s="167">
        <f>$Q$307*$D$307</f>
        <v>0</v>
      </c>
      <c r="S307" s="176"/>
      <c r="T307" s="167">
        <f>$S$307*$D$307</f>
        <v>0</v>
      </c>
      <c r="U307" s="176"/>
      <c r="V307" s="167">
        <f>$U$307*$D$307</f>
        <v>0</v>
      </c>
      <c r="W307" s="176"/>
      <c r="X307" s="167">
        <f>$W$307*$D$307</f>
        <v>0</v>
      </c>
      <c r="Y307" s="176"/>
      <c r="Z307" s="167">
        <f>$Y$307*$D$307</f>
        <v>0</v>
      </c>
      <c r="AA307" s="176"/>
      <c r="AB307" s="167">
        <f>$AA$307*$D$307</f>
        <v>0</v>
      </c>
      <c r="AC307" s="98">
        <f t="shared" si="4"/>
        <v>0</v>
      </c>
      <c r="AF307" t="s">
        <v>2382</v>
      </c>
    </row>
    <row r="308" spans="1:32" ht="15" customHeight="1" thickBot="1">
      <c r="A308">
        <v>2</v>
      </c>
      <c r="B308" s="995"/>
      <c r="C308" s="997"/>
      <c r="D308" s="999"/>
      <c r="E308" s="162">
        <f>$E$307</f>
        <v>0</v>
      </c>
      <c r="F308" s="163">
        <f>$F$307</f>
        <v>0</v>
      </c>
      <c r="G308" s="164">
        <f>$G$307+$E$308</f>
        <v>0</v>
      </c>
      <c r="H308" s="165">
        <f>$H$307+$F$308</f>
        <v>0</v>
      </c>
      <c r="I308" s="164">
        <f>$I$307+$G$308</f>
        <v>0</v>
      </c>
      <c r="J308" s="165">
        <f>$J$307+$H$308</f>
        <v>0</v>
      </c>
      <c r="K308" s="164">
        <f>$K$307+$I$308</f>
        <v>0</v>
      </c>
      <c r="L308" s="165">
        <f>$L$307+$J$308</f>
        <v>0</v>
      </c>
      <c r="M308" s="164">
        <f>$M$307+$K$308</f>
        <v>0</v>
      </c>
      <c r="N308" s="165">
        <f>$N$307+$L$308</f>
        <v>0</v>
      </c>
      <c r="O308" s="164">
        <f>$O$307+$M$308</f>
        <v>0.8</v>
      </c>
      <c r="P308" s="165">
        <f>$P$307+$N$308</f>
        <v>0</v>
      </c>
      <c r="Q308" s="164">
        <f>$Q$307+$O$308</f>
        <v>1</v>
      </c>
      <c r="R308" s="165">
        <f>$R$307+$P$308</f>
        <v>0</v>
      </c>
      <c r="S308" s="164">
        <f>$S$307+$Q$308</f>
        <v>1</v>
      </c>
      <c r="T308" s="165">
        <f>$T$307+$R$308</f>
        <v>0</v>
      </c>
      <c r="U308" s="164">
        <f>$U$307+$S$308</f>
        <v>1</v>
      </c>
      <c r="V308" s="165">
        <f>$V$307+$T$308</f>
        <v>0</v>
      </c>
      <c r="W308" s="164">
        <f>$W$307+$U$308</f>
        <v>1</v>
      </c>
      <c r="X308" s="165">
        <f>$X$307+$V$308</f>
        <v>0</v>
      </c>
      <c r="Y308" s="164">
        <f>$Y$307+$W$308</f>
        <v>1</v>
      </c>
      <c r="Z308" s="165">
        <f>$Z$307+$X$308</f>
        <v>0</v>
      </c>
      <c r="AA308" s="164">
        <f>$AA$307+$Y$308</f>
        <v>1</v>
      </c>
      <c r="AB308" s="165">
        <f>$AB$307+$Z$308</f>
        <v>0</v>
      </c>
      <c r="AC308" s="98">
        <f t="shared" si="4"/>
        <v>0</v>
      </c>
    </row>
    <row r="309" spans="1:32" ht="15" customHeight="1">
      <c r="A309">
        <v>1</v>
      </c>
      <c r="B309" s="994" t="str">
        <f>'06.01-ELETRICO E LUMINOTECNICO'!$B$161</f>
        <v>06.04.100.03</v>
      </c>
      <c r="C309" s="996" t="str">
        <f>'06.01-ELETRICO E LUMINOTECNICO'!$C$161</f>
        <v>REMOÇÃO DE INSTALAÇÕES ELÉTRICAS (CABOS/ELETRODUTOS), INCLUSIVE RECOMPOSIÇÃO COM ARGAMASSA E ACABAMENTO EM MASSA LÁTEX</v>
      </c>
      <c r="D309" s="998">
        <f>'06.01-ELETRICO E LUMINOTECNICO'!$H$161</f>
        <v>0</v>
      </c>
      <c r="E309" s="175"/>
      <c r="F309" s="161">
        <f>$E$309*$D$309</f>
        <v>0</v>
      </c>
      <c r="G309" s="176"/>
      <c r="H309" s="167">
        <f>$G$309*$D$309</f>
        <v>0</v>
      </c>
      <c r="I309" s="176"/>
      <c r="J309" s="167">
        <f>$I$309*$D$309</f>
        <v>0</v>
      </c>
      <c r="K309" s="176"/>
      <c r="L309" s="167">
        <f>$K$309*$D$309</f>
        <v>0</v>
      </c>
      <c r="M309" s="176"/>
      <c r="N309" s="167">
        <f>$M$309*$D$309</f>
        <v>0</v>
      </c>
      <c r="O309" s="176">
        <v>0.8</v>
      </c>
      <c r="P309" s="167">
        <f>$O$309*$D$309</f>
        <v>0</v>
      </c>
      <c r="Q309" s="176">
        <v>0.2</v>
      </c>
      <c r="R309" s="167">
        <f>$Q$309*$D$309</f>
        <v>0</v>
      </c>
      <c r="S309" s="176"/>
      <c r="T309" s="167">
        <f>$S$309*$D$309</f>
        <v>0</v>
      </c>
      <c r="U309" s="176"/>
      <c r="V309" s="167">
        <f>$U$309*$D$309</f>
        <v>0</v>
      </c>
      <c r="W309" s="176"/>
      <c r="X309" s="167">
        <f>$W$309*$D$309</f>
        <v>0</v>
      </c>
      <c r="Y309" s="176"/>
      <c r="Z309" s="167">
        <f>$Y$309*$D$309</f>
        <v>0</v>
      </c>
      <c r="AA309" s="176"/>
      <c r="AB309" s="167">
        <f>$AA$309*$D$309</f>
        <v>0</v>
      </c>
      <c r="AC309" s="98">
        <f t="shared" si="4"/>
        <v>0</v>
      </c>
      <c r="AF309" t="s">
        <v>2383</v>
      </c>
    </row>
    <row r="310" spans="1:32" ht="15" customHeight="1" thickBot="1">
      <c r="A310">
        <v>2</v>
      </c>
      <c r="B310" s="995"/>
      <c r="C310" s="997"/>
      <c r="D310" s="999"/>
      <c r="E310" s="162">
        <f>$E$309</f>
        <v>0</v>
      </c>
      <c r="F310" s="163">
        <f>$F$309</f>
        <v>0</v>
      </c>
      <c r="G310" s="164">
        <f>$G$309+$E$310</f>
        <v>0</v>
      </c>
      <c r="H310" s="165">
        <f>$H$309+$F$310</f>
        <v>0</v>
      </c>
      <c r="I310" s="164">
        <f>$I$309+$G$310</f>
        <v>0</v>
      </c>
      <c r="J310" s="165">
        <f>$J$309+$H$310</f>
        <v>0</v>
      </c>
      <c r="K310" s="164">
        <f>$K$309+$I$310</f>
        <v>0</v>
      </c>
      <c r="L310" s="165">
        <f>$L$309+$J$310</f>
        <v>0</v>
      </c>
      <c r="M310" s="164">
        <f>$M$309+$K$310</f>
        <v>0</v>
      </c>
      <c r="N310" s="165">
        <f>$N$309+$L$310</f>
        <v>0</v>
      </c>
      <c r="O310" s="164">
        <f>$O$309+$M$310</f>
        <v>0.8</v>
      </c>
      <c r="P310" s="165">
        <f>$P$309+$N$310</f>
        <v>0</v>
      </c>
      <c r="Q310" s="164">
        <f>$Q$309+$O$310</f>
        <v>1</v>
      </c>
      <c r="R310" s="165">
        <f>$R$309+$P$310</f>
        <v>0</v>
      </c>
      <c r="S310" s="164">
        <f>$S$309+$Q$310</f>
        <v>1</v>
      </c>
      <c r="T310" s="165">
        <f>$T$309+$R$310</f>
        <v>0</v>
      </c>
      <c r="U310" s="164">
        <f>$U$309+$S$310</f>
        <v>1</v>
      </c>
      <c r="V310" s="165">
        <f>$V$309+$T$310</f>
        <v>0</v>
      </c>
      <c r="W310" s="164">
        <f>$W$309+$U$310</f>
        <v>1</v>
      </c>
      <c r="X310" s="165">
        <f>$X$309+$V$310</f>
        <v>0</v>
      </c>
      <c r="Y310" s="164">
        <f>$Y$309+$W$310</f>
        <v>1</v>
      </c>
      <c r="Z310" s="165">
        <f>$Z$309+$X$310</f>
        <v>0</v>
      </c>
      <c r="AA310" s="164">
        <f>$AA$309+$Y$310</f>
        <v>1</v>
      </c>
      <c r="AB310" s="165">
        <f>$AB$309+$Z$310</f>
        <v>0</v>
      </c>
      <c r="AC310" s="98">
        <f t="shared" si="4"/>
        <v>0</v>
      </c>
    </row>
    <row r="311" spans="1:32" ht="15" customHeight="1">
      <c r="A311">
        <v>1</v>
      </c>
      <c r="B311" s="994" t="str">
        <f>'06.01-ELETRICO E LUMINOTECNICO'!$B$162</f>
        <v>06.04.100.04</v>
      </c>
      <c r="C311" s="996" t="str">
        <f>'06.01-ELETRICO E LUMINOTECNICO'!$C$162</f>
        <v>QUADRO DE DISTRIBUIÇÃO COM BARRAMENTO TRIFÁSICO, DE SOBREPOR, EM CHAPA DE AÇO GALVANIZADO, PARA 24 DISJUNTORES DIN</v>
      </c>
      <c r="D311" s="998">
        <f>'06.01-ELETRICO E LUMINOTECNICO'!$H$162</f>
        <v>0</v>
      </c>
      <c r="E311" s="175"/>
      <c r="F311" s="161">
        <f>$E$311*$D$311</f>
        <v>0</v>
      </c>
      <c r="G311" s="176"/>
      <c r="H311" s="167">
        <f>$G$311*$D$311</f>
        <v>0</v>
      </c>
      <c r="I311" s="176"/>
      <c r="J311" s="167">
        <f>$I$311*$D$311</f>
        <v>0</v>
      </c>
      <c r="K311" s="176"/>
      <c r="L311" s="167">
        <f>$K$311*$D$311</f>
        <v>0</v>
      </c>
      <c r="M311" s="176"/>
      <c r="N311" s="167">
        <f>$M$311*$D$311</f>
        <v>0</v>
      </c>
      <c r="O311" s="176">
        <v>0.8</v>
      </c>
      <c r="P311" s="167">
        <f>$O$311*$D$311</f>
        <v>0</v>
      </c>
      <c r="Q311" s="176">
        <v>0.2</v>
      </c>
      <c r="R311" s="167">
        <f>$Q$311*$D$311</f>
        <v>0</v>
      </c>
      <c r="S311" s="176"/>
      <c r="T311" s="167">
        <f>$S$311*$D$311</f>
        <v>0</v>
      </c>
      <c r="U311" s="176"/>
      <c r="V311" s="167">
        <f>$U$311*$D$311</f>
        <v>0</v>
      </c>
      <c r="W311" s="176"/>
      <c r="X311" s="167">
        <f>$W$311*$D$311</f>
        <v>0</v>
      </c>
      <c r="Y311" s="176"/>
      <c r="Z311" s="167">
        <f>$Y$311*$D$311</f>
        <v>0</v>
      </c>
      <c r="AA311" s="176"/>
      <c r="AB311" s="167">
        <f>$AA$311*$D$311</f>
        <v>0</v>
      </c>
      <c r="AC311" s="98">
        <f t="shared" si="4"/>
        <v>0</v>
      </c>
      <c r="AF311" t="s">
        <v>2384</v>
      </c>
    </row>
    <row r="312" spans="1:32" ht="15" customHeight="1" thickBot="1">
      <c r="A312">
        <v>2</v>
      </c>
      <c r="B312" s="995"/>
      <c r="C312" s="997"/>
      <c r="D312" s="999"/>
      <c r="E312" s="162">
        <f>$E$311</f>
        <v>0</v>
      </c>
      <c r="F312" s="163">
        <f>$F$311</f>
        <v>0</v>
      </c>
      <c r="G312" s="164">
        <f>$G$311+$E$312</f>
        <v>0</v>
      </c>
      <c r="H312" s="165">
        <f>$H$311+$F$312</f>
        <v>0</v>
      </c>
      <c r="I312" s="164">
        <f>$I$311+$G$312</f>
        <v>0</v>
      </c>
      <c r="J312" s="165">
        <f>$J$311+$H$312</f>
        <v>0</v>
      </c>
      <c r="K312" s="164">
        <f>$K$311+$I$312</f>
        <v>0</v>
      </c>
      <c r="L312" s="165">
        <f>$L$311+$J$312</f>
        <v>0</v>
      </c>
      <c r="M312" s="164">
        <f>$M$311+$K$312</f>
        <v>0</v>
      </c>
      <c r="N312" s="165">
        <f>$N$311+$L$312</f>
        <v>0</v>
      </c>
      <c r="O312" s="164">
        <f>$O$311+$M$312</f>
        <v>0.8</v>
      </c>
      <c r="P312" s="165">
        <f>$P$311+$N$312</f>
        <v>0</v>
      </c>
      <c r="Q312" s="164">
        <f>$Q$311+$O$312</f>
        <v>1</v>
      </c>
      <c r="R312" s="165">
        <f>$R$311+$P$312</f>
        <v>0</v>
      </c>
      <c r="S312" s="164">
        <f>$S$311+$Q$312</f>
        <v>1</v>
      </c>
      <c r="T312" s="165">
        <f>$T$311+$R$312</f>
        <v>0</v>
      </c>
      <c r="U312" s="164">
        <f>$U$311+$S$312</f>
        <v>1</v>
      </c>
      <c r="V312" s="165">
        <f>$V$311+$T$312</f>
        <v>0</v>
      </c>
      <c r="W312" s="164">
        <f>$W$311+$U$312</f>
        <v>1</v>
      </c>
      <c r="X312" s="165">
        <f>$X$311+$V$312</f>
        <v>0</v>
      </c>
      <c r="Y312" s="164">
        <f>$Y$311+$W$312</f>
        <v>1</v>
      </c>
      <c r="Z312" s="165">
        <f>$Z$311+$X$312</f>
        <v>0</v>
      </c>
      <c r="AA312" s="164">
        <f>$AA$311+$Y$312</f>
        <v>1</v>
      </c>
      <c r="AB312" s="165">
        <f>$AB$311+$Z$312</f>
        <v>0</v>
      </c>
      <c r="AC312" s="98">
        <f t="shared" si="4"/>
        <v>0</v>
      </c>
    </row>
    <row r="313" spans="1:32" ht="15" customHeight="1">
      <c r="A313">
        <v>1</v>
      </c>
      <c r="B313" s="994" t="str">
        <f>'06.01-ELETRICO E LUMINOTECNICO'!$B$163</f>
        <v>06.04.100.05</v>
      </c>
      <c r="C313" s="996" t="str">
        <f>'06.01-ELETRICO E LUMINOTECNICO'!$C$163</f>
        <v>QUADRO DE DISTRIBUIÇÃO COM BARRAMENTO TRIFÁSICO, DE SOBREPOR, EM CHAPA DE AÇO GALVANIZADO, PARA 36 DISJUNTORES DIN</v>
      </c>
      <c r="D313" s="998">
        <f>'06.01-ELETRICO E LUMINOTECNICO'!$H$163</f>
        <v>0</v>
      </c>
      <c r="E313" s="175"/>
      <c r="F313" s="161">
        <f>$E$313*$D$313</f>
        <v>0</v>
      </c>
      <c r="G313" s="176"/>
      <c r="H313" s="167">
        <f>$G$313*$D$313</f>
        <v>0</v>
      </c>
      <c r="I313" s="176"/>
      <c r="J313" s="167">
        <f>$I$313*$D$313</f>
        <v>0</v>
      </c>
      <c r="K313" s="176"/>
      <c r="L313" s="167">
        <f>$K$313*$D$313</f>
        <v>0</v>
      </c>
      <c r="M313" s="176"/>
      <c r="N313" s="167">
        <f>$M$313*$D$313</f>
        <v>0</v>
      </c>
      <c r="O313" s="176">
        <v>0.8</v>
      </c>
      <c r="P313" s="167">
        <f>$O$313*$D$313</f>
        <v>0</v>
      </c>
      <c r="Q313" s="176">
        <v>0.2</v>
      </c>
      <c r="R313" s="167">
        <f>$Q$313*$D$313</f>
        <v>0</v>
      </c>
      <c r="S313" s="176"/>
      <c r="T313" s="167">
        <f>$S$313*$D$313</f>
        <v>0</v>
      </c>
      <c r="U313" s="176"/>
      <c r="V313" s="167">
        <f>$U$313*$D$313</f>
        <v>0</v>
      </c>
      <c r="W313" s="176"/>
      <c r="X313" s="167">
        <f>$W$313*$D$313</f>
        <v>0</v>
      </c>
      <c r="Y313" s="176"/>
      <c r="Z313" s="167">
        <f>$Y$313*$D$313</f>
        <v>0</v>
      </c>
      <c r="AA313" s="176"/>
      <c r="AB313" s="167">
        <f>$AA$313*$D$313</f>
        <v>0</v>
      </c>
      <c r="AC313" s="98">
        <f t="shared" si="4"/>
        <v>0</v>
      </c>
      <c r="AF313" t="s">
        <v>2385</v>
      </c>
    </row>
    <row r="314" spans="1:32" ht="15" customHeight="1" thickBot="1">
      <c r="A314">
        <v>2</v>
      </c>
      <c r="B314" s="995"/>
      <c r="C314" s="997"/>
      <c r="D314" s="999"/>
      <c r="E314" s="162">
        <f>$E$313</f>
        <v>0</v>
      </c>
      <c r="F314" s="163">
        <f>$F$313</f>
        <v>0</v>
      </c>
      <c r="G314" s="164">
        <f>$G$313+$E$314</f>
        <v>0</v>
      </c>
      <c r="H314" s="165">
        <f>$H$313+$F$314</f>
        <v>0</v>
      </c>
      <c r="I314" s="164">
        <f>$I$313+$G$314</f>
        <v>0</v>
      </c>
      <c r="J314" s="165">
        <f>$J$313+$H$314</f>
        <v>0</v>
      </c>
      <c r="K314" s="164">
        <f>$K$313+$I$314</f>
        <v>0</v>
      </c>
      <c r="L314" s="165">
        <f>$L$313+$J$314</f>
        <v>0</v>
      </c>
      <c r="M314" s="164">
        <f>$M$313+$K$314</f>
        <v>0</v>
      </c>
      <c r="N314" s="165">
        <f>$N$313+$L$314</f>
        <v>0</v>
      </c>
      <c r="O314" s="164">
        <f>$O$313+$M$314</f>
        <v>0.8</v>
      </c>
      <c r="P314" s="165">
        <f>$P$313+$N$314</f>
        <v>0</v>
      </c>
      <c r="Q314" s="164">
        <f>$Q$313+$O$314</f>
        <v>1</v>
      </c>
      <c r="R314" s="165">
        <f>$R$313+$P$314</f>
        <v>0</v>
      </c>
      <c r="S314" s="164">
        <f>$S$313+$Q$314</f>
        <v>1</v>
      </c>
      <c r="T314" s="165">
        <f>$T$313+$R$314</f>
        <v>0</v>
      </c>
      <c r="U314" s="164">
        <f>$U$313+$S$314</f>
        <v>1</v>
      </c>
      <c r="V314" s="165">
        <f>$V$313+$T$314</f>
        <v>0</v>
      </c>
      <c r="W314" s="164">
        <f>$W$313+$U$314</f>
        <v>1</v>
      </c>
      <c r="X314" s="165">
        <f>$X$313+$V$314</f>
        <v>0</v>
      </c>
      <c r="Y314" s="164">
        <f>$Y$313+$W$314</f>
        <v>1</v>
      </c>
      <c r="Z314" s="165">
        <f>$Z$313+$X$314</f>
        <v>0</v>
      </c>
      <c r="AA314" s="164">
        <f>$AA$313+$Y$314</f>
        <v>1</v>
      </c>
      <c r="AB314" s="165">
        <f>$AB$313+$Z$314</f>
        <v>0</v>
      </c>
      <c r="AC314" s="98">
        <f t="shared" si="4"/>
        <v>0</v>
      </c>
    </row>
    <row r="315" spans="1:32" ht="15" customHeight="1">
      <c r="A315">
        <v>1</v>
      </c>
      <c r="B315" s="994" t="str">
        <f>'06.01-ELETRICO E LUMINOTECNICO'!$B$164</f>
        <v>06.04.100.06</v>
      </c>
      <c r="C315" s="996" t="str">
        <f>'06.01-ELETRICO E LUMINOTECNICO'!$C$164</f>
        <v>QUADRO DE DISTRIBUIÇÃO COM BARRAMENTO TRIFÁSICO, DE SOBREPOR, EM CHAPA DE AÇO GALVANIZADO, 54 MÓDULOS</v>
      </c>
      <c r="D315" s="998">
        <f>'06.01-ELETRICO E LUMINOTECNICO'!$H$164</f>
        <v>0</v>
      </c>
      <c r="E315" s="175"/>
      <c r="F315" s="161">
        <f>$E$315*$D$315</f>
        <v>0</v>
      </c>
      <c r="G315" s="176"/>
      <c r="H315" s="167">
        <f>$G$315*$D$315</f>
        <v>0</v>
      </c>
      <c r="I315" s="176"/>
      <c r="J315" s="167">
        <f>$I$315*$D$315</f>
        <v>0</v>
      </c>
      <c r="K315" s="176"/>
      <c r="L315" s="167">
        <f>$K$315*$D$315</f>
        <v>0</v>
      </c>
      <c r="M315" s="176"/>
      <c r="N315" s="167">
        <f>$M$315*$D$315</f>
        <v>0</v>
      </c>
      <c r="O315" s="176">
        <v>0.8</v>
      </c>
      <c r="P315" s="167">
        <f>$O$315*$D$315</f>
        <v>0</v>
      </c>
      <c r="Q315" s="176">
        <v>0.2</v>
      </c>
      <c r="R315" s="167">
        <f>$Q$315*$D$315</f>
        <v>0</v>
      </c>
      <c r="S315" s="176"/>
      <c r="T315" s="167">
        <f>$S$315*$D$315</f>
        <v>0</v>
      </c>
      <c r="U315" s="176"/>
      <c r="V315" s="167">
        <f>$U$315*$D$315</f>
        <v>0</v>
      </c>
      <c r="W315" s="176"/>
      <c r="X315" s="167">
        <f>$W$315*$D$315</f>
        <v>0</v>
      </c>
      <c r="Y315" s="176"/>
      <c r="Z315" s="167">
        <f>$Y$315*$D$315</f>
        <v>0</v>
      </c>
      <c r="AA315" s="176"/>
      <c r="AB315" s="167">
        <f>$AA$315*$D$315</f>
        <v>0</v>
      </c>
      <c r="AC315" s="98">
        <f t="shared" si="4"/>
        <v>0</v>
      </c>
      <c r="AF315" t="s">
        <v>2386</v>
      </c>
    </row>
    <row r="316" spans="1:32" ht="15" customHeight="1" thickBot="1">
      <c r="A316">
        <v>2</v>
      </c>
      <c r="B316" s="995"/>
      <c r="C316" s="997"/>
      <c r="D316" s="999"/>
      <c r="E316" s="162">
        <f>$E$315</f>
        <v>0</v>
      </c>
      <c r="F316" s="163">
        <f>$F$315</f>
        <v>0</v>
      </c>
      <c r="G316" s="164">
        <f>$G$315+$E$316</f>
        <v>0</v>
      </c>
      <c r="H316" s="165">
        <f>$H$315+$F$316</f>
        <v>0</v>
      </c>
      <c r="I316" s="164">
        <f>$I$315+$G$316</f>
        <v>0</v>
      </c>
      <c r="J316" s="165">
        <f>$J$315+$H$316</f>
        <v>0</v>
      </c>
      <c r="K316" s="164">
        <f>$K$315+$I$316</f>
        <v>0</v>
      </c>
      <c r="L316" s="165">
        <f>$L$315+$J$316</f>
        <v>0</v>
      </c>
      <c r="M316" s="164">
        <f>$M$315+$K$316</f>
        <v>0</v>
      </c>
      <c r="N316" s="165">
        <f>$N$315+$L$316</f>
        <v>0</v>
      </c>
      <c r="O316" s="164">
        <f>$O$315+$M$316</f>
        <v>0.8</v>
      </c>
      <c r="P316" s="165">
        <f>$P$315+$N$316</f>
        <v>0</v>
      </c>
      <c r="Q316" s="164">
        <f>$Q$315+$O$316</f>
        <v>1</v>
      </c>
      <c r="R316" s="165">
        <f>$R$315+$P$316</f>
        <v>0</v>
      </c>
      <c r="S316" s="164">
        <f>$S$315+$Q$316</f>
        <v>1</v>
      </c>
      <c r="T316" s="165">
        <f>$T$315+$R$316</f>
        <v>0</v>
      </c>
      <c r="U316" s="164">
        <f>$U$315+$S$316</f>
        <v>1</v>
      </c>
      <c r="V316" s="165">
        <f>$V$315+$T$316</f>
        <v>0</v>
      </c>
      <c r="W316" s="164">
        <f>$W$315+$U$316</f>
        <v>1</v>
      </c>
      <c r="X316" s="165">
        <f>$X$315+$V$316</f>
        <v>0</v>
      </c>
      <c r="Y316" s="164">
        <f>$Y$315+$W$316</f>
        <v>1</v>
      </c>
      <c r="Z316" s="165">
        <f>$Z$315+$X$316</f>
        <v>0</v>
      </c>
      <c r="AA316" s="164">
        <f>$AA$315+$Y$316</f>
        <v>1</v>
      </c>
      <c r="AB316" s="165">
        <f>$AB$315+$Z$316</f>
        <v>0</v>
      </c>
      <c r="AC316" s="98">
        <f t="shared" si="4"/>
        <v>0</v>
      </c>
    </row>
    <row r="317" spans="1:32" ht="15" customHeight="1">
      <c r="A317">
        <v>1</v>
      </c>
      <c r="B317" s="994" t="str">
        <f>'06.01-ELETRICO E LUMINOTECNICO'!$B$165</f>
        <v>06.04.100.07</v>
      </c>
      <c r="C317" s="996" t="str">
        <f>'06.01-ELETRICO E LUMINOTECNICO'!$C$165</f>
        <v>DISJUNTOR BIPOLAR DR 63A - FORNECIMENTO E INSTALAÇÃO. AF_07/2025</v>
      </c>
      <c r="D317" s="998">
        <f>'06.01-ELETRICO E LUMINOTECNICO'!$H$165</f>
        <v>0</v>
      </c>
      <c r="E317" s="175"/>
      <c r="F317" s="161">
        <f>$E$317*$D$317</f>
        <v>0</v>
      </c>
      <c r="G317" s="176"/>
      <c r="H317" s="167">
        <f>$G$317*$D$317</f>
        <v>0</v>
      </c>
      <c r="I317" s="176"/>
      <c r="J317" s="167">
        <f>$I$317*$D$317</f>
        <v>0</v>
      </c>
      <c r="K317" s="176"/>
      <c r="L317" s="167">
        <f>$K$317*$D$317</f>
        <v>0</v>
      </c>
      <c r="M317" s="176"/>
      <c r="N317" s="167">
        <f>$M$317*$D$317</f>
        <v>0</v>
      </c>
      <c r="O317" s="176">
        <v>0.8</v>
      </c>
      <c r="P317" s="167">
        <f>$O$317*$D$317</f>
        <v>0</v>
      </c>
      <c r="Q317" s="176">
        <v>0.2</v>
      </c>
      <c r="R317" s="167">
        <f>$Q$317*$D$317</f>
        <v>0</v>
      </c>
      <c r="S317" s="176"/>
      <c r="T317" s="167">
        <f>$S$317*$D$317</f>
        <v>0</v>
      </c>
      <c r="U317" s="176"/>
      <c r="V317" s="167">
        <f>$U$317*$D$317</f>
        <v>0</v>
      </c>
      <c r="W317" s="176"/>
      <c r="X317" s="167">
        <f>$W$317*$D$317</f>
        <v>0</v>
      </c>
      <c r="Y317" s="176"/>
      <c r="Z317" s="167">
        <f>$Y$317*$D$317</f>
        <v>0</v>
      </c>
      <c r="AA317" s="176"/>
      <c r="AB317" s="167">
        <f>$AA$317*$D$317</f>
        <v>0</v>
      </c>
      <c r="AC317" s="98">
        <f t="shared" si="4"/>
        <v>0</v>
      </c>
      <c r="AF317" t="s">
        <v>2387</v>
      </c>
    </row>
    <row r="318" spans="1:32" ht="15" customHeight="1" thickBot="1">
      <c r="A318">
        <v>2</v>
      </c>
      <c r="B318" s="995"/>
      <c r="C318" s="997"/>
      <c r="D318" s="999"/>
      <c r="E318" s="162">
        <f>$E$317</f>
        <v>0</v>
      </c>
      <c r="F318" s="163">
        <f>$F$317</f>
        <v>0</v>
      </c>
      <c r="G318" s="164">
        <f>$G$317+$E$318</f>
        <v>0</v>
      </c>
      <c r="H318" s="165">
        <f>$H$317+$F$318</f>
        <v>0</v>
      </c>
      <c r="I318" s="164">
        <f>$I$317+$G$318</f>
        <v>0</v>
      </c>
      <c r="J318" s="165">
        <f>$J$317+$H$318</f>
        <v>0</v>
      </c>
      <c r="K318" s="164">
        <f>$K$317+$I$318</f>
        <v>0</v>
      </c>
      <c r="L318" s="165">
        <f>$L$317+$J$318</f>
        <v>0</v>
      </c>
      <c r="M318" s="164">
        <f>$M$317+$K$318</f>
        <v>0</v>
      </c>
      <c r="N318" s="165">
        <f>$N$317+$L$318</f>
        <v>0</v>
      </c>
      <c r="O318" s="164">
        <f>$O$317+$M$318</f>
        <v>0.8</v>
      </c>
      <c r="P318" s="165">
        <f>$P$317+$N$318</f>
        <v>0</v>
      </c>
      <c r="Q318" s="164">
        <f>$Q$317+$O$318</f>
        <v>1</v>
      </c>
      <c r="R318" s="165">
        <f>$R$317+$P$318</f>
        <v>0</v>
      </c>
      <c r="S318" s="164">
        <f>$S$317+$Q$318</f>
        <v>1</v>
      </c>
      <c r="T318" s="165">
        <f>$T$317+$R$318</f>
        <v>0</v>
      </c>
      <c r="U318" s="164">
        <f>$U$317+$S$318</f>
        <v>1</v>
      </c>
      <c r="V318" s="165">
        <f>$V$317+$T$318</f>
        <v>0</v>
      </c>
      <c r="W318" s="164">
        <f>$W$317+$U$318</f>
        <v>1</v>
      </c>
      <c r="X318" s="165">
        <f>$X$317+$V$318</f>
        <v>0</v>
      </c>
      <c r="Y318" s="164">
        <f>$Y$317+$W$318</f>
        <v>1</v>
      </c>
      <c r="Z318" s="165">
        <f>$Z$317+$X$318</f>
        <v>0</v>
      </c>
      <c r="AA318" s="164">
        <f>$AA$317+$Y$318</f>
        <v>1</v>
      </c>
      <c r="AB318" s="165">
        <f>$AB$317+$Z$318</f>
        <v>0</v>
      </c>
      <c r="AC318" s="98">
        <f t="shared" si="4"/>
        <v>0</v>
      </c>
    </row>
    <row r="319" spans="1:32" ht="15" customHeight="1">
      <c r="A319">
        <v>1</v>
      </c>
      <c r="B319" s="994" t="str">
        <f>'06.01-ELETRICO E LUMINOTECNICO'!$B$166</f>
        <v>06.04.100.08</v>
      </c>
      <c r="C319" s="996" t="str">
        <f>'06.01-ELETRICO E LUMINOTECNICO'!$C$166</f>
        <v>DISJUNTOR DR TETRAPOLAR 16A - FORNECIMENTO E INSTALAÇÃO</v>
      </c>
      <c r="D319" s="998">
        <f>'06.01-ELETRICO E LUMINOTECNICO'!$H$166</f>
        <v>0</v>
      </c>
      <c r="E319" s="175"/>
      <c r="F319" s="161">
        <f>$E$319*$D$319</f>
        <v>0</v>
      </c>
      <c r="G319" s="176"/>
      <c r="H319" s="167">
        <f>$G$319*$D$319</f>
        <v>0</v>
      </c>
      <c r="I319" s="176"/>
      <c r="J319" s="167">
        <f>$I$319*$D$319</f>
        <v>0</v>
      </c>
      <c r="K319" s="176"/>
      <c r="L319" s="167">
        <f>$K$319*$D$319</f>
        <v>0</v>
      </c>
      <c r="M319" s="176"/>
      <c r="N319" s="167">
        <f>$M$319*$D$319</f>
        <v>0</v>
      </c>
      <c r="O319" s="176">
        <v>0.8</v>
      </c>
      <c r="P319" s="167">
        <f>$O$319*$D$319</f>
        <v>0</v>
      </c>
      <c r="Q319" s="176">
        <v>0.2</v>
      </c>
      <c r="R319" s="167">
        <f>$Q$319*$D$319</f>
        <v>0</v>
      </c>
      <c r="S319" s="176"/>
      <c r="T319" s="167">
        <f>$S$319*$D$319</f>
        <v>0</v>
      </c>
      <c r="U319" s="176"/>
      <c r="V319" s="167">
        <f>$U$319*$D$319</f>
        <v>0</v>
      </c>
      <c r="W319" s="176"/>
      <c r="X319" s="167">
        <f>$W$319*$D$319</f>
        <v>0</v>
      </c>
      <c r="Y319" s="176"/>
      <c r="Z319" s="167">
        <f>$Y$319*$D$319</f>
        <v>0</v>
      </c>
      <c r="AA319" s="176"/>
      <c r="AB319" s="167">
        <f>$AA$319*$D$319</f>
        <v>0</v>
      </c>
      <c r="AC319" s="98">
        <f t="shared" si="4"/>
        <v>0</v>
      </c>
      <c r="AF319" t="s">
        <v>2388</v>
      </c>
    </row>
    <row r="320" spans="1:32" ht="15" customHeight="1" thickBot="1">
      <c r="A320">
        <v>2</v>
      </c>
      <c r="B320" s="995"/>
      <c r="C320" s="997"/>
      <c r="D320" s="999"/>
      <c r="E320" s="162">
        <f>$E$319</f>
        <v>0</v>
      </c>
      <c r="F320" s="163">
        <f>$F$319</f>
        <v>0</v>
      </c>
      <c r="G320" s="164">
        <f>$G$319+$E$320</f>
        <v>0</v>
      </c>
      <c r="H320" s="165">
        <f>$H$319+$F$320</f>
        <v>0</v>
      </c>
      <c r="I320" s="164">
        <f>$I$319+$G$320</f>
        <v>0</v>
      </c>
      <c r="J320" s="165">
        <f>$J$319+$H$320</f>
        <v>0</v>
      </c>
      <c r="K320" s="164">
        <f>$K$319+$I$320</f>
        <v>0</v>
      </c>
      <c r="L320" s="165">
        <f>$L$319+$J$320</f>
        <v>0</v>
      </c>
      <c r="M320" s="164">
        <f>$M$319+$K$320</f>
        <v>0</v>
      </c>
      <c r="N320" s="165">
        <f>$N$319+$L$320</f>
        <v>0</v>
      </c>
      <c r="O320" s="164">
        <f>$O$319+$M$320</f>
        <v>0.8</v>
      </c>
      <c r="P320" s="165">
        <f>$P$319+$N$320</f>
        <v>0</v>
      </c>
      <c r="Q320" s="164">
        <f>$Q$319+$O$320</f>
        <v>1</v>
      </c>
      <c r="R320" s="165">
        <f>$R$319+$P$320</f>
        <v>0</v>
      </c>
      <c r="S320" s="164">
        <f>$S$319+$Q$320</f>
        <v>1</v>
      </c>
      <c r="T320" s="165">
        <f>$T$319+$R$320</f>
        <v>0</v>
      </c>
      <c r="U320" s="164">
        <f>$U$319+$S$320</f>
        <v>1</v>
      </c>
      <c r="V320" s="165">
        <f>$V$319+$T$320</f>
        <v>0</v>
      </c>
      <c r="W320" s="164">
        <f>$W$319+$U$320</f>
        <v>1</v>
      </c>
      <c r="X320" s="165">
        <f>$X$319+$V$320</f>
        <v>0</v>
      </c>
      <c r="Y320" s="164">
        <f>$Y$319+$W$320</f>
        <v>1</v>
      </c>
      <c r="Z320" s="165">
        <f>$Z$319+$X$320</f>
        <v>0</v>
      </c>
      <c r="AA320" s="164">
        <f>$AA$319+$Y$320</f>
        <v>1</v>
      </c>
      <c r="AB320" s="165">
        <f>$AB$319+$Z$320</f>
        <v>0</v>
      </c>
      <c r="AC320" s="98">
        <f t="shared" si="4"/>
        <v>0</v>
      </c>
    </row>
    <row r="321" spans="1:32" ht="15" customHeight="1">
      <c r="A321">
        <v>1</v>
      </c>
      <c r="B321" s="994" t="str">
        <f>'06.01-ELETRICO E LUMINOTECNICO'!$B$167</f>
        <v>06.04.100.09</v>
      </c>
      <c r="C321" s="996" t="str">
        <f>'06.01-ELETRICO E LUMINOTECNICO'!$C$167</f>
        <v>DISJUNTOR DR TETRAPOLAR 20A - FORNECIMENTO E INSTALAÇÃO</v>
      </c>
      <c r="D321" s="998">
        <f>'06.01-ELETRICO E LUMINOTECNICO'!$H$167</f>
        <v>0</v>
      </c>
      <c r="E321" s="175"/>
      <c r="F321" s="161">
        <f>$E$321*$D$321</f>
        <v>0</v>
      </c>
      <c r="G321" s="176"/>
      <c r="H321" s="167">
        <f>$G$321*$D$321</f>
        <v>0</v>
      </c>
      <c r="I321" s="176"/>
      <c r="J321" s="167">
        <f>$I$321*$D$321</f>
        <v>0</v>
      </c>
      <c r="K321" s="176"/>
      <c r="L321" s="167">
        <f>$K$321*$D$321</f>
        <v>0</v>
      </c>
      <c r="M321" s="176"/>
      <c r="N321" s="167">
        <f>$M$321*$D$321</f>
        <v>0</v>
      </c>
      <c r="O321" s="176">
        <v>0.8</v>
      </c>
      <c r="P321" s="167">
        <f>$O$321*$D$321</f>
        <v>0</v>
      </c>
      <c r="Q321" s="176">
        <v>0.2</v>
      </c>
      <c r="R321" s="167">
        <f>$Q$321*$D$321</f>
        <v>0</v>
      </c>
      <c r="S321" s="176"/>
      <c r="T321" s="167">
        <f>$S$321*$D$321</f>
        <v>0</v>
      </c>
      <c r="U321" s="176"/>
      <c r="V321" s="167">
        <f>$U$321*$D$321</f>
        <v>0</v>
      </c>
      <c r="W321" s="176"/>
      <c r="X321" s="167">
        <f>$W$321*$D$321</f>
        <v>0</v>
      </c>
      <c r="Y321" s="176"/>
      <c r="Z321" s="167">
        <f>$Y$321*$D$321</f>
        <v>0</v>
      </c>
      <c r="AA321" s="176"/>
      <c r="AB321" s="167">
        <f>$AA$321*$D$321</f>
        <v>0</v>
      </c>
      <c r="AC321" s="98">
        <f t="shared" si="4"/>
        <v>0</v>
      </c>
      <c r="AF321" t="s">
        <v>2389</v>
      </c>
    </row>
    <row r="322" spans="1:32" ht="15" customHeight="1" thickBot="1">
      <c r="A322">
        <v>2</v>
      </c>
      <c r="B322" s="995"/>
      <c r="C322" s="997"/>
      <c r="D322" s="999"/>
      <c r="E322" s="162">
        <f>$E$321</f>
        <v>0</v>
      </c>
      <c r="F322" s="163">
        <f>$F$321</f>
        <v>0</v>
      </c>
      <c r="G322" s="164">
        <f>$G$321+$E$322</f>
        <v>0</v>
      </c>
      <c r="H322" s="165">
        <f>$H$321+$F$322</f>
        <v>0</v>
      </c>
      <c r="I322" s="164">
        <f>$I$321+$G$322</f>
        <v>0</v>
      </c>
      <c r="J322" s="165">
        <f>$J$321+$H$322</f>
        <v>0</v>
      </c>
      <c r="K322" s="164">
        <f>$K$321+$I$322</f>
        <v>0</v>
      </c>
      <c r="L322" s="165">
        <f>$L$321+$J$322</f>
        <v>0</v>
      </c>
      <c r="M322" s="164">
        <f>$M$321+$K$322</f>
        <v>0</v>
      </c>
      <c r="N322" s="165">
        <f>$N$321+$L$322</f>
        <v>0</v>
      </c>
      <c r="O322" s="164">
        <f>$O$321+$M$322</f>
        <v>0.8</v>
      </c>
      <c r="P322" s="165">
        <f>$P$321+$N$322</f>
        <v>0</v>
      </c>
      <c r="Q322" s="164">
        <f>$Q$321+$O$322</f>
        <v>1</v>
      </c>
      <c r="R322" s="165">
        <f>$R$321+$P$322</f>
        <v>0</v>
      </c>
      <c r="S322" s="164">
        <f>$S$321+$Q$322</f>
        <v>1</v>
      </c>
      <c r="T322" s="165">
        <f>$T$321+$R$322</f>
        <v>0</v>
      </c>
      <c r="U322" s="164">
        <f>$U$321+$S$322</f>
        <v>1</v>
      </c>
      <c r="V322" s="165">
        <f>$V$321+$T$322</f>
        <v>0</v>
      </c>
      <c r="W322" s="164">
        <f>$W$321+$U$322</f>
        <v>1</v>
      </c>
      <c r="X322" s="165">
        <f>$X$321+$V$322</f>
        <v>0</v>
      </c>
      <c r="Y322" s="164">
        <f>$Y$321+$W$322</f>
        <v>1</v>
      </c>
      <c r="Z322" s="165">
        <f>$Z$321+$X$322</f>
        <v>0</v>
      </c>
      <c r="AA322" s="164">
        <f>$AA$321+$Y$322</f>
        <v>1</v>
      </c>
      <c r="AB322" s="165">
        <f>$AB$321+$Z$322</f>
        <v>0</v>
      </c>
      <c r="AC322" s="98">
        <f t="shared" si="4"/>
        <v>0</v>
      </c>
    </row>
    <row r="323" spans="1:32" ht="15" customHeight="1">
      <c r="A323">
        <v>1</v>
      </c>
      <c r="B323" s="994" t="str">
        <f>'06.01-ELETRICO E LUMINOTECNICO'!$B$168</f>
        <v>06.04.100.10</v>
      </c>
      <c r="C323" s="996" t="str">
        <f>'06.01-ELETRICO E LUMINOTECNICO'!$C$168</f>
        <v>DISJUNTOR DR TETRAPOLAR 25A - FORNECIMENTO E INSTALAÇÃO</v>
      </c>
      <c r="D323" s="998">
        <f>'06.01-ELETRICO E LUMINOTECNICO'!$H$168</f>
        <v>0</v>
      </c>
      <c r="E323" s="175"/>
      <c r="F323" s="161">
        <f>$E$323*$D$323</f>
        <v>0</v>
      </c>
      <c r="G323" s="176"/>
      <c r="H323" s="167">
        <f>$G$323*$D$323</f>
        <v>0</v>
      </c>
      <c r="I323" s="176"/>
      <c r="J323" s="167">
        <f>$I$323*$D$323</f>
        <v>0</v>
      </c>
      <c r="K323" s="176"/>
      <c r="L323" s="167">
        <f>$K$323*$D$323</f>
        <v>0</v>
      </c>
      <c r="M323" s="176"/>
      <c r="N323" s="167">
        <f>$M$323*$D$323</f>
        <v>0</v>
      </c>
      <c r="O323" s="176">
        <v>0.8</v>
      </c>
      <c r="P323" s="167">
        <f>$O$323*$D$323</f>
        <v>0</v>
      </c>
      <c r="Q323" s="176">
        <v>0.2</v>
      </c>
      <c r="R323" s="167">
        <f>$Q$323*$D$323</f>
        <v>0</v>
      </c>
      <c r="S323" s="176"/>
      <c r="T323" s="167">
        <f>$S$323*$D$323</f>
        <v>0</v>
      </c>
      <c r="U323" s="176"/>
      <c r="V323" s="167">
        <f>$U$323*$D$323</f>
        <v>0</v>
      </c>
      <c r="W323" s="176"/>
      <c r="X323" s="167">
        <f>$W$323*$D$323</f>
        <v>0</v>
      </c>
      <c r="Y323" s="176"/>
      <c r="Z323" s="167">
        <f>$Y$323*$D$323</f>
        <v>0</v>
      </c>
      <c r="AA323" s="176"/>
      <c r="AB323" s="167">
        <f>$AA$323*$D$323</f>
        <v>0</v>
      </c>
      <c r="AC323" s="98">
        <f t="shared" si="4"/>
        <v>0</v>
      </c>
      <c r="AF323" t="s">
        <v>2390</v>
      </c>
    </row>
    <row r="324" spans="1:32" ht="15" customHeight="1" thickBot="1">
      <c r="A324">
        <v>2</v>
      </c>
      <c r="B324" s="995"/>
      <c r="C324" s="997"/>
      <c r="D324" s="999"/>
      <c r="E324" s="162">
        <f>$E$323</f>
        <v>0</v>
      </c>
      <c r="F324" s="163">
        <f>$F$323</f>
        <v>0</v>
      </c>
      <c r="G324" s="164">
        <f>$G$323+$E$324</f>
        <v>0</v>
      </c>
      <c r="H324" s="165">
        <f>$H$323+$F$324</f>
        <v>0</v>
      </c>
      <c r="I324" s="164">
        <f>$I$323+$G$324</f>
        <v>0</v>
      </c>
      <c r="J324" s="165">
        <f>$J$323+$H$324</f>
        <v>0</v>
      </c>
      <c r="K324" s="164">
        <f>$K$323+$I$324</f>
        <v>0</v>
      </c>
      <c r="L324" s="165">
        <f>$L$323+$J$324</f>
        <v>0</v>
      </c>
      <c r="M324" s="164">
        <f>$M$323+$K$324</f>
        <v>0</v>
      </c>
      <c r="N324" s="165">
        <f>$N$323+$L$324</f>
        <v>0</v>
      </c>
      <c r="O324" s="164">
        <f>$O$323+$M$324</f>
        <v>0.8</v>
      </c>
      <c r="P324" s="165">
        <f>$P$323+$N$324</f>
        <v>0</v>
      </c>
      <c r="Q324" s="164">
        <f>$Q$323+$O$324</f>
        <v>1</v>
      </c>
      <c r="R324" s="165">
        <f>$R$323+$P$324</f>
        <v>0</v>
      </c>
      <c r="S324" s="164">
        <f>$S$323+$Q$324</f>
        <v>1</v>
      </c>
      <c r="T324" s="165">
        <f>$T$323+$R$324</f>
        <v>0</v>
      </c>
      <c r="U324" s="164">
        <f>$U$323+$S$324</f>
        <v>1</v>
      </c>
      <c r="V324" s="165">
        <f>$V$323+$T$324</f>
        <v>0</v>
      </c>
      <c r="W324" s="164">
        <f>$W$323+$U$324</f>
        <v>1</v>
      </c>
      <c r="X324" s="165">
        <f>$X$323+$V$324</f>
        <v>0</v>
      </c>
      <c r="Y324" s="164">
        <f>$Y$323+$W$324</f>
        <v>1</v>
      </c>
      <c r="Z324" s="165">
        <f>$Z$323+$X$324</f>
        <v>0</v>
      </c>
      <c r="AA324" s="164">
        <f>$AA$323+$Y$324</f>
        <v>1</v>
      </c>
      <c r="AB324" s="165">
        <f>$AB$323+$Z$324</f>
        <v>0</v>
      </c>
      <c r="AC324" s="98">
        <f t="shared" si="4"/>
        <v>0</v>
      </c>
    </row>
    <row r="325" spans="1:32" ht="15" customHeight="1">
      <c r="A325">
        <v>1</v>
      </c>
      <c r="B325" s="994" t="str">
        <f>'06.01-ELETRICO E LUMINOTECNICO'!$B$169</f>
        <v>06.04.100.11</v>
      </c>
      <c r="C325" s="996" t="str">
        <f>'06.01-ELETRICO E LUMINOTECNICO'!$C$169</f>
        <v>DISJUNTOR DR TETRAPOLAR 40A - FORNECIMENTO E INSTALAÇÃO</v>
      </c>
      <c r="D325" s="998">
        <f>'06.01-ELETRICO E LUMINOTECNICO'!$H$169</f>
        <v>0</v>
      </c>
      <c r="E325" s="175"/>
      <c r="F325" s="161">
        <f>$E$325*$D$325</f>
        <v>0</v>
      </c>
      <c r="G325" s="176"/>
      <c r="H325" s="167">
        <f>$G$325*$D$325</f>
        <v>0</v>
      </c>
      <c r="I325" s="176"/>
      <c r="J325" s="167">
        <f>$I$325*$D$325</f>
        <v>0</v>
      </c>
      <c r="K325" s="176"/>
      <c r="L325" s="167">
        <f>$K$325*$D$325</f>
        <v>0</v>
      </c>
      <c r="M325" s="176"/>
      <c r="N325" s="167">
        <f>$M$325*$D$325</f>
        <v>0</v>
      </c>
      <c r="O325" s="176">
        <v>1</v>
      </c>
      <c r="P325" s="167">
        <f>$O$325*$D$325</f>
        <v>0</v>
      </c>
      <c r="Q325" s="176"/>
      <c r="R325" s="167">
        <f>$Q$325*$D$325</f>
        <v>0</v>
      </c>
      <c r="S325" s="176"/>
      <c r="T325" s="167">
        <f>$S$325*$D$325</f>
        <v>0</v>
      </c>
      <c r="U325" s="176"/>
      <c r="V325" s="167">
        <f>$U$325*$D$325</f>
        <v>0</v>
      </c>
      <c r="W325" s="176"/>
      <c r="X325" s="167">
        <f>$W$325*$D$325</f>
        <v>0</v>
      </c>
      <c r="Y325" s="176"/>
      <c r="Z325" s="167">
        <f>$Y$325*$D$325</f>
        <v>0</v>
      </c>
      <c r="AA325" s="176"/>
      <c r="AB325" s="167">
        <f>$AA$325*$D$325</f>
        <v>0</v>
      </c>
      <c r="AC325" s="98">
        <f t="shared" si="4"/>
        <v>0</v>
      </c>
      <c r="AF325" t="s">
        <v>2391</v>
      </c>
    </row>
    <row r="326" spans="1:32" ht="15" customHeight="1" thickBot="1">
      <c r="A326">
        <v>2</v>
      </c>
      <c r="B326" s="995"/>
      <c r="C326" s="997"/>
      <c r="D326" s="999"/>
      <c r="E326" s="162">
        <f>$E$325</f>
        <v>0</v>
      </c>
      <c r="F326" s="163">
        <f>$F$325</f>
        <v>0</v>
      </c>
      <c r="G326" s="164">
        <f>$G$325+$E$326</f>
        <v>0</v>
      </c>
      <c r="H326" s="165">
        <f>$H$325+$F$326</f>
        <v>0</v>
      </c>
      <c r="I326" s="164">
        <f>$I$325+$G$326</f>
        <v>0</v>
      </c>
      <c r="J326" s="165">
        <f>$J$325+$H$326</f>
        <v>0</v>
      </c>
      <c r="K326" s="164">
        <f>$K$325+$I$326</f>
        <v>0</v>
      </c>
      <c r="L326" s="165">
        <f>$L$325+$J$326</f>
        <v>0</v>
      </c>
      <c r="M326" s="164">
        <f>$M$325+$K$326</f>
        <v>0</v>
      </c>
      <c r="N326" s="165">
        <f>$N$325+$L$326</f>
        <v>0</v>
      </c>
      <c r="O326" s="164">
        <f>$O$325+$M$326</f>
        <v>1</v>
      </c>
      <c r="P326" s="165">
        <f>$P$325+$N$326</f>
        <v>0</v>
      </c>
      <c r="Q326" s="164">
        <f>$Q$325+$O$326</f>
        <v>1</v>
      </c>
      <c r="R326" s="165">
        <f>$R$325+$P$326</f>
        <v>0</v>
      </c>
      <c r="S326" s="164">
        <f>$S$325+$Q$326</f>
        <v>1</v>
      </c>
      <c r="T326" s="165">
        <f>$T$325+$R$326</f>
        <v>0</v>
      </c>
      <c r="U326" s="164">
        <f>$U$325+$S$326</f>
        <v>1</v>
      </c>
      <c r="V326" s="165">
        <f>$V$325+$T$326</f>
        <v>0</v>
      </c>
      <c r="W326" s="164">
        <f>$W$325+$U$326</f>
        <v>1</v>
      </c>
      <c r="X326" s="165">
        <f>$X$325+$V$326</f>
        <v>0</v>
      </c>
      <c r="Y326" s="164">
        <f>$Y$325+$W$326</f>
        <v>1</v>
      </c>
      <c r="Z326" s="165">
        <f>$Z$325+$X$326</f>
        <v>0</v>
      </c>
      <c r="AA326" s="164">
        <f>$AA$325+$Y$326</f>
        <v>1</v>
      </c>
      <c r="AB326" s="165">
        <f>$AB$325+$Z$326</f>
        <v>0</v>
      </c>
      <c r="AC326" s="98">
        <f t="shared" si="4"/>
        <v>0</v>
      </c>
    </row>
    <row r="327" spans="1:32" ht="15" customHeight="1">
      <c r="A327">
        <v>1</v>
      </c>
      <c r="B327" s="994" t="str">
        <f>'06.01-ELETRICO E LUMINOTECNICO'!$B$170</f>
        <v>06.04.100.12</v>
      </c>
      <c r="C327" s="996" t="str">
        <f>'06.01-ELETRICO E LUMINOTECNICO'!$C$170</f>
        <v>DISPOSITIVO DPS 45KA-275V - FORNECIMENTO E INSTALAÇÃO</v>
      </c>
      <c r="D327" s="998">
        <f>'06.01-ELETRICO E LUMINOTECNICO'!$H$170</f>
        <v>0</v>
      </c>
      <c r="E327" s="175"/>
      <c r="F327" s="161">
        <f>$E$327*$D$327</f>
        <v>0</v>
      </c>
      <c r="G327" s="176"/>
      <c r="H327" s="167">
        <f>$G$327*$D$327</f>
        <v>0</v>
      </c>
      <c r="I327" s="176"/>
      <c r="J327" s="167">
        <f>$I$327*$D$327</f>
        <v>0</v>
      </c>
      <c r="K327" s="176"/>
      <c r="L327" s="167">
        <f>$K$327*$D$327</f>
        <v>0</v>
      </c>
      <c r="M327" s="176"/>
      <c r="N327" s="167">
        <f>$M$327*$D$327</f>
        <v>0</v>
      </c>
      <c r="O327" s="176">
        <v>1</v>
      </c>
      <c r="P327" s="167">
        <f>$O$327*$D$327</f>
        <v>0</v>
      </c>
      <c r="Q327" s="176"/>
      <c r="R327" s="167">
        <f>$Q$327*$D$327</f>
        <v>0</v>
      </c>
      <c r="S327" s="176"/>
      <c r="T327" s="167">
        <f>$S$327*$D$327</f>
        <v>0</v>
      </c>
      <c r="U327" s="176"/>
      <c r="V327" s="167">
        <f>$U$327*$D$327</f>
        <v>0</v>
      </c>
      <c r="W327" s="176"/>
      <c r="X327" s="167">
        <f>$W$327*$D$327</f>
        <v>0</v>
      </c>
      <c r="Y327" s="176"/>
      <c r="Z327" s="167">
        <f>$Y$327*$D$327</f>
        <v>0</v>
      </c>
      <c r="AA327" s="176"/>
      <c r="AB327" s="167">
        <f>$AA$327*$D$327</f>
        <v>0</v>
      </c>
      <c r="AC327" s="98">
        <f t="shared" si="4"/>
        <v>0</v>
      </c>
      <c r="AF327" t="s">
        <v>2392</v>
      </c>
    </row>
    <row r="328" spans="1:32" ht="15" customHeight="1" thickBot="1">
      <c r="A328">
        <v>2</v>
      </c>
      <c r="B328" s="995"/>
      <c r="C328" s="997"/>
      <c r="D328" s="999"/>
      <c r="E328" s="162">
        <f>$E$327</f>
        <v>0</v>
      </c>
      <c r="F328" s="163">
        <f>$F$327</f>
        <v>0</v>
      </c>
      <c r="G328" s="164">
        <f>$G$327+$E$328</f>
        <v>0</v>
      </c>
      <c r="H328" s="165">
        <f>$H$327+$F$328</f>
        <v>0</v>
      </c>
      <c r="I328" s="164">
        <f>$I$327+$G$328</f>
        <v>0</v>
      </c>
      <c r="J328" s="165">
        <f>$J$327+$H$328</f>
        <v>0</v>
      </c>
      <c r="K328" s="164">
        <f>$K$327+$I$328</f>
        <v>0</v>
      </c>
      <c r="L328" s="165">
        <f>$L$327+$J$328</f>
        <v>0</v>
      </c>
      <c r="M328" s="164">
        <f>$M$327+$K$328</f>
        <v>0</v>
      </c>
      <c r="N328" s="165">
        <f>$N$327+$L$328</f>
        <v>0</v>
      </c>
      <c r="O328" s="164">
        <f>$O$327+$M$328</f>
        <v>1</v>
      </c>
      <c r="P328" s="165">
        <f>$P$327+$N$328</f>
        <v>0</v>
      </c>
      <c r="Q328" s="164">
        <f>$Q$327+$O$328</f>
        <v>1</v>
      </c>
      <c r="R328" s="165">
        <f>$R$327+$P$328</f>
        <v>0</v>
      </c>
      <c r="S328" s="164">
        <f>$S$327+$Q$328</f>
        <v>1</v>
      </c>
      <c r="T328" s="165">
        <f>$T$327+$R$328</f>
        <v>0</v>
      </c>
      <c r="U328" s="164">
        <f>$U$327+$S$328</f>
        <v>1</v>
      </c>
      <c r="V328" s="165">
        <f>$V$327+$T$328</f>
        <v>0</v>
      </c>
      <c r="W328" s="164">
        <f>$W$327+$U$328</f>
        <v>1</v>
      </c>
      <c r="X328" s="165">
        <f>$X$327+$V$328</f>
        <v>0</v>
      </c>
      <c r="Y328" s="164">
        <f>$Y$327+$W$328</f>
        <v>1</v>
      </c>
      <c r="Z328" s="165">
        <f>$Z$327+$X$328</f>
        <v>0</v>
      </c>
      <c r="AA328" s="164">
        <f>$AA$327+$Y$328</f>
        <v>1</v>
      </c>
      <c r="AB328" s="165">
        <f>$AB$327+$Z$328</f>
        <v>0</v>
      </c>
      <c r="AC328" s="98">
        <f t="shared" si="4"/>
        <v>0</v>
      </c>
    </row>
    <row r="329" spans="1:32" ht="15" customHeight="1">
      <c r="A329">
        <v>1</v>
      </c>
      <c r="B329" s="994" t="str">
        <f>'06.01-ELETRICO E LUMINOTECNICO'!$B$171</f>
        <v>06.04.100.13</v>
      </c>
      <c r="C329" s="996" t="str">
        <f>'06.01-ELETRICO E LUMINOTECNICO'!$C$171</f>
        <v>DISJUNTOR MONOPOLAR TIPO DIN, CORRENTE NOMINAL DE 10A - FORNECIMENTO E INSTALAÇÃO. AF_07/2025</v>
      </c>
      <c r="D329" s="998">
        <f>'06.01-ELETRICO E LUMINOTECNICO'!$H$171</f>
        <v>0</v>
      </c>
      <c r="E329" s="175"/>
      <c r="F329" s="161">
        <f>$E$329*$D$329</f>
        <v>0</v>
      </c>
      <c r="G329" s="176"/>
      <c r="H329" s="167">
        <f>$G$329*$D$329</f>
        <v>0</v>
      </c>
      <c r="I329" s="176"/>
      <c r="J329" s="167">
        <f>$I$329*$D$329</f>
        <v>0</v>
      </c>
      <c r="K329" s="176"/>
      <c r="L329" s="167">
        <f>$K$329*$D$329</f>
        <v>0</v>
      </c>
      <c r="M329" s="176"/>
      <c r="N329" s="167">
        <f>$M$329*$D$329</f>
        <v>0</v>
      </c>
      <c r="O329" s="176">
        <v>0.3</v>
      </c>
      <c r="P329" s="167">
        <f>$O$329*$D$329</f>
        <v>0</v>
      </c>
      <c r="Q329" s="176">
        <v>0.7</v>
      </c>
      <c r="R329" s="167">
        <f>$Q$329*$D$329</f>
        <v>0</v>
      </c>
      <c r="S329" s="176"/>
      <c r="T329" s="167">
        <f>$S$329*$D$329</f>
        <v>0</v>
      </c>
      <c r="U329" s="176"/>
      <c r="V329" s="167">
        <f>$U$329*$D$329</f>
        <v>0</v>
      </c>
      <c r="W329" s="176"/>
      <c r="X329" s="167">
        <f>$W$329*$D$329</f>
        <v>0</v>
      </c>
      <c r="Y329" s="176"/>
      <c r="Z329" s="167">
        <f>$Y$329*$D$329</f>
        <v>0</v>
      </c>
      <c r="AA329" s="176"/>
      <c r="AB329" s="167">
        <f>$AA$329*$D$329</f>
        <v>0</v>
      </c>
      <c r="AC329" s="98">
        <f t="shared" si="4"/>
        <v>0</v>
      </c>
      <c r="AF329" t="s">
        <v>2393</v>
      </c>
    </row>
    <row r="330" spans="1:32" ht="15" customHeight="1" thickBot="1">
      <c r="A330">
        <v>2</v>
      </c>
      <c r="B330" s="995"/>
      <c r="C330" s="997"/>
      <c r="D330" s="999"/>
      <c r="E330" s="162">
        <f>$E$329</f>
        <v>0</v>
      </c>
      <c r="F330" s="163">
        <f>$F$329</f>
        <v>0</v>
      </c>
      <c r="G330" s="164">
        <f>$G$329+$E$330</f>
        <v>0</v>
      </c>
      <c r="H330" s="165">
        <f>$H$329+$F$330</f>
        <v>0</v>
      </c>
      <c r="I330" s="164">
        <f>$I$329+$G$330</f>
        <v>0</v>
      </c>
      <c r="J330" s="165">
        <f>$J$329+$H$330</f>
        <v>0</v>
      </c>
      <c r="K330" s="164">
        <f>$K$329+$I$330</f>
        <v>0</v>
      </c>
      <c r="L330" s="165">
        <f>$L$329+$J$330</f>
        <v>0</v>
      </c>
      <c r="M330" s="164">
        <f>$M$329+$K$330</f>
        <v>0</v>
      </c>
      <c r="N330" s="165">
        <f>$N$329+$L$330</f>
        <v>0</v>
      </c>
      <c r="O330" s="164">
        <f>$O$329+$M$330</f>
        <v>0.3</v>
      </c>
      <c r="P330" s="165">
        <f>$P$329+$N$330</f>
        <v>0</v>
      </c>
      <c r="Q330" s="164">
        <f>$Q$329+$O$330</f>
        <v>1</v>
      </c>
      <c r="R330" s="165">
        <f>$R$329+$P$330</f>
        <v>0</v>
      </c>
      <c r="S330" s="164">
        <f>$S$329+$Q$330</f>
        <v>1</v>
      </c>
      <c r="T330" s="165">
        <f>$T$329+$R$330</f>
        <v>0</v>
      </c>
      <c r="U330" s="164">
        <f>$U$329+$S$330</f>
        <v>1</v>
      </c>
      <c r="V330" s="165">
        <f>$V$329+$T$330</f>
        <v>0</v>
      </c>
      <c r="W330" s="164">
        <f>$W$329+$U$330</f>
        <v>1</v>
      </c>
      <c r="X330" s="165">
        <f>$X$329+$V$330</f>
        <v>0</v>
      </c>
      <c r="Y330" s="164">
        <f>$Y$329+$W$330</f>
        <v>1</v>
      </c>
      <c r="Z330" s="165">
        <f>$Z$329+$X$330</f>
        <v>0</v>
      </c>
      <c r="AA330" s="164">
        <f>$AA$329+$Y$330</f>
        <v>1</v>
      </c>
      <c r="AB330" s="165">
        <f>$AB$329+$Z$330</f>
        <v>0</v>
      </c>
      <c r="AC330" s="98">
        <f t="shared" si="4"/>
        <v>0</v>
      </c>
    </row>
    <row r="331" spans="1:32" ht="15" customHeight="1">
      <c r="A331">
        <v>1</v>
      </c>
      <c r="B331" s="994" t="str">
        <f>'06.01-ELETRICO E LUMINOTECNICO'!$B$172</f>
        <v>06.04.100.14</v>
      </c>
      <c r="C331" s="996" t="str">
        <f>'06.01-ELETRICO E LUMINOTECNICO'!$C$172</f>
        <v>DISJUNTOR MONOPOLAR TIPO DIN, CORRENTE NOMINAL DE 16A - FORNECIMENTO E INSTALAÇÃO. AF_07/2025</v>
      </c>
      <c r="D331" s="998">
        <f>'06.01-ELETRICO E LUMINOTECNICO'!$H$172</f>
        <v>0</v>
      </c>
      <c r="E331" s="175"/>
      <c r="F331" s="161">
        <f>$E$331*$D$331</f>
        <v>0</v>
      </c>
      <c r="G331" s="176"/>
      <c r="H331" s="167">
        <f>$G$331*$D$331</f>
        <v>0</v>
      </c>
      <c r="I331" s="176"/>
      <c r="J331" s="167">
        <f>$I$331*$D$331</f>
        <v>0</v>
      </c>
      <c r="K331" s="176"/>
      <c r="L331" s="167">
        <f>$K$331*$D$331</f>
        <v>0</v>
      </c>
      <c r="M331" s="176"/>
      <c r="N331" s="167">
        <f>$M$331*$D$331</f>
        <v>0</v>
      </c>
      <c r="O331" s="176">
        <v>0.3</v>
      </c>
      <c r="P331" s="167">
        <f>$O$331*$D$331</f>
        <v>0</v>
      </c>
      <c r="Q331" s="176">
        <v>0.7</v>
      </c>
      <c r="R331" s="167">
        <f>$Q$331*$D$331</f>
        <v>0</v>
      </c>
      <c r="S331" s="176"/>
      <c r="T331" s="167">
        <f>$S$331*$D$331</f>
        <v>0</v>
      </c>
      <c r="U331" s="176"/>
      <c r="V331" s="167">
        <f>$U$331*$D$331</f>
        <v>0</v>
      </c>
      <c r="W331" s="176"/>
      <c r="X331" s="167">
        <f>$W$331*$D$331</f>
        <v>0</v>
      </c>
      <c r="Y331" s="176"/>
      <c r="Z331" s="167">
        <f>$Y$331*$D$331</f>
        <v>0</v>
      </c>
      <c r="AA331" s="176"/>
      <c r="AB331" s="167">
        <f>$AA$331*$D$331</f>
        <v>0</v>
      </c>
      <c r="AC331" s="98">
        <f t="shared" si="4"/>
        <v>0</v>
      </c>
      <c r="AF331" t="s">
        <v>2394</v>
      </c>
    </row>
    <row r="332" spans="1:32" ht="15" customHeight="1" thickBot="1">
      <c r="A332">
        <v>2</v>
      </c>
      <c r="B332" s="995"/>
      <c r="C332" s="997"/>
      <c r="D332" s="999"/>
      <c r="E332" s="162">
        <f>$E$331</f>
        <v>0</v>
      </c>
      <c r="F332" s="163">
        <f>$F$331</f>
        <v>0</v>
      </c>
      <c r="G332" s="164">
        <f>$G$331+$E$332</f>
        <v>0</v>
      </c>
      <c r="H332" s="165">
        <f>$H$331+$F$332</f>
        <v>0</v>
      </c>
      <c r="I332" s="164">
        <f>$I$331+$G$332</f>
        <v>0</v>
      </c>
      <c r="J332" s="165">
        <f>$J$331+$H$332</f>
        <v>0</v>
      </c>
      <c r="K332" s="164">
        <f>$K$331+$I$332</f>
        <v>0</v>
      </c>
      <c r="L332" s="165">
        <f>$L$331+$J$332</f>
        <v>0</v>
      </c>
      <c r="M332" s="164">
        <f>$M$331+$K$332</f>
        <v>0</v>
      </c>
      <c r="N332" s="165">
        <f>$N$331+$L$332</f>
        <v>0</v>
      </c>
      <c r="O332" s="164">
        <f>$O$331+$M$332</f>
        <v>0.3</v>
      </c>
      <c r="P332" s="165">
        <f>$P$331+$N$332</f>
        <v>0</v>
      </c>
      <c r="Q332" s="164">
        <f>$Q$331+$O$332</f>
        <v>1</v>
      </c>
      <c r="R332" s="165">
        <f>$R$331+$P$332</f>
        <v>0</v>
      </c>
      <c r="S332" s="164">
        <f>$S$331+$Q$332</f>
        <v>1</v>
      </c>
      <c r="T332" s="165">
        <f>$T$331+$R$332</f>
        <v>0</v>
      </c>
      <c r="U332" s="164">
        <f>$U$331+$S$332</f>
        <v>1</v>
      </c>
      <c r="V332" s="165">
        <f>$V$331+$T$332</f>
        <v>0</v>
      </c>
      <c r="W332" s="164">
        <f>$W$331+$U$332</f>
        <v>1</v>
      </c>
      <c r="X332" s="165">
        <f>$X$331+$V$332</f>
        <v>0</v>
      </c>
      <c r="Y332" s="164">
        <f>$Y$331+$W$332</f>
        <v>1</v>
      </c>
      <c r="Z332" s="165">
        <f>$Z$331+$X$332</f>
        <v>0</v>
      </c>
      <c r="AA332" s="164">
        <f>$AA$331+$Y$332</f>
        <v>1</v>
      </c>
      <c r="AB332" s="165">
        <f>$AB$331+$Z$332</f>
        <v>0</v>
      </c>
      <c r="AC332" s="98">
        <f t="shared" ref="AC332:AC395" si="5">D331-AB332</f>
        <v>0</v>
      </c>
    </row>
    <row r="333" spans="1:32" ht="15" customHeight="1">
      <c r="A333">
        <v>1</v>
      </c>
      <c r="B333" s="994" t="str">
        <f>'06.01-ELETRICO E LUMINOTECNICO'!$B$173</f>
        <v>06.04.100.15</v>
      </c>
      <c r="C333" s="996" t="str">
        <f>'06.01-ELETRICO E LUMINOTECNICO'!$C$173</f>
        <v>DISJUNTOR MONOPOLAR TIPO DIN, CORRENTE NOMINAL DE 20A - FORNECIMENTO E INSTALAÇÃO. AF_07/2025</v>
      </c>
      <c r="D333" s="998">
        <f>'06.01-ELETRICO E LUMINOTECNICO'!$H$173</f>
        <v>0</v>
      </c>
      <c r="E333" s="175"/>
      <c r="F333" s="161">
        <f>$E$333*$D$333</f>
        <v>0</v>
      </c>
      <c r="G333" s="176"/>
      <c r="H333" s="167">
        <f>$G$333*$D$333</f>
        <v>0</v>
      </c>
      <c r="I333" s="176"/>
      <c r="J333" s="167">
        <f>$I$333*$D$333</f>
        <v>0</v>
      </c>
      <c r="K333" s="176"/>
      <c r="L333" s="167">
        <f>$K$333*$D$333</f>
        <v>0</v>
      </c>
      <c r="M333" s="176"/>
      <c r="N333" s="167">
        <f>$M$333*$D$333</f>
        <v>0</v>
      </c>
      <c r="O333" s="176">
        <v>0.3</v>
      </c>
      <c r="P333" s="167">
        <f>$O$333*$D$333</f>
        <v>0</v>
      </c>
      <c r="Q333" s="176">
        <v>0.7</v>
      </c>
      <c r="R333" s="167">
        <f>$Q$333*$D$333</f>
        <v>0</v>
      </c>
      <c r="S333" s="176"/>
      <c r="T333" s="167">
        <f>$S$333*$D$333</f>
        <v>0</v>
      </c>
      <c r="U333" s="176"/>
      <c r="V333" s="167">
        <f>$U$333*$D$333</f>
        <v>0</v>
      </c>
      <c r="W333" s="176"/>
      <c r="X333" s="167">
        <f>$W$333*$D$333</f>
        <v>0</v>
      </c>
      <c r="Y333" s="176"/>
      <c r="Z333" s="167">
        <f>$Y$333*$D$333</f>
        <v>0</v>
      </c>
      <c r="AA333" s="176"/>
      <c r="AB333" s="167">
        <f>$AA$333*$D$333</f>
        <v>0</v>
      </c>
      <c r="AC333" s="98">
        <f t="shared" si="5"/>
        <v>0</v>
      </c>
      <c r="AF333" t="s">
        <v>2395</v>
      </c>
    </row>
    <row r="334" spans="1:32" ht="15" customHeight="1" thickBot="1">
      <c r="A334">
        <v>2</v>
      </c>
      <c r="B334" s="995"/>
      <c r="C334" s="997"/>
      <c r="D334" s="999"/>
      <c r="E334" s="162">
        <f>$E$333</f>
        <v>0</v>
      </c>
      <c r="F334" s="163">
        <f>$F$333</f>
        <v>0</v>
      </c>
      <c r="G334" s="164">
        <f>$G$333+$E$334</f>
        <v>0</v>
      </c>
      <c r="H334" s="165">
        <f>$H$333+$F$334</f>
        <v>0</v>
      </c>
      <c r="I334" s="164">
        <f>$I$333+$G$334</f>
        <v>0</v>
      </c>
      <c r="J334" s="165">
        <f>$J$333+$H$334</f>
        <v>0</v>
      </c>
      <c r="K334" s="164">
        <f>$K$333+$I$334</f>
        <v>0</v>
      </c>
      <c r="L334" s="165">
        <f>$L$333+$J$334</f>
        <v>0</v>
      </c>
      <c r="M334" s="164">
        <f>$M$333+$K$334</f>
        <v>0</v>
      </c>
      <c r="N334" s="165">
        <f>$N$333+$L$334</f>
        <v>0</v>
      </c>
      <c r="O334" s="164">
        <f>$O$333+$M$334</f>
        <v>0.3</v>
      </c>
      <c r="P334" s="165">
        <f>$P$333+$N$334</f>
        <v>0</v>
      </c>
      <c r="Q334" s="164">
        <f>$Q$333+$O$334</f>
        <v>1</v>
      </c>
      <c r="R334" s="165">
        <f>$R$333+$P$334</f>
        <v>0</v>
      </c>
      <c r="S334" s="164">
        <f>$S$333+$Q$334</f>
        <v>1</v>
      </c>
      <c r="T334" s="165">
        <f>$T$333+$R$334</f>
        <v>0</v>
      </c>
      <c r="U334" s="164">
        <f>$U$333+$S$334</f>
        <v>1</v>
      </c>
      <c r="V334" s="165">
        <f>$V$333+$T$334</f>
        <v>0</v>
      </c>
      <c r="W334" s="164">
        <f>$W$333+$U$334</f>
        <v>1</v>
      </c>
      <c r="X334" s="165">
        <f>$X$333+$V$334</f>
        <v>0</v>
      </c>
      <c r="Y334" s="164">
        <f>$Y$333+$W$334</f>
        <v>1</v>
      </c>
      <c r="Z334" s="165">
        <f>$Z$333+$X$334</f>
        <v>0</v>
      </c>
      <c r="AA334" s="164">
        <f>$AA$333+$Y$334</f>
        <v>1</v>
      </c>
      <c r="AB334" s="165">
        <f>$AB$333+$Z$334</f>
        <v>0</v>
      </c>
      <c r="AC334" s="98">
        <f t="shared" si="5"/>
        <v>0</v>
      </c>
    </row>
    <row r="335" spans="1:32" ht="15" customHeight="1">
      <c r="A335">
        <v>1</v>
      </c>
      <c r="B335" s="994" t="str">
        <f>'06.01-ELETRICO E LUMINOTECNICO'!$B$174</f>
        <v>06.04.100.16</v>
      </c>
      <c r="C335" s="996" t="str">
        <f>'06.01-ELETRICO E LUMINOTECNICO'!$C$174</f>
        <v>DISJUNTOR MONOPOLAR TIPO DIN, CORRENTE NOMINAL DE 32A - FORNECIMENTO E INSTALAÇÃO. AF_07/2025</v>
      </c>
      <c r="D335" s="998">
        <f>'06.01-ELETRICO E LUMINOTECNICO'!$H$174</f>
        <v>0</v>
      </c>
      <c r="E335" s="175"/>
      <c r="F335" s="161">
        <f>$E$335*$D$335</f>
        <v>0</v>
      </c>
      <c r="G335" s="176"/>
      <c r="H335" s="167">
        <f>$G$335*$D$335</f>
        <v>0</v>
      </c>
      <c r="I335" s="176"/>
      <c r="J335" s="167">
        <f>$I$335*$D$335</f>
        <v>0</v>
      </c>
      <c r="K335" s="176"/>
      <c r="L335" s="167">
        <f>$K$335*$D$335</f>
        <v>0</v>
      </c>
      <c r="M335" s="176"/>
      <c r="N335" s="167">
        <f>$M$335*$D$335</f>
        <v>0</v>
      </c>
      <c r="O335" s="176">
        <v>0.3</v>
      </c>
      <c r="P335" s="167">
        <f>$O$335*$D$335</f>
        <v>0</v>
      </c>
      <c r="Q335" s="176">
        <v>0.7</v>
      </c>
      <c r="R335" s="167">
        <f>$Q$335*$D$335</f>
        <v>0</v>
      </c>
      <c r="S335" s="176"/>
      <c r="T335" s="167">
        <f>$S$335*$D$335</f>
        <v>0</v>
      </c>
      <c r="U335" s="176"/>
      <c r="V335" s="167">
        <f>$U$335*$D$335</f>
        <v>0</v>
      </c>
      <c r="W335" s="176"/>
      <c r="X335" s="167">
        <f>$W$335*$D$335</f>
        <v>0</v>
      </c>
      <c r="Y335" s="176"/>
      <c r="Z335" s="167">
        <f>$Y$335*$D$335</f>
        <v>0</v>
      </c>
      <c r="AA335" s="176"/>
      <c r="AB335" s="167">
        <f>$AA$335*$D$335</f>
        <v>0</v>
      </c>
      <c r="AC335" s="98">
        <f t="shared" si="5"/>
        <v>0</v>
      </c>
      <c r="AF335" t="s">
        <v>2396</v>
      </c>
    </row>
    <row r="336" spans="1:32" ht="15" customHeight="1" thickBot="1">
      <c r="A336">
        <v>2</v>
      </c>
      <c r="B336" s="995"/>
      <c r="C336" s="997"/>
      <c r="D336" s="999"/>
      <c r="E336" s="162">
        <f>$E$335</f>
        <v>0</v>
      </c>
      <c r="F336" s="163">
        <f>$F$335</f>
        <v>0</v>
      </c>
      <c r="G336" s="164">
        <f>$G$335+$E$336</f>
        <v>0</v>
      </c>
      <c r="H336" s="165">
        <f>$H$335+$F$336</f>
        <v>0</v>
      </c>
      <c r="I336" s="164">
        <f>$I$335+$G$336</f>
        <v>0</v>
      </c>
      <c r="J336" s="165">
        <f>$J$335+$H$336</f>
        <v>0</v>
      </c>
      <c r="K336" s="164">
        <f>$K$335+$I$336</f>
        <v>0</v>
      </c>
      <c r="L336" s="165">
        <f>$L$335+$J$336</f>
        <v>0</v>
      </c>
      <c r="M336" s="164">
        <f>$M$335+$K$336</f>
        <v>0</v>
      </c>
      <c r="N336" s="165">
        <f>$N$335+$L$336</f>
        <v>0</v>
      </c>
      <c r="O336" s="164">
        <f>$O$335+$M$336</f>
        <v>0.3</v>
      </c>
      <c r="P336" s="165">
        <f>$P$335+$N$336</f>
        <v>0</v>
      </c>
      <c r="Q336" s="164">
        <f>$Q$335+$O$336</f>
        <v>1</v>
      </c>
      <c r="R336" s="165">
        <f>$R$335+$P$336</f>
        <v>0</v>
      </c>
      <c r="S336" s="164">
        <f>$S$335+$Q$336</f>
        <v>1</v>
      </c>
      <c r="T336" s="165">
        <f>$T$335+$R$336</f>
        <v>0</v>
      </c>
      <c r="U336" s="164">
        <f>$U$335+$S$336</f>
        <v>1</v>
      </c>
      <c r="V336" s="165">
        <f>$V$335+$T$336</f>
        <v>0</v>
      </c>
      <c r="W336" s="164">
        <f>$W$335+$U$336</f>
        <v>1</v>
      </c>
      <c r="X336" s="165">
        <f>$X$335+$V$336</f>
        <v>0</v>
      </c>
      <c r="Y336" s="164">
        <f>$Y$335+$W$336</f>
        <v>1</v>
      </c>
      <c r="Z336" s="165">
        <f>$Z$335+$X$336</f>
        <v>0</v>
      </c>
      <c r="AA336" s="164">
        <f>$AA$335+$Y$336</f>
        <v>1</v>
      </c>
      <c r="AB336" s="165">
        <f>$AB$335+$Z$336</f>
        <v>0</v>
      </c>
      <c r="AC336" s="98">
        <f t="shared" si="5"/>
        <v>0</v>
      </c>
    </row>
    <row r="337" spans="1:32" ht="15" customHeight="1">
      <c r="A337">
        <v>1</v>
      </c>
      <c r="B337" s="994" t="str">
        <f>'06.01-ELETRICO E LUMINOTECNICO'!$B$175</f>
        <v>06.04.100.17</v>
      </c>
      <c r="C337" s="996" t="str">
        <f>'06.01-ELETRICO E LUMINOTECNICO'!$C$175</f>
        <v>DISJUNTOR BIPOLAR TIPO DIN, CORRENTE NOMINAL DE 10A - FORNECIMENTO E INSTALAÇÃO. AF_07/2025</v>
      </c>
      <c r="D337" s="998">
        <f>'06.01-ELETRICO E LUMINOTECNICO'!$H$175</f>
        <v>0</v>
      </c>
      <c r="E337" s="175"/>
      <c r="F337" s="161">
        <f>$E$337*$D$337</f>
        <v>0</v>
      </c>
      <c r="G337" s="176"/>
      <c r="H337" s="167">
        <f>$G$337*$D$337</f>
        <v>0</v>
      </c>
      <c r="I337" s="176"/>
      <c r="J337" s="167">
        <f>$I$337*$D$337</f>
        <v>0</v>
      </c>
      <c r="K337" s="176"/>
      <c r="L337" s="167">
        <f>$K$337*$D$337</f>
        <v>0</v>
      </c>
      <c r="M337" s="176"/>
      <c r="N337" s="167">
        <f>$M$337*$D$337</f>
        <v>0</v>
      </c>
      <c r="O337" s="176">
        <v>0.3</v>
      </c>
      <c r="P337" s="167">
        <f>$O$337*$D$337</f>
        <v>0</v>
      </c>
      <c r="Q337" s="176">
        <v>0.7</v>
      </c>
      <c r="R337" s="167">
        <f>$Q$337*$D$337</f>
        <v>0</v>
      </c>
      <c r="S337" s="176"/>
      <c r="T337" s="167">
        <f>$S$337*$D$337</f>
        <v>0</v>
      </c>
      <c r="U337" s="176"/>
      <c r="V337" s="167">
        <f>$U$337*$D$337</f>
        <v>0</v>
      </c>
      <c r="W337" s="176"/>
      <c r="X337" s="167">
        <f>$W$337*$D$337</f>
        <v>0</v>
      </c>
      <c r="Y337" s="176"/>
      <c r="Z337" s="167">
        <f>$Y$337*$D$337</f>
        <v>0</v>
      </c>
      <c r="AA337" s="176"/>
      <c r="AB337" s="167">
        <f>$AA$337*$D$337</f>
        <v>0</v>
      </c>
      <c r="AC337" s="98">
        <f t="shared" si="5"/>
        <v>0</v>
      </c>
      <c r="AF337" t="s">
        <v>2397</v>
      </c>
    </row>
    <row r="338" spans="1:32" ht="15" customHeight="1" thickBot="1">
      <c r="A338">
        <v>2</v>
      </c>
      <c r="B338" s="995"/>
      <c r="C338" s="997"/>
      <c r="D338" s="999"/>
      <c r="E338" s="162">
        <f>$E$337</f>
        <v>0</v>
      </c>
      <c r="F338" s="163">
        <f>$F$337</f>
        <v>0</v>
      </c>
      <c r="G338" s="164">
        <f>$G$337+$E$338</f>
        <v>0</v>
      </c>
      <c r="H338" s="165">
        <f>$H$337+$F$338</f>
        <v>0</v>
      </c>
      <c r="I338" s="164">
        <f>$I$337+$G$338</f>
        <v>0</v>
      </c>
      <c r="J338" s="165">
        <f>$J$337+$H$338</f>
        <v>0</v>
      </c>
      <c r="K338" s="164">
        <f>$K$337+$I$338</f>
        <v>0</v>
      </c>
      <c r="L338" s="165">
        <f>$L$337+$J$338</f>
        <v>0</v>
      </c>
      <c r="M338" s="164">
        <f>$M$337+$K$338</f>
        <v>0</v>
      </c>
      <c r="N338" s="165">
        <f>$N$337+$L$338</f>
        <v>0</v>
      </c>
      <c r="O338" s="164">
        <f>$O$337+$M$338</f>
        <v>0.3</v>
      </c>
      <c r="P338" s="165">
        <f>$P$337+$N$338</f>
        <v>0</v>
      </c>
      <c r="Q338" s="164">
        <f>$Q$337+$O$338</f>
        <v>1</v>
      </c>
      <c r="R338" s="165">
        <f>$R$337+$P$338</f>
        <v>0</v>
      </c>
      <c r="S338" s="164">
        <f>$S$337+$Q$338</f>
        <v>1</v>
      </c>
      <c r="T338" s="165">
        <f>$T$337+$R$338</f>
        <v>0</v>
      </c>
      <c r="U338" s="164">
        <f>$U$337+$S$338</f>
        <v>1</v>
      </c>
      <c r="V338" s="165">
        <f>$V$337+$T$338</f>
        <v>0</v>
      </c>
      <c r="W338" s="164">
        <f>$W$337+$U$338</f>
        <v>1</v>
      </c>
      <c r="X338" s="165">
        <f>$X$337+$V$338</f>
        <v>0</v>
      </c>
      <c r="Y338" s="164">
        <f>$Y$337+$W$338</f>
        <v>1</v>
      </c>
      <c r="Z338" s="165">
        <f>$Z$337+$X$338</f>
        <v>0</v>
      </c>
      <c r="AA338" s="164">
        <f>$AA$337+$Y$338</f>
        <v>1</v>
      </c>
      <c r="AB338" s="165">
        <f>$AB$337+$Z$338</f>
        <v>0</v>
      </c>
      <c r="AC338" s="98">
        <f t="shared" si="5"/>
        <v>0</v>
      </c>
    </row>
    <row r="339" spans="1:32" ht="15" customHeight="1">
      <c r="A339">
        <v>1</v>
      </c>
      <c r="B339" s="994" t="str">
        <f>'06.01-ELETRICO E LUMINOTECNICO'!$B$176</f>
        <v>06.04.100.18</v>
      </c>
      <c r="C339" s="996" t="str">
        <f>'06.01-ELETRICO E LUMINOTECNICO'!$C$176</f>
        <v>DISJUNTOR BIPOLAR TIPO DIN, CORRENTE NOMINAL DE 16A - FORNECIMENTO E INSTALAÇÃO. AF_07/2025</v>
      </c>
      <c r="D339" s="998">
        <f>'06.01-ELETRICO E LUMINOTECNICO'!$H$176</f>
        <v>0</v>
      </c>
      <c r="E339" s="175"/>
      <c r="F339" s="161">
        <f>$E$339*$D$339</f>
        <v>0</v>
      </c>
      <c r="G339" s="176"/>
      <c r="H339" s="167">
        <f>$G$339*$D$339</f>
        <v>0</v>
      </c>
      <c r="I339" s="176"/>
      <c r="J339" s="167">
        <f>$I$339*$D$339</f>
        <v>0</v>
      </c>
      <c r="K339" s="176"/>
      <c r="L339" s="167">
        <f>$K$339*$D$339</f>
        <v>0</v>
      </c>
      <c r="M339" s="176"/>
      <c r="N339" s="167">
        <f>$M$339*$D$339</f>
        <v>0</v>
      </c>
      <c r="O339" s="176">
        <v>0.3</v>
      </c>
      <c r="P339" s="167">
        <f>$O$339*$D$339</f>
        <v>0</v>
      </c>
      <c r="Q339" s="176">
        <v>0.7</v>
      </c>
      <c r="R339" s="167">
        <f>$Q$339*$D$339</f>
        <v>0</v>
      </c>
      <c r="S339" s="176"/>
      <c r="T339" s="167">
        <f>$S$339*$D$339</f>
        <v>0</v>
      </c>
      <c r="U339" s="176"/>
      <c r="V339" s="167">
        <f>$U$339*$D$339</f>
        <v>0</v>
      </c>
      <c r="W339" s="176"/>
      <c r="X339" s="167">
        <f>$W$339*$D$339</f>
        <v>0</v>
      </c>
      <c r="Y339" s="176"/>
      <c r="Z339" s="167">
        <f>$Y$339*$D$339</f>
        <v>0</v>
      </c>
      <c r="AA339" s="176"/>
      <c r="AB339" s="167">
        <f>$AA$339*$D$339</f>
        <v>0</v>
      </c>
      <c r="AC339" s="98">
        <f t="shared" si="5"/>
        <v>0</v>
      </c>
      <c r="AF339" t="s">
        <v>2398</v>
      </c>
    </row>
    <row r="340" spans="1:32" ht="15" customHeight="1" thickBot="1">
      <c r="A340">
        <v>2</v>
      </c>
      <c r="B340" s="995"/>
      <c r="C340" s="997"/>
      <c r="D340" s="999"/>
      <c r="E340" s="162">
        <f>$E$339</f>
        <v>0</v>
      </c>
      <c r="F340" s="163">
        <f>$F$339</f>
        <v>0</v>
      </c>
      <c r="G340" s="164">
        <f>$G$339+$E$340</f>
        <v>0</v>
      </c>
      <c r="H340" s="165">
        <f>$H$339+$F$340</f>
        <v>0</v>
      </c>
      <c r="I340" s="164">
        <f>$I$339+$G$340</f>
        <v>0</v>
      </c>
      <c r="J340" s="165">
        <f>$J$339+$H$340</f>
        <v>0</v>
      </c>
      <c r="K340" s="164">
        <f>$K$339+$I$340</f>
        <v>0</v>
      </c>
      <c r="L340" s="165">
        <f>$L$339+$J$340</f>
        <v>0</v>
      </c>
      <c r="M340" s="164">
        <f>$M$339+$K$340</f>
        <v>0</v>
      </c>
      <c r="N340" s="165">
        <f>$N$339+$L$340</f>
        <v>0</v>
      </c>
      <c r="O340" s="164">
        <f>$O$339+$M$340</f>
        <v>0.3</v>
      </c>
      <c r="P340" s="165">
        <f>$P$339+$N$340</f>
        <v>0</v>
      </c>
      <c r="Q340" s="164">
        <f>$Q$339+$O$340</f>
        <v>1</v>
      </c>
      <c r="R340" s="165">
        <f>$R$339+$P$340</f>
        <v>0</v>
      </c>
      <c r="S340" s="164">
        <f>$S$339+$Q$340</f>
        <v>1</v>
      </c>
      <c r="T340" s="165">
        <f>$T$339+$R$340</f>
        <v>0</v>
      </c>
      <c r="U340" s="164">
        <f>$U$339+$S$340</f>
        <v>1</v>
      </c>
      <c r="V340" s="165">
        <f>$V$339+$T$340</f>
        <v>0</v>
      </c>
      <c r="W340" s="164">
        <f>$W$339+$U$340</f>
        <v>1</v>
      </c>
      <c r="X340" s="165">
        <f>$X$339+$V$340</f>
        <v>0</v>
      </c>
      <c r="Y340" s="164">
        <f>$Y$339+$W$340</f>
        <v>1</v>
      </c>
      <c r="Z340" s="165">
        <f>$Z$339+$X$340</f>
        <v>0</v>
      </c>
      <c r="AA340" s="164">
        <f>$AA$339+$Y$340</f>
        <v>1</v>
      </c>
      <c r="AB340" s="165">
        <f>$AB$339+$Z$340</f>
        <v>0</v>
      </c>
      <c r="AC340" s="98">
        <f t="shared" si="5"/>
        <v>0</v>
      </c>
    </row>
    <row r="341" spans="1:32" ht="15" customHeight="1">
      <c r="A341">
        <v>1</v>
      </c>
      <c r="B341" s="994" t="str">
        <f>'06.01-ELETRICO E LUMINOTECNICO'!$B$177</f>
        <v>06.04.100.19</v>
      </c>
      <c r="C341" s="996" t="str">
        <f>'06.01-ELETRICO E LUMINOTECNICO'!$C$177</f>
        <v>DISJUNTOR BIPOLAR TIPO DIN, CORRENTE NOMINAL DE 50A - FORNECIMENTO E INSTALAÇÃO. AF_07/2025</v>
      </c>
      <c r="D341" s="998">
        <f>'06.01-ELETRICO E LUMINOTECNICO'!$H$177</f>
        <v>0</v>
      </c>
      <c r="E341" s="175"/>
      <c r="F341" s="161">
        <f>$E$341*$D$341</f>
        <v>0</v>
      </c>
      <c r="G341" s="176"/>
      <c r="H341" s="167">
        <f>$G$341*$D$341</f>
        <v>0</v>
      </c>
      <c r="I341" s="176"/>
      <c r="J341" s="167">
        <f>$I$341*$D$341</f>
        <v>0</v>
      </c>
      <c r="K341" s="176"/>
      <c r="L341" s="167">
        <f>$K$341*$D$341</f>
        <v>0</v>
      </c>
      <c r="M341" s="176"/>
      <c r="N341" s="167">
        <f>$M$341*$D$341</f>
        <v>0</v>
      </c>
      <c r="O341" s="176">
        <v>0.3</v>
      </c>
      <c r="P341" s="167">
        <f>$O$341*$D$341</f>
        <v>0</v>
      </c>
      <c r="Q341" s="176">
        <v>0.7</v>
      </c>
      <c r="R341" s="167">
        <f>$Q$341*$D$341</f>
        <v>0</v>
      </c>
      <c r="S341" s="176"/>
      <c r="T341" s="167">
        <f>$S$341*$D$341</f>
        <v>0</v>
      </c>
      <c r="U341" s="176"/>
      <c r="V341" s="167">
        <f>$U$341*$D$341</f>
        <v>0</v>
      </c>
      <c r="W341" s="176"/>
      <c r="X341" s="167">
        <f>$W$341*$D$341</f>
        <v>0</v>
      </c>
      <c r="Y341" s="176"/>
      <c r="Z341" s="167">
        <f>$Y$341*$D$341</f>
        <v>0</v>
      </c>
      <c r="AA341" s="176"/>
      <c r="AB341" s="167">
        <f>$AA$341*$D$341</f>
        <v>0</v>
      </c>
      <c r="AC341" s="98">
        <f t="shared" si="5"/>
        <v>0</v>
      </c>
      <c r="AF341" t="s">
        <v>2399</v>
      </c>
    </row>
    <row r="342" spans="1:32" ht="15" customHeight="1" thickBot="1">
      <c r="A342">
        <v>2</v>
      </c>
      <c r="B342" s="995"/>
      <c r="C342" s="997"/>
      <c r="D342" s="999"/>
      <c r="E342" s="162">
        <f>$E$341</f>
        <v>0</v>
      </c>
      <c r="F342" s="163">
        <f>$F$341</f>
        <v>0</v>
      </c>
      <c r="G342" s="164">
        <f>$G$341+$E$342</f>
        <v>0</v>
      </c>
      <c r="H342" s="165">
        <f>$H$341+$F$342</f>
        <v>0</v>
      </c>
      <c r="I342" s="164">
        <f>$I$341+$G$342</f>
        <v>0</v>
      </c>
      <c r="J342" s="165">
        <f>$J$341+$H$342</f>
        <v>0</v>
      </c>
      <c r="K342" s="164">
        <f>$K$341+$I$342</f>
        <v>0</v>
      </c>
      <c r="L342" s="165">
        <f>$L$341+$J$342</f>
        <v>0</v>
      </c>
      <c r="M342" s="164">
        <f>$M$341+$K$342</f>
        <v>0</v>
      </c>
      <c r="N342" s="165">
        <f>$N$341+$L$342</f>
        <v>0</v>
      </c>
      <c r="O342" s="164">
        <f>$O$341+$M$342</f>
        <v>0.3</v>
      </c>
      <c r="P342" s="165">
        <f>$P$341+$N$342</f>
        <v>0</v>
      </c>
      <c r="Q342" s="164">
        <f>$Q$341+$O$342</f>
        <v>1</v>
      </c>
      <c r="R342" s="165">
        <f>$R$341+$P$342</f>
        <v>0</v>
      </c>
      <c r="S342" s="164">
        <f>$S$341+$Q$342</f>
        <v>1</v>
      </c>
      <c r="T342" s="165">
        <f>$T$341+$R$342</f>
        <v>0</v>
      </c>
      <c r="U342" s="164">
        <f>$U$341+$S$342</f>
        <v>1</v>
      </c>
      <c r="V342" s="165">
        <f>$V$341+$T$342</f>
        <v>0</v>
      </c>
      <c r="W342" s="164">
        <f>$W$341+$U$342</f>
        <v>1</v>
      </c>
      <c r="X342" s="165">
        <f>$X$341+$V$342</f>
        <v>0</v>
      </c>
      <c r="Y342" s="164">
        <f>$Y$341+$W$342</f>
        <v>1</v>
      </c>
      <c r="Z342" s="165">
        <f>$Z$341+$X$342</f>
        <v>0</v>
      </c>
      <c r="AA342" s="164">
        <f>$AA$341+$Y$342</f>
        <v>1</v>
      </c>
      <c r="AB342" s="165">
        <f>$AB$341+$Z$342</f>
        <v>0</v>
      </c>
      <c r="AC342" s="98">
        <f t="shared" si="5"/>
        <v>0</v>
      </c>
    </row>
    <row r="343" spans="1:32" ht="15" customHeight="1">
      <c r="A343">
        <v>1</v>
      </c>
      <c r="B343" s="994" t="str">
        <f>'06.01-ELETRICO E LUMINOTECNICO'!$B$178</f>
        <v>06.04.100.20</v>
      </c>
      <c r="C343" s="996" t="str">
        <f>'06.01-ELETRICO E LUMINOTECNICO'!$C$178</f>
        <v>DISJUNTOR TRIPOLAR TIPO DIN, CORRENTE NOMINAL DE 10A - FORNECIMENTO E INSTALAÇÃO. AF_07/2025</v>
      </c>
      <c r="D343" s="998">
        <f>'06.01-ELETRICO E LUMINOTECNICO'!$H$178</f>
        <v>0</v>
      </c>
      <c r="E343" s="175"/>
      <c r="F343" s="161">
        <f>$E$343*$D$343</f>
        <v>0</v>
      </c>
      <c r="G343" s="176"/>
      <c r="H343" s="167">
        <f>$G$343*$D$343</f>
        <v>0</v>
      </c>
      <c r="I343" s="176"/>
      <c r="J343" s="167">
        <f>$I$343*$D$343</f>
        <v>0</v>
      </c>
      <c r="K343" s="176"/>
      <c r="L343" s="167">
        <f>$K$343*$D$343</f>
        <v>0</v>
      </c>
      <c r="M343" s="176"/>
      <c r="N343" s="167">
        <f>$M$343*$D$343</f>
        <v>0</v>
      </c>
      <c r="O343" s="176">
        <v>0.3</v>
      </c>
      <c r="P343" s="167">
        <f>$O$343*$D$343</f>
        <v>0</v>
      </c>
      <c r="Q343" s="176">
        <v>0.7</v>
      </c>
      <c r="R343" s="167">
        <f>$Q$343*$D$343</f>
        <v>0</v>
      </c>
      <c r="S343" s="176"/>
      <c r="T343" s="167">
        <f>$S$343*$D$343</f>
        <v>0</v>
      </c>
      <c r="U343" s="176"/>
      <c r="V343" s="167">
        <f>$U$343*$D$343</f>
        <v>0</v>
      </c>
      <c r="W343" s="176"/>
      <c r="X343" s="167">
        <f>$W$343*$D$343</f>
        <v>0</v>
      </c>
      <c r="Y343" s="176"/>
      <c r="Z343" s="167">
        <f>$Y$343*$D$343</f>
        <v>0</v>
      </c>
      <c r="AA343" s="176"/>
      <c r="AB343" s="167">
        <f>$AA$343*$D$343</f>
        <v>0</v>
      </c>
      <c r="AC343" s="98">
        <f t="shared" si="5"/>
        <v>0</v>
      </c>
      <c r="AF343" t="s">
        <v>2400</v>
      </c>
    </row>
    <row r="344" spans="1:32" ht="15" customHeight="1" thickBot="1">
      <c r="A344">
        <v>2</v>
      </c>
      <c r="B344" s="995"/>
      <c r="C344" s="997"/>
      <c r="D344" s="999"/>
      <c r="E344" s="162">
        <f>$E$343</f>
        <v>0</v>
      </c>
      <c r="F344" s="163">
        <f>$F$343</f>
        <v>0</v>
      </c>
      <c r="G344" s="164">
        <f>$G$343+$E$344</f>
        <v>0</v>
      </c>
      <c r="H344" s="165">
        <f>$H$343+$F$344</f>
        <v>0</v>
      </c>
      <c r="I344" s="164">
        <f>$I$343+$G$344</f>
        <v>0</v>
      </c>
      <c r="J344" s="165">
        <f>$J$343+$H$344</f>
        <v>0</v>
      </c>
      <c r="K344" s="164">
        <f>$K$343+$I$344</f>
        <v>0</v>
      </c>
      <c r="L344" s="165">
        <f>$L$343+$J$344</f>
        <v>0</v>
      </c>
      <c r="M344" s="164">
        <f>$M$343+$K$344</f>
        <v>0</v>
      </c>
      <c r="N344" s="165">
        <f>$N$343+$L$344</f>
        <v>0</v>
      </c>
      <c r="O344" s="164">
        <f>$O$343+$M$344</f>
        <v>0.3</v>
      </c>
      <c r="P344" s="165">
        <f>$P$343+$N$344</f>
        <v>0</v>
      </c>
      <c r="Q344" s="164">
        <f>$Q$343+$O$344</f>
        <v>1</v>
      </c>
      <c r="R344" s="165">
        <f>$R$343+$P$344</f>
        <v>0</v>
      </c>
      <c r="S344" s="164">
        <f>$S$343+$Q$344</f>
        <v>1</v>
      </c>
      <c r="T344" s="165">
        <f>$T$343+$R$344</f>
        <v>0</v>
      </c>
      <c r="U344" s="164">
        <f>$U$343+$S$344</f>
        <v>1</v>
      </c>
      <c r="V344" s="165">
        <f>$V$343+$T$344</f>
        <v>0</v>
      </c>
      <c r="W344" s="164">
        <f>$W$343+$U$344</f>
        <v>1</v>
      </c>
      <c r="X344" s="165">
        <f>$X$343+$V$344</f>
        <v>0</v>
      </c>
      <c r="Y344" s="164">
        <f>$Y$343+$W$344</f>
        <v>1</v>
      </c>
      <c r="Z344" s="165">
        <f>$Z$343+$X$344</f>
        <v>0</v>
      </c>
      <c r="AA344" s="164">
        <f>$AA$343+$Y$344</f>
        <v>1</v>
      </c>
      <c r="AB344" s="165">
        <f>$AB$343+$Z$344</f>
        <v>0</v>
      </c>
      <c r="AC344" s="98">
        <f t="shared" si="5"/>
        <v>0</v>
      </c>
    </row>
    <row r="345" spans="1:32" ht="15" customHeight="1">
      <c r="A345">
        <v>1</v>
      </c>
      <c r="B345" s="994" t="str">
        <f>'06.01-ELETRICO E LUMINOTECNICO'!$B$179</f>
        <v>06.04.100.21</v>
      </c>
      <c r="C345" s="996" t="str">
        <f>'06.01-ELETRICO E LUMINOTECNICO'!$C$179</f>
        <v>DISJUNTOR TRIPOLAR TIPO DIN, CORRENTE NOMINAL DE 16A - FORNECIMENTO E INSTALAÇÃO. AF_07/2025</v>
      </c>
      <c r="D345" s="998">
        <f>'06.01-ELETRICO E LUMINOTECNICO'!$H$179</f>
        <v>0</v>
      </c>
      <c r="E345" s="175"/>
      <c r="F345" s="161">
        <f>$E$345*$D$345</f>
        <v>0</v>
      </c>
      <c r="G345" s="176"/>
      <c r="H345" s="167">
        <f>$G$345*$D$345</f>
        <v>0</v>
      </c>
      <c r="I345" s="176"/>
      <c r="J345" s="167">
        <f>$I$345*$D$345</f>
        <v>0</v>
      </c>
      <c r="K345" s="176"/>
      <c r="L345" s="167">
        <f>$K$345*$D$345</f>
        <v>0</v>
      </c>
      <c r="M345" s="176"/>
      <c r="N345" s="167">
        <f>$M$345*$D$345</f>
        <v>0</v>
      </c>
      <c r="O345" s="176">
        <v>0.3</v>
      </c>
      <c r="P345" s="167">
        <f>$O$345*$D$345</f>
        <v>0</v>
      </c>
      <c r="Q345" s="176">
        <v>0.7</v>
      </c>
      <c r="R345" s="167">
        <f>$Q$345*$D$345</f>
        <v>0</v>
      </c>
      <c r="S345" s="176"/>
      <c r="T345" s="167">
        <f>$S$345*$D$345</f>
        <v>0</v>
      </c>
      <c r="U345" s="176"/>
      <c r="V345" s="167">
        <f>$U$345*$D$345</f>
        <v>0</v>
      </c>
      <c r="W345" s="176"/>
      <c r="X345" s="167">
        <f>$W$345*$D$345</f>
        <v>0</v>
      </c>
      <c r="Y345" s="176"/>
      <c r="Z345" s="167">
        <f>$Y$345*$D$345</f>
        <v>0</v>
      </c>
      <c r="AA345" s="176"/>
      <c r="AB345" s="167">
        <f>$AA$345*$D$345</f>
        <v>0</v>
      </c>
      <c r="AC345" s="98">
        <f t="shared" si="5"/>
        <v>0</v>
      </c>
      <c r="AF345" t="s">
        <v>2401</v>
      </c>
    </row>
    <row r="346" spans="1:32" ht="15" customHeight="1" thickBot="1">
      <c r="A346">
        <v>2</v>
      </c>
      <c r="B346" s="995"/>
      <c r="C346" s="997"/>
      <c r="D346" s="999"/>
      <c r="E346" s="162">
        <f>$E$345</f>
        <v>0</v>
      </c>
      <c r="F346" s="163">
        <f>$F$345</f>
        <v>0</v>
      </c>
      <c r="G346" s="164">
        <f>$G$345+$E$346</f>
        <v>0</v>
      </c>
      <c r="H346" s="165">
        <f>$H$345+$F$346</f>
        <v>0</v>
      </c>
      <c r="I346" s="164">
        <f>$I$345+$G$346</f>
        <v>0</v>
      </c>
      <c r="J346" s="165">
        <f>$J$345+$H$346</f>
        <v>0</v>
      </c>
      <c r="K346" s="164">
        <f>$K$345+$I$346</f>
        <v>0</v>
      </c>
      <c r="L346" s="165">
        <f>$L$345+$J$346</f>
        <v>0</v>
      </c>
      <c r="M346" s="164">
        <f>$M$345+$K$346</f>
        <v>0</v>
      </c>
      <c r="N346" s="165">
        <f>$N$345+$L$346</f>
        <v>0</v>
      </c>
      <c r="O346" s="164">
        <f>$O$345+$M$346</f>
        <v>0.3</v>
      </c>
      <c r="P346" s="165">
        <f>$P$345+$N$346</f>
        <v>0</v>
      </c>
      <c r="Q346" s="164">
        <f>$Q$345+$O$346</f>
        <v>1</v>
      </c>
      <c r="R346" s="165">
        <f>$R$345+$P$346</f>
        <v>0</v>
      </c>
      <c r="S346" s="164">
        <f>$S$345+$Q$346</f>
        <v>1</v>
      </c>
      <c r="T346" s="165">
        <f>$T$345+$R$346</f>
        <v>0</v>
      </c>
      <c r="U346" s="164">
        <f>$U$345+$S$346</f>
        <v>1</v>
      </c>
      <c r="V346" s="165">
        <f>$V$345+$T$346</f>
        <v>0</v>
      </c>
      <c r="W346" s="164">
        <f>$W$345+$U$346</f>
        <v>1</v>
      </c>
      <c r="X346" s="165">
        <f>$X$345+$V$346</f>
        <v>0</v>
      </c>
      <c r="Y346" s="164">
        <f>$Y$345+$W$346</f>
        <v>1</v>
      </c>
      <c r="Z346" s="165">
        <f>$Z$345+$X$346</f>
        <v>0</v>
      </c>
      <c r="AA346" s="164">
        <f>$AA$345+$Y$346</f>
        <v>1</v>
      </c>
      <c r="AB346" s="165">
        <f>$AB$345+$Z$346</f>
        <v>0</v>
      </c>
      <c r="AC346" s="98">
        <f t="shared" si="5"/>
        <v>0</v>
      </c>
    </row>
    <row r="347" spans="1:32" ht="15" customHeight="1">
      <c r="A347">
        <v>1</v>
      </c>
      <c r="B347" s="994" t="str">
        <f>'06.01-ELETRICO E LUMINOTECNICO'!$B$180</f>
        <v>06.04.100.22</v>
      </c>
      <c r="C347" s="996" t="str">
        <f>'06.01-ELETRICO E LUMINOTECNICO'!$C$180</f>
        <v>DISJUNTOR TRIPOLAR TIPO DIN, CORRENTE NOMINAL DE 20A - FORNECIMENTO E INSTALAÇÃO. AF_07/2025</v>
      </c>
      <c r="D347" s="998">
        <f>'06.01-ELETRICO E LUMINOTECNICO'!$H$180</f>
        <v>0</v>
      </c>
      <c r="E347" s="175"/>
      <c r="F347" s="161">
        <f>$E$347*$D$347</f>
        <v>0</v>
      </c>
      <c r="G347" s="176"/>
      <c r="H347" s="167">
        <f>$G$347*$D$347</f>
        <v>0</v>
      </c>
      <c r="I347" s="176"/>
      <c r="J347" s="167">
        <f>$I$347*$D$347</f>
        <v>0</v>
      </c>
      <c r="K347" s="176"/>
      <c r="L347" s="167">
        <f>$K$347*$D$347</f>
        <v>0</v>
      </c>
      <c r="M347" s="176"/>
      <c r="N347" s="167">
        <f>$M$347*$D$347</f>
        <v>0</v>
      </c>
      <c r="O347" s="176">
        <v>0.3</v>
      </c>
      <c r="P347" s="167">
        <f>$O$347*$D$347</f>
        <v>0</v>
      </c>
      <c r="Q347" s="176">
        <v>0.7</v>
      </c>
      <c r="R347" s="167">
        <f>$Q$347*$D$347</f>
        <v>0</v>
      </c>
      <c r="S347" s="176"/>
      <c r="T347" s="167">
        <f>$S$347*$D$347</f>
        <v>0</v>
      </c>
      <c r="U347" s="176"/>
      <c r="V347" s="167">
        <f>$U$347*$D$347</f>
        <v>0</v>
      </c>
      <c r="W347" s="176"/>
      <c r="X347" s="167">
        <f>$W$347*$D$347</f>
        <v>0</v>
      </c>
      <c r="Y347" s="176"/>
      <c r="Z347" s="167">
        <f>$Y$347*$D$347</f>
        <v>0</v>
      </c>
      <c r="AA347" s="176"/>
      <c r="AB347" s="167">
        <f>$AA$347*$D$347</f>
        <v>0</v>
      </c>
      <c r="AC347" s="98">
        <f t="shared" si="5"/>
        <v>0</v>
      </c>
      <c r="AF347" t="s">
        <v>2402</v>
      </c>
    </row>
    <row r="348" spans="1:32" ht="17.25" customHeight="1" thickBot="1">
      <c r="A348">
        <v>2</v>
      </c>
      <c r="B348" s="995"/>
      <c r="C348" s="997"/>
      <c r="D348" s="999"/>
      <c r="E348" s="162">
        <f>$E$347</f>
        <v>0</v>
      </c>
      <c r="F348" s="163">
        <f>$F$347</f>
        <v>0</v>
      </c>
      <c r="G348" s="164">
        <f>$G$347+$E$348</f>
        <v>0</v>
      </c>
      <c r="H348" s="165">
        <f>$H$347+$F$348</f>
        <v>0</v>
      </c>
      <c r="I348" s="164">
        <f>$I$347+$G$348</f>
        <v>0</v>
      </c>
      <c r="J348" s="165">
        <f>$J$347+$H$348</f>
        <v>0</v>
      </c>
      <c r="K348" s="164">
        <f>$K$347+$I$348</f>
        <v>0</v>
      </c>
      <c r="L348" s="165">
        <f>$L$347+$J$348</f>
        <v>0</v>
      </c>
      <c r="M348" s="164">
        <f>$M$347+$K$348</f>
        <v>0</v>
      </c>
      <c r="N348" s="165">
        <f>$N$347+$L$348</f>
        <v>0</v>
      </c>
      <c r="O348" s="164">
        <f>$O$347+$M$348</f>
        <v>0.3</v>
      </c>
      <c r="P348" s="165">
        <f>$P$347+$N$348</f>
        <v>0</v>
      </c>
      <c r="Q348" s="164">
        <f>$Q$347+$O$348</f>
        <v>1</v>
      </c>
      <c r="R348" s="165">
        <f>$R$347+$P$348</f>
        <v>0</v>
      </c>
      <c r="S348" s="164">
        <f>$S$347+$Q$348</f>
        <v>1</v>
      </c>
      <c r="T348" s="165">
        <f>$T$347+$R$348</f>
        <v>0</v>
      </c>
      <c r="U348" s="164">
        <f>$U$347+$S$348</f>
        <v>1</v>
      </c>
      <c r="V348" s="165">
        <f>$V$347+$T$348</f>
        <v>0</v>
      </c>
      <c r="W348" s="164">
        <f>$W$347+$U$348</f>
        <v>1</v>
      </c>
      <c r="X348" s="165">
        <f>$X$347+$V$348</f>
        <v>0</v>
      </c>
      <c r="Y348" s="164">
        <f>$Y$347+$W$348</f>
        <v>1</v>
      </c>
      <c r="Z348" s="165">
        <f>$Z$347+$X$348</f>
        <v>0</v>
      </c>
      <c r="AA348" s="164">
        <f>$AA$347+$Y$348</f>
        <v>1</v>
      </c>
      <c r="AB348" s="165">
        <f>$AB$347+$Z$348</f>
        <v>0</v>
      </c>
      <c r="AC348" s="98">
        <f t="shared" si="5"/>
        <v>0</v>
      </c>
    </row>
    <row r="349" spans="1:32" ht="15" customHeight="1">
      <c r="A349">
        <v>1</v>
      </c>
      <c r="B349" s="994" t="str">
        <f>'06.01-ELETRICO E LUMINOTECNICO'!$B$181</f>
        <v>06.04.100.23</v>
      </c>
      <c r="C349" s="996" t="str">
        <f>'06.01-ELETRICO E LUMINOTECNICO'!$C$181</f>
        <v>DISJUNTOR TRIPOLAR TIPO DIN, CORRENTE NOMINAL DE 25A - FORNECIMENTO E INSTALAÇÃO. AF_07/2025</v>
      </c>
      <c r="D349" s="998">
        <f>'06.01-ELETRICO E LUMINOTECNICO'!$H$181</f>
        <v>0</v>
      </c>
      <c r="E349" s="175"/>
      <c r="F349" s="161">
        <f>$E$349*$D$349</f>
        <v>0</v>
      </c>
      <c r="G349" s="176"/>
      <c r="H349" s="167">
        <f>$G$349*$D$349</f>
        <v>0</v>
      </c>
      <c r="I349" s="176"/>
      <c r="J349" s="167">
        <f>$I$349*$D$349</f>
        <v>0</v>
      </c>
      <c r="K349" s="176"/>
      <c r="L349" s="167">
        <f>$K$349*$D$349</f>
        <v>0</v>
      </c>
      <c r="M349" s="176"/>
      <c r="N349" s="167">
        <f>$M$349*$D$349</f>
        <v>0</v>
      </c>
      <c r="O349" s="176">
        <v>0.3</v>
      </c>
      <c r="P349" s="167">
        <f>$O$349*$D$349</f>
        <v>0</v>
      </c>
      <c r="Q349" s="176">
        <v>0.7</v>
      </c>
      <c r="R349" s="167">
        <f>$Q$349*$D$349</f>
        <v>0</v>
      </c>
      <c r="S349" s="176"/>
      <c r="T349" s="167">
        <f>$S$349*$D$349</f>
        <v>0</v>
      </c>
      <c r="U349" s="176"/>
      <c r="V349" s="167">
        <f>$U$349*$D$349</f>
        <v>0</v>
      </c>
      <c r="W349" s="176"/>
      <c r="X349" s="167">
        <f>$W$349*$D$349</f>
        <v>0</v>
      </c>
      <c r="Y349" s="176"/>
      <c r="Z349" s="167">
        <f>$Y$349*$D$349</f>
        <v>0</v>
      </c>
      <c r="AA349" s="176"/>
      <c r="AB349" s="167">
        <f>$AA$349*$D$349</f>
        <v>0</v>
      </c>
      <c r="AC349" s="98">
        <f t="shared" si="5"/>
        <v>0</v>
      </c>
      <c r="AF349" t="s">
        <v>2403</v>
      </c>
    </row>
    <row r="350" spans="1:32" ht="17.25" customHeight="1" thickBot="1">
      <c r="A350">
        <v>2</v>
      </c>
      <c r="B350" s="995"/>
      <c r="C350" s="997"/>
      <c r="D350" s="999"/>
      <c r="E350" s="162">
        <f>$E$349</f>
        <v>0</v>
      </c>
      <c r="F350" s="163">
        <f>$F$349</f>
        <v>0</v>
      </c>
      <c r="G350" s="164">
        <f>$G$349+$E$350</f>
        <v>0</v>
      </c>
      <c r="H350" s="165">
        <f>$H$349+$F$350</f>
        <v>0</v>
      </c>
      <c r="I350" s="164">
        <f>$I$349+$G$350</f>
        <v>0</v>
      </c>
      <c r="J350" s="165">
        <f>$J$349+$H$350</f>
        <v>0</v>
      </c>
      <c r="K350" s="164">
        <f>$K$349+$I$350</f>
        <v>0</v>
      </c>
      <c r="L350" s="165">
        <f>$L$349+$J$350</f>
        <v>0</v>
      </c>
      <c r="M350" s="164">
        <f>$M$349+$K$350</f>
        <v>0</v>
      </c>
      <c r="N350" s="165">
        <f>$N$349+$L$350</f>
        <v>0</v>
      </c>
      <c r="O350" s="164">
        <f>$O$349+$M$350</f>
        <v>0.3</v>
      </c>
      <c r="P350" s="165">
        <f>$P$349+$N$350</f>
        <v>0</v>
      </c>
      <c r="Q350" s="164">
        <f>$Q$349+$O$350</f>
        <v>1</v>
      </c>
      <c r="R350" s="165">
        <f>$R$349+$P$350</f>
        <v>0</v>
      </c>
      <c r="S350" s="164">
        <f>$S$349+$Q$350</f>
        <v>1</v>
      </c>
      <c r="T350" s="165">
        <f>$T$349+$R$350</f>
        <v>0</v>
      </c>
      <c r="U350" s="164">
        <f>$U$349+$S$350</f>
        <v>1</v>
      </c>
      <c r="V350" s="165">
        <f>$V$349+$T$350</f>
        <v>0</v>
      </c>
      <c r="W350" s="164">
        <f>$W$349+$U$350</f>
        <v>1</v>
      </c>
      <c r="X350" s="165">
        <f>$X$349+$V$350</f>
        <v>0</v>
      </c>
      <c r="Y350" s="164">
        <f>$Y$349+$W$350</f>
        <v>1</v>
      </c>
      <c r="Z350" s="165">
        <f>$Z$349+$X$350</f>
        <v>0</v>
      </c>
      <c r="AA350" s="164">
        <f>$AA$349+$Y$350</f>
        <v>1</v>
      </c>
      <c r="AB350" s="165">
        <f>$AB$349+$Z$350</f>
        <v>0</v>
      </c>
      <c r="AC350" s="98">
        <f t="shared" si="5"/>
        <v>0</v>
      </c>
    </row>
    <row r="351" spans="1:32" ht="15" customHeight="1">
      <c r="A351">
        <v>1</v>
      </c>
      <c r="B351" s="994" t="str">
        <f>'06.01-ELETRICO E LUMINOTECNICO'!$B$182</f>
        <v>06.04.100.24</v>
      </c>
      <c r="C351" s="996" t="str">
        <f>'06.01-ELETRICO E LUMINOTECNICO'!$C$182</f>
        <v>DISJUNTOR TRIPOLAR TIPO DIN, CORRENTE NOMINAL DE 40A - FORNECIMENTO E INSTALAÇÃO. AF_07/2025</v>
      </c>
      <c r="D351" s="998">
        <f>'06.01-ELETRICO E LUMINOTECNICO'!$H$182</f>
        <v>0</v>
      </c>
      <c r="E351" s="175"/>
      <c r="F351" s="161">
        <f>$E$351*$D$351</f>
        <v>0</v>
      </c>
      <c r="G351" s="176"/>
      <c r="H351" s="167">
        <f>$G$351*$D$351</f>
        <v>0</v>
      </c>
      <c r="I351" s="176"/>
      <c r="J351" s="167">
        <f>$I$351*$D$351</f>
        <v>0</v>
      </c>
      <c r="K351" s="176"/>
      <c r="L351" s="167">
        <f>$K$351*$D$351</f>
        <v>0</v>
      </c>
      <c r="M351" s="176"/>
      <c r="N351" s="167">
        <f>$M$351*$D$351</f>
        <v>0</v>
      </c>
      <c r="O351" s="176">
        <v>0.3</v>
      </c>
      <c r="P351" s="167">
        <f>$O$351*$D$351</f>
        <v>0</v>
      </c>
      <c r="Q351" s="176">
        <v>0.7</v>
      </c>
      <c r="R351" s="167">
        <f>$Q$351*$D$351</f>
        <v>0</v>
      </c>
      <c r="S351" s="176"/>
      <c r="T351" s="167">
        <f>$S$351*$D$351</f>
        <v>0</v>
      </c>
      <c r="U351" s="176"/>
      <c r="V351" s="167">
        <f>$U$351*$D$351</f>
        <v>0</v>
      </c>
      <c r="W351" s="176"/>
      <c r="X351" s="167">
        <f>$W$351*$D$351</f>
        <v>0</v>
      </c>
      <c r="Y351" s="176"/>
      <c r="Z351" s="167">
        <f>$Y$351*$D$351</f>
        <v>0</v>
      </c>
      <c r="AA351" s="176"/>
      <c r="AB351" s="167">
        <f>$AA$351*$D$351</f>
        <v>0</v>
      </c>
      <c r="AC351" s="98">
        <f t="shared" si="5"/>
        <v>0</v>
      </c>
      <c r="AF351" t="s">
        <v>2404</v>
      </c>
    </row>
    <row r="352" spans="1:32" ht="17.25" customHeight="1" thickBot="1">
      <c r="A352">
        <v>2</v>
      </c>
      <c r="B352" s="995"/>
      <c r="C352" s="997"/>
      <c r="D352" s="999"/>
      <c r="E352" s="162">
        <f>$E$351</f>
        <v>0</v>
      </c>
      <c r="F352" s="163">
        <f>$F$351</f>
        <v>0</v>
      </c>
      <c r="G352" s="164">
        <f>$G$351+$E$352</f>
        <v>0</v>
      </c>
      <c r="H352" s="165">
        <f>$H$351+$F$352</f>
        <v>0</v>
      </c>
      <c r="I352" s="164">
        <f>$I$351+$G$352</f>
        <v>0</v>
      </c>
      <c r="J352" s="165">
        <f>$J$351+$H$352</f>
        <v>0</v>
      </c>
      <c r="K352" s="164">
        <f>$K$351+$I$352</f>
        <v>0</v>
      </c>
      <c r="L352" s="165">
        <f>$L$351+$J$352</f>
        <v>0</v>
      </c>
      <c r="M352" s="164">
        <f>$M$351+$K$352</f>
        <v>0</v>
      </c>
      <c r="N352" s="165">
        <f>$N$351+$L$352</f>
        <v>0</v>
      </c>
      <c r="O352" s="164">
        <f>$O$351+$M$352</f>
        <v>0.3</v>
      </c>
      <c r="P352" s="165">
        <f>$P$351+$N$352</f>
        <v>0</v>
      </c>
      <c r="Q352" s="164">
        <f>$Q$351+$O$352</f>
        <v>1</v>
      </c>
      <c r="R352" s="165">
        <f>$R$351+$P$352</f>
        <v>0</v>
      </c>
      <c r="S352" s="164">
        <f>$S$351+$Q$352</f>
        <v>1</v>
      </c>
      <c r="T352" s="165">
        <f>$T$351+$R$352</f>
        <v>0</v>
      </c>
      <c r="U352" s="164">
        <f>$U$351+$S$352</f>
        <v>1</v>
      </c>
      <c r="V352" s="165">
        <f>$V$351+$T$352</f>
        <v>0</v>
      </c>
      <c r="W352" s="164">
        <f>$W$351+$U$352</f>
        <v>1</v>
      </c>
      <c r="X352" s="165">
        <f>$X$351+$V$352</f>
        <v>0</v>
      </c>
      <c r="Y352" s="164">
        <f>$Y$351+$W$352</f>
        <v>1</v>
      </c>
      <c r="Z352" s="165">
        <f>$Z$351+$X$352</f>
        <v>0</v>
      </c>
      <c r="AA352" s="164">
        <f>$AA$351+$Y$352</f>
        <v>1</v>
      </c>
      <c r="AB352" s="165">
        <f>$AB$351+$Z$352</f>
        <v>0</v>
      </c>
      <c r="AC352" s="98">
        <f t="shared" si="5"/>
        <v>0</v>
      </c>
    </row>
    <row r="353" spans="1:32" ht="15" customHeight="1">
      <c r="A353">
        <v>1</v>
      </c>
      <c r="B353" s="994" t="str">
        <f>'06.01-ELETRICO E LUMINOTECNICO'!$B$183</f>
        <v>06.04.100.25</v>
      </c>
      <c r="C353" s="996" t="str">
        <f>'06.01-ELETRICO E LUMINOTECNICO'!$C$183</f>
        <v>DISJUNTOR TRIPOLAR TIPO DIN, CORRENTE NOMINAL DE 63A - FORNECIMENTO E INSTALAÇÃO</v>
      </c>
      <c r="D353" s="998">
        <f>'06.01-ELETRICO E LUMINOTECNICO'!$H$183</f>
        <v>0</v>
      </c>
      <c r="E353" s="175"/>
      <c r="F353" s="161">
        <f>$E$353*$D$353</f>
        <v>0</v>
      </c>
      <c r="G353" s="176"/>
      <c r="H353" s="167">
        <f>$G$353*$D$353</f>
        <v>0</v>
      </c>
      <c r="I353" s="176"/>
      <c r="J353" s="167">
        <f>$I$353*$D$353</f>
        <v>0</v>
      </c>
      <c r="K353" s="176"/>
      <c r="L353" s="167">
        <f>$K$353*$D$353</f>
        <v>0</v>
      </c>
      <c r="M353" s="176"/>
      <c r="N353" s="167">
        <f>$M$353*$D$353</f>
        <v>0</v>
      </c>
      <c r="O353" s="176">
        <v>0.3</v>
      </c>
      <c r="P353" s="167">
        <f>$O$353*$D$353</f>
        <v>0</v>
      </c>
      <c r="Q353" s="176">
        <v>0.7</v>
      </c>
      <c r="R353" s="167">
        <f>$Q$353*$D$353</f>
        <v>0</v>
      </c>
      <c r="S353" s="176"/>
      <c r="T353" s="167">
        <f>$S$353*$D$353</f>
        <v>0</v>
      </c>
      <c r="U353" s="176"/>
      <c r="V353" s="167">
        <f>$U$353*$D$353</f>
        <v>0</v>
      </c>
      <c r="W353" s="176"/>
      <c r="X353" s="167">
        <f>$W$353*$D$353</f>
        <v>0</v>
      </c>
      <c r="Y353" s="176"/>
      <c r="Z353" s="167">
        <f>$Y$353*$D$353</f>
        <v>0</v>
      </c>
      <c r="AA353" s="176"/>
      <c r="AB353" s="167">
        <f>$AA$353*$D$353</f>
        <v>0</v>
      </c>
      <c r="AC353" s="98">
        <f t="shared" si="5"/>
        <v>0</v>
      </c>
      <c r="AF353" t="s">
        <v>2405</v>
      </c>
    </row>
    <row r="354" spans="1:32" ht="17.25" customHeight="1" thickBot="1">
      <c r="A354">
        <v>2</v>
      </c>
      <c r="B354" s="995"/>
      <c r="C354" s="997"/>
      <c r="D354" s="999"/>
      <c r="E354" s="162">
        <f>$E$353</f>
        <v>0</v>
      </c>
      <c r="F354" s="163">
        <f>$F$353</f>
        <v>0</v>
      </c>
      <c r="G354" s="164">
        <f>$G$353+$E$354</f>
        <v>0</v>
      </c>
      <c r="H354" s="165">
        <f>$H$353+$F$354</f>
        <v>0</v>
      </c>
      <c r="I354" s="164">
        <f>$I$353+$G$354</f>
        <v>0</v>
      </c>
      <c r="J354" s="165">
        <f>$J$353+$H$354</f>
        <v>0</v>
      </c>
      <c r="K354" s="164">
        <f>$K$353+$I$354</f>
        <v>0</v>
      </c>
      <c r="L354" s="165">
        <f>$L$353+$J$354</f>
        <v>0</v>
      </c>
      <c r="M354" s="164">
        <f>$M$353+$K$354</f>
        <v>0</v>
      </c>
      <c r="N354" s="165">
        <f>$N$353+$L$354</f>
        <v>0</v>
      </c>
      <c r="O354" s="164">
        <f>$O$353+$M$354</f>
        <v>0.3</v>
      </c>
      <c r="P354" s="165">
        <f>$P$353+$N$354</f>
        <v>0</v>
      </c>
      <c r="Q354" s="164">
        <f>$Q$353+$O$354</f>
        <v>1</v>
      </c>
      <c r="R354" s="165">
        <f>$R$353+$P$354</f>
        <v>0</v>
      </c>
      <c r="S354" s="164">
        <f>$S$353+$Q$354</f>
        <v>1</v>
      </c>
      <c r="T354" s="165">
        <f>$T$353+$R$354</f>
        <v>0</v>
      </c>
      <c r="U354" s="164">
        <f>$U$353+$S$354</f>
        <v>1</v>
      </c>
      <c r="V354" s="165">
        <f>$V$353+$T$354</f>
        <v>0</v>
      </c>
      <c r="W354" s="164">
        <f>$W$353+$U$354</f>
        <v>1</v>
      </c>
      <c r="X354" s="165">
        <f>$X$353+$V$354</f>
        <v>0</v>
      </c>
      <c r="Y354" s="164">
        <f>$Y$353+$W$354</f>
        <v>1</v>
      </c>
      <c r="Z354" s="165">
        <f>$Z$353+$X$354</f>
        <v>0</v>
      </c>
      <c r="AA354" s="164">
        <f>$AA$353+$Y$354</f>
        <v>1</v>
      </c>
      <c r="AB354" s="165">
        <f>$AB$353+$Z$354</f>
        <v>0</v>
      </c>
      <c r="AC354" s="98">
        <f t="shared" si="5"/>
        <v>0</v>
      </c>
    </row>
    <row r="355" spans="1:32" ht="15" customHeight="1">
      <c r="A355">
        <v>1</v>
      </c>
      <c r="B355" s="994" t="str">
        <f>'06.01-ELETRICO E LUMINOTECNICO'!$B$184</f>
        <v>06.04.100.26</v>
      </c>
      <c r="C355" s="996" t="str">
        <f>'06.01-ELETRICO E LUMINOTECNICO'!$C$184</f>
        <v>DISJUNTOR TERMOMAGNÉTICO TRIPOLAR, CORRENTE NOMINAL DE 125A - FORNECIMENTO E INSTALAÇÃO. AF_07/2025</v>
      </c>
      <c r="D355" s="998">
        <f>'06.01-ELETRICO E LUMINOTECNICO'!$H$184</f>
        <v>0</v>
      </c>
      <c r="E355" s="175"/>
      <c r="F355" s="161">
        <f>$E$355*$D$355</f>
        <v>0</v>
      </c>
      <c r="G355" s="176"/>
      <c r="H355" s="167">
        <f>$G$355*$D$355</f>
        <v>0</v>
      </c>
      <c r="I355" s="176"/>
      <c r="J355" s="167">
        <f>$I$355*$D$355</f>
        <v>0</v>
      </c>
      <c r="K355" s="176"/>
      <c r="L355" s="167">
        <f>$K$355*$D$355</f>
        <v>0</v>
      </c>
      <c r="M355" s="176"/>
      <c r="N355" s="167">
        <f>$M$355*$D$355</f>
        <v>0</v>
      </c>
      <c r="O355" s="176">
        <v>0.3</v>
      </c>
      <c r="P355" s="167">
        <f>$O$355*$D$355</f>
        <v>0</v>
      </c>
      <c r="Q355" s="176">
        <v>0.7</v>
      </c>
      <c r="R355" s="167">
        <f>$Q$355*$D$355</f>
        <v>0</v>
      </c>
      <c r="S355" s="176"/>
      <c r="T355" s="167">
        <f>$S$355*$D$355</f>
        <v>0</v>
      </c>
      <c r="U355" s="176"/>
      <c r="V355" s="167">
        <f>$U$355*$D$355</f>
        <v>0</v>
      </c>
      <c r="W355" s="176"/>
      <c r="X355" s="167">
        <f>$W$355*$D$355</f>
        <v>0</v>
      </c>
      <c r="Y355" s="176"/>
      <c r="Z355" s="167">
        <f>$Y$355*$D$355</f>
        <v>0</v>
      </c>
      <c r="AA355" s="176"/>
      <c r="AB355" s="167">
        <f>$AA$355*$D$355</f>
        <v>0</v>
      </c>
      <c r="AC355" s="98">
        <f t="shared" si="5"/>
        <v>0</v>
      </c>
      <c r="AF355" t="s">
        <v>2406</v>
      </c>
    </row>
    <row r="356" spans="1:32" ht="15" customHeight="1" thickBot="1">
      <c r="A356">
        <v>2</v>
      </c>
      <c r="B356" s="995"/>
      <c r="C356" s="997"/>
      <c r="D356" s="999"/>
      <c r="E356" s="162">
        <f>$E$355</f>
        <v>0</v>
      </c>
      <c r="F356" s="163">
        <f>$F$355</f>
        <v>0</v>
      </c>
      <c r="G356" s="164">
        <f>$G$355+$E$356</f>
        <v>0</v>
      </c>
      <c r="H356" s="165">
        <f>$H$355+$F$356</f>
        <v>0</v>
      </c>
      <c r="I356" s="164">
        <f>$I$355+$G$356</f>
        <v>0</v>
      </c>
      <c r="J356" s="165">
        <f>$J$355+$H$356</f>
        <v>0</v>
      </c>
      <c r="K356" s="164">
        <f>$K$355+$I$356</f>
        <v>0</v>
      </c>
      <c r="L356" s="165">
        <f>$L$355+$J$356</f>
        <v>0</v>
      </c>
      <c r="M356" s="164">
        <f>$M$355+$K$356</f>
        <v>0</v>
      </c>
      <c r="N356" s="165">
        <f>$N$355+$L$356</f>
        <v>0</v>
      </c>
      <c r="O356" s="164">
        <f>$O$355+$M$356</f>
        <v>0.3</v>
      </c>
      <c r="P356" s="165">
        <f>$P$355+$N$356</f>
        <v>0</v>
      </c>
      <c r="Q356" s="164">
        <f>$Q$355+$O$356</f>
        <v>1</v>
      </c>
      <c r="R356" s="165">
        <f>$R$355+$P$356</f>
        <v>0</v>
      </c>
      <c r="S356" s="164">
        <f>$S$355+$Q$356</f>
        <v>1</v>
      </c>
      <c r="T356" s="165">
        <f>$T$355+$R$356</f>
        <v>0</v>
      </c>
      <c r="U356" s="164">
        <f>$U$355+$S$356</f>
        <v>1</v>
      </c>
      <c r="V356" s="165">
        <f>$V$355+$T$356</f>
        <v>0</v>
      </c>
      <c r="W356" s="164">
        <f>$W$355+$U$356</f>
        <v>1</v>
      </c>
      <c r="X356" s="165">
        <f>$X$355+$V$356</f>
        <v>0</v>
      </c>
      <c r="Y356" s="164">
        <f>$Y$355+$W$356</f>
        <v>1</v>
      </c>
      <c r="Z356" s="165">
        <f>$Z$355+$X$356</f>
        <v>0</v>
      </c>
      <c r="AA356" s="164">
        <f>$AA$355+$Y$356</f>
        <v>1</v>
      </c>
      <c r="AB356" s="165">
        <f>$AB$355+$Z$356</f>
        <v>0</v>
      </c>
      <c r="AC356" s="98">
        <f t="shared" si="5"/>
        <v>0</v>
      </c>
    </row>
    <row r="357" spans="1:32" ht="15" customHeight="1">
      <c r="A357">
        <v>1</v>
      </c>
      <c r="B357" s="994" t="str">
        <f>'06.01-ELETRICO E LUMINOTECNICO'!$B$185</f>
        <v>06.04.100.27</v>
      </c>
      <c r="C357" s="996" t="str">
        <f>'06.01-ELETRICO E LUMINOTECNICO'!$C$185</f>
        <v>CABO DE COBRE FLEXÍVEL ISOLADO, 2,5 MM², ANTI-CHAMA 450/750 V, PARA CIRCUITOS TERMINAIS - FORNECIMENTO E INSTALAÇÃO. AF_03/2023</v>
      </c>
      <c r="D357" s="998">
        <f>'06.01-ELETRICO E LUMINOTECNICO'!$H$185</f>
        <v>0</v>
      </c>
      <c r="E357" s="175"/>
      <c r="F357" s="161">
        <f>$E$357*$D$357</f>
        <v>0</v>
      </c>
      <c r="G357" s="176"/>
      <c r="H357" s="167">
        <f>$G$357*$D$357</f>
        <v>0</v>
      </c>
      <c r="I357" s="176"/>
      <c r="J357" s="167">
        <f>$I$357*$D$357</f>
        <v>0</v>
      </c>
      <c r="K357" s="176"/>
      <c r="L357" s="167">
        <f>$K$357*$D$357</f>
        <v>0</v>
      </c>
      <c r="M357" s="176"/>
      <c r="N357" s="167">
        <f>$M$357*$D$357</f>
        <v>0</v>
      </c>
      <c r="O357" s="176">
        <v>0.3</v>
      </c>
      <c r="P357" s="167">
        <f>$O$357*$D$357</f>
        <v>0</v>
      </c>
      <c r="Q357" s="176">
        <v>0.7</v>
      </c>
      <c r="R357" s="167">
        <f>$Q$357*$D$357</f>
        <v>0</v>
      </c>
      <c r="S357" s="176"/>
      <c r="T357" s="167">
        <f>$S$357*$D$357</f>
        <v>0</v>
      </c>
      <c r="U357" s="176"/>
      <c r="V357" s="167">
        <f>$U$357*$D$357</f>
        <v>0</v>
      </c>
      <c r="W357" s="176"/>
      <c r="X357" s="167">
        <f>$W$357*$D$357</f>
        <v>0</v>
      </c>
      <c r="Y357" s="176"/>
      <c r="Z357" s="167">
        <f>$Y$357*$D$357</f>
        <v>0</v>
      </c>
      <c r="AA357" s="176"/>
      <c r="AB357" s="167">
        <f>$AA$357*$D$357</f>
        <v>0</v>
      </c>
      <c r="AC357" s="98">
        <f t="shared" si="5"/>
        <v>0</v>
      </c>
      <c r="AF357" t="s">
        <v>2407</v>
      </c>
    </row>
    <row r="358" spans="1:32" ht="15" customHeight="1" thickBot="1">
      <c r="A358">
        <v>2</v>
      </c>
      <c r="B358" s="995"/>
      <c r="C358" s="997"/>
      <c r="D358" s="999"/>
      <c r="E358" s="162">
        <f>$E$357</f>
        <v>0</v>
      </c>
      <c r="F358" s="163">
        <f>$F$357</f>
        <v>0</v>
      </c>
      <c r="G358" s="164">
        <f>$G$357+$E$358</f>
        <v>0</v>
      </c>
      <c r="H358" s="165">
        <f>$H$357+$F$358</f>
        <v>0</v>
      </c>
      <c r="I358" s="164">
        <f>$I$357+$G$358</f>
        <v>0</v>
      </c>
      <c r="J358" s="165">
        <f>$J$357+$H$358</f>
        <v>0</v>
      </c>
      <c r="K358" s="164">
        <f>$K$357+$I$358</f>
        <v>0</v>
      </c>
      <c r="L358" s="165">
        <f>$L$357+$J$358</f>
        <v>0</v>
      </c>
      <c r="M358" s="164">
        <f>$M$357+$K$358</f>
        <v>0</v>
      </c>
      <c r="N358" s="165">
        <f>$N$357+$L$358</f>
        <v>0</v>
      </c>
      <c r="O358" s="164">
        <f>$O$357+$M$358</f>
        <v>0.3</v>
      </c>
      <c r="P358" s="165">
        <f>$P$357+$N$358</f>
        <v>0</v>
      </c>
      <c r="Q358" s="164">
        <f>$Q$357+$O$358</f>
        <v>1</v>
      </c>
      <c r="R358" s="165">
        <f>$R$357+$P$358</f>
        <v>0</v>
      </c>
      <c r="S358" s="164">
        <f>$S$357+$Q$358</f>
        <v>1</v>
      </c>
      <c r="T358" s="165">
        <f>$T$357+$R$358</f>
        <v>0</v>
      </c>
      <c r="U358" s="164">
        <f>$U$357+$S$358</f>
        <v>1</v>
      </c>
      <c r="V358" s="165">
        <f>$V$357+$T$358</f>
        <v>0</v>
      </c>
      <c r="W358" s="164">
        <f>$W$357+$U$358</f>
        <v>1</v>
      </c>
      <c r="X358" s="165">
        <f>$X$357+$V$358</f>
        <v>0</v>
      </c>
      <c r="Y358" s="164">
        <f>$Y$357+$W$358</f>
        <v>1</v>
      </c>
      <c r="Z358" s="165">
        <f>$Z$357+$X$358</f>
        <v>0</v>
      </c>
      <c r="AA358" s="164">
        <f>$AA$357+$Y$358</f>
        <v>1</v>
      </c>
      <c r="AB358" s="165">
        <f>$AB$357+$Z$358</f>
        <v>0</v>
      </c>
      <c r="AC358" s="98">
        <f t="shared" si="5"/>
        <v>0</v>
      </c>
    </row>
    <row r="359" spans="1:32" ht="15" customHeight="1">
      <c r="A359">
        <v>1</v>
      </c>
      <c r="B359" s="994" t="str">
        <f>'06.01-ELETRICO E LUMINOTECNICO'!$B$186</f>
        <v>06.04.100.28</v>
      </c>
      <c r="C359" s="996" t="str">
        <f>'06.01-ELETRICO E LUMINOTECNICO'!$C$186</f>
        <v>CABO DE COBRE FLEXÍVEL ISOLADO, 4 MM², ANTI-CHAMA 450/750 V, PARA CIRCUITOS TERMINAIS - FORNECIMENTO E INSTALAÇÃO. AF_03/2023</v>
      </c>
      <c r="D359" s="998">
        <f>'06.01-ELETRICO E LUMINOTECNICO'!$H$186</f>
        <v>0</v>
      </c>
      <c r="E359" s="175"/>
      <c r="F359" s="161">
        <f>$E$359*$D$359</f>
        <v>0</v>
      </c>
      <c r="G359" s="176"/>
      <c r="H359" s="167">
        <f>$G$359*$D$359</f>
        <v>0</v>
      </c>
      <c r="I359" s="176"/>
      <c r="J359" s="167">
        <f>$I$359*$D$359</f>
        <v>0</v>
      </c>
      <c r="K359" s="176"/>
      <c r="L359" s="167">
        <f>$K$359*$D$359</f>
        <v>0</v>
      </c>
      <c r="M359" s="176"/>
      <c r="N359" s="167">
        <f>$M$359*$D$359</f>
        <v>0</v>
      </c>
      <c r="O359" s="176">
        <v>1</v>
      </c>
      <c r="P359" s="167">
        <f>$O$359*$D$359</f>
        <v>0</v>
      </c>
      <c r="Q359" s="176"/>
      <c r="R359" s="167">
        <f>$Q$359*$D$359</f>
        <v>0</v>
      </c>
      <c r="S359" s="176"/>
      <c r="T359" s="167">
        <f>$S$359*$D$359</f>
        <v>0</v>
      </c>
      <c r="U359" s="176"/>
      <c r="V359" s="167">
        <f>$U$359*$D$359</f>
        <v>0</v>
      </c>
      <c r="W359" s="176"/>
      <c r="X359" s="167">
        <f>$W$359*$D$359</f>
        <v>0</v>
      </c>
      <c r="Y359" s="176"/>
      <c r="Z359" s="167">
        <f>$Y$359*$D$359</f>
        <v>0</v>
      </c>
      <c r="AA359" s="176"/>
      <c r="AB359" s="167">
        <f>$AA$359*$D$359</f>
        <v>0</v>
      </c>
      <c r="AC359" s="98">
        <f t="shared" si="5"/>
        <v>0</v>
      </c>
      <c r="AF359" t="s">
        <v>2408</v>
      </c>
    </row>
    <row r="360" spans="1:32" ht="15" customHeight="1" thickBot="1">
      <c r="A360">
        <v>2</v>
      </c>
      <c r="B360" s="995"/>
      <c r="C360" s="997"/>
      <c r="D360" s="999"/>
      <c r="E360" s="162">
        <f>$E$359</f>
        <v>0</v>
      </c>
      <c r="F360" s="163">
        <f>$F$359</f>
        <v>0</v>
      </c>
      <c r="G360" s="164">
        <f>$G$359+$E$360</f>
        <v>0</v>
      </c>
      <c r="H360" s="165">
        <f>$H$359+$F$360</f>
        <v>0</v>
      </c>
      <c r="I360" s="164">
        <f>$I$359+$G$360</f>
        <v>0</v>
      </c>
      <c r="J360" s="165">
        <f>$J$359+$H$360</f>
        <v>0</v>
      </c>
      <c r="K360" s="164">
        <f>$K$359+$I$360</f>
        <v>0</v>
      </c>
      <c r="L360" s="165">
        <f>$L$359+$J$360</f>
        <v>0</v>
      </c>
      <c r="M360" s="164">
        <f>$M$359+$K$360</f>
        <v>0</v>
      </c>
      <c r="N360" s="165">
        <f>$N$359+$L$360</f>
        <v>0</v>
      </c>
      <c r="O360" s="164">
        <f>$O$359+$M$360</f>
        <v>1</v>
      </c>
      <c r="P360" s="165">
        <f>$P$359+$N$360</f>
        <v>0</v>
      </c>
      <c r="Q360" s="164">
        <f>$Q$359+$O$360</f>
        <v>1</v>
      </c>
      <c r="R360" s="165">
        <f>$R$359+$P$360</f>
        <v>0</v>
      </c>
      <c r="S360" s="164">
        <f>$S$359+$Q$360</f>
        <v>1</v>
      </c>
      <c r="T360" s="165">
        <f>$T$359+$R$360</f>
        <v>0</v>
      </c>
      <c r="U360" s="164">
        <f>$U$359+$S$360</f>
        <v>1</v>
      </c>
      <c r="V360" s="165">
        <f>$V$359+$T$360</f>
        <v>0</v>
      </c>
      <c r="W360" s="164">
        <f>$W$359+$U$360</f>
        <v>1</v>
      </c>
      <c r="X360" s="165">
        <f>$X$359+$V$360</f>
        <v>0</v>
      </c>
      <c r="Y360" s="164">
        <f>$Y$359+$W$360</f>
        <v>1</v>
      </c>
      <c r="Z360" s="165">
        <f>$Z$359+$X$360</f>
        <v>0</v>
      </c>
      <c r="AA360" s="164">
        <f>$AA$359+$Y$360</f>
        <v>1</v>
      </c>
      <c r="AB360" s="165">
        <f>$AB$359+$Z$360</f>
        <v>0</v>
      </c>
      <c r="AC360" s="98">
        <f t="shared" si="5"/>
        <v>0</v>
      </c>
    </row>
    <row r="361" spans="1:32" ht="15" customHeight="1">
      <c r="A361">
        <v>1</v>
      </c>
      <c r="B361" s="994" t="str">
        <f>'06.01-ELETRICO E LUMINOTECNICO'!$B$187</f>
        <v>06.04.100.29</v>
      </c>
      <c r="C361" s="996" t="str">
        <f>'06.01-ELETRICO E LUMINOTECNICO'!$C$187</f>
        <v>CABO DE COBRE FLEXÍVEL ISOLADO, 6 MM², ANTI-CHAMA 0,6/1,0 KV, PARA CIRCUITOS TERMINAIS - FORNECIMENTO E INSTALAÇÃO. AF_03/2023</v>
      </c>
      <c r="D361" s="998">
        <f>'06.01-ELETRICO E LUMINOTECNICO'!$H$187</f>
        <v>0</v>
      </c>
      <c r="E361" s="175"/>
      <c r="F361" s="161">
        <f>$E$361*$D$361</f>
        <v>0</v>
      </c>
      <c r="G361" s="176"/>
      <c r="H361" s="167">
        <f>$G$361*$D$361</f>
        <v>0</v>
      </c>
      <c r="I361" s="176"/>
      <c r="J361" s="167">
        <f>$I$361*$D$361</f>
        <v>0</v>
      </c>
      <c r="K361" s="176"/>
      <c r="L361" s="167">
        <f>$K$361*$D$361</f>
        <v>0</v>
      </c>
      <c r="M361" s="176"/>
      <c r="N361" s="167">
        <f>$M$361*$D$361</f>
        <v>0</v>
      </c>
      <c r="O361" s="176">
        <v>1</v>
      </c>
      <c r="P361" s="167">
        <f>$O$361*$D$361</f>
        <v>0</v>
      </c>
      <c r="Q361" s="176"/>
      <c r="R361" s="167">
        <f>$Q$361*$D$361</f>
        <v>0</v>
      </c>
      <c r="S361" s="176"/>
      <c r="T361" s="167">
        <f>$S$361*$D$361</f>
        <v>0</v>
      </c>
      <c r="U361" s="176"/>
      <c r="V361" s="167">
        <f>$U$361*$D$361</f>
        <v>0</v>
      </c>
      <c r="W361" s="176"/>
      <c r="X361" s="167">
        <f>$W$361*$D$361</f>
        <v>0</v>
      </c>
      <c r="Y361" s="176"/>
      <c r="Z361" s="167">
        <f>$Y$361*$D$361</f>
        <v>0</v>
      </c>
      <c r="AA361" s="176"/>
      <c r="AB361" s="167">
        <f>$AA$361*$D$361</f>
        <v>0</v>
      </c>
      <c r="AC361" s="98">
        <f t="shared" si="5"/>
        <v>0</v>
      </c>
      <c r="AF361" t="s">
        <v>2409</v>
      </c>
    </row>
    <row r="362" spans="1:32" ht="15" customHeight="1" thickBot="1">
      <c r="A362">
        <v>2</v>
      </c>
      <c r="B362" s="995"/>
      <c r="C362" s="997"/>
      <c r="D362" s="999"/>
      <c r="E362" s="162">
        <f>$E$361</f>
        <v>0</v>
      </c>
      <c r="F362" s="163">
        <f>$F$361</f>
        <v>0</v>
      </c>
      <c r="G362" s="164">
        <f>$G$361+$E$362</f>
        <v>0</v>
      </c>
      <c r="H362" s="165">
        <f>$H$361+$F$362</f>
        <v>0</v>
      </c>
      <c r="I362" s="164">
        <f>$I$361+$G$362</f>
        <v>0</v>
      </c>
      <c r="J362" s="165">
        <f>$J$361+$H$362</f>
        <v>0</v>
      </c>
      <c r="K362" s="164">
        <f>$K$361+$I$362</f>
        <v>0</v>
      </c>
      <c r="L362" s="165">
        <f>$L$361+$J$362</f>
        <v>0</v>
      </c>
      <c r="M362" s="164">
        <f>$M$361+$K$362</f>
        <v>0</v>
      </c>
      <c r="N362" s="165">
        <f>$N$361+$L$362</f>
        <v>0</v>
      </c>
      <c r="O362" s="164">
        <f>$O$361+$M$362</f>
        <v>1</v>
      </c>
      <c r="P362" s="165">
        <f>$P$361+$N$362</f>
        <v>0</v>
      </c>
      <c r="Q362" s="164">
        <f>$Q$361+$O$362</f>
        <v>1</v>
      </c>
      <c r="R362" s="165">
        <f>$R$361+$P$362</f>
        <v>0</v>
      </c>
      <c r="S362" s="164">
        <f>$S$361+$Q$362</f>
        <v>1</v>
      </c>
      <c r="T362" s="165">
        <f>$T$361+$R$362</f>
        <v>0</v>
      </c>
      <c r="U362" s="164">
        <f>$U$361+$S$362</f>
        <v>1</v>
      </c>
      <c r="V362" s="165">
        <f>$V$361+$T$362</f>
        <v>0</v>
      </c>
      <c r="W362" s="164">
        <f>$W$361+$U$362</f>
        <v>1</v>
      </c>
      <c r="X362" s="165">
        <f>$X$361+$V$362</f>
        <v>0</v>
      </c>
      <c r="Y362" s="164">
        <f>$Y$361+$W$362</f>
        <v>1</v>
      </c>
      <c r="Z362" s="165">
        <f>$Z$361+$X$362</f>
        <v>0</v>
      </c>
      <c r="AA362" s="164">
        <f>$AA$361+$Y$362</f>
        <v>1</v>
      </c>
      <c r="AB362" s="165">
        <f>$AB$361+$Z$362</f>
        <v>0</v>
      </c>
      <c r="AC362" s="98">
        <f t="shared" si="5"/>
        <v>0</v>
      </c>
    </row>
    <row r="363" spans="1:32" ht="15" customHeight="1">
      <c r="A363">
        <v>1</v>
      </c>
      <c r="B363" s="994" t="str">
        <f>'06.01-ELETRICO E LUMINOTECNICO'!$B$188</f>
        <v>06.04.100.30</v>
      </c>
      <c r="C363" s="996" t="str">
        <f>'06.01-ELETRICO E LUMINOTECNICO'!$C$188</f>
        <v>CABO DE COBRE FLEXÍVEL ISOLADO, 10 MM², ANTI-CHAMA 450/750 V, PARA CIRCUITOS TERMINAIS - FORNECIMENTO E INSTALAÇÃO. AF_03/2023</v>
      </c>
      <c r="D363" s="998">
        <f>'06.01-ELETRICO E LUMINOTECNICO'!$H$188</f>
        <v>0</v>
      </c>
      <c r="E363" s="175"/>
      <c r="F363" s="161">
        <f>$E$363*$D$363</f>
        <v>0</v>
      </c>
      <c r="G363" s="176"/>
      <c r="H363" s="167">
        <f>$G$363*$D$363</f>
        <v>0</v>
      </c>
      <c r="I363" s="176"/>
      <c r="J363" s="167">
        <f>$I$363*$D$363</f>
        <v>0</v>
      </c>
      <c r="K363" s="176"/>
      <c r="L363" s="167">
        <f>$K$363*$D$363</f>
        <v>0</v>
      </c>
      <c r="M363" s="176"/>
      <c r="N363" s="167">
        <f>$M$363*$D$363</f>
        <v>0</v>
      </c>
      <c r="O363" s="176">
        <v>1</v>
      </c>
      <c r="P363" s="167">
        <f>$O$363*$D$363</f>
        <v>0</v>
      </c>
      <c r="Q363" s="176"/>
      <c r="R363" s="167">
        <f>$Q$363*$D$363</f>
        <v>0</v>
      </c>
      <c r="S363" s="176"/>
      <c r="T363" s="167">
        <f>$S$363*$D$363</f>
        <v>0</v>
      </c>
      <c r="U363" s="176"/>
      <c r="V363" s="167">
        <f>$U$363*$D$363</f>
        <v>0</v>
      </c>
      <c r="W363" s="176"/>
      <c r="X363" s="167">
        <f>$W$363*$D$363</f>
        <v>0</v>
      </c>
      <c r="Y363" s="176"/>
      <c r="Z363" s="167">
        <f>$Y$363*$D$363</f>
        <v>0</v>
      </c>
      <c r="AA363" s="176"/>
      <c r="AB363" s="167">
        <f>$AA$363*$D$363</f>
        <v>0</v>
      </c>
      <c r="AC363" s="98">
        <f t="shared" si="5"/>
        <v>0</v>
      </c>
      <c r="AF363" t="s">
        <v>2410</v>
      </c>
    </row>
    <row r="364" spans="1:32" ht="15" customHeight="1" thickBot="1">
      <c r="A364">
        <v>2</v>
      </c>
      <c r="B364" s="995"/>
      <c r="C364" s="997"/>
      <c r="D364" s="999"/>
      <c r="E364" s="162">
        <f>$E$363</f>
        <v>0</v>
      </c>
      <c r="F364" s="163">
        <f>$F$363</f>
        <v>0</v>
      </c>
      <c r="G364" s="164">
        <f>$G$363+$E$364</f>
        <v>0</v>
      </c>
      <c r="H364" s="165">
        <f>$H$363+$F$364</f>
        <v>0</v>
      </c>
      <c r="I364" s="164">
        <f>$I$363+$G$364</f>
        <v>0</v>
      </c>
      <c r="J364" s="165">
        <f>$J$363+$H$364</f>
        <v>0</v>
      </c>
      <c r="K364" s="164">
        <f>$K$363+$I$364</f>
        <v>0</v>
      </c>
      <c r="L364" s="165">
        <f>$L$363+$J$364</f>
        <v>0</v>
      </c>
      <c r="M364" s="164">
        <f>$M$363+$K$364</f>
        <v>0</v>
      </c>
      <c r="N364" s="165">
        <f>$N$363+$L$364</f>
        <v>0</v>
      </c>
      <c r="O364" s="164">
        <f>$O$363+$M$364</f>
        <v>1</v>
      </c>
      <c r="P364" s="165">
        <f>$P$363+$N$364</f>
        <v>0</v>
      </c>
      <c r="Q364" s="164">
        <f>$Q$363+$O$364</f>
        <v>1</v>
      </c>
      <c r="R364" s="165">
        <f>$R$363+$P$364</f>
        <v>0</v>
      </c>
      <c r="S364" s="164">
        <f>$S$363+$Q$364</f>
        <v>1</v>
      </c>
      <c r="T364" s="165">
        <f>$T$363+$R$364</f>
        <v>0</v>
      </c>
      <c r="U364" s="164">
        <f>$U$363+$S$364</f>
        <v>1</v>
      </c>
      <c r="V364" s="165">
        <f>$V$363+$T$364</f>
        <v>0</v>
      </c>
      <c r="W364" s="164">
        <f>$W$363+$U$364</f>
        <v>1</v>
      </c>
      <c r="X364" s="165">
        <f>$X$363+$V$364</f>
        <v>0</v>
      </c>
      <c r="Y364" s="164">
        <f>$Y$363+$W$364</f>
        <v>1</v>
      </c>
      <c r="Z364" s="165">
        <f>$Z$363+$X$364</f>
        <v>0</v>
      </c>
      <c r="AA364" s="164">
        <f>$AA$363+$Y$364</f>
        <v>1</v>
      </c>
      <c r="AB364" s="165">
        <f>$AB$363+$Z$364</f>
        <v>0</v>
      </c>
      <c r="AC364" s="98">
        <f t="shared" si="5"/>
        <v>0</v>
      </c>
    </row>
    <row r="365" spans="1:32" ht="15" customHeight="1">
      <c r="A365">
        <v>1</v>
      </c>
      <c r="B365" s="994" t="str">
        <f>'06.01-ELETRICO E LUMINOTECNICO'!$B$189</f>
        <v>06.04.100.31</v>
      </c>
      <c r="C365" s="996" t="str">
        <f>'06.01-ELETRICO E LUMINOTECNICO'!$C$189</f>
        <v>CABO DE COBRE FLEXÍVEL ISOLADO, 10 MM², ANTI-CHAMA 0,6/1,0 KV, PARA CIRCUITOS TERMINAIS - FORNECIMENTO E INSTALAÇÃO. AF_03/2023</v>
      </c>
      <c r="D365" s="998">
        <f>'06.01-ELETRICO E LUMINOTECNICO'!$H$189</f>
        <v>0</v>
      </c>
      <c r="E365" s="175"/>
      <c r="F365" s="161">
        <f>$E$365*$D$365</f>
        <v>0</v>
      </c>
      <c r="G365" s="176"/>
      <c r="H365" s="167">
        <f>$G$365*$D$365</f>
        <v>0</v>
      </c>
      <c r="I365" s="176"/>
      <c r="J365" s="167">
        <f>$I$365*$D$365</f>
        <v>0</v>
      </c>
      <c r="K365" s="176"/>
      <c r="L365" s="167">
        <f>$K$365*$D$365</f>
        <v>0</v>
      </c>
      <c r="M365" s="176"/>
      <c r="N365" s="167">
        <f>$M$365*$D$365</f>
        <v>0</v>
      </c>
      <c r="O365" s="176">
        <v>1</v>
      </c>
      <c r="P365" s="167">
        <f>$O$365*$D$365</f>
        <v>0</v>
      </c>
      <c r="Q365" s="176"/>
      <c r="R365" s="167">
        <f>$Q$365*$D$365</f>
        <v>0</v>
      </c>
      <c r="S365" s="176"/>
      <c r="T365" s="167">
        <f>$S$365*$D$365</f>
        <v>0</v>
      </c>
      <c r="U365" s="176"/>
      <c r="V365" s="167">
        <f>$U$365*$D$365</f>
        <v>0</v>
      </c>
      <c r="W365" s="176"/>
      <c r="X365" s="167">
        <f>$W$365*$D$365</f>
        <v>0</v>
      </c>
      <c r="Y365" s="176"/>
      <c r="Z365" s="167">
        <f>$Y$365*$D$365</f>
        <v>0</v>
      </c>
      <c r="AA365" s="176"/>
      <c r="AB365" s="167">
        <f>$AA$365*$D$365</f>
        <v>0</v>
      </c>
      <c r="AC365" s="98">
        <f t="shared" si="5"/>
        <v>0</v>
      </c>
      <c r="AF365" t="s">
        <v>2411</v>
      </c>
    </row>
    <row r="366" spans="1:32" ht="15" customHeight="1" thickBot="1">
      <c r="A366">
        <v>2</v>
      </c>
      <c r="B366" s="995"/>
      <c r="C366" s="997"/>
      <c r="D366" s="999"/>
      <c r="E366" s="162">
        <f>$E$365</f>
        <v>0</v>
      </c>
      <c r="F366" s="163">
        <f>$F$365</f>
        <v>0</v>
      </c>
      <c r="G366" s="164">
        <f>$G$365+$E$366</f>
        <v>0</v>
      </c>
      <c r="H366" s="165">
        <f>$H$365+$F$366</f>
        <v>0</v>
      </c>
      <c r="I366" s="164">
        <f>$I$365+$G$366</f>
        <v>0</v>
      </c>
      <c r="J366" s="165">
        <f>$J$365+$H$366</f>
        <v>0</v>
      </c>
      <c r="K366" s="164">
        <f>$K$365+$I$366</f>
        <v>0</v>
      </c>
      <c r="L366" s="165">
        <f>$L$365+$J$366</f>
        <v>0</v>
      </c>
      <c r="M366" s="164">
        <f>$M$365+$K$366</f>
        <v>0</v>
      </c>
      <c r="N366" s="165">
        <f>$N$365+$L$366</f>
        <v>0</v>
      </c>
      <c r="O366" s="164">
        <f>$O$365+$M$366</f>
        <v>1</v>
      </c>
      <c r="P366" s="165">
        <f>$P$365+$N$366</f>
        <v>0</v>
      </c>
      <c r="Q366" s="164">
        <f>$Q$365+$O$366</f>
        <v>1</v>
      </c>
      <c r="R366" s="165">
        <f>$R$365+$P$366</f>
        <v>0</v>
      </c>
      <c r="S366" s="164">
        <f>$S$365+$Q$366</f>
        <v>1</v>
      </c>
      <c r="T366" s="165">
        <f>$T$365+$R$366</f>
        <v>0</v>
      </c>
      <c r="U366" s="164">
        <f>$U$365+$S$366</f>
        <v>1</v>
      </c>
      <c r="V366" s="165">
        <f>$V$365+$T$366</f>
        <v>0</v>
      </c>
      <c r="W366" s="164">
        <f>$W$365+$U$366</f>
        <v>1</v>
      </c>
      <c r="X366" s="165">
        <f>$X$365+$V$366</f>
        <v>0</v>
      </c>
      <c r="Y366" s="164">
        <f>$Y$365+$W$366</f>
        <v>1</v>
      </c>
      <c r="Z366" s="165">
        <f>$Z$365+$X$366</f>
        <v>0</v>
      </c>
      <c r="AA366" s="164">
        <f>$AA$365+$Y$366</f>
        <v>1</v>
      </c>
      <c r="AB366" s="165">
        <f>$AB$365+$Z$366</f>
        <v>0</v>
      </c>
      <c r="AC366" s="98">
        <f t="shared" si="5"/>
        <v>0</v>
      </c>
    </row>
    <row r="367" spans="1:32" ht="15" customHeight="1">
      <c r="A367">
        <v>1</v>
      </c>
      <c r="B367" s="994" t="str">
        <f>'06.01-ELETRICO E LUMINOTECNICO'!$B$190</f>
        <v>06.04.100.32</v>
      </c>
      <c r="C367" s="996" t="str">
        <f>'06.01-ELETRICO E LUMINOTECNICO'!$C$190</f>
        <v>CABO DE COBRE FLEXÍVEL ISOLADO, 16 MM², ANTI-CHAMA 450/750 V, PARA CIRCUITOS TERMINAIS - FORNECIMENTO E INSTALAÇÃO. AF_03/2023</v>
      </c>
      <c r="D367" s="998">
        <f>'06.01-ELETRICO E LUMINOTECNICO'!$H$190</f>
        <v>0</v>
      </c>
      <c r="E367" s="175"/>
      <c r="F367" s="161">
        <f>$E$367*$D$367</f>
        <v>0</v>
      </c>
      <c r="G367" s="176"/>
      <c r="H367" s="167">
        <f>$G$367*$D$367</f>
        <v>0</v>
      </c>
      <c r="I367" s="176"/>
      <c r="J367" s="167">
        <f>$I$367*$D$367</f>
        <v>0</v>
      </c>
      <c r="K367" s="176"/>
      <c r="L367" s="167">
        <f>$K$367*$D$367</f>
        <v>0</v>
      </c>
      <c r="M367" s="176"/>
      <c r="N367" s="167">
        <f>$M$367*$D$367</f>
        <v>0</v>
      </c>
      <c r="O367" s="176"/>
      <c r="P367" s="167">
        <f>$O$367*$D$367</f>
        <v>0</v>
      </c>
      <c r="Q367" s="176">
        <v>1</v>
      </c>
      <c r="R367" s="167">
        <f>$Q$367*$D$367</f>
        <v>0</v>
      </c>
      <c r="S367" s="176"/>
      <c r="T367" s="167">
        <f>$S$367*$D$367</f>
        <v>0</v>
      </c>
      <c r="U367" s="176"/>
      <c r="V367" s="167">
        <f>$U$367*$D$367</f>
        <v>0</v>
      </c>
      <c r="W367" s="176"/>
      <c r="X367" s="167">
        <f>$W$367*$D$367</f>
        <v>0</v>
      </c>
      <c r="Y367" s="176"/>
      <c r="Z367" s="167">
        <f>$Y$367*$D$367</f>
        <v>0</v>
      </c>
      <c r="AA367" s="176"/>
      <c r="AB367" s="167">
        <f>$AA$367*$D$367</f>
        <v>0</v>
      </c>
      <c r="AC367" s="98">
        <f t="shared" si="5"/>
        <v>0</v>
      </c>
      <c r="AF367" t="s">
        <v>2412</v>
      </c>
    </row>
    <row r="368" spans="1:32" ht="15" customHeight="1" thickBot="1">
      <c r="A368">
        <v>2</v>
      </c>
      <c r="B368" s="995"/>
      <c r="C368" s="997"/>
      <c r="D368" s="999"/>
      <c r="E368" s="162">
        <f>$E$367</f>
        <v>0</v>
      </c>
      <c r="F368" s="163">
        <f>$F$367</f>
        <v>0</v>
      </c>
      <c r="G368" s="164">
        <f>$G$367+$E$368</f>
        <v>0</v>
      </c>
      <c r="H368" s="165">
        <f>$H$367+$F$368</f>
        <v>0</v>
      </c>
      <c r="I368" s="164">
        <f>$I$367+$G$368</f>
        <v>0</v>
      </c>
      <c r="J368" s="165">
        <f>$J$367+$H$368</f>
        <v>0</v>
      </c>
      <c r="K368" s="164">
        <f>$K$367+$I$368</f>
        <v>0</v>
      </c>
      <c r="L368" s="165">
        <f>$L$367+$J$368</f>
        <v>0</v>
      </c>
      <c r="M368" s="164">
        <f>$M$367+$K$368</f>
        <v>0</v>
      </c>
      <c r="N368" s="165">
        <f>$N$367+$L$368</f>
        <v>0</v>
      </c>
      <c r="O368" s="164">
        <f>$O$367+$M$368</f>
        <v>0</v>
      </c>
      <c r="P368" s="165">
        <f>$P$367+$N$368</f>
        <v>0</v>
      </c>
      <c r="Q368" s="164">
        <f>$Q$367+$O$368</f>
        <v>1</v>
      </c>
      <c r="R368" s="165">
        <f>$R$367+$P$368</f>
        <v>0</v>
      </c>
      <c r="S368" s="164">
        <f>$S$367+$Q$368</f>
        <v>1</v>
      </c>
      <c r="T368" s="165">
        <f>$T$367+$R$368</f>
        <v>0</v>
      </c>
      <c r="U368" s="164">
        <f>$U$367+$S$368</f>
        <v>1</v>
      </c>
      <c r="V368" s="165">
        <f>$V$367+$T$368</f>
        <v>0</v>
      </c>
      <c r="W368" s="164">
        <f>$W$367+$U$368</f>
        <v>1</v>
      </c>
      <c r="X368" s="165">
        <f>$X$367+$V$368</f>
        <v>0</v>
      </c>
      <c r="Y368" s="164">
        <f>$Y$367+$W$368</f>
        <v>1</v>
      </c>
      <c r="Z368" s="165">
        <f>$Z$367+$X$368</f>
        <v>0</v>
      </c>
      <c r="AA368" s="164">
        <f>$AA$367+$Y$368</f>
        <v>1</v>
      </c>
      <c r="AB368" s="165">
        <f>$AB$367+$Z$368</f>
        <v>0</v>
      </c>
      <c r="AC368" s="98">
        <f t="shared" si="5"/>
        <v>0</v>
      </c>
    </row>
    <row r="369" spans="1:32" ht="15" customHeight="1">
      <c r="A369">
        <v>1</v>
      </c>
      <c r="B369" s="994" t="str">
        <f>'06.01-ELETRICO E LUMINOTECNICO'!$B$191</f>
        <v>06.04.100.33</v>
      </c>
      <c r="C369" s="996" t="str">
        <f>'06.01-ELETRICO E LUMINOTECNICO'!$C$191</f>
        <v>CABO DE COBRE FLEXÍVEL ISOLADO, 16 MM², ANTI-CHAMA 0,6/1,0 KV, PARA CIRCUITOS TERMINAIS - FORNECIMENTO E INSTALAÇÃO. AF_03/2023</v>
      </c>
      <c r="D369" s="998">
        <f>'06.01-ELETRICO E LUMINOTECNICO'!$H$191</f>
        <v>0</v>
      </c>
      <c r="E369" s="175"/>
      <c r="F369" s="161">
        <f>$E$369*$D$369</f>
        <v>0</v>
      </c>
      <c r="G369" s="176"/>
      <c r="H369" s="167">
        <f>$G$369*$D$369</f>
        <v>0</v>
      </c>
      <c r="I369" s="176"/>
      <c r="J369" s="167">
        <f>$I$369*$D$369</f>
        <v>0</v>
      </c>
      <c r="K369" s="176"/>
      <c r="L369" s="167">
        <f>$K$369*$D$369</f>
        <v>0</v>
      </c>
      <c r="M369" s="176"/>
      <c r="N369" s="167">
        <f>$M$369*$D$369</f>
        <v>0</v>
      </c>
      <c r="O369" s="176"/>
      <c r="P369" s="167">
        <f>$O$369*$D$369</f>
        <v>0</v>
      </c>
      <c r="Q369" s="176">
        <v>1</v>
      </c>
      <c r="R369" s="167">
        <f>$Q$369*$D$369</f>
        <v>0</v>
      </c>
      <c r="S369" s="176"/>
      <c r="T369" s="167">
        <f>$S$369*$D$369</f>
        <v>0</v>
      </c>
      <c r="U369" s="176"/>
      <c r="V369" s="167">
        <f>$U$369*$D$369</f>
        <v>0</v>
      </c>
      <c r="W369" s="176"/>
      <c r="X369" s="167">
        <f>$W$369*$D$369</f>
        <v>0</v>
      </c>
      <c r="Y369" s="176"/>
      <c r="Z369" s="167">
        <f>$Y$369*$D$369</f>
        <v>0</v>
      </c>
      <c r="AA369" s="176"/>
      <c r="AB369" s="167">
        <f>$AA$369*$D$369</f>
        <v>0</v>
      </c>
      <c r="AC369" s="98">
        <f t="shared" si="5"/>
        <v>0</v>
      </c>
      <c r="AF369" t="s">
        <v>2413</v>
      </c>
    </row>
    <row r="370" spans="1:32" ht="15" customHeight="1" thickBot="1">
      <c r="A370">
        <v>2</v>
      </c>
      <c r="B370" s="995"/>
      <c r="C370" s="997"/>
      <c r="D370" s="999"/>
      <c r="E370" s="162">
        <f>$E$369</f>
        <v>0</v>
      </c>
      <c r="F370" s="163">
        <f>$F$369</f>
        <v>0</v>
      </c>
      <c r="G370" s="164">
        <f>$G$369+$E$370</f>
        <v>0</v>
      </c>
      <c r="H370" s="165">
        <f>$H$369+$F$370</f>
        <v>0</v>
      </c>
      <c r="I370" s="164">
        <f>$I$369+$G$370</f>
        <v>0</v>
      </c>
      <c r="J370" s="165">
        <f>$J$369+$H$370</f>
        <v>0</v>
      </c>
      <c r="K370" s="164">
        <f>$K$369+$I$370</f>
        <v>0</v>
      </c>
      <c r="L370" s="165">
        <f>$L$369+$J$370</f>
        <v>0</v>
      </c>
      <c r="M370" s="164">
        <f>$M$369+$K$370</f>
        <v>0</v>
      </c>
      <c r="N370" s="165">
        <f>$N$369+$L$370</f>
        <v>0</v>
      </c>
      <c r="O370" s="164">
        <f>$O$369+$M$370</f>
        <v>0</v>
      </c>
      <c r="P370" s="165">
        <f>$P$369+$N$370</f>
        <v>0</v>
      </c>
      <c r="Q370" s="164">
        <f>$Q$369+$O$370</f>
        <v>1</v>
      </c>
      <c r="R370" s="165">
        <f>$R$369+$P$370</f>
        <v>0</v>
      </c>
      <c r="S370" s="164">
        <f>$S$369+$Q$370</f>
        <v>1</v>
      </c>
      <c r="T370" s="165">
        <f>$T$369+$R$370</f>
        <v>0</v>
      </c>
      <c r="U370" s="164">
        <f>$U$369+$S$370</f>
        <v>1</v>
      </c>
      <c r="V370" s="165">
        <f>$V$369+$T$370</f>
        <v>0</v>
      </c>
      <c r="W370" s="164">
        <f>$W$369+$U$370</f>
        <v>1</v>
      </c>
      <c r="X370" s="165">
        <f>$X$369+$V$370</f>
        <v>0</v>
      </c>
      <c r="Y370" s="164">
        <f>$Y$369+$W$370</f>
        <v>1</v>
      </c>
      <c r="Z370" s="165">
        <f>$Z$369+$X$370</f>
        <v>0</v>
      </c>
      <c r="AA370" s="164">
        <f>$AA$369+$Y$370</f>
        <v>1</v>
      </c>
      <c r="AB370" s="165">
        <f>$AB$369+$Z$370</f>
        <v>0</v>
      </c>
      <c r="AC370" s="98">
        <f t="shared" si="5"/>
        <v>0</v>
      </c>
    </row>
    <row r="371" spans="1:32" ht="15" customHeight="1">
      <c r="A371">
        <v>1</v>
      </c>
      <c r="B371" s="994" t="str">
        <f>'06.01-ELETRICO E LUMINOTECNICO'!$B$192</f>
        <v>06.04.100.34</v>
      </c>
      <c r="C371" s="996" t="str">
        <f>'06.01-ELETRICO E LUMINOTECNICO'!$C$192</f>
        <v>CABO DE COBRE FLEXÍVEL ISOLADO, 25 MM², 0,6/1,0 KV, PARA REDE AÉREA DE DISTRIBUIÇÃO DE ENERGIA ELÉTRICA DE BAIXA TENSÃO - FORNECIMENTO E INSTALAÇÃO. AF_12/2025</v>
      </c>
      <c r="D371" s="998">
        <f>'06.01-ELETRICO E LUMINOTECNICO'!$H$192</f>
        <v>0</v>
      </c>
      <c r="E371" s="175"/>
      <c r="F371" s="161">
        <f>$E$371*$D$371</f>
        <v>0</v>
      </c>
      <c r="G371" s="176"/>
      <c r="H371" s="167">
        <f>$G$371*$D$371</f>
        <v>0</v>
      </c>
      <c r="I371" s="176"/>
      <c r="J371" s="167">
        <f>$I$371*$D$371</f>
        <v>0</v>
      </c>
      <c r="K371" s="176"/>
      <c r="L371" s="167">
        <f>$K$371*$D$371</f>
        <v>0</v>
      </c>
      <c r="M371" s="176"/>
      <c r="N371" s="167">
        <f>$M$371*$D$371</f>
        <v>0</v>
      </c>
      <c r="O371" s="176"/>
      <c r="P371" s="167">
        <f>$O$371*$D$371</f>
        <v>0</v>
      </c>
      <c r="Q371" s="176">
        <v>1</v>
      </c>
      <c r="R371" s="167">
        <f>$Q$371*$D$371</f>
        <v>0</v>
      </c>
      <c r="S371" s="176"/>
      <c r="T371" s="167">
        <f>$S$371*$D$371</f>
        <v>0</v>
      </c>
      <c r="U371" s="176"/>
      <c r="V371" s="167">
        <f>$U$371*$D$371</f>
        <v>0</v>
      </c>
      <c r="W371" s="176"/>
      <c r="X371" s="167">
        <f>$W$371*$D$371</f>
        <v>0</v>
      </c>
      <c r="Y371" s="176"/>
      <c r="Z371" s="167">
        <f>$Y$371*$D$371</f>
        <v>0</v>
      </c>
      <c r="AA371" s="176"/>
      <c r="AB371" s="167">
        <f>$AA$371*$D$371</f>
        <v>0</v>
      </c>
      <c r="AC371" s="98">
        <f t="shared" si="5"/>
        <v>0</v>
      </c>
      <c r="AF371" t="s">
        <v>2414</v>
      </c>
    </row>
    <row r="372" spans="1:32" ht="15" customHeight="1" thickBot="1">
      <c r="A372">
        <v>2</v>
      </c>
      <c r="B372" s="995"/>
      <c r="C372" s="997"/>
      <c r="D372" s="999"/>
      <c r="E372" s="162">
        <f>$E$371</f>
        <v>0</v>
      </c>
      <c r="F372" s="163">
        <f>$F$371</f>
        <v>0</v>
      </c>
      <c r="G372" s="164">
        <f>$G$371+$E$372</f>
        <v>0</v>
      </c>
      <c r="H372" s="165">
        <f>$H$371+$F$372</f>
        <v>0</v>
      </c>
      <c r="I372" s="164">
        <f>$I$371+$G$372</f>
        <v>0</v>
      </c>
      <c r="J372" s="165">
        <f>$J$371+$H$372</f>
        <v>0</v>
      </c>
      <c r="K372" s="164">
        <f>$K$371+$I$372</f>
        <v>0</v>
      </c>
      <c r="L372" s="165">
        <f>$L$371+$J$372</f>
        <v>0</v>
      </c>
      <c r="M372" s="164">
        <f>$M$371+$K$372</f>
        <v>0</v>
      </c>
      <c r="N372" s="165">
        <f>$N$371+$L$372</f>
        <v>0</v>
      </c>
      <c r="O372" s="164">
        <f>$O$371+$M$372</f>
        <v>0</v>
      </c>
      <c r="P372" s="165">
        <f>$P$371+$N$372</f>
        <v>0</v>
      </c>
      <c r="Q372" s="164">
        <f>$Q$371+$O$372</f>
        <v>1</v>
      </c>
      <c r="R372" s="165">
        <f>$R$371+$P$372</f>
        <v>0</v>
      </c>
      <c r="S372" s="164">
        <f>$S$371+$Q$372</f>
        <v>1</v>
      </c>
      <c r="T372" s="165">
        <f>$T$371+$R$372</f>
        <v>0</v>
      </c>
      <c r="U372" s="164">
        <f>$U$371+$S$372</f>
        <v>1</v>
      </c>
      <c r="V372" s="165">
        <f>$V$371+$T$372</f>
        <v>0</v>
      </c>
      <c r="W372" s="164">
        <f>$W$371+$U$372</f>
        <v>1</v>
      </c>
      <c r="X372" s="165">
        <f>$X$371+$V$372</f>
        <v>0</v>
      </c>
      <c r="Y372" s="164">
        <f>$Y$371+$W$372</f>
        <v>1</v>
      </c>
      <c r="Z372" s="165">
        <f>$Z$371+$X$372</f>
        <v>0</v>
      </c>
      <c r="AA372" s="164">
        <f>$AA$371+$Y$372</f>
        <v>1</v>
      </c>
      <c r="AB372" s="165">
        <f>$AB$371+$Z$372</f>
        <v>0</v>
      </c>
      <c r="AC372" s="98">
        <f t="shared" si="5"/>
        <v>0</v>
      </c>
    </row>
    <row r="373" spans="1:32" ht="15" customHeight="1">
      <c r="A373">
        <v>1</v>
      </c>
      <c r="B373" s="994" t="str">
        <f>'06.01-ELETRICO E LUMINOTECNICO'!$B$193</f>
        <v>06.04.100.35</v>
      </c>
      <c r="C373" s="996" t="str">
        <f>'06.01-ELETRICO E LUMINOTECNICO'!$C$193</f>
        <v>ELETRODUTO DE AÇO GALVANIZADO PESADO, DIÂMETRO DE 25MM (1"), INSTALAÇÃO APARENTE OU SOBRE FORRO COM ABRAÇADEIRA METÁLICA DE CUNHA, TIPO "D", INCLUSIVE ACESSÓRIOS PARA FIXAÇÃO E CONEXÕES</v>
      </c>
      <c r="D373" s="998">
        <f>'06.01-ELETRICO E LUMINOTECNICO'!$H$193</f>
        <v>0</v>
      </c>
      <c r="E373" s="175"/>
      <c r="F373" s="161">
        <f>$E$373*$D$373</f>
        <v>0</v>
      </c>
      <c r="G373" s="176"/>
      <c r="H373" s="167">
        <f>$G$373*$D$373</f>
        <v>0</v>
      </c>
      <c r="I373" s="176"/>
      <c r="J373" s="167">
        <f>$I$373*$D$373</f>
        <v>0</v>
      </c>
      <c r="K373" s="176"/>
      <c r="L373" s="167">
        <f>$K$373*$D$373</f>
        <v>0</v>
      </c>
      <c r="M373" s="176"/>
      <c r="N373" s="167">
        <f>$M$373*$D$373</f>
        <v>0</v>
      </c>
      <c r="O373" s="176"/>
      <c r="P373" s="167">
        <f>$O$373*$D$373</f>
        <v>0</v>
      </c>
      <c r="Q373" s="176">
        <v>1</v>
      </c>
      <c r="R373" s="167">
        <f>$Q$373*$D$373</f>
        <v>0</v>
      </c>
      <c r="S373" s="176"/>
      <c r="T373" s="167">
        <f>$S$373*$D$373</f>
        <v>0</v>
      </c>
      <c r="U373" s="176"/>
      <c r="V373" s="167">
        <f>$U$373*$D$373</f>
        <v>0</v>
      </c>
      <c r="W373" s="176"/>
      <c r="X373" s="167">
        <f>$W$373*$D$373</f>
        <v>0</v>
      </c>
      <c r="Y373" s="176"/>
      <c r="Z373" s="167">
        <f>$Y$373*$D$373</f>
        <v>0</v>
      </c>
      <c r="AA373" s="176"/>
      <c r="AB373" s="167">
        <f>$AA$373*$D$373</f>
        <v>0</v>
      </c>
      <c r="AC373" s="98">
        <f t="shared" si="5"/>
        <v>0</v>
      </c>
      <c r="AF373" t="s">
        <v>2415</v>
      </c>
    </row>
    <row r="374" spans="1:32" ht="15" customHeight="1" thickBot="1">
      <c r="A374">
        <v>2</v>
      </c>
      <c r="B374" s="995"/>
      <c r="C374" s="997"/>
      <c r="D374" s="999"/>
      <c r="E374" s="162">
        <f>$E$373</f>
        <v>0</v>
      </c>
      <c r="F374" s="163">
        <f>$F$373</f>
        <v>0</v>
      </c>
      <c r="G374" s="164">
        <f>$G$373+$E$374</f>
        <v>0</v>
      </c>
      <c r="H374" s="165">
        <f>$H$373+$F$374</f>
        <v>0</v>
      </c>
      <c r="I374" s="164">
        <f>$I$373+$G$374</f>
        <v>0</v>
      </c>
      <c r="J374" s="165">
        <f>$J$373+$H$374</f>
        <v>0</v>
      </c>
      <c r="K374" s="164">
        <f>$K$373+$I$374</f>
        <v>0</v>
      </c>
      <c r="L374" s="165">
        <f>$L$373+$J$374</f>
        <v>0</v>
      </c>
      <c r="M374" s="164">
        <f>$M$373+$K$374</f>
        <v>0</v>
      </c>
      <c r="N374" s="165">
        <f>$N$373+$L$374</f>
        <v>0</v>
      </c>
      <c r="O374" s="164">
        <f>$O$373+$M$374</f>
        <v>0</v>
      </c>
      <c r="P374" s="165">
        <f>$P$373+$N$374</f>
        <v>0</v>
      </c>
      <c r="Q374" s="164">
        <f>$Q$373+$O$374</f>
        <v>1</v>
      </c>
      <c r="R374" s="165">
        <f>$R$373+$P$374</f>
        <v>0</v>
      </c>
      <c r="S374" s="164">
        <f>$S$373+$Q$374</f>
        <v>1</v>
      </c>
      <c r="T374" s="165">
        <f>$T$373+$R$374</f>
        <v>0</v>
      </c>
      <c r="U374" s="164">
        <f>$U$373+$S$374</f>
        <v>1</v>
      </c>
      <c r="V374" s="165">
        <f>$V$373+$T$374</f>
        <v>0</v>
      </c>
      <c r="W374" s="164">
        <f>$W$373+$U$374</f>
        <v>1</v>
      </c>
      <c r="X374" s="165">
        <f>$X$373+$V$374</f>
        <v>0</v>
      </c>
      <c r="Y374" s="164">
        <f>$Y$373+$W$374</f>
        <v>1</v>
      </c>
      <c r="Z374" s="165">
        <f>$Z$373+$X$374</f>
        <v>0</v>
      </c>
      <c r="AA374" s="164">
        <f>$AA$373+$Y$374</f>
        <v>1</v>
      </c>
      <c r="AB374" s="165">
        <f>$AB$373+$Z$374</f>
        <v>0</v>
      </c>
      <c r="AC374" s="98">
        <f t="shared" si="5"/>
        <v>0</v>
      </c>
    </row>
    <row r="375" spans="1:32" ht="15" customHeight="1">
      <c r="A375">
        <v>1</v>
      </c>
      <c r="B375" s="994" t="str">
        <f>'06.01-ELETRICO E LUMINOTECNICO'!$B$194</f>
        <v>06.04.100.36</v>
      </c>
      <c r="C375" s="996" t="str">
        <f>'06.01-ELETRICO E LUMINOTECNICO'!$C$194</f>
        <v>CONDULETE DE ALUMÍNIO, TIPO X, PARA ELETRODUTO DE AÇO GALVANIZADO DN 25 MM (1''), APARENTE - FORNECIMENTO E INSTALAÇÃO. AF_01/2026</v>
      </c>
      <c r="D375" s="998">
        <f>'06.01-ELETRICO E LUMINOTECNICO'!$H$194</f>
        <v>0</v>
      </c>
      <c r="E375" s="175"/>
      <c r="F375" s="161">
        <f>$E$375*$D$375</f>
        <v>0</v>
      </c>
      <c r="G375" s="176"/>
      <c r="H375" s="167">
        <f>$G$375*$D$375</f>
        <v>0</v>
      </c>
      <c r="I375" s="176"/>
      <c r="J375" s="167">
        <f>$I$375*$D$375</f>
        <v>0</v>
      </c>
      <c r="K375" s="176"/>
      <c r="L375" s="167">
        <f>$K$375*$D$375</f>
        <v>0</v>
      </c>
      <c r="M375" s="176"/>
      <c r="N375" s="167">
        <f>$M$375*$D$375</f>
        <v>0</v>
      </c>
      <c r="O375" s="176"/>
      <c r="P375" s="167">
        <f>$O$375*$D$375</f>
        <v>0</v>
      </c>
      <c r="Q375" s="176">
        <v>1</v>
      </c>
      <c r="R375" s="167">
        <f>$Q$375*$D$375</f>
        <v>0</v>
      </c>
      <c r="S375" s="176"/>
      <c r="T375" s="167">
        <f>$S$375*$D$375</f>
        <v>0</v>
      </c>
      <c r="U375" s="176"/>
      <c r="V375" s="167">
        <f>$U$375*$D$375</f>
        <v>0</v>
      </c>
      <c r="W375" s="176"/>
      <c r="X375" s="167">
        <f>$W$375*$D$375</f>
        <v>0</v>
      </c>
      <c r="Y375" s="176"/>
      <c r="Z375" s="167">
        <f>$Y$375*$D$375</f>
        <v>0</v>
      </c>
      <c r="AA375" s="176"/>
      <c r="AB375" s="167">
        <f>$AA$375*$D$375</f>
        <v>0</v>
      </c>
      <c r="AC375" s="98">
        <f t="shared" si="5"/>
        <v>0</v>
      </c>
      <c r="AF375" t="s">
        <v>2416</v>
      </c>
    </row>
    <row r="376" spans="1:32" ht="15" customHeight="1" thickBot="1">
      <c r="A376">
        <v>2</v>
      </c>
      <c r="B376" s="995"/>
      <c r="C376" s="997"/>
      <c r="D376" s="999"/>
      <c r="E376" s="162">
        <f>$E$375</f>
        <v>0</v>
      </c>
      <c r="F376" s="163">
        <f>$F$375</f>
        <v>0</v>
      </c>
      <c r="G376" s="164">
        <f>$G$375+$E$376</f>
        <v>0</v>
      </c>
      <c r="H376" s="165">
        <f>$H$375+$F$376</f>
        <v>0</v>
      </c>
      <c r="I376" s="164">
        <f>$I$375+$G$376</f>
        <v>0</v>
      </c>
      <c r="J376" s="165">
        <f>$J$375+$H$376</f>
        <v>0</v>
      </c>
      <c r="K376" s="164">
        <f>$K$375+$I$376</f>
        <v>0</v>
      </c>
      <c r="L376" s="165">
        <f>$L$375+$J$376</f>
        <v>0</v>
      </c>
      <c r="M376" s="164">
        <f>$M$375+$K$376</f>
        <v>0</v>
      </c>
      <c r="N376" s="165">
        <f>$N$375+$L$376</f>
        <v>0</v>
      </c>
      <c r="O376" s="164">
        <f>$O$375+$M$376</f>
        <v>0</v>
      </c>
      <c r="P376" s="165">
        <f>$P$375+$N$376</f>
        <v>0</v>
      </c>
      <c r="Q376" s="164">
        <f>$Q$375+$O$376</f>
        <v>1</v>
      </c>
      <c r="R376" s="165">
        <f>$R$375+$P$376</f>
        <v>0</v>
      </c>
      <c r="S376" s="164">
        <f>$S$375+$Q$376</f>
        <v>1</v>
      </c>
      <c r="T376" s="165">
        <f>$T$375+$R$376</f>
        <v>0</v>
      </c>
      <c r="U376" s="164">
        <f>$U$375+$S$376</f>
        <v>1</v>
      </c>
      <c r="V376" s="165">
        <f>$V$375+$T$376</f>
        <v>0</v>
      </c>
      <c r="W376" s="164">
        <f>$W$375+$U$376</f>
        <v>1</v>
      </c>
      <c r="X376" s="165">
        <f>$X$375+$V$376</f>
        <v>0</v>
      </c>
      <c r="Y376" s="164">
        <f>$Y$375+$W$376</f>
        <v>1</v>
      </c>
      <c r="Z376" s="165">
        <f>$Z$375+$X$376</f>
        <v>0</v>
      </c>
      <c r="AA376" s="164">
        <f>$AA$375+$Y$376</f>
        <v>1</v>
      </c>
      <c r="AB376" s="165">
        <f>$AB$375+$Z$376</f>
        <v>0</v>
      </c>
      <c r="AC376" s="98">
        <f t="shared" si="5"/>
        <v>0</v>
      </c>
    </row>
    <row r="377" spans="1:32" ht="15" customHeight="1">
      <c r="A377">
        <v>1</v>
      </c>
      <c r="B377" s="994" t="str">
        <f>'06.01-ELETRICO E LUMINOTECNICO'!$B$195</f>
        <v>06.04.100.37</v>
      </c>
      <c r="C377" s="996" t="str">
        <f>'06.01-ELETRICO E LUMINOTECNICO'!$C$195</f>
        <v>CONDULETE DE ALUMINIO, TIPO X, PARA ELETRODUTO DE AÇO GALVANIZADO DN 25MM (1"), APARENTE, INCLUSO SUPORTE, SEM TAMPA - FORNECIMENTO E INSTALAÇÃO</v>
      </c>
      <c r="D377" s="998">
        <f>'06.01-ELETRICO E LUMINOTECNICO'!$H$195</f>
        <v>0</v>
      </c>
      <c r="E377" s="175"/>
      <c r="F377" s="161">
        <f>$E$377*$D$377</f>
        <v>0</v>
      </c>
      <c r="G377" s="176"/>
      <c r="H377" s="167">
        <f>$G$377*$D$377</f>
        <v>0</v>
      </c>
      <c r="I377" s="176"/>
      <c r="J377" s="167">
        <f>$I$377*$D$377</f>
        <v>0</v>
      </c>
      <c r="K377" s="176"/>
      <c r="L377" s="167">
        <f>$K$377*$D$377</f>
        <v>0</v>
      </c>
      <c r="M377" s="176"/>
      <c r="N377" s="167">
        <f>$M$377*$D$377</f>
        <v>0</v>
      </c>
      <c r="O377" s="176"/>
      <c r="P377" s="167">
        <f>$O$377*$D$377</f>
        <v>0</v>
      </c>
      <c r="Q377" s="176">
        <v>1</v>
      </c>
      <c r="R377" s="167">
        <f>$Q$377*$D$377</f>
        <v>0</v>
      </c>
      <c r="S377" s="176"/>
      <c r="T377" s="167">
        <f>$S$377*$D$377</f>
        <v>0</v>
      </c>
      <c r="U377" s="176"/>
      <c r="V377" s="167">
        <f>$U$377*$D$377</f>
        <v>0</v>
      </c>
      <c r="W377" s="176"/>
      <c r="X377" s="167">
        <f>$W$377*$D$377</f>
        <v>0</v>
      </c>
      <c r="Y377" s="176"/>
      <c r="Z377" s="167">
        <f>$Y$377*$D$377</f>
        <v>0</v>
      </c>
      <c r="AA377" s="176"/>
      <c r="AB377" s="167">
        <f>$AA$377*$D$377</f>
        <v>0</v>
      </c>
      <c r="AC377" s="98">
        <f t="shared" si="5"/>
        <v>0</v>
      </c>
      <c r="AF377" t="s">
        <v>2417</v>
      </c>
    </row>
    <row r="378" spans="1:32" ht="15" customHeight="1" thickBot="1">
      <c r="A378">
        <v>2</v>
      </c>
      <c r="B378" s="995"/>
      <c r="C378" s="997"/>
      <c r="D378" s="999"/>
      <c r="E378" s="162">
        <f>$E$377</f>
        <v>0</v>
      </c>
      <c r="F378" s="163">
        <f>$F$377</f>
        <v>0</v>
      </c>
      <c r="G378" s="164">
        <f>$G$377+$E$378</f>
        <v>0</v>
      </c>
      <c r="H378" s="165">
        <f>$H$377+$F$378</f>
        <v>0</v>
      </c>
      <c r="I378" s="164">
        <f>$I$377+$G$378</f>
        <v>0</v>
      </c>
      <c r="J378" s="165">
        <f>$J$377+$H$378</f>
        <v>0</v>
      </c>
      <c r="K378" s="164">
        <f>$K$377+$I$378</f>
        <v>0</v>
      </c>
      <c r="L378" s="165">
        <f>$L$377+$J$378</f>
        <v>0</v>
      </c>
      <c r="M378" s="164">
        <f>$M$377+$K$378</f>
        <v>0</v>
      </c>
      <c r="N378" s="165">
        <f>$N$377+$L$378</f>
        <v>0</v>
      </c>
      <c r="O378" s="164">
        <f>$O$377+$M$378</f>
        <v>0</v>
      </c>
      <c r="P378" s="165">
        <f>$P$377+$N$378</f>
        <v>0</v>
      </c>
      <c r="Q378" s="164">
        <f>$Q$377+$O$378</f>
        <v>1</v>
      </c>
      <c r="R378" s="165">
        <f>$R$377+$P$378</f>
        <v>0</v>
      </c>
      <c r="S378" s="164">
        <f>$S$377+$Q$378</f>
        <v>1</v>
      </c>
      <c r="T378" s="165">
        <f>$T$377+$R$378</f>
        <v>0</v>
      </c>
      <c r="U378" s="164">
        <f>$U$377+$S$378</f>
        <v>1</v>
      </c>
      <c r="V378" s="165">
        <f>$V$377+$T$378</f>
        <v>0</v>
      </c>
      <c r="W378" s="164">
        <f>$W$377+$U$378</f>
        <v>1</v>
      </c>
      <c r="X378" s="165">
        <f>$X$377+$V$378</f>
        <v>0</v>
      </c>
      <c r="Y378" s="164">
        <f>$Y$377+$W$378</f>
        <v>1</v>
      </c>
      <c r="Z378" s="165">
        <f>$Z$377+$X$378</f>
        <v>0</v>
      </c>
      <c r="AA378" s="164">
        <f>$AA$377+$Y$378</f>
        <v>1</v>
      </c>
      <c r="AB378" s="165">
        <f>$AB$377+$Z$378</f>
        <v>0</v>
      </c>
      <c r="AC378" s="98">
        <f t="shared" si="5"/>
        <v>0</v>
      </c>
    </row>
    <row r="379" spans="1:32" ht="15" customHeight="1">
      <c r="A379">
        <v>1</v>
      </c>
      <c r="B379" s="994" t="str">
        <f>'06.01-ELETRICO E LUMINOTECNICO'!$B$196</f>
        <v>06.04.100.38</v>
      </c>
      <c r="C379" s="996" t="str">
        <f>'06.01-ELETRICO E LUMINOTECNICO'!$C$196</f>
        <v>TOMADA BAIXA DE EMBUTIR (1 MÓDULO), 2P+T 10 A, INCLUINDO SUPORTE E PLACA EM ALUMÍNIO - FORNECIMENTO E INSTALAÇÃO.</v>
      </c>
      <c r="D379" s="998">
        <f>'06.01-ELETRICO E LUMINOTECNICO'!$H$196</f>
        <v>0</v>
      </c>
      <c r="E379" s="175"/>
      <c r="F379" s="161">
        <f>$E$379*$D$379</f>
        <v>0</v>
      </c>
      <c r="G379" s="176"/>
      <c r="H379" s="167">
        <f>$G$379*$D$379</f>
        <v>0</v>
      </c>
      <c r="I379" s="176"/>
      <c r="J379" s="167">
        <f>$I$379*$D$379</f>
        <v>0</v>
      </c>
      <c r="K379" s="176"/>
      <c r="L379" s="167">
        <f>$K$379*$D$379</f>
        <v>0</v>
      </c>
      <c r="M379" s="176"/>
      <c r="N379" s="167">
        <f>$M$379*$D$379</f>
        <v>0</v>
      </c>
      <c r="O379" s="176"/>
      <c r="P379" s="167">
        <f>$O$379*$D$379</f>
        <v>0</v>
      </c>
      <c r="Q379" s="176">
        <v>1</v>
      </c>
      <c r="R379" s="167">
        <f>$Q$379*$D$379</f>
        <v>0</v>
      </c>
      <c r="S379" s="176"/>
      <c r="T379" s="167">
        <f>$S$379*$D$379</f>
        <v>0</v>
      </c>
      <c r="U379" s="176"/>
      <c r="V379" s="167">
        <f>$U$379*$D$379</f>
        <v>0</v>
      </c>
      <c r="W379" s="176"/>
      <c r="X379" s="167">
        <f>$W$379*$D$379</f>
        <v>0</v>
      </c>
      <c r="Y379" s="176"/>
      <c r="Z379" s="167">
        <f>$Y$379*$D$379</f>
        <v>0</v>
      </c>
      <c r="AA379" s="176"/>
      <c r="AB379" s="167">
        <f>$AA$379*$D$379</f>
        <v>0</v>
      </c>
      <c r="AC379" s="98">
        <f t="shared" si="5"/>
        <v>0</v>
      </c>
      <c r="AF379" t="s">
        <v>2418</v>
      </c>
    </row>
    <row r="380" spans="1:32" ht="15" customHeight="1" thickBot="1">
      <c r="A380">
        <v>2</v>
      </c>
      <c r="B380" s="995"/>
      <c r="C380" s="997"/>
      <c r="D380" s="999"/>
      <c r="E380" s="162">
        <f>$E$379</f>
        <v>0</v>
      </c>
      <c r="F380" s="163">
        <f>$F$379</f>
        <v>0</v>
      </c>
      <c r="G380" s="164">
        <f>$G$379+$E$380</f>
        <v>0</v>
      </c>
      <c r="H380" s="165">
        <f>$H$379+$F$380</f>
        <v>0</v>
      </c>
      <c r="I380" s="164">
        <f>$I$379+$G$380</f>
        <v>0</v>
      </c>
      <c r="J380" s="165">
        <f>$J$379+$H$380</f>
        <v>0</v>
      </c>
      <c r="K380" s="164">
        <f>$K$379+$I$380</f>
        <v>0</v>
      </c>
      <c r="L380" s="165">
        <f>$L$379+$J$380</f>
        <v>0</v>
      </c>
      <c r="M380" s="164">
        <f>$M$379+$K$380</f>
        <v>0</v>
      </c>
      <c r="N380" s="165">
        <f>$N$379+$L$380</f>
        <v>0</v>
      </c>
      <c r="O380" s="164">
        <f>$O$379+$M$380</f>
        <v>0</v>
      </c>
      <c r="P380" s="165">
        <f>$P$379+$N$380</f>
        <v>0</v>
      </c>
      <c r="Q380" s="164">
        <f>$Q$379+$O$380</f>
        <v>1</v>
      </c>
      <c r="R380" s="165">
        <f>$R$379+$P$380</f>
        <v>0</v>
      </c>
      <c r="S380" s="164">
        <f>$S$379+$Q$380</f>
        <v>1</v>
      </c>
      <c r="T380" s="165">
        <f>$T$379+$R$380</f>
        <v>0</v>
      </c>
      <c r="U380" s="164">
        <f>$U$379+$S$380</f>
        <v>1</v>
      </c>
      <c r="V380" s="165">
        <f>$V$379+$T$380</f>
        <v>0</v>
      </c>
      <c r="W380" s="164">
        <f>$W$379+$U$380</f>
        <v>1</v>
      </c>
      <c r="X380" s="165">
        <f>$X$379+$V$380</f>
        <v>0</v>
      </c>
      <c r="Y380" s="164">
        <f>$Y$379+$W$380</f>
        <v>1</v>
      </c>
      <c r="Z380" s="165">
        <f>$Z$379+$X$380</f>
        <v>0</v>
      </c>
      <c r="AA380" s="164">
        <f>$AA$379+$Y$380</f>
        <v>1</v>
      </c>
      <c r="AB380" s="165">
        <f>$AB$379+$Z$380</f>
        <v>0</v>
      </c>
      <c r="AC380" s="98">
        <f t="shared" si="5"/>
        <v>0</v>
      </c>
    </row>
    <row r="381" spans="1:32" ht="15" customHeight="1">
      <c r="A381">
        <v>1</v>
      </c>
      <c r="B381" s="994" t="str">
        <f>'06.01-ELETRICO E LUMINOTECNICO'!$B$197</f>
        <v>06.04.100.39</v>
      </c>
      <c r="C381" s="996" t="str">
        <f>'06.01-ELETRICO E LUMINOTECNICO'!$C$197</f>
        <v>TOMADA MÉDIA DE EMBUTIR (1 MÓDULO), 2P+T 10 A, INCLUINDO SUPORTE E PLACA EM ALUMÍNIO - FORNECIMENTO E INSTALAÇÃO.</v>
      </c>
      <c r="D381" s="998">
        <f>'06.01-ELETRICO E LUMINOTECNICO'!$H$197</f>
        <v>0</v>
      </c>
      <c r="E381" s="175"/>
      <c r="F381" s="161">
        <f>$E$381*$D$381</f>
        <v>0</v>
      </c>
      <c r="G381" s="176"/>
      <c r="H381" s="167">
        <f>$G$381*$D$381</f>
        <v>0</v>
      </c>
      <c r="I381" s="176"/>
      <c r="J381" s="167">
        <f>$I$381*$D$381</f>
        <v>0</v>
      </c>
      <c r="K381" s="176"/>
      <c r="L381" s="167">
        <f>$K$381*$D$381</f>
        <v>0</v>
      </c>
      <c r="M381" s="176"/>
      <c r="N381" s="167">
        <f>$M$381*$D$381</f>
        <v>0</v>
      </c>
      <c r="O381" s="176"/>
      <c r="P381" s="167">
        <f>$O$381*$D$381</f>
        <v>0</v>
      </c>
      <c r="Q381" s="176">
        <v>1</v>
      </c>
      <c r="R381" s="167">
        <f>$Q$381*$D$381</f>
        <v>0</v>
      </c>
      <c r="S381" s="176"/>
      <c r="T381" s="167">
        <f>$S$381*$D$381</f>
        <v>0</v>
      </c>
      <c r="U381" s="176"/>
      <c r="V381" s="167">
        <f>$U$381*$D$381</f>
        <v>0</v>
      </c>
      <c r="W381" s="176"/>
      <c r="X381" s="167">
        <f>$W$381*$D$381</f>
        <v>0</v>
      </c>
      <c r="Y381" s="176"/>
      <c r="Z381" s="167">
        <f>$Y$381*$D$381</f>
        <v>0</v>
      </c>
      <c r="AA381" s="176"/>
      <c r="AB381" s="167">
        <f>$AA$381*$D$381</f>
        <v>0</v>
      </c>
      <c r="AC381" s="98">
        <f t="shared" si="5"/>
        <v>0</v>
      </c>
      <c r="AF381" t="s">
        <v>2419</v>
      </c>
    </row>
    <row r="382" spans="1:32" ht="15" customHeight="1" thickBot="1">
      <c r="A382">
        <v>2</v>
      </c>
      <c r="B382" s="995"/>
      <c r="C382" s="997"/>
      <c r="D382" s="999"/>
      <c r="E382" s="162">
        <f>$E$381</f>
        <v>0</v>
      </c>
      <c r="F382" s="163">
        <f>$F$381</f>
        <v>0</v>
      </c>
      <c r="G382" s="164">
        <f>$G$381+$E$382</f>
        <v>0</v>
      </c>
      <c r="H382" s="165">
        <f>$H$381+$F$382</f>
        <v>0</v>
      </c>
      <c r="I382" s="164">
        <f>$I$381+$G$382</f>
        <v>0</v>
      </c>
      <c r="J382" s="165">
        <f>$J$381+$H$382</f>
        <v>0</v>
      </c>
      <c r="K382" s="164">
        <f>$K$381+$I$382</f>
        <v>0</v>
      </c>
      <c r="L382" s="165">
        <f>$L$381+$J$382</f>
        <v>0</v>
      </c>
      <c r="M382" s="164">
        <f>$M$381+$K$382</f>
        <v>0</v>
      </c>
      <c r="N382" s="165">
        <f>$N$381+$L$382</f>
        <v>0</v>
      </c>
      <c r="O382" s="164">
        <f>$O$381+$M$382</f>
        <v>0</v>
      </c>
      <c r="P382" s="165">
        <f>$P$381+$N$382</f>
        <v>0</v>
      </c>
      <c r="Q382" s="164">
        <f>$Q$381+$O$382</f>
        <v>1</v>
      </c>
      <c r="R382" s="165">
        <f>$R$381+$P$382</f>
        <v>0</v>
      </c>
      <c r="S382" s="164">
        <f>$S$381+$Q$382</f>
        <v>1</v>
      </c>
      <c r="T382" s="165">
        <f>$T$381+$R$382</f>
        <v>0</v>
      </c>
      <c r="U382" s="164">
        <f>$U$381+$S$382</f>
        <v>1</v>
      </c>
      <c r="V382" s="165">
        <f>$V$381+$T$382</f>
        <v>0</v>
      </c>
      <c r="W382" s="164">
        <f>$W$381+$U$382</f>
        <v>1</v>
      </c>
      <c r="X382" s="165">
        <f>$X$381+$V$382</f>
        <v>0</v>
      </c>
      <c r="Y382" s="164">
        <f>$Y$381+$W$382</f>
        <v>1</v>
      </c>
      <c r="Z382" s="165">
        <f>$Z$381+$X$382</f>
        <v>0</v>
      </c>
      <c r="AA382" s="164">
        <f>$AA$381+$Y$382</f>
        <v>1</v>
      </c>
      <c r="AB382" s="165">
        <f>$AB$381+$Z$382</f>
        <v>0</v>
      </c>
      <c r="AC382" s="98">
        <f t="shared" si="5"/>
        <v>0</v>
      </c>
    </row>
    <row r="383" spans="1:32" ht="15" customHeight="1">
      <c r="A383">
        <v>1</v>
      </c>
      <c r="B383" s="994" t="str">
        <f>'06.01-ELETRICO E LUMINOTECNICO'!$B$198</f>
        <v>06.04.100.40</v>
      </c>
      <c r="C383" s="996" t="str">
        <f>'06.01-ELETRICO E LUMINOTECNICO'!$C$198</f>
        <v>TOMADA ALTA DE EMBUTIR (1 MÓDULO), 2P+T 10 A, INCLUINDO SUPORTE E PLACA EM ALUMÍNIO - FORNECIMENTO E INSTALAÇÃO.</v>
      </c>
      <c r="D383" s="998">
        <f>'06.01-ELETRICO E LUMINOTECNICO'!$H$198</f>
        <v>0</v>
      </c>
      <c r="E383" s="175"/>
      <c r="F383" s="161">
        <f>$E$383*$D$383</f>
        <v>0</v>
      </c>
      <c r="G383" s="176"/>
      <c r="H383" s="167">
        <f>$G$383*$D$383</f>
        <v>0</v>
      </c>
      <c r="I383" s="176"/>
      <c r="J383" s="167">
        <f>$I$383*$D$383</f>
        <v>0</v>
      </c>
      <c r="K383" s="176"/>
      <c r="L383" s="167">
        <f>$K$383*$D$383</f>
        <v>0</v>
      </c>
      <c r="M383" s="176"/>
      <c r="N383" s="167">
        <f>$M$383*$D$383</f>
        <v>0</v>
      </c>
      <c r="O383" s="176"/>
      <c r="P383" s="167">
        <f>$O$383*$D$383</f>
        <v>0</v>
      </c>
      <c r="Q383" s="176">
        <v>1</v>
      </c>
      <c r="R383" s="167">
        <f>$Q$383*$D$383</f>
        <v>0</v>
      </c>
      <c r="S383" s="176"/>
      <c r="T383" s="167">
        <f>$S$383*$D$383</f>
        <v>0</v>
      </c>
      <c r="U383" s="176"/>
      <c r="V383" s="167">
        <f>$U$383*$D$383</f>
        <v>0</v>
      </c>
      <c r="W383" s="176"/>
      <c r="X383" s="167">
        <f>$W$383*$D$383</f>
        <v>0</v>
      </c>
      <c r="Y383" s="176"/>
      <c r="Z383" s="167">
        <f>$Y$383*$D$383</f>
        <v>0</v>
      </c>
      <c r="AA383" s="176"/>
      <c r="AB383" s="167">
        <f>$AA$383*$D$383</f>
        <v>0</v>
      </c>
      <c r="AC383" s="98">
        <f t="shared" si="5"/>
        <v>0</v>
      </c>
      <c r="AF383" t="s">
        <v>2420</v>
      </c>
    </row>
    <row r="384" spans="1:32" ht="15" customHeight="1" thickBot="1">
      <c r="A384">
        <v>2</v>
      </c>
      <c r="B384" s="995"/>
      <c r="C384" s="997"/>
      <c r="D384" s="999"/>
      <c r="E384" s="162">
        <f>$E$383</f>
        <v>0</v>
      </c>
      <c r="F384" s="163">
        <f>$F$383</f>
        <v>0</v>
      </c>
      <c r="G384" s="164">
        <f>$G$383+$E$384</f>
        <v>0</v>
      </c>
      <c r="H384" s="165">
        <f>$H$383+$F$384</f>
        <v>0</v>
      </c>
      <c r="I384" s="164">
        <f>$I$383+$G$384</f>
        <v>0</v>
      </c>
      <c r="J384" s="165">
        <f>$J$383+$H$384</f>
        <v>0</v>
      </c>
      <c r="K384" s="164">
        <f>$K$383+$I$384</f>
        <v>0</v>
      </c>
      <c r="L384" s="165">
        <f>$L$383+$J$384</f>
        <v>0</v>
      </c>
      <c r="M384" s="164">
        <f>$M$383+$K$384</f>
        <v>0</v>
      </c>
      <c r="N384" s="165">
        <f>$N$383+$L$384</f>
        <v>0</v>
      </c>
      <c r="O384" s="164">
        <f>$O$383+$M$384</f>
        <v>0</v>
      </c>
      <c r="P384" s="165">
        <f>$P$383+$N$384</f>
        <v>0</v>
      </c>
      <c r="Q384" s="164">
        <f>$Q$383+$O$384</f>
        <v>1</v>
      </c>
      <c r="R384" s="165">
        <f>$R$383+$P$384</f>
        <v>0</v>
      </c>
      <c r="S384" s="164">
        <f>$S$383+$Q$384</f>
        <v>1</v>
      </c>
      <c r="T384" s="165">
        <f>$T$383+$R$384</f>
        <v>0</v>
      </c>
      <c r="U384" s="164">
        <f>$U$383+$S$384</f>
        <v>1</v>
      </c>
      <c r="V384" s="165">
        <f>$V$383+$T$384</f>
        <v>0</v>
      </c>
      <c r="W384" s="164">
        <f>$W$383+$U$384</f>
        <v>1</v>
      </c>
      <c r="X384" s="165">
        <f>$X$383+$V$384</f>
        <v>0</v>
      </c>
      <c r="Y384" s="164">
        <f>$Y$383+$W$384</f>
        <v>1</v>
      </c>
      <c r="Z384" s="165">
        <f>$Z$383+$X$384</f>
        <v>0</v>
      </c>
      <c r="AA384" s="164">
        <f>$AA$383+$Y$384</f>
        <v>1</v>
      </c>
      <c r="AB384" s="165">
        <f>$AB$383+$Z$384</f>
        <v>0</v>
      </c>
      <c r="AC384" s="98">
        <f t="shared" si="5"/>
        <v>0</v>
      </c>
    </row>
    <row r="385" spans="1:32" ht="15" customHeight="1">
      <c r="A385">
        <v>1</v>
      </c>
      <c r="B385" s="994" t="str">
        <f>'06.01-ELETRICO E LUMINOTECNICO'!$B$199</f>
        <v>06.04.100.41</v>
      </c>
      <c r="C385" s="996" t="str">
        <f>'06.01-ELETRICO E LUMINOTECNICO'!$C$199</f>
        <v>TOMADA INDUSTRIAL/MOTOR DE SOBREPOR 3P+T - FORNECIMENTO E INSTALAÇÃO</v>
      </c>
      <c r="D385" s="998">
        <f>'06.01-ELETRICO E LUMINOTECNICO'!$H$199</f>
        <v>0</v>
      </c>
      <c r="E385" s="175"/>
      <c r="F385" s="161">
        <f>$E$385*$D$385</f>
        <v>0</v>
      </c>
      <c r="G385" s="176"/>
      <c r="H385" s="167">
        <f>$G$385*$D$385</f>
        <v>0</v>
      </c>
      <c r="I385" s="176"/>
      <c r="J385" s="167">
        <f>$I$385*$D$385</f>
        <v>0</v>
      </c>
      <c r="K385" s="176"/>
      <c r="L385" s="167">
        <f>$K$385*$D$385</f>
        <v>0</v>
      </c>
      <c r="M385" s="176"/>
      <c r="N385" s="167">
        <f>$M$385*$D$385</f>
        <v>0</v>
      </c>
      <c r="O385" s="176"/>
      <c r="P385" s="167">
        <f>$O$385*$D$385</f>
        <v>0</v>
      </c>
      <c r="Q385" s="176">
        <v>1</v>
      </c>
      <c r="R385" s="167">
        <f>$Q$385*$D$385</f>
        <v>0</v>
      </c>
      <c r="S385" s="176"/>
      <c r="T385" s="167">
        <f>$S$385*$D$385</f>
        <v>0</v>
      </c>
      <c r="U385" s="176"/>
      <c r="V385" s="167">
        <f>$U$385*$D$385</f>
        <v>0</v>
      </c>
      <c r="W385" s="176"/>
      <c r="X385" s="167">
        <f>$W$385*$D$385</f>
        <v>0</v>
      </c>
      <c r="Y385" s="176"/>
      <c r="Z385" s="167">
        <f>$Y$385*$D$385</f>
        <v>0</v>
      </c>
      <c r="AA385" s="176"/>
      <c r="AB385" s="167">
        <f>$AA$385*$D$385</f>
        <v>0</v>
      </c>
      <c r="AC385" s="98">
        <f t="shared" si="5"/>
        <v>0</v>
      </c>
      <c r="AF385" t="s">
        <v>2421</v>
      </c>
    </row>
    <row r="386" spans="1:32" ht="15" customHeight="1" thickBot="1">
      <c r="A386">
        <v>2</v>
      </c>
      <c r="B386" s="995"/>
      <c r="C386" s="997"/>
      <c r="D386" s="999"/>
      <c r="E386" s="162">
        <f>$E$385</f>
        <v>0</v>
      </c>
      <c r="F386" s="163">
        <f>$F$385</f>
        <v>0</v>
      </c>
      <c r="G386" s="164">
        <f>$G$385+$E$386</f>
        <v>0</v>
      </c>
      <c r="H386" s="165">
        <f>$H$385+$F$386</f>
        <v>0</v>
      </c>
      <c r="I386" s="164">
        <f>$I$385+$G$386</f>
        <v>0</v>
      </c>
      <c r="J386" s="165">
        <f>$J$385+$H$386</f>
        <v>0</v>
      </c>
      <c r="K386" s="164">
        <f>$K$385+$I$386</f>
        <v>0</v>
      </c>
      <c r="L386" s="165">
        <f>$L$385+$J$386</f>
        <v>0</v>
      </c>
      <c r="M386" s="164">
        <f>$M$385+$K$386</f>
        <v>0</v>
      </c>
      <c r="N386" s="165">
        <f>$N$385+$L$386</f>
        <v>0</v>
      </c>
      <c r="O386" s="164">
        <f>$O$385+$M$386</f>
        <v>0</v>
      </c>
      <c r="P386" s="165">
        <f>$P$385+$N$386</f>
        <v>0</v>
      </c>
      <c r="Q386" s="164">
        <f>$Q$385+$O$386</f>
        <v>1</v>
      </c>
      <c r="R386" s="165">
        <f>$R$385+$P$386</f>
        <v>0</v>
      </c>
      <c r="S386" s="164">
        <f>$S$385+$Q$386</f>
        <v>1</v>
      </c>
      <c r="T386" s="165">
        <f>$T$385+$R$386</f>
        <v>0</v>
      </c>
      <c r="U386" s="164">
        <f>$U$385+$S$386</f>
        <v>1</v>
      </c>
      <c r="V386" s="165">
        <f>$V$385+$T$386</f>
        <v>0</v>
      </c>
      <c r="W386" s="164">
        <f>$W$385+$U$386</f>
        <v>1</v>
      </c>
      <c r="X386" s="165">
        <f>$X$385+$V$386</f>
        <v>0</v>
      </c>
      <c r="Y386" s="164">
        <f>$Y$385+$W$386</f>
        <v>1</v>
      </c>
      <c r="Z386" s="165">
        <f>$Z$385+$X$386</f>
        <v>0</v>
      </c>
      <c r="AA386" s="164">
        <f>$AA$385+$Y$386</f>
        <v>1</v>
      </c>
      <c r="AB386" s="165">
        <f>$AB$385+$Z$386</f>
        <v>0</v>
      </c>
      <c r="AC386" s="98">
        <f t="shared" si="5"/>
        <v>0</v>
      </c>
    </row>
    <row r="387" spans="1:32" ht="15" customHeight="1">
      <c r="A387">
        <v>1</v>
      </c>
      <c r="B387" s="994" t="str">
        <f>'06.01-ELETRICO E LUMINOTECNICO'!$B$200</f>
        <v>06.04.100.42</v>
      </c>
      <c r="C387" s="996" t="str">
        <f>'06.01-ELETRICO E LUMINOTECNICO'!$C$200</f>
        <v>INTERRUPTOR SIMPLES (1 MÓDULO), 10A/250V, INCLUINDO SUPORTE E PLACA EM ALUMÍNIO- FORNECIMENTO E INSTALAÇÃO.</v>
      </c>
      <c r="D387" s="998">
        <f>'06.01-ELETRICO E LUMINOTECNICO'!$H$200</f>
        <v>0</v>
      </c>
      <c r="E387" s="175"/>
      <c r="F387" s="161">
        <f>$E$387*$D$387</f>
        <v>0</v>
      </c>
      <c r="G387" s="176"/>
      <c r="H387" s="167">
        <f>$G$387*$D$387</f>
        <v>0</v>
      </c>
      <c r="I387" s="176"/>
      <c r="J387" s="167">
        <f>$I$387*$D$387</f>
        <v>0</v>
      </c>
      <c r="K387" s="176"/>
      <c r="L387" s="167">
        <f>$K$387*$D$387</f>
        <v>0</v>
      </c>
      <c r="M387" s="176"/>
      <c r="N387" s="167">
        <f>$M$387*$D$387</f>
        <v>0</v>
      </c>
      <c r="O387" s="176"/>
      <c r="P387" s="167">
        <f>$O$387*$D$387</f>
        <v>0</v>
      </c>
      <c r="Q387" s="176">
        <v>1</v>
      </c>
      <c r="R387" s="167">
        <f>$Q$387*$D$387</f>
        <v>0</v>
      </c>
      <c r="S387" s="176"/>
      <c r="T387" s="167">
        <f>$S$387*$D$387</f>
        <v>0</v>
      </c>
      <c r="U387" s="176"/>
      <c r="V387" s="167">
        <f>$U$387*$D$387</f>
        <v>0</v>
      </c>
      <c r="W387" s="176"/>
      <c r="X387" s="167">
        <f>$W$387*$D$387</f>
        <v>0</v>
      </c>
      <c r="Y387" s="176"/>
      <c r="Z387" s="167">
        <f>$Y$387*$D$387</f>
        <v>0</v>
      </c>
      <c r="AA387" s="176"/>
      <c r="AB387" s="167">
        <f>$AA$387*$D$387</f>
        <v>0</v>
      </c>
      <c r="AC387" s="98">
        <f t="shared" si="5"/>
        <v>0</v>
      </c>
      <c r="AF387" t="s">
        <v>2422</v>
      </c>
    </row>
    <row r="388" spans="1:32" ht="15" customHeight="1" thickBot="1">
      <c r="A388">
        <v>2</v>
      </c>
      <c r="B388" s="995"/>
      <c r="C388" s="997"/>
      <c r="D388" s="999"/>
      <c r="E388" s="162">
        <f>$E$387</f>
        <v>0</v>
      </c>
      <c r="F388" s="163">
        <f>$F$387</f>
        <v>0</v>
      </c>
      <c r="G388" s="164">
        <f>$G$387+$E$388</f>
        <v>0</v>
      </c>
      <c r="H388" s="165">
        <f>$H$387+$F$388</f>
        <v>0</v>
      </c>
      <c r="I388" s="164">
        <f>$I$387+$G$388</f>
        <v>0</v>
      </c>
      <c r="J388" s="165">
        <f>$J$387+$H$388</f>
        <v>0</v>
      </c>
      <c r="K388" s="164">
        <f>$K$387+$I$388</f>
        <v>0</v>
      </c>
      <c r="L388" s="165">
        <f>$L$387+$J$388</f>
        <v>0</v>
      </c>
      <c r="M388" s="164">
        <f>$M$387+$K$388</f>
        <v>0</v>
      </c>
      <c r="N388" s="165">
        <f>$N$387+$L$388</f>
        <v>0</v>
      </c>
      <c r="O388" s="164">
        <f>$O$387+$M$388</f>
        <v>0</v>
      </c>
      <c r="P388" s="165">
        <f>$P$387+$N$388</f>
        <v>0</v>
      </c>
      <c r="Q388" s="164">
        <f>$Q$387+$O$388</f>
        <v>1</v>
      </c>
      <c r="R388" s="165">
        <f>$R$387+$P$388</f>
        <v>0</v>
      </c>
      <c r="S388" s="164">
        <f>$S$387+$Q$388</f>
        <v>1</v>
      </c>
      <c r="T388" s="165">
        <f>$T$387+$R$388</f>
        <v>0</v>
      </c>
      <c r="U388" s="164">
        <f>$U$387+$S$388</f>
        <v>1</v>
      </c>
      <c r="V388" s="165">
        <f>$V$387+$T$388</f>
        <v>0</v>
      </c>
      <c r="W388" s="164">
        <f>$W$387+$U$388</f>
        <v>1</v>
      </c>
      <c r="X388" s="165">
        <f>$X$387+$V$388</f>
        <v>0</v>
      </c>
      <c r="Y388" s="164">
        <f>$Y$387+$W$388</f>
        <v>1</v>
      </c>
      <c r="Z388" s="165">
        <f>$Z$387+$X$388</f>
        <v>0</v>
      </c>
      <c r="AA388" s="164">
        <f>$AA$387+$Y$388</f>
        <v>1</v>
      </c>
      <c r="AB388" s="165">
        <f>$AB$387+$Z$388</f>
        <v>0</v>
      </c>
      <c r="AC388" s="98">
        <f t="shared" si="5"/>
        <v>0</v>
      </c>
    </row>
    <row r="389" spans="1:32" ht="15" customHeight="1">
      <c r="A389">
        <v>1</v>
      </c>
      <c r="B389" s="994" t="str">
        <f>'06.01-ELETRICO E LUMINOTECNICO'!$B$201</f>
        <v>06.04.100.43</v>
      </c>
      <c r="C389" s="996" t="str">
        <f>'06.01-ELETRICO E LUMINOTECNICO'!$C$201</f>
        <v>INTERRUPTOR SIMPLES (2 MÓDULOS), 10A/250V, INCLUINDO SUPORTE E PLACA EM ALUMÍNIO - FORNECIMENTO E INSTALAÇÃO.</v>
      </c>
      <c r="D389" s="998">
        <f>'06.01-ELETRICO E LUMINOTECNICO'!$H$201</f>
        <v>0</v>
      </c>
      <c r="E389" s="175"/>
      <c r="F389" s="161">
        <f>$E$389*$D$389</f>
        <v>0</v>
      </c>
      <c r="G389" s="176"/>
      <c r="H389" s="167">
        <f>$G$389*$D$389</f>
        <v>0</v>
      </c>
      <c r="I389" s="176"/>
      <c r="J389" s="167">
        <f>$I$389*$D$389</f>
        <v>0</v>
      </c>
      <c r="K389" s="176"/>
      <c r="L389" s="167">
        <f>$K$389*$D$389</f>
        <v>0</v>
      </c>
      <c r="M389" s="176"/>
      <c r="N389" s="167">
        <f>$M$389*$D$389</f>
        <v>0</v>
      </c>
      <c r="O389" s="176"/>
      <c r="P389" s="167">
        <f>$O$389*$D$389</f>
        <v>0</v>
      </c>
      <c r="Q389" s="176">
        <v>1</v>
      </c>
      <c r="R389" s="167">
        <f>$Q$389*$D$389</f>
        <v>0</v>
      </c>
      <c r="S389" s="176"/>
      <c r="T389" s="167">
        <f>$S$389*$D$389</f>
        <v>0</v>
      </c>
      <c r="U389" s="176"/>
      <c r="V389" s="167">
        <f>$U$389*$D$389</f>
        <v>0</v>
      </c>
      <c r="W389" s="176"/>
      <c r="X389" s="167">
        <f>$W$389*$D$389</f>
        <v>0</v>
      </c>
      <c r="Y389" s="176"/>
      <c r="Z389" s="167">
        <f>$Y$389*$D$389</f>
        <v>0</v>
      </c>
      <c r="AA389" s="176"/>
      <c r="AB389" s="167">
        <f>$AA$389*$D$389</f>
        <v>0</v>
      </c>
      <c r="AC389" s="98">
        <f t="shared" si="5"/>
        <v>0</v>
      </c>
      <c r="AF389" t="s">
        <v>2423</v>
      </c>
    </row>
    <row r="390" spans="1:32" ht="15" customHeight="1" thickBot="1">
      <c r="A390">
        <v>2</v>
      </c>
      <c r="B390" s="995"/>
      <c r="C390" s="997"/>
      <c r="D390" s="999"/>
      <c r="E390" s="162">
        <f>$E$389</f>
        <v>0</v>
      </c>
      <c r="F390" s="163">
        <f>$F$389</f>
        <v>0</v>
      </c>
      <c r="G390" s="164">
        <f>$G$389+$E$390</f>
        <v>0</v>
      </c>
      <c r="H390" s="165">
        <f>$H$389+$F$390</f>
        <v>0</v>
      </c>
      <c r="I390" s="164">
        <f>$I$389+$G$390</f>
        <v>0</v>
      </c>
      <c r="J390" s="165">
        <f>$J$389+$H$390</f>
        <v>0</v>
      </c>
      <c r="K390" s="164">
        <f>$K$389+$I$390</f>
        <v>0</v>
      </c>
      <c r="L390" s="165">
        <f>$L$389+$J$390</f>
        <v>0</v>
      </c>
      <c r="M390" s="164">
        <f>$M$389+$K$390</f>
        <v>0</v>
      </c>
      <c r="N390" s="165">
        <f>$N$389+$L$390</f>
        <v>0</v>
      </c>
      <c r="O390" s="164">
        <f>$O$389+$M$390</f>
        <v>0</v>
      </c>
      <c r="P390" s="165">
        <f>$P$389+$N$390</f>
        <v>0</v>
      </c>
      <c r="Q390" s="164">
        <f>$Q$389+$O$390</f>
        <v>1</v>
      </c>
      <c r="R390" s="165">
        <f>$R$389+$P$390</f>
        <v>0</v>
      </c>
      <c r="S390" s="164">
        <f>$S$389+$Q$390</f>
        <v>1</v>
      </c>
      <c r="T390" s="165">
        <f>$T$389+$R$390</f>
        <v>0</v>
      </c>
      <c r="U390" s="164">
        <f>$U$389+$S$390</f>
        <v>1</v>
      </c>
      <c r="V390" s="165">
        <f>$V$389+$T$390</f>
        <v>0</v>
      </c>
      <c r="W390" s="164">
        <f>$W$389+$U$390</f>
        <v>1</v>
      </c>
      <c r="X390" s="165">
        <f>$X$389+$V$390</f>
        <v>0</v>
      </c>
      <c r="Y390" s="164">
        <f>$Y$389+$W$390</f>
        <v>1</v>
      </c>
      <c r="Z390" s="165">
        <f>$Z$389+$X$390</f>
        <v>0</v>
      </c>
      <c r="AA390" s="164">
        <f>$AA$389+$Y$390</f>
        <v>1</v>
      </c>
      <c r="AB390" s="165">
        <f>$AB$389+$Z$390</f>
        <v>0</v>
      </c>
      <c r="AC390" s="98">
        <f t="shared" si="5"/>
        <v>0</v>
      </c>
    </row>
    <row r="391" spans="1:32" ht="15" customHeight="1">
      <c r="A391">
        <v>1</v>
      </c>
      <c r="B391" s="994" t="str">
        <f>'06.01-ELETRICO E LUMINOTECNICO'!$B$202</f>
        <v>06.04.100.44</v>
      </c>
      <c r="C391" s="996" t="str">
        <f>'06.01-ELETRICO E LUMINOTECNICO'!$C$202</f>
        <v>INTERRUPTOR SIMPLES (3 MÓDULOS), 10A/250V, INCLUINDO SUPORTE E PLACA EM ALUMÍNIO - FORNECIMENTO E INSTALAÇÃO.</v>
      </c>
      <c r="D391" s="998">
        <f>'06.01-ELETRICO E LUMINOTECNICO'!$H$202</f>
        <v>0</v>
      </c>
      <c r="E391" s="175"/>
      <c r="F391" s="161">
        <f>$E$391*$D$391</f>
        <v>0</v>
      </c>
      <c r="G391" s="176"/>
      <c r="H391" s="167">
        <f>$G$391*$D$391</f>
        <v>0</v>
      </c>
      <c r="I391" s="176"/>
      <c r="J391" s="167">
        <f>$I$391*$D$391</f>
        <v>0</v>
      </c>
      <c r="K391" s="176"/>
      <c r="L391" s="167">
        <f>$K$391*$D$391</f>
        <v>0</v>
      </c>
      <c r="M391" s="176"/>
      <c r="N391" s="167">
        <f>$M$391*$D$391</f>
        <v>0</v>
      </c>
      <c r="O391" s="176"/>
      <c r="P391" s="167">
        <f>$O$391*$D$391</f>
        <v>0</v>
      </c>
      <c r="Q391" s="176">
        <v>1</v>
      </c>
      <c r="R391" s="167">
        <f>$Q$391*$D$391</f>
        <v>0</v>
      </c>
      <c r="S391" s="176"/>
      <c r="T391" s="167">
        <f>$S$391*$D$391</f>
        <v>0</v>
      </c>
      <c r="U391" s="176"/>
      <c r="V391" s="167">
        <f>$U$391*$D$391</f>
        <v>0</v>
      </c>
      <c r="W391" s="176"/>
      <c r="X391" s="167">
        <f>$W$391*$D$391</f>
        <v>0</v>
      </c>
      <c r="Y391" s="176"/>
      <c r="Z391" s="167">
        <f>$Y$391*$D$391</f>
        <v>0</v>
      </c>
      <c r="AA391" s="176"/>
      <c r="AB391" s="167">
        <f>$AA$391*$D$391</f>
        <v>0</v>
      </c>
      <c r="AC391" s="98">
        <f t="shared" si="5"/>
        <v>0</v>
      </c>
      <c r="AF391" t="s">
        <v>2424</v>
      </c>
    </row>
    <row r="392" spans="1:32" ht="15" customHeight="1" thickBot="1">
      <c r="A392">
        <v>2</v>
      </c>
      <c r="B392" s="995"/>
      <c r="C392" s="997"/>
      <c r="D392" s="999"/>
      <c r="E392" s="162">
        <f>$E$391</f>
        <v>0</v>
      </c>
      <c r="F392" s="163">
        <f>$F$391</f>
        <v>0</v>
      </c>
      <c r="G392" s="164">
        <f>$G$391+$E$392</f>
        <v>0</v>
      </c>
      <c r="H392" s="165">
        <f>$H$391+$F$392</f>
        <v>0</v>
      </c>
      <c r="I392" s="164">
        <f>$I$391+$G$392</f>
        <v>0</v>
      </c>
      <c r="J392" s="165">
        <f>$J$391+$H$392</f>
        <v>0</v>
      </c>
      <c r="K392" s="164">
        <f>$K$391+$I$392</f>
        <v>0</v>
      </c>
      <c r="L392" s="165">
        <f>$L$391+$J$392</f>
        <v>0</v>
      </c>
      <c r="M392" s="164">
        <f>$M$391+$K$392</f>
        <v>0</v>
      </c>
      <c r="N392" s="165">
        <f>$N$391+$L$392</f>
        <v>0</v>
      </c>
      <c r="O392" s="164">
        <f>$O$391+$M$392</f>
        <v>0</v>
      </c>
      <c r="P392" s="165">
        <f>$P$391+$N$392</f>
        <v>0</v>
      </c>
      <c r="Q392" s="164">
        <f>$Q$391+$O$392</f>
        <v>1</v>
      </c>
      <c r="R392" s="165">
        <f>$R$391+$P$392</f>
        <v>0</v>
      </c>
      <c r="S392" s="164">
        <f>$S$391+$Q$392</f>
        <v>1</v>
      </c>
      <c r="T392" s="165">
        <f>$T$391+$R$392</f>
        <v>0</v>
      </c>
      <c r="U392" s="164">
        <f>$U$391+$S$392</f>
        <v>1</v>
      </c>
      <c r="V392" s="165">
        <f>$V$391+$T$392</f>
        <v>0</v>
      </c>
      <c r="W392" s="164">
        <f>$W$391+$U$392</f>
        <v>1</v>
      </c>
      <c r="X392" s="165">
        <f>$X$391+$V$392</f>
        <v>0</v>
      </c>
      <c r="Y392" s="164">
        <f>$Y$391+$W$392</f>
        <v>1</v>
      </c>
      <c r="Z392" s="165">
        <f>$Z$391+$X$392</f>
        <v>0</v>
      </c>
      <c r="AA392" s="164">
        <f>$AA$391+$Y$392</f>
        <v>1</v>
      </c>
      <c r="AB392" s="165">
        <f>$AB$391+$Z$392</f>
        <v>0</v>
      </c>
      <c r="AC392" s="98">
        <f t="shared" si="5"/>
        <v>0</v>
      </c>
    </row>
    <row r="393" spans="1:32" ht="15" customHeight="1">
      <c r="A393">
        <v>1</v>
      </c>
      <c r="B393" s="994" t="str">
        <f>'06.01-ELETRICO E LUMINOTECNICO'!$B$203</f>
        <v>06.04.100.45</v>
      </c>
      <c r="C393" s="996" t="str">
        <f>'06.01-ELETRICO E LUMINOTECNICO'!$C$203</f>
        <v>INTERRUPTOR PARALELO (1 MÓDULO), 10A/250V, INCLUINDO SUPORTE E PLACA EM ALUMÍNIO - FORNECIMENTO E INSTALAÇÃO.</v>
      </c>
      <c r="D393" s="998">
        <f>'06.01-ELETRICO E LUMINOTECNICO'!$H$203</f>
        <v>0</v>
      </c>
      <c r="E393" s="175"/>
      <c r="F393" s="161">
        <f>$E$393*$D$393</f>
        <v>0</v>
      </c>
      <c r="G393" s="176"/>
      <c r="H393" s="167">
        <f>$G$393*$D$393</f>
        <v>0</v>
      </c>
      <c r="I393" s="176"/>
      <c r="J393" s="167">
        <f>$I$393*$D$393</f>
        <v>0</v>
      </c>
      <c r="K393" s="176"/>
      <c r="L393" s="167">
        <f>$K$393*$D$393</f>
        <v>0</v>
      </c>
      <c r="M393" s="176"/>
      <c r="N393" s="167">
        <f>$M$393*$D$393</f>
        <v>0</v>
      </c>
      <c r="O393" s="176"/>
      <c r="P393" s="167">
        <f>$O$393*$D$393</f>
        <v>0</v>
      </c>
      <c r="Q393" s="176">
        <v>1</v>
      </c>
      <c r="R393" s="167">
        <f>$Q$393*$D$393</f>
        <v>0</v>
      </c>
      <c r="S393" s="176"/>
      <c r="T393" s="167">
        <f>$S$393*$D$393</f>
        <v>0</v>
      </c>
      <c r="U393" s="176"/>
      <c r="V393" s="167">
        <f>$U$393*$D$393</f>
        <v>0</v>
      </c>
      <c r="W393" s="176"/>
      <c r="X393" s="167">
        <f>$W$393*$D$393</f>
        <v>0</v>
      </c>
      <c r="Y393" s="176"/>
      <c r="Z393" s="167">
        <f>$Y$393*$D$393</f>
        <v>0</v>
      </c>
      <c r="AA393" s="176"/>
      <c r="AB393" s="167">
        <f>$AA$393*$D$393</f>
        <v>0</v>
      </c>
      <c r="AC393" s="98">
        <f t="shared" si="5"/>
        <v>0</v>
      </c>
      <c r="AF393" t="s">
        <v>2425</v>
      </c>
    </row>
    <row r="394" spans="1:32" ht="15" customHeight="1" thickBot="1">
      <c r="A394">
        <v>2</v>
      </c>
      <c r="B394" s="995"/>
      <c r="C394" s="997"/>
      <c r="D394" s="999"/>
      <c r="E394" s="162">
        <f>$E$393</f>
        <v>0</v>
      </c>
      <c r="F394" s="163">
        <f>$F$393</f>
        <v>0</v>
      </c>
      <c r="G394" s="164">
        <f>$G$393+$E$394</f>
        <v>0</v>
      </c>
      <c r="H394" s="165">
        <f>$H$393+$F$394</f>
        <v>0</v>
      </c>
      <c r="I394" s="164">
        <f>$I$393+$G$394</f>
        <v>0</v>
      </c>
      <c r="J394" s="165">
        <f>$J$393+$H$394</f>
        <v>0</v>
      </c>
      <c r="K394" s="164">
        <f>$K$393+$I$394</f>
        <v>0</v>
      </c>
      <c r="L394" s="165">
        <f>$L$393+$J$394</f>
        <v>0</v>
      </c>
      <c r="M394" s="164">
        <f>$M$393+$K$394</f>
        <v>0</v>
      </c>
      <c r="N394" s="165">
        <f>$N$393+$L$394</f>
        <v>0</v>
      </c>
      <c r="O394" s="164">
        <f>$O$393+$M$394</f>
        <v>0</v>
      </c>
      <c r="P394" s="165">
        <f>$P$393+$N$394</f>
        <v>0</v>
      </c>
      <c r="Q394" s="164">
        <f>$Q$393+$O$394</f>
        <v>1</v>
      </c>
      <c r="R394" s="165">
        <f>$R$393+$P$394</f>
        <v>0</v>
      </c>
      <c r="S394" s="164">
        <f>$S$393+$Q$394</f>
        <v>1</v>
      </c>
      <c r="T394" s="165">
        <f>$T$393+$R$394</f>
        <v>0</v>
      </c>
      <c r="U394" s="164">
        <f>$U$393+$S$394</f>
        <v>1</v>
      </c>
      <c r="V394" s="165">
        <f>$V$393+$T$394</f>
        <v>0</v>
      </c>
      <c r="W394" s="164">
        <f>$W$393+$U$394</f>
        <v>1</v>
      </c>
      <c r="X394" s="165">
        <f>$X$393+$V$394</f>
        <v>0</v>
      </c>
      <c r="Y394" s="164">
        <f>$Y$393+$W$394</f>
        <v>1</v>
      </c>
      <c r="Z394" s="165">
        <f>$Z$393+$X$394</f>
        <v>0</v>
      </c>
      <c r="AA394" s="164">
        <f>$AA$393+$Y$394</f>
        <v>1</v>
      </c>
      <c r="AB394" s="165">
        <f>$AB$393+$Z$394</f>
        <v>0</v>
      </c>
      <c r="AC394" s="98">
        <f t="shared" si="5"/>
        <v>0</v>
      </c>
    </row>
    <row r="395" spans="1:32" ht="15" customHeight="1">
      <c r="A395">
        <v>1</v>
      </c>
      <c r="B395" s="994" t="str">
        <f>'06.01-ELETRICO E LUMINOTECNICO'!$B$204</f>
        <v>06.04.100.46</v>
      </c>
      <c r="C395" s="996" t="str">
        <f>'06.01-ELETRICO E LUMINOTECNICO'!$C$204</f>
        <v>LUMINÁRIA TIPO PLAFON CIRCULAR, DE SOBREPOR, COM LED DE 12/13 W - FORNECIMENTO E INSTALAÇÃO. AF_09/2024</v>
      </c>
      <c r="D395" s="998">
        <f>'06.01-ELETRICO E LUMINOTECNICO'!$H$204</f>
        <v>0</v>
      </c>
      <c r="E395" s="175"/>
      <c r="F395" s="161">
        <f>$E$395*$D$395</f>
        <v>0</v>
      </c>
      <c r="G395" s="176"/>
      <c r="H395" s="167">
        <f>$G$395*$D$395</f>
        <v>0</v>
      </c>
      <c r="I395" s="176"/>
      <c r="J395" s="167">
        <f>$I$395*$D$395</f>
        <v>0</v>
      </c>
      <c r="K395" s="176"/>
      <c r="L395" s="167">
        <f>$K$395*$D$395</f>
        <v>0</v>
      </c>
      <c r="M395" s="176"/>
      <c r="N395" s="167">
        <f>$M$395*$D$395</f>
        <v>0</v>
      </c>
      <c r="O395" s="176"/>
      <c r="P395" s="167">
        <f>$O$395*$D$395</f>
        <v>0</v>
      </c>
      <c r="Q395" s="176">
        <v>1</v>
      </c>
      <c r="R395" s="167">
        <f>$Q$395*$D$395</f>
        <v>0</v>
      </c>
      <c r="S395" s="176"/>
      <c r="T395" s="167">
        <f>$S$395*$D$395</f>
        <v>0</v>
      </c>
      <c r="U395" s="176"/>
      <c r="V395" s="167">
        <f>$U$395*$D$395</f>
        <v>0</v>
      </c>
      <c r="W395" s="176"/>
      <c r="X395" s="167">
        <f>$W$395*$D$395</f>
        <v>0</v>
      </c>
      <c r="Y395" s="176"/>
      <c r="Z395" s="167">
        <f>$Y$395*$D$395</f>
        <v>0</v>
      </c>
      <c r="AA395" s="176"/>
      <c r="AB395" s="167">
        <f>$AA$395*$D$395</f>
        <v>0</v>
      </c>
      <c r="AC395" s="98">
        <f t="shared" si="5"/>
        <v>0</v>
      </c>
      <c r="AF395" t="s">
        <v>2426</v>
      </c>
    </row>
    <row r="396" spans="1:32" ht="15" customHeight="1" thickBot="1">
      <c r="A396">
        <v>2</v>
      </c>
      <c r="B396" s="995"/>
      <c r="C396" s="997"/>
      <c r="D396" s="999"/>
      <c r="E396" s="162">
        <f>$E$395</f>
        <v>0</v>
      </c>
      <c r="F396" s="163">
        <f>$F$395</f>
        <v>0</v>
      </c>
      <c r="G396" s="164">
        <f>$G$395+$E$396</f>
        <v>0</v>
      </c>
      <c r="H396" s="165">
        <f>$H$395+$F$396</f>
        <v>0</v>
      </c>
      <c r="I396" s="164">
        <f>$I$395+$G$396</f>
        <v>0</v>
      </c>
      <c r="J396" s="165">
        <f>$J$395+$H$396</f>
        <v>0</v>
      </c>
      <c r="K396" s="164">
        <f>$K$395+$I$396</f>
        <v>0</v>
      </c>
      <c r="L396" s="165">
        <f>$L$395+$J$396</f>
        <v>0</v>
      </c>
      <c r="M396" s="164">
        <f>$M$395+$K$396</f>
        <v>0</v>
      </c>
      <c r="N396" s="165">
        <f>$N$395+$L$396</f>
        <v>0</v>
      </c>
      <c r="O396" s="164">
        <f>$O$395+$M$396</f>
        <v>0</v>
      </c>
      <c r="P396" s="165">
        <f>$P$395+$N$396</f>
        <v>0</v>
      </c>
      <c r="Q396" s="164">
        <f>$Q$395+$O$396</f>
        <v>1</v>
      </c>
      <c r="R396" s="165">
        <f>$R$395+$P$396</f>
        <v>0</v>
      </c>
      <c r="S396" s="164">
        <f>$S$395+$Q$396</f>
        <v>1</v>
      </c>
      <c r="T396" s="165">
        <f>$T$395+$R$396</f>
        <v>0</v>
      </c>
      <c r="U396" s="164">
        <f>$U$395+$S$396</f>
        <v>1</v>
      </c>
      <c r="V396" s="165">
        <f>$V$395+$T$396</f>
        <v>0</v>
      </c>
      <c r="W396" s="164">
        <f>$W$395+$U$396</f>
        <v>1</v>
      </c>
      <c r="X396" s="165">
        <f>$X$395+$V$396</f>
        <v>0</v>
      </c>
      <c r="Y396" s="164">
        <f>$Y$395+$W$396</f>
        <v>1</v>
      </c>
      <c r="Z396" s="165">
        <f>$Z$395+$X$396</f>
        <v>0</v>
      </c>
      <c r="AA396" s="164">
        <f>$AA$395+$Y$396</f>
        <v>1</v>
      </c>
      <c r="AB396" s="165">
        <f>$AB$395+$Z$396</f>
        <v>0</v>
      </c>
      <c r="AC396" s="98">
        <f t="shared" ref="AC396:AC459" si="6">D395-AB396</f>
        <v>0</v>
      </c>
    </row>
    <row r="397" spans="1:32" ht="15" customHeight="1">
      <c r="A397">
        <v>1</v>
      </c>
      <c r="B397" s="994" t="str">
        <f>'06.01-ELETRICO E LUMINOTECNICO'!$B$205</f>
        <v>06.04.100.47</v>
      </c>
      <c r="C397" s="996" t="str">
        <f>'06.01-ELETRICO E LUMINOTECNICO'!$C$205</f>
        <v>LUMINÁRIA COMERCIAL ALETADA ALTO RENDIMENTO 60CM, DE SOBREPOR, COM 2 LÂMPADAS LED 9W - FORNECIMENTO E INSTALAÇÃO</v>
      </c>
      <c r="D397" s="998">
        <f>'06.01-ELETRICO E LUMINOTECNICO'!$H$205</f>
        <v>0</v>
      </c>
      <c r="E397" s="175"/>
      <c r="F397" s="161">
        <f>$E$397*$D$397</f>
        <v>0</v>
      </c>
      <c r="G397" s="176"/>
      <c r="H397" s="167">
        <f>$G$397*$D$397</f>
        <v>0</v>
      </c>
      <c r="I397" s="176"/>
      <c r="J397" s="167">
        <f>$I$397*$D$397</f>
        <v>0</v>
      </c>
      <c r="K397" s="176"/>
      <c r="L397" s="167">
        <f>$K$397*$D$397</f>
        <v>0</v>
      </c>
      <c r="M397" s="176"/>
      <c r="N397" s="167">
        <f>$M$397*$D$397</f>
        <v>0</v>
      </c>
      <c r="O397" s="176"/>
      <c r="P397" s="167">
        <f>$O$397*$D$397</f>
        <v>0</v>
      </c>
      <c r="Q397" s="176">
        <v>1</v>
      </c>
      <c r="R397" s="167">
        <f>$Q$397*$D$397</f>
        <v>0</v>
      </c>
      <c r="S397" s="176"/>
      <c r="T397" s="167">
        <f>$S$397*$D$397</f>
        <v>0</v>
      </c>
      <c r="U397" s="176"/>
      <c r="V397" s="167">
        <f>$U$397*$D$397</f>
        <v>0</v>
      </c>
      <c r="W397" s="176"/>
      <c r="X397" s="167">
        <f>$W$397*$D$397</f>
        <v>0</v>
      </c>
      <c r="Y397" s="176"/>
      <c r="Z397" s="167">
        <f>$Y$397*$D$397</f>
        <v>0</v>
      </c>
      <c r="AA397" s="176"/>
      <c r="AB397" s="167">
        <f>$AA$397*$D$397</f>
        <v>0</v>
      </c>
      <c r="AC397" s="98">
        <f t="shared" si="6"/>
        <v>0</v>
      </c>
      <c r="AF397" t="s">
        <v>2427</v>
      </c>
    </row>
    <row r="398" spans="1:32" ht="15" customHeight="1" thickBot="1">
      <c r="A398">
        <v>2</v>
      </c>
      <c r="B398" s="995"/>
      <c r="C398" s="997"/>
      <c r="D398" s="999"/>
      <c r="E398" s="162">
        <f>$E$397</f>
        <v>0</v>
      </c>
      <c r="F398" s="163">
        <f>$F$397</f>
        <v>0</v>
      </c>
      <c r="G398" s="164">
        <f>$G$397+$E$398</f>
        <v>0</v>
      </c>
      <c r="H398" s="165">
        <f>$H$397+$F$398</f>
        <v>0</v>
      </c>
      <c r="I398" s="164">
        <f>$I$397+$G$398</f>
        <v>0</v>
      </c>
      <c r="J398" s="165">
        <f>$J$397+$H$398</f>
        <v>0</v>
      </c>
      <c r="K398" s="164">
        <f>$K$397+$I$398</f>
        <v>0</v>
      </c>
      <c r="L398" s="165">
        <f>$L$397+$J$398</f>
        <v>0</v>
      </c>
      <c r="M398" s="164">
        <f>$M$397+$K$398</f>
        <v>0</v>
      </c>
      <c r="N398" s="165">
        <f>$N$397+$L$398</f>
        <v>0</v>
      </c>
      <c r="O398" s="164">
        <f>$O$397+$M$398</f>
        <v>0</v>
      </c>
      <c r="P398" s="165">
        <f>$P$397+$N$398</f>
        <v>0</v>
      </c>
      <c r="Q398" s="164">
        <f>$Q$397+$O$398</f>
        <v>1</v>
      </c>
      <c r="R398" s="165">
        <f>$R$397+$P$398</f>
        <v>0</v>
      </c>
      <c r="S398" s="164">
        <f>$S$397+$Q$398</f>
        <v>1</v>
      </c>
      <c r="T398" s="165">
        <f>$T$397+$R$398</f>
        <v>0</v>
      </c>
      <c r="U398" s="164">
        <f>$U$397+$S$398</f>
        <v>1</v>
      </c>
      <c r="V398" s="165">
        <f>$V$397+$T$398</f>
        <v>0</v>
      </c>
      <c r="W398" s="164">
        <f>$W$397+$U$398</f>
        <v>1</v>
      </c>
      <c r="X398" s="165">
        <f>$X$397+$V$398</f>
        <v>0</v>
      </c>
      <c r="Y398" s="164">
        <f>$Y$397+$W$398</f>
        <v>1</v>
      </c>
      <c r="Z398" s="165">
        <f>$Z$397+$X$398</f>
        <v>0</v>
      </c>
      <c r="AA398" s="164">
        <f>$AA$397+$Y$398</f>
        <v>1</v>
      </c>
      <c r="AB398" s="165">
        <f>$AB$397+$Z$398</f>
        <v>0</v>
      </c>
      <c r="AC398" s="98">
        <f t="shared" si="6"/>
        <v>0</v>
      </c>
    </row>
    <row r="399" spans="1:32" ht="15" customHeight="1">
      <c r="A399">
        <v>1</v>
      </c>
      <c r="B399" s="994" t="str">
        <f>'06.01-ELETRICO E LUMINOTECNICO'!$B$206</f>
        <v>06.04.100.48</v>
      </c>
      <c r="C399" s="996" t="str">
        <f>'06.01-ELETRICO E LUMINOTECNICO'!$C$206</f>
        <v>LUMINÁRIA COMERCIAL ALETADA ALTO RENDIMENTO 60CM, DE SOBREPOR, COM 4 LÂMPADAS LED 9W - FORNECIMENTO E INSTALAÇÃO</v>
      </c>
      <c r="D399" s="998">
        <f>'06.01-ELETRICO E LUMINOTECNICO'!$H$206</f>
        <v>0</v>
      </c>
      <c r="E399" s="175"/>
      <c r="F399" s="161">
        <f>$E$399*$D$399</f>
        <v>0</v>
      </c>
      <c r="G399" s="176"/>
      <c r="H399" s="167">
        <f>$G$399*$D$399</f>
        <v>0</v>
      </c>
      <c r="I399" s="176"/>
      <c r="J399" s="167">
        <f>$I$399*$D$399</f>
        <v>0</v>
      </c>
      <c r="K399" s="176"/>
      <c r="L399" s="167">
        <f>$K$399*$D$399</f>
        <v>0</v>
      </c>
      <c r="M399" s="176"/>
      <c r="N399" s="167">
        <f>$M$399*$D$399</f>
        <v>0</v>
      </c>
      <c r="O399" s="176"/>
      <c r="P399" s="167">
        <f>$O$399*$D$399</f>
        <v>0</v>
      </c>
      <c r="Q399" s="176">
        <v>1</v>
      </c>
      <c r="R399" s="167">
        <f>$Q$399*$D$399</f>
        <v>0</v>
      </c>
      <c r="S399" s="176"/>
      <c r="T399" s="167">
        <f>$S$399*$D$399</f>
        <v>0</v>
      </c>
      <c r="U399" s="176"/>
      <c r="V399" s="167">
        <f>$U$399*$D$399</f>
        <v>0</v>
      </c>
      <c r="W399" s="176"/>
      <c r="X399" s="167">
        <f>$W$399*$D$399</f>
        <v>0</v>
      </c>
      <c r="Y399" s="176"/>
      <c r="Z399" s="167">
        <f>$Y$399*$D$399</f>
        <v>0</v>
      </c>
      <c r="AA399" s="176"/>
      <c r="AB399" s="167">
        <f>$AA$399*$D$399</f>
        <v>0</v>
      </c>
      <c r="AC399" s="98">
        <f t="shared" si="6"/>
        <v>0</v>
      </c>
      <c r="AF399" t="s">
        <v>2428</v>
      </c>
    </row>
    <row r="400" spans="1:32" ht="15" customHeight="1" thickBot="1">
      <c r="A400">
        <v>2</v>
      </c>
      <c r="B400" s="995"/>
      <c r="C400" s="997"/>
      <c r="D400" s="999"/>
      <c r="E400" s="162">
        <f>$E$399</f>
        <v>0</v>
      </c>
      <c r="F400" s="163">
        <f>$F$399</f>
        <v>0</v>
      </c>
      <c r="G400" s="164">
        <f>$G$399+$E$400</f>
        <v>0</v>
      </c>
      <c r="H400" s="165">
        <f>$H$399+$F$400</f>
        <v>0</v>
      </c>
      <c r="I400" s="164">
        <f>$I$399+$G$400</f>
        <v>0</v>
      </c>
      <c r="J400" s="165">
        <f>$J$399+$H$400</f>
        <v>0</v>
      </c>
      <c r="K400" s="164">
        <f>$K$399+$I$400</f>
        <v>0</v>
      </c>
      <c r="L400" s="165">
        <f>$L$399+$J$400</f>
        <v>0</v>
      </c>
      <c r="M400" s="164">
        <f>$M$399+$K$400</f>
        <v>0</v>
      </c>
      <c r="N400" s="165">
        <f>$N$399+$L$400</f>
        <v>0</v>
      </c>
      <c r="O400" s="164">
        <f>$O$399+$M$400</f>
        <v>0</v>
      </c>
      <c r="P400" s="165">
        <f>$P$399+$N$400</f>
        <v>0</v>
      </c>
      <c r="Q400" s="164">
        <f>$Q$399+$O$400</f>
        <v>1</v>
      </c>
      <c r="R400" s="165">
        <f>$R$399+$P$400</f>
        <v>0</v>
      </c>
      <c r="S400" s="164">
        <f>$S$399+$Q$400</f>
        <v>1</v>
      </c>
      <c r="T400" s="165">
        <f>$T$399+$R$400</f>
        <v>0</v>
      </c>
      <c r="U400" s="164">
        <f>$U$399+$S$400</f>
        <v>1</v>
      </c>
      <c r="V400" s="165">
        <f>$V$399+$T$400</f>
        <v>0</v>
      </c>
      <c r="W400" s="164">
        <f>$W$399+$U$400</f>
        <v>1</v>
      </c>
      <c r="X400" s="165">
        <f>$X$399+$V$400</f>
        <v>0</v>
      </c>
      <c r="Y400" s="164">
        <f>$Y$399+$W$400</f>
        <v>1</v>
      </c>
      <c r="Z400" s="165">
        <f>$Z$399+$X$400</f>
        <v>0</v>
      </c>
      <c r="AA400" s="164">
        <f>$AA$399+$Y$400</f>
        <v>1</v>
      </c>
      <c r="AB400" s="165">
        <f>$AB$399+$Z$400</f>
        <v>0</v>
      </c>
      <c r="AC400" s="98">
        <f t="shared" si="6"/>
        <v>0</v>
      </c>
    </row>
    <row r="401" spans="1:32" ht="15" customHeight="1">
      <c r="A401">
        <v>1</v>
      </c>
      <c r="B401" s="994" t="str">
        <f>'06.01-ELETRICO E LUMINOTECNICO'!$B$207</f>
        <v>06.04.100.49</v>
      </c>
      <c r="C401" s="996" t="str">
        <f>'06.01-ELETRICO E LUMINOTECNICO'!$C$207</f>
        <v>SUPORTE METÁLICO PARA ELETROCALHA SUSPENSA, COM PINTURA EM ESMALTE, DUAS DEMÃO - FABRICADO NA OBRA</v>
      </c>
      <c r="D401" s="998">
        <f>'06.01-ELETRICO E LUMINOTECNICO'!$H$207</f>
        <v>0</v>
      </c>
      <c r="E401" s="175"/>
      <c r="F401" s="161">
        <f>$E$401*$D$401</f>
        <v>0</v>
      </c>
      <c r="G401" s="176"/>
      <c r="H401" s="167">
        <f>$G$401*$D$401</f>
        <v>0</v>
      </c>
      <c r="I401" s="176"/>
      <c r="J401" s="167">
        <f>$I$401*$D$401</f>
        <v>0</v>
      </c>
      <c r="K401" s="176"/>
      <c r="L401" s="167">
        <f>$K$401*$D$401</f>
        <v>0</v>
      </c>
      <c r="M401" s="176"/>
      <c r="N401" s="167">
        <f>$M$401*$D$401</f>
        <v>0</v>
      </c>
      <c r="O401" s="176"/>
      <c r="P401" s="167">
        <f>$O$401*$D$401</f>
        <v>0</v>
      </c>
      <c r="Q401" s="176">
        <v>1</v>
      </c>
      <c r="R401" s="167">
        <f>$Q$401*$D$401</f>
        <v>0</v>
      </c>
      <c r="S401" s="176"/>
      <c r="T401" s="167">
        <f>$S$401*$D$401</f>
        <v>0</v>
      </c>
      <c r="U401" s="176"/>
      <c r="V401" s="167">
        <f>$U$401*$D$401</f>
        <v>0</v>
      </c>
      <c r="W401" s="176"/>
      <c r="X401" s="167">
        <f>$W$401*$D$401</f>
        <v>0</v>
      </c>
      <c r="Y401" s="176"/>
      <c r="Z401" s="167">
        <f>$Y$401*$D$401</f>
        <v>0</v>
      </c>
      <c r="AA401" s="176"/>
      <c r="AB401" s="167">
        <f>$AA$401*$D$401</f>
        <v>0</v>
      </c>
      <c r="AC401" s="98">
        <f t="shared" si="6"/>
        <v>0</v>
      </c>
      <c r="AF401" t="s">
        <v>2429</v>
      </c>
    </row>
    <row r="402" spans="1:32" ht="15" customHeight="1" thickBot="1">
      <c r="A402">
        <v>2</v>
      </c>
      <c r="B402" s="995"/>
      <c r="C402" s="997"/>
      <c r="D402" s="999"/>
      <c r="E402" s="162">
        <f>$E$401</f>
        <v>0</v>
      </c>
      <c r="F402" s="163">
        <f>$F$401</f>
        <v>0</v>
      </c>
      <c r="G402" s="164">
        <f>$G$401+$E$402</f>
        <v>0</v>
      </c>
      <c r="H402" s="165">
        <f>$H$401+$F$402</f>
        <v>0</v>
      </c>
      <c r="I402" s="164">
        <f>$I$401+$G$402</f>
        <v>0</v>
      </c>
      <c r="J402" s="165">
        <f>$J$401+$H$402</f>
        <v>0</v>
      </c>
      <c r="K402" s="164">
        <f>$K$401+$I$402</f>
        <v>0</v>
      </c>
      <c r="L402" s="165">
        <f>$L$401+$J$402</f>
        <v>0</v>
      </c>
      <c r="M402" s="164">
        <f>$M$401+$K$402</f>
        <v>0</v>
      </c>
      <c r="N402" s="165">
        <f>$N$401+$L$402</f>
        <v>0</v>
      </c>
      <c r="O402" s="164">
        <f>$O$401+$M$402</f>
        <v>0</v>
      </c>
      <c r="P402" s="165">
        <f>$P$401+$N$402</f>
        <v>0</v>
      </c>
      <c r="Q402" s="164">
        <f>$Q$401+$O$402</f>
        <v>1</v>
      </c>
      <c r="R402" s="165">
        <f>$R$401+$P$402</f>
        <v>0</v>
      </c>
      <c r="S402" s="164">
        <f>$S$401+$Q$402</f>
        <v>1</v>
      </c>
      <c r="T402" s="165">
        <f>$T$401+$R$402</f>
        <v>0</v>
      </c>
      <c r="U402" s="164">
        <f>$U$401+$S$402</f>
        <v>1</v>
      </c>
      <c r="V402" s="165">
        <f>$V$401+$T$402</f>
        <v>0</v>
      </c>
      <c r="W402" s="164">
        <f>$W$401+$U$402</f>
        <v>1</v>
      </c>
      <c r="X402" s="165">
        <f>$X$401+$V$402</f>
        <v>0</v>
      </c>
      <c r="Y402" s="164">
        <f>$Y$401+$W$402</f>
        <v>1</v>
      </c>
      <c r="Z402" s="165">
        <f>$Z$401+$X$402</f>
        <v>0</v>
      </c>
      <c r="AA402" s="164">
        <f>$AA$401+$Y$402</f>
        <v>1</v>
      </c>
      <c r="AB402" s="165">
        <f>$AB$401+$Z$402</f>
        <v>0</v>
      </c>
      <c r="AC402" s="98">
        <f t="shared" si="6"/>
        <v>0</v>
      </c>
    </row>
    <row r="403" spans="1:32" ht="15" customHeight="1">
      <c r="A403">
        <v>1</v>
      </c>
      <c r="B403" s="994" t="str">
        <f>'06.01-ELETRICO E LUMINOTECNICO'!$B$208</f>
        <v>06.04.100.50</v>
      </c>
      <c r="C403" s="996" t="str">
        <f>'06.01-ELETRICO E LUMINOTECNICO'!$C$208</f>
        <v>LUMINÁRIA COMERCIAL COM ALETAS DE SOBREPOR COMPLETA, PARA DUAS (2) LÂMPADAS TUBULARES LED 2X18W-ØT8, TEMPERATURA DA COR 6500K, FORNECIMENTO E INSTALAÇÃO, INCLUSIVE BASE E LÂMPADA</v>
      </c>
      <c r="D403" s="998">
        <f>'06.01-ELETRICO E LUMINOTECNICO'!$H$208</f>
        <v>0</v>
      </c>
      <c r="E403" s="175"/>
      <c r="F403" s="161">
        <f>$E$403*$D$403</f>
        <v>0</v>
      </c>
      <c r="G403" s="176"/>
      <c r="H403" s="167">
        <f>$G$403*$D$403</f>
        <v>0</v>
      </c>
      <c r="I403" s="176"/>
      <c r="J403" s="167">
        <f>$I$403*$D$403</f>
        <v>0</v>
      </c>
      <c r="K403" s="176"/>
      <c r="L403" s="167">
        <f>$K$403*$D$403</f>
        <v>0</v>
      </c>
      <c r="M403" s="176"/>
      <c r="N403" s="167">
        <f>$M$403*$D$403</f>
        <v>0</v>
      </c>
      <c r="O403" s="176"/>
      <c r="P403" s="167">
        <f>$O$403*$D$403</f>
        <v>0</v>
      </c>
      <c r="Q403" s="176">
        <v>1</v>
      </c>
      <c r="R403" s="167">
        <f>$Q$403*$D$403</f>
        <v>0</v>
      </c>
      <c r="S403" s="176"/>
      <c r="T403" s="167">
        <f>$S$403*$D$403</f>
        <v>0</v>
      </c>
      <c r="U403" s="176"/>
      <c r="V403" s="167">
        <f>$U$403*$D$403</f>
        <v>0</v>
      </c>
      <c r="W403" s="176"/>
      <c r="X403" s="167">
        <f>$W$403*$D$403</f>
        <v>0</v>
      </c>
      <c r="Y403" s="176"/>
      <c r="Z403" s="167">
        <f>$Y$403*$D$403</f>
        <v>0</v>
      </c>
      <c r="AA403" s="176"/>
      <c r="AB403" s="167">
        <f>$AA$403*$D$403</f>
        <v>0</v>
      </c>
      <c r="AC403" s="98">
        <f t="shared" si="6"/>
        <v>0</v>
      </c>
      <c r="AF403" t="s">
        <v>2430</v>
      </c>
    </row>
    <row r="404" spans="1:32" ht="15" customHeight="1" thickBot="1">
      <c r="A404">
        <v>2</v>
      </c>
      <c r="B404" s="995"/>
      <c r="C404" s="997"/>
      <c r="D404" s="999"/>
      <c r="E404" s="162">
        <f>$E$403</f>
        <v>0</v>
      </c>
      <c r="F404" s="163">
        <f>$F$403</f>
        <v>0</v>
      </c>
      <c r="G404" s="164">
        <f>$G$403+$E$404</f>
        <v>0</v>
      </c>
      <c r="H404" s="165">
        <f>$H$403+$F$404</f>
        <v>0</v>
      </c>
      <c r="I404" s="164">
        <f>$I$403+$G$404</f>
        <v>0</v>
      </c>
      <c r="J404" s="165">
        <f>$J$403+$H$404</f>
        <v>0</v>
      </c>
      <c r="K404" s="164">
        <f>$K$403+$I$404</f>
        <v>0</v>
      </c>
      <c r="L404" s="165">
        <f>$L$403+$J$404</f>
        <v>0</v>
      </c>
      <c r="M404" s="164">
        <f>$M$403+$K$404</f>
        <v>0</v>
      </c>
      <c r="N404" s="165">
        <f>$N$403+$L$404</f>
        <v>0</v>
      </c>
      <c r="O404" s="164">
        <f>$O$403+$M$404</f>
        <v>0</v>
      </c>
      <c r="P404" s="165">
        <f>$P$403+$N$404</f>
        <v>0</v>
      </c>
      <c r="Q404" s="164">
        <f>$Q$403+$O$404</f>
        <v>1</v>
      </c>
      <c r="R404" s="165">
        <f>$R$403+$P$404</f>
        <v>0</v>
      </c>
      <c r="S404" s="164">
        <f>$S$403+$Q$404</f>
        <v>1</v>
      </c>
      <c r="T404" s="165">
        <f>$T$403+$R$404</f>
        <v>0</v>
      </c>
      <c r="U404" s="164">
        <f>$U$403+$S$404</f>
        <v>1</v>
      </c>
      <c r="V404" s="165">
        <f>$V$403+$T$404</f>
        <v>0</v>
      </c>
      <c r="W404" s="164">
        <f>$W$403+$U$404</f>
        <v>1</v>
      </c>
      <c r="X404" s="165">
        <f>$X$403+$V$404</f>
        <v>0</v>
      </c>
      <c r="Y404" s="164">
        <f>$Y$403+$W$404</f>
        <v>1</v>
      </c>
      <c r="Z404" s="165">
        <f>$Z$403+$X$404</f>
        <v>0</v>
      </c>
      <c r="AA404" s="164">
        <f>$AA$403+$Y$404</f>
        <v>1</v>
      </c>
      <c r="AB404" s="165">
        <f>$AB$403+$Z$404</f>
        <v>0</v>
      </c>
      <c r="AC404" s="98">
        <f t="shared" si="6"/>
        <v>0</v>
      </c>
    </row>
    <row r="405" spans="1:32" ht="15" customHeight="1">
      <c r="A405">
        <v>1</v>
      </c>
      <c r="B405" s="994" t="str">
        <f>'06.01-ELETRICO E LUMINOTECNICO'!$B$209</f>
        <v>06.04.100.51</v>
      </c>
      <c r="C405" s="996" t="str">
        <f>'06.01-ELETRICO E LUMINOTECNICO'!$C$209</f>
        <v>LUMINÁRIA COMERCIAL COM ALETAS DE SOBREPOR COMPLETA, PARA QUATRO (4) LÂMPADAS TUBULARES
LED 4X18W-ØT8, TEMPERATURA DA COR 6500K, FORNECIMENTO E INSTALAÇÃO, INCLUSIVE BASE E LÂMPADA</v>
      </c>
      <c r="D405" s="998">
        <f>'06.01-ELETRICO E LUMINOTECNICO'!$H$209</f>
        <v>0</v>
      </c>
      <c r="E405" s="175"/>
      <c r="F405" s="161">
        <f>$E$405*$D$405</f>
        <v>0</v>
      </c>
      <c r="G405" s="176"/>
      <c r="H405" s="167">
        <f>$G$405*$D$405</f>
        <v>0</v>
      </c>
      <c r="I405" s="176"/>
      <c r="J405" s="167">
        <f>$I$405*$D$405</f>
        <v>0</v>
      </c>
      <c r="K405" s="176"/>
      <c r="L405" s="167">
        <f>$K$405*$D$405</f>
        <v>0</v>
      </c>
      <c r="M405" s="176"/>
      <c r="N405" s="167">
        <f>$M$405*$D$405</f>
        <v>0</v>
      </c>
      <c r="O405" s="176"/>
      <c r="P405" s="167">
        <f>$O$405*$D$405</f>
        <v>0</v>
      </c>
      <c r="Q405" s="176">
        <v>1</v>
      </c>
      <c r="R405" s="167">
        <f>$Q$405*$D$405</f>
        <v>0</v>
      </c>
      <c r="S405" s="176"/>
      <c r="T405" s="167">
        <f>$S$405*$D$405</f>
        <v>0</v>
      </c>
      <c r="U405" s="176"/>
      <c r="V405" s="167">
        <f>$U$405*$D$405</f>
        <v>0</v>
      </c>
      <c r="W405" s="176"/>
      <c r="X405" s="167">
        <f>$W$405*$D$405</f>
        <v>0</v>
      </c>
      <c r="Y405" s="176"/>
      <c r="Z405" s="167">
        <f>$Y$405*$D$405</f>
        <v>0</v>
      </c>
      <c r="AA405" s="176"/>
      <c r="AB405" s="167">
        <f>$AA$405*$D$405</f>
        <v>0</v>
      </c>
      <c r="AC405" s="98">
        <f t="shared" si="6"/>
        <v>0</v>
      </c>
      <c r="AF405" t="s">
        <v>2431</v>
      </c>
    </row>
    <row r="406" spans="1:32" ht="15" customHeight="1" thickBot="1">
      <c r="A406">
        <v>2</v>
      </c>
      <c r="B406" s="995"/>
      <c r="C406" s="997"/>
      <c r="D406" s="999"/>
      <c r="E406" s="162">
        <f>$E$405</f>
        <v>0</v>
      </c>
      <c r="F406" s="163">
        <f>$F$405</f>
        <v>0</v>
      </c>
      <c r="G406" s="164">
        <f>$G$405+$E$406</f>
        <v>0</v>
      </c>
      <c r="H406" s="165">
        <f>$H$405+$F$406</f>
        <v>0</v>
      </c>
      <c r="I406" s="164">
        <f>$I$405+$G$406</f>
        <v>0</v>
      </c>
      <c r="J406" s="165">
        <f>$J$405+$H$406</f>
        <v>0</v>
      </c>
      <c r="K406" s="164">
        <f>$K$405+$I$406</f>
        <v>0</v>
      </c>
      <c r="L406" s="165">
        <f>$L$405+$J$406</f>
        <v>0</v>
      </c>
      <c r="M406" s="164">
        <f>$M$405+$K$406</f>
        <v>0</v>
      </c>
      <c r="N406" s="165">
        <f>$N$405+$L$406</f>
        <v>0</v>
      </c>
      <c r="O406" s="164">
        <f>$O$405+$M$406</f>
        <v>0</v>
      </c>
      <c r="P406" s="165">
        <f>$P$405+$N$406</f>
        <v>0</v>
      </c>
      <c r="Q406" s="164">
        <f>$Q$405+$O$406</f>
        <v>1</v>
      </c>
      <c r="R406" s="165">
        <f>$R$405+$P$406</f>
        <v>0</v>
      </c>
      <c r="S406" s="164">
        <f>$S$405+$Q$406</f>
        <v>1</v>
      </c>
      <c r="T406" s="165">
        <f>$T$405+$R$406</f>
        <v>0</v>
      </c>
      <c r="U406" s="164">
        <f>$U$405+$S$406</f>
        <v>1</v>
      </c>
      <c r="V406" s="165">
        <f>$V$405+$T$406</f>
        <v>0</v>
      </c>
      <c r="W406" s="164">
        <f>$W$405+$U$406</f>
        <v>1</v>
      </c>
      <c r="X406" s="165">
        <f>$X$405+$V$406</f>
        <v>0</v>
      </c>
      <c r="Y406" s="164">
        <f>$Y$405+$W$406</f>
        <v>1</v>
      </c>
      <c r="Z406" s="165">
        <f>$Z$405+$X$406</f>
        <v>0</v>
      </c>
      <c r="AA406" s="164">
        <f>$AA$405+$Y$406</f>
        <v>1</v>
      </c>
      <c r="AB406" s="165">
        <f>$AB$405+$Z$406</f>
        <v>0</v>
      </c>
      <c r="AC406" s="98">
        <f t="shared" si="6"/>
        <v>0</v>
      </c>
    </row>
    <row r="407" spans="1:32" ht="15" customHeight="1">
      <c r="A407">
        <v>1</v>
      </c>
      <c r="B407" s="994" t="str">
        <f>'06.01-ELETRICO E LUMINOTECNICO'!$B$210</f>
        <v>06.04.100.52</v>
      </c>
      <c r="C407" s="996" t="str">
        <f>'06.01-ELETRICO E LUMINOTECNICO'!$C$210</f>
        <v>ELETROCALHA PERFURADA (300X50)MM EM CHAPA DE AÇO GALVANIZADO, ESP. 1,25MM (MSG 18), COM TRATAMENTO PRÉ-ZINCADO, INCLUSIVE TAMPA DE ENCAIXE, FIXAÇÃO SUPERIOR, CONEXÕES E ACESSÓRIOS</v>
      </c>
      <c r="D407" s="998">
        <f>'06.01-ELETRICO E LUMINOTECNICO'!$H$210</f>
        <v>0</v>
      </c>
      <c r="E407" s="175"/>
      <c r="F407" s="161">
        <f>$E$407*$D$407</f>
        <v>0</v>
      </c>
      <c r="G407" s="176"/>
      <c r="H407" s="167">
        <f>$G$407*$D$407</f>
        <v>0</v>
      </c>
      <c r="I407" s="176"/>
      <c r="J407" s="167">
        <f>$I$407*$D$407</f>
        <v>0</v>
      </c>
      <c r="K407" s="176"/>
      <c r="L407" s="167">
        <f>$K$407*$D$407</f>
        <v>0</v>
      </c>
      <c r="M407" s="176"/>
      <c r="N407" s="167">
        <f>$M$407*$D$407</f>
        <v>0</v>
      </c>
      <c r="O407" s="176"/>
      <c r="P407" s="167">
        <f>$O$407*$D$407</f>
        <v>0</v>
      </c>
      <c r="Q407" s="176">
        <v>1</v>
      </c>
      <c r="R407" s="167">
        <f>$Q$407*$D$407</f>
        <v>0</v>
      </c>
      <c r="S407" s="176"/>
      <c r="T407" s="167">
        <f>$S$407*$D$407</f>
        <v>0</v>
      </c>
      <c r="U407" s="176"/>
      <c r="V407" s="167">
        <f>$U$407*$D$407</f>
        <v>0</v>
      </c>
      <c r="W407" s="176"/>
      <c r="X407" s="167">
        <f>$W$407*$D$407</f>
        <v>0</v>
      </c>
      <c r="Y407" s="176"/>
      <c r="Z407" s="167">
        <f>$Y$407*$D$407</f>
        <v>0</v>
      </c>
      <c r="AA407" s="176"/>
      <c r="AB407" s="167">
        <f>$AA$407*$D$407</f>
        <v>0</v>
      </c>
      <c r="AC407" s="98">
        <f t="shared" si="6"/>
        <v>0</v>
      </c>
      <c r="AF407" t="s">
        <v>2432</v>
      </c>
    </row>
    <row r="408" spans="1:32" ht="15" customHeight="1" thickBot="1">
      <c r="A408">
        <v>2</v>
      </c>
      <c r="B408" s="995"/>
      <c r="C408" s="997"/>
      <c r="D408" s="999"/>
      <c r="E408" s="162">
        <f>$E$407</f>
        <v>0</v>
      </c>
      <c r="F408" s="163">
        <f>$F$407</f>
        <v>0</v>
      </c>
      <c r="G408" s="164">
        <f>$G$407+$E$408</f>
        <v>0</v>
      </c>
      <c r="H408" s="165">
        <f>$H$407+$F$408</f>
        <v>0</v>
      </c>
      <c r="I408" s="164">
        <f>$I$407+$G$408</f>
        <v>0</v>
      </c>
      <c r="J408" s="165">
        <f>$J$407+$H$408</f>
        <v>0</v>
      </c>
      <c r="K408" s="164">
        <f>$K$407+$I$408</f>
        <v>0</v>
      </c>
      <c r="L408" s="165">
        <f>$L$407+$J$408</f>
        <v>0</v>
      </c>
      <c r="M408" s="164">
        <f>$M$407+$K$408</f>
        <v>0</v>
      </c>
      <c r="N408" s="165">
        <f>$N$407+$L$408</f>
        <v>0</v>
      </c>
      <c r="O408" s="164">
        <f>$O$407+$M$408</f>
        <v>0</v>
      </c>
      <c r="P408" s="165">
        <f>$P$407+$N$408</f>
        <v>0</v>
      </c>
      <c r="Q408" s="164">
        <f>$Q$407+$O$408</f>
        <v>1</v>
      </c>
      <c r="R408" s="165">
        <f>$R$407+$P$408</f>
        <v>0</v>
      </c>
      <c r="S408" s="164">
        <f>$S$407+$Q$408</f>
        <v>1</v>
      </c>
      <c r="T408" s="165">
        <f>$T$407+$R$408</f>
        <v>0</v>
      </c>
      <c r="U408" s="164">
        <f>$U$407+$S$408</f>
        <v>1</v>
      </c>
      <c r="V408" s="165">
        <f>$V$407+$T$408</f>
        <v>0</v>
      </c>
      <c r="W408" s="164">
        <f>$W$407+$U$408</f>
        <v>1</v>
      </c>
      <c r="X408" s="165">
        <f>$X$407+$V$408</f>
        <v>0</v>
      </c>
      <c r="Y408" s="164">
        <f>$Y$407+$W$408</f>
        <v>1</v>
      </c>
      <c r="Z408" s="165">
        <f>$Z$407+$X$408</f>
        <v>0</v>
      </c>
      <c r="AA408" s="164">
        <f>$AA$407+$Y$408</f>
        <v>1</v>
      </c>
      <c r="AB408" s="165">
        <f>$AB$407+$Z$408</f>
        <v>0</v>
      </c>
      <c r="AC408" s="98">
        <f t="shared" si="6"/>
        <v>0</v>
      </c>
    </row>
    <row r="409" spans="1:32" ht="15" customHeight="1" thickBot="1">
      <c r="B409" s="76" t="str">
        <f>'06.01-ELETRICO E LUMINOTECNICO'!$B$211</f>
        <v>06.05.000</v>
      </c>
      <c r="C409" s="104" t="str">
        <f>'06.01-ELETRICO E LUMINOTECNICO'!$C$211</f>
        <v>BLOCO G</v>
      </c>
      <c r="D409" s="106">
        <f>'06.01-ELETRICO E LUMINOTECNICO'!$H$211</f>
        <v>0</v>
      </c>
      <c r="E409" s="177"/>
      <c r="F409" s="178"/>
      <c r="G409" s="179"/>
      <c r="H409" s="180"/>
      <c r="I409" s="179"/>
      <c r="J409" s="180"/>
      <c r="K409" s="179"/>
      <c r="L409" s="180"/>
      <c r="M409" s="179"/>
      <c r="N409" s="180"/>
      <c r="O409" s="179"/>
      <c r="P409" s="180"/>
      <c r="Q409" s="179"/>
      <c r="R409" s="180"/>
      <c r="S409" s="179"/>
      <c r="T409" s="180"/>
      <c r="U409" s="179"/>
      <c r="V409" s="180"/>
      <c r="W409" s="179"/>
      <c r="X409" s="180"/>
      <c r="Y409" s="179"/>
      <c r="Z409" s="180"/>
      <c r="AA409" s="179"/>
      <c r="AB409" s="180"/>
      <c r="AC409" s="98">
        <f t="shared" si="6"/>
        <v>0</v>
      </c>
      <c r="AF409" s="200" t="s">
        <v>1052</v>
      </c>
    </row>
    <row r="410" spans="1:32" ht="15" customHeight="1">
      <c r="A410">
        <v>1</v>
      </c>
      <c r="B410" s="994" t="str">
        <f>'06.01-ELETRICO E LUMINOTECNICO'!$B$212</f>
        <v>06.05.100.01</v>
      </c>
      <c r="C410" s="996" t="str">
        <f>'06.01-ELETRICO E LUMINOTECNICO'!$C$212</f>
        <v>REMOÇÃO DE INSTALAÇÕES ELÉTRICAS (INTERRUPTORES/TOMADAS), INCLUSIVE RECOMPOSIÇÃO COM ARGAMASSA E ACABAMENTO EM MASSA LÁTEX</v>
      </c>
      <c r="D410" s="998">
        <f>'06.01-ELETRICO E LUMINOTECNICO'!$H$212</f>
        <v>0</v>
      </c>
      <c r="E410" s="175"/>
      <c r="F410" s="161">
        <f>$E$410*$D$410</f>
        <v>0</v>
      </c>
      <c r="G410" s="176"/>
      <c r="H410" s="167">
        <f>$G$410*$D$410</f>
        <v>0</v>
      </c>
      <c r="I410" s="176"/>
      <c r="J410" s="167">
        <f>$I$410*$D$410</f>
        <v>0</v>
      </c>
      <c r="K410" s="176"/>
      <c r="L410" s="167">
        <f>$K$410*$D$410</f>
        <v>0</v>
      </c>
      <c r="M410" s="176"/>
      <c r="N410" s="167">
        <f>$M$410*$D$410</f>
        <v>0</v>
      </c>
      <c r="O410" s="176"/>
      <c r="P410" s="167">
        <f>$O$410*$D$410</f>
        <v>0</v>
      </c>
      <c r="Q410" s="176">
        <v>1</v>
      </c>
      <c r="R410" s="167">
        <f>$Q$410*$D$410</f>
        <v>0</v>
      </c>
      <c r="S410" s="176"/>
      <c r="T410" s="167">
        <f>$S$410*$D$410</f>
        <v>0</v>
      </c>
      <c r="U410" s="176"/>
      <c r="V410" s="167">
        <f>$U$410*$D$410</f>
        <v>0</v>
      </c>
      <c r="W410" s="176"/>
      <c r="X410" s="167">
        <f>$W$410*$D$410</f>
        <v>0</v>
      </c>
      <c r="Y410" s="176"/>
      <c r="Z410" s="167">
        <f>$Y$410*$D$410</f>
        <v>0</v>
      </c>
      <c r="AA410" s="176"/>
      <c r="AB410" s="167">
        <f>$AA$410*$D$410</f>
        <v>0</v>
      </c>
      <c r="AC410" s="98">
        <f t="shared" si="6"/>
        <v>0</v>
      </c>
      <c r="AF410" t="s">
        <v>2433</v>
      </c>
    </row>
    <row r="411" spans="1:32" ht="15" customHeight="1" thickBot="1">
      <c r="A411">
        <v>2</v>
      </c>
      <c r="B411" s="995"/>
      <c r="C411" s="997"/>
      <c r="D411" s="999"/>
      <c r="E411" s="162">
        <f>$E$410</f>
        <v>0</v>
      </c>
      <c r="F411" s="163">
        <f>$F$410</f>
        <v>0</v>
      </c>
      <c r="G411" s="164">
        <f>$G$410+$E$411</f>
        <v>0</v>
      </c>
      <c r="H411" s="165">
        <f>$H$410+$F$411</f>
        <v>0</v>
      </c>
      <c r="I411" s="164">
        <f>$I$410+$G$411</f>
        <v>0</v>
      </c>
      <c r="J411" s="165">
        <f>$J$410+$H$411</f>
        <v>0</v>
      </c>
      <c r="K411" s="164">
        <f>$K$410+$I$411</f>
        <v>0</v>
      </c>
      <c r="L411" s="165">
        <f>$L$410+$J$411</f>
        <v>0</v>
      </c>
      <c r="M411" s="164">
        <f>$M$410+$K$411</f>
        <v>0</v>
      </c>
      <c r="N411" s="165">
        <f>$N$410+$L$411</f>
        <v>0</v>
      </c>
      <c r="O411" s="164">
        <f>$O$410+$M$411</f>
        <v>0</v>
      </c>
      <c r="P411" s="165">
        <f>$P$410+$N$411</f>
        <v>0</v>
      </c>
      <c r="Q411" s="164">
        <f>$Q$410+$O$411</f>
        <v>1</v>
      </c>
      <c r="R411" s="165">
        <f>$R$410+$P$411</f>
        <v>0</v>
      </c>
      <c r="S411" s="164">
        <f>$S$410+$Q$411</f>
        <v>1</v>
      </c>
      <c r="T411" s="165">
        <f>$T$410+$R$411</f>
        <v>0</v>
      </c>
      <c r="U411" s="164">
        <f>$U$410+$S$411</f>
        <v>1</v>
      </c>
      <c r="V411" s="165">
        <f>$V$410+$T$411</f>
        <v>0</v>
      </c>
      <c r="W411" s="164">
        <f>$W$410+$U$411</f>
        <v>1</v>
      </c>
      <c r="X411" s="165">
        <f>$X$410+$V$411</f>
        <v>0</v>
      </c>
      <c r="Y411" s="164">
        <f>$Y$410+$W$411</f>
        <v>1</v>
      </c>
      <c r="Z411" s="165">
        <f>$Z$410+$X$411</f>
        <v>0</v>
      </c>
      <c r="AA411" s="164">
        <f>$AA$410+$Y$411</f>
        <v>1</v>
      </c>
      <c r="AB411" s="165">
        <f>$AB$410+$Z$411</f>
        <v>0</v>
      </c>
      <c r="AC411" s="98">
        <f t="shared" si="6"/>
        <v>0</v>
      </c>
    </row>
    <row r="412" spans="1:32" ht="15" customHeight="1">
      <c r="A412">
        <v>1</v>
      </c>
      <c r="B412" s="994" t="str">
        <f>'06.01-ELETRICO E LUMINOTECNICO'!$B$213</f>
        <v>06.05.100.02</v>
      </c>
      <c r="C412" s="996" t="str">
        <f>'06.01-ELETRICO E LUMINOTECNICO'!$C$213</f>
        <v>REMOÇÃO DE INSTALAÇÕES ELÉTRICAS (QUADROS), INCLUSIVE RECOMPOSIÇÃO COM ARGAMASSA E ACABAMENTO EM MASSA LÁTEX</v>
      </c>
      <c r="D412" s="998">
        <f>'06.01-ELETRICO E LUMINOTECNICO'!$H$213</f>
        <v>0</v>
      </c>
      <c r="E412" s="175"/>
      <c r="F412" s="161">
        <f>$E$412*$D$412</f>
        <v>0</v>
      </c>
      <c r="G412" s="176"/>
      <c r="H412" s="167">
        <f>$G$412*$D$412</f>
        <v>0</v>
      </c>
      <c r="I412" s="176"/>
      <c r="J412" s="167">
        <f>$I$412*$D$412</f>
        <v>0</v>
      </c>
      <c r="K412" s="176"/>
      <c r="L412" s="167">
        <f>$K$412*$D$412</f>
        <v>0</v>
      </c>
      <c r="M412" s="176"/>
      <c r="N412" s="167">
        <f>$M$412*$D$412</f>
        <v>0</v>
      </c>
      <c r="O412" s="176"/>
      <c r="P412" s="167">
        <f>$O$412*$D$412</f>
        <v>0</v>
      </c>
      <c r="Q412" s="176">
        <v>1</v>
      </c>
      <c r="R412" s="167">
        <f>$Q$412*$D$412</f>
        <v>0</v>
      </c>
      <c r="S412" s="176"/>
      <c r="T412" s="167">
        <f>$S$412*$D$412</f>
        <v>0</v>
      </c>
      <c r="U412" s="176"/>
      <c r="V412" s="167">
        <f>$U$412*$D$412</f>
        <v>0</v>
      </c>
      <c r="W412" s="176"/>
      <c r="X412" s="167">
        <f>$W$412*$D$412</f>
        <v>0</v>
      </c>
      <c r="Y412" s="176"/>
      <c r="Z412" s="167">
        <f>$Y$412*$D$412</f>
        <v>0</v>
      </c>
      <c r="AA412" s="176"/>
      <c r="AB412" s="167">
        <f>$AA$412*$D$412</f>
        <v>0</v>
      </c>
      <c r="AC412" s="98">
        <f t="shared" si="6"/>
        <v>0</v>
      </c>
      <c r="AF412" t="s">
        <v>2434</v>
      </c>
    </row>
    <row r="413" spans="1:32" ht="15" customHeight="1" thickBot="1">
      <c r="A413">
        <v>2</v>
      </c>
      <c r="B413" s="995"/>
      <c r="C413" s="997"/>
      <c r="D413" s="999"/>
      <c r="E413" s="162">
        <f>$E$412</f>
        <v>0</v>
      </c>
      <c r="F413" s="163">
        <f>$F$412</f>
        <v>0</v>
      </c>
      <c r="G413" s="164">
        <f>$G$412+$E$413</f>
        <v>0</v>
      </c>
      <c r="H413" s="165">
        <f>$H$412+$F$413</f>
        <v>0</v>
      </c>
      <c r="I413" s="164">
        <f>$I$412+$G$413</f>
        <v>0</v>
      </c>
      <c r="J413" s="165">
        <f>$J$412+$H$413</f>
        <v>0</v>
      </c>
      <c r="K413" s="164">
        <f>$K$412+$I$413</f>
        <v>0</v>
      </c>
      <c r="L413" s="165">
        <f>$L$412+$J$413</f>
        <v>0</v>
      </c>
      <c r="M413" s="164">
        <f>$M$412+$K$413</f>
        <v>0</v>
      </c>
      <c r="N413" s="165">
        <f>$N$412+$L$413</f>
        <v>0</v>
      </c>
      <c r="O413" s="164">
        <f>$O$412+$M$413</f>
        <v>0</v>
      </c>
      <c r="P413" s="165">
        <f>$P$412+$N$413</f>
        <v>0</v>
      </c>
      <c r="Q413" s="164">
        <f>$Q$412+$O$413</f>
        <v>1</v>
      </c>
      <c r="R413" s="165">
        <f>$R$412+$P$413</f>
        <v>0</v>
      </c>
      <c r="S413" s="164">
        <f>$S$412+$Q$413</f>
        <v>1</v>
      </c>
      <c r="T413" s="165">
        <f>$T$412+$R$413</f>
        <v>0</v>
      </c>
      <c r="U413" s="164">
        <f>$U$412+$S$413</f>
        <v>1</v>
      </c>
      <c r="V413" s="165">
        <f>$V$412+$T$413</f>
        <v>0</v>
      </c>
      <c r="W413" s="164">
        <f>$W$412+$U$413</f>
        <v>1</v>
      </c>
      <c r="X413" s="165">
        <f>$X$412+$V$413</f>
        <v>0</v>
      </c>
      <c r="Y413" s="164">
        <f>$Y$412+$W$413</f>
        <v>1</v>
      </c>
      <c r="Z413" s="165">
        <f>$Z$412+$X$413</f>
        <v>0</v>
      </c>
      <c r="AA413" s="164">
        <f>$AA$412+$Y$413</f>
        <v>1</v>
      </c>
      <c r="AB413" s="165">
        <f>$AB$412+$Z$413</f>
        <v>0</v>
      </c>
      <c r="AC413" s="98">
        <f t="shared" si="6"/>
        <v>0</v>
      </c>
    </row>
    <row r="414" spans="1:32" ht="15" customHeight="1">
      <c r="A414">
        <v>1</v>
      </c>
      <c r="B414" s="994" t="str">
        <f>'06.01-ELETRICO E LUMINOTECNICO'!$B$214</f>
        <v>06.05.100.03</v>
      </c>
      <c r="C414" s="996" t="str">
        <f>'06.01-ELETRICO E LUMINOTECNICO'!$C$214</f>
        <v>REMOÇÃO DE INSTALAÇÕES ELÉTRICAS (CABOS/ELETRODUTOS), INCLUSIVE RECOMPOSIÇÃO COM ARGAMASSA E ACABAMENTO EM MASSA LÁTEX</v>
      </c>
      <c r="D414" s="998">
        <f>'06.01-ELETRICO E LUMINOTECNICO'!$H$214</f>
        <v>0</v>
      </c>
      <c r="E414" s="175"/>
      <c r="F414" s="161">
        <f>$E$414*$D$414</f>
        <v>0</v>
      </c>
      <c r="G414" s="176"/>
      <c r="H414" s="167">
        <f>$G$414*$D$414</f>
        <v>0</v>
      </c>
      <c r="I414" s="176"/>
      <c r="J414" s="167">
        <f>$I$414*$D$414</f>
        <v>0</v>
      </c>
      <c r="K414" s="176"/>
      <c r="L414" s="167">
        <f>$K$414*$D$414</f>
        <v>0</v>
      </c>
      <c r="M414" s="176"/>
      <c r="N414" s="167">
        <f>$M$414*$D$414</f>
        <v>0</v>
      </c>
      <c r="O414" s="176"/>
      <c r="P414" s="167">
        <f>$O$414*$D$414</f>
        <v>0</v>
      </c>
      <c r="Q414" s="176">
        <v>1</v>
      </c>
      <c r="R414" s="167">
        <f>$Q$414*$D$414</f>
        <v>0</v>
      </c>
      <c r="S414" s="176"/>
      <c r="T414" s="167">
        <f>$S$414*$D$414</f>
        <v>0</v>
      </c>
      <c r="U414" s="176"/>
      <c r="V414" s="167">
        <f>$U$414*$D$414</f>
        <v>0</v>
      </c>
      <c r="W414" s="176"/>
      <c r="X414" s="167">
        <f>$W$414*$D$414</f>
        <v>0</v>
      </c>
      <c r="Y414" s="176"/>
      <c r="Z414" s="167">
        <f>$Y$414*$D$414</f>
        <v>0</v>
      </c>
      <c r="AA414" s="176"/>
      <c r="AB414" s="167">
        <f>$AA$414*$D$414</f>
        <v>0</v>
      </c>
      <c r="AC414" s="98">
        <f t="shared" si="6"/>
        <v>0</v>
      </c>
      <c r="AF414" t="s">
        <v>2435</v>
      </c>
    </row>
    <row r="415" spans="1:32" ht="15" customHeight="1" thickBot="1">
      <c r="A415">
        <v>2</v>
      </c>
      <c r="B415" s="995"/>
      <c r="C415" s="997"/>
      <c r="D415" s="999"/>
      <c r="E415" s="162">
        <f>$E$414</f>
        <v>0</v>
      </c>
      <c r="F415" s="163">
        <f>$F$414</f>
        <v>0</v>
      </c>
      <c r="G415" s="164">
        <f>$G$414+$E$415</f>
        <v>0</v>
      </c>
      <c r="H415" s="165">
        <f>$H$414+$F$415</f>
        <v>0</v>
      </c>
      <c r="I415" s="164">
        <f>$I$414+$G$415</f>
        <v>0</v>
      </c>
      <c r="J415" s="165">
        <f>$J$414+$H$415</f>
        <v>0</v>
      </c>
      <c r="K415" s="164">
        <f>$K$414+$I$415</f>
        <v>0</v>
      </c>
      <c r="L415" s="165">
        <f>$L$414+$J$415</f>
        <v>0</v>
      </c>
      <c r="M415" s="164">
        <f>$M$414+$K$415</f>
        <v>0</v>
      </c>
      <c r="N415" s="165">
        <f>$N$414+$L$415</f>
        <v>0</v>
      </c>
      <c r="O415" s="164">
        <f>$O$414+$M$415</f>
        <v>0</v>
      </c>
      <c r="P415" s="165">
        <f>$P$414+$N$415</f>
        <v>0</v>
      </c>
      <c r="Q415" s="164">
        <f>$Q$414+$O$415</f>
        <v>1</v>
      </c>
      <c r="R415" s="165">
        <f>$R$414+$P$415</f>
        <v>0</v>
      </c>
      <c r="S415" s="164">
        <f>$S$414+$Q$415</f>
        <v>1</v>
      </c>
      <c r="T415" s="165">
        <f>$T$414+$R$415</f>
        <v>0</v>
      </c>
      <c r="U415" s="164">
        <f>$U$414+$S$415</f>
        <v>1</v>
      </c>
      <c r="V415" s="165">
        <f>$V$414+$T$415</f>
        <v>0</v>
      </c>
      <c r="W415" s="164">
        <f>$W$414+$U$415</f>
        <v>1</v>
      </c>
      <c r="X415" s="165">
        <f>$X$414+$V$415</f>
        <v>0</v>
      </c>
      <c r="Y415" s="164">
        <f>$Y$414+$W$415</f>
        <v>1</v>
      </c>
      <c r="Z415" s="165">
        <f>$Z$414+$X$415</f>
        <v>0</v>
      </c>
      <c r="AA415" s="164">
        <f>$AA$414+$Y$415</f>
        <v>1</v>
      </c>
      <c r="AB415" s="165">
        <f>$AB$414+$Z$415</f>
        <v>0</v>
      </c>
      <c r="AC415" s="98">
        <f t="shared" si="6"/>
        <v>0</v>
      </c>
    </row>
    <row r="416" spans="1:32" ht="15" customHeight="1">
      <c r="A416">
        <v>1</v>
      </c>
      <c r="B416" s="994" t="str">
        <f>'06.01-ELETRICO E LUMINOTECNICO'!$B$215</f>
        <v>06.05.100.04</v>
      </c>
      <c r="C416" s="996" t="str">
        <f>'06.01-ELETRICO E LUMINOTECNICO'!$C$215</f>
        <v>QUADRO DE DISTRIBUIÇÃO COM BARRAMENTO TRIFÁSICO, DE SOBREPOR, EM CHAPA DE AÇO GALVANIZADO, PARA 36 DISJUNTORES DIN</v>
      </c>
      <c r="D416" s="998">
        <f>'06.01-ELETRICO E LUMINOTECNICO'!$H$215</f>
        <v>0</v>
      </c>
      <c r="E416" s="175"/>
      <c r="F416" s="161">
        <f>$E$416*$D$416</f>
        <v>0</v>
      </c>
      <c r="G416" s="176"/>
      <c r="H416" s="167">
        <f>$G$416*$D$416</f>
        <v>0</v>
      </c>
      <c r="I416" s="176"/>
      <c r="J416" s="167">
        <f>$I$416*$D$416</f>
        <v>0</v>
      </c>
      <c r="K416" s="176"/>
      <c r="L416" s="167">
        <f>$K$416*$D$416</f>
        <v>0</v>
      </c>
      <c r="M416" s="176"/>
      <c r="N416" s="167">
        <f>$M$416*$D$416</f>
        <v>0</v>
      </c>
      <c r="O416" s="176"/>
      <c r="P416" s="167">
        <f>$O$416*$D$416</f>
        <v>0</v>
      </c>
      <c r="Q416" s="176">
        <v>1</v>
      </c>
      <c r="R416" s="167">
        <f>$Q$416*$D$416</f>
        <v>0</v>
      </c>
      <c r="S416" s="176"/>
      <c r="T416" s="167">
        <f>$S$416*$D$416</f>
        <v>0</v>
      </c>
      <c r="U416" s="176"/>
      <c r="V416" s="167">
        <f>$U$416*$D$416</f>
        <v>0</v>
      </c>
      <c r="W416" s="176"/>
      <c r="X416" s="167">
        <f>$W$416*$D$416</f>
        <v>0</v>
      </c>
      <c r="Y416" s="176"/>
      <c r="Z416" s="167">
        <f>$Y$416*$D$416</f>
        <v>0</v>
      </c>
      <c r="AA416" s="176"/>
      <c r="AB416" s="167">
        <f>$AA$416*$D$416</f>
        <v>0</v>
      </c>
      <c r="AC416" s="98">
        <f t="shared" si="6"/>
        <v>0</v>
      </c>
      <c r="AF416" t="s">
        <v>2436</v>
      </c>
    </row>
    <row r="417" spans="1:32" ht="15" customHeight="1" thickBot="1">
      <c r="A417">
        <v>2</v>
      </c>
      <c r="B417" s="995"/>
      <c r="C417" s="997"/>
      <c r="D417" s="999"/>
      <c r="E417" s="162">
        <f>$E$416</f>
        <v>0</v>
      </c>
      <c r="F417" s="163">
        <f>$F$416</f>
        <v>0</v>
      </c>
      <c r="G417" s="164">
        <f>$G$416+$E$417</f>
        <v>0</v>
      </c>
      <c r="H417" s="165">
        <f>$H$416+$F$417</f>
        <v>0</v>
      </c>
      <c r="I417" s="164">
        <f>$I$416+$G$417</f>
        <v>0</v>
      </c>
      <c r="J417" s="165">
        <f>$J$416+$H$417</f>
        <v>0</v>
      </c>
      <c r="K417" s="164">
        <f>$K$416+$I$417</f>
        <v>0</v>
      </c>
      <c r="L417" s="165">
        <f>$L$416+$J$417</f>
        <v>0</v>
      </c>
      <c r="M417" s="164">
        <f>$M$416+$K$417</f>
        <v>0</v>
      </c>
      <c r="N417" s="165">
        <f>$N$416+$L$417</f>
        <v>0</v>
      </c>
      <c r="O417" s="164">
        <f>$O$416+$M$417</f>
        <v>0</v>
      </c>
      <c r="P417" s="165">
        <f>$P$416+$N$417</f>
        <v>0</v>
      </c>
      <c r="Q417" s="164">
        <f>$Q$416+$O$417</f>
        <v>1</v>
      </c>
      <c r="R417" s="165">
        <f>$R$416+$P$417</f>
        <v>0</v>
      </c>
      <c r="S417" s="164">
        <f>$S$416+$Q$417</f>
        <v>1</v>
      </c>
      <c r="T417" s="165">
        <f>$T$416+$R$417</f>
        <v>0</v>
      </c>
      <c r="U417" s="164">
        <f>$U$416+$S$417</f>
        <v>1</v>
      </c>
      <c r="V417" s="165">
        <f>$V$416+$T$417</f>
        <v>0</v>
      </c>
      <c r="W417" s="164">
        <f>$W$416+$U$417</f>
        <v>1</v>
      </c>
      <c r="X417" s="165">
        <f>$X$416+$V$417</f>
        <v>0</v>
      </c>
      <c r="Y417" s="164">
        <f>$Y$416+$W$417</f>
        <v>1</v>
      </c>
      <c r="Z417" s="165">
        <f>$Z$416+$X$417</f>
        <v>0</v>
      </c>
      <c r="AA417" s="164">
        <f>$AA$416+$Y$417</f>
        <v>1</v>
      </c>
      <c r="AB417" s="165">
        <f>$AB$416+$Z$417</f>
        <v>0</v>
      </c>
      <c r="AC417" s="98">
        <f t="shared" si="6"/>
        <v>0</v>
      </c>
    </row>
    <row r="418" spans="1:32" ht="15" customHeight="1">
      <c r="A418">
        <v>1</v>
      </c>
      <c r="B418" s="994" t="str">
        <f>'06.01-ELETRICO E LUMINOTECNICO'!$B$216</f>
        <v>06.05.100.05</v>
      </c>
      <c r="C418" s="996" t="str">
        <f>'06.01-ELETRICO E LUMINOTECNICO'!$C$216</f>
        <v>QUADRO DE DISTRIBUIÇÃO COM BARRAMENTO TRIFÁSICO, DE SOBREPOR, EM CHAPA DE AÇO GALVANIZADO, 54 MÓDULOS</v>
      </c>
      <c r="D418" s="998">
        <f>'06.01-ELETRICO E LUMINOTECNICO'!$H$216</f>
        <v>0</v>
      </c>
      <c r="E418" s="175"/>
      <c r="F418" s="161">
        <f>$E$418*$D$418</f>
        <v>0</v>
      </c>
      <c r="G418" s="176"/>
      <c r="H418" s="167">
        <f>$G$418*$D$418</f>
        <v>0</v>
      </c>
      <c r="I418" s="176"/>
      <c r="J418" s="167">
        <f>$I$418*$D$418</f>
        <v>0</v>
      </c>
      <c r="K418" s="176"/>
      <c r="L418" s="167">
        <f>$K$418*$D$418</f>
        <v>0</v>
      </c>
      <c r="M418" s="176"/>
      <c r="N418" s="167">
        <f>$M$418*$D$418</f>
        <v>0</v>
      </c>
      <c r="O418" s="176"/>
      <c r="P418" s="167">
        <f>$O$418*$D$418</f>
        <v>0</v>
      </c>
      <c r="Q418" s="176">
        <v>1</v>
      </c>
      <c r="R418" s="167">
        <f>$Q$418*$D$418</f>
        <v>0</v>
      </c>
      <c r="S418" s="176"/>
      <c r="T418" s="167">
        <f>$S$418*$D$418</f>
        <v>0</v>
      </c>
      <c r="U418" s="176"/>
      <c r="V418" s="167">
        <f>$U$418*$D$418</f>
        <v>0</v>
      </c>
      <c r="W418" s="176"/>
      <c r="X418" s="167">
        <f>$W$418*$D$418</f>
        <v>0</v>
      </c>
      <c r="Y418" s="176"/>
      <c r="Z418" s="167">
        <f>$Y$418*$D$418</f>
        <v>0</v>
      </c>
      <c r="AA418" s="176"/>
      <c r="AB418" s="167">
        <f>$AA$418*$D$418</f>
        <v>0</v>
      </c>
      <c r="AC418" s="98">
        <f t="shared" si="6"/>
        <v>0</v>
      </c>
      <c r="AF418" t="s">
        <v>2437</v>
      </c>
    </row>
    <row r="419" spans="1:32" ht="15" customHeight="1" thickBot="1">
      <c r="A419">
        <v>2</v>
      </c>
      <c r="B419" s="995"/>
      <c r="C419" s="997"/>
      <c r="D419" s="999"/>
      <c r="E419" s="162">
        <f>$E$418</f>
        <v>0</v>
      </c>
      <c r="F419" s="163">
        <f>$F$418</f>
        <v>0</v>
      </c>
      <c r="G419" s="164">
        <f>$G$418+$E$419</f>
        <v>0</v>
      </c>
      <c r="H419" s="165">
        <f>$H$418+$F$419</f>
        <v>0</v>
      </c>
      <c r="I419" s="164">
        <f>$I$418+$G$419</f>
        <v>0</v>
      </c>
      <c r="J419" s="165">
        <f>$J$418+$H$419</f>
        <v>0</v>
      </c>
      <c r="K419" s="164">
        <f>$K$418+$I$419</f>
        <v>0</v>
      </c>
      <c r="L419" s="165">
        <f>$L$418+$J$419</f>
        <v>0</v>
      </c>
      <c r="M419" s="164">
        <f>$M$418+$K$419</f>
        <v>0</v>
      </c>
      <c r="N419" s="165">
        <f>$N$418+$L$419</f>
        <v>0</v>
      </c>
      <c r="O419" s="164">
        <f>$O$418+$M$419</f>
        <v>0</v>
      </c>
      <c r="P419" s="165">
        <f>$P$418+$N$419</f>
        <v>0</v>
      </c>
      <c r="Q419" s="164">
        <f>$Q$418+$O$419</f>
        <v>1</v>
      </c>
      <c r="R419" s="165">
        <f>$R$418+$P$419</f>
        <v>0</v>
      </c>
      <c r="S419" s="164">
        <f>$S$418+$Q$419</f>
        <v>1</v>
      </c>
      <c r="T419" s="165">
        <f>$T$418+$R$419</f>
        <v>0</v>
      </c>
      <c r="U419" s="164">
        <f>$U$418+$S$419</f>
        <v>1</v>
      </c>
      <c r="V419" s="165">
        <f>$V$418+$T$419</f>
        <v>0</v>
      </c>
      <c r="W419" s="164">
        <f>$W$418+$U$419</f>
        <v>1</v>
      </c>
      <c r="X419" s="165">
        <f>$X$418+$V$419</f>
        <v>0</v>
      </c>
      <c r="Y419" s="164">
        <f>$Y$418+$W$419</f>
        <v>1</v>
      </c>
      <c r="Z419" s="165">
        <f>$Z$418+$X$419</f>
        <v>0</v>
      </c>
      <c r="AA419" s="164">
        <f>$AA$418+$Y$419</f>
        <v>1</v>
      </c>
      <c r="AB419" s="165">
        <f>$AB$418+$Z$419</f>
        <v>0</v>
      </c>
      <c r="AC419" s="98">
        <f t="shared" si="6"/>
        <v>0</v>
      </c>
    </row>
    <row r="420" spans="1:32" ht="15" customHeight="1">
      <c r="A420">
        <v>1</v>
      </c>
      <c r="B420" s="994" t="str">
        <f>'06.01-ELETRICO E LUMINOTECNICO'!$B$217</f>
        <v>06.05.100.06</v>
      </c>
      <c r="C420" s="996" t="str">
        <f>'06.01-ELETRICO E LUMINOTECNICO'!$C$217</f>
        <v>DISJUNTOR BIPOLAR TIPO DR, CORRENTE NOMINAL DE 25A - FORNECIMENTO E INSTALAÇÃO. AF_07/2025</v>
      </c>
      <c r="D420" s="998">
        <f>'06.01-ELETRICO E LUMINOTECNICO'!$H$217</f>
        <v>0</v>
      </c>
      <c r="E420" s="175"/>
      <c r="F420" s="161">
        <f>$E$420*$D$420</f>
        <v>0</v>
      </c>
      <c r="G420" s="176"/>
      <c r="H420" s="167">
        <f>$G$420*$D$420</f>
        <v>0</v>
      </c>
      <c r="I420" s="176"/>
      <c r="J420" s="167">
        <f>$I$420*$D$420</f>
        <v>0</v>
      </c>
      <c r="K420" s="176"/>
      <c r="L420" s="167">
        <f>$K$420*$D$420</f>
        <v>0</v>
      </c>
      <c r="M420" s="176"/>
      <c r="N420" s="167">
        <f>$M$420*$D$420</f>
        <v>0</v>
      </c>
      <c r="O420" s="176"/>
      <c r="P420" s="167">
        <f>$O$420*$D$420</f>
        <v>0</v>
      </c>
      <c r="Q420" s="176">
        <v>1</v>
      </c>
      <c r="R420" s="167">
        <f>$Q$420*$D$420</f>
        <v>0</v>
      </c>
      <c r="S420" s="176"/>
      <c r="T420" s="167">
        <f>$S$420*$D$420</f>
        <v>0</v>
      </c>
      <c r="U420" s="176"/>
      <c r="V420" s="167">
        <f>$U$420*$D$420</f>
        <v>0</v>
      </c>
      <c r="W420" s="176"/>
      <c r="X420" s="167">
        <f>$W$420*$D$420</f>
        <v>0</v>
      </c>
      <c r="Y420" s="176"/>
      <c r="Z420" s="167">
        <f>$Y$420*$D$420</f>
        <v>0</v>
      </c>
      <c r="AA420" s="176"/>
      <c r="AB420" s="167">
        <f>$AA$420*$D$420</f>
        <v>0</v>
      </c>
      <c r="AC420" s="98">
        <f t="shared" si="6"/>
        <v>0</v>
      </c>
      <c r="AF420" t="s">
        <v>2438</v>
      </c>
    </row>
    <row r="421" spans="1:32" ht="15" customHeight="1" thickBot="1">
      <c r="A421">
        <v>2</v>
      </c>
      <c r="B421" s="995"/>
      <c r="C421" s="997"/>
      <c r="D421" s="999"/>
      <c r="E421" s="162">
        <f>$E$420</f>
        <v>0</v>
      </c>
      <c r="F421" s="163">
        <f>$F$420</f>
        <v>0</v>
      </c>
      <c r="G421" s="164">
        <f>$G$420+$E$421</f>
        <v>0</v>
      </c>
      <c r="H421" s="165">
        <f>$H$420+$F$421</f>
        <v>0</v>
      </c>
      <c r="I421" s="164">
        <f>$I$420+$G$421</f>
        <v>0</v>
      </c>
      <c r="J421" s="165">
        <f>$J$420+$H$421</f>
        <v>0</v>
      </c>
      <c r="K421" s="164">
        <f>$K$420+$I$421</f>
        <v>0</v>
      </c>
      <c r="L421" s="165">
        <f>$L$420+$J$421</f>
        <v>0</v>
      </c>
      <c r="M421" s="164">
        <f>$M$420+$K$421</f>
        <v>0</v>
      </c>
      <c r="N421" s="165">
        <f>$N$420+$L$421</f>
        <v>0</v>
      </c>
      <c r="O421" s="164">
        <f>$O$420+$M$421</f>
        <v>0</v>
      </c>
      <c r="P421" s="165">
        <f>$P$420+$N$421</f>
        <v>0</v>
      </c>
      <c r="Q421" s="164">
        <f>$Q$420+$O$421</f>
        <v>1</v>
      </c>
      <c r="R421" s="165">
        <f>$R$420+$P$421</f>
        <v>0</v>
      </c>
      <c r="S421" s="164">
        <f>$S$420+$Q$421</f>
        <v>1</v>
      </c>
      <c r="T421" s="165">
        <f>$T$420+$R$421</f>
        <v>0</v>
      </c>
      <c r="U421" s="164">
        <f>$U$420+$S$421</f>
        <v>1</v>
      </c>
      <c r="V421" s="165">
        <f>$V$420+$T$421</f>
        <v>0</v>
      </c>
      <c r="W421" s="164">
        <f>$W$420+$U$421</f>
        <v>1</v>
      </c>
      <c r="X421" s="165">
        <f>$X$420+$V$421</f>
        <v>0</v>
      </c>
      <c r="Y421" s="164">
        <f>$Y$420+$W$421</f>
        <v>1</v>
      </c>
      <c r="Z421" s="165">
        <f>$Z$420+$X$421</f>
        <v>0</v>
      </c>
      <c r="AA421" s="164">
        <f>$AA$420+$Y$421</f>
        <v>1</v>
      </c>
      <c r="AB421" s="165">
        <f>$AB$420+$Z$421</f>
        <v>0</v>
      </c>
      <c r="AC421" s="98">
        <f t="shared" si="6"/>
        <v>0</v>
      </c>
    </row>
    <row r="422" spans="1:32" ht="15" customHeight="1">
      <c r="A422">
        <v>1</v>
      </c>
      <c r="B422" s="994" t="str">
        <f>'06.01-ELETRICO E LUMINOTECNICO'!$B$218</f>
        <v>06.05.100.07</v>
      </c>
      <c r="C422" s="996" t="str">
        <f>'06.01-ELETRICO E LUMINOTECNICO'!$C$218</f>
        <v>DISJUNTOR DR TETRAPOLAR 16A - FORNECIMENTO E INSTALAÇÃO</v>
      </c>
      <c r="D422" s="998">
        <f>'06.01-ELETRICO E LUMINOTECNICO'!$H$218</f>
        <v>0</v>
      </c>
      <c r="E422" s="175"/>
      <c r="F422" s="161">
        <f>$E$422*$D$422</f>
        <v>0</v>
      </c>
      <c r="G422" s="176"/>
      <c r="H422" s="167">
        <f>$G$422*$D$422</f>
        <v>0</v>
      </c>
      <c r="I422" s="176"/>
      <c r="J422" s="167">
        <f>$I$422*$D$422</f>
        <v>0</v>
      </c>
      <c r="K422" s="176"/>
      <c r="L422" s="167">
        <f>$K$422*$D$422</f>
        <v>0</v>
      </c>
      <c r="M422" s="176"/>
      <c r="N422" s="167">
        <f>$M$422*$D$422</f>
        <v>0</v>
      </c>
      <c r="O422" s="176"/>
      <c r="P422" s="167">
        <f>$O$422*$D$422</f>
        <v>0</v>
      </c>
      <c r="Q422" s="176">
        <v>1</v>
      </c>
      <c r="R422" s="167">
        <f>$Q$422*$D$422</f>
        <v>0</v>
      </c>
      <c r="S422" s="176"/>
      <c r="T422" s="167">
        <f>$S$422*$D$422</f>
        <v>0</v>
      </c>
      <c r="U422" s="176"/>
      <c r="V422" s="167">
        <f>$U$422*$D$422</f>
        <v>0</v>
      </c>
      <c r="W422" s="176"/>
      <c r="X422" s="167">
        <f>$W$422*$D$422</f>
        <v>0</v>
      </c>
      <c r="Y422" s="176"/>
      <c r="Z422" s="167">
        <f>$Y$422*$D$422</f>
        <v>0</v>
      </c>
      <c r="AA422" s="176"/>
      <c r="AB422" s="167">
        <f>$AA$422*$D$422</f>
        <v>0</v>
      </c>
      <c r="AC422" s="98">
        <f t="shared" si="6"/>
        <v>0</v>
      </c>
      <c r="AF422" t="s">
        <v>2439</v>
      </c>
    </row>
    <row r="423" spans="1:32" ht="15" customHeight="1" thickBot="1">
      <c r="A423">
        <v>2</v>
      </c>
      <c r="B423" s="995"/>
      <c r="C423" s="997"/>
      <c r="D423" s="999"/>
      <c r="E423" s="162">
        <f>$E$422</f>
        <v>0</v>
      </c>
      <c r="F423" s="163">
        <f>$F$422</f>
        <v>0</v>
      </c>
      <c r="G423" s="164">
        <f>$G$422+$E$423</f>
        <v>0</v>
      </c>
      <c r="H423" s="165">
        <f>$H$422+$F$423</f>
        <v>0</v>
      </c>
      <c r="I423" s="164">
        <f>$I$422+$G$423</f>
        <v>0</v>
      </c>
      <c r="J423" s="165">
        <f>$J$422+$H$423</f>
        <v>0</v>
      </c>
      <c r="K423" s="164">
        <f>$K$422+$I$423</f>
        <v>0</v>
      </c>
      <c r="L423" s="165">
        <f>$L$422+$J$423</f>
        <v>0</v>
      </c>
      <c r="M423" s="164">
        <f>$M$422+$K$423</f>
        <v>0</v>
      </c>
      <c r="N423" s="165">
        <f>$N$422+$L$423</f>
        <v>0</v>
      </c>
      <c r="O423" s="164">
        <f>$O$422+$M$423</f>
        <v>0</v>
      </c>
      <c r="P423" s="165">
        <f>$P$422+$N$423</f>
        <v>0</v>
      </c>
      <c r="Q423" s="164">
        <f>$Q$422+$O$423</f>
        <v>1</v>
      </c>
      <c r="R423" s="165">
        <f>$R$422+$P$423</f>
        <v>0</v>
      </c>
      <c r="S423" s="164">
        <f>$S$422+$Q$423</f>
        <v>1</v>
      </c>
      <c r="T423" s="165">
        <f>$T$422+$R$423</f>
        <v>0</v>
      </c>
      <c r="U423" s="164">
        <f>$U$422+$S$423</f>
        <v>1</v>
      </c>
      <c r="V423" s="165">
        <f>$V$422+$T$423</f>
        <v>0</v>
      </c>
      <c r="W423" s="164">
        <f>$W$422+$U$423</f>
        <v>1</v>
      </c>
      <c r="X423" s="165">
        <f>$X$422+$V$423</f>
        <v>0</v>
      </c>
      <c r="Y423" s="164">
        <f>$Y$422+$W$423</f>
        <v>1</v>
      </c>
      <c r="Z423" s="165">
        <f>$Z$422+$X$423</f>
        <v>0</v>
      </c>
      <c r="AA423" s="164">
        <f>$AA$422+$Y$423</f>
        <v>1</v>
      </c>
      <c r="AB423" s="165">
        <f>$AB$422+$Z$423</f>
        <v>0</v>
      </c>
      <c r="AC423" s="98">
        <f t="shared" si="6"/>
        <v>0</v>
      </c>
    </row>
    <row r="424" spans="1:32" ht="15" customHeight="1">
      <c r="A424">
        <v>1</v>
      </c>
      <c r="B424" s="994" t="str">
        <f>'06.01-ELETRICO E LUMINOTECNICO'!$B$219</f>
        <v>06.05.100.08</v>
      </c>
      <c r="C424" s="996" t="str">
        <f>'06.01-ELETRICO E LUMINOTECNICO'!$C$219</f>
        <v>DISJUNTOR DR TETRAPOLAR 20A - FORNECIMENTO E INSTALAÇÃO</v>
      </c>
      <c r="D424" s="998">
        <f>'06.01-ELETRICO E LUMINOTECNICO'!$H$219</f>
        <v>0</v>
      </c>
      <c r="E424" s="175"/>
      <c r="F424" s="161">
        <f>$E$424*$D$424</f>
        <v>0</v>
      </c>
      <c r="G424" s="176"/>
      <c r="H424" s="167">
        <f>$G$424*$D$424</f>
        <v>0</v>
      </c>
      <c r="I424" s="176"/>
      <c r="J424" s="167">
        <f>$I$424*$D$424</f>
        <v>0</v>
      </c>
      <c r="K424" s="176"/>
      <c r="L424" s="167">
        <f>$K$424*$D$424</f>
        <v>0</v>
      </c>
      <c r="M424" s="176"/>
      <c r="N424" s="167">
        <f>$M$424*$D$424</f>
        <v>0</v>
      </c>
      <c r="O424" s="176"/>
      <c r="P424" s="167">
        <f>$O$424*$D$424</f>
        <v>0</v>
      </c>
      <c r="Q424" s="176">
        <v>1</v>
      </c>
      <c r="R424" s="167">
        <f>$Q$424*$D$424</f>
        <v>0</v>
      </c>
      <c r="S424" s="176"/>
      <c r="T424" s="167">
        <f>$S$424*$D$424</f>
        <v>0</v>
      </c>
      <c r="U424" s="176"/>
      <c r="V424" s="167">
        <f>$U$424*$D$424</f>
        <v>0</v>
      </c>
      <c r="W424" s="176"/>
      <c r="X424" s="167">
        <f>$W$424*$D$424</f>
        <v>0</v>
      </c>
      <c r="Y424" s="176"/>
      <c r="Z424" s="167">
        <f>$Y$424*$D$424</f>
        <v>0</v>
      </c>
      <c r="AA424" s="176"/>
      <c r="AB424" s="167">
        <f>$AA$424*$D$424</f>
        <v>0</v>
      </c>
      <c r="AC424" s="98">
        <f t="shared" si="6"/>
        <v>0</v>
      </c>
      <c r="AF424" t="s">
        <v>2440</v>
      </c>
    </row>
    <row r="425" spans="1:32" ht="15" customHeight="1" thickBot="1">
      <c r="A425">
        <v>2</v>
      </c>
      <c r="B425" s="995"/>
      <c r="C425" s="997"/>
      <c r="D425" s="999"/>
      <c r="E425" s="162">
        <f>$E$424</f>
        <v>0</v>
      </c>
      <c r="F425" s="163">
        <f>$F$424</f>
        <v>0</v>
      </c>
      <c r="G425" s="164">
        <f>$G$424+$E$425</f>
        <v>0</v>
      </c>
      <c r="H425" s="165">
        <f>$H$424+$F$425</f>
        <v>0</v>
      </c>
      <c r="I425" s="164">
        <f>$I$424+$G$425</f>
        <v>0</v>
      </c>
      <c r="J425" s="165">
        <f>$J$424+$H$425</f>
        <v>0</v>
      </c>
      <c r="K425" s="164">
        <f>$K$424+$I$425</f>
        <v>0</v>
      </c>
      <c r="L425" s="165">
        <f>$L$424+$J$425</f>
        <v>0</v>
      </c>
      <c r="M425" s="164">
        <f>$M$424+$K$425</f>
        <v>0</v>
      </c>
      <c r="N425" s="165">
        <f>$N$424+$L$425</f>
        <v>0</v>
      </c>
      <c r="O425" s="164">
        <f>$O$424+$M$425</f>
        <v>0</v>
      </c>
      <c r="P425" s="165">
        <f>$P$424+$N$425</f>
        <v>0</v>
      </c>
      <c r="Q425" s="164">
        <f>$Q$424+$O$425</f>
        <v>1</v>
      </c>
      <c r="R425" s="165">
        <f>$R$424+$P$425</f>
        <v>0</v>
      </c>
      <c r="S425" s="164">
        <f>$S$424+$Q$425</f>
        <v>1</v>
      </c>
      <c r="T425" s="165">
        <f>$T$424+$R$425</f>
        <v>0</v>
      </c>
      <c r="U425" s="164">
        <f>$U$424+$S$425</f>
        <v>1</v>
      </c>
      <c r="V425" s="165">
        <f>$V$424+$T$425</f>
        <v>0</v>
      </c>
      <c r="W425" s="164">
        <f>$W$424+$U$425</f>
        <v>1</v>
      </c>
      <c r="X425" s="165">
        <f>$X$424+$V$425</f>
        <v>0</v>
      </c>
      <c r="Y425" s="164">
        <f>$Y$424+$W$425</f>
        <v>1</v>
      </c>
      <c r="Z425" s="165">
        <f>$Z$424+$X$425</f>
        <v>0</v>
      </c>
      <c r="AA425" s="164">
        <f>$AA$424+$Y$425</f>
        <v>1</v>
      </c>
      <c r="AB425" s="165">
        <f>$AB$424+$Z$425</f>
        <v>0</v>
      </c>
      <c r="AC425" s="98">
        <f t="shared" si="6"/>
        <v>0</v>
      </c>
    </row>
    <row r="426" spans="1:32" ht="15" customHeight="1">
      <c r="A426">
        <v>1</v>
      </c>
      <c r="B426" s="994" t="str">
        <f>'06.01-ELETRICO E LUMINOTECNICO'!$B$220</f>
        <v>06.05.100.09</v>
      </c>
      <c r="C426" s="996" t="str">
        <f>'06.01-ELETRICO E LUMINOTECNICO'!$C$220</f>
        <v>DISJUNTOR DR TETRAPOLAR 25A - FORNECIMENTO E INSTALAÇÃO</v>
      </c>
      <c r="D426" s="998">
        <f>'06.01-ELETRICO E LUMINOTECNICO'!$H$220</f>
        <v>0</v>
      </c>
      <c r="E426" s="175"/>
      <c r="F426" s="161">
        <f>$E$426*$D$426</f>
        <v>0</v>
      </c>
      <c r="G426" s="176"/>
      <c r="H426" s="167">
        <f>$G$426*$D$426</f>
        <v>0</v>
      </c>
      <c r="I426" s="176"/>
      <c r="J426" s="167">
        <f>$I$426*$D$426</f>
        <v>0</v>
      </c>
      <c r="K426" s="176"/>
      <c r="L426" s="167">
        <f>$K$426*$D$426</f>
        <v>0</v>
      </c>
      <c r="M426" s="176"/>
      <c r="N426" s="167">
        <f>$M$426*$D$426</f>
        <v>0</v>
      </c>
      <c r="O426" s="176"/>
      <c r="P426" s="167">
        <f>$O$426*$D$426</f>
        <v>0</v>
      </c>
      <c r="Q426" s="176">
        <v>1</v>
      </c>
      <c r="R426" s="167">
        <f>$Q$426*$D$426</f>
        <v>0</v>
      </c>
      <c r="S426" s="176"/>
      <c r="T426" s="167">
        <f>$S$426*$D$426</f>
        <v>0</v>
      </c>
      <c r="U426" s="176"/>
      <c r="V426" s="167">
        <f>$U$426*$D$426</f>
        <v>0</v>
      </c>
      <c r="W426" s="176"/>
      <c r="X426" s="167">
        <f>$W$426*$D$426</f>
        <v>0</v>
      </c>
      <c r="Y426" s="176"/>
      <c r="Z426" s="167">
        <f>$Y$426*$D$426</f>
        <v>0</v>
      </c>
      <c r="AA426" s="176"/>
      <c r="AB426" s="167">
        <f>$AA$426*$D$426</f>
        <v>0</v>
      </c>
      <c r="AC426" s="98">
        <f t="shared" si="6"/>
        <v>0</v>
      </c>
      <c r="AF426" t="s">
        <v>2441</v>
      </c>
    </row>
    <row r="427" spans="1:32" ht="15" customHeight="1" thickBot="1">
      <c r="A427">
        <v>2</v>
      </c>
      <c r="B427" s="995"/>
      <c r="C427" s="997"/>
      <c r="D427" s="999"/>
      <c r="E427" s="162">
        <f>$E$426</f>
        <v>0</v>
      </c>
      <c r="F427" s="163">
        <f>$F$426</f>
        <v>0</v>
      </c>
      <c r="G427" s="164">
        <f>$G$426+$E$427</f>
        <v>0</v>
      </c>
      <c r="H427" s="165">
        <f>$H$426+$F$427</f>
        <v>0</v>
      </c>
      <c r="I427" s="164">
        <f>$I$426+$G$427</f>
        <v>0</v>
      </c>
      <c r="J427" s="165">
        <f>$J$426+$H$427</f>
        <v>0</v>
      </c>
      <c r="K427" s="164">
        <f>$K$426+$I$427</f>
        <v>0</v>
      </c>
      <c r="L427" s="165">
        <f>$L$426+$J$427</f>
        <v>0</v>
      </c>
      <c r="M427" s="164">
        <f>$M$426+$K$427</f>
        <v>0</v>
      </c>
      <c r="N427" s="165">
        <f>$N$426+$L$427</f>
        <v>0</v>
      </c>
      <c r="O427" s="164">
        <f>$O$426+$M$427</f>
        <v>0</v>
      </c>
      <c r="P427" s="165">
        <f>$P$426+$N$427</f>
        <v>0</v>
      </c>
      <c r="Q427" s="164">
        <f>$Q$426+$O$427</f>
        <v>1</v>
      </c>
      <c r="R427" s="165">
        <f>$R$426+$P$427</f>
        <v>0</v>
      </c>
      <c r="S427" s="164">
        <f>$S$426+$Q$427</f>
        <v>1</v>
      </c>
      <c r="T427" s="165">
        <f>$T$426+$R$427</f>
        <v>0</v>
      </c>
      <c r="U427" s="164">
        <f>$U$426+$S$427</f>
        <v>1</v>
      </c>
      <c r="V427" s="165">
        <f>$V$426+$T$427</f>
        <v>0</v>
      </c>
      <c r="W427" s="164">
        <f>$W$426+$U$427</f>
        <v>1</v>
      </c>
      <c r="X427" s="165">
        <f>$X$426+$V$427</f>
        <v>0</v>
      </c>
      <c r="Y427" s="164">
        <f>$Y$426+$W$427</f>
        <v>1</v>
      </c>
      <c r="Z427" s="165">
        <f>$Z$426+$X$427</f>
        <v>0</v>
      </c>
      <c r="AA427" s="164">
        <f>$AA$426+$Y$427</f>
        <v>1</v>
      </c>
      <c r="AB427" s="165">
        <f>$AB$426+$Z$427</f>
        <v>0</v>
      </c>
      <c r="AC427" s="98">
        <f t="shared" si="6"/>
        <v>0</v>
      </c>
    </row>
    <row r="428" spans="1:32" ht="15" customHeight="1">
      <c r="A428">
        <v>1</v>
      </c>
      <c r="B428" s="994" t="str">
        <f>'06.01-ELETRICO E LUMINOTECNICO'!$B221</f>
        <v>06.05.100.10</v>
      </c>
      <c r="C428" s="996" t="str">
        <f>'06.01-ELETRICO E LUMINOTECNICO'!$C$221</f>
        <v>DISJUNTOR DR TETRAPOLAR 32A - FORNECIMENTO E INSTALAÇÃO</v>
      </c>
      <c r="D428" s="998">
        <f>'06.01-ELETRICO E LUMINOTECNICO'!$H$221</f>
        <v>0</v>
      </c>
      <c r="E428" s="175"/>
      <c r="F428" s="161">
        <f>$E$428*$D$428</f>
        <v>0</v>
      </c>
      <c r="G428" s="176"/>
      <c r="H428" s="167">
        <f>$G$428*$D$428</f>
        <v>0</v>
      </c>
      <c r="I428" s="176"/>
      <c r="J428" s="167">
        <f>$I$428*$D$428</f>
        <v>0</v>
      </c>
      <c r="K428" s="176"/>
      <c r="L428" s="167">
        <f>$K$428*$D$428</f>
        <v>0</v>
      </c>
      <c r="M428" s="176"/>
      <c r="N428" s="167">
        <f>$M$428*$D$428</f>
        <v>0</v>
      </c>
      <c r="O428" s="176"/>
      <c r="P428" s="167">
        <f>$O$428*$D$428</f>
        <v>0</v>
      </c>
      <c r="Q428" s="176">
        <v>1</v>
      </c>
      <c r="R428" s="167">
        <f>$Q$428*$D$428</f>
        <v>0</v>
      </c>
      <c r="S428" s="176"/>
      <c r="T428" s="167">
        <f>$S$428*$D$428</f>
        <v>0</v>
      </c>
      <c r="U428" s="176"/>
      <c r="V428" s="167">
        <f>$U$428*$D$428</f>
        <v>0</v>
      </c>
      <c r="W428" s="176"/>
      <c r="X428" s="167">
        <f>$W$428*$D$428</f>
        <v>0</v>
      </c>
      <c r="Y428" s="176"/>
      <c r="Z428" s="167">
        <f>$Y$428*$D$428</f>
        <v>0</v>
      </c>
      <c r="AA428" s="176"/>
      <c r="AB428" s="167">
        <f>$AA$428*$D$428</f>
        <v>0</v>
      </c>
      <c r="AC428" s="98">
        <f t="shared" si="6"/>
        <v>0</v>
      </c>
      <c r="AF428" t="s">
        <v>2442</v>
      </c>
    </row>
    <row r="429" spans="1:32" ht="15" customHeight="1" thickBot="1">
      <c r="A429">
        <v>2</v>
      </c>
      <c r="B429" s="995"/>
      <c r="C429" s="997"/>
      <c r="D429" s="999"/>
      <c r="E429" s="162">
        <f>$E$428</f>
        <v>0</v>
      </c>
      <c r="F429" s="163">
        <f>$F$428</f>
        <v>0</v>
      </c>
      <c r="G429" s="164">
        <f>$G$428+$E$429</f>
        <v>0</v>
      </c>
      <c r="H429" s="165">
        <f>$H$428+$F$429</f>
        <v>0</v>
      </c>
      <c r="I429" s="164">
        <f>$I$428+$G$429</f>
        <v>0</v>
      </c>
      <c r="J429" s="165">
        <f>$J$428+$H$429</f>
        <v>0</v>
      </c>
      <c r="K429" s="164">
        <f>$K$428+$I$429</f>
        <v>0</v>
      </c>
      <c r="L429" s="165">
        <f>$L$428+$J$429</f>
        <v>0</v>
      </c>
      <c r="M429" s="164">
        <f>$M$428+$K$429</f>
        <v>0</v>
      </c>
      <c r="N429" s="165">
        <f>$N$428+$L$429</f>
        <v>0</v>
      </c>
      <c r="O429" s="164">
        <f>$O$428+$M$429</f>
        <v>0</v>
      </c>
      <c r="P429" s="165">
        <f>$P$428+$N$429</f>
        <v>0</v>
      </c>
      <c r="Q429" s="164">
        <f>$Q$428+$O$429</f>
        <v>1</v>
      </c>
      <c r="R429" s="165">
        <f>$R$428+$P$429</f>
        <v>0</v>
      </c>
      <c r="S429" s="164">
        <f>$S$428+$Q$429</f>
        <v>1</v>
      </c>
      <c r="T429" s="165">
        <f>$T$428+$R$429</f>
        <v>0</v>
      </c>
      <c r="U429" s="164">
        <f>$U$428+$S$429</f>
        <v>1</v>
      </c>
      <c r="V429" s="165">
        <f>$V$428+$T$429</f>
        <v>0</v>
      </c>
      <c r="W429" s="164">
        <f>$W$428+$U$429</f>
        <v>1</v>
      </c>
      <c r="X429" s="165">
        <f>$X$428+$V$429</f>
        <v>0</v>
      </c>
      <c r="Y429" s="164">
        <f>$Y$428+$W$429</f>
        <v>1</v>
      </c>
      <c r="Z429" s="165">
        <f>$Z$428+$X$429</f>
        <v>0</v>
      </c>
      <c r="AA429" s="164">
        <f>$AA$428+$Y$429</f>
        <v>1</v>
      </c>
      <c r="AB429" s="165">
        <f>$AB$428+$Z$429</f>
        <v>0</v>
      </c>
      <c r="AC429" s="98">
        <f t="shared" si="6"/>
        <v>0</v>
      </c>
    </row>
    <row r="430" spans="1:32" ht="15" customHeight="1">
      <c r="A430">
        <v>1</v>
      </c>
      <c r="B430" s="994" t="str">
        <f>'06.01-ELETRICO E LUMINOTECNICO'!$B222</f>
        <v>06.05.100.11</v>
      </c>
      <c r="C430" s="996" t="str">
        <f>'06.01-ELETRICO E LUMINOTECNICO'!$C$222</f>
        <v>DISPOSITIVO DPS 45KA-275V - FORNECIMENTO E INSTALAÇÃO</v>
      </c>
      <c r="D430" s="998">
        <f>'06.01-ELETRICO E LUMINOTECNICO'!$H$222</f>
        <v>0</v>
      </c>
      <c r="E430" s="175"/>
      <c r="F430" s="161">
        <f>$E$430*$D$430</f>
        <v>0</v>
      </c>
      <c r="G430" s="176"/>
      <c r="H430" s="167">
        <f>$G$430*$D$430</f>
        <v>0</v>
      </c>
      <c r="I430" s="176"/>
      <c r="J430" s="167">
        <f>$I$430*$D$430</f>
        <v>0</v>
      </c>
      <c r="K430" s="176"/>
      <c r="L430" s="167">
        <f>$K$430*$D$430</f>
        <v>0</v>
      </c>
      <c r="M430" s="176"/>
      <c r="N430" s="167">
        <f>$M$430*$D$430</f>
        <v>0</v>
      </c>
      <c r="O430" s="176"/>
      <c r="P430" s="167">
        <f>$O$430*$D$430</f>
        <v>0</v>
      </c>
      <c r="Q430" s="176">
        <v>1</v>
      </c>
      <c r="R430" s="167">
        <f>$Q$430*$D$430</f>
        <v>0</v>
      </c>
      <c r="S430" s="176"/>
      <c r="T430" s="167">
        <f>$S$430*$D$430</f>
        <v>0</v>
      </c>
      <c r="U430" s="176"/>
      <c r="V430" s="167">
        <f>$U$430*$D$430</f>
        <v>0</v>
      </c>
      <c r="W430" s="176"/>
      <c r="X430" s="167">
        <f>$W$430*$D$430</f>
        <v>0</v>
      </c>
      <c r="Y430" s="176"/>
      <c r="Z430" s="167">
        <f>$Y$430*$D$430</f>
        <v>0</v>
      </c>
      <c r="AA430" s="176"/>
      <c r="AB430" s="167">
        <f>$AA$430*$D$430</f>
        <v>0</v>
      </c>
      <c r="AC430" s="98">
        <f t="shared" si="6"/>
        <v>0</v>
      </c>
      <c r="AF430" t="s">
        <v>2443</v>
      </c>
    </row>
    <row r="431" spans="1:32" ht="15" customHeight="1" thickBot="1">
      <c r="A431">
        <v>2</v>
      </c>
      <c r="B431" s="995"/>
      <c r="C431" s="997"/>
      <c r="D431" s="999"/>
      <c r="E431" s="162">
        <f>$E$430</f>
        <v>0</v>
      </c>
      <c r="F431" s="163">
        <f>$F$430</f>
        <v>0</v>
      </c>
      <c r="G431" s="164">
        <f>$G$430+$E$431</f>
        <v>0</v>
      </c>
      <c r="H431" s="165">
        <f>$H$430+$F$431</f>
        <v>0</v>
      </c>
      <c r="I431" s="164">
        <f>$I$430+$G$431</f>
        <v>0</v>
      </c>
      <c r="J431" s="165">
        <f>$J$430+$H$431</f>
        <v>0</v>
      </c>
      <c r="K431" s="164">
        <f>$K$430+$I$431</f>
        <v>0</v>
      </c>
      <c r="L431" s="165">
        <f>$L$430+$J$431</f>
        <v>0</v>
      </c>
      <c r="M431" s="164">
        <f>$M$430+$K$431</f>
        <v>0</v>
      </c>
      <c r="N431" s="165">
        <f>$N$430+$L$431</f>
        <v>0</v>
      </c>
      <c r="O431" s="164">
        <f>$O$430+$M$431</f>
        <v>0</v>
      </c>
      <c r="P431" s="165">
        <f>$P$430+$N$431</f>
        <v>0</v>
      </c>
      <c r="Q431" s="164">
        <f>$Q$430+$O$431</f>
        <v>1</v>
      </c>
      <c r="R431" s="165">
        <f>$R$430+$P$431</f>
        <v>0</v>
      </c>
      <c r="S431" s="164">
        <f>$S$430+$Q$431</f>
        <v>1</v>
      </c>
      <c r="T431" s="165">
        <f>$T$430+$R$431</f>
        <v>0</v>
      </c>
      <c r="U431" s="164">
        <f>$U$430+$S$431</f>
        <v>1</v>
      </c>
      <c r="V431" s="165">
        <f>$V$430+$T$431</f>
        <v>0</v>
      </c>
      <c r="W431" s="164">
        <f>$W$430+$U$431</f>
        <v>1</v>
      </c>
      <c r="X431" s="165">
        <f>$X$430+$V$431</f>
        <v>0</v>
      </c>
      <c r="Y431" s="164">
        <f>$Y$430+$W$431</f>
        <v>1</v>
      </c>
      <c r="Z431" s="165">
        <f>$Z$430+$X$431</f>
        <v>0</v>
      </c>
      <c r="AA431" s="164">
        <f>$AA$430+$Y$431</f>
        <v>1</v>
      </c>
      <c r="AB431" s="165">
        <f>$AB$430+$Z$431</f>
        <v>0</v>
      </c>
      <c r="AC431" s="98">
        <f t="shared" si="6"/>
        <v>0</v>
      </c>
    </row>
    <row r="432" spans="1:32" ht="15" customHeight="1">
      <c r="A432">
        <v>1</v>
      </c>
      <c r="B432" s="994" t="str">
        <f>'06.01-ELETRICO E LUMINOTECNICO'!$B223</f>
        <v>06.05.100.12</v>
      </c>
      <c r="C432" s="996" t="str">
        <f>'06.01-ELETRICO E LUMINOTECNICO'!$C$223</f>
        <v>DISJUNTOR MONOPOLAR TIPO DIN, CORRENTE NOMINAL DE 10A - FORNECIMENTO E INSTALAÇÃO. AF_07/2025</v>
      </c>
      <c r="D432" s="998">
        <f>'06.01-ELETRICO E LUMINOTECNICO'!$H$223</f>
        <v>0</v>
      </c>
      <c r="E432" s="175"/>
      <c r="F432" s="161">
        <f>$E$432*$D$432</f>
        <v>0</v>
      </c>
      <c r="G432" s="176"/>
      <c r="H432" s="167">
        <f>$G$432*$D$432</f>
        <v>0</v>
      </c>
      <c r="I432" s="176"/>
      <c r="J432" s="167">
        <f>$I$432*$D$432</f>
        <v>0</v>
      </c>
      <c r="K432" s="176"/>
      <c r="L432" s="167">
        <f>$K$432*$D$432</f>
        <v>0</v>
      </c>
      <c r="M432" s="176"/>
      <c r="N432" s="167">
        <f>$M$432*$D$432</f>
        <v>0</v>
      </c>
      <c r="O432" s="176"/>
      <c r="P432" s="167">
        <f>$O$432*$D$432</f>
        <v>0</v>
      </c>
      <c r="Q432" s="176">
        <v>1</v>
      </c>
      <c r="R432" s="167">
        <f>$Q$432*$D$432</f>
        <v>0</v>
      </c>
      <c r="S432" s="176"/>
      <c r="T432" s="167">
        <f>$S$432*$D$432</f>
        <v>0</v>
      </c>
      <c r="U432" s="176"/>
      <c r="V432" s="167">
        <f>$U$432*$D$432</f>
        <v>0</v>
      </c>
      <c r="W432" s="176"/>
      <c r="X432" s="167">
        <f>$W$432*$D$432</f>
        <v>0</v>
      </c>
      <c r="Y432" s="176"/>
      <c r="Z432" s="167">
        <f>$Y$432*$D$432</f>
        <v>0</v>
      </c>
      <c r="AA432" s="176"/>
      <c r="AB432" s="167">
        <f>$AA$432*$D$432</f>
        <v>0</v>
      </c>
      <c r="AC432" s="98">
        <f t="shared" si="6"/>
        <v>0</v>
      </c>
      <c r="AF432" t="s">
        <v>2444</v>
      </c>
    </row>
    <row r="433" spans="1:32" ht="15" customHeight="1" thickBot="1">
      <c r="A433">
        <v>2</v>
      </c>
      <c r="B433" s="995"/>
      <c r="C433" s="997"/>
      <c r="D433" s="999"/>
      <c r="E433" s="162">
        <f>$E$432</f>
        <v>0</v>
      </c>
      <c r="F433" s="163">
        <f>$F$432</f>
        <v>0</v>
      </c>
      <c r="G433" s="164">
        <f>$G$432+$E$433</f>
        <v>0</v>
      </c>
      <c r="H433" s="165">
        <f>$H$432+$F$433</f>
        <v>0</v>
      </c>
      <c r="I433" s="164">
        <f>$I$432+$G$433</f>
        <v>0</v>
      </c>
      <c r="J433" s="165">
        <f>$J$432+$H$433</f>
        <v>0</v>
      </c>
      <c r="K433" s="164">
        <f>$K$432+$I$433</f>
        <v>0</v>
      </c>
      <c r="L433" s="165">
        <f>$L$432+$J$433</f>
        <v>0</v>
      </c>
      <c r="M433" s="164">
        <f>$M$432+$K$433</f>
        <v>0</v>
      </c>
      <c r="N433" s="165">
        <f>$N$432+$L$433</f>
        <v>0</v>
      </c>
      <c r="O433" s="164">
        <f>$O$432+$M$433</f>
        <v>0</v>
      </c>
      <c r="P433" s="165">
        <f>$P$432+$N$433</f>
        <v>0</v>
      </c>
      <c r="Q433" s="164">
        <f>$Q$432+$O$433</f>
        <v>1</v>
      </c>
      <c r="R433" s="165">
        <f>$R$432+$P$433</f>
        <v>0</v>
      </c>
      <c r="S433" s="164">
        <f>$S$432+$Q$433</f>
        <v>1</v>
      </c>
      <c r="T433" s="165">
        <f>$T$432+$R$433</f>
        <v>0</v>
      </c>
      <c r="U433" s="164">
        <f>$U$432+$S$433</f>
        <v>1</v>
      </c>
      <c r="V433" s="165">
        <f>$V$432+$T$433</f>
        <v>0</v>
      </c>
      <c r="W433" s="164">
        <f>$W$432+$U$433</f>
        <v>1</v>
      </c>
      <c r="X433" s="165">
        <f>$X$432+$V$433</f>
        <v>0</v>
      </c>
      <c r="Y433" s="164">
        <f>$Y$432+$W$433</f>
        <v>1</v>
      </c>
      <c r="Z433" s="165">
        <f>$Z$432+$X$433</f>
        <v>0</v>
      </c>
      <c r="AA433" s="164">
        <f>$AA$432+$Y$433</f>
        <v>1</v>
      </c>
      <c r="AB433" s="165">
        <f>$AB$432+$Z$433</f>
        <v>0</v>
      </c>
      <c r="AC433" s="98">
        <f t="shared" si="6"/>
        <v>0</v>
      </c>
    </row>
    <row r="434" spans="1:32" ht="15" customHeight="1">
      <c r="A434">
        <v>1</v>
      </c>
      <c r="B434" s="994" t="str">
        <f>'06.01-ELETRICO E LUMINOTECNICO'!$B224</f>
        <v>06.05.100.13</v>
      </c>
      <c r="C434" s="996" t="str">
        <f>'06.01-ELETRICO E LUMINOTECNICO'!$C$224</f>
        <v>DISJUNTOR MONOPOLAR TIPO DIN, CORRENTE NOMINAL DE 16A - FORNECIMENTO E INSTALAÇÃO. AF_07/2025</v>
      </c>
      <c r="D434" s="998">
        <f>'06.01-ELETRICO E LUMINOTECNICO'!$H$224</f>
        <v>0</v>
      </c>
      <c r="E434" s="175"/>
      <c r="F434" s="161">
        <f>$E$434*$D$434</f>
        <v>0</v>
      </c>
      <c r="G434" s="176"/>
      <c r="H434" s="167">
        <f>$G$434*$D$434</f>
        <v>0</v>
      </c>
      <c r="I434" s="176"/>
      <c r="J434" s="167">
        <f>$I$434*$D$434</f>
        <v>0</v>
      </c>
      <c r="K434" s="176"/>
      <c r="L434" s="167">
        <f>$K$434*$D$434</f>
        <v>0</v>
      </c>
      <c r="M434" s="176"/>
      <c r="N434" s="167">
        <f>$M$434*$D$434</f>
        <v>0</v>
      </c>
      <c r="O434" s="176"/>
      <c r="P434" s="167">
        <f>$O$434*$D$434</f>
        <v>0</v>
      </c>
      <c r="Q434" s="176">
        <v>1</v>
      </c>
      <c r="R434" s="167">
        <f>$Q$434*$D$434</f>
        <v>0</v>
      </c>
      <c r="S434" s="176"/>
      <c r="T434" s="167">
        <f>$S$434*$D$434</f>
        <v>0</v>
      </c>
      <c r="U434" s="176"/>
      <c r="V434" s="167">
        <f>$U$434*$D$434</f>
        <v>0</v>
      </c>
      <c r="W434" s="176"/>
      <c r="X434" s="167">
        <f>$W$434*$D$434</f>
        <v>0</v>
      </c>
      <c r="Y434" s="176"/>
      <c r="Z434" s="167">
        <f>$Y$434*$D$434</f>
        <v>0</v>
      </c>
      <c r="AA434" s="176"/>
      <c r="AB434" s="167">
        <f>$AA$434*$D$434</f>
        <v>0</v>
      </c>
      <c r="AC434" s="98">
        <f t="shared" si="6"/>
        <v>0</v>
      </c>
      <c r="AF434" t="s">
        <v>2445</v>
      </c>
    </row>
    <row r="435" spans="1:32" ht="15" customHeight="1" thickBot="1">
      <c r="A435">
        <v>2</v>
      </c>
      <c r="B435" s="995"/>
      <c r="C435" s="997"/>
      <c r="D435" s="999"/>
      <c r="E435" s="162">
        <f>$E$434</f>
        <v>0</v>
      </c>
      <c r="F435" s="163">
        <f>$F$434</f>
        <v>0</v>
      </c>
      <c r="G435" s="164">
        <f>$G$434+$E$435</f>
        <v>0</v>
      </c>
      <c r="H435" s="165">
        <f>$H$434+$F$435</f>
        <v>0</v>
      </c>
      <c r="I435" s="164">
        <f>$I$434+$G$435</f>
        <v>0</v>
      </c>
      <c r="J435" s="165">
        <f>$J$434+$H$435</f>
        <v>0</v>
      </c>
      <c r="K435" s="164">
        <f>$K$434+$I$435</f>
        <v>0</v>
      </c>
      <c r="L435" s="165">
        <f>$L$434+$J$435</f>
        <v>0</v>
      </c>
      <c r="M435" s="164">
        <f>$M$434+$K$435</f>
        <v>0</v>
      </c>
      <c r="N435" s="165">
        <f>$N$434+$L$435</f>
        <v>0</v>
      </c>
      <c r="O435" s="164">
        <f>$O$434+$M$435</f>
        <v>0</v>
      </c>
      <c r="P435" s="165">
        <f>$P$434+$N$435</f>
        <v>0</v>
      </c>
      <c r="Q435" s="164">
        <f>$Q$434+$O$435</f>
        <v>1</v>
      </c>
      <c r="R435" s="165">
        <f>$R$434+$P$435</f>
        <v>0</v>
      </c>
      <c r="S435" s="164">
        <f>$S$434+$Q$435</f>
        <v>1</v>
      </c>
      <c r="T435" s="165">
        <f>$T$434+$R$435</f>
        <v>0</v>
      </c>
      <c r="U435" s="164">
        <f>$U$434+$S$435</f>
        <v>1</v>
      </c>
      <c r="V435" s="165">
        <f>$V$434+$T$435</f>
        <v>0</v>
      </c>
      <c r="W435" s="164">
        <f>$W$434+$U$435</f>
        <v>1</v>
      </c>
      <c r="X435" s="165">
        <f>$X$434+$V$435</f>
        <v>0</v>
      </c>
      <c r="Y435" s="164">
        <f>$Y$434+$W$435</f>
        <v>1</v>
      </c>
      <c r="Z435" s="165">
        <f>$Z$434+$X$435</f>
        <v>0</v>
      </c>
      <c r="AA435" s="164">
        <f>$AA$434+$Y$435</f>
        <v>1</v>
      </c>
      <c r="AB435" s="165">
        <f>$AB$434+$Z$435</f>
        <v>0</v>
      </c>
      <c r="AC435" s="98">
        <f t="shared" si="6"/>
        <v>0</v>
      </c>
    </row>
    <row r="436" spans="1:32" ht="15" customHeight="1">
      <c r="A436">
        <v>1</v>
      </c>
      <c r="B436" s="994" t="str">
        <f>'06.01-ELETRICO E LUMINOTECNICO'!$B225</f>
        <v>06.05.100.14</v>
      </c>
      <c r="C436" s="996" t="str">
        <f>'06.01-ELETRICO E LUMINOTECNICO'!$C$225</f>
        <v>DISJUNTOR MONOPOLAR TIPO DIN, CORRENTE NOMINAL DE 20A - FORNECIMENTO E INSTALAÇÃO. AF_07/2025</v>
      </c>
      <c r="D436" s="998">
        <f>'06.01-ELETRICO E LUMINOTECNICO'!$H$225</f>
        <v>0</v>
      </c>
      <c r="E436" s="175"/>
      <c r="F436" s="161">
        <f>$E$436*$D$436</f>
        <v>0</v>
      </c>
      <c r="G436" s="176"/>
      <c r="H436" s="167">
        <f>$G$436*$D$436</f>
        <v>0</v>
      </c>
      <c r="I436" s="176"/>
      <c r="J436" s="167">
        <f>$I$436*$D$436</f>
        <v>0</v>
      </c>
      <c r="K436" s="176"/>
      <c r="L436" s="167">
        <f>$K$436*$D$436</f>
        <v>0</v>
      </c>
      <c r="M436" s="176"/>
      <c r="N436" s="167">
        <f>$M$436*$D$436</f>
        <v>0</v>
      </c>
      <c r="O436" s="176"/>
      <c r="P436" s="167">
        <f>$O$436*$D$436</f>
        <v>0</v>
      </c>
      <c r="Q436" s="176"/>
      <c r="R436" s="167">
        <f>$Q$436*$D$436</f>
        <v>0</v>
      </c>
      <c r="S436" s="176">
        <v>1</v>
      </c>
      <c r="T436" s="167">
        <f>$S$436*$D$436</f>
        <v>0</v>
      </c>
      <c r="U436" s="176"/>
      <c r="V436" s="167">
        <f>$U$436*$D$436</f>
        <v>0</v>
      </c>
      <c r="W436" s="176"/>
      <c r="X436" s="167">
        <f>$W$436*$D$436</f>
        <v>0</v>
      </c>
      <c r="Y436" s="176"/>
      <c r="Z436" s="167">
        <f>$Y$436*$D$436</f>
        <v>0</v>
      </c>
      <c r="AA436" s="176"/>
      <c r="AB436" s="167">
        <f>$AA$436*$D$436</f>
        <v>0</v>
      </c>
      <c r="AC436" s="98">
        <f t="shared" si="6"/>
        <v>0</v>
      </c>
      <c r="AF436" t="s">
        <v>2446</v>
      </c>
    </row>
    <row r="437" spans="1:32" ht="15" customHeight="1" thickBot="1">
      <c r="A437">
        <v>2</v>
      </c>
      <c r="B437" s="995"/>
      <c r="C437" s="997"/>
      <c r="D437" s="999"/>
      <c r="E437" s="162">
        <f>$E$436</f>
        <v>0</v>
      </c>
      <c r="F437" s="163">
        <f>$F$436</f>
        <v>0</v>
      </c>
      <c r="G437" s="164">
        <f>$G$436+$E$437</f>
        <v>0</v>
      </c>
      <c r="H437" s="165">
        <f>$H$436+$F$437</f>
        <v>0</v>
      </c>
      <c r="I437" s="164">
        <f>$I$436+$G$437</f>
        <v>0</v>
      </c>
      <c r="J437" s="165">
        <f>$J$436+$H$437</f>
        <v>0</v>
      </c>
      <c r="K437" s="164">
        <f>$K$436+$I$437</f>
        <v>0</v>
      </c>
      <c r="L437" s="165">
        <f>$L$436+$J$437</f>
        <v>0</v>
      </c>
      <c r="M437" s="164">
        <f>$M$436+$K$437</f>
        <v>0</v>
      </c>
      <c r="N437" s="165">
        <f>$N$436+$L$437</f>
        <v>0</v>
      </c>
      <c r="O437" s="164">
        <f>$O$436+$M$437</f>
        <v>0</v>
      </c>
      <c r="P437" s="165">
        <f>$P$436+$N$437</f>
        <v>0</v>
      </c>
      <c r="Q437" s="164">
        <f>$Q$436+$O$437</f>
        <v>0</v>
      </c>
      <c r="R437" s="165">
        <f>$R$436+$P$437</f>
        <v>0</v>
      </c>
      <c r="S437" s="164">
        <f>$S$436+$Q$437</f>
        <v>1</v>
      </c>
      <c r="T437" s="165">
        <f>$T$436+$R$437</f>
        <v>0</v>
      </c>
      <c r="U437" s="164">
        <f>$U$436+$S$437</f>
        <v>1</v>
      </c>
      <c r="V437" s="165">
        <f>$V$436+$T$437</f>
        <v>0</v>
      </c>
      <c r="W437" s="164">
        <f>$W$436+$U$437</f>
        <v>1</v>
      </c>
      <c r="X437" s="165">
        <f>$X$436+$V$437</f>
        <v>0</v>
      </c>
      <c r="Y437" s="164">
        <f>$Y$436+$W$437</f>
        <v>1</v>
      </c>
      <c r="Z437" s="165">
        <f>$Z$436+$X$437</f>
        <v>0</v>
      </c>
      <c r="AA437" s="164">
        <f>$AA$436+$Y$437</f>
        <v>1</v>
      </c>
      <c r="AB437" s="165">
        <f>$AB$436+$Z$437</f>
        <v>0</v>
      </c>
      <c r="AC437" s="98">
        <f t="shared" si="6"/>
        <v>0</v>
      </c>
    </row>
    <row r="438" spans="1:32" ht="15" customHeight="1">
      <c r="A438">
        <v>1</v>
      </c>
      <c r="B438" s="994" t="str">
        <f>'06.01-ELETRICO E LUMINOTECNICO'!$B226</f>
        <v>06.05.100.15</v>
      </c>
      <c r="C438" s="996" t="str">
        <f>'06.01-ELETRICO E LUMINOTECNICO'!$C$226</f>
        <v>DISJUNTOR MONOPOLAR TIPO DIN, CORRENTE NOMINAL DE 25A - FORNECIMENTO E INSTALAÇÃO. AF_07/2025</v>
      </c>
      <c r="D438" s="998">
        <f>'06.01-ELETRICO E LUMINOTECNICO'!$H$226</f>
        <v>0</v>
      </c>
      <c r="E438" s="175"/>
      <c r="F438" s="161">
        <f>$E$438*$D$438</f>
        <v>0</v>
      </c>
      <c r="G438" s="176"/>
      <c r="H438" s="167">
        <f>$G$438*$D$438</f>
        <v>0</v>
      </c>
      <c r="I438" s="176"/>
      <c r="J438" s="167">
        <f>$I$438*$D$438</f>
        <v>0</v>
      </c>
      <c r="K438" s="176"/>
      <c r="L438" s="167">
        <f>$K$438*$D$438</f>
        <v>0</v>
      </c>
      <c r="M438" s="176"/>
      <c r="N438" s="167">
        <f>$M$438*$D$438</f>
        <v>0</v>
      </c>
      <c r="O438" s="176"/>
      <c r="P438" s="167">
        <f>$O$438*$D$438</f>
        <v>0</v>
      </c>
      <c r="Q438" s="176"/>
      <c r="R438" s="167">
        <f>$Q$438*$D$438</f>
        <v>0</v>
      </c>
      <c r="S438" s="176">
        <v>1</v>
      </c>
      <c r="T438" s="167">
        <f>$S$438*$D$438</f>
        <v>0</v>
      </c>
      <c r="U438" s="176"/>
      <c r="V438" s="167">
        <f>$U$438*$D$438</f>
        <v>0</v>
      </c>
      <c r="W438" s="176"/>
      <c r="X438" s="167">
        <f>$W$438*$D$438</f>
        <v>0</v>
      </c>
      <c r="Y438" s="176"/>
      <c r="Z438" s="167">
        <f>$Y$438*$D$438</f>
        <v>0</v>
      </c>
      <c r="AA438" s="176"/>
      <c r="AB438" s="167">
        <f>$AA$438*$D$438</f>
        <v>0</v>
      </c>
      <c r="AC438" s="98">
        <f t="shared" si="6"/>
        <v>0</v>
      </c>
      <c r="AF438" t="s">
        <v>2447</v>
      </c>
    </row>
    <row r="439" spans="1:32" ht="15" customHeight="1" thickBot="1">
      <c r="A439">
        <v>2</v>
      </c>
      <c r="B439" s="995"/>
      <c r="C439" s="997"/>
      <c r="D439" s="999"/>
      <c r="E439" s="162">
        <f>$E$438</f>
        <v>0</v>
      </c>
      <c r="F439" s="163">
        <f>$F$438</f>
        <v>0</v>
      </c>
      <c r="G439" s="164">
        <f>$G$438+$E$439</f>
        <v>0</v>
      </c>
      <c r="H439" s="165">
        <f>$H$438+$F$439</f>
        <v>0</v>
      </c>
      <c r="I439" s="164">
        <f>$I$438+$G$439</f>
        <v>0</v>
      </c>
      <c r="J439" s="165">
        <f>$J$438+$H$439</f>
        <v>0</v>
      </c>
      <c r="K439" s="164">
        <f>$K$438+$I$439</f>
        <v>0</v>
      </c>
      <c r="L439" s="165">
        <f>$L$438+$J$439</f>
        <v>0</v>
      </c>
      <c r="M439" s="164">
        <f>$M$438+$K$439</f>
        <v>0</v>
      </c>
      <c r="N439" s="165">
        <f>$N$438+$L$439</f>
        <v>0</v>
      </c>
      <c r="O439" s="164">
        <f>$O$438+$M$439</f>
        <v>0</v>
      </c>
      <c r="P439" s="165">
        <f>$P$438+$N$439</f>
        <v>0</v>
      </c>
      <c r="Q439" s="164">
        <f>$Q$438+$O$439</f>
        <v>0</v>
      </c>
      <c r="R439" s="165">
        <f>$R$438+$P$439</f>
        <v>0</v>
      </c>
      <c r="S439" s="164">
        <f>$S$438+$Q$439</f>
        <v>1</v>
      </c>
      <c r="T439" s="165">
        <f>$T$438+$R$439</f>
        <v>0</v>
      </c>
      <c r="U439" s="164">
        <f>$U$438+$S$439</f>
        <v>1</v>
      </c>
      <c r="V439" s="165">
        <f>$V$438+$T$439</f>
        <v>0</v>
      </c>
      <c r="W439" s="164">
        <f>$W$438+$U$439</f>
        <v>1</v>
      </c>
      <c r="X439" s="165">
        <f>$X$438+$V$439</f>
        <v>0</v>
      </c>
      <c r="Y439" s="164">
        <f>$Y$438+$W$439</f>
        <v>1</v>
      </c>
      <c r="Z439" s="165">
        <f>$Z$438+$X$439</f>
        <v>0</v>
      </c>
      <c r="AA439" s="164">
        <f>$AA$438+$Y$439</f>
        <v>1</v>
      </c>
      <c r="AB439" s="165">
        <f>$AB$438+$Z$439</f>
        <v>0</v>
      </c>
      <c r="AC439" s="98">
        <f t="shared" si="6"/>
        <v>0</v>
      </c>
    </row>
    <row r="440" spans="1:32" ht="15" customHeight="1">
      <c r="A440">
        <v>1</v>
      </c>
      <c r="B440" s="994" t="str">
        <f>'06.01-ELETRICO E LUMINOTECNICO'!$B227</f>
        <v>06.05.100.16</v>
      </c>
      <c r="C440" s="996" t="str">
        <f>'06.01-ELETRICO E LUMINOTECNICO'!$C$227</f>
        <v>DISJUNTOR BIPOLAR TIPO DIN, CORRENTE NOMINAL DE 10A - FORNECIMENTO E INSTALAÇÃO. AF_07/2025</v>
      </c>
      <c r="D440" s="998">
        <f>'06.01-ELETRICO E LUMINOTECNICO'!$H$227</f>
        <v>0</v>
      </c>
      <c r="E440" s="175"/>
      <c r="F440" s="161">
        <f>$E$440*$D$440</f>
        <v>0</v>
      </c>
      <c r="G440" s="176"/>
      <c r="H440" s="167">
        <f>$G$440*$D$440</f>
        <v>0</v>
      </c>
      <c r="I440" s="176"/>
      <c r="J440" s="167">
        <f>$I$440*$D$440</f>
        <v>0</v>
      </c>
      <c r="K440" s="176"/>
      <c r="L440" s="167">
        <f>$K$440*$D$440</f>
        <v>0</v>
      </c>
      <c r="M440" s="176"/>
      <c r="N440" s="167">
        <f>$M$440*$D$440</f>
        <v>0</v>
      </c>
      <c r="O440" s="176"/>
      <c r="P440" s="167">
        <f>$O$440*$D$440</f>
        <v>0</v>
      </c>
      <c r="Q440" s="176"/>
      <c r="R440" s="167">
        <f>$Q$440*$D$440</f>
        <v>0</v>
      </c>
      <c r="S440" s="176">
        <v>1</v>
      </c>
      <c r="T440" s="167">
        <f>$S$440*$D$440</f>
        <v>0</v>
      </c>
      <c r="U440" s="176"/>
      <c r="V440" s="167">
        <f>$U$440*$D$440</f>
        <v>0</v>
      </c>
      <c r="W440" s="176"/>
      <c r="X440" s="167">
        <f>$W$440*$D$440</f>
        <v>0</v>
      </c>
      <c r="Y440" s="176"/>
      <c r="Z440" s="167">
        <f>$Y$440*$D$440</f>
        <v>0</v>
      </c>
      <c r="AA440" s="176"/>
      <c r="AB440" s="167">
        <f>$AA$440*$D$440</f>
        <v>0</v>
      </c>
      <c r="AC440" s="98">
        <f t="shared" si="6"/>
        <v>0</v>
      </c>
      <c r="AF440" t="s">
        <v>2448</v>
      </c>
    </row>
    <row r="441" spans="1:32" ht="15" customHeight="1" thickBot="1">
      <c r="A441">
        <v>2</v>
      </c>
      <c r="B441" s="995"/>
      <c r="C441" s="997"/>
      <c r="D441" s="999"/>
      <c r="E441" s="162">
        <f>$E$440</f>
        <v>0</v>
      </c>
      <c r="F441" s="163">
        <f>$F$440</f>
        <v>0</v>
      </c>
      <c r="G441" s="164">
        <f>$G$440+$E$441</f>
        <v>0</v>
      </c>
      <c r="H441" s="165">
        <f>$H$440+$F$441</f>
        <v>0</v>
      </c>
      <c r="I441" s="164">
        <f>$I$440+$G$441</f>
        <v>0</v>
      </c>
      <c r="J441" s="165">
        <f>$J$440+$H$441</f>
        <v>0</v>
      </c>
      <c r="K441" s="164">
        <f>$K$440+$I$441</f>
        <v>0</v>
      </c>
      <c r="L441" s="165">
        <f>$L$440+$J$441</f>
        <v>0</v>
      </c>
      <c r="M441" s="164">
        <f>$M$440+$K$441</f>
        <v>0</v>
      </c>
      <c r="N441" s="165">
        <f>$N$440+$L$441</f>
        <v>0</v>
      </c>
      <c r="O441" s="164">
        <f>$O$440+$M$441</f>
        <v>0</v>
      </c>
      <c r="P441" s="165">
        <f>$P$440+$N$441</f>
        <v>0</v>
      </c>
      <c r="Q441" s="164">
        <f>$Q$440+$O$441</f>
        <v>0</v>
      </c>
      <c r="R441" s="165">
        <f>$R$440+$P$441</f>
        <v>0</v>
      </c>
      <c r="S441" s="164">
        <f>$S$440+$Q$441</f>
        <v>1</v>
      </c>
      <c r="T441" s="165">
        <f>$T$440+$R$441</f>
        <v>0</v>
      </c>
      <c r="U441" s="164">
        <f>$U$440+$S$441</f>
        <v>1</v>
      </c>
      <c r="V441" s="165">
        <f>$V$440+$T$441</f>
        <v>0</v>
      </c>
      <c r="W441" s="164">
        <f>$W$440+$U$441</f>
        <v>1</v>
      </c>
      <c r="X441" s="165">
        <f>$X$440+$V$441</f>
        <v>0</v>
      </c>
      <c r="Y441" s="164">
        <f>$Y$440+$W$441</f>
        <v>1</v>
      </c>
      <c r="Z441" s="165">
        <f>$Z$440+$X$441</f>
        <v>0</v>
      </c>
      <c r="AA441" s="164">
        <f>$AA$440+$Y$441</f>
        <v>1</v>
      </c>
      <c r="AB441" s="165">
        <f>$AB$440+$Z$441</f>
        <v>0</v>
      </c>
      <c r="AC441" s="98">
        <f t="shared" si="6"/>
        <v>0</v>
      </c>
    </row>
    <row r="442" spans="1:32" ht="15" customHeight="1">
      <c r="A442">
        <v>1</v>
      </c>
      <c r="B442" s="994" t="str">
        <f>'06.01-ELETRICO E LUMINOTECNICO'!$B228</f>
        <v>06.05.100.17</v>
      </c>
      <c r="C442" s="996" t="str">
        <f>'06.01-ELETRICO E LUMINOTECNICO'!$C$228</f>
        <v>DISJUNTOR BIPOLAR TIPO DIN, CORRENTE NOMINAL DE 16A - FORNECIMENTO E INSTALAÇÃO. AF_07/2025</v>
      </c>
      <c r="D442" s="998">
        <f>'06.01-ELETRICO E LUMINOTECNICO'!$H$228</f>
        <v>0</v>
      </c>
      <c r="E442" s="175"/>
      <c r="F442" s="161">
        <f>$E$442*$D$442</f>
        <v>0</v>
      </c>
      <c r="G442" s="176"/>
      <c r="H442" s="167">
        <f>$G$442*$D$442</f>
        <v>0</v>
      </c>
      <c r="I442" s="176"/>
      <c r="J442" s="167">
        <f>$I$442*$D$442</f>
        <v>0</v>
      </c>
      <c r="K442" s="176"/>
      <c r="L442" s="167">
        <f>$K$442*$D$442</f>
        <v>0</v>
      </c>
      <c r="M442" s="176"/>
      <c r="N442" s="167">
        <f>$M$442*$D$442</f>
        <v>0</v>
      </c>
      <c r="O442" s="176"/>
      <c r="P442" s="167">
        <f>$O$442*$D$442</f>
        <v>0</v>
      </c>
      <c r="Q442" s="176"/>
      <c r="R442" s="167">
        <f>$Q$442*$D$442</f>
        <v>0</v>
      </c>
      <c r="S442" s="176">
        <v>1</v>
      </c>
      <c r="T442" s="167">
        <f>$S$442*$D$442</f>
        <v>0</v>
      </c>
      <c r="U442" s="176"/>
      <c r="V442" s="167">
        <f>$U$442*$D$442</f>
        <v>0</v>
      </c>
      <c r="W442" s="176"/>
      <c r="X442" s="167">
        <f>$W$442*$D$442</f>
        <v>0</v>
      </c>
      <c r="Y442" s="176"/>
      <c r="Z442" s="167">
        <f>$Y$442*$D$442</f>
        <v>0</v>
      </c>
      <c r="AA442" s="176"/>
      <c r="AB442" s="167">
        <f>$AA$442*$D$442</f>
        <v>0</v>
      </c>
      <c r="AC442" s="98">
        <f t="shared" si="6"/>
        <v>0</v>
      </c>
      <c r="AF442" t="s">
        <v>2449</v>
      </c>
    </row>
    <row r="443" spans="1:32" ht="15" customHeight="1" thickBot="1">
      <c r="A443">
        <v>2</v>
      </c>
      <c r="B443" s="995"/>
      <c r="C443" s="997"/>
      <c r="D443" s="999"/>
      <c r="E443" s="162">
        <f>$E$442</f>
        <v>0</v>
      </c>
      <c r="F443" s="163">
        <f>$F$442</f>
        <v>0</v>
      </c>
      <c r="G443" s="164">
        <f>$G$442+$E$443</f>
        <v>0</v>
      </c>
      <c r="H443" s="165">
        <f>$H$442+$F$443</f>
        <v>0</v>
      </c>
      <c r="I443" s="164">
        <f>$I$442+$G$443</f>
        <v>0</v>
      </c>
      <c r="J443" s="165">
        <f>$J$442+$H$443</f>
        <v>0</v>
      </c>
      <c r="K443" s="164">
        <f>$K$442+$I$443</f>
        <v>0</v>
      </c>
      <c r="L443" s="165">
        <f>$L$442+$J$443</f>
        <v>0</v>
      </c>
      <c r="M443" s="164">
        <f>$M$442+$K$443</f>
        <v>0</v>
      </c>
      <c r="N443" s="165">
        <f>$N$442+$L$443</f>
        <v>0</v>
      </c>
      <c r="O443" s="164">
        <f>$O$442+$M$443</f>
        <v>0</v>
      </c>
      <c r="P443" s="165">
        <f>$P$442+$N$443</f>
        <v>0</v>
      </c>
      <c r="Q443" s="164">
        <f>$Q$442+$O$443</f>
        <v>0</v>
      </c>
      <c r="R443" s="165">
        <f>$R$442+$P$443</f>
        <v>0</v>
      </c>
      <c r="S443" s="164">
        <f>$S$442+$Q$443</f>
        <v>1</v>
      </c>
      <c r="T443" s="165">
        <f>$T$442+$R$443</f>
        <v>0</v>
      </c>
      <c r="U443" s="164">
        <f>$U$442+$S$443</f>
        <v>1</v>
      </c>
      <c r="V443" s="165">
        <f>$V$442+$T$443</f>
        <v>0</v>
      </c>
      <c r="W443" s="164">
        <f>$W$442+$U$443</f>
        <v>1</v>
      </c>
      <c r="X443" s="165">
        <f>$X$442+$V$443</f>
        <v>0</v>
      </c>
      <c r="Y443" s="164">
        <f>$Y$442+$W$443</f>
        <v>1</v>
      </c>
      <c r="Z443" s="165">
        <f>$Z$442+$X$443</f>
        <v>0</v>
      </c>
      <c r="AA443" s="164">
        <f>$AA$442+$Y$443</f>
        <v>1</v>
      </c>
      <c r="AB443" s="165">
        <f>$AB$442+$Z$443</f>
        <v>0</v>
      </c>
      <c r="AC443" s="98">
        <f t="shared" si="6"/>
        <v>0</v>
      </c>
    </row>
    <row r="444" spans="1:32" ht="15" customHeight="1">
      <c r="A444">
        <v>1</v>
      </c>
      <c r="B444" s="994" t="str">
        <f>'06.01-ELETRICO E LUMINOTECNICO'!$B229</f>
        <v>06.05.100.18</v>
      </c>
      <c r="C444" s="996" t="str">
        <f>'06.01-ELETRICO E LUMINOTECNICO'!$C$229</f>
        <v>DISJUNTOR BIPOLAR TIPO DIN, CORRENTE NOMINAL DE 20A - FORNECIMENTO E INSTALAÇÃO. AF_07/2025</v>
      </c>
      <c r="D444" s="998">
        <f>'06.01-ELETRICO E LUMINOTECNICO'!$H$229</f>
        <v>0</v>
      </c>
      <c r="E444" s="175"/>
      <c r="F444" s="161">
        <f>$E$444*$D$444</f>
        <v>0</v>
      </c>
      <c r="G444" s="176"/>
      <c r="H444" s="167">
        <f>$G$444*$D$444</f>
        <v>0</v>
      </c>
      <c r="I444" s="176"/>
      <c r="J444" s="167">
        <f>$I$444*$D$444</f>
        <v>0</v>
      </c>
      <c r="K444" s="176"/>
      <c r="L444" s="167">
        <f>$K$444*$D$444</f>
        <v>0</v>
      </c>
      <c r="M444" s="176"/>
      <c r="N444" s="167">
        <f>$M$444*$D$444</f>
        <v>0</v>
      </c>
      <c r="O444" s="176"/>
      <c r="P444" s="167">
        <f>$O$444*$D$444</f>
        <v>0</v>
      </c>
      <c r="Q444" s="176"/>
      <c r="R444" s="167">
        <f>$Q$444*$D$444</f>
        <v>0</v>
      </c>
      <c r="S444" s="176">
        <v>1</v>
      </c>
      <c r="T444" s="167">
        <f>$S$444*$D$444</f>
        <v>0</v>
      </c>
      <c r="U444" s="176"/>
      <c r="V444" s="167">
        <f>$U$444*$D$444</f>
        <v>0</v>
      </c>
      <c r="W444" s="176"/>
      <c r="X444" s="167">
        <f>$W$444*$D$444</f>
        <v>0</v>
      </c>
      <c r="Y444" s="176"/>
      <c r="Z444" s="167">
        <f>$Y$444*$D$444</f>
        <v>0</v>
      </c>
      <c r="AA444" s="176"/>
      <c r="AB444" s="167">
        <f>$AA$444*$D$444</f>
        <v>0</v>
      </c>
      <c r="AC444" s="98">
        <f t="shared" si="6"/>
        <v>0</v>
      </c>
      <c r="AF444" t="s">
        <v>2450</v>
      </c>
    </row>
    <row r="445" spans="1:32" ht="15" customHeight="1" thickBot="1">
      <c r="A445">
        <v>2</v>
      </c>
      <c r="B445" s="995"/>
      <c r="C445" s="997"/>
      <c r="D445" s="999"/>
      <c r="E445" s="162">
        <f>$E$444</f>
        <v>0</v>
      </c>
      <c r="F445" s="163">
        <f>$F$444</f>
        <v>0</v>
      </c>
      <c r="G445" s="164">
        <f>$G$444+$E$445</f>
        <v>0</v>
      </c>
      <c r="H445" s="165">
        <f>$H$444+$F$445</f>
        <v>0</v>
      </c>
      <c r="I445" s="164">
        <f>$I$444+$G$445</f>
        <v>0</v>
      </c>
      <c r="J445" s="165">
        <f>$J$444+$H$445</f>
        <v>0</v>
      </c>
      <c r="K445" s="164">
        <f>$K$444+$I$445</f>
        <v>0</v>
      </c>
      <c r="L445" s="165">
        <f>$L$444+$J$445</f>
        <v>0</v>
      </c>
      <c r="M445" s="164">
        <f>$M$444+$K$445</f>
        <v>0</v>
      </c>
      <c r="N445" s="165">
        <f>$N$444+$L$445</f>
        <v>0</v>
      </c>
      <c r="O445" s="164">
        <f>$O$444+$M$445</f>
        <v>0</v>
      </c>
      <c r="P445" s="165">
        <f>$P$444+$N$445</f>
        <v>0</v>
      </c>
      <c r="Q445" s="164">
        <f>$Q$444+$O$445</f>
        <v>0</v>
      </c>
      <c r="R445" s="165">
        <f>$R$444+$P$445</f>
        <v>0</v>
      </c>
      <c r="S445" s="164">
        <f>$S$444+$Q$445</f>
        <v>1</v>
      </c>
      <c r="T445" s="165">
        <f>$T$444+$R$445</f>
        <v>0</v>
      </c>
      <c r="U445" s="164">
        <f>$U$444+$S$445</f>
        <v>1</v>
      </c>
      <c r="V445" s="165">
        <f>$V$444+$T$445</f>
        <v>0</v>
      </c>
      <c r="W445" s="164">
        <f>$W$444+$U$445</f>
        <v>1</v>
      </c>
      <c r="X445" s="165">
        <f>$X$444+$V$445</f>
        <v>0</v>
      </c>
      <c r="Y445" s="164">
        <f>$Y$444+$W$445</f>
        <v>1</v>
      </c>
      <c r="Z445" s="165">
        <f>$Z$444+$X$445</f>
        <v>0</v>
      </c>
      <c r="AA445" s="164">
        <f>$AA$444+$Y$445</f>
        <v>1</v>
      </c>
      <c r="AB445" s="165">
        <f>$AB$444+$Z$445</f>
        <v>0</v>
      </c>
      <c r="AC445" s="98">
        <f t="shared" si="6"/>
        <v>0</v>
      </c>
    </row>
    <row r="446" spans="1:32" ht="15" customHeight="1">
      <c r="A446">
        <v>1</v>
      </c>
      <c r="B446" s="994" t="str">
        <f>'06.01-ELETRICO E LUMINOTECNICO'!$B230</f>
        <v>06.05.100.19</v>
      </c>
      <c r="C446" s="996" t="str">
        <f>'06.01-ELETRICO E LUMINOTECNICO'!$C$230</f>
        <v>DISJUNTOR BIPOLAR TIPO DIN, CORRENTE NOMINAL DE 25A - FORNECIMENTO E INSTALAÇÃO. AF_07/2025</v>
      </c>
      <c r="D446" s="998">
        <f>'06.01-ELETRICO E LUMINOTECNICO'!$H$230</f>
        <v>0</v>
      </c>
      <c r="E446" s="175"/>
      <c r="F446" s="161">
        <f>$E$446*$D$446</f>
        <v>0</v>
      </c>
      <c r="G446" s="176"/>
      <c r="H446" s="167">
        <f>$G$446*$D$446</f>
        <v>0</v>
      </c>
      <c r="I446" s="176"/>
      <c r="J446" s="167">
        <f>$I$446*$D$446</f>
        <v>0</v>
      </c>
      <c r="K446" s="176"/>
      <c r="L446" s="167">
        <f>$K$446*$D$446</f>
        <v>0</v>
      </c>
      <c r="M446" s="176"/>
      <c r="N446" s="167">
        <f>$M$446*$D$446</f>
        <v>0</v>
      </c>
      <c r="O446" s="176"/>
      <c r="P446" s="167">
        <f>$O$446*$D$446</f>
        <v>0</v>
      </c>
      <c r="Q446" s="176"/>
      <c r="R446" s="167">
        <f>$Q$446*$D$446</f>
        <v>0</v>
      </c>
      <c r="S446" s="176">
        <v>1</v>
      </c>
      <c r="T446" s="167">
        <f>$S$446*$D$446</f>
        <v>0</v>
      </c>
      <c r="U446" s="176"/>
      <c r="V446" s="167">
        <f>$U$446*$D$446</f>
        <v>0</v>
      </c>
      <c r="W446" s="176"/>
      <c r="X446" s="167">
        <f>$W$446*$D$446</f>
        <v>0</v>
      </c>
      <c r="Y446" s="176"/>
      <c r="Z446" s="167">
        <f>$Y$446*$D$446</f>
        <v>0</v>
      </c>
      <c r="AA446" s="176"/>
      <c r="AB446" s="167">
        <f>$AA$446*$D$446</f>
        <v>0</v>
      </c>
      <c r="AC446" s="98">
        <f t="shared" si="6"/>
        <v>0</v>
      </c>
      <c r="AF446" t="s">
        <v>2451</v>
      </c>
    </row>
    <row r="447" spans="1:32" ht="15" customHeight="1" thickBot="1">
      <c r="A447">
        <v>2</v>
      </c>
      <c r="B447" s="995"/>
      <c r="C447" s="997"/>
      <c r="D447" s="999"/>
      <c r="E447" s="162">
        <f>$E$446</f>
        <v>0</v>
      </c>
      <c r="F447" s="163">
        <f>$F$446</f>
        <v>0</v>
      </c>
      <c r="G447" s="164">
        <f>$G$446+$E$447</f>
        <v>0</v>
      </c>
      <c r="H447" s="165">
        <f>$H$446+$F$447</f>
        <v>0</v>
      </c>
      <c r="I447" s="164">
        <f>$I$446+$G$447</f>
        <v>0</v>
      </c>
      <c r="J447" s="165">
        <f>$J$446+$H$447</f>
        <v>0</v>
      </c>
      <c r="K447" s="164">
        <f>$K$446+$I$447</f>
        <v>0</v>
      </c>
      <c r="L447" s="165">
        <f>$L$446+$J$447</f>
        <v>0</v>
      </c>
      <c r="M447" s="164">
        <f>$M$446+$K$447</f>
        <v>0</v>
      </c>
      <c r="N447" s="165">
        <f>$N$446+$L$447</f>
        <v>0</v>
      </c>
      <c r="O447" s="164">
        <f>$O$446+$M$447</f>
        <v>0</v>
      </c>
      <c r="P447" s="165">
        <f>$P$446+$N$447</f>
        <v>0</v>
      </c>
      <c r="Q447" s="164">
        <f>$Q$446+$O$447</f>
        <v>0</v>
      </c>
      <c r="R447" s="165">
        <f>$R$446+$P$447</f>
        <v>0</v>
      </c>
      <c r="S447" s="164">
        <f>$S$446+$Q$447</f>
        <v>1</v>
      </c>
      <c r="T447" s="165">
        <f>$T$446+$R$447</f>
        <v>0</v>
      </c>
      <c r="U447" s="164">
        <f>$U$446+$S$447</f>
        <v>1</v>
      </c>
      <c r="V447" s="165">
        <f>$V$446+$T$447</f>
        <v>0</v>
      </c>
      <c r="W447" s="164">
        <f>$W$446+$U$447</f>
        <v>1</v>
      </c>
      <c r="X447" s="165">
        <f>$X$446+$V$447</f>
        <v>0</v>
      </c>
      <c r="Y447" s="164">
        <f>$Y$446+$W$447</f>
        <v>1</v>
      </c>
      <c r="Z447" s="165">
        <f>$Z$446+$X$447</f>
        <v>0</v>
      </c>
      <c r="AA447" s="164">
        <f>$AA$446+$Y$447</f>
        <v>1</v>
      </c>
      <c r="AB447" s="165">
        <f>$AB$446+$Z$447</f>
        <v>0</v>
      </c>
      <c r="AC447" s="98">
        <f t="shared" si="6"/>
        <v>0</v>
      </c>
    </row>
    <row r="448" spans="1:32" ht="15" customHeight="1">
      <c r="A448">
        <v>1</v>
      </c>
      <c r="B448" s="994" t="str">
        <f>'06.01-ELETRICO E LUMINOTECNICO'!$B231</f>
        <v>06.05.100.20</v>
      </c>
      <c r="C448" s="996" t="str">
        <f>'06.01-ELETRICO E LUMINOTECNICO'!$C$231</f>
        <v>DISJUNTOR TRIPOLAR TIPO DIN, CORRENTE NOMINAL DE 10A - FORNECIMENTO E INSTALAÇÃO. AF_07/2025</v>
      </c>
      <c r="D448" s="998">
        <f>'06.01-ELETRICO E LUMINOTECNICO'!$H$231</f>
        <v>0</v>
      </c>
      <c r="E448" s="175"/>
      <c r="F448" s="161">
        <f>$E$448*$D$448</f>
        <v>0</v>
      </c>
      <c r="G448" s="176"/>
      <c r="H448" s="167">
        <f>$G$448*$D$448</f>
        <v>0</v>
      </c>
      <c r="I448" s="176"/>
      <c r="J448" s="167">
        <f>$I$448*$D$448</f>
        <v>0</v>
      </c>
      <c r="K448" s="176"/>
      <c r="L448" s="167">
        <f>$K$448*$D$448</f>
        <v>0</v>
      </c>
      <c r="M448" s="176"/>
      <c r="N448" s="167">
        <f>$M$448*$D$448</f>
        <v>0</v>
      </c>
      <c r="O448" s="176"/>
      <c r="P448" s="167">
        <f>$O$448*$D$448</f>
        <v>0</v>
      </c>
      <c r="Q448" s="176"/>
      <c r="R448" s="167">
        <f>$Q$448*$D$448</f>
        <v>0</v>
      </c>
      <c r="S448" s="176">
        <v>1</v>
      </c>
      <c r="T448" s="167">
        <f>$S$448*$D$448</f>
        <v>0</v>
      </c>
      <c r="U448" s="176"/>
      <c r="V448" s="167">
        <f>$U$448*$D$448</f>
        <v>0</v>
      </c>
      <c r="W448" s="176"/>
      <c r="X448" s="167">
        <f>$W$448*$D$448</f>
        <v>0</v>
      </c>
      <c r="Y448" s="176"/>
      <c r="Z448" s="167">
        <f>$Y$448*$D$448</f>
        <v>0</v>
      </c>
      <c r="AA448" s="176"/>
      <c r="AB448" s="167">
        <f>$AA$448*$D$448</f>
        <v>0</v>
      </c>
      <c r="AC448" s="98">
        <f t="shared" si="6"/>
        <v>0</v>
      </c>
      <c r="AF448" t="s">
        <v>2452</v>
      </c>
    </row>
    <row r="449" spans="1:32" ht="15" customHeight="1" thickBot="1">
      <c r="A449">
        <v>2</v>
      </c>
      <c r="B449" s="995"/>
      <c r="C449" s="997"/>
      <c r="D449" s="999"/>
      <c r="E449" s="162">
        <f>$E$448</f>
        <v>0</v>
      </c>
      <c r="F449" s="163">
        <f>$F$448</f>
        <v>0</v>
      </c>
      <c r="G449" s="164">
        <f>$G$448+$E$449</f>
        <v>0</v>
      </c>
      <c r="H449" s="165">
        <f>$H$448+$F$449</f>
        <v>0</v>
      </c>
      <c r="I449" s="164">
        <f>$I$448+$G$449</f>
        <v>0</v>
      </c>
      <c r="J449" s="165">
        <f>$J$448+$H$449</f>
        <v>0</v>
      </c>
      <c r="K449" s="164">
        <f>$K$448+$I$449</f>
        <v>0</v>
      </c>
      <c r="L449" s="165">
        <f>$L$448+$J$449</f>
        <v>0</v>
      </c>
      <c r="M449" s="164">
        <f>$M$448+$K$449</f>
        <v>0</v>
      </c>
      <c r="N449" s="165">
        <f>$N$448+$L$449</f>
        <v>0</v>
      </c>
      <c r="O449" s="164">
        <f>$O$448+$M$449</f>
        <v>0</v>
      </c>
      <c r="P449" s="165">
        <f>$P$448+$N$449</f>
        <v>0</v>
      </c>
      <c r="Q449" s="164">
        <f>$Q$448+$O$449</f>
        <v>0</v>
      </c>
      <c r="R449" s="165">
        <f>$R$448+$P$449</f>
        <v>0</v>
      </c>
      <c r="S449" s="164">
        <f>$S$448+$Q$449</f>
        <v>1</v>
      </c>
      <c r="T449" s="165">
        <f>$T$448+$R$449</f>
        <v>0</v>
      </c>
      <c r="U449" s="164">
        <f>$U$448+$S$449</f>
        <v>1</v>
      </c>
      <c r="V449" s="165">
        <f>$V$448+$T$449</f>
        <v>0</v>
      </c>
      <c r="W449" s="164">
        <f>$W$448+$U$449</f>
        <v>1</v>
      </c>
      <c r="X449" s="165">
        <f>$X$448+$V$449</f>
        <v>0</v>
      </c>
      <c r="Y449" s="164">
        <f>$Y$448+$W$449</f>
        <v>1</v>
      </c>
      <c r="Z449" s="165">
        <f>$Z$448+$X$449</f>
        <v>0</v>
      </c>
      <c r="AA449" s="164">
        <f>$AA$448+$Y$449</f>
        <v>1</v>
      </c>
      <c r="AB449" s="165">
        <f>$AB$448+$Z$449</f>
        <v>0</v>
      </c>
      <c r="AC449" s="98">
        <f t="shared" si="6"/>
        <v>0</v>
      </c>
    </row>
    <row r="450" spans="1:32" ht="15" customHeight="1">
      <c r="A450">
        <v>1</v>
      </c>
      <c r="B450" s="994" t="str">
        <f>'06.01-ELETRICO E LUMINOTECNICO'!$B232</f>
        <v>06.05.100.21</v>
      </c>
      <c r="C450" s="996" t="str">
        <f>'06.01-ELETRICO E LUMINOTECNICO'!$C$232</f>
        <v>DISJUNTOR TRIPOLAR TIPO DIN, CORRENTE NOMINAL DE 16A - FORNECIMENTO E INSTALAÇÃO. AF_07/2025</v>
      </c>
      <c r="D450" s="998">
        <f>'06.01-ELETRICO E LUMINOTECNICO'!$H$232</f>
        <v>0</v>
      </c>
      <c r="E450" s="175"/>
      <c r="F450" s="161">
        <f>$E$450*$D$450</f>
        <v>0</v>
      </c>
      <c r="G450" s="176"/>
      <c r="H450" s="167">
        <f>$G$450*$D$450</f>
        <v>0</v>
      </c>
      <c r="I450" s="176"/>
      <c r="J450" s="167">
        <f>$I$450*$D$450</f>
        <v>0</v>
      </c>
      <c r="K450" s="176"/>
      <c r="L450" s="167">
        <f>$K$450*$D$450</f>
        <v>0</v>
      </c>
      <c r="M450" s="176"/>
      <c r="N450" s="167">
        <f>$M$450*$D$450</f>
        <v>0</v>
      </c>
      <c r="O450" s="176"/>
      <c r="P450" s="167">
        <f>$O$450*$D$450</f>
        <v>0</v>
      </c>
      <c r="Q450" s="176"/>
      <c r="R450" s="167">
        <f>$Q$450*$D$450</f>
        <v>0</v>
      </c>
      <c r="S450" s="176">
        <v>1</v>
      </c>
      <c r="T450" s="167">
        <f>$S$450*$D$450</f>
        <v>0</v>
      </c>
      <c r="U450" s="176"/>
      <c r="V450" s="167">
        <f>$U$450*$D$450</f>
        <v>0</v>
      </c>
      <c r="W450" s="176"/>
      <c r="X450" s="167">
        <f>$W$450*$D$450</f>
        <v>0</v>
      </c>
      <c r="Y450" s="176"/>
      <c r="Z450" s="167">
        <f>$Y$450*$D$450</f>
        <v>0</v>
      </c>
      <c r="AA450" s="176"/>
      <c r="AB450" s="167">
        <f>$AA$450*$D$450</f>
        <v>0</v>
      </c>
      <c r="AC450" s="98">
        <f t="shared" si="6"/>
        <v>0</v>
      </c>
      <c r="AF450" t="s">
        <v>2453</v>
      </c>
    </row>
    <row r="451" spans="1:32" ht="15" customHeight="1" thickBot="1">
      <c r="A451">
        <v>2</v>
      </c>
      <c r="B451" s="995"/>
      <c r="C451" s="997"/>
      <c r="D451" s="999"/>
      <c r="E451" s="162">
        <f>$E$450</f>
        <v>0</v>
      </c>
      <c r="F451" s="163">
        <f>$F$450</f>
        <v>0</v>
      </c>
      <c r="G451" s="164">
        <f>$G$450+$E$451</f>
        <v>0</v>
      </c>
      <c r="H451" s="165">
        <f>$H$450+$F$451</f>
        <v>0</v>
      </c>
      <c r="I451" s="164">
        <f>$I$450+$G$451</f>
        <v>0</v>
      </c>
      <c r="J451" s="165">
        <f>$J$450+$H$451</f>
        <v>0</v>
      </c>
      <c r="K451" s="164">
        <f>$K$450+$I$451</f>
        <v>0</v>
      </c>
      <c r="L451" s="165">
        <f>$L$450+$J$451</f>
        <v>0</v>
      </c>
      <c r="M451" s="164">
        <f>$M$450+$K$451</f>
        <v>0</v>
      </c>
      <c r="N451" s="165">
        <f>$N$450+$L$451</f>
        <v>0</v>
      </c>
      <c r="O451" s="164">
        <f>$O$450+$M$451</f>
        <v>0</v>
      </c>
      <c r="P451" s="165">
        <f>$P$450+$N$451</f>
        <v>0</v>
      </c>
      <c r="Q451" s="164">
        <f>$Q$450+$O$451</f>
        <v>0</v>
      </c>
      <c r="R451" s="165">
        <f>$R$450+$P$451</f>
        <v>0</v>
      </c>
      <c r="S451" s="164">
        <f>$S$450+$Q$451</f>
        <v>1</v>
      </c>
      <c r="T451" s="165">
        <f>$T$450+$R$451</f>
        <v>0</v>
      </c>
      <c r="U451" s="164">
        <f>$U$450+$S$451</f>
        <v>1</v>
      </c>
      <c r="V451" s="165">
        <f>$V$450+$T$451</f>
        <v>0</v>
      </c>
      <c r="W451" s="164">
        <f>$W$450+$U$451</f>
        <v>1</v>
      </c>
      <c r="X451" s="165">
        <f>$X$450+$V$451</f>
        <v>0</v>
      </c>
      <c r="Y451" s="164">
        <f>$Y$450+$W$451</f>
        <v>1</v>
      </c>
      <c r="Z451" s="165">
        <f>$Z$450+$X$451</f>
        <v>0</v>
      </c>
      <c r="AA451" s="164">
        <f>$AA$450+$Y$451</f>
        <v>1</v>
      </c>
      <c r="AB451" s="165">
        <f>$AB$450+$Z$451</f>
        <v>0</v>
      </c>
      <c r="AC451" s="98">
        <f t="shared" si="6"/>
        <v>0</v>
      </c>
    </row>
    <row r="452" spans="1:32" ht="15" customHeight="1">
      <c r="A452">
        <v>1</v>
      </c>
      <c r="B452" s="994" t="str">
        <f>'06.01-ELETRICO E LUMINOTECNICO'!$B233</f>
        <v>06.05.100.22</v>
      </c>
      <c r="C452" s="996" t="str">
        <f>'06.01-ELETRICO E LUMINOTECNICO'!$C$233</f>
        <v>DISJUNTOR TRIPOLAR TIPO DIN, CORRENTE NOMINAL DE 32A - FORNECIMENTO E INSTALAÇÃO. AF_07/2025</v>
      </c>
      <c r="D452" s="998">
        <f>'06.01-ELETRICO E LUMINOTECNICO'!$H$233</f>
        <v>0</v>
      </c>
      <c r="E452" s="175"/>
      <c r="F452" s="161">
        <f>$E$452*$D$452</f>
        <v>0</v>
      </c>
      <c r="G452" s="176"/>
      <c r="H452" s="167">
        <f>$G$452*$D$452</f>
        <v>0</v>
      </c>
      <c r="I452" s="176"/>
      <c r="J452" s="167">
        <f>$I$452*$D$452</f>
        <v>0</v>
      </c>
      <c r="K452" s="176"/>
      <c r="L452" s="167">
        <f>$K$452*$D$452</f>
        <v>0</v>
      </c>
      <c r="M452" s="176"/>
      <c r="N452" s="167">
        <f>$M$452*$D$452</f>
        <v>0</v>
      </c>
      <c r="O452" s="176"/>
      <c r="P452" s="167">
        <f>$O$452*$D$452</f>
        <v>0</v>
      </c>
      <c r="Q452" s="176"/>
      <c r="R452" s="167">
        <f>$Q$452*$D$452</f>
        <v>0</v>
      </c>
      <c r="S452" s="176">
        <v>1</v>
      </c>
      <c r="T452" s="167">
        <f>$S$452*$D$452</f>
        <v>0</v>
      </c>
      <c r="U452" s="176"/>
      <c r="V452" s="167">
        <f>$U$452*$D$452</f>
        <v>0</v>
      </c>
      <c r="W452" s="176"/>
      <c r="X452" s="167">
        <f>$W$452*$D$452</f>
        <v>0</v>
      </c>
      <c r="Y452" s="176"/>
      <c r="Z452" s="167">
        <f>$Y$452*$D$452</f>
        <v>0</v>
      </c>
      <c r="AA452" s="176"/>
      <c r="AB452" s="167">
        <f>$AA$452*$D$452</f>
        <v>0</v>
      </c>
      <c r="AC452" s="98">
        <f t="shared" si="6"/>
        <v>0</v>
      </c>
      <c r="AF452" t="s">
        <v>2454</v>
      </c>
    </row>
    <row r="453" spans="1:32" ht="15" customHeight="1" thickBot="1">
      <c r="A453">
        <v>2</v>
      </c>
      <c r="B453" s="995"/>
      <c r="C453" s="997"/>
      <c r="D453" s="999"/>
      <c r="E453" s="162">
        <f>$E$452</f>
        <v>0</v>
      </c>
      <c r="F453" s="163">
        <f>$F$452</f>
        <v>0</v>
      </c>
      <c r="G453" s="164">
        <f>$G$452+$E$453</f>
        <v>0</v>
      </c>
      <c r="H453" s="165">
        <f>$H$452+$F$453</f>
        <v>0</v>
      </c>
      <c r="I453" s="164">
        <f>$I$452+$G$453</f>
        <v>0</v>
      </c>
      <c r="J453" s="165">
        <f>$J$452+$H$453</f>
        <v>0</v>
      </c>
      <c r="K453" s="164">
        <f>$K$452+$I$453</f>
        <v>0</v>
      </c>
      <c r="L453" s="165">
        <f>$L$452+$J$453</f>
        <v>0</v>
      </c>
      <c r="M453" s="164">
        <f>$M$452+$K$453</f>
        <v>0</v>
      </c>
      <c r="N453" s="165">
        <f>$N$452+$L$453</f>
        <v>0</v>
      </c>
      <c r="O453" s="164">
        <f>$O$452+$M$453</f>
        <v>0</v>
      </c>
      <c r="P453" s="165">
        <f>$P$452+$N$453</f>
        <v>0</v>
      </c>
      <c r="Q453" s="164">
        <f>$Q$452+$O$453</f>
        <v>0</v>
      </c>
      <c r="R453" s="165">
        <f>$R$452+$P$453</f>
        <v>0</v>
      </c>
      <c r="S453" s="164">
        <f>$S$452+$Q$453</f>
        <v>1</v>
      </c>
      <c r="T453" s="165">
        <f>$T$452+$R$453</f>
        <v>0</v>
      </c>
      <c r="U453" s="164">
        <f>$U$452+$S$453</f>
        <v>1</v>
      </c>
      <c r="V453" s="165">
        <f>$V$452+$T$453</f>
        <v>0</v>
      </c>
      <c r="W453" s="164">
        <f>$W$452+$U$453</f>
        <v>1</v>
      </c>
      <c r="X453" s="165">
        <f>$X$452+$V$453</f>
        <v>0</v>
      </c>
      <c r="Y453" s="164">
        <f>$Y$452+$W$453</f>
        <v>1</v>
      </c>
      <c r="Z453" s="165">
        <f>$Z$452+$X$453</f>
        <v>0</v>
      </c>
      <c r="AA453" s="164">
        <f>$AA$452+$Y$453</f>
        <v>1</v>
      </c>
      <c r="AB453" s="165">
        <f>$AB$452+$Z$453</f>
        <v>0</v>
      </c>
      <c r="AC453" s="98">
        <f t="shared" si="6"/>
        <v>0</v>
      </c>
    </row>
    <row r="454" spans="1:32" ht="15" customHeight="1">
      <c r="A454">
        <v>1</v>
      </c>
      <c r="B454" s="994" t="str">
        <f>'06.01-ELETRICO E LUMINOTECNICO'!$B234</f>
        <v>06.05.100.23</v>
      </c>
      <c r="C454" s="996" t="str">
        <f>'06.01-ELETRICO E LUMINOTECNICO'!$C$234</f>
        <v>CAIXA DE PASSAGEM ELÉTRICA 30X30 EM CONCRETO PRE MOLDADO, EMBUTIDA NO PISO, TAMPA FIXA EM FERRO FUNDIDO</v>
      </c>
      <c r="D454" s="998">
        <f>'06.01-ELETRICO E LUMINOTECNICO'!$H$234</f>
        <v>0</v>
      </c>
      <c r="E454" s="175"/>
      <c r="F454" s="161">
        <f>$E$454*$D$454</f>
        <v>0</v>
      </c>
      <c r="G454" s="176"/>
      <c r="H454" s="167">
        <f>$G$454*$D$454</f>
        <v>0</v>
      </c>
      <c r="I454" s="176"/>
      <c r="J454" s="167">
        <f>$I$454*$D$454</f>
        <v>0</v>
      </c>
      <c r="K454" s="176"/>
      <c r="L454" s="167">
        <f>$K$454*$D$454</f>
        <v>0</v>
      </c>
      <c r="M454" s="176"/>
      <c r="N454" s="167">
        <f>$M$454*$D$454</f>
        <v>0</v>
      </c>
      <c r="O454" s="176"/>
      <c r="P454" s="167">
        <f>$O$454*$D$454</f>
        <v>0</v>
      </c>
      <c r="Q454" s="176"/>
      <c r="R454" s="167">
        <f>$Q$454*$D$454</f>
        <v>0</v>
      </c>
      <c r="S454" s="176">
        <v>1</v>
      </c>
      <c r="T454" s="167">
        <f>$S$454*$D$454</f>
        <v>0</v>
      </c>
      <c r="U454" s="176"/>
      <c r="V454" s="167">
        <f>$U$454*$D$454</f>
        <v>0</v>
      </c>
      <c r="W454" s="176"/>
      <c r="X454" s="167">
        <f>$W$454*$D$454</f>
        <v>0</v>
      </c>
      <c r="Y454" s="176"/>
      <c r="Z454" s="167">
        <f>$Y$454*$D$454</f>
        <v>0</v>
      </c>
      <c r="AA454" s="176"/>
      <c r="AB454" s="167">
        <f>$AA$454*$D$454</f>
        <v>0</v>
      </c>
      <c r="AC454" s="98">
        <f t="shared" si="6"/>
        <v>0</v>
      </c>
      <c r="AF454" t="s">
        <v>2455</v>
      </c>
    </row>
    <row r="455" spans="1:32" ht="15" customHeight="1" thickBot="1">
      <c r="A455">
        <v>2</v>
      </c>
      <c r="B455" s="995"/>
      <c r="C455" s="997"/>
      <c r="D455" s="999"/>
      <c r="E455" s="162">
        <f>$E$454</f>
        <v>0</v>
      </c>
      <c r="F455" s="163">
        <f>$F$454</f>
        <v>0</v>
      </c>
      <c r="G455" s="164">
        <f>$G$454+$E$455</f>
        <v>0</v>
      </c>
      <c r="H455" s="165">
        <f>$H$454+$F$455</f>
        <v>0</v>
      </c>
      <c r="I455" s="164">
        <f>$I$454+$G$455</f>
        <v>0</v>
      </c>
      <c r="J455" s="165">
        <f>$J$454+$H$455</f>
        <v>0</v>
      </c>
      <c r="K455" s="164">
        <f>$K$454+$I$455</f>
        <v>0</v>
      </c>
      <c r="L455" s="165">
        <f>$L$454+$J$455</f>
        <v>0</v>
      </c>
      <c r="M455" s="164">
        <f>$M$454+$K$455</f>
        <v>0</v>
      </c>
      <c r="N455" s="165">
        <f>$N$454+$L$455</f>
        <v>0</v>
      </c>
      <c r="O455" s="164">
        <f>$O$454+$M$455</f>
        <v>0</v>
      </c>
      <c r="P455" s="165">
        <f>$P$454+$N$455</f>
        <v>0</v>
      </c>
      <c r="Q455" s="164">
        <f>$Q$454+$O$455</f>
        <v>0</v>
      </c>
      <c r="R455" s="165">
        <f>$R$454+$P$455</f>
        <v>0</v>
      </c>
      <c r="S455" s="164">
        <f>$S$454+$Q$455</f>
        <v>1</v>
      </c>
      <c r="T455" s="165">
        <f>$T$454+$R$455</f>
        <v>0</v>
      </c>
      <c r="U455" s="164">
        <f>$U$454+$S$455</f>
        <v>1</v>
      </c>
      <c r="V455" s="165">
        <f>$V$454+$T$455</f>
        <v>0</v>
      </c>
      <c r="W455" s="164">
        <f>$W$454+$U$455</f>
        <v>1</v>
      </c>
      <c r="X455" s="165">
        <f>$X$454+$V$455</f>
        <v>0</v>
      </c>
      <c r="Y455" s="164">
        <f>$Y$454+$W$455</f>
        <v>1</v>
      </c>
      <c r="Z455" s="165">
        <f>$Z$454+$X$455</f>
        <v>0</v>
      </c>
      <c r="AA455" s="164">
        <f>$AA$454+$Y$455</f>
        <v>1</v>
      </c>
      <c r="AB455" s="165">
        <f>$AB$454+$Z$455</f>
        <v>0</v>
      </c>
      <c r="AC455" s="98">
        <f t="shared" si="6"/>
        <v>0</v>
      </c>
    </row>
    <row r="456" spans="1:32" ht="15" customHeight="1">
      <c r="A456">
        <v>1</v>
      </c>
      <c r="B456" s="994" t="str">
        <f>'06.01-ELETRICO E LUMINOTECNICO'!$B235</f>
        <v>06.05.100.24</v>
      </c>
      <c r="C456" s="996" t="str">
        <f>'06.01-ELETRICO E LUMINOTECNICO'!$C$235</f>
        <v>DEMOLIÇÃO, ESCAVAÇÃO E RECOMPOSIÇÃO MANUAL DE VALA, INCLUSIVE REATERRO, COMPACTAÇÃO E RECOMPOSIÇÃO DE PISO INTERNO OU EXTERNO, DIMENSÕES (LxA) 0,25x0,40 m</v>
      </c>
      <c r="D456" s="998">
        <f>'06.01-ELETRICO E LUMINOTECNICO'!$H$235</f>
        <v>0</v>
      </c>
      <c r="E456" s="175"/>
      <c r="F456" s="161">
        <f>$E$456*$D$456</f>
        <v>0</v>
      </c>
      <c r="G456" s="176"/>
      <c r="H456" s="167">
        <f>$G$456*$D$456</f>
        <v>0</v>
      </c>
      <c r="I456" s="176"/>
      <c r="J456" s="167">
        <f>$I$456*$D$456</f>
        <v>0</v>
      </c>
      <c r="K456" s="176"/>
      <c r="L456" s="167">
        <f>$K$456*$D$456</f>
        <v>0</v>
      </c>
      <c r="M456" s="176"/>
      <c r="N456" s="167">
        <f>$M$456*$D$456</f>
        <v>0</v>
      </c>
      <c r="O456" s="176"/>
      <c r="P456" s="167">
        <f>$O$456*$D$456</f>
        <v>0</v>
      </c>
      <c r="Q456" s="176"/>
      <c r="R456" s="167">
        <f>$Q$456*$D$456</f>
        <v>0</v>
      </c>
      <c r="S456" s="176">
        <v>1</v>
      </c>
      <c r="T456" s="167">
        <f>$S$456*$D$456</f>
        <v>0</v>
      </c>
      <c r="U456" s="176"/>
      <c r="V456" s="167">
        <f>$U$456*$D$456</f>
        <v>0</v>
      </c>
      <c r="W456" s="176"/>
      <c r="X456" s="167">
        <f>$W$456*$D$456</f>
        <v>0</v>
      </c>
      <c r="Y456" s="176"/>
      <c r="Z456" s="167">
        <f>$Y$456*$D$456</f>
        <v>0</v>
      </c>
      <c r="AA456" s="176"/>
      <c r="AB456" s="167">
        <f>$AA$456*$D$456</f>
        <v>0</v>
      </c>
      <c r="AC456" s="98">
        <f t="shared" si="6"/>
        <v>0</v>
      </c>
      <c r="AF456" t="s">
        <v>2456</v>
      </c>
    </row>
    <row r="457" spans="1:32" ht="15" customHeight="1" thickBot="1">
      <c r="A457">
        <v>2</v>
      </c>
      <c r="B457" s="995"/>
      <c r="C457" s="997"/>
      <c r="D457" s="999"/>
      <c r="E457" s="162">
        <f>$E$456</f>
        <v>0</v>
      </c>
      <c r="F457" s="163">
        <f>$F$456</f>
        <v>0</v>
      </c>
      <c r="G457" s="164">
        <f>$G$456+$E$457</f>
        <v>0</v>
      </c>
      <c r="H457" s="165">
        <f>$H$456+$F$457</f>
        <v>0</v>
      </c>
      <c r="I457" s="164">
        <f>$I$456+$G$457</f>
        <v>0</v>
      </c>
      <c r="J457" s="165">
        <f>$J$456+$H$457</f>
        <v>0</v>
      </c>
      <c r="K457" s="164">
        <f>$K$456+$I$457</f>
        <v>0</v>
      </c>
      <c r="L457" s="165">
        <f>$L$456+$J$457</f>
        <v>0</v>
      </c>
      <c r="M457" s="164">
        <f>$M$456+$K$457</f>
        <v>0</v>
      </c>
      <c r="N457" s="165">
        <f>$N$456+$L$457</f>
        <v>0</v>
      </c>
      <c r="O457" s="164">
        <f>$O$456+$M$457</f>
        <v>0</v>
      </c>
      <c r="P457" s="165">
        <f>$P$456+$N$457</f>
        <v>0</v>
      </c>
      <c r="Q457" s="164">
        <f>$Q$456+$O$457</f>
        <v>0</v>
      </c>
      <c r="R457" s="165">
        <f>$R$456+$P$457</f>
        <v>0</v>
      </c>
      <c r="S457" s="164">
        <f>$S$456+$Q$457</f>
        <v>1</v>
      </c>
      <c r="T457" s="165">
        <f>$T$456+$R$457</f>
        <v>0</v>
      </c>
      <c r="U457" s="164">
        <f>$U$456+$S$457</f>
        <v>1</v>
      </c>
      <c r="V457" s="165">
        <f>$V$456+$T$457</f>
        <v>0</v>
      </c>
      <c r="W457" s="164">
        <f>$W$456+$U$457</f>
        <v>1</v>
      </c>
      <c r="X457" s="165">
        <f>$X$456+$V$457</f>
        <v>0</v>
      </c>
      <c r="Y457" s="164">
        <f>$Y$456+$W$457</f>
        <v>1</v>
      </c>
      <c r="Z457" s="165">
        <f>$Z$456+$X$457</f>
        <v>0</v>
      </c>
      <c r="AA457" s="164">
        <f>$AA$456+$Y$457</f>
        <v>1</v>
      </c>
      <c r="AB457" s="165">
        <f>$AB$456+$Z$457</f>
        <v>0</v>
      </c>
      <c r="AC457" s="98">
        <f t="shared" si="6"/>
        <v>0</v>
      </c>
    </row>
    <row r="458" spans="1:32" ht="15" customHeight="1">
      <c r="A458">
        <v>1</v>
      </c>
      <c r="B458" s="994" t="str">
        <f>'06.01-ELETRICO E LUMINOTECNICO'!$B$236</f>
        <v>06.05.100.25</v>
      </c>
      <c r="C458" s="996" t="str">
        <f>'06.01-ELETRICO E LUMINOTECNICO'!$C$236</f>
        <v>ELETRODUTO FLEXÍVEL CORRUGADO, PEAD, DN 50 (1 1/2"), PARA REDE ENTERRADA DE DISTRIBUIÇÃO DE ENERGIA ELÉTRICA - FORNECIMENTO E INSTALAÇÃO. AF_12/2021</v>
      </c>
      <c r="D458" s="998">
        <f>'06.01-ELETRICO E LUMINOTECNICO'!$H$236</f>
        <v>0</v>
      </c>
      <c r="E458" s="175"/>
      <c r="F458" s="161">
        <f>$E$458*$D$458</f>
        <v>0</v>
      </c>
      <c r="G458" s="176"/>
      <c r="H458" s="167">
        <f>$G$458*$D$458</f>
        <v>0</v>
      </c>
      <c r="I458" s="176"/>
      <c r="J458" s="167">
        <f>$I$458*$D$458</f>
        <v>0</v>
      </c>
      <c r="K458" s="176"/>
      <c r="L458" s="167">
        <f>$K$458*$D$458</f>
        <v>0</v>
      </c>
      <c r="M458" s="176"/>
      <c r="N458" s="167">
        <f>$M$458*$D$458</f>
        <v>0</v>
      </c>
      <c r="O458" s="176"/>
      <c r="P458" s="167">
        <f>$O$458*$D$458</f>
        <v>0</v>
      </c>
      <c r="Q458" s="176"/>
      <c r="R458" s="167">
        <f>$Q$458*$D$458</f>
        <v>0</v>
      </c>
      <c r="S458" s="176">
        <v>1</v>
      </c>
      <c r="T458" s="167">
        <f>$S$458*$D$458</f>
        <v>0</v>
      </c>
      <c r="U458" s="176"/>
      <c r="V458" s="167">
        <f>$U$458*$D$458</f>
        <v>0</v>
      </c>
      <c r="W458" s="176"/>
      <c r="X458" s="167">
        <f>$W$458*$D$458</f>
        <v>0</v>
      </c>
      <c r="Y458" s="176"/>
      <c r="Z458" s="167">
        <f>$Y$458*$D$458</f>
        <v>0</v>
      </c>
      <c r="AA458" s="176"/>
      <c r="AB458" s="167">
        <f>$AA$458*$D$458</f>
        <v>0</v>
      </c>
      <c r="AC458" s="98">
        <f t="shared" si="6"/>
        <v>0</v>
      </c>
      <c r="AF458" t="s">
        <v>2457</v>
      </c>
    </row>
    <row r="459" spans="1:32" ht="15" customHeight="1" thickBot="1">
      <c r="A459">
        <v>2</v>
      </c>
      <c r="B459" s="995"/>
      <c r="C459" s="997"/>
      <c r="D459" s="999"/>
      <c r="E459" s="162">
        <f>$E$458</f>
        <v>0</v>
      </c>
      <c r="F459" s="163">
        <f>$F$458</f>
        <v>0</v>
      </c>
      <c r="G459" s="164">
        <f>$G$458+$E$459</f>
        <v>0</v>
      </c>
      <c r="H459" s="165">
        <f>$H$458+$F$459</f>
        <v>0</v>
      </c>
      <c r="I459" s="164">
        <f>$I$458+$G$459</f>
        <v>0</v>
      </c>
      <c r="J459" s="165">
        <f>$J$458+$H$459</f>
        <v>0</v>
      </c>
      <c r="K459" s="164">
        <f>$K$458+$I$459</f>
        <v>0</v>
      </c>
      <c r="L459" s="165">
        <f>$L$458+$J$459</f>
        <v>0</v>
      </c>
      <c r="M459" s="164">
        <f>$M$458+$K$459</f>
        <v>0</v>
      </c>
      <c r="N459" s="165">
        <f>$N$458+$L$459</f>
        <v>0</v>
      </c>
      <c r="O459" s="164">
        <f>$O$458+$M$459</f>
        <v>0</v>
      </c>
      <c r="P459" s="165">
        <f>$P$458+$N$459</f>
        <v>0</v>
      </c>
      <c r="Q459" s="164">
        <f>$Q$458+$O$459</f>
        <v>0</v>
      </c>
      <c r="R459" s="165">
        <f>$R$458+$P$459</f>
        <v>0</v>
      </c>
      <c r="S459" s="164">
        <f>$S$458+$Q$459</f>
        <v>1</v>
      </c>
      <c r="T459" s="165">
        <f>$T$458+$R$459</f>
        <v>0</v>
      </c>
      <c r="U459" s="164">
        <f>$U$458+$S$459</f>
        <v>1</v>
      </c>
      <c r="V459" s="165">
        <f>$V$458+$T$459</f>
        <v>0</v>
      </c>
      <c r="W459" s="164">
        <f>$W$458+$U$459</f>
        <v>1</v>
      </c>
      <c r="X459" s="165">
        <f>$X$458+$V$459</f>
        <v>0</v>
      </c>
      <c r="Y459" s="164">
        <f>$Y$458+$W$459</f>
        <v>1</v>
      </c>
      <c r="Z459" s="165">
        <f>$Z$458+$X$459</f>
        <v>0</v>
      </c>
      <c r="AA459" s="164">
        <f>$AA$458+$Y$459</f>
        <v>1</v>
      </c>
      <c r="AB459" s="165">
        <f>$AB$458+$Z$459</f>
        <v>0</v>
      </c>
      <c r="AC459" s="98">
        <f t="shared" si="6"/>
        <v>0</v>
      </c>
    </row>
    <row r="460" spans="1:32" ht="15" customHeight="1">
      <c r="A460">
        <v>1</v>
      </c>
      <c r="B460" s="994" t="str">
        <f>'06.01-ELETRICO E LUMINOTECNICO'!$B$237</f>
        <v>06.05.100.26</v>
      </c>
      <c r="C460" s="996" t="str">
        <f>'06.01-ELETRICO E LUMINOTECNICO'!$C$237</f>
        <v>CABO DE COBRE FLEXÍVEL ISOLADO, 2,5 MM², ANTI-CHAMA 450/750 V, PARA CIRCUITOS TERMINAIS - FORNECIMENTO E INSTALAÇÃO. AF_03/2023</v>
      </c>
      <c r="D460" s="998">
        <f>'06.01-ELETRICO E LUMINOTECNICO'!$H$237</f>
        <v>0</v>
      </c>
      <c r="E460" s="175"/>
      <c r="F460" s="161">
        <f>$E$460*$D$460</f>
        <v>0</v>
      </c>
      <c r="G460" s="176"/>
      <c r="H460" s="167">
        <f>$G$460*$D$460</f>
        <v>0</v>
      </c>
      <c r="I460" s="176"/>
      <c r="J460" s="167">
        <f>$I$460*$D$460</f>
        <v>0</v>
      </c>
      <c r="K460" s="176"/>
      <c r="L460" s="167">
        <f>$K$460*$D$460</f>
        <v>0</v>
      </c>
      <c r="M460" s="176"/>
      <c r="N460" s="167">
        <f>$M$460*$D$460</f>
        <v>0</v>
      </c>
      <c r="O460" s="176"/>
      <c r="P460" s="167">
        <f>$O$460*$D$460</f>
        <v>0</v>
      </c>
      <c r="Q460" s="176"/>
      <c r="R460" s="167">
        <f>$Q$460*$D$460</f>
        <v>0</v>
      </c>
      <c r="S460" s="176">
        <v>1</v>
      </c>
      <c r="T460" s="167">
        <f>$S$460*$D$460</f>
        <v>0</v>
      </c>
      <c r="U460" s="176"/>
      <c r="V460" s="167">
        <f>$U$460*$D$460</f>
        <v>0</v>
      </c>
      <c r="W460" s="176"/>
      <c r="X460" s="167">
        <f>$W$460*$D$460</f>
        <v>0</v>
      </c>
      <c r="Y460" s="176"/>
      <c r="Z460" s="167">
        <f>$Y$460*$D$460</f>
        <v>0</v>
      </c>
      <c r="AA460" s="176"/>
      <c r="AB460" s="167">
        <f>$AA$460*$D$460</f>
        <v>0</v>
      </c>
      <c r="AC460" s="98">
        <f t="shared" ref="AC460:AC523" si="7">D459-AB460</f>
        <v>0</v>
      </c>
      <c r="AF460" t="s">
        <v>2458</v>
      </c>
    </row>
    <row r="461" spans="1:32" ht="15" customHeight="1" thickBot="1">
      <c r="A461">
        <v>2</v>
      </c>
      <c r="B461" s="995"/>
      <c r="C461" s="997"/>
      <c r="D461" s="999"/>
      <c r="E461" s="162">
        <f>$E$460</f>
        <v>0</v>
      </c>
      <c r="F461" s="163">
        <f>$F$460</f>
        <v>0</v>
      </c>
      <c r="G461" s="164">
        <f>$G$460+$E$461</f>
        <v>0</v>
      </c>
      <c r="H461" s="165">
        <f>$H$460+$F$461</f>
        <v>0</v>
      </c>
      <c r="I461" s="164">
        <f>$I$460+$G$461</f>
        <v>0</v>
      </c>
      <c r="J461" s="165">
        <f>$J$460+$H$461</f>
        <v>0</v>
      </c>
      <c r="K461" s="164">
        <f>$K$460+$I$461</f>
        <v>0</v>
      </c>
      <c r="L461" s="165">
        <f>$L$460+$J$461</f>
        <v>0</v>
      </c>
      <c r="M461" s="164">
        <f>$M$460+$K$461</f>
        <v>0</v>
      </c>
      <c r="N461" s="165">
        <f>$N$460+$L$461</f>
        <v>0</v>
      </c>
      <c r="O461" s="164">
        <f>$O$460+$M$461</f>
        <v>0</v>
      </c>
      <c r="P461" s="165">
        <f>$P$460+$N$461</f>
        <v>0</v>
      </c>
      <c r="Q461" s="164">
        <f>$Q$460+$O$461</f>
        <v>0</v>
      </c>
      <c r="R461" s="165">
        <f>$R$460+$P$461</f>
        <v>0</v>
      </c>
      <c r="S461" s="164">
        <f>$S$460+$Q$461</f>
        <v>1</v>
      </c>
      <c r="T461" s="165">
        <f>$T$460+$R$461</f>
        <v>0</v>
      </c>
      <c r="U461" s="164">
        <f>$U$460+$S$461</f>
        <v>1</v>
      </c>
      <c r="V461" s="165">
        <f>$V$460+$T$461</f>
        <v>0</v>
      </c>
      <c r="W461" s="164">
        <f>$W$460+$U$461</f>
        <v>1</v>
      </c>
      <c r="X461" s="165">
        <f>$X$460+$V$461</f>
        <v>0</v>
      </c>
      <c r="Y461" s="164">
        <f>$Y$460+$W$461</f>
        <v>1</v>
      </c>
      <c r="Z461" s="165">
        <f>$Z$460+$X$461</f>
        <v>0</v>
      </c>
      <c r="AA461" s="164">
        <f>$AA$460+$Y$461</f>
        <v>1</v>
      </c>
      <c r="AB461" s="165">
        <f>$AB$460+$Z$461</f>
        <v>0</v>
      </c>
      <c r="AC461" s="98">
        <f t="shared" si="7"/>
        <v>0</v>
      </c>
    </row>
    <row r="462" spans="1:32" ht="15" customHeight="1">
      <c r="A462">
        <v>1</v>
      </c>
      <c r="B462" s="994" t="str">
        <f>'06.01-ELETRICO E LUMINOTECNICO'!$B$238</f>
        <v>06.05.100.27</v>
      </c>
      <c r="C462" s="996" t="str">
        <f>'06.01-ELETRICO E LUMINOTECNICO'!$C$238</f>
        <v>CABO DE COBRE FLEXÍVEL ISOLADO, 6 MM², ANTI-CHAMA 450/750 V, PARA CIRCUITOS TERMINAIS - FORNECIMENTO E INSTALAÇÃO. AF_03/2023</v>
      </c>
      <c r="D462" s="998">
        <f>'06.01-ELETRICO E LUMINOTECNICO'!$H$238</f>
        <v>0</v>
      </c>
      <c r="E462" s="175"/>
      <c r="F462" s="161">
        <f>$E$462*$D$462</f>
        <v>0</v>
      </c>
      <c r="G462" s="176"/>
      <c r="H462" s="167">
        <f>$G$462*$D$462</f>
        <v>0</v>
      </c>
      <c r="I462" s="176"/>
      <c r="J462" s="167">
        <f>$I$462*$D$462</f>
        <v>0</v>
      </c>
      <c r="K462" s="176"/>
      <c r="L462" s="167">
        <f>$K$462*$D$462</f>
        <v>0</v>
      </c>
      <c r="M462" s="176"/>
      <c r="N462" s="167">
        <f>$M$462*$D$462</f>
        <v>0</v>
      </c>
      <c r="O462" s="176"/>
      <c r="P462" s="167">
        <f>$O$462*$D$462</f>
        <v>0</v>
      </c>
      <c r="Q462" s="176"/>
      <c r="R462" s="167">
        <f>$Q$462*$D$462</f>
        <v>0</v>
      </c>
      <c r="S462" s="176">
        <v>1</v>
      </c>
      <c r="T462" s="167">
        <f>$S$462*$D$462</f>
        <v>0</v>
      </c>
      <c r="U462" s="176"/>
      <c r="V462" s="167">
        <f>$U$462*$D$462</f>
        <v>0</v>
      </c>
      <c r="W462" s="176"/>
      <c r="X462" s="167">
        <f>$W$462*$D$462</f>
        <v>0</v>
      </c>
      <c r="Y462" s="176"/>
      <c r="Z462" s="167">
        <f>$Y$462*$D$462</f>
        <v>0</v>
      </c>
      <c r="AA462" s="176"/>
      <c r="AB462" s="167">
        <f>$AA$462*$D$462</f>
        <v>0</v>
      </c>
      <c r="AC462" s="98">
        <f t="shared" si="7"/>
        <v>0</v>
      </c>
      <c r="AF462" t="s">
        <v>2459</v>
      </c>
    </row>
    <row r="463" spans="1:32" ht="15" customHeight="1" thickBot="1">
      <c r="A463">
        <v>2</v>
      </c>
      <c r="B463" s="995"/>
      <c r="C463" s="997"/>
      <c r="D463" s="999"/>
      <c r="E463" s="162">
        <f>$E$462</f>
        <v>0</v>
      </c>
      <c r="F463" s="163">
        <f>$F$462</f>
        <v>0</v>
      </c>
      <c r="G463" s="164">
        <f>$G$462+$E$463</f>
        <v>0</v>
      </c>
      <c r="H463" s="165">
        <f>$H$462+$F$463</f>
        <v>0</v>
      </c>
      <c r="I463" s="164">
        <f>$I$462+$G$463</f>
        <v>0</v>
      </c>
      <c r="J463" s="165">
        <f>$J$462+$H$463</f>
        <v>0</v>
      </c>
      <c r="K463" s="164">
        <f>$K$462+$I$463</f>
        <v>0</v>
      </c>
      <c r="L463" s="165">
        <f>$L$462+$J$463</f>
        <v>0</v>
      </c>
      <c r="M463" s="164">
        <f>$M$462+$K$463</f>
        <v>0</v>
      </c>
      <c r="N463" s="165">
        <f>$N$462+$L$463</f>
        <v>0</v>
      </c>
      <c r="O463" s="164">
        <f>$O$462+$M$463</f>
        <v>0</v>
      </c>
      <c r="P463" s="165">
        <f>$P$462+$N$463</f>
        <v>0</v>
      </c>
      <c r="Q463" s="164">
        <f>$Q$462+$O$463</f>
        <v>0</v>
      </c>
      <c r="R463" s="165">
        <f>$R$462+$P$463</f>
        <v>0</v>
      </c>
      <c r="S463" s="164">
        <f>$S$462+$Q$463</f>
        <v>1</v>
      </c>
      <c r="T463" s="165">
        <f>$T$462+$R$463</f>
        <v>0</v>
      </c>
      <c r="U463" s="164">
        <f>$U$462+$S$463</f>
        <v>1</v>
      </c>
      <c r="V463" s="165">
        <f>$V$462+$T$463</f>
        <v>0</v>
      </c>
      <c r="W463" s="164">
        <f>$W$462+$U$463</f>
        <v>1</v>
      </c>
      <c r="X463" s="165">
        <f>$X$462+$V$463</f>
        <v>0</v>
      </c>
      <c r="Y463" s="164">
        <f>$Y$462+$W$463</f>
        <v>1</v>
      </c>
      <c r="Z463" s="165">
        <f>$Z$462+$X$463</f>
        <v>0</v>
      </c>
      <c r="AA463" s="164">
        <f>$AA$462+$Y$463</f>
        <v>1</v>
      </c>
      <c r="AB463" s="165">
        <f>$AB$462+$Z$463</f>
        <v>0</v>
      </c>
      <c r="AC463" s="98">
        <f t="shared" si="7"/>
        <v>0</v>
      </c>
    </row>
    <row r="464" spans="1:32" ht="15" customHeight="1">
      <c r="A464">
        <v>1</v>
      </c>
      <c r="B464" s="994" t="str">
        <f>'06.01-ELETRICO E LUMINOTECNICO'!$B$239</f>
        <v>06.05.100.28</v>
      </c>
      <c r="C464" s="996" t="str">
        <f>'06.01-ELETRICO E LUMINOTECNICO'!$C$239</f>
        <v>ELETRODUTO DE AÇO GALVANIZADO PESADO, DIÂMETRO DE 25MM (1"), INSTALAÇÃO APARENTE OU SOBRE FORRO COM ABRAÇADEIRA METÁLICA DE CUNHA, TIPO "D", INCLUSIVE ACESSÓRIOS PARA FIXAÇÃO E CONEXÕES</v>
      </c>
      <c r="D464" s="998">
        <f>'06.01-ELETRICO E LUMINOTECNICO'!$H$239</f>
        <v>0</v>
      </c>
      <c r="E464" s="175"/>
      <c r="F464" s="161">
        <f>$E$464*$D$464</f>
        <v>0</v>
      </c>
      <c r="G464" s="176"/>
      <c r="H464" s="167">
        <f>$G$464*$D$464</f>
        <v>0</v>
      </c>
      <c r="I464" s="176"/>
      <c r="J464" s="167">
        <f>$I$464*$D$464</f>
        <v>0</v>
      </c>
      <c r="K464" s="176"/>
      <c r="L464" s="167">
        <f>$K$464*$D$464</f>
        <v>0</v>
      </c>
      <c r="M464" s="176"/>
      <c r="N464" s="167">
        <f>$M$464*$D$464</f>
        <v>0</v>
      </c>
      <c r="O464" s="176"/>
      <c r="P464" s="167">
        <f>$O$464*$D$464</f>
        <v>0</v>
      </c>
      <c r="Q464" s="176"/>
      <c r="R464" s="167">
        <f>$Q$464*$D$464</f>
        <v>0</v>
      </c>
      <c r="S464" s="176">
        <v>1</v>
      </c>
      <c r="T464" s="167">
        <f>$S$464*$D$464</f>
        <v>0</v>
      </c>
      <c r="U464" s="176"/>
      <c r="V464" s="167">
        <f>$U$464*$D$464</f>
        <v>0</v>
      </c>
      <c r="W464" s="176"/>
      <c r="X464" s="167">
        <f>$W$464*$D$464</f>
        <v>0</v>
      </c>
      <c r="Y464" s="176"/>
      <c r="Z464" s="167">
        <f>$Y$464*$D$464</f>
        <v>0</v>
      </c>
      <c r="AA464" s="176"/>
      <c r="AB464" s="167">
        <f>$AA$464*$D$464</f>
        <v>0</v>
      </c>
      <c r="AC464" s="98">
        <f t="shared" si="7"/>
        <v>0</v>
      </c>
      <c r="AF464" t="s">
        <v>2460</v>
      </c>
    </row>
    <row r="465" spans="1:32" ht="15" customHeight="1" thickBot="1">
      <c r="A465">
        <v>2</v>
      </c>
      <c r="B465" s="995"/>
      <c r="C465" s="997"/>
      <c r="D465" s="999"/>
      <c r="E465" s="162">
        <f>$E$464</f>
        <v>0</v>
      </c>
      <c r="F465" s="163">
        <f>$F$464</f>
        <v>0</v>
      </c>
      <c r="G465" s="164">
        <f>$G$464+$E$465</f>
        <v>0</v>
      </c>
      <c r="H465" s="165">
        <f>$H$464+$F$465</f>
        <v>0</v>
      </c>
      <c r="I465" s="164">
        <f>$I$464+$G$465</f>
        <v>0</v>
      </c>
      <c r="J465" s="165">
        <f>$J$464+$H$465</f>
        <v>0</v>
      </c>
      <c r="K465" s="164">
        <f>$K$464+$I$465</f>
        <v>0</v>
      </c>
      <c r="L465" s="165">
        <f>$L$464+$J$465</f>
        <v>0</v>
      </c>
      <c r="M465" s="164">
        <f>$M$464+$K$465</f>
        <v>0</v>
      </c>
      <c r="N465" s="165">
        <f>$N$464+$L$465</f>
        <v>0</v>
      </c>
      <c r="O465" s="164">
        <f>$O$464+$M$465</f>
        <v>0</v>
      </c>
      <c r="P465" s="165">
        <f>$P$464+$N$465</f>
        <v>0</v>
      </c>
      <c r="Q465" s="164">
        <f>$Q$464+$O$465</f>
        <v>0</v>
      </c>
      <c r="R465" s="165">
        <f>$R$464+$P$465</f>
        <v>0</v>
      </c>
      <c r="S465" s="164">
        <f>$S$464+$Q$465</f>
        <v>1</v>
      </c>
      <c r="T465" s="165">
        <f>$T$464+$R$465</f>
        <v>0</v>
      </c>
      <c r="U465" s="164">
        <f>$U$464+$S$465</f>
        <v>1</v>
      </c>
      <c r="V465" s="165">
        <f>$V$464+$T$465</f>
        <v>0</v>
      </c>
      <c r="W465" s="164">
        <f>$W$464+$U$465</f>
        <v>1</v>
      </c>
      <c r="X465" s="165">
        <f>$X$464+$V$465</f>
        <v>0</v>
      </c>
      <c r="Y465" s="164">
        <f>$Y$464+$W$465</f>
        <v>1</v>
      </c>
      <c r="Z465" s="165">
        <f>$Z$464+$X$465</f>
        <v>0</v>
      </c>
      <c r="AA465" s="164">
        <f>$AA$464+$Y$465</f>
        <v>1</v>
      </c>
      <c r="AB465" s="165">
        <f>$AB$464+$Z$465</f>
        <v>0</v>
      </c>
      <c r="AC465" s="98">
        <f t="shared" si="7"/>
        <v>0</v>
      </c>
    </row>
    <row r="466" spans="1:32" ht="15" customHeight="1">
      <c r="A466">
        <v>1</v>
      </c>
      <c r="B466" s="994" t="str">
        <f>'06.01-ELETRICO E LUMINOTECNICO'!$B$240</f>
        <v>06.05.100.29</v>
      </c>
      <c r="C466" s="996" t="str">
        <f>'06.01-ELETRICO E LUMINOTECNICO'!$C$240</f>
        <v>CONDULETE DE ALUMÍNIO, TIPO X, PARA ELETRODUTO DE AÇO GALVANIZADO DN 25 MM (1''), APARENTE - FORNECIMENTO E INSTALAÇÃO. AF_01/2026</v>
      </c>
      <c r="D466" s="998">
        <f>'06.01-ELETRICO E LUMINOTECNICO'!$H$240</f>
        <v>0</v>
      </c>
      <c r="E466" s="175"/>
      <c r="F466" s="161">
        <f>$E$466*$D$466</f>
        <v>0</v>
      </c>
      <c r="G466" s="176"/>
      <c r="H466" s="167">
        <f>$G$466*$D$466</f>
        <v>0</v>
      </c>
      <c r="I466" s="176"/>
      <c r="J466" s="167">
        <f>$I$466*$D$466</f>
        <v>0</v>
      </c>
      <c r="K466" s="176"/>
      <c r="L466" s="167">
        <f>$K$466*$D$466</f>
        <v>0</v>
      </c>
      <c r="M466" s="176"/>
      <c r="N466" s="167">
        <f>$M$466*$D$466</f>
        <v>0</v>
      </c>
      <c r="O466" s="176"/>
      <c r="P466" s="167">
        <f>$O$466*$D$466</f>
        <v>0</v>
      </c>
      <c r="Q466" s="176"/>
      <c r="R466" s="167">
        <f>$Q$466*$D$466</f>
        <v>0</v>
      </c>
      <c r="S466" s="176">
        <v>1</v>
      </c>
      <c r="T466" s="167">
        <f>$S$466*$D$466</f>
        <v>0</v>
      </c>
      <c r="U466" s="176"/>
      <c r="V466" s="167">
        <f>$U$466*$D$466</f>
        <v>0</v>
      </c>
      <c r="W466" s="176"/>
      <c r="X466" s="167">
        <f>$W$466*$D$466</f>
        <v>0</v>
      </c>
      <c r="Y466" s="176"/>
      <c r="Z466" s="167">
        <f>$Y$466*$D$466</f>
        <v>0</v>
      </c>
      <c r="AA466" s="176"/>
      <c r="AB466" s="167">
        <f>$AA$466*$D$466</f>
        <v>0</v>
      </c>
      <c r="AC466" s="98">
        <f t="shared" si="7"/>
        <v>0</v>
      </c>
      <c r="AF466" t="s">
        <v>2461</v>
      </c>
    </row>
    <row r="467" spans="1:32" ht="15" customHeight="1" thickBot="1">
      <c r="A467">
        <v>2</v>
      </c>
      <c r="B467" s="995"/>
      <c r="C467" s="997"/>
      <c r="D467" s="999"/>
      <c r="E467" s="162">
        <f>$E$466</f>
        <v>0</v>
      </c>
      <c r="F467" s="163">
        <f>$F$466</f>
        <v>0</v>
      </c>
      <c r="G467" s="164">
        <f>$G$466+$E$467</f>
        <v>0</v>
      </c>
      <c r="H467" s="165">
        <f>$H$466+$F$467</f>
        <v>0</v>
      </c>
      <c r="I467" s="164">
        <f>$I$466+$G$467</f>
        <v>0</v>
      </c>
      <c r="J467" s="165">
        <f>$J$466+$H$467</f>
        <v>0</v>
      </c>
      <c r="K467" s="164">
        <f>$K$466+$I$467</f>
        <v>0</v>
      </c>
      <c r="L467" s="165">
        <f>$L$466+$J$467</f>
        <v>0</v>
      </c>
      <c r="M467" s="164">
        <f>$M$466+$K$467</f>
        <v>0</v>
      </c>
      <c r="N467" s="165">
        <f>$N$466+$L$467</f>
        <v>0</v>
      </c>
      <c r="O467" s="164">
        <f>$O$466+$M$467</f>
        <v>0</v>
      </c>
      <c r="P467" s="165">
        <f>$P$466+$N$467</f>
        <v>0</v>
      </c>
      <c r="Q467" s="164">
        <f>$Q$466+$O$467</f>
        <v>0</v>
      </c>
      <c r="R467" s="165">
        <f>$R$466+$P$467</f>
        <v>0</v>
      </c>
      <c r="S467" s="164">
        <f>$S$466+$Q$467</f>
        <v>1</v>
      </c>
      <c r="T467" s="165">
        <f>$T$466+$R$467</f>
        <v>0</v>
      </c>
      <c r="U467" s="164">
        <f>$U$466+$S$467</f>
        <v>1</v>
      </c>
      <c r="V467" s="165">
        <f>$V$466+$T$467</f>
        <v>0</v>
      </c>
      <c r="W467" s="164">
        <f>$W$466+$U$467</f>
        <v>1</v>
      </c>
      <c r="X467" s="165">
        <f>$X$466+$V$467</f>
        <v>0</v>
      </c>
      <c r="Y467" s="164">
        <f>$Y$466+$W$467</f>
        <v>1</v>
      </c>
      <c r="Z467" s="165">
        <f>$Z$466+$X$467</f>
        <v>0</v>
      </c>
      <c r="AA467" s="164">
        <f>$AA$466+$Y$467</f>
        <v>1</v>
      </c>
      <c r="AB467" s="165">
        <f>$AB$466+$Z$467</f>
        <v>0</v>
      </c>
      <c r="AC467" s="98">
        <f t="shared" si="7"/>
        <v>0</v>
      </c>
    </row>
    <row r="468" spans="1:32" ht="15" customHeight="1">
      <c r="A468">
        <v>1</v>
      </c>
      <c r="B468" s="994" t="str">
        <f>'06.01-ELETRICO E LUMINOTECNICO'!$B$241</f>
        <v>06.05.100.30</v>
      </c>
      <c r="C468" s="996" t="str">
        <f>'06.01-ELETRICO E LUMINOTECNICO'!$C$241</f>
        <v>CONDULETE DE ALUMINIO, TIPO X, PARA ELETRODUTO DE AÇO GALVANIZADO DN 25MM (1"), APARENTE, INCLUSO SUPORTE, SEM TAMPA - FORNECIMENTO E INSTALAÇÃO</v>
      </c>
      <c r="D468" s="998">
        <f>'06.01-ELETRICO E LUMINOTECNICO'!$H$241</f>
        <v>0</v>
      </c>
      <c r="E468" s="175"/>
      <c r="F468" s="161">
        <f>$E$468*$D$468</f>
        <v>0</v>
      </c>
      <c r="G468" s="176"/>
      <c r="H468" s="167">
        <f>$G$468*$D$468</f>
        <v>0</v>
      </c>
      <c r="I468" s="176"/>
      <c r="J468" s="167">
        <f>$I$468*$D$468</f>
        <v>0</v>
      </c>
      <c r="K468" s="176"/>
      <c r="L468" s="167">
        <f>$K$468*$D$468</f>
        <v>0</v>
      </c>
      <c r="M468" s="176"/>
      <c r="N468" s="167">
        <f>$M$468*$D$468</f>
        <v>0</v>
      </c>
      <c r="O468" s="176"/>
      <c r="P468" s="167">
        <f>$O$468*$D$468</f>
        <v>0</v>
      </c>
      <c r="Q468" s="176"/>
      <c r="R468" s="167">
        <f>$Q$468*$D$468</f>
        <v>0</v>
      </c>
      <c r="S468" s="176">
        <v>1</v>
      </c>
      <c r="T468" s="167">
        <f>$S$468*$D$468</f>
        <v>0</v>
      </c>
      <c r="U468" s="176"/>
      <c r="V468" s="167">
        <f>$U$468*$D$468</f>
        <v>0</v>
      </c>
      <c r="W468" s="176"/>
      <c r="X468" s="167">
        <f>$W$468*$D$468</f>
        <v>0</v>
      </c>
      <c r="Y468" s="176"/>
      <c r="Z468" s="167">
        <f>$Y$468*$D$468</f>
        <v>0</v>
      </c>
      <c r="AA468" s="176"/>
      <c r="AB468" s="167">
        <f>$AA$468*$D$468</f>
        <v>0</v>
      </c>
      <c r="AC468" s="98">
        <f t="shared" si="7"/>
        <v>0</v>
      </c>
      <c r="AF468" t="s">
        <v>2462</v>
      </c>
    </row>
    <row r="469" spans="1:32" ht="15" customHeight="1" thickBot="1">
      <c r="A469">
        <v>2</v>
      </c>
      <c r="B469" s="995"/>
      <c r="C469" s="997"/>
      <c r="D469" s="999"/>
      <c r="E469" s="162">
        <f>$E$468</f>
        <v>0</v>
      </c>
      <c r="F469" s="163">
        <f>$F$468</f>
        <v>0</v>
      </c>
      <c r="G469" s="164">
        <f>$G$468+$E$469</f>
        <v>0</v>
      </c>
      <c r="H469" s="165">
        <f>$H$468+$F$469</f>
        <v>0</v>
      </c>
      <c r="I469" s="164">
        <f>$I$468+$G$469</f>
        <v>0</v>
      </c>
      <c r="J469" s="165">
        <f>$J$468+$H$469</f>
        <v>0</v>
      </c>
      <c r="K469" s="164">
        <f>$K$468+$I$469</f>
        <v>0</v>
      </c>
      <c r="L469" s="165">
        <f>$L$468+$J$469</f>
        <v>0</v>
      </c>
      <c r="M469" s="164">
        <f>$M$468+$K$469</f>
        <v>0</v>
      </c>
      <c r="N469" s="165">
        <f>$N$468+$L$469</f>
        <v>0</v>
      </c>
      <c r="O469" s="164">
        <f>$O$468+$M$469</f>
        <v>0</v>
      </c>
      <c r="P469" s="165">
        <f>$P$468+$N$469</f>
        <v>0</v>
      </c>
      <c r="Q469" s="164">
        <f>$Q$468+$O$469</f>
        <v>0</v>
      </c>
      <c r="R469" s="165">
        <f>$R$468+$P$469</f>
        <v>0</v>
      </c>
      <c r="S469" s="164">
        <f>$S$468+$Q$469</f>
        <v>1</v>
      </c>
      <c r="T469" s="165">
        <f>$T$468+$R$469</f>
        <v>0</v>
      </c>
      <c r="U469" s="164">
        <f>$U$468+$S$469</f>
        <v>1</v>
      </c>
      <c r="V469" s="165">
        <f>$V$468+$T$469</f>
        <v>0</v>
      </c>
      <c r="W469" s="164">
        <f>$W$468+$U$469</f>
        <v>1</v>
      </c>
      <c r="X469" s="165">
        <f>$X$468+$V$469</f>
        <v>0</v>
      </c>
      <c r="Y469" s="164">
        <f>$Y$468+$W$469</f>
        <v>1</v>
      </c>
      <c r="Z469" s="165">
        <f>$Z$468+$X$469</f>
        <v>0</v>
      </c>
      <c r="AA469" s="164">
        <f>$AA$468+$Y$469</f>
        <v>1</v>
      </c>
      <c r="AB469" s="165">
        <f>$AB$468+$Z$469</f>
        <v>0</v>
      </c>
      <c r="AC469" s="98">
        <f t="shared" si="7"/>
        <v>0</v>
      </c>
    </row>
    <row r="470" spans="1:32" ht="15" customHeight="1">
      <c r="A470">
        <v>1</v>
      </c>
      <c r="B470" s="994" t="str">
        <f>'06.01-ELETRICO E LUMINOTECNICO'!$B$242</f>
        <v>06.05.100.31</v>
      </c>
      <c r="C470" s="996" t="str">
        <f>'06.01-ELETRICO E LUMINOTECNICO'!$C$242</f>
        <v>TOMADA BAIXA DE EMBUTIR (1 MÓDULO), 2P+T 10 A, INCLUINDO SUPORTE E PLACA EM ALUMÍNIO - FORNECIMENTO E INSTALAÇÃO.</v>
      </c>
      <c r="D470" s="998">
        <f>'06.01-ELETRICO E LUMINOTECNICO'!$H$242</f>
        <v>0</v>
      </c>
      <c r="E470" s="175"/>
      <c r="F470" s="161">
        <f>$E$470*$D$470</f>
        <v>0</v>
      </c>
      <c r="G470" s="176"/>
      <c r="H470" s="167">
        <f>$G$470*$D$470</f>
        <v>0</v>
      </c>
      <c r="I470" s="176"/>
      <c r="J470" s="167">
        <f>$I$470*$D$470</f>
        <v>0</v>
      </c>
      <c r="K470" s="176"/>
      <c r="L470" s="167">
        <f>$K$470*$D$470</f>
        <v>0</v>
      </c>
      <c r="M470" s="176"/>
      <c r="N470" s="167">
        <f>$M$470*$D$470</f>
        <v>0</v>
      </c>
      <c r="O470" s="176"/>
      <c r="P470" s="167">
        <f>$O$470*$D$470</f>
        <v>0</v>
      </c>
      <c r="Q470" s="176"/>
      <c r="R470" s="167">
        <f>$Q$470*$D$470</f>
        <v>0</v>
      </c>
      <c r="S470" s="176">
        <v>1</v>
      </c>
      <c r="T470" s="167">
        <f>$S$470*$D$470</f>
        <v>0</v>
      </c>
      <c r="U470" s="176"/>
      <c r="V470" s="167">
        <f>$U$470*$D$470</f>
        <v>0</v>
      </c>
      <c r="W470" s="176"/>
      <c r="X470" s="167">
        <f>$W$470*$D$470</f>
        <v>0</v>
      </c>
      <c r="Y470" s="176"/>
      <c r="Z470" s="167">
        <f>$Y$470*$D$470</f>
        <v>0</v>
      </c>
      <c r="AA470" s="176"/>
      <c r="AB470" s="167">
        <f>$AA$470*$D$470</f>
        <v>0</v>
      </c>
      <c r="AC470" s="98">
        <f t="shared" si="7"/>
        <v>0</v>
      </c>
      <c r="AF470" t="s">
        <v>2463</v>
      </c>
    </row>
    <row r="471" spans="1:32" ht="15" customHeight="1" thickBot="1">
      <c r="A471">
        <v>2</v>
      </c>
      <c r="B471" s="995"/>
      <c r="C471" s="997"/>
      <c r="D471" s="999"/>
      <c r="E471" s="162">
        <f>$E$470</f>
        <v>0</v>
      </c>
      <c r="F471" s="163">
        <f>$F$470</f>
        <v>0</v>
      </c>
      <c r="G471" s="164">
        <f>$G$470+$E$471</f>
        <v>0</v>
      </c>
      <c r="H471" s="165">
        <f>$H$470+$F$471</f>
        <v>0</v>
      </c>
      <c r="I471" s="164">
        <f>$I$470+$G$471</f>
        <v>0</v>
      </c>
      <c r="J471" s="165">
        <f>$J$470+$H$471</f>
        <v>0</v>
      </c>
      <c r="K471" s="164">
        <f>$K$470+$I$471</f>
        <v>0</v>
      </c>
      <c r="L471" s="165">
        <f>$L$470+$J$471</f>
        <v>0</v>
      </c>
      <c r="M471" s="164">
        <f>$M$470+$K$471</f>
        <v>0</v>
      </c>
      <c r="N471" s="165">
        <f>$N$470+$L$471</f>
        <v>0</v>
      </c>
      <c r="O471" s="164">
        <f>$O$470+$M$471</f>
        <v>0</v>
      </c>
      <c r="P471" s="165">
        <f>$P$470+$N$471</f>
        <v>0</v>
      </c>
      <c r="Q471" s="164">
        <f>$Q$470+$O$471</f>
        <v>0</v>
      </c>
      <c r="R471" s="165">
        <f>$R$470+$P$471</f>
        <v>0</v>
      </c>
      <c r="S471" s="164">
        <f>$S$470+$Q$471</f>
        <v>1</v>
      </c>
      <c r="T471" s="165">
        <f>$T$470+$R$471</f>
        <v>0</v>
      </c>
      <c r="U471" s="164">
        <f>$U$470+$S$471</f>
        <v>1</v>
      </c>
      <c r="V471" s="165">
        <f>$V$470+$T$471</f>
        <v>0</v>
      </c>
      <c r="W471" s="164">
        <f>$W$470+$U$471</f>
        <v>1</v>
      </c>
      <c r="X471" s="165">
        <f>$X$470+$V$471</f>
        <v>0</v>
      </c>
      <c r="Y471" s="164">
        <f>$Y$470+$W$471</f>
        <v>1</v>
      </c>
      <c r="Z471" s="165">
        <f>$Z$470+$X$471</f>
        <v>0</v>
      </c>
      <c r="AA471" s="164">
        <f>$AA$470+$Y$471</f>
        <v>1</v>
      </c>
      <c r="AB471" s="165">
        <f>$AB$470+$Z$471</f>
        <v>0</v>
      </c>
      <c r="AC471" s="98">
        <f t="shared" si="7"/>
        <v>0</v>
      </c>
    </row>
    <row r="472" spans="1:32" ht="15" customHeight="1">
      <c r="A472">
        <v>1</v>
      </c>
      <c r="B472" s="994" t="str">
        <f>'06.01-ELETRICO E LUMINOTECNICO'!$B$243</f>
        <v>06.05.100.32</v>
      </c>
      <c r="C472" s="996" t="str">
        <f>'06.01-ELETRICO E LUMINOTECNICO'!$C$243</f>
        <v>TOMADA INDUSTRIAL/MOTOR DE SOBREPOR 3P+T - FORNECIMENTO E INSTALAÇÃO</v>
      </c>
      <c r="D472" s="998">
        <f>'06.01-ELETRICO E LUMINOTECNICO'!$H$243</f>
        <v>0</v>
      </c>
      <c r="E472" s="175"/>
      <c r="F472" s="161">
        <f>$E$472*$D$472</f>
        <v>0</v>
      </c>
      <c r="G472" s="176"/>
      <c r="H472" s="167">
        <f>$G$472*$D$472</f>
        <v>0</v>
      </c>
      <c r="I472" s="176"/>
      <c r="J472" s="167">
        <f>$I$472*$D$472</f>
        <v>0</v>
      </c>
      <c r="K472" s="176"/>
      <c r="L472" s="167">
        <f>$K$472*$D$472</f>
        <v>0</v>
      </c>
      <c r="M472" s="176"/>
      <c r="N472" s="167">
        <f>$M$472*$D$472</f>
        <v>0</v>
      </c>
      <c r="O472" s="176"/>
      <c r="P472" s="167">
        <f>$O$472*$D$472</f>
        <v>0</v>
      </c>
      <c r="Q472" s="176"/>
      <c r="R472" s="167">
        <f>$Q$472*$D$472</f>
        <v>0</v>
      </c>
      <c r="S472" s="176">
        <v>1</v>
      </c>
      <c r="T472" s="167">
        <f>$S$472*$D$472</f>
        <v>0</v>
      </c>
      <c r="U472" s="176"/>
      <c r="V472" s="167">
        <f>$U$472*$D$472</f>
        <v>0</v>
      </c>
      <c r="W472" s="176"/>
      <c r="X472" s="167">
        <f>$W$472*$D$472</f>
        <v>0</v>
      </c>
      <c r="Y472" s="176"/>
      <c r="Z472" s="167">
        <f>$Y$472*$D$472</f>
        <v>0</v>
      </c>
      <c r="AA472" s="176"/>
      <c r="AB472" s="167">
        <f>$AA$472*$D$472</f>
        <v>0</v>
      </c>
      <c r="AC472" s="98">
        <f t="shared" si="7"/>
        <v>0</v>
      </c>
      <c r="AF472" t="s">
        <v>2464</v>
      </c>
    </row>
    <row r="473" spans="1:32" ht="15" customHeight="1" thickBot="1">
      <c r="A473">
        <v>2</v>
      </c>
      <c r="B473" s="995"/>
      <c r="C473" s="997"/>
      <c r="D473" s="999"/>
      <c r="E473" s="162">
        <f>$E$472</f>
        <v>0</v>
      </c>
      <c r="F473" s="163">
        <f>$F$472</f>
        <v>0</v>
      </c>
      <c r="G473" s="164">
        <f>$G$472+$E$473</f>
        <v>0</v>
      </c>
      <c r="H473" s="165">
        <f>$H$472+$F$473</f>
        <v>0</v>
      </c>
      <c r="I473" s="164">
        <f>$I$472+$G$473</f>
        <v>0</v>
      </c>
      <c r="J473" s="165">
        <f>$J$472+$H$473</f>
        <v>0</v>
      </c>
      <c r="K473" s="164">
        <f>$K$472+$I$473</f>
        <v>0</v>
      </c>
      <c r="L473" s="165">
        <f>$L$472+$J$473</f>
        <v>0</v>
      </c>
      <c r="M473" s="164">
        <f>$M$472+$K$473</f>
        <v>0</v>
      </c>
      <c r="N473" s="165">
        <f>$N$472+$L$473</f>
        <v>0</v>
      </c>
      <c r="O473" s="164">
        <f>$O$472+$M$473</f>
        <v>0</v>
      </c>
      <c r="P473" s="165">
        <f>$P$472+$N$473</f>
        <v>0</v>
      </c>
      <c r="Q473" s="164">
        <f>$Q$472+$O$473</f>
        <v>0</v>
      </c>
      <c r="R473" s="165">
        <f>$R$472+$P$473</f>
        <v>0</v>
      </c>
      <c r="S473" s="164">
        <f>$S$472+$Q$473</f>
        <v>1</v>
      </c>
      <c r="T473" s="165">
        <f>$T$472+$R$473</f>
        <v>0</v>
      </c>
      <c r="U473" s="164">
        <f>$U$472+$S$473</f>
        <v>1</v>
      </c>
      <c r="V473" s="165">
        <f>$V$472+$T$473</f>
        <v>0</v>
      </c>
      <c r="W473" s="164">
        <f>$W$472+$U$473</f>
        <v>1</v>
      </c>
      <c r="X473" s="165">
        <f>$X$472+$V$473</f>
        <v>0</v>
      </c>
      <c r="Y473" s="164">
        <f>$Y$472+$W$473</f>
        <v>1</v>
      </c>
      <c r="Z473" s="165">
        <f>$Z$472+$X$473</f>
        <v>0</v>
      </c>
      <c r="AA473" s="164">
        <f>$AA$472+$Y$473</f>
        <v>1</v>
      </c>
      <c r="AB473" s="165">
        <f>$AB$472+$Z$473</f>
        <v>0</v>
      </c>
      <c r="AC473" s="98">
        <f t="shared" si="7"/>
        <v>0</v>
      </c>
    </row>
    <row r="474" spans="1:32" ht="15" customHeight="1">
      <c r="A474">
        <v>1</v>
      </c>
      <c r="B474" s="994" t="str">
        <f>'06.01-ELETRICO E LUMINOTECNICO'!$B$244</f>
        <v>06.05.100.33</v>
      </c>
      <c r="C474" s="996" t="str">
        <f>'06.01-ELETRICO E LUMINOTECNICO'!$C$244</f>
        <v>TOMADA ALTA DE EMBUTIR (1 MÓDULO), 2P+T 10 A, INCLUINDO SUPORTE E PLACA EM ALUMÍNIO - FORNECIMENTO E INSTALAÇÃO.</v>
      </c>
      <c r="D474" s="998">
        <f>'06.01-ELETRICO E LUMINOTECNICO'!$H$244</f>
        <v>0</v>
      </c>
      <c r="E474" s="175"/>
      <c r="F474" s="161">
        <f>$E$474*$D$474</f>
        <v>0</v>
      </c>
      <c r="G474" s="176"/>
      <c r="H474" s="167">
        <f>$G$474*$D$474</f>
        <v>0</v>
      </c>
      <c r="I474" s="176"/>
      <c r="J474" s="167">
        <f>$I$474*$D$474</f>
        <v>0</v>
      </c>
      <c r="K474" s="176"/>
      <c r="L474" s="167">
        <f>$K$474*$D$474</f>
        <v>0</v>
      </c>
      <c r="M474" s="176"/>
      <c r="N474" s="167">
        <f>$M$474*$D$474</f>
        <v>0</v>
      </c>
      <c r="O474" s="176"/>
      <c r="P474" s="167">
        <f>$O$474*$D$474</f>
        <v>0</v>
      </c>
      <c r="Q474" s="176"/>
      <c r="R474" s="167">
        <f>$Q$474*$D$474</f>
        <v>0</v>
      </c>
      <c r="S474" s="176">
        <v>1</v>
      </c>
      <c r="T474" s="167">
        <f>$S$474*$D$474</f>
        <v>0</v>
      </c>
      <c r="U474" s="176"/>
      <c r="V474" s="167">
        <f>$U$474*$D$474</f>
        <v>0</v>
      </c>
      <c r="W474" s="176"/>
      <c r="X474" s="167">
        <f>$W$474*$D$474</f>
        <v>0</v>
      </c>
      <c r="Y474" s="176"/>
      <c r="Z474" s="167">
        <f>$Y$474*$D$474</f>
        <v>0</v>
      </c>
      <c r="AA474" s="176"/>
      <c r="AB474" s="167">
        <f>$AA$474*$D$474</f>
        <v>0</v>
      </c>
      <c r="AC474" s="98">
        <f t="shared" si="7"/>
        <v>0</v>
      </c>
      <c r="AF474" t="s">
        <v>2465</v>
      </c>
    </row>
    <row r="475" spans="1:32" ht="15" customHeight="1" thickBot="1">
      <c r="A475">
        <v>2</v>
      </c>
      <c r="B475" s="995"/>
      <c r="C475" s="997"/>
      <c r="D475" s="999"/>
      <c r="E475" s="162">
        <f>$E$474</f>
        <v>0</v>
      </c>
      <c r="F475" s="163">
        <f>$F$474</f>
        <v>0</v>
      </c>
      <c r="G475" s="164">
        <f>$G$474+$E$475</f>
        <v>0</v>
      </c>
      <c r="H475" s="165">
        <f>$H$474+$F$475</f>
        <v>0</v>
      </c>
      <c r="I475" s="164">
        <f>$I$474+$G$475</f>
        <v>0</v>
      </c>
      <c r="J475" s="165">
        <f>$J$474+$H$475</f>
        <v>0</v>
      </c>
      <c r="K475" s="164">
        <f>$K$474+$I$475</f>
        <v>0</v>
      </c>
      <c r="L475" s="165">
        <f>$L$474+$J$475</f>
        <v>0</v>
      </c>
      <c r="M475" s="164">
        <f>$M$474+$K$475</f>
        <v>0</v>
      </c>
      <c r="N475" s="165">
        <f>$N$474+$L$475</f>
        <v>0</v>
      </c>
      <c r="O475" s="164">
        <f>$O$474+$M$475</f>
        <v>0</v>
      </c>
      <c r="P475" s="165">
        <f>$P$474+$N$475</f>
        <v>0</v>
      </c>
      <c r="Q475" s="164">
        <f>$Q$474+$O$475</f>
        <v>0</v>
      </c>
      <c r="R475" s="165">
        <f>$R$474+$P$475</f>
        <v>0</v>
      </c>
      <c r="S475" s="164">
        <f>$S$474+$Q$475</f>
        <v>1</v>
      </c>
      <c r="T475" s="165">
        <f>$T$474+$R$475</f>
        <v>0</v>
      </c>
      <c r="U475" s="164">
        <f>$U$474+$S$475</f>
        <v>1</v>
      </c>
      <c r="V475" s="165">
        <f>$V$474+$T$475</f>
        <v>0</v>
      </c>
      <c r="W475" s="164">
        <f>$W$474+$U$475</f>
        <v>1</v>
      </c>
      <c r="X475" s="165">
        <f>$X$474+$V$475</f>
        <v>0</v>
      </c>
      <c r="Y475" s="164">
        <f>$Y$474+$W$475</f>
        <v>1</v>
      </c>
      <c r="Z475" s="165">
        <f>$Z$474+$X$475</f>
        <v>0</v>
      </c>
      <c r="AA475" s="164">
        <f>$AA$474+$Y$475</f>
        <v>1</v>
      </c>
      <c r="AB475" s="165">
        <f>$AB$474+$Z$475</f>
        <v>0</v>
      </c>
      <c r="AC475" s="98">
        <f t="shared" si="7"/>
        <v>0</v>
      </c>
    </row>
    <row r="476" spans="1:32" ht="15" customHeight="1">
      <c r="A476">
        <v>1</v>
      </c>
      <c r="B476" s="994" t="str">
        <f>'06.01-ELETRICO E LUMINOTECNICO'!$B$245</f>
        <v>06.05.100.34</v>
      </c>
      <c r="C476" s="996" t="str">
        <f>'06.01-ELETRICO E LUMINOTECNICO'!$C$245</f>
        <v>INTERRUPTOR SIMPLES (1 MÓDULO), 10A/250V, INCLUINDO SUPORTE E PLACA EM ALUMÍNIO- FORNECIMENTO E INSTALAÇÃO.</v>
      </c>
      <c r="D476" s="998">
        <f>'06.01-ELETRICO E LUMINOTECNICO'!$H$245</f>
        <v>0</v>
      </c>
      <c r="E476" s="175"/>
      <c r="F476" s="161">
        <f>$E$476*$D$476</f>
        <v>0</v>
      </c>
      <c r="G476" s="176"/>
      <c r="H476" s="167">
        <f>$G$476*$D$476</f>
        <v>0</v>
      </c>
      <c r="I476" s="176"/>
      <c r="J476" s="167">
        <f>$I$476*$D$476</f>
        <v>0</v>
      </c>
      <c r="K476" s="176"/>
      <c r="L476" s="167">
        <f>$K$476*$D$476</f>
        <v>0</v>
      </c>
      <c r="M476" s="176"/>
      <c r="N476" s="167">
        <f>$M$476*$D$476</f>
        <v>0</v>
      </c>
      <c r="O476" s="176"/>
      <c r="P476" s="167">
        <f>$O$476*$D$476</f>
        <v>0</v>
      </c>
      <c r="Q476" s="176"/>
      <c r="R476" s="167">
        <f>$Q$476*$D$476</f>
        <v>0</v>
      </c>
      <c r="S476" s="176">
        <v>1</v>
      </c>
      <c r="T476" s="167">
        <f>$S$476*$D$476</f>
        <v>0</v>
      </c>
      <c r="U476" s="176"/>
      <c r="V476" s="167">
        <f>$U$476*$D$476</f>
        <v>0</v>
      </c>
      <c r="W476" s="176"/>
      <c r="X476" s="167">
        <f>$W$476*$D$476</f>
        <v>0</v>
      </c>
      <c r="Y476" s="176"/>
      <c r="Z476" s="167">
        <f>$Y$476*$D$476</f>
        <v>0</v>
      </c>
      <c r="AA476" s="176"/>
      <c r="AB476" s="167">
        <f>$AA$476*$D$476</f>
        <v>0</v>
      </c>
      <c r="AC476" s="98">
        <f t="shared" si="7"/>
        <v>0</v>
      </c>
      <c r="AF476" t="s">
        <v>2466</v>
      </c>
    </row>
    <row r="477" spans="1:32" ht="15" customHeight="1" thickBot="1">
      <c r="A477">
        <v>2</v>
      </c>
      <c r="B477" s="995"/>
      <c r="C477" s="997"/>
      <c r="D477" s="999"/>
      <c r="E477" s="162">
        <f>$E$476</f>
        <v>0</v>
      </c>
      <c r="F477" s="163">
        <f>$F$476</f>
        <v>0</v>
      </c>
      <c r="G477" s="164">
        <f>$G$476+$E$477</f>
        <v>0</v>
      </c>
      <c r="H477" s="165">
        <f>$H$476+$F$477</f>
        <v>0</v>
      </c>
      <c r="I477" s="164">
        <f>$I$476+$G$477</f>
        <v>0</v>
      </c>
      <c r="J477" s="165">
        <f>$J$476+$H$477</f>
        <v>0</v>
      </c>
      <c r="K477" s="164">
        <f>$K$476+$I$477</f>
        <v>0</v>
      </c>
      <c r="L477" s="165">
        <f>$L$476+$J$477</f>
        <v>0</v>
      </c>
      <c r="M477" s="164">
        <f>$M$476+$K$477</f>
        <v>0</v>
      </c>
      <c r="N477" s="165">
        <f>$N$476+$L$477</f>
        <v>0</v>
      </c>
      <c r="O477" s="164">
        <f>$O$476+$M$477</f>
        <v>0</v>
      </c>
      <c r="P477" s="165">
        <f>$P$476+$N$477</f>
        <v>0</v>
      </c>
      <c r="Q477" s="164">
        <f>$Q$476+$O$477</f>
        <v>0</v>
      </c>
      <c r="R477" s="165">
        <f>$R$476+$P$477</f>
        <v>0</v>
      </c>
      <c r="S477" s="164">
        <f>$S$476+$Q$477</f>
        <v>1</v>
      </c>
      <c r="T477" s="165">
        <f>$T$476+$R$477</f>
        <v>0</v>
      </c>
      <c r="U477" s="164">
        <f>$U$476+$S$477</f>
        <v>1</v>
      </c>
      <c r="V477" s="165">
        <f>$V$476+$T$477</f>
        <v>0</v>
      </c>
      <c r="W477" s="164">
        <f>$W$476+$U$477</f>
        <v>1</v>
      </c>
      <c r="X477" s="165">
        <f>$X$476+$V$477</f>
        <v>0</v>
      </c>
      <c r="Y477" s="164">
        <f>$Y$476+$W$477</f>
        <v>1</v>
      </c>
      <c r="Z477" s="165">
        <f>$Z$476+$X$477</f>
        <v>0</v>
      </c>
      <c r="AA477" s="164">
        <f>$AA$476+$Y$477</f>
        <v>1</v>
      </c>
      <c r="AB477" s="165">
        <f>$AB$476+$Z$477</f>
        <v>0</v>
      </c>
      <c r="AC477" s="98">
        <f t="shared" si="7"/>
        <v>0</v>
      </c>
    </row>
    <row r="478" spans="1:32" ht="15" customHeight="1">
      <c r="A478">
        <v>1</v>
      </c>
      <c r="B478" s="994" t="str">
        <f>'06.01-ELETRICO E LUMINOTECNICO'!$B$246</f>
        <v>06.05.100.35</v>
      </c>
      <c r="C478" s="996" t="str">
        <f>'06.01-ELETRICO E LUMINOTECNICO'!$C$246</f>
        <v>INTERRUPTOR SIMPLES (2 MÓDULOS), 10A/250V, INCLUINDO SUPORTE E PLACA EM ALUMÍNIO - FORNECIMENTO E INSTALAÇÃO.</v>
      </c>
      <c r="D478" s="998">
        <f>'06.01-ELETRICO E LUMINOTECNICO'!$H$246</f>
        <v>0</v>
      </c>
      <c r="E478" s="175"/>
      <c r="F478" s="161">
        <f>$E$478*$D$478</f>
        <v>0</v>
      </c>
      <c r="G478" s="176"/>
      <c r="H478" s="167">
        <f>$G$478*$D$478</f>
        <v>0</v>
      </c>
      <c r="I478" s="176"/>
      <c r="J478" s="167">
        <f>$I$478*$D$478</f>
        <v>0</v>
      </c>
      <c r="K478" s="176"/>
      <c r="L478" s="167">
        <f>$K$478*$D$478</f>
        <v>0</v>
      </c>
      <c r="M478" s="176"/>
      <c r="N478" s="167">
        <f>$M$478*$D$478</f>
        <v>0</v>
      </c>
      <c r="O478" s="176"/>
      <c r="P478" s="167">
        <f>$O$478*$D$478</f>
        <v>0</v>
      </c>
      <c r="Q478" s="176"/>
      <c r="R478" s="167">
        <f>$Q$478*$D$478</f>
        <v>0</v>
      </c>
      <c r="S478" s="176">
        <v>1</v>
      </c>
      <c r="T478" s="167">
        <f>$S$478*$D$478</f>
        <v>0</v>
      </c>
      <c r="U478" s="176"/>
      <c r="V478" s="167">
        <f>$U$478*$D$478</f>
        <v>0</v>
      </c>
      <c r="W478" s="176"/>
      <c r="X478" s="167">
        <f>$W$478*$D$478</f>
        <v>0</v>
      </c>
      <c r="Y478" s="176"/>
      <c r="Z478" s="167">
        <f>$Y$478*$D$478</f>
        <v>0</v>
      </c>
      <c r="AA478" s="176"/>
      <c r="AB478" s="167">
        <f>$AA$478*$D$478</f>
        <v>0</v>
      </c>
      <c r="AC478" s="98">
        <f t="shared" si="7"/>
        <v>0</v>
      </c>
      <c r="AF478" t="s">
        <v>2467</v>
      </c>
    </row>
    <row r="479" spans="1:32" ht="15" customHeight="1" thickBot="1">
      <c r="A479">
        <v>2</v>
      </c>
      <c r="B479" s="995"/>
      <c r="C479" s="997"/>
      <c r="D479" s="999"/>
      <c r="E479" s="162">
        <f>$E$478</f>
        <v>0</v>
      </c>
      <c r="F479" s="163">
        <f>$F$478</f>
        <v>0</v>
      </c>
      <c r="G479" s="164">
        <f>$G$478+$E$479</f>
        <v>0</v>
      </c>
      <c r="H479" s="165">
        <f>$H$478+$F$479</f>
        <v>0</v>
      </c>
      <c r="I479" s="164">
        <f>$I$478+$G$479</f>
        <v>0</v>
      </c>
      <c r="J479" s="165">
        <f>$J$478+$H$479</f>
        <v>0</v>
      </c>
      <c r="K479" s="164">
        <f>$K$478+$I$479</f>
        <v>0</v>
      </c>
      <c r="L479" s="165">
        <f>$L$478+$J$479</f>
        <v>0</v>
      </c>
      <c r="M479" s="164">
        <f>$M$478+$K$479</f>
        <v>0</v>
      </c>
      <c r="N479" s="165">
        <f>$N$478+$L$479</f>
        <v>0</v>
      </c>
      <c r="O479" s="164">
        <f>$O$478+$M$479</f>
        <v>0</v>
      </c>
      <c r="P479" s="165">
        <f>$P$478+$N$479</f>
        <v>0</v>
      </c>
      <c r="Q479" s="164">
        <f>$Q$478+$O$479</f>
        <v>0</v>
      </c>
      <c r="R479" s="165">
        <f>$R$478+$P$479</f>
        <v>0</v>
      </c>
      <c r="S479" s="164">
        <f>$S$478+$Q$479</f>
        <v>1</v>
      </c>
      <c r="T479" s="165">
        <f>$T$478+$R$479</f>
        <v>0</v>
      </c>
      <c r="U479" s="164">
        <f>$U$478+$S$479</f>
        <v>1</v>
      </c>
      <c r="V479" s="165">
        <f>$V$478+$T$479</f>
        <v>0</v>
      </c>
      <c r="W479" s="164">
        <f>$W$478+$U$479</f>
        <v>1</v>
      </c>
      <c r="X479" s="165">
        <f>$X$478+$V$479</f>
        <v>0</v>
      </c>
      <c r="Y479" s="164">
        <f>$Y$478+$W$479</f>
        <v>1</v>
      </c>
      <c r="Z479" s="165">
        <f>$Z$478+$X$479</f>
        <v>0</v>
      </c>
      <c r="AA479" s="164">
        <f>$AA$478+$Y$479</f>
        <v>1</v>
      </c>
      <c r="AB479" s="165">
        <f>$AB$478+$Z$479</f>
        <v>0</v>
      </c>
      <c r="AC479" s="98">
        <f t="shared" si="7"/>
        <v>0</v>
      </c>
    </row>
    <row r="480" spans="1:32" ht="15" customHeight="1">
      <c r="A480">
        <v>1</v>
      </c>
      <c r="B480" s="994" t="str">
        <f>'06.01-ELETRICO E LUMINOTECNICO'!$B$247</f>
        <v>06.05.100.36</v>
      </c>
      <c r="C480" s="996" t="str">
        <f>'06.01-ELETRICO E LUMINOTECNICO'!$C$247</f>
        <v>LUMINÁRIA COMERCIAL COM ALETAS DE SOBREPOR COMPLETA, PARA DUAS (2) LÂMPADAS TUBULARES LED 2X18W-ØT8, TEMPERATURA DA COR 6500K, FORNECIMENTO E INSTALAÇÃO, INCLUSIVE BASE E LÂMPADA</v>
      </c>
      <c r="D480" s="998">
        <f>'06.01-ELETRICO E LUMINOTECNICO'!$H$247</f>
        <v>0</v>
      </c>
      <c r="E480" s="175"/>
      <c r="F480" s="161">
        <f>$E$480*$D$480</f>
        <v>0</v>
      </c>
      <c r="G480" s="176"/>
      <c r="H480" s="167">
        <f>$G$480*$D$480</f>
        <v>0</v>
      </c>
      <c r="I480" s="176"/>
      <c r="J480" s="167">
        <f>$I$480*$D$480</f>
        <v>0</v>
      </c>
      <c r="K480" s="176"/>
      <c r="L480" s="167">
        <f>$K$480*$D$480</f>
        <v>0</v>
      </c>
      <c r="M480" s="176"/>
      <c r="N480" s="167">
        <f>$M$480*$D$480</f>
        <v>0</v>
      </c>
      <c r="O480" s="176"/>
      <c r="P480" s="167">
        <f>$O$480*$D$480</f>
        <v>0</v>
      </c>
      <c r="Q480" s="176"/>
      <c r="R480" s="167">
        <f>$Q$480*$D$480</f>
        <v>0</v>
      </c>
      <c r="S480" s="176">
        <v>1</v>
      </c>
      <c r="T480" s="167">
        <f>$S$480*$D$480</f>
        <v>0</v>
      </c>
      <c r="U480" s="176"/>
      <c r="V480" s="167">
        <f>$U$480*$D$480</f>
        <v>0</v>
      </c>
      <c r="W480" s="176"/>
      <c r="X480" s="167">
        <f>$W$480*$D$480</f>
        <v>0</v>
      </c>
      <c r="Y480" s="176"/>
      <c r="Z480" s="167">
        <f>$Y$480*$D$480</f>
        <v>0</v>
      </c>
      <c r="AA480" s="176"/>
      <c r="AB480" s="167">
        <f>$AA$480*$D$480</f>
        <v>0</v>
      </c>
      <c r="AC480" s="98">
        <f t="shared" si="7"/>
        <v>0</v>
      </c>
      <c r="AF480" t="s">
        <v>2468</v>
      </c>
    </row>
    <row r="481" spans="1:32" ht="15" customHeight="1" thickBot="1">
      <c r="A481">
        <v>2</v>
      </c>
      <c r="B481" s="995"/>
      <c r="C481" s="997"/>
      <c r="D481" s="999"/>
      <c r="E481" s="162">
        <f>$E$480</f>
        <v>0</v>
      </c>
      <c r="F481" s="163">
        <f>$F$480</f>
        <v>0</v>
      </c>
      <c r="G481" s="164">
        <f>$G$480+$E$481</f>
        <v>0</v>
      </c>
      <c r="H481" s="165">
        <f>$H$480+$F$481</f>
        <v>0</v>
      </c>
      <c r="I481" s="164">
        <f>$I$480+$G$481</f>
        <v>0</v>
      </c>
      <c r="J481" s="165">
        <f>$J$480+$H$481</f>
        <v>0</v>
      </c>
      <c r="K481" s="164">
        <f>$K$480+$I$481</f>
        <v>0</v>
      </c>
      <c r="L481" s="165">
        <f>$L$480+$J$481</f>
        <v>0</v>
      </c>
      <c r="M481" s="164">
        <f>$M$480+$K$481</f>
        <v>0</v>
      </c>
      <c r="N481" s="165">
        <f>$N$480+$L$481</f>
        <v>0</v>
      </c>
      <c r="O481" s="164">
        <f>$O$480+$M$481</f>
        <v>0</v>
      </c>
      <c r="P481" s="165">
        <f>$P$480+$N$481</f>
        <v>0</v>
      </c>
      <c r="Q481" s="164">
        <f>$Q$480+$O$481</f>
        <v>0</v>
      </c>
      <c r="R481" s="165">
        <f>$R$480+$P$481</f>
        <v>0</v>
      </c>
      <c r="S481" s="164">
        <f>$S$480+$Q$481</f>
        <v>1</v>
      </c>
      <c r="T481" s="165">
        <f>$T$480+$R$481</f>
        <v>0</v>
      </c>
      <c r="U481" s="164">
        <f>$U$480+$S$481</f>
        <v>1</v>
      </c>
      <c r="V481" s="165">
        <f>$V$480+$T$481</f>
        <v>0</v>
      </c>
      <c r="W481" s="164">
        <f>$W$480+$U$481</f>
        <v>1</v>
      </c>
      <c r="X481" s="165">
        <f>$X$480+$V$481</f>
        <v>0</v>
      </c>
      <c r="Y481" s="164">
        <f>$Y$480+$W$481</f>
        <v>1</v>
      </c>
      <c r="Z481" s="165">
        <f>$Z$480+$X$481</f>
        <v>0</v>
      </c>
      <c r="AA481" s="164">
        <f>$AA$480+$Y$481</f>
        <v>1</v>
      </c>
      <c r="AB481" s="165">
        <f>$AB$480+$Z$481</f>
        <v>0</v>
      </c>
      <c r="AC481" s="98">
        <f t="shared" si="7"/>
        <v>0</v>
      </c>
    </row>
    <row r="482" spans="1:32" ht="15" customHeight="1">
      <c r="A482">
        <v>1</v>
      </c>
      <c r="B482" s="994" t="str">
        <f>'06.01-ELETRICO E LUMINOTECNICO'!$B$248</f>
        <v>06.05.100.37</v>
      </c>
      <c r="C482" s="996" t="str">
        <f>'06.01-ELETRICO E LUMINOTECNICO'!$C$248</f>
        <v>LUMINÁRIA COMERCIAL COM ALETAS DE SOBREPOR COMPLETA, PARA QUATRO (4) LÂMPADAS TUBULARES
LED 4X18W-ØT8, TEMPERATURA DA COR 6500K, FORNECIMENTO E INSTALAÇÃO, INCLUSIVE BASE E LÂMPADA</v>
      </c>
      <c r="D482" s="998">
        <f>'06.01-ELETRICO E LUMINOTECNICO'!$H$248</f>
        <v>0</v>
      </c>
      <c r="E482" s="175"/>
      <c r="F482" s="161">
        <f>$E$482*$D$482</f>
        <v>0</v>
      </c>
      <c r="G482" s="176"/>
      <c r="H482" s="167">
        <f>$G$482*$D$482</f>
        <v>0</v>
      </c>
      <c r="I482" s="176"/>
      <c r="J482" s="167">
        <f>$I$482*$D$482</f>
        <v>0</v>
      </c>
      <c r="K482" s="176"/>
      <c r="L482" s="167">
        <f>$K$482*$D$482</f>
        <v>0</v>
      </c>
      <c r="M482" s="176"/>
      <c r="N482" s="167">
        <f>$M$482*$D$482</f>
        <v>0</v>
      </c>
      <c r="O482" s="176"/>
      <c r="P482" s="167">
        <f>$O$482*$D$482</f>
        <v>0</v>
      </c>
      <c r="Q482" s="176"/>
      <c r="R482" s="167">
        <f>$Q$482*$D$482</f>
        <v>0</v>
      </c>
      <c r="S482" s="176">
        <v>1</v>
      </c>
      <c r="T482" s="167">
        <f>$S$482*$D$482</f>
        <v>0</v>
      </c>
      <c r="U482" s="176"/>
      <c r="V482" s="167">
        <f>$U$482*$D$482</f>
        <v>0</v>
      </c>
      <c r="W482" s="176"/>
      <c r="X482" s="167">
        <f>$W$482*$D$482</f>
        <v>0</v>
      </c>
      <c r="Y482" s="176"/>
      <c r="Z482" s="167">
        <f>$Y$482*$D$482</f>
        <v>0</v>
      </c>
      <c r="AA482" s="176"/>
      <c r="AB482" s="167">
        <f>$AA$482*$D$482</f>
        <v>0</v>
      </c>
      <c r="AC482" s="98">
        <f t="shared" si="7"/>
        <v>0</v>
      </c>
      <c r="AF482" t="s">
        <v>2469</v>
      </c>
    </row>
    <row r="483" spans="1:32" ht="15" customHeight="1" thickBot="1">
      <c r="A483">
        <v>2</v>
      </c>
      <c r="B483" s="995"/>
      <c r="C483" s="997"/>
      <c r="D483" s="999"/>
      <c r="E483" s="162">
        <f>$E$482</f>
        <v>0</v>
      </c>
      <c r="F483" s="163">
        <f>$F$482</f>
        <v>0</v>
      </c>
      <c r="G483" s="164">
        <f>$G$482+$E$483</f>
        <v>0</v>
      </c>
      <c r="H483" s="165">
        <f>$H$482+$F$483</f>
        <v>0</v>
      </c>
      <c r="I483" s="164">
        <f>$I$482+$G$483</f>
        <v>0</v>
      </c>
      <c r="J483" s="165">
        <f>$J$482+$H$483</f>
        <v>0</v>
      </c>
      <c r="K483" s="164">
        <f>$K$482+$I$483</f>
        <v>0</v>
      </c>
      <c r="L483" s="165">
        <f>$L$482+$J$483</f>
        <v>0</v>
      </c>
      <c r="M483" s="164">
        <f>$M$482+$K$483</f>
        <v>0</v>
      </c>
      <c r="N483" s="165">
        <f>$N$482+$L$483</f>
        <v>0</v>
      </c>
      <c r="O483" s="164">
        <f>$O$482+$M$483</f>
        <v>0</v>
      </c>
      <c r="P483" s="165">
        <f>$P$482+$N$483</f>
        <v>0</v>
      </c>
      <c r="Q483" s="164">
        <f>$Q$482+$O$483</f>
        <v>0</v>
      </c>
      <c r="R483" s="165">
        <f>$R$482+$P$483</f>
        <v>0</v>
      </c>
      <c r="S483" s="164">
        <f>$S$482+$Q$483</f>
        <v>1</v>
      </c>
      <c r="T483" s="165">
        <f>$T$482+$R$483</f>
        <v>0</v>
      </c>
      <c r="U483" s="164">
        <f>$U$482+$S$483</f>
        <v>1</v>
      </c>
      <c r="V483" s="165">
        <f>$V$482+$T$483</f>
        <v>0</v>
      </c>
      <c r="W483" s="164">
        <f>$W$482+$U$483</f>
        <v>1</v>
      </c>
      <c r="X483" s="165">
        <f>$X$482+$V$483</f>
        <v>0</v>
      </c>
      <c r="Y483" s="164">
        <f>$Y$482+$W$483</f>
        <v>1</v>
      </c>
      <c r="Z483" s="165">
        <f>$Z$482+$X$483</f>
        <v>0</v>
      </c>
      <c r="AA483" s="164">
        <f>$AA$482+$Y$483</f>
        <v>1</v>
      </c>
      <c r="AB483" s="165">
        <f>$AB$482+$Z$483</f>
        <v>0</v>
      </c>
      <c r="AC483" s="98">
        <f t="shared" si="7"/>
        <v>0</v>
      </c>
    </row>
    <row r="484" spans="1:32" ht="15" customHeight="1">
      <c r="A484">
        <v>1</v>
      </c>
      <c r="B484" s="994" t="str">
        <f>'06.01-ELETRICO E LUMINOTECNICO'!$B$249</f>
        <v>06.05.100.38</v>
      </c>
      <c r="C484" s="996" t="str">
        <f>'06.01-ELETRICO E LUMINOTECNICO'!$C$249</f>
        <v>ARANDELA EXTERNA, TIPO PRATO 30CM, BRAÇO CURVO, E27, COM LÂMPADA LED E27 30W - FORNECIMENTO E INSTALAÇÃO</v>
      </c>
      <c r="D484" s="998">
        <f>'06.01-ELETRICO E LUMINOTECNICO'!$H$249</f>
        <v>0</v>
      </c>
      <c r="E484" s="175"/>
      <c r="F484" s="161">
        <f>$E$484*$D$484</f>
        <v>0</v>
      </c>
      <c r="G484" s="176"/>
      <c r="H484" s="167">
        <f>$G$484*$D$484</f>
        <v>0</v>
      </c>
      <c r="I484" s="176"/>
      <c r="J484" s="167">
        <f>$I$484*$D$484</f>
        <v>0</v>
      </c>
      <c r="K484" s="176"/>
      <c r="L484" s="167">
        <f>$K$484*$D$484</f>
        <v>0</v>
      </c>
      <c r="M484" s="176"/>
      <c r="N484" s="167">
        <f>$M$484*$D$484</f>
        <v>0</v>
      </c>
      <c r="O484" s="176"/>
      <c r="P484" s="167">
        <f>$O$484*$D$484</f>
        <v>0</v>
      </c>
      <c r="Q484" s="176"/>
      <c r="R484" s="167">
        <f>$Q$484*$D$484</f>
        <v>0</v>
      </c>
      <c r="S484" s="176">
        <v>1</v>
      </c>
      <c r="T484" s="167">
        <f>$S$484*$D$484</f>
        <v>0</v>
      </c>
      <c r="U484" s="176"/>
      <c r="V484" s="167">
        <f>$U$484*$D$484</f>
        <v>0</v>
      </c>
      <c r="W484" s="176"/>
      <c r="X484" s="167">
        <f>$W$484*$D$484</f>
        <v>0</v>
      </c>
      <c r="Y484" s="176"/>
      <c r="Z484" s="167">
        <f>$Y$484*$D$484</f>
        <v>0</v>
      </c>
      <c r="AA484" s="176"/>
      <c r="AB484" s="167">
        <f>$AA$484*$D$484</f>
        <v>0</v>
      </c>
      <c r="AC484" s="98">
        <f t="shared" si="7"/>
        <v>0</v>
      </c>
      <c r="AF484" t="s">
        <v>2470</v>
      </c>
    </row>
    <row r="485" spans="1:32" ht="15" customHeight="1" thickBot="1">
      <c r="A485">
        <v>2</v>
      </c>
      <c r="B485" s="995"/>
      <c r="C485" s="997"/>
      <c r="D485" s="999"/>
      <c r="E485" s="162">
        <f>$E$484</f>
        <v>0</v>
      </c>
      <c r="F485" s="163">
        <f>$F$484</f>
        <v>0</v>
      </c>
      <c r="G485" s="164">
        <f>$G$484+$E$485</f>
        <v>0</v>
      </c>
      <c r="H485" s="165">
        <f>$H$484+$F$485</f>
        <v>0</v>
      </c>
      <c r="I485" s="164">
        <f>$I$484+$G$485</f>
        <v>0</v>
      </c>
      <c r="J485" s="165">
        <f>$J$484+$H$485</f>
        <v>0</v>
      </c>
      <c r="K485" s="164">
        <f>$K$484+$I$485</f>
        <v>0</v>
      </c>
      <c r="L485" s="165">
        <f>$L$484+$J$485</f>
        <v>0</v>
      </c>
      <c r="M485" s="164">
        <f>$M$484+$K$485</f>
        <v>0</v>
      </c>
      <c r="N485" s="165">
        <f>$N$484+$L$485</f>
        <v>0</v>
      </c>
      <c r="O485" s="164">
        <f>$O$484+$M$485</f>
        <v>0</v>
      </c>
      <c r="P485" s="165">
        <f>$P$484+$N$485</f>
        <v>0</v>
      </c>
      <c r="Q485" s="164">
        <f>$Q$484+$O$485</f>
        <v>0</v>
      </c>
      <c r="R485" s="165">
        <f>$R$484+$P$485</f>
        <v>0</v>
      </c>
      <c r="S485" s="164">
        <f>$S$484+$Q$485</f>
        <v>1</v>
      </c>
      <c r="T485" s="165">
        <f>$T$484+$R$485</f>
        <v>0</v>
      </c>
      <c r="U485" s="164">
        <f>$U$484+$S$485</f>
        <v>1</v>
      </c>
      <c r="V485" s="165">
        <f>$V$484+$T$485</f>
        <v>0</v>
      </c>
      <c r="W485" s="164">
        <f>$W$484+$U$485</f>
        <v>1</v>
      </c>
      <c r="X485" s="165">
        <f>$X$484+$V$485</f>
        <v>0</v>
      </c>
      <c r="Y485" s="164">
        <f>$Y$484+$W$485</f>
        <v>1</v>
      </c>
      <c r="Z485" s="165">
        <f>$Z$484+$X$485</f>
        <v>0</v>
      </c>
      <c r="AA485" s="164">
        <f>$AA$484+$Y$485</f>
        <v>1</v>
      </c>
      <c r="AB485" s="165">
        <f>$AB$484+$Z$485</f>
        <v>0</v>
      </c>
      <c r="AC485" s="98">
        <f t="shared" si="7"/>
        <v>0</v>
      </c>
    </row>
    <row r="486" spans="1:32" ht="15" customHeight="1">
      <c r="A486">
        <v>1</v>
      </c>
      <c r="B486" s="994" t="str">
        <f>'06.01-ELETRICO E LUMINOTECNICO'!$B$250</f>
        <v>06.05.100.39</v>
      </c>
      <c r="C486" s="996" t="str">
        <f>'06.01-ELETRICO E LUMINOTECNICO'!$C$250</f>
        <v>LUMINÁRIA TIPO PLAFON, CIRCULAR, 30 cm, DE SOBREPOR, LED 24 W, 2000LM - FORNECIMENTO E INSTALAÇÃO</v>
      </c>
      <c r="D486" s="998">
        <f>'06.01-ELETRICO E LUMINOTECNICO'!$H$250</f>
        <v>0</v>
      </c>
      <c r="E486" s="175"/>
      <c r="F486" s="161">
        <f>$E$486*$D$486</f>
        <v>0</v>
      </c>
      <c r="G486" s="176"/>
      <c r="H486" s="167">
        <f>$G$486*$D$486</f>
        <v>0</v>
      </c>
      <c r="I486" s="176"/>
      <c r="J486" s="167">
        <f>$I$486*$D$486</f>
        <v>0</v>
      </c>
      <c r="K486" s="176"/>
      <c r="L486" s="167">
        <f>$K$486*$D$486</f>
        <v>0</v>
      </c>
      <c r="M486" s="176"/>
      <c r="N486" s="167">
        <f>$M$486*$D$486</f>
        <v>0</v>
      </c>
      <c r="O486" s="176"/>
      <c r="P486" s="167">
        <f>$O$486*$D$486</f>
        <v>0</v>
      </c>
      <c r="Q486" s="176"/>
      <c r="R486" s="167">
        <f>$Q$486*$D$486</f>
        <v>0</v>
      </c>
      <c r="S486" s="176">
        <v>1</v>
      </c>
      <c r="T486" s="167">
        <f>$S$486*$D$486</f>
        <v>0</v>
      </c>
      <c r="U486" s="176"/>
      <c r="V486" s="167">
        <f>$U$486*$D$486</f>
        <v>0</v>
      </c>
      <c r="W486" s="176"/>
      <c r="X486" s="167">
        <f>$W$486*$D$486</f>
        <v>0</v>
      </c>
      <c r="Y486" s="176"/>
      <c r="Z486" s="167">
        <f>$Y$486*$D$486</f>
        <v>0</v>
      </c>
      <c r="AA486" s="176"/>
      <c r="AB486" s="167">
        <f>$AA$486*$D$486</f>
        <v>0</v>
      </c>
      <c r="AC486" s="98">
        <f t="shared" si="7"/>
        <v>0</v>
      </c>
      <c r="AF486" t="s">
        <v>2471</v>
      </c>
    </row>
    <row r="487" spans="1:32" ht="15" customHeight="1" thickBot="1">
      <c r="A487">
        <v>2</v>
      </c>
      <c r="B487" s="995"/>
      <c r="C487" s="997"/>
      <c r="D487" s="999"/>
      <c r="E487" s="162">
        <f>$E$486</f>
        <v>0</v>
      </c>
      <c r="F487" s="163">
        <f>$F$486</f>
        <v>0</v>
      </c>
      <c r="G487" s="164">
        <f>$G$486+$E$487</f>
        <v>0</v>
      </c>
      <c r="H487" s="165">
        <f>$H$486+$F$487</f>
        <v>0</v>
      </c>
      <c r="I487" s="164">
        <f>$I$486+$G$487</f>
        <v>0</v>
      </c>
      <c r="J487" s="165">
        <f>$J$486+$H$487</f>
        <v>0</v>
      </c>
      <c r="K487" s="164">
        <f>$K$486+$I$487</f>
        <v>0</v>
      </c>
      <c r="L487" s="165">
        <f>$L$486+$J$487</f>
        <v>0</v>
      </c>
      <c r="M487" s="164">
        <f>$M$486+$K$487</f>
        <v>0</v>
      </c>
      <c r="N487" s="165">
        <f>$N$486+$L$487</f>
        <v>0</v>
      </c>
      <c r="O487" s="164">
        <f>$O$486+$M$487</f>
        <v>0</v>
      </c>
      <c r="P487" s="165">
        <f>$P$486+$N$487</f>
        <v>0</v>
      </c>
      <c r="Q487" s="164">
        <f>$Q$486+$O$487</f>
        <v>0</v>
      </c>
      <c r="R487" s="165">
        <f>$R$486+$P$487</f>
        <v>0</v>
      </c>
      <c r="S487" s="164">
        <f>$S$486+$Q$487</f>
        <v>1</v>
      </c>
      <c r="T487" s="165">
        <f>$T$486+$R$487</f>
        <v>0</v>
      </c>
      <c r="U487" s="164">
        <f>$U$486+$S$487</f>
        <v>1</v>
      </c>
      <c r="V487" s="165">
        <f>$V$486+$T$487</f>
        <v>0</v>
      </c>
      <c r="W487" s="164">
        <f>$W$486+$U$487</f>
        <v>1</v>
      </c>
      <c r="X487" s="165">
        <f>$X$486+$V$487</f>
        <v>0</v>
      </c>
      <c r="Y487" s="164">
        <f>$Y$486+$W$487</f>
        <v>1</v>
      </c>
      <c r="Z487" s="165">
        <f>$Z$486+$X$487</f>
        <v>0</v>
      </c>
      <c r="AA487" s="164">
        <f>$AA$486+$Y$487</f>
        <v>1</v>
      </c>
      <c r="AB487" s="165">
        <f>$AB$486+$Z$487</f>
        <v>0</v>
      </c>
      <c r="AC487" s="98">
        <f t="shared" si="7"/>
        <v>0</v>
      </c>
    </row>
    <row r="488" spans="1:32" ht="15" customHeight="1">
      <c r="A488">
        <v>1</v>
      </c>
      <c r="B488" s="994" t="str">
        <f>'06.01-ELETRICO E LUMINOTECNICO'!$B$251</f>
        <v>06.05.100.40</v>
      </c>
      <c r="C488" s="996" t="str">
        <f>'06.01-ELETRICO E LUMINOTECNICO'!$C$251</f>
        <v>LUMINÁRIA TIPO PLAFON CIRCULAR, DE SOBREPOR, COM LED DE 12/13 W - FORNECIMENTO E INSTALAÇÃO. AF_09/2024</v>
      </c>
      <c r="D488" s="998">
        <f>'06.01-ELETRICO E LUMINOTECNICO'!$H$251</f>
        <v>0</v>
      </c>
      <c r="E488" s="175"/>
      <c r="F488" s="161">
        <f>$E$488*$D$488</f>
        <v>0</v>
      </c>
      <c r="G488" s="176"/>
      <c r="H488" s="167">
        <f>$G$488*$D$488</f>
        <v>0</v>
      </c>
      <c r="I488" s="176"/>
      <c r="J488" s="167">
        <f>$I$488*$D$488</f>
        <v>0</v>
      </c>
      <c r="K488" s="176"/>
      <c r="L488" s="167">
        <f>$K$488*$D$488</f>
        <v>0</v>
      </c>
      <c r="M488" s="176"/>
      <c r="N488" s="167">
        <f>$M$488*$D$488</f>
        <v>0</v>
      </c>
      <c r="O488" s="176"/>
      <c r="P488" s="167">
        <f>$O$488*$D$488</f>
        <v>0</v>
      </c>
      <c r="Q488" s="176"/>
      <c r="R488" s="167">
        <f>$Q$488*$D$488</f>
        <v>0</v>
      </c>
      <c r="S488" s="176">
        <v>1</v>
      </c>
      <c r="T488" s="167">
        <f>$S$488*$D$488</f>
        <v>0</v>
      </c>
      <c r="U488" s="176"/>
      <c r="V488" s="167">
        <f>$U$488*$D$488</f>
        <v>0</v>
      </c>
      <c r="W488" s="176"/>
      <c r="X488" s="167">
        <f>$W$488*$D$488</f>
        <v>0</v>
      </c>
      <c r="Y488" s="176"/>
      <c r="Z488" s="167">
        <f>$Y$488*$D$488</f>
        <v>0</v>
      </c>
      <c r="AA488" s="176"/>
      <c r="AB488" s="167">
        <f>$AA$488*$D$488</f>
        <v>0</v>
      </c>
      <c r="AC488" s="98">
        <f t="shared" si="7"/>
        <v>0</v>
      </c>
      <c r="AF488" t="s">
        <v>2472</v>
      </c>
    </row>
    <row r="489" spans="1:32" ht="15" customHeight="1" thickBot="1">
      <c r="A489">
        <v>2</v>
      </c>
      <c r="B489" s="995"/>
      <c r="C489" s="997"/>
      <c r="D489" s="999"/>
      <c r="E489" s="162">
        <f>$E$488</f>
        <v>0</v>
      </c>
      <c r="F489" s="163">
        <f>$F$488</f>
        <v>0</v>
      </c>
      <c r="G489" s="164">
        <f>$G$488+$E$489</f>
        <v>0</v>
      </c>
      <c r="H489" s="165">
        <f>$H$488+$F$489</f>
        <v>0</v>
      </c>
      <c r="I489" s="164">
        <f>$I$488+$G$489</f>
        <v>0</v>
      </c>
      <c r="J489" s="165">
        <f>$J$488+$H$489</f>
        <v>0</v>
      </c>
      <c r="K489" s="164">
        <f>$K$488+$I$489</f>
        <v>0</v>
      </c>
      <c r="L489" s="165">
        <f>$L$488+$J$489</f>
        <v>0</v>
      </c>
      <c r="M489" s="164">
        <f>$M$488+$K$489</f>
        <v>0</v>
      </c>
      <c r="N489" s="165">
        <f>$N$488+$L$489</f>
        <v>0</v>
      </c>
      <c r="O489" s="164">
        <f>$O$488+$M$489</f>
        <v>0</v>
      </c>
      <c r="P489" s="165">
        <f>$P$488+$N$489</f>
        <v>0</v>
      </c>
      <c r="Q489" s="164">
        <f>$Q$488+$O$489</f>
        <v>0</v>
      </c>
      <c r="R489" s="165">
        <f>$R$488+$P$489</f>
        <v>0</v>
      </c>
      <c r="S489" s="164">
        <f>$S$488+$Q$489</f>
        <v>1</v>
      </c>
      <c r="T489" s="165">
        <f>$T$488+$R$489</f>
        <v>0</v>
      </c>
      <c r="U489" s="164">
        <f>$U$488+$S$489</f>
        <v>1</v>
      </c>
      <c r="V489" s="165">
        <f>$V$488+$T$489</f>
        <v>0</v>
      </c>
      <c r="W489" s="164">
        <f>$W$488+$U$489</f>
        <v>1</v>
      </c>
      <c r="X489" s="165">
        <f>$X$488+$V$489</f>
        <v>0</v>
      </c>
      <c r="Y489" s="164">
        <f>$Y$488+$W$489</f>
        <v>1</v>
      </c>
      <c r="Z489" s="165">
        <f>$Z$488+$X$489</f>
        <v>0</v>
      </c>
      <c r="AA489" s="164">
        <f>$AA$488+$Y$489</f>
        <v>1</v>
      </c>
      <c r="AB489" s="165">
        <f>$AB$488+$Z$489</f>
        <v>0</v>
      </c>
      <c r="AC489" s="98">
        <f t="shared" si="7"/>
        <v>0</v>
      </c>
    </row>
    <row r="490" spans="1:32" ht="15" customHeight="1" thickBot="1">
      <c r="B490" s="76" t="str">
        <f>'06.01-ELETRICO E LUMINOTECNICO'!$B$252</f>
        <v>06.06.000</v>
      </c>
      <c r="C490" s="40" t="str">
        <f>'06.01-ELETRICO E LUMINOTECNICO'!$C$252</f>
        <v>BLOCO H</v>
      </c>
      <c r="D490" s="106">
        <f>'06.01-ELETRICO E LUMINOTECNICO'!$H$252</f>
        <v>0</v>
      </c>
      <c r="E490" s="177"/>
      <c r="F490" s="178"/>
      <c r="G490" s="179"/>
      <c r="H490" s="180"/>
      <c r="I490" s="179"/>
      <c r="J490" s="180"/>
      <c r="K490" s="179"/>
      <c r="L490" s="180"/>
      <c r="M490" s="179"/>
      <c r="N490" s="180"/>
      <c r="O490" s="179"/>
      <c r="P490" s="180"/>
      <c r="Q490" s="179"/>
      <c r="R490" s="180"/>
      <c r="S490" s="179"/>
      <c r="T490" s="180"/>
      <c r="U490" s="179"/>
      <c r="V490" s="180"/>
      <c r="W490" s="179"/>
      <c r="X490" s="180"/>
      <c r="Y490" s="179"/>
      <c r="Z490" s="180"/>
      <c r="AA490" s="179"/>
      <c r="AB490" s="180"/>
      <c r="AC490" s="98">
        <f t="shared" si="7"/>
        <v>0</v>
      </c>
      <c r="AF490" s="200" t="s">
        <v>1094</v>
      </c>
    </row>
    <row r="491" spans="1:32" ht="15" customHeight="1">
      <c r="A491">
        <v>1</v>
      </c>
      <c r="B491" s="994" t="str">
        <f>'06.01-ELETRICO E LUMINOTECNICO'!$B$253</f>
        <v>06.06.100.01</v>
      </c>
      <c r="C491" s="996" t="str">
        <f>'06.01-ELETRICO E LUMINOTECNICO'!$C$253</f>
        <v>REMOÇÃO DE INSTALAÇÕES ELÉTRICAS (INTERRUPTORES/TOMADAS), INCLUSIVE RECOMPOSIÇÃO COM ARGAMASSA E ACABAMENTO EM MASSA LÁTEX</v>
      </c>
      <c r="D491" s="998">
        <f>'06.01-ELETRICO E LUMINOTECNICO'!$H$253</f>
        <v>0</v>
      </c>
      <c r="E491" s="175"/>
      <c r="F491" s="161">
        <f>$E$491*$D$491</f>
        <v>0</v>
      </c>
      <c r="G491" s="176"/>
      <c r="H491" s="167">
        <f>$G$491*$D$491</f>
        <v>0</v>
      </c>
      <c r="I491" s="176"/>
      <c r="J491" s="167">
        <f>$I$491*$D$491</f>
        <v>0</v>
      </c>
      <c r="K491" s="176"/>
      <c r="L491" s="167">
        <f>$K$491*$D$491</f>
        <v>0</v>
      </c>
      <c r="M491" s="176"/>
      <c r="N491" s="167">
        <f>$M$491*$D$491</f>
        <v>0</v>
      </c>
      <c r="O491" s="176"/>
      <c r="P491" s="167">
        <f>$O$491*$D$491</f>
        <v>0</v>
      </c>
      <c r="Q491" s="176"/>
      <c r="R491" s="167">
        <f>$Q$491*$D$491</f>
        <v>0</v>
      </c>
      <c r="S491" s="176">
        <v>1</v>
      </c>
      <c r="T491" s="167">
        <f>$S$491*$D$491</f>
        <v>0</v>
      </c>
      <c r="U491" s="176"/>
      <c r="V491" s="167">
        <f>$U$491*$D$491</f>
        <v>0</v>
      </c>
      <c r="W491" s="176"/>
      <c r="X491" s="167">
        <f>$W$491*$D$491</f>
        <v>0</v>
      </c>
      <c r="Y491" s="176"/>
      <c r="Z491" s="167">
        <f>$Y$491*$D$491</f>
        <v>0</v>
      </c>
      <c r="AA491" s="176"/>
      <c r="AB491" s="167">
        <f>$AA$491*$D$491</f>
        <v>0</v>
      </c>
      <c r="AC491" s="98">
        <f t="shared" si="7"/>
        <v>0</v>
      </c>
      <c r="AF491" t="s">
        <v>2473</v>
      </c>
    </row>
    <row r="492" spans="1:32" ht="15" customHeight="1" thickBot="1">
      <c r="A492">
        <v>2</v>
      </c>
      <c r="B492" s="995"/>
      <c r="C492" s="997"/>
      <c r="D492" s="999"/>
      <c r="E492" s="162">
        <f>$E$491</f>
        <v>0</v>
      </c>
      <c r="F492" s="163">
        <f>$F$491</f>
        <v>0</v>
      </c>
      <c r="G492" s="164">
        <f>$G$491+$E$492</f>
        <v>0</v>
      </c>
      <c r="H492" s="165">
        <f>$H$491+$F$492</f>
        <v>0</v>
      </c>
      <c r="I492" s="164">
        <f>$I$491+$G$492</f>
        <v>0</v>
      </c>
      <c r="J492" s="165">
        <f>$J$491+$H$492</f>
        <v>0</v>
      </c>
      <c r="K492" s="164">
        <f>$K$491+$I$492</f>
        <v>0</v>
      </c>
      <c r="L492" s="165">
        <f>$L$491+$J$492</f>
        <v>0</v>
      </c>
      <c r="M492" s="164">
        <f>$M$491+$K$492</f>
        <v>0</v>
      </c>
      <c r="N492" s="165">
        <f>$N$491+$L$492</f>
        <v>0</v>
      </c>
      <c r="O492" s="164">
        <f>$O$491+$M$492</f>
        <v>0</v>
      </c>
      <c r="P492" s="165">
        <f>$P$491+$N$492</f>
        <v>0</v>
      </c>
      <c r="Q492" s="164">
        <f>$Q$491+$O$492</f>
        <v>0</v>
      </c>
      <c r="R492" s="165">
        <f>$R$491+$P$492</f>
        <v>0</v>
      </c>
      <c r="S492" s="164">
        <f>$S$491+$Q$492</f>
        <v>1</v>
      </c>
      <c r="T492" s="165">
        <f>$T$491+$R$492</f>
        <v>0</v>
      </c>
      <c r="U492" s="164">
        <f>$U$491+$S$492</f>
        <v>1</v>
      </c>
      <c r="V492" s="165">
        <f>$V$491+$T$492</f>
        <v>0</v>
      </c>
      <c r="W492" s="164">
        <f>$W$491+$U$492</f>
        <v>1</v>
      </c>
      <c r="X492" s="165">
        <f>$X$491+$V$492</f>
        <v>0</v>
      </c>
      <c r="Y492" s="164">
        <f>$Y$491+$W$492</f>
        <v>1</v>
      </c>
      <c r="Z492" s="165">
        <f>$Z$491+$X$492</f>
        <v>0</v>
      </c>
      <c r="AA492" s="164">
        <f>$AA$491+$Y$492</f>
        <v>1</v>
      </c>
      <c r="AB492" s="165">
        <f>$AB$491+$Z$492</f>
        <v>0</v>
      </c>
      <c r="AC492" s="98">
        <f t="shared" si="7"/>
        <v>0</v>
      </c>
    </row>
    <row r="493" spans="1:32" ht="15" customHeight="1">
      <c r="A493">
        <v>1</v>
      </c>
      <c r="B493" s="994" t="str">
        <f>'06.01-ELETRICO E LUMINOTECNICO'!$B$254</f>
        <v>06.06.100.02</v>
      </c>
      <c r="C493" s="996" t="str">
        <f>'06.01-ELETRICO E LUMINOTECNICO'!$C$254</f>
        <v>REMOÇÃO DE INSTALAÇÕES ELÉTRICAS (QUADROS), INCLUSIVE RECOMPOSIÇÃO COM ARGAMASSA E ACABAMENTO EM MASSA LÁTEX</v>
      </c>
      <c r="D493" s="998">
        <f>'06.01-ELETRICO E LUMINOTECNICO'!$H$254</f>
        <v>0</v>
      </c>
      <c r="E493" s="175"/>
      <c r="F493" s="161">
        <f>$E$493*$D$493</f>
        <v>0</v>
      </c>
      <c r="G493" s="176"/>
      <c r="H493" s="167">
        <f>$G$493*$D$493</f>
        <v>0</v>
      </c>
      <c r="I493" s="176"/>
      <c r="J493" s="167">
        <f>$I$493*$D$493</f>
        <v>0</v>
      </c>
      <c r="K493" s="176"/>
      <c r="L493" s="167">
        <f>$K$493*$D$493</f>
        <v>0</v>
      </c>
      <c r="M493" s="176"/>
      <c r="N493" s="167">
        <f>$M$493*$D$493</f>
        <v>0</v>
      </c>
      <c r="O493" s="176"/>
      <c r="P493" s="167">
        <f>$O$493*$D$493</f>
        <v>0</v>
      </c>
      <c r="Q493" s="176"/>
      <c r="R493" s="167">
        <f>$Q$493*$D$493</f>
        <v>0</v>
      </c>
      <c r="S493" s="176">
        <v>1</v>
      </c>
      <c r="T493" s="167">
        <f>$S$493*$D$493</f>
        <v>0</v>
      </c>
      <c r="U493" s="176"/>
      <c r="V493" s="167">
        <f>$U$493*$D$493</f>
        <v>0</v>
      </c>
      <c r="W493" s="176"/>
      <c r="X493" s="167">
        <f>$W$493*$D$493</f>
        <v>0</v>
      </c>
      <c r="Y493" s="176"/>
      <c r="Z493" s="167">
        <f>$Y$493*$D$493</f>
        <v>0</v>
      </c>
      <c r="AA493" s="176"/>
      <c r="AB493" s="167">
        <f>$AA$493*$D$493</f>
        <v>0</v>
      </c>
      <c r="AC493" s="98">
        <f t="shared" si="7"/>
        <v>0</v>
      </c>
      <c r="AF493" t="s">
        <v>2474</v>
      </c>
    </row>
    <row r="494" spans="1:32" ht="15" customHeight="1" thickBot="1">
      <c r="A494">
        <v>2</v>
      </c>
      <c r="B494" s="995"/>
      <c r="C494" s="997"/>
      <c r="D494" s="999"/>
      <c r="E494" s="162">
        <f>$E$493</f>
        <v>0</v>
      </c>
      <c r="F494" s="163">
        <f>$F$493</f>
        <v>0</v>
      </c>
      <c r="G494" s="164">
        <f>$G$493+$E$494</f>
        <v>0</v>
      </c>
      <c r="H494" s="165">
        <f>$H$493+$F$494</f>
        <v>0</v>
      </c>
      <c r="I494" s="164">
        <f>$I$493+$G$494</f>
        <v>0</v>
      </c>
      <c r="J494" s="165">
        <f>$J$493+$H$494</f>
        <v>0</v>
      </c>
      <c r="K494" s="164">
        <f>$K$493+$I$494</f>
        <v>0</v>
      </c>
      <c r="L494" s="165">
        <f>$L$493+$J$494</f>
        <v>0</v>
      </c>
      <c r="M494" s="164">
        <f>$M$493+$K$494</f>
        <v>0</v>
      </c>
      <c r="N494" s="165">
        <f>$N$493+$L$494</f>
        <v>0</v>
      </c>
      <c r="O494" s="164">
        <f>$O$493+$M$494</f>
        <v>0</v>
      </c>
      <c r="P494" s="165">
        <f>$P$493+$N$494</f>
        <v>0</v>
      </c>
      <c r="Q494" s="164">
        <f>$Q$493+$O$494</f>
        <v>0</v>
      </c>
      <c r="R494" s="165">
        <f>$R$493+$P$494</f>
        <v>0</v>
      </c>
      <c r="S494" s="164">
        <f>$S$493+$Q$494</f>
        <v>1</v>
      </c>
      <c r="T494" s="165">
        <f>$T$493+$R$494</f>
        <v>0</v>
      </c>
      <c r="U494" s="164">
        <f>$U$493+$S$494</f>
        <v>1</v>
      </c>
      <c r="V494" s="165">
        <f>$V$493+$T$494</f>
        <v>0</v>
      </c>
      <c r="W494" s="164">
        <f>$W$493+$U$494</f>
        <v>1</v>
      </c>
      <c r="X494" s="165">
        <f>$X$493+$V$494</f>
        <v>0</v>
      </c>
      <c r="Y494" s="164">
        <f>$Y$493+$W$494</f>
        <v>1</v>
      </c>
      <c r="Z494" s="165">
        <f>$Z$493+$X$494</f>
        <v>0</v>
      </c>
      <c r="AA494" s="164">
        <f>$AA$493+$Y$494</f>
        <v>1</v>
      </c>
      <c r="AB494" s="165">
        <f>$AB$493+$Z$494</f>
        <v>0</v>
      </c>
      <c r="AC494" s="98">
        <f t="shared" si="7"/>
        <v>0</v>
      </c>
    </row>
    <row r="495" spans="1:32" ht="15" customHeight="1">
      <c r="A495">
        <v>1</v>
      </c>
      <c r="B495" s="994" t="str">
        <f>'06.01-ELETRICO E LUMINOTECNICO'!$B$255</f>
        <v>06.06.100.03</v>
      </c>
      <c r="C495" s="996" t="str">
        <f>'06.01-ELETRICO E LUMINOTECNICO'!$C$255</f>
        <v>REMOÇÃO DE INSTALAÇÕES ELÉTRICAS (CABOS/ELETRODUTOS), INCLUSIVE RECOMPOSIÇÃO COM ARGAMASSA E ACABAMENTO EM MASSA LÁTEX</v>
      </c>
      <c r="D495" s="998">
        <f>'06.01-ELETRICO E LUMINOTECNICO'!$H$255</f>
        <v>0</v>
      </c>
      <c r="E495" s="175"/>
      <c r="F495" s="161">
        <f>$E$495*$D$495</f>
        <v>0</v>
      </c>
      <c r="G495" s="176"/>
      <c r="H495" s="167">
        <f>$G$495*$D$495</f>
        <v>0</v>
      </c>
      <c r="I495" s="176"/>
      <c r="J495" s="167">
        <f>$I$495*$D$495</f>
        <v>0</v>
      </c>
      <c r="K495" s="176"/>
      <c r="L495" s="167">
        <f>$K$495*$D$495</f>
        <v>0</v>
      </c>
      <c r="M495" s="176"/>
      <c r="N495" s="167">
        <f>$M$495*$D$495</f>
        <v>0</v>
      </c>
      <c r="O495" s="176"/>
      <c r="P495" s="167">
        <f>$O$495*$D$495</f>
        <v>0</v>
      </c>
      <c r="Q495" s="176"/>
      <c r="R495" s="167">
        <f>$Q$495*$D$495</f>
        <v>0</v>
      </c>
      <c r="S495" s="176">
        <v>1</v>
      </c>
      <c r="T495" s="167">
        <f>$S$495*$D$495</f>
        <v>0</v>
      </c>
      <c r="U495" s="176"/>
      <c r="V495" s="167">
        <f>$U$495*$D$495</f>
        <v>0</v>
      </c>
      <c r="W495" s="176"/>
      <c r="X495" s="167">
        <f>$W$495*$D$495</f>
        <v>0</v>
      </c>
      <c r="Y495" s="176"/>
      <c r="Z495" s="167">
        <f>$Y$495*$D$495</f>
        <v>0</v>
      </c>
      <c r="AA495" s="176"/>
      <c r="AB495" s="167">
        <f>$AA$495*$D$495</f>
        <v>0</v>
      </c>
      <c r="AC495" s="98">
        <f t="shared" si="7"/>
        <v>0</v>
      </c>
      <c r="AF495" t="s">
        <v>2475</v>
      </c>
    </row>
    <row r="496" spans="1:32" ht="15" customHeight="1" thickBot="1">
      <c r="A496">
        <v>2</v>
      </c>
      <c r="B496" s="995"/>
      <c r="C496" s="997"/>
      <c r="D496" s="999"/>
      <c r="E496" s="162">
        <f>$E$495</f>
        <v>0</v>
      </c>
      <c r="F496" s="163">
        <f>$F$495</f>
        <v>0</v>
      </c>
      <c r="G496" s="164">
        <f>$G$495+$E$496</f>
        <v>0</v>
      </c>
      <c r="H496" s="165">
        <f>$H$495+$F$496</f>
        <v>0</v>
      </c>
      <c r="I496" s="164">
        <f>$I$495+$G$496</f>
        <v>0</v>
      </c>
      <c r="J496" s="165">
        <f>$J$495+$H$496</f>
        <v>0</v>
      </c>
      <c r="K496" s="164">
        <f>$K$495+$I$496</f>
        <v>0</v>
      </c>
      <c r="L496" s="165">
        <f>$L$495+$J$496</f>
        <v>0</v>
      </c>
      <c r="M496" s="164">
        <f>$M$495+$K$496</f>
        <v>0</v>
      </c>
      <c r="N496" s="165">
        <f>$N$495+$L$496</f>
        <v>0</v>
      </c>
      <c r="O496" s="164">
        <f>$O$495+$M$496</f>
        <v>0</v>
      </c>
      <c r="P496" s="165">
        <f>$P$495+$N$496</f>
        <v>0</v>
      </c>
      <c r="Q496" s="164">
        <f>$Q$495+$O$496</f>
        <v>0</v>
      </c>
      <c r="R496" s="165">
        <f>$R$495+$P$496</f>
        <v>0</v>
      </c>
      <c r="S496" s="164">
        <f>$S$495+$Q$496</f>
        <v>1</v>
      </c>
      <c r="T496" s="165">
        <f>$T$495+$R$496</f>
        <v>0</v>
      </c>
      <c r="U496" s="164">
        <f>$U$495+$S$496</f>
        <v>1</v>
      </c>
      <c r="V496" s="165">
        <f>$V$495+$T$496</f>
        <v>0</v>
      </c>
      <c r="W496" s="164">
        <f>$W$495+$U$496</f>
        <v>1</v>
      </c>
      <c r="X496" s="165">
        <f>$X$495+$V$496</f>
        <v>0</v>
      </c>
      <c r="Y496" s="164">
        <f>$Y$495+$W$496</f>
        <v>1</v>
      </c>
      <c r="Z496" s="165">
        <f>$Z$495+$X$496</f>
        <v>0</v>
      </c>
      <c r="AA496" s="164">
        <f>$AA$495+$Y$496</f>
        <v>1</v>
      </c>
      <c r="AB496" s="165">
        <f>$AB$495+$Z$496</f>
        <v>0</v>
      </c>
      <c r="AC496" s="98">
        <f t="shared" si="7"/>
        <v>0</v>
      </c>
    </row>
    <row r="497" spans="1:32" ht="15" customHeight="1">
      <c r="A497">
        <v>1</v>
      </c>
      <c r="B497" s="994" t="str">
        <f>'06.01-ELETRICO E LUMINOTECNICO'!$B$256</f>
        <v>06.06.100.04</v>
      </c>
      <c r="C497" s="996" t="str">
        <f>'06.01-ELETRICO E LUMINOTECNICO'!$C$256</f>
        <v>QUADRO DE DISTRIBUIÇÃO COM BARRAMENTO TRIFÁSICO, DE SOBREPOR, EM CHAPA DE AÇO GALVANIZADO, PARA 24 DISJUNTORES DIN</v>
      </c>
      <c r="D497" s="998">
        <f>'06.01-ELETRICO E LUMINOTECNICO'!$H$256</f>
        <v>0</v>
      </c>
      <c r="E497" s="175"/>
      <c r="F497" s="161">
        <f>$E$497*$D$497</f>
        <v>0</v>
      </c>
      <c r="G497" s="176"/>
      <c r="H497" s="167">
        <f>$G$497*$D$497</f>
        <v>0</v>
      </c>
      <c r="I497" s="176"/>
      <c r="J497" s="167">
        <f>$I$497*$D$497</f>
        <v>0</v>
      </c>
      <c r="K497" s="176"/>
      <c r="L497" s="167">
        <f>$K$497*$D$497</f>
        <v>0</v>
      </c>
      <c r="M497" s="176"/>
      <c r="N497" s="167">
        <f>$M$497*$D$497</f>
        <v>0</v>
      </c>
      <c r="O497" s="176"/>
      <c r="P497" s="167">
        <f>$O$497*$D$497</f>
        <v>0</v>
      </c>
      <c r="Q497" s="176"/>
      <c r="R497" s="167">
        <f>$Q$497*$D$497</f>
        <v>0</v>
      </c>
      <c r="S497" s="176"/>
      <c r="T497" s="167">
        <f>$S$497*$D$497</f>
        <v>0</v>
      </c>
      <c r="U497" s="176">
        <v>1</v>
      </c>
      <c r="V497" s="167">
        <f>$U$497*$D$497</f>
        <v>0</v>
      </c>
      <c r="W497" s="176"/>
      <c r="X497" s="167">
        <f>$W$497*$D$497</f>
        <v>0</v>
      </c>
      <c r="Y497" s="176"/>
      <c r="Z497" s="167">
        <f>$Y$497*$D$497</f>
        <v>0</v>
      </c>
      <c r="AA497" s="176"/>
      <c r="AB497" s="167">
        <f>$AA$497*$D$497</f>
        <v>0</v>
      </c>
      <c r="AC497" s="98">
        <f t="shared" si="7"/>
        <v>0</v>
      </c>
      <c r="AF497" t="s">
        <v>2476</v>
      </c>
    </row>
    <row r="498" spans="1:32" ht="15" customHeight="1" thickBot="1">
      <c r="A498">
        <v>2</v>
      </c>
      <c r="B498" s="995"/>
      <c r="C498" s="997"/>
      <c r="D498" s="999"/>
      <c r="E498" s="162">
        <f>$E$497</f>
        <v>0</v>
      </c>
      <c r="F498" s="163">
        <f>$F$497</f>
        <v>0</v>
      </c>
      <c r="G498" s="164">
        <f>$G$497+$E$498</f>
        <v>0</v>
      </c>
      <c r="H498" s="165">
        <f>$H$497+$F$498</f>
        <v>0</v>
      </c>
      <c r="I498" s="164">
        <f>$I$497+$G$498</f>
        <v>0</v>
      </c>
      <c r="J498" s="165">
        <f>$J$497+$H$498</f>
        <v>0</v>
      </c>
      <c r="K498" s="164">
        <f>$K$497+$I$498</f>
        <v>0</v>
      </c>
      <c r="L498" s="165">
        <f>$L$497+$J$498</f>
        <v>0</v>
      </c>
      <c r="M498" s="164">
        <f>$M$497+$K$498</f>
        <v>0</v>
      </c>
      <c r="N498" s="165">
        <f>$N$497+$L$498</f>
        <v>0</v>
      </c>
      <c r="O498" s="164">
        <f>$O$497+$M$498</f>
        <v>0</v>
      </c>
      <c r="P498" s="165">
        <f>$P$497+$N$498</f>
        <v>0</v>
      </c>
      <c r="Q498" s="164">
        <f>$Q$497+$O$498</f>
        <v>0</v>
      </c>
      <c r="R498" s="165">
        <f>$R$497+$P$498</f>
        <v>0</v>
      </c>
      <c r="S498" s="164">
        <f>$S$497+$Q$498</f>
        <v>0</v>
      </c>
      <c r="T498" s="165">
        <f>$T$497+$R$498</f>
        <v>0</v>
      </c>
      <c r="U498" s="164">
        <f>$U$497+$S$498</f>
        <v>1</v>
      </c>
      <c r="V498" s="165">
        <f>$V$497+$T$498</f>
        <v>0</v>
      </c>
      <c r="W498" s="164">
        <f>$W$497+$U$498</f>
        <v>1</v>
      </c>
      <c r="X498" s="165">
        <f>$X$497+$V$498</f>
        <v>0</v>
      </c>
      <c r="Y498" s="164">
        <f>$Y$497+$W$498</f>
        <v>1</v>
      </c>
      <c r="Z498" s="165">
        <f>$Z$497+$X$498</f>
        <v>0</v>
      </c>
      <c r="AA498" s="164">
        <f>$AA$497+$Y$498</f>
        <v>1</v>
      </c>
      <c r="AB498" s="165">
        <f>$AB$497+$Z$498</f>
        <v>0</v>
      </c>
      <c r="AC498" s="98">
        <f t="shared" si="7"/>
        <v>0</v>
      </c>
    </row>
    <row r="499" spans="1:32" ht="15" customHeight="1">
      <c r="A499">
        <v>1</v>
      </c>
      <c r="B499" s="994" t="str">
        <f>'06.01-ELETRICO E LUMINOTECNICO'!$B$257</f>
        <v>06.06.100.05</v>
      </c>
      <c r="C499" s="996" t="str">
        <f>'06.01-ELETRICO E LUMINOTECNICO'!$C$257</f>
        <v>QUADRO DE DISTRIBUIÇÃO COM BARRAMENTO TRIFÁSICO, DE SOBREPOR, EM CHAPA DE AÇO GALVANIZADO, PARA 36 DISJUNTORES DIN</v>
      </c>
      <c r="D499" s="998">
        <f>'06.01-ELETRICO E LUMINOTECNICO'!$H$257</f>
        <v>0</v>
      </c>
      <c r="E499" s="175"/>
      <c r="F499" s="161">
        <f>$E$499*$D$499</f>
        <v>0</v>
      </c>
      <c r="G499" s="176"/>
      <c r="H499" s="167">
        <f>$G$499*$D$499</f>
        <v>0</v>
      </c>
      <c r="I499" s="176"/>
      <c r="J499" s="167">
        <f>$I$499*$D$499</f>
        <v>0</v>
      </c>
      <c r="K499" s="176"/>
      <c r="L499" s="167">
        <f>$K$499*$D$499</f>
        <v>0</v>
      </c>
      <c r="M499" s="176"/>
      <c r="N499" s="167">
        <f>$M$499*$D$499</f>
        <v>0</v>
      </c>
      <c r="O499" s="176"/>
      <c r="P499" s="167">
        <f>$O$499*$D$499</f>
        <v>0</v>
      </c>
      <c r="Q499" s="176"/>
      <c r="R499" s="167">
        <f>$Q$499*$D$499</f>
        <v>0</v>
      </c>
      <c r="S499" s="176"/>
      <c r="T499" s="167">
        <f>$S$499*$D$499</f>
        <v>0</v>
      </c>
      <c r="U499" s="176">
        <v>1</v>
      </c>
      <c r="V499" s="167">
        <f>$U$499*$D$499</f>
        <v>0</v>
      </c>
      <c r="W499" s="176"/>
      <c r="X499" s="167">
        <f>$W$499*$D$499</f>
        <v>0</v>
      </c>
      <c r="Y499" s="176"/>
      <c r="Z499" s="167">
        <f>$Y$499*$D$499</f>
        <v>0</v>
      </c>
      <c r="AA499" s="176"/>
      <c r="AB499" s="167">
        <f>$AA$499*$D$499</f>
        <v>0</v>
      </c>
      <c r="AC499" s="98">
        <f t="shared" si="7"/>
        <v>0</v>
      </c>
      <c r="AF499" t="s">
        <v>2477</v>
      </c>
    </row>
    <row r="500" spans="1:32" ht="15" customHeight="1" thickBot="1">
      <c r="A500">
        <v>2</v>
      </c>
      <c r="B500" s="995"/>
      <c r="C500" s="997"/>
      <c r="D500" s="999"/>
      <c r="E500" s="162">
        <f>$E$499</f>
        <v>0</v>
      </c>
      <c r="F500" s="163">
        <f>$F$499</f>
        <v>0</v>
      </c>
      <c r="G500" s="164">
        <f>$G$499+$E$500</f>
        <v>0</v>
      </c>
      <c r="H500" s="165">
        <f>$H$499+$F$500</f>
        <v>0</v>
      </c>
      <c r="I500" s="164">
        <f>$I$499+$G$500</f>
        <v>0</v>
      </c>
      <c r="J500" s="165">
        <f>$J$499+$H$500</f>
        <v>0</v>
      </c>
      <c r="K500" s="164">
        <f>$K$499+$I$500</f>
        <v>0</v>
      </c>
      <c r="L500" s="165">
        <f>$L$499+$J$500</f>
        <v>0</v>
      </c>
      <c r="M500" s="164">
        <f>$M$499+$K$500</f>
        <v>0</v>
      </c>
      <c r="N500" s="165">
        <f>$N$499+$L$500</f>
        <v>0</v>
      </c>
      <c r="O500" s="164">
        <f>$O$499+$M$500</f>
        <v>0</v>
      </c>
      <c r="P500" s="165">
        <f>$P$499+$N$500</f>
        <v>0</v>
      </c>
      <c r="Q500" s="164">
        <f>$Q$499+$O$500</f>
        <v>0</v>
      </c>
      <c r="R500" s="165">
        <f>$R$499+$P$500</f>
        <v>0</v>
      </c>
      <c r="S500" s="164">
        <f>$S$499+$Q$500</f>
        <v>0</v>
      </c>
      <c r="T500" s="165">
        <f>$T$499+$R$500</f>
        <v>0</v>
      </c>
      <c r="U500" s="164">
        <f>$U$499+$S$500</f>
        <v>1</v>
      </c>
      <c r="V500" s="165">
        <f>$V$499+$T$500</f>
        <v>0</v>
      </c>
      <c r="W500" s="164">
        <f>$W$499+$U$500</f>
        <v>1</v>
      </c>
      <c r="X500" s="165">
        <f>$X$499+$V$500</f>
        <v>0</v>
      </c>
      <c r="Y500" s="164">
        <f>$Y$499+$W$500</f>
        <v>1</v>
      </c>
      <c r="Z500" s="165">
        <f>$Z$499+$X$500</f>
        <v>0</v>
      </c>
      <c r="AA500" s="164">
        <f>$AA$499+$Y$500</f>
        <v>1</v>
      </c>
      <c r="AB500" s="165">
        <f>$AB$499+$Z$500</f>
        <v>0</v>
      </c>
      <c r="AC500" s="98">
        <f t="shared" si="7"/>
        <v>0</v>
      </c>
    </row>
    <row r="501" spans="1:32" ht="15" customHeight="1">
      <c r="A501">
        <v>1</v>
      </c>
      <c r="B501" s="994" t="str">
        <f>'06.01-ELETRICO E LUMINOTECNICO'!$B$258</f>
        <v>06.06.100.06</v>
      </c>
      <c r="C501" s="996" t="str">
        <f>'06.01-ELETRICO E LUMINOTECNICO'!$C$258</f>
        <v>QUADRO DE DISTRIBUIÇÃO COM BARRAMENTO TRIFÁSICO, DE SOBREPOR, EM CHAPA DE AÇO GALVANIZADO, PARA 48 DISJUNTORES DIN</v>
      </c>
      <c r="D501" s="998">
        <f>'06.01-ELETRICO E LUMINOTECNICO'!$H$258</f>
        <v>0</v>
      </c>
      <c r="E501" s="175"/>
      <c r="F501" s="161">
        <f>$E$501*$D$501</f>
        <v>0</v>
      </c>
      <c r="G501" s="176"/>
      <c r="H501" s="167">
        <f>$G$501*$D$501</f>
        <v>0</v>
      </c>
      <c r="I501" s="176"/>
      <c r="J501" s="167">
        <f>$I$501*$D$501</f>
        <v>0</v>
      </c>
      <c r="K501" s="176"/>
      <c r="L501" s="167">
        <f>$K$501*$D$501</f>
        <v>0</v>
      </c>
      <c r="M501" s="176"/>
      <c r="N501" s="167">
        <f>$M$501*$D$501</f>
        <v>0</v>
      </c>
      <c r="O501" s="176"/>
      <c r="P501" s="167">
        <f>$O$501*$D$501</f>
        <v>0</v>
      </c>
      <c r="Q501" s="176"/>
      <c r="R501" s="167">
        <f>$Q$501*$D$501</f>
        <v>0</v>
      </c>
      <c r="S501" s="176"/>
      <c r="T501" s="167">
        <f>$S$501*$D$501</f>
        <v>0</v>
      </c>
      <c r="U501" s="176">
        <v>1</v>
      </c>
      <c r="V501" s="167">
        <f>$U$501*$D$501</f>
        <v>0</v>
      </c>
      <c r="W501" s="176"/>
      <c r="X501" s="167">
        <f>$W$501*$D$501</f>
        <v>0</v>
      </c>
      <c r="Y501" s="176"/>
      <c r="Z501" s="167">
        <f>$Y$501*$D$501</f>
        <v>0</v>
      </c>
      <c r="AA501" s="176"/>
      <c r="AB501" s="167">
        <f>$AA$501*$D$501</f>
        <v>0</v>
      </c>
      <c r="AC501" s="98">
        <f t="shared" si="7"/>
        <v>0</v>
      </c>
      <c r="AF501" t="s">
        <v>2478</v>
      </c>
    </row>
    <row r="502" spans="1:32" ht="15" customHeight="1" thickBot="1">
      <c r="A502">
        <v>2</v>
      </c>
      <c r="B502" s="995"/>
      <c r="C502" s="997"/>
      <c r="D502" s="999"/>
      <c r="E502" s="162">
        <f>$E$501</f>
        <v>0</v>
      </c>
      <c r="F502" s="163">
        <f>$F$501</f>
        <v>0</v>
      </c>
      <c r="G502" s="164">
        <f>$G$501+$E$502</f>
        <v>0</v>
      </c>
      <c r="H502" s="165">
        <f>$H$501+$F$502</f>
        <v>0</v>
      </c>
      <c r="I502" s="164">
        <f>$I$501+$G$502</f>
        <v>0</v>
      </c>
      <c r="J502" s="165">
        <f>$J$501+$H$502</f>
        <v>0</v>
      </c>
      <c r="K502" s="164">
        <f>$K$501+$I$502</f>
        <v>0</v>
      </c>
      <c r="L502" s="165">
        <f>$L$501+$J$502</f>
        <v>0</v>
      </c>
      <c r="M502" s="164">
        <f>$M$501+$K$502</f>
        <v>0</v>
      </c>
      <c r="N502" s="165">
        <f>$N$501+$L$502</f>
        <v>0</v>
      </c>
      <c r="O502" s="164">
        <f>$O$501+$M$502</f>
        <v>0</v>
      </c>
      <c r="P502" s="165">
        <f>$P$501+$N$502</f>
        <v>0</v>
      </c>
      <c r="Q502" s="164">
        <f>$Q$501+$O$502</f>
        <v>0</v>
      </c>
      <c r="R502" s="165">
        <f>$R$501+$P$502</f>
        <v>0</v>
      </c>
      <c r="S502" s="164">
        <f>$S$501+$Q$502</f>
        <v>0</v>
      </c>
      <c r="T502" s="165">
        <f>$T$501+$R$502</f>
        <v>0</v>
      </c>
      <c r="U502" s="164">
        <f>$U$501+$S$502</f>
        <v>1</v>
      </c>
      <c r="V502" s="165">
        <f>$V$501+$T$502</f>
        <v>0</v>
      </c>
      <c r="W502" s="164">
        <f>$W$501+$U$502</f>
        <v>1</v>
      </c>
      <c r="X502" s="165">
        <f>$X$501+$V$502</f>
        <v>0</v>
      </c>
      <c r="Y502" s="164">
        <f>$Y$501+$W$502</f>
        <v>1</v>
      </c>
      <c r="Z502" s="165">
        <f>$Z$501+$X$502</f>
        <v>0</v>
      </c>
      <c r="AA502" s="164">
        <f>$AA$501+$Y$502</f>
        <v>1</v>
      </c>
      <c r="AB502" s="165">
        <f>$AB$501+$Z$502</f>
        <v>0</v>
      </c>
      <c r="AC502" s="98">
        <f t="shared" si="7"/>
        <v>0</v>
      </c>
    </row>
    <row r="503" spans="1:32" ht="15" customHeight="1">
      <c r="A503">
        <v>1</v>
      </c>
      <c r="B503" s="994" t="str">
        <f>'06.01-ELETRICO E LUMINOTECNICO'!$B$259</f>
        <v>06.06.100.07</v>
      </c>
      <c r="C503" s="996" t="str">
        <f>'06.01-ELETRICO E LUMINOTECNICO'!$C$259</f>
        <v>DISJUNTOR DR TETRAPOLAR 16A - FORNECIMENTO E INSTALAÇÃO</v>
      </c>
      <c r="D503" s="998">
        <f>'06.01-ELETRICO E LUMINOTECNICO'!$H$259</f>
        <v>0</v>
      </c>
      <c r="E503" s="175"/>
      <c r="F503" s="161">
        <f>$E$503*$D$503</f>
        <v>0</v>
      </c>
      <c r="G503" s="176"/>
      <c r="H503" s="167">
        <f>$G$503*$D$503</f>
        <v>0</v>
      </c>
      <c r="I503" s="176"/>
      <c r="J503" s="167">
        <f>$I$503*$D$503</f>
        <v>0</v>
      </c>
      <c r="K503" s="176"/>
      <c r="L503" s="167">
        <f>$K$503*$D$503</f>
        <v>0</v>
      </c>
      <c r="M503" s="176"/>
      <c r="N503" s="167">
        <f>$M$503*$D$503</f>
        <v>0</v>
      </c>
      <c r="O503" s="176"/>
      <c r="P503" s="167">
        <f>$O$503*$D$503</f>
        <v>0</v>
      </c>
      <c r="Q503" s="176"/>
      <c r="R503" s="167">
        <f>$Q$503*$D$503</f>
        <v>0</v>
      </c>
      <c r="S503" s="176"/>
      <c r="T503" s="167">
        <f>$S$503*$D$503</f>
        <v>0</v>
      </c>
      <c r="U503" s="176">
        <v>1</v>
      </c>
      <c r="V503" s="167">
        <f>$U$503*$D$503</f>
        <v>0</v>
      </c>
      <c r="W503" s="176"/>
      <c r="X503" s="167">
        <f>$W$503*$D$503</f>
        <v>0</v>
      </c>
      <c r="Y503" s="176"/>
      <c r="Z503" s="167">
        <f>$Y$503*$D$503</f>
        <v>0</v>
      </c>
      <c r="AA503" s="176"/>
      <c r="AB503" s="167">
        <f>$AA$503*$D$503</f>
        <v>0</v>
      </c>
      <c r="AC503" s="98">
        <f t="shared" si="7"/>
        <v>0</v>
      </c>
      <c r="AF503" t="s">
        <v>2479</v>
      </c>
    </row>
    <row r="504" spans="1:32" ht="15" customHeight="1" thickBot="1">
      <c r="A504">
        <v>2</v>
      </c>
      <c r="B504" s="995"/>
      <c r="C504" s="997"/>
      <c r="D504" s="999"/>
      <c r="E504" s="162">
        <f>$E$503</f>
        <v>0</v>
      </c>
      <c r="F504" s="163">
        <f>$F$503</f>
        <v>0</v>
      </c>
      <c r="G504" s="164">
        <f>$G$503+$E$504</f>
        <v>0</v>
      </c>
      <c r="H504" s="165">
        <f>$H$503+$F$504</f>
        <v>0</v>
      </c>
      <c r="I504" s="164">
        <f>$I$503+$G$504</f>
        <v>0</v>
      </c>
      <c r="J504" s="165">
        <f>$J$503+$H$504</f>
        <v>0</v>
      </c>
      <c r="K504" s="164">
        <f>$K$503+$I$504</f>
        <v>0</v>
      </c>
      <c r="L504" s="165">
        <f>$L$503+$J$504</f>
        <v>0</v>
      </c>
      <c r="M504" s="164">
        <f>$M$503+$K$504</f>
        <v>0</v>
      </c>
      <c r="N504" s="165">
        <f>$N$503+$L$504</f>
        <v>0</v>
      </c>
      <c r="O504" s="164">
        <f>$O$503+$M$504</f>
        <v>0</v>
      </c>
      <c r="P504" s="165">
        <f>$P$503+$N$504</f>
        <v>0</v>
      </c>
      <c r="Q504" s="164">
        <f>$Q$503+$O$504</f>
        <v>0</v>
      </c>
      <c r="R504" s="165">
        <f>$R$503+$P$504</f>
        <v>0</v>
      </c>
      <c r="S504" s="164">
        <f>$S$503+$Q$504</f>
        <v>0</v>
      </c>
      <c r="T504" s="165">
        <f>$T$503+$R$504</f>
        <v>0</v>
      </c>
      <c r="U504" s="164">
        <f>$U$503+$S$504</f>
        <v>1</v>
      </c>
      <c r="V504" s="165">
        <f>$V$503+$T$504</f>
        <v>0</v>
      </c>
      <c r="W504" s="164">
        <f>$W$503+$U$504</f>
        <v>1</v>
      </c>
      <c r="X504" s="165">
        <f>$X$503+$V$504</f>
        <v>0</v>
      </c>
      <c r="Y504" s="164">
        <f>$Y$503+$W$504</f>
        <v>1</v>
      </c>
      <c r="Z504" s="165">
        <f>$Z$503+$X$504</f>
        <v>0</v>
      </c>
      <c r="AA504" s="164">
        <f>$AA$503+$Y$504</f>
        <v>1</v>
      </c>
      <c r="AB504" s="165">
        <f>$AB$503+$Z$504</f>
        <v>0</v>
      </c>
      <c r="AC504" s="98">
        <f t="shared" si="7"/>
        <v>0</v>
      </c>
    </row>
    <row r="505" spans="1:32" ht="15" customHeight="1">
      <c r="A505">
        <v>1</v>
      </c>
      <c r="B505" s="994" t="str">
        <f>'06.01-ELETRICO E LUMINOTECNICO'!$B$260</f>
        <v>06.06.100.08</v>
      </c>
      <c r="C505" s="996" t="str">
        <f>'06.01-ELETRICO E LUMINOTECNICO'!$C$260</f>
        <v>DISJUNTOR DR TETRAPOLAR 20A - FORNECIMENTO E INSTALAÇÃO</v>
      </c>
      <c r="D505" s="998">
        <f>'06.01-ELETRICO E LUMINOTECNICO'!$H$260</f>
        <v>0</v>
      </c>
      <c r="E505" s="175"/>
      <c r="F505" s="161">
        <f>$E$505*$D$505</f>
        <v>0</v>
      </c>
      <c r="G505" s="176"/>
      <c r="H505" s="167">
        <f>$G$505*$D$505</f>
        <v>0</v>
      </c>
      <c r="I505" s="176"/>
      <c r="J505" s="167">
        <f>$I$505*$D$505</f>
        <v>0</v>
      </c>
      <c r="K505" s="176"/>
      <c r="L505" s="167">
        <f>$K$505*$D$505</f>
        <v>0</v>
      </c>
      <c r="M505" s="176"/>
      <c r="N505" s="167">
        <f>$M$505*$D$505</f>
        <v>0</v>
      </c>
      <c r="O505" s="176"/>
      <c r="P505" s="167">
        <f>$O$505*$D$505</f>
        <v>0</v>
      </c>
      <c r="Q505" s="176"/>
      <c r="R505" s="167">
        <f>$Q$505*$D$505</f>
        <v>0</v>
      </c>
      <c r="S505" s="176"/>
      <c r="T505" s="167">
        <f>$S$505*$D$505</f>
        <v>0</v>
      </c>
      <c r="U505" s="176">
        <v>1</v>
      </c>
      <c r="V505" s="167">
        <f>$U$505*$D$505</f>
        <v>0</v>
      </c>
      <c r="W505" s="176"/>
      <c r="X505" s="167">
        <f>$W$505*$D$505</f>
        <v>0</v>
      </c>
      <c r="Y505" s="176"/>
      <c r="Z505" s="167">
        <f>$Y$505*$D$505</f>
        <v>0</v>
      </c>
      <c r="AA505" s="176"/>
      <c r="AB505" s="167">
        <f>$AA$505*$D$505</f>
        <v>0</v>
      </c>
      <c r="AC505" s="98">
        <f t="shared" si="7"/>
        <v>0</v>
      </c>
      <c r="AF505" t="s">
        <v>2480</v>
      </c>
    </row>
    <row r="506" spans="1:32" ht="15" customHeight="1" thickBot="1">
      <c r="A506">
        <v>2</v>
      </c>
      <c r="B506" s="995"/>
      <c r="C506" s="997"/>
      <c r="D506" s="999"/>
      <c r="E506" s="162">
        <f>$E$505</f>
        <v>0</v>
      </c>
      <c r="F506" s="163">
        <f>$F$505</f>
        <v>0</v>
      </c>
      <c r="G506" s="164">
        <f>$G$505+$E$506</f>
        <v>0</v>
      </c>
      <c r="H506" s="165">
        <f>$H$505+$F$506</f>
        <v>0</v>
      </c>
      <c r="I506" s="164">
        <f>$I$505+$G$506</f>
        <v>0</v>
      </c>
      <c r="J506" s="165">
        <f>$J$505+$H$506</f>
        <v>0</v>
      </c>
      <c r="K506" s="164">
        <f>$K$505+$I$506</f>
        <v>0</v>
      </c>
      <c r="L506" s="165">
        <f>$L$505+$J$506</f>
        <v>0</v>
      </c>
      <c r="M506" s="164">
        <f>$M$505+$K$506</f>
        <v>0</v>
      </c>
      <c r="N506" s="165">
        <f>$N$505+$L$506</f>
        <v>0</v>
      </c>
      <c r="O506" s="164">
        <f>$O$505+$M$506</f>
        <v>0</v>
      </c>
      <c r="P506" s="165">
        <f>$P$505+$N$506</f>
        <v>0</v>
      </c>
      <c r="Q506" s="164">
        <f>$Q$505+$O$506</f>
        <v>0</v>
      </c>
      <c r="R506" s="165">
        <f>$R$505+$P$506</f>
        <v>0</v>
      </c>
      <c r="S506" s="164">
        <f>$S$505+$Q$506</f>
        <v>0</v>
      </c>
      <c r="T506" s="165">
        <f>$T$505+$R$506</f>
        <v>0</v>
      </c>
      <c r="U506" s="164">
        <f>$U$505+$S$506</f>
        <v>1</v>
      </c>
      <c r="V506" s="165">
        <f>$V$505+$T$506</f>
        <v>0</v>
      </c>
      <c r="W506" s="164">
        <f>$W$505+$U$506</f>
        <v>1</v>
      </c>
      <c r="X506" s="165">
        <f>$X$505+$V$506</f>
        <v>0</v>
      </c>
      <c r="Y506" s="164">
        <f>$Y$505+$W$506</f>
        <v>1</v>
      </c>
      <c r="Z506" s="165">
        <f>$Z$505+$X$506</f>
        <v>0</v>
      </c>
      <c r="AA506" s="164">
        <f>$AA$505+$Y$506</f>
        <v>1</v>
      </c>
      <c r="AB506" s="165">
        <f>$AB$505+$Z$506</f>
        <v>0</v>
      </c>
      <c r="AC506" s="98">
        <f t="shared" si="7"/>
        <v>0</v>
      </c>
    </row>
    <row r="507" spans="1:32" ht="15" customHeight="1">
      <c r="A507">
        <v>1</v>
      </c>
      <c r="B507" s="994" t="str">
        <f>'06.01-ELETRICO E LUMINOTECNICO'!$B$261</f>
        <v>06.06.100.09</v>
      </c>
      <c r="C507" s="996" t="str">
        <f>'06.01-ELETRICO E LUMINOTECNICO'!$C$261</f>
        <v>DISJUNTOR DR TETRAPOLAR 25A - FORNECIMENTO E INSTALAÇÃO</v>
      </c>
      <c r="D507" s="998">
        <f>'06.01-ELETRICO E LUMINOTECNICO'!$H$261</f>
        <v>0</v>
      </c>
      <c r="E507" s="175"/>
      <c r="F507" s="161">
        <f>$E$507*$D$507</f>
        <v>0</v>
      </c>
      <c r="G507" s="176"/>
      <c r="H507" s="167">
        <f>$G$507*$D$507</f>
        <v>0</v>
      </c>
      <c r="I507" s="176"/>
      <c r="J507" s="167">
        <f>$I$507*$D$507</f>
        <v>0</v>
      </c>
      <c r="K507" s="176"/>
      <c r="L507" s="167">
        <f>$K$507*$D$507</f>
        <v>0</v>
      </c>
      <c r="M507" s="176"/>
      <c r="N507" s="167">
        <f>$M$507*$D$507</f>
        <v>0</v>
      </c>
      <c r="O507" s="176"/>
      <c r="P507" s="167">
        <f>$O$507*$D$507</f>
        <v>0</v>
      </c>
      <c r="Q507" s="176"/>
      <c r="R507" s="167">
        <f>$Q$507*$D$507</f>
        <v>0</v>
      </c>
      <c r="S507" s="176"/>
      <c r="T507" s="167">
        <f>$S$507*$D$507</f>
        <v>0</v>
      </c>
      <c r="U507" s="176">
        <v>1</v>
      </c>
      <c r="V507" s="167">
        <f>$U$507*$D$507</f>
        <v>0</v>
      </c>
      <c r="W507" s="176"/>
      <c r="X507" s="167">
        <f>$W$507*$D$507</f>
        <v>0</v>
      </c>
      <c r="Y507" s="176"/>
      <c r="Z507" s="167">
        <f>$Y$507*$D$507</f>
        <v>0</v>
      </c>
      <c r="AA507" s="176"/>
      <c r="AB507" s="167">
        <f>$AA$507*$D$507</f>
        <v>0</v>
      </c>
      <c r="AC507" s="98">
        <f t="shared" si="7"/>
        <v>0</v>
      </c>
      <c r="AF507" t="s">
        <v>2481</v>
      </c>
    </row>
    <row r="508" spans="1:32" ht="15" customHeight="1" thickBot="1">
      <c r="A508">
        <v>2</v>
      </c>
      <c r="B508" s="995"/>
      <c r="C508" s="997"/>
      <c r="D508" s="999"/>
      <c r="E508" s="162">
        <f>$E$507</f>
        <v>0</v>
      </c>
      <c r="F508" s="163">
        <f>$F$507</f>
        <v>0</v>
      </c>
      <c r="G508" s="164">
        <f>$G$507+$E$508</f>
        <v>0</v>
      </c>
      <c r="H508" s="165">
        <f>$H$507+$F$508</f>
        <v>0</v>
      </c>
      <c r="I508" s="164">
        <f>$I$507+$G$508</f>
        <v>0</v>
      </c>
      <c r="J508" s="165">
        <f>$J$507+$H$508</f>
        <v>0</v>
      </c>
      <c r="K508" s="164">
        <f>$K$507+$I$508</f>
        <v>0</v>
      </c>
      <c r="L508" s="165">
        <f>$L$507+$J$508</f>
        <v>0</v>
      </c>
      <c r="M508" s="164">
        <f>$M$507+$K$508</f>
        <v>0</v>
      </c>
      <c r="N508" s="165">
        <f>$N$507+$L$508</f>
        <v>0</v>
      </c>
      <c r="O508" s="164">
        <f>$O$507+$M$508</f>
        <v>0</v>
      </c>
      <c r="P508" s="165">
        <f>$P$507+$N$508</f>
        <v>0</v>
      </c>
      <c r="Q508" s="164">
        <f>$Q$507+$O$508</f>
        <v>0</v>
      </c>
      <c r="R508" s="165">
        <f>$R$507+$P$508</f>
        <v>0</v>
      </c>
      <c r="S508" s="164">
        <f>$S$507+$Q$508</f>
        <v>0</v>
      </c>
      <c r="T508" s="165">
        <f>$T$507+$R$508</f>
        <v>0</v>
      </c>
      <c r="U508" s="164">
        <f>$U$507+$S$508</f>
        <v>1</v>
      </c>
      <c r="V508" s="165">
        <f>$V$507+$T$508</f>
        <v>0</v>
      </c>
      <c r="W508" s="164">
        <f>$W$507+$U$508</f>
        <v>1</v>
      </c>
      <c r="X508" s="165">
        <f>$X$507+$V$508</f>
        <v>0</v>
      </c>
      <c r="Y508" s="164">
        <f>$Y$507+$W$508</f>
        <v>1</v>
      </c>
      <c r="Z508" s="165">
        <f>$Z$507+$X$508</f>
        <v>0</v>
      </c>
      <c r="AA508" s="164">
        <f>$AA$507+$Y$508</f>
        <v>1</v>
      </c>
      <c r="AB508" s="165">
        <f>$AB$507+$Z$508</f>
        <v>0</v>
      </c>
      <c r="AC508" s="98">
        <f t="shared" si="7"/>
        <v>0</v>
      </c>
    </row>
    <row r="509" spans="1:32" ht="15" customHeight="1">
      <c r="A509">
        <v>1</v>
      </c>
      <c r="B509" s="994" t="str">
        <f>'06.01-ELETRICO E LUMINOTECNICO'!$B$262</f>
        <v>06.06.100.10</v>
      </c>
      <c r="C509" s="996" t="str">
        <f>'06.01-ELETRICO E LUMINOTECNICO'!$C$262</f>
        <v>DISPOSITIVO DPS 45KA-275V - FORNECIMENTO E INSTALAÇÃO</v>
      </c>
      <c r="D509" s="998">
        <f>'06.01-ELETRICO E LUMINOTECNICO'!$H$262</f>
        <v>0</v>
      </c>
      <c r="E509" s="175"/>
      <c r="F509" s="161">
        <f>$E$509*$D$509</f>
        <v>0</v>
      </c>
      <c r="G509" s="176"/>
      <c r="H509" s="167">
        <f>$G$509*$D$509</f>
        <v>0</v>
      </c>
      <c r="I509" s="176"/>
      <c r="J509" s="167">
        <f>$I$509*$D$509</f>
        <v>0</v>
      </c>
      <c r="K509" s="176"/>
      <c r="L509" s="167">
        <f>$K$509*$D$509</f>
        <v>0</v>
      </c>
      <c r="M509" s="176"/>
      <c r="N509" s="167">
        <f>$M$509*$D$509</f>
        <v>0</v>
      </c>
      <c r="O509" s="176"/>
      <c r="P509" s="167">
        <f>$O$509*$D$509</f>
        <v>0</v>
      </c>
      <c r="Q509" s="176"/>
      <c r="R509" s="167">
        <f>$Q$509*$D$509</f>
        <v>0</v>
      </c>
      <c r="S509" s="176"/>
      <c r="T509" s="167">
        <f>$S$509*$D$509</f>
        <v>0</v>
      </c>
      <c r="U509" s="176">
        <v>1</v>
      </c>
      <c r="V509" s="167">
        <f>$U$509*$D$509</f>
        <v>0</v>
      </c>
      <c r="W509" s="176"/>
      <c r="X509" s="167">
        <f>$W$509*$D$509</f>
        <v>0</v>
      </c>
      <c r="Y509" s="176"/>
      <c r="Z509" s="167">
        <f>$Y$509*$D$509</f>
        <v>0</v>
      </c>
      <c r="AA509" s="176"/>
      <c r="AB509" s="167">
        <f>$AA$509*$D$509</f>
        <v>0</v>
      </c>
      <c r="AC509" s="98">
        <f t="shared" si="7"/>
        <v>0</v>
      </c>
      <c r="AF509" t="s">
        <v>2482</v>
      </c>
    </row>
    <row r="510" spans="1:32" ht="15" customHeight="1" thickBot="1">
      <c r="A510">
        <v>2</v>
      </c>
      <c r="B510" s="995"/>
      <c r="C510" s="997"/>
      <c r="D510" s="999"/>
      <c r="E510" s="162">
        <f>$E$509</f>
        <v>0</v>
      </c>
      <c r="F510" s="163">
        <f>$F$509</f>
        <v>0</v>
      </c>
      <c r="G510" s="164">
        <f>$G$509+$E$510</f>
        <v>0</v>
      </c>
      <c r="H510" s="165">
        <f>$H$509+$F$510</f>
        <v>0</v>
      </c>
      <c r="I510" s="164">
        <f>$I$509+$G$510</f>
        <v>0</v>
      </c>
      <c r="J510" s="165">
        <f>$J$509+$H$510</f>
        <v>0</v>
      </c>
      <c r="K510" s="164">
        <f>$K$509+$I$510</f>
        <v>0</v>
      </c>
      <c r="L510" s="165">
        <f>$L$509+$J$510</f>
        <v>0</v>
      </c>
      <c r="M510" s="164">
        <f>$M$509+$K$510</f>
        <v>0</v>
      </c>
      <c r="N510" s="165">
        <f>$N$509+$L$510</f>
        <v>0</v>
      </c>
      <c r="O510" s="164">
        <f>$O$509+$M$510</f>
        <v>0</v>
      </c>
      <c r="P510" s="165">
        <f>$P$509+$N$510</f>
        <v>0</v>
      </c>
      <c r="Q510" s="164">
        <f>$Q$509+$O$510</f>
        <v>0</v>
      </c>
      <c r="R510" s="165">
        <f>$R$509+$P$510</f>
        <v>0</v>
      </c>
      <c r="S510" s="164">
        <f>$S$509+$Q$510</f>
        <v>0</v>
      </c>
      <c r="T510" s="165">
        <f>$T$509+$R$510</f>
        <v>0</v>
      </c>
      <c r="U510" s="164">
        <f>$U$509+$S$510</f>
        <v>1</v>
      </c>
      <c r="V510" s="165">
        <f>$V$509+$T$510</f>
        <v>0</v>
      </c>
      <c r="W510" s="164">
        <f>$W$509+$U$510</f>
        <v>1</v>
      </c>
      <c r="X510" s="165">
        <f>$X$509+$V$510</f>
        <v>0</v>
      </c>
      <c r="Y510" s="164">
        <f>$Y$509+$W$510</f>
        <v>1</v>
      </c>
      <c r="Z510" s="165">
        <f>$Z$509+$X$510</f>
        <v>0</v>
      </c>
      <c r="AA510" s="164">
        <f>$AA$509+$Y$510</f>
        <v>1</v>
      </c>
      <c r="AB510" s="165">
        <f>$AB$509+$Z$510</f>
        <v>0</v>
      </c>
      <c r="AC510" s="98">
        <f t="shared" si="7"/>
        <v>0</v>
      </c>
    </row>
    <row r="511" spans="1:32" ht="15" customHeight="1">
      <c r="A511">
        <v>1</v>
      </c>
      <c r="B511" s="994" t="str">
        <f>'06.01-ELETRICO E LUMINOTECNICO'!$B$263</f>
        <v>06.06.100.11</v>
      </c>
      <c r="C511" s="996" t="str">
        <f>'06.01-ELETRICO E LUMINOTECNICO'!$C$263</f>
        <v>DISJUNTOR MONOPOLAR TIPO DIN, CORRENTE NOMINAL DE 10A - FORNECIMENTO E INSTALAÇÃO. AF_07/2025</v>
      </c>
      <c r="D511" s="998">
        <f>'06.01-ELETRICO E LUMINOTECNICO'!$H$263</f>
        <v>0</v>
      </c>
      <c r="E511" s="175"/>
      <c r="F511" s="161">
        <f>$E$511*$D$511</f>
        <v>0</v>
      </c>
      <c r="G511" s="176"/>
      <c r="H511" s="167">
        <f>$G$511*$D$511</f>
        <v>0</v>
      </c>
      <c r="I511" s="176"/>
      <c r="J511" s="167">
        <f>$I$511*$D$511</f>
        <v>0</v>
      </c>
      <c r="K511" s="176"/>
      <c r="L511" s="167">
        <f>$K$511*$D$511</f>
        <v>0</v>
      </c>
      <c r="M511" s="176"/>
      <c r="N511" s="167">
        <f>$M$511*$D$511</f>
        <v>0</v>
      </c>
      <c r="O511" s="176"/>
      <c r="P511" s="167">
        <f>$O$511*$D$511</f>
        <v>0</v>
      </c>
      <c r="Q511" s="176"/>
      <c r="R511" s="167">
        <f>$Q$511*$D$511</f>
        <v>0</v>
      </c>
      <c r="S511" s="176"/>
      <c r="T511" s="167">
        <f>$S$511*$D$511</f>
        <v>0</v>
      </c>
      <c r="U511" s="176">
        <v>1</v>
      </c>
      <c r="V511" s="167">
        <f>$U$511*$D$511</f>
        <v>0</v>
      </c>
      <c r="W511" s="176"/>
      <c r="X511" s="167">
        <f>$W$511*$D$511</f>
        <v>0</v>
      </c>
      <c r="Y511" s="176"/>
      <c r="Z511" s="167">
        <f>$Y$511*$D$511</f>
        <v>0</v>
      </c>
      <c r="AA511" s="176"/>
      <c r="AB511" s="167">
        <f>$AA$511*$D$511</f>
        <v>0</v>
      </c>
      <c r="AC511" s="98">
        <f t="shared" si="7"/>
        <v>0</v>
      </c>
      <c r="AF511" t="s">
        <v>2483</v>
      </c>
    </row>
    <row r="512" spans="1:32" ht="15" customHeight="1" thickBot="1">
      <c r="A512">
        <v>2</v>
      </c>
      <c r="B512" s="995"/>
      <c r="C512" s="997"/>
      <c r="D512" s="999"/>
      <c r="E512" s="162">
        <f>$E$511</f>
        <v>0</v>
      </c>
      <c r="F512" s="163">
        <f>$F$511</f>
        <v>0</v>
      </c>
      <c r="G512" s="164">
        <f>$G$511+$E$512</f>
        <v>0</v>
      </c>
      <c r="H512" s="165">
        <f>$H$511+$F$512</f>
        <v>0</v>
      </c>
      <c r="I512" s="164">
        <f>$I$511+$G$512</f>
        <v>0</v>
      </c>
      <c r="J512" s="165">
        <f>$J$511+$H$512</f>
        <v>0</v>
      </c>
      <c r="K512" s="164">
        <f>$K$511+$I$512</f>
        <v>0</v>
      </c>
      <c r="L512" s="165">
        <f>$L$511+$J$512</f>
        <v>0</v>
      </c>
      <c r="M512" s="164">
        <f>$M$511+$K$512</f>
        <v>0</v>
      </c>
      <c r="N512" s="165">
        <f>$N$511+$L$512</f>
        <v>0</v>
      </c>
      <c r="O512" s="164">
        <f>$O$511+$M$512</f>
        <v>0</v>
      </c>
      <c r="P512" s="165">
        <f>$P$511+$N$512</f>
        <v>0</v>
      </c>
      <c r="Q512" s="164">
        <f>$Q$511+$O$512</f>
        <v>0</v>
      </c>
      <c r="R512" s="165">
        <f>$R$511+$P$512</f>
        <v>0</v>
      </c>
      <c r="S512" s="164">
        <f>$S$511+$Q$512</f>
        <v>0</v>
      </c>
      <c r="T512" s="165">
        <f>$T$511+$R$512</f>
        <v>0</v>
      </c>
      <c r="U512" s="164">
        <f>$U$511+$S$512</f>
        <v>1</v>
      </c>
      <c r="V512" s="165">
        <f>$V$511+$T$512</f>
        <v>0</v>
      </c>
      <c r="W512" s="164">
        <f>$W$511+$U$512</f>
        <v>1</v>
      </c>
      <c r="X512" s="165">
        <f>$X$511+$V$512</f>
        <v>0</v>
      </c>
      <c r="Y512" s="164">
        <f>$Y$511+$W$512</f>
        <v>1</v>
      </c>
      <c r="Z512" s="165">
        <f>$Z$511+$X$512</f>
        <v>0</v>
      </c>
      <c r="AA512" s="164">
        <f>$AA$511+$Y$512</f>
        <v>1</v>
      </c>
      <c r="AB512" s="165">
        <f>$AB$511+$Z$512</f>
        <v>0</v>
      </c>
      <c r="AC512" s="98">
        <f t="shared" si="7"/>
        <v>0</v>
      </c>
    </row>
    <row r="513" spans="1:32" ht="15" customHeight="1">
      <c r="A513">
        <v>1</v>
      </c>
      <c r="B513" s="994" t="str">
        <f>'06.01-ELETRICO E LUMINOTECNICO'!$B$264</f>
        <v>06.06.100.12</v>
      </c>
      <c r="C513" s="996" t="str">
        <f>'06.01-ELETRICO E LUMINOTECNICO'!$C$264</f>
        <v>DISJUNTOR MONOPOLAR TIPO DIN, CORRENTE NOMINAL DE 16A - FORNECIMENTO E INSTALAÇÃO. AF_07/2025</v>
      </c>
      <c r="D513" s="998">
        <f>'06.01-ELETRICO E LUMINOTECNICO'!$H$264</f>
        <v>0</v>
      </c>
      <c r="E513" s="175"/>
      <c r="F513" s="161">
        <f>$E$513*$D$513</f>
        <v>0</v>
      </c>
      <c r="G513" s="176"/>
      <c r="H513" s="167">
        <f>$G$513*$D$513</f>
        <v>0</v>
      </c>
      <c r="I513" s="176"/>
      <c r="J513" s="167">
        <f>$I$513*$D$513</f>
        <v>0</v>
      </c>
      <c r="K513" s="176"/>
      <c r="L513" s="167">
        <f>$K$513*$D$513</f>
        <v>0</v>
      </c>
      <c r="M513" s="176"/>
      <c r="N513" s="167">
        <f>$M$513*$D$513</f>
        <v>0</v>
      </c>
      <c r="O513" s="176"/>
      <c r="P513" s="167">
        <f>$O$513*$D$513</f>
        <v>0</v>
      </c>
      <c r="Q513" s="176"/>
      <c r="R513" s="167">
        <f>$Q$513*$D$513</f>
        <v>0</v>
      </c>
      <c r="S513" s="176"/>
      <c r="T513" s="167">
        <f>$S$513*$D$513</f>
        <v>0</v>
      </c>
      <c r="U513" s="176">
        <v>1</v>
      </c>
      <c r="V513" s="167">
        <f>$U$513*$D$513</f>
        <v>0</v>
      </c>
      <c r="W513" s="176"/>
      <c r="X513" s="167">
        <f>$W$513*$D$513</f>
        <v>0</v>
      </c>
      <c r="Y513" s="176"/>
      <c r="Z513" s="167">
        <f>$Y$513*$D$513</f>
        <v>0</v>
      </c>
      <c r="AA513" s="176"/>
      <c r="AB513" s="167">
        <f>$AA$513*$D$513</f>
        <v>0</v>
      </c>
      <c r="AC513" s="98">
        <f t="shared" si="7"/>
        <v>0</v>
      </c>
      <c r="AF513" t="s">
        <v>2484</v>
      </c>
    </row>
    <row r="514" spans="1:32" ht="15" customHeight="1" thickBot="1">
      <c r="A514">
        <v>2</v>
      </c>
      <c r="B514" s="995"/>
      <c r="C514" s="997"/>
      <c r="D514" s="999"/>
      <c r="E514" s="162">
        <f>$E$513</f>
        <v>0</v>
      </c>
      <c r="F514" s="163">
        <f>$F$513</f>
        <v>0</v>
      </c>
      <c r="G514" s="164">
        <f>$G$513+$E$514</f>
        <v>0</v>
      </c>
      <c r="H514" s="165">
        <f>$H$513+$F$514</f>
        <v>0</v>
      </c>
      <c r="I514" s="164">
        <f>$I$513+$G$514</f>
        <v>0</v>
      </c>
      <c r="J514" s="165">
        <f>$J$513+$H$514</f>
        <v>0</v>
      </c>
      <c r="K514" s="164">
        <f>$K$513+$I$514</f>
        <v>0</v>
      </c>
      <c r="L514" s="165">
        <f>$L$513+$J$514</f>
        <v>0</v>
      </c>
      <c r="M514" s="164">
        <f>$M$513+$K$514</f>
        <v>0</v>
      </c>
      <c r="N514" s="165">
        <f>$N$513+$L$514</f>
        <v>0</v>
      </c>
      <c r="O514" s="164">
        <f>$O$513+$M$514</f>
        <v>0</v>
      </c>
      <c r="P514" s="165">
        <f>$P$513+$N$514</f>
        <v>0</v>
      </c>
      <c r="Q514" s="164">
        <f>$Q$513+$O$514</f>
        <v>0</v>
      </c>
      <c r="R514" s="165">
        <f>$R$513+$P$514</f>
        <v>0</v>
      </c>
      <c r="S514" s="164">
        <f>$S$513+$Q$514</f>
        <v>0</v>
      </c>
      <c r="T514" s="165">
        <f>$T$513+$R$514</f>
        <v>0</v>
      </c>
      <c r="U514" s="164">
        <f>$U$513+$S$514</f>
        <v>1</v>
      </c>
      <c r="V514" s="165">
        <f>$V$513+$T$514</f>
        <v>0</v>
      </c>
      <c r="W514" s="164">
        <f>$W$513+$U$514</f>
        <v>1</v>
      </c>
      <c r="X514" s="165">
        <f>$X$513+$V$514</f>
        <v>0</v>
      </c>
      <c r="Y514" s="164">
        <f>$Y$513+$W$514</f>
        <v>1</v>
      </c>
      <c r="Z514" s="165">
        <f>$Z$513+$X$514</f>
        <v>0</v>
      </c>
      <c r="AA514" s="164">
        <f>$AA$513+$Y$514</f>
        <v>1</v>
      </c>
      <c r="AB514" s="165">
        <f>$AB$513+$Z$514</f>
        <v>0</v>
      </c>
      <c r="AC514" s="98">
        <f t="shared" si="7"/>
        <v>0</v>
      </c>
    </row>
    <row r="515" spans="1:32" ht="15" customHeight="1">
      <c r="A515">
        <v>1</v>
      </c>
      <c r="B515" s="994" t="str">
        <f>'06.01-ELETRICO E LUMINOTECNICO'!$B$265</f>
        <v>06.06.100.13</v>
      </c>
      <c r="C515" s="996" t="str">
        <f>'06.01-ELETRICO E LUMINOTECNICO'!$C$265</f>
        <v>DISJUNTOR MONOPOLAR TIPO DIN, CORRENTE NOMINAL DE 20A - FORNECIMENTO E INSTALAÇÃO. AF_07/2025</v>
      </c>
      <c r="D515" s="998">
        <f>'06.01-ELETRICO E LUMINOTECNICO'!$H$265</f>
        <v>0</v>
      </c>
      <c r="E515" s="175"/>
      <c r="F515" s="161">
        <f>$E$515*$D$515</f>
        <v>0</v>
      </c>
      <c r="G515" s="176"/>
      <c r="H515" s="167">
        <f>$G$515*$D$515</f>
        <v>0</v>
      </c>
      <c r="I515" s="176"/>
      <c r="J515" s="167">
        <f>$I$515*$D$515</f>
        <v>0</v>
      </c>
      <c r="K515" s="176"/>
      <c r="L515" s="167">
        <f>$K$515*$D$515</f>
        <v>0</v>
      </c>
      <c r="M515" s="176"/>
      <c r="N515" s="167">
        <f>$M$515*$D$515</f>
        <v>0</v>
      </c>
      <c r="O515" s="176"/>
      <c r="P515" s="167">
        <f>$O$515*$D$515</f>
        <v>0</v>
      </c>
      <c r="Q515" s="176"/>
      <c r="R515" s="167">
        <f>$Q$515*$D$515</f>
        <v>0</v>
      </c>
      <c r="S515" s="176"/>
      <c r="T515" s="167">
        <f>$S$515*$D$515</f>
        <v>0</v>
      </c>
      <c r="U515" s="176">
        <v>1</v>
      </c>
      <c r="V515" s="167">
        <f>$U$515*$D$515</f>
        <v>0</v>
      </c>
      <c r="W515" s="176"/>
      <c r="X515" s="167">
        <f>$W$515*$D$515</f>
        <v>0</v>
      </c>
      <c r="Y515" s="176"/>
      <c r="Z515" s="167">
        <f>$Y$515*$D$515</f>
        <v>0</v>
      </c>
      <c r="AA515" s="176"/>
      <c r="AB515" s="167">
        <f>$AA$515*$D$515</f>
        <v>0</v>
      </c>
      <c r="AC515" s="98">
        <f t="shared" si="7"/>
        <v>0</v>
      </c>
      <c r="AF515" t="s">
        <v>2485</v>
      </c>
    </row>
    <row r="516" spans="1:32" ht="15" customHeight="1" thickBot="1">
      <c r="A516">
        <v>2</v>
      </c>
      <c r="B516" s="995"/>
      <c r="C516" s="997"/>
      <c r="D516" s="999"/>
      <c r="E516" s="162">
        <f>$E$515</f>
        <v>0</v>
      </c>
      <c r="F516" s="163">
        <f>$F$515</f>
        <v>0</v>
      </c>
      <c r="G516" s="164">
        <f>$G$515+$E$516</f>
        <v>0</v>
      </c>
      <c r="H516" s="165">
        <f>$H$515+$F$516</f>
        <v>0</v>
      </c>
      <c r="I516" s="164">
        <f>$I$515+$G$516</f>
        <v>0</v>
      </c>
      <c r="J516" s="165">
        <f>$J$515+$H$516</f>
        <v>0</v>
      </c>
      <c r="K516" s="164">
        <f>$K$515+$I$516</f>
        <v>0</v>
      </c>
      <c r="L516" s="165">
        <f>$L$515+$J$516</f>
        <v>0</v>
      </c>
      <c r="M516" s="164">
        <f>$M$515+$K$516</f>
        <v>0</v>
      </c>
      <c r="N516" s="165">
        <f>$N$515+$L$516</f>
        <v>0</v>
      </c>
      <c r="O516" s="164">
        <f>$O$515+$M$516</f>
        <v>0</v>
      </c>
      <c r="P516" s="165">
        <f>$P$515+$N$516</f>
        <v>0</v>
      </c>
      <c r="Q516" s="164">
        <f>$Q$515+$O$516</f>
        <v>0</v>
      </c>
      <c r="R516" s="165">
        <f>$R$515+$P$516</f>
        <v>0</v>
      </c>
      <c r="S516" s="164">
        <f>$S$515+$Q$516</f>
        <v>0</v>
      </c>
      <c r="T516" s="165">
        <f>$T$515+$R$516</f>
        <v>0</v>
      </c>
      <c r="U516" s="164">
        <f>$U$515+$S$516</f>
        <v>1</v>
      </c>
      <c r="V516" s="165">
        <f>$V$515+$T$516</f>
        <v>0</v>
      </c>
      <c r="W516" s="164">
        <f>$W$515+$U$516</f>
        <v>1</v>
      </c>
      <c r="X516" s="165">
        <f>$X$515+$V$516</f>
        <v>0</v>
      </c>
      <c r="Y516" s="164">
        <f>$Y$515+$W$516</f>
        <v>1</v>
      </c>
      <c r="Z516" s="165">
        <f>$Z$515+$X$516</f>
        <v>0</v>
      </c>
      <c r="AA516" s="164">
        <f>$AA$515+$Y$516</f>
        <v>1</v>
      </c>
      <c r="AB516" s="165">
        <f>$AB$515+$Z$516</f>
        <v>0</v>
      </c>
      <c r="AC516" s="98">
        <f t="shared" si="7"/>
        <v>0</v>
      </c>
    </row>
    <row r="517" spans="1:32" ht="15" customHeight="1">
      <c r="A517">
        <v>1</v>
      </c>
      <c r="B517" s="994" t="str">
        <f>'06.01-ELETRICO E LUMINOTECNICO'!$B$266</f>
        <v>06.06.100.14</v>
      </c>
      <c r="C517" s="996" t="str">
        <f>'06.01-ELETRICO E LUMINOTECNICO'!$C$266</f>
        <v>DISJUNTOR BIPOLAR TIPO DIN, CORRENTE NOMINAL DE 10A - FORNECIMENTO E INSTALAÇÃO. AF_07/2025</v>
      </c>
      <c r="D517" s="998">
        <f>'06.01-ELETRICO E LUMINOTECNICO'!$H$266</f>
        <v>0</v>
      </c>
      <c r="E517" s="175"/>
      <c r="F517" s="161">
        <f>$E$517*$D$517</f>
        <v>0</v>
      </c>
      <c r="G517" s="176"/>
      <c r="H517" s="167">
        <f>$G$517*$D$517</f>
        <v>0</v>
      </c>
      <c r="I517" s="176"/>
      <c r="J517" s="167">
        <f>$I$517*$D$517</f>
        <v>0</v>
      </c>
      <c r="K517" s="176"/>
      <c r="L517" s="167">
        <f>$K$517*$D$517</f>
        <v>0</v>
      </c>
      <c r="M517" s="176"/>
      <c r="N517" s="167">
        <f>$M$517*$D$517</f>
        <v>0</v>
      </c>
      <c r="O517" s="176"/>
      <c r="P517" s="167">
        <f>$O$517*$D$517</f>
        <v>0</v>
      </c>
      <c r="Q517" s="176"/>
      <c r="R517" s="167">
        <f>$Q$517*$D$517</f>
        <v>0</v>
      </c>
      <c r="S517" s="176"/>
      <c r="T517" s="167">
        <f>$S$517*$D$517</f>
        <v>0</v>
      </c>
      <c r="U517" s="176">
        <v>1</v>
      </c>
      <c r="V517" s="167">
        <f>$U$517*$D$517</f>
        <v>0</v>
      </c>
      <c r="W517" s="176"/>
      <c r="X517" s="167">
        <f>$W$517*$D$517</f>
        <v>0</v>
      </c>
      <c r="Y517" s="176"/>
      <c r="Z517" s="167">
        <f>$Y$517*$D$517</f>
        <v>0</v>
      </c>
      <c r="AA517" s="176"/>
      <c r="AB517" s="167">
        <f>$AA$517*$D$517</f>
        <v>0</v>
      </c>
      <c r="AC517" s="98">
        <f t="shared" si="7"/>
        <v>0</v>
      </c>
      <c r="AF517" t="s">
        <v>2486</v>
      </c>
    </row>
    <row r="518" spans="1:32" ht="15" customHeight="1" thickBot="1">
      <c r="A518">
        <v>2</v>
      </c>
      <c r="B518" s="995"/>
      <c r="C518" s="997"/>
      <c r="D518" s="999"/>
      <c r="E518" s="162">
        <f>$E$517</f>
        <v>0</v>
      </c>
      <c r="F518" s="163">
        <f>$F$517</f>
        <v>0</v>
      </c>
      <c r="G518" s="164">
        <f>$G$517+$E$518</f>
        <v>0</v>
      </c>
      <c r="H518" s="165">
        <f>$H$517+$F$518</f>
        <v>0</v>
      </c>
      <c r="I518" s="164">
        <f>$I$517+$G$518</f>
        <v>0</v>
      </c>
      <c r="J518" s="165">
        <f>$J$517+$H$518</f>
        <v>0</v>
      </c>
      <c r="K518" s="164">
        <f>$K$517+$I$518</f>
        <v>0</v>
      </c>
      <c r="L518" s="165">
        <f>$L$517+$J$518</f>
        <v>0</v>
      </c>
      <c r="M518" s="164">
        <f>$M$517+$K$518</f>
        <v>0</v>
      </c>
      <c r="N518" s="165">
        <f>$N$517+$L$518</f>
        <v>0</v>
      </c>
      <c r="O518" s="164">
        <f>$O$517+$M$518</f>
        <v>0</v>
      </c>
      <c r="P518" s="165">
        <f>$P$517+$N$518</f>
        <v>0</v>
      </c>
      <c r="Q518" s="164">
        <f>$Q$517+$O$518</f>
        <v>0</v>
      </c>
      <c r="R518" s="165">
        <f>$R$517+$P$518</f>
        <v>0</v>
      </c>
      <c r="S518" s="164">
        <f>$S$517+$Q$518</f>
        <v>0</v>
      </c>
      <c r="T518" s="165">
        <f>$T$517+$R$518</f>
        <v>0</v>
      </c>
      <c r="U518" s="164">
        <f>$U$517+$S$518</f>
        <v>1</v>
      </c>
      <c r="V518" s="165">
        <f>$V$517+$T$518</f>
        <v>0</v>
      </c>
      <c r="W518" s="164">
        <f>$W$517+$U$518</f>
        <v>1</v>
      </c>
      <c r="X518" s="165">
        <f>$X$517+$V$518</f>
        <v>0</v>
      </c>
      <c r="Y518" s="164">
        <f>$Y$517+$W$518</f>
        <v>1</v>
      </c>
      <c r="Z518" s="165">
        <f>$Z$517+$X$518</f>
        <v>0</v>
      </c>
      <c r="AA518" s="164">
        <f>$AA$517+$Y$518</f>
        <v>1</v>
      </c>
      <c r="AB518" s="165">
        <f>$AB$517+$Z$518</f>
        <v>0</v>
      </c>
      <c r="AC518" s="98">
        <f t="shared" si="7"/>
        <v>0</v>
      </c>
    </row>
    <row r="519" spans="1:32" ht="15" customHeight="1">
      <c r="A519">
        <v>1</v>
      </c>
      <c r="B519" s="994" t="str">
        <f>'06.01-ELETRICO E LUMINOTECNICO'!$B$267</f>
        <v>06.06.100.15</v>
      </c>
      <c r="C519" s="996" t="str">
        <f>'06.01-ELETRICO E LUMINOTECNICO'!$C$267</f>
        <v>DISJUNTOR BIPOLAR TIPO DIN, CORRENTE NOMINAL DE 16A - FORNECIMENTO E INSTALAÇÃO. AF_07/2025</v>
      </c>
      <c r="D519" s="998">
        <f>'06.01-ELETRICO E LUMINOTECNICO'!$H$267</f>
        <v>0</v>
      </c>
      <c r="E519" s="175"/>
      <c r="F519" s="161">
        <f>$E$519*$D$519</f>
        <v>0</v>
      </c>
      <c r="G519" s="176"/>
      <c r="H519" s="167">
        <f>$G$519*$D$519</f>
        <v>0</v>
      </c>
      <c r="I519" s="176"/>
      <c r="J519" s="167">
        <f>$I$519*$D$519</f>
        <v>0</v>
      </c>
      <c r="K519" s="176"/>
      <c r="L519" s="167">
        <f>$K$519*$D$519</f>
        <v>0</v>
      </c>
      <c r="M519" s="176"/>
      <c r="N519" s="167">
        <f>$M$519*$D$519</f>
        <v>0</v>
      </c>
      <c r="O519" s="176"/>
      <c r="P519" s="167">
        <f>$O$519*$D$519</f>
        <v>0</v>
      </c>
      <c r="Q519" s="176"/>
      <c r="R519" s="167">
        <f>$Q$519*$D$519</f>
        <v>0</v>
      </c>
      <c r="S519" s="176"/>
      <c r="T519" s="167">
        <f>$S$519*$D$519</f>
        <v>0</v>
      </c>
      <c r="U519" s="176">
        <v>1</v>
      </c>
      <c r="V519" s="167">
        <f>$U$519*$D$519</f>
        <v>0</v>
      </c>
      <c r="W519" s="176"/>
      <c r="X519" s="167">
        <f>$W$519*$D$519</f>
        <v>0</v>
      </c>
      <c r="Y519" s="176"/>
      <c r="Z519" s="167">
        <f>$Y$519*$D$519</f>
        <v>0</v>
      </c>
      <c r="AA519" s="176"/>
      <c r="AB519" s="167">
        <f>$AA$519*$D$519</f>
        <v>0</v>
      </c>
      <c r="AC519" s="98">
        <f t="shared" si="7"/>
        <v>0</v>
      </c>
      <c r="AF519" t="s">
        <v>2487</v>
      </c>
    </row>
    <row r="520" spans="1:32" ht="15" customHeight="1" thickBot="1">
      <c r="A520">
        <v>2</v>
      </c>
      <c r="B520" s="995"/>
      <c r="C520" s="997"/>
      <c r="D520" s="999"/>
      <c r="E520" s="162">
        <f>$E$519</f>
        <v>0</v>
      </c>
      <c r="F520" s="163">
        <f>$F$519</f>
        <v>0</v>
      </c>
      <c r="G520" s="164">
        <f>$G$519+$E$520</f>
        <v>0</v>
      </c>
      <c r="H520" s="165">
        <f>$H$519+$F$520</f>
        <v>0</v>
      </c>
      <c r="I520" s="164">
        <f>$I$519+$G$520</f>
        <v>0</v>
      </c>
      <c r="J520" s="165">
        <f>$J$519+$H$520</f>
        <v>0</v>
      </c>
      <c r="K520" s="164">
        <f>$K$519+$I$520</f>
        <v>0</v>
      </c>
      <c r="L520" s="165">
        <f>$L$519+$J$520</f>
        <v>0</v>
      </c>
      <c r="M520" s="164">
        <f>$M$519+$K$520</f>
        <v>0</v>
      </c>
      <c r="N520" s="165">
        <f>$N$519+$L$520</f>
        <v>0</v>
      </c>
      <c r="O520" s="164">
        <f>$O$519+$M$520</f>
        <v>0</v>
      </c>
      <c r="P520" s="165">
        <f>$P$519+$N$520</f>
        <v>0</v>
      </c>
      <c r="Q520" s="164">
        <f>$Q$519+$O$520</f>
        <v>0</v>
      </c>
      <c r="R520" s="165">
        <f>$R$519+$P$520</f>
        <v>0</v>
      </c>
      <c r="S520" s="164">
        <f>$S$519+$Q$520</f>
        <v>0</v>
      </c>
      <c r="T520" s="165">
        <f>$T$519+$R$520</f>
        <v>0</v>
      </c>
      <c r="U520" s="164">
        <f>$U$519+$S$520</f>
        <v>1</v>
      </c>
      <c r="V520" s="165">
        <f>$V$519+$T$520</f>
        <v>0</v>
      </c>
      <c r="W520" s="164">
        <f>$W$519+$U$520</f>
        <v>1</v>
      </c>
      <c r="X520" s="165">
        <f>$X$519+$V$520</f>
        <v>0</v>
      </c>
      <c r="Y520" s="164">
        <f>$Y$519+$W$520</f>
        <v>1</v>
      </c>
      <c r="Z520" s="165">
        <f>$Z$519+$X$520</f>
        <v>0</v>
      </c>
      <c r="AA520" s="164">
        <f>$AA$519+$Y$520</f>
        <v>1</v>
      </c>
      <c r="AB520" s="165">
        <f>$AB$519+$Z$520</f>
        <v>0</v>
      </c>
      <c r="AC520" s="98">
        <f t="shared" si="7"/>
        <v>0</v>
      </c>
    </row>
    <row r="521" spans="1:32" ht="15" customHeight="1">
      <c r="A521">
        <v>1</v>
      </c>
      <c r="B521" s="994" t="str">
        <f>'06.01-ELETRICO E LUMINOTECNICO'!$B$268</f>
        <v>06.06.100.16</v>
      </c>
      <c r="C521" s="996" t="str">
        <f>'06.01-ELETRICO E LUMINOTECNICO'!$C$268</f>
        <v>DISJUNTOR BIPOLAR TIPO DIN, CORRENTE NOMINAL DE 20A - FORNECIMENTO E INSTALAÇÃO. AF_07/2025</v>
      </c>
      <c r="D521" s="998">
        <f>'06.01-ELETRICO E LUMINOTECNICO'!$H$268</f>
        <v>0</v>
      </c>
      <c r="E521" s="175"/>
      <c r="F521" s="161">
        <f>$E$521*$D$521</f>
        <v>0</v>
      </c>
      <c r="G521" s="176"/>
      <c r="H521" s="167">
        <f>$G$521*$D$521</f>
        <v>0</v>
      </c>
      <c r="I521" s="176"/>
      <c r="J521" s="167">
        <f>$I$521*$D$521</f>
        <v>0</v>
      </c>
      <c r="K521" s="176"/>
      <c r="L521" s="167">
        <f>$K$521*$D$521</f>
        <v>0</v>
      </c>
      <c r="M521" s="176"/>
      <c r="N521" s="167">
        <f>$M$521*$D$521</f>
        <v>0</v>
      </c>
      <c r="O521" s="176"/>
      <c r="P521" s="167">
        <f>$O$521*$D$521</f>
        <v>0</v>
      </c>
      <c r="Q521" s="176"/>
      <c r="R521" s="167">
        <f>$Q$521*$D$521</f>
        <v>0</v>
      </c>
      <c r="S521" s="176"/>
      <c r="T521" s="167">
        <f>$S$521*$D$521</f>
        <v>0</v>
      </c>
      <c r="U521" s="176">
        <v>1</v>
      </c>
      <c r="V521" s="167">
        <f>$U$521*$D$521</f>
        <v>0</v>
      </c>
      <c r="W521" s="176"/>
      <c r="X521" s="167">
        <f>$W$521*$D$521</f>
        <v>0</v>
      </c>
      <c r="Y521" s="176"/>
      <c r="Z521" s="167">
        <f>$Y$521*$D$521</f>
        <v>0</v>
      </c>
      <c r="AA521" s="176"/>
      <c r="AB521" s="167">
        <f>$AA$521*$D$521</f>
        <v>0</v>
      </c>
      <c r="AC521" s="98">
        <f t="shared" si="7"/>
        <v>0</v>
      </c>
      <c r="AF521" t="s">
        <v>2488</v>
      </c>
    </row>
    <row r="522" spans="1:32" ht="15" customHeight="1" thickBot="1">
      <c r="A522">
        <v>2</v>
      </c>
      <c r="B522" s="995"/>
      <c r="C522" s="997"/>
      <c r="D522" s="999"/>
      <c r="E522" s="162">
        <f>$E$521</f>
        <v>0</v>
      </c>
      <c r="F522" s="163">
        <f>$F$521</f>
        <v>0</v>
      </c>
      <c r="G522" s="164">
        <f>$G$521+$E$522</f>
        <v>0</v>
      </c>
      <c r="H522" s="165">
        <f>$H$521+$F$522</f>
        <v>0</v>
      </c>
      <c r="I522" s="164">
        <f>$I$521+$G$522</f>
        <v>0</v>
      </c>
      <c r="J522" s="165">
        <f>$J$521+$H$522</f>
        <v>0</v>
      </c>
      <c r="K522" s="164">
        <f>$K$521+$I$522</f>
        <v>0</v>
      </c>
      <c r="L522" s="165">
        <f>$L$521+$J$522</f>
        <v>0</v>
      </c>
      <c r="M522" s="164">
        <f>$M$521+$K$522</f>
        <v>0</v>
      </c>
      <c r="N522" s="165">
        <f>$N$521+$L$522</f>
        <v>0</v>
      </c>
      <c r="O522" s="164">
        <f>$O$521+$M$522</f>
        <v>0</v>
      </c>
      <c r="P522" s="165">
        <f>$P$521+$N$522</f>
        <v>0</v>
      </c>
      <c r="Q522" s="164">
        <f>$Q$521+$O$522</f>
        <v>0</v>
      </c>
      <c r="R522" s="165">
        <f>$R$521+$P$522</f>
        <v>0</v>
      </c>
      <c r="S522" s="164">
        <f>$S$521+$Q$522</f>
        <v>0</v>
      </c>
      <c r="T522" s="165">
        <f>$T$521+$R$522</f>
        <v>0</v>
      </c>
      <c r="U522" s="164">
        <f>$U$521+$S$522</f>
        <v>1</v>
      </c>
      <c r="V522" s="165">
        <f>$V$521+$T$522</f>
        <v>0</v>
      </c>
      <c r="W522" s="164">
        <f>$W$521+$U$522</f>
        <v>1</v>
      </c>
      <c r="X522" s="165">
        <f>$X$521+$V$522</f>
        <v>0</v>
      </c>
      <c r="Y522" s="164">
        <f>$Y$521+$W$522</f>
        <v>1</v>
      </c>
      <c r="Z522" s="165">
        <f>$Z$521+$X$522</f>
        <v>0</v>
      </c>
      <c r="AA522" s="164">
        <f>$AA$521+$Y$522</f>
        <v>1</v>
      </c>
      <c r="AB522" s="165">
        <f>$AB$521+$Z$522</f>
        <v>0</v>
      </c>
      <c r="AC522" s="98">
        <f t="shared" si="7"/>
        <v>0</v>
      </c>
    </row>
    <row r="523" spans="1:32" ht="15" customHeight="1">
      <c r="A523">
        <v>1</v>
      </c>
      <c r="B523" s="994" t="str">
        <f>'06.01-ELETRICO E LUMINOTECNICO'!$B$269</f>
        <v>06.06.100.17</v>
      </c>
      <c r="C523" s="996" t="str">
        <f>'06.01-ELETRICO E LUMINOTECNICO'!$C$269</f>
        <v>DISJUNTOR TRIPOLAR TIPO DIN, CORRENTE NOMINAL DE 16A - FORNECIMENTO E INSTALAÇÃO. AF_07/2025</v>
      </c>
      <c r="D523" s="998">
        <f>'06.01-ELETRICO E LUMINOTECNICO'!$H$269</f>
        <v>0</v>
      </c>
      <c r="E523" s="175"/>
      <c r="F523" s="161">
        <f>$E$523*$D$523</f>
        <v>0</v>
      </c>
      <c r="G523" s="176"/>
      <c r="H523" s="167">
        <f>$G$523*$D$523</f>
        <v>0</v>
      </c>
      <c r="I523" s="176"/>
      <c r="J523" s="167">
        <f>$I$523*$D$523</f>
        <v>0</v>
      </c>
      <c r="K523" s="176"/>
      <c r="L523" s="167">
        <f>$K$523*$D$523</f>
        <v>0</v>
      </c>
      <c r="M523" s="176"/>
      <c r="N523" s="167">
        <f>$M$523*$D$523</f>
        <v>0</v>
      </c>
      <c r="O523" s="176"/>
      <c r="P523" s="167">
        <f>$O$523*$D$523</f>
        <v>0</v>
      </c>
      <c r="Q523" s="176"/>
      <c r="R523" s="167">
        <f>$Q$523*$D$523</f>
        <v>0</v>
      </c>
      <c r="S523" s="176"/>
      <c r="T523" s="167">
        <f>$S$523*$D$523</f>
        <v>0</v>
      </c>
      <c r="U523" s="176">
        <v>1</v>
      </c>
      <c r="V523" s="167">
        <f>$U$523*$D$523</f>
        <v>0</v>
      </c>
      <c r="W523" s="176"/>
      <c r="X523" s="167">
        <f>$W$523*$D$523</f>
        <v>0</v>
      </c>
      <c r="Y523" s="176"/>
      <c r="Z523" s="167">
        <f>$Y$523*$D$523</f>
        <v>0</v>
      </c>
      <c r="AA523" s="176"/>
      <c r="AB523" s="167">
        <f>$AA$523*$D$523</f>
        <v>0</v>
      </c>
      <c r="AC523" s="98">
        <f t="shared" si="7"/>
        <v>0</v>
      </c>
      <c r="AF523" t="s">
        <v>2489</v>
      </c>
    </row>
    <row r="524" spans="1:32" ht="15" customHeight="1" thickBot="1">
      <c r="A524">
        <v>2</v>
      </c>
      <c r="B524" s="995"/>
      <c r="C524" s="997"/>
      <c r="D524" s="999"/>
      <c r="E524" s="162">
        <f>$E$523</f>
        <v>0</v>
      </c>
      <c r="F524" s="163">
        <f>$F$523</f>
        <v>0</v>
      </c>
      <c r="G524" s="164">
        <f>$G$523+$E$524</f>
        <v>0</v>
      </c>
      <c r="H524" s="165">
        <f>$H$523+$F$524</f>
        <v>0</v>
      </c>
      <c r="I524" s="164">
        <f>$I$523+$G$524</f>
        <v>0</v>
      </c>
      <c r="J524" s="165">
        <f>$J$523+$H$524</f>
        <v>0</v>
      </c>
      <c r="K524" s="164">
        <f>$K$523+$I$524</f>
        <v>0</v>
      </c>
      <c r="L524" s="165">
        <f>$L$523+$J$524</f>
        <v>0</v>
      </c>
      <c r="M524" s="164">
        <f>$M$523+$K$524</f>
        <v>0</v>
      </c>
      <c r="N524" s="165">
        <f>$N$523+$L$524</f>
        <v>0</v>
      </c>
      <c r="O524" s="164">
        <f>$O$523+$M$524</f>
        <v>0</v>
      </c>
      <c r="P524" s="165">
        <f>$P$523+$N$524</f>
        <v>0</v>
      </c>
      <c r="Q524" s="164">
        <f>$Q$523+$O$524</f>
        <v>0</v>
      </c>
      <c r="R524" s="165">
        <f>$R$523+$P$524</f>
        <v>0</v>
      </c>
      <c r="S524" s="164">
        <f>$S$523+$Q$524</f>
        <v>0</v>
      </c>
      <c r="T524" s="165">
        <f>$T$523+$R$524</f>
        <v>0</v>
      </c>
      <c r="U524" s="164">
        <f>$U$523+$S$524</f>
        <v>1</v>
      </c>
      <c r="V524" s="165">
        <f>$V$523+$T$524</f>
        <v>0</v>
      </c>
      <c r="W524" s="164">
        <f>$W$523+$U$524</f>
        <v>1</v>
      </c>
      <c r="X524" s="165">
        <f>$X$523+$V$524</f>
        <v>0</v>
      </c>
      <c r="Y524" s="164">
        <f>$Y$523+$W$524</f>
        <v>1</v>
      </c>
      <c r="Z524" s="165">
        <f>$Z$523+$X$524</f>
        <v>0</v>
      </c>
      <c r="AA524" s="164">
        <f>$AA$523+$Y$524</f>
        <v>1</v>
      </c>
      <c r="AB524" s="165">
        <f>$AB$523+$Z$524</f>
        <v>0</v>
      </c>
      <c r="AC524" s="98">
        <f t="shared" ref="AC524:AC587" si="8">D523-AB524</f>
        <v>0</v>
      </c>
    </row>
    <row r="525" spans="1:32" ht="15" customHeight="1">
      <c r="A525">
        <v>1</v>
      </c>
      <c r="B525" s="994" t="str">
        <f>'06.01-ELETRICO E LUMINOTECNICO'!$B$270</f>
        <v>06.06.100.18</v>
      </c>
      <c r="C525" s="996" t="str">
        <f>'06.01-ELETRICO E LUMINOTECNICO'!$C$270</f>
        <v>DISJUNTOR TRIPOLAR TIPO DIN, CORRENTE NOMINAL DE 25A - FORNECIMENTO E INSTALAÇÃO. AF_07/2025</v>
      </c>
      <c r="D525" s="998">
        <f>'06.01-ELETRICO E LUMINOTECNICO'!$H$270</f>
        <v>0</v>
      </c>
      <c r="E525" s="175"/>
      <c r="F525" s="161">
        <f>$E$525*$D$525</f>
        <v>0</v>
      </c>
      <c r="G525" s="176"/>
      <c r="H525" s="167">
        <f>$G$525*$D$525</f>
        <v>0</v>
      </c>
      <c r="I525" s="176"/>
      <c r="J525" s="167">
        <f>$I$525*$D$525</f>
        <v>0</v>
      </c>
      <c r="K525" s="176"/>
      <c r="L525" s="167">
        <f>$K$525*$D$525</f>
        <v>0</v>
      </c>
      <c r="M525" s="176"/>
      <c r="N525" s="167">
        <f>$M$525*$D$525</f>
        <v>0</v>
      </c>
      <c r="O525" s="176"/>
      <c r="P525" s="167">
        <f>$O$525*$D$525</f>
        <v>0</v>
      </c>
      <c r="Q525" s="176"/>
      <c r="R525" s="167">
        <f>$Q$525*$D$525</f>
        <v>0</v>
      </c>
      <c r="S525" s="176"/>
      <c r="T525" s="167">
        <f>$S$525*$D$525</f>
        <v>0</v>
      </c>
      <c r="U525" s="176">
        <v>1</v>
      </c>
      <c r="V525" s="167">
        <f>$U$525*$D$525</f>
        <v>0</v>
      </c>
      <c r="W525" s="176"/>
      <c r="X525" s="167">
        <f>$W$525*$D$525</f>
        <v>0</v>
      </c>
      <c r="Y525" s="176"/>
      <c r="Z525" s="167">
        <f>$Y$525*$D$525</f>
        <v>0</v>
      </c>
      <c r="AA525" s="176"/>
      <c r="AB525" s="167">
        <f>$AA$525*$D$525</f>
        <v>0</v>
      </c>
      <c r="AC525" s="98">
        <f t="shared" si="8"/>
        <v>0</v>
      </c>
      <c r="AF525" t="s">
        <v>2490</v>
      </c>
    </row>
    <row r="526" spans="1:32" ht="15" customHeight="1" thickBot="1">
      <c r="A526">
        <v>2</v>
      </c>
      <c r="B526" s="995"/>
      <c r="C526" s="997"/>
      <c r="D526" s="999"/>
      <c r="E526" s="162">
        <f>$E$525</f>
        <v>0</v>
      </c>
      <c r="F526" s="163">
        <f>$F$525</f>
        <v>0</v>
      </c>
      <c r="G526" s="164">
        <f>$G$525+$E$526</f>
        <v>0</v>
      </c>
      <c r="H526" s="165">
        <f>$H$525+$F$526</f>
        <v>0</v>
      </c>
      <c r="I526" s="164">
        <f>$I$525+$G$526</f>
        <v>0</v>
      </c>
      <c r="J526" s="165">
        <f>$J$525+$H$526</f>
        <v>0</v>
      </c>
      <c r="K526" s="164">
        <f>$K$525+$I$526</f>
        <v>0</v>
      </c>
      <c r="L526" s="165">
        <f>$L$525+$J$526</f>
        <v>0</v>
      </c>
      <c r="M526" s="164">
        <f>$M$525+$K$526</f>
        <v>0</v>
      </c>
      <c r="N526" s="165">
        <f>$N$525+$L$526</f>
        <v>0</v>
      </c>
      <c r="O526" s="164">
        <f>$O$525+$M$526</f>
        <v>0</v>
      </c>
      <c r="P526" s="165">
        <f>$P$525+$N$526</f>
        <v>0</v>
      </c>
      <c r="Q526" s="164">
        <f>$Q$525+$O$526</f>
        <v>0</v>
      </c>
      <c r="R526" s="165">
        <f>$R$525+$P$526</f>
        <v>0</v>
      </c>
      <c r="S526" s="164">
        <f>$S$525+$Q$526</f>
        <v>0</v>
      </c>
      <c r="T526" s="165">
        <f>$T$525+$R$526</f>
        <v>0</v>
      </c>
      <c r="U526" s="164">
        <f>$U$525+$S$526</f>
        <v>1</v>
      </c>
      <c r="V526" s="165">
        <f>$V$525+$T$526</f>
        <v>0</v>
      </c>
      <c r="W526" s="164">
        <f>$W$525+$U$526</f>
        <v>1</v>
      </c>
      <c r="X526" s="165">
        <f>$X$525+$V$526</f>
        <v>0</v>
      </c>
      <c r="Y526" s="164">
        <f>$Y$525+$W$526</f>
        <v>1</v>
      </c>
      <c r="Z526" s="165">
        <f>$Z$525+$X$526</f>
        <v>0</v>
      </c>
      <c r="AA526" s="164">
        <f>$AA$525+$Y$526</f>
        <v>1</v>
      </c>
      <c r="AB526" s="165">
        <f>$AB$525+$Z$526</f>
        <v>0</v>
      </c>
      <c r="AC526" s="98">
        <f t="shared" si="8"/>
        <v>0</v>
      </c>
    </row>
    <row r="527" spans="1:32" ht="15" customHeight="1">
      <c r="A527">
        <v>1</v>
      </c>
      <c r="B527" s="994" t="str">
        <f>'06.01-ELETRICO E LUMINOTECNICO'!$B$271</f>
        <v>06.06.100.19</v>
      </c>
      <c r="C527" s="996" t="str">
        <f>'06.01-ELETRICO E LUMINOTECNICO'!$C$271</f>
        <v>CABO DE COBRE FLEXÍVEL ISOLADO, 2,5 MM², ANTI-CHAMA 450/750 V, PARA CIRCUITOS TERMINAIS - FORNECIMENTO E INSTALAÇÃO. AF_03/2023</v>
      </c>
      <c r="D527" s="998">
        <f>'06.01-ELETRICO E LUMINOTECNICO'!$H$271</f>
        <v>0</v>
      </c>
      <c r="E527" s="175"/>
      <c r="F527" s="161">
        <f>$E$527*$D$527</f>
        <v>0</v>
      </c>
      <c r="G527" s="176"/>
      <c r="H527" s="167">
        <f>$G$527*$D$527</f>
        <v>0</v>
      </c>
      <c r="I527" s="176"/>
      <c r="J527" s="167">
        <f>$I$527*$D$527</f>
        <v>0</v>
      </c>
      <c r="K527" s="176"/>
      <c r="L527" s="167">
        <f>$K$527*$D$527</f>
        <v>0</v>
      </c>
      <c r="M527" s="176"/>
      <c r="N527" s="167">
        <f>$M$527*$D$527</f>
        <v>0</v>
      </c>
      <c r="O527" s="176"/>
      <c r="P527" s="167">
        <f>$O$527*$D$527</f>
        <v>0</v>
      </c>
      <c r="Q527" s="176"/>
      <c r="R527" s="167">
        <f>$Q$527*$D$527</f>
        <v>0</v>
      </c>
      <c r="S527" s="176"/>
      <c r="T527" s="167">
        <f>$S$527*$D$527</f>
        <v>0</v>
      </c>
      <c r="U527" s="176">
        <v>1</v>
      </c>
      <c r="V527" s="167">
        <f>$U$527*$D$527</f>
        <v>0</v>
      </c>
      <c r="W527" s="176"/>
      <c r="X527" s="167">
        <f>$W$527*$D$527</f>
        <v>0</v>
      </c>
      <c r="Y527" s="176"/>
      <c r="Z527" s="167">
        <f>$Y$527*$D$527</f>
        <v>0</v>
      </c>
      <c r="AA527" s="176"/>
      <c r="AB527" s="167">
        <f>$AA$527*$D$527</f>
        <v>0</v>
      </c>
      <c r="AC527" s="98">
        <f t="shared" si="8"/>
        <v>0</v>
      </c>
      <c r="AF527" t="s">
        <v>2491</v>
      </c>
    </row>
    <row r="528" spans="1:32" ht="15" customHeight="1" thickBot="1">
      <c r="A528">
        <v>2</v>
      </c>
      <c r="B528" s="995"/>
      <c r="C528" s="997"/>
      <c r="D528" s="999"/>
      <c r="E528" s="162">
        <f>$E$527</f>
        <v>0</v>
      </c>
      <c r="F528" s="163">
        <f>$F$527</f>
        <v>0</v>
      </c>
      <c r="G528" s="164">
        <f>$G$527+$E$528</f>
        <v>0</v>
      </c>
      <c r="H528" s="165">
        <f>$H$527+$F$528</f>
        <v>0</v>
      </c>
      <c r="I528" s="164">
        <f>$I$527+$G$528</f>
        <v>0</v>
      </c>
      <c r="J528" s="165">
        <f>$J$527+$H$528</f>
        <v>0</v>
      </c>
      <c r="K528" s="164">
        <f>$K$527+$I$528</f>
        <v>0</v>
      </c>
      <c r="L528" s="165">
        <f>$L$527+$J$528</f>
        <v>0</v>
      </c>
      <c r="M528" s="164">
        <f>$M$527+$K$528</f>
        <v>0</v>
      </c>
      <c r="N528" s="165">
        <f>$N$527+$L$528</f>
        <v>0</v>
      </c>
      <c r="O528" s="164">
        <f>$O$527+$M$528</f>
        <v>0</v>
      </c>
      <c r="P528" s="165">
        <f>$P$527+$N$528</f>
        <v>0</v>
      </c>
      <c r="Q528" s="164">
        <f>$Q$527+$O$528</f>
        <v>0</v>
      </c>
      <c r="R528" s="165">
        <f>$R$527+$P$528</f>
        <v>0</v>
      </c>
      <c r="S528" s="164">
        <f>$S$527+$Q$528</f>
        <v>0</v>
      </c>
      <c r="T528" s="165">
        <f>$T$527+$R$528</f>
        <v>0</v>
      </c>
      <c r="U528" s="164">
        <f>$U$527+$S$528</f>
        <v>1</v>
      </c>
      <c r="V528" s="165">
        <f>$V$527+$T$528</f>
        <v>0</v>
      </c>
      <c r="W528" s="164">
        <f>$W$527+$U$528</f>
        <v>1</v>
      </c>
      <c r="X528" s="165">
        <f>$X$527+$V$528</f>
        <v>0</v>
      </c>
      <c r="Y528" s="164">
        <f>$Y$527+$W$528</f>
        <v>1</v>
      </c>
      <c r="Z528" s="165">
        <f>$Z$527+$X$528</f>
        <v>0</v>
      </c>
      <c r="AA528" s="164">
        <f>$AA$527+$Y$528</f>
        <v>1</v>
      </c>
      <c r="AB528" s="165">
        <f>$AB$527+$Z$528</f>
        <v>0</v>
      </c>
      <c r="AC528" s="98">
        <f t="shared" si="8"/>
        <v>0</v>
      </c>
    </row>
    <row r="529" spans="1:32" ht="15" customHeight="1">
      <c r="A529">
        <v>1</v>
      </c>
      <c r="B529" s="994" t="str">
        <f>'06.01-ELETRICO E LUMINOTECNICO'!$B$272</f>
        <v>06.06.100.20</v>
      </c>
      <c r="C529" s="996" t="str">
        <f>'06.01-ELETRICO E LUMINOTECNICO'!$C$272</f>
        <v>CABO DE COBRE FLEXÍVEL ISOLADO, 4 MM², ANTI-CHAMA 450/750 V, PARA CIRCUITOS TERMINAIS - FORNECIMENTO E INSTALAÇÃO. AF_03/2023</v>
      </c>
      <c r="D529" s="998">
        <f>'06.01-ELETRICO E LUMINOTECNICO'!$H$272</f>
        <v>0</v>
      </c>
      <c r="E529" s="175"/>
      <c r="F529" s="161">
        <f>$E$529*$D$529</f>
        <v>0</v>
      </c>
      <c r="G529" s="176"/>
      <c r="H529" s="167">
        <f>$G$529*$D$529</f>
        <v>0</v>
      </c>
      <c r="I529" s="176"/>
      <c r="J529" s="167">
        <f>$I$529*$D$529</f>
        <v>0</v>
      </c>
      <c r="K529" s="176"/>
      <c r="L529" s="167">
        <f>$K$529*$D$529</f>
        <v>0</v>
      </c>
      <c r="M529" s="176"/>
      <c r="N529" s="167">
        <f>$M$529*$D$529</f>
        <v>0</v>
      </c>
      <c r="O529" s="176"/>
      <c r="P529" s="167">
        <f>$O$529*$D$529</f>
        <v>0</v>
      </c>
      <c r="Q529" s="176"/>
      <c r="R529" s="167">
        <f>$Q$529*$D$529</f>
        <v>0</v>
      </c>
      <c r="S529" s="176"/>
      <c r="T529" s="167">
        <f>$S$529*$D$529</f>
        <v>0</v>
      </c>
      <c r="U529" s="176">
        <v>1</v>
      </c>
      <c r="V529" s="167">
        <f>$U$529*$D$529</f>
        <v>0</v>
      </c>
      <c r="W529" s="176"/>
      <c r="X529" s="167">
        <f>$W$529*$D$529</f>
        <v>0</v>
      </c>
      <c r="Y529" s="176"/>
      <c r="Z529" s="167">
        <f>$Y$529*$D$529</f>
        <v>0</v>
      </c>
      <c r="AA529" s="176"/>
      <c r="AB529" s="167">
        <f>$AA$529*$D$529</f>
        <v>0</v>
      </c>
      <c r="AC529" s="98">
        <f t="shared" si="8"/>
        <v>0</v>
      </c>
      <c r="AF529" t="s">
        <v>2492</v>
      </c>
    </row>
    <row r="530" spans="1:32" ht="15" customHeight="1" thickBot="1">
      <c r="A530">
        <v>2</v>
      </c>
      <c r="B530" s="995"/>
      <c r="C530" s="997"/>
      <c r="D530" s="999"/>
      <c r="E530" s="162">
        <f>$E$529</f>
        <v>0</v>
      </c>
      <c r="F530" s="163">
        <f>$F$529</f>
        <v>0</v>
      </c>
      <c r="G530" s="164">
        <f>$G$529+$E$530</f>
        <v>0</v>
      </c>
      <c r="H530" s="165">
        <f>$H$529+$F$530</f>
        <v>0</v>
      </c>
      <c r="I530" s="164">
        <f>$I$529+$G$530</f>
        <v>0</v>
      </c>
      <c r="J530" s="165">
        <f>$J$529+$H$530</f>
        <v>0</v>
      </c>
      <c r="K530" s="164">
        <f>$K$529+$I$530</f>
        <v>0</v>
      </c>
      <c r="L530" s="165">
        <f>$L$529+$J$530</f>
        <v>0</v>
      </c>
      <c r="M530" s="164">
        <f>$M$529+$K$530</f>
        <v>0</v>
      </c>
      <c r="N530" s="165">
        <f>$N$529+$L$530</f>
        <v>0</v>
      </c>
      <c r="O530" s="164">
        <f>$O$529+$M$530</f>
        <v>0</v>
      </c>
      <c r="P530" s="165">
        <f>$P$529+$N$530</f>
        <v>0</v>
      </c>
      <c r="Q530" s="164">
        <f>$Q$529+$O$530</f>
        <v>0</v>
      </c>
      <c r="R530" s="165">
        <f>$R$529+$P$530</f>
        <v>0</v>
      </c>
      <c r="S530" s="164">
        <f>$S$529+$Q$530</f>
        <v>0</v>
      </c>
      <c r="T530" s="165">
        <f>$T$529+$R$530</f>
        <v>0</v>
      </c>
      <c r="U530" s="164">
        <f>$U$529+$S$530</f>
        <v>1</v>
      </c>
      <c r="V530" s="165">
        <f>$V$529+$T$530</f>
        <v>0</v>
      </c>
      <c r="W530" s="164">
        <f>$W$529+$U$530</f>
        <v>1</v>
      </c>
      <c r="X530" s="165">
        <f>$X$529+$V$530</f>
        <v>0</v>
      </c>
      <c r="Y530" s="164">
        <f>$Y$529+$W$530</f>
        <v>1</v>
      </c>
      <c r="Z530" s="165">
        <f>$Z$529+$X$530</f>
        <v>0</v>
      </c>
      <c r="AA530" s="164">
        <f>$AA$529+$Y$530</f>
        <v>1</v>
      </c>
      <c r="AB530" s="165">
        <f>$AB$529+$Z$530</f>
        <v>0</v>
      </c>
      <c r="AC530" s="98">
        <f t="shared" si="8"/>
        <v>0</v>
      </c>
    </row>
    <row r="531" spans="1:32" ht="15" customHeight="1">
      <c r="A531">
        <v>1</v>
      </c>
      <c r="B531" s="994" t="str">
        <f>'06.01-ELETRICO E LUMINOTECNICO'!$B$273</f>
        <v>06.06.100.21</v>
      </c>
      <c r="C531" s="996" t="str">
        <f>'06.01-ELETRICO E LUMINOTECNICO'!$C$273</f>
        <v>ELETRODUTO DE AÇO GALVANIZADO PESADO, DIÂMETRO DE 25MM (1"), INSTALAÇÃO APARENTE OU SOBRE FORRO COM ABRAÇADEIRA METÁLICA DE CUNHA, TIPO "D", INCLUSIVE ACESSÓRIOS PARA FIXAÇÃO E CONEXÕES</v>
      </c>
      <c r="D531" s="998">
        <f>'06.01-ELETRICO E LUMINOTECNICO'!$H$273</f>
        <v>0</v>
      </c>
      <c r="E531" s="175"/>
      <c r="F531" s="161">
        <f>$E$531*$D$531</f>
        <v>0</v>
      </c>
      <c r="G531" s="176"/>
      <c r="H531" s="167">
        <f>$G$531*$D$531</f>
        <v>0</v>
      </c>
      <c r="I531" s="176"/>
      <c r="J531" s="167">
        <f>$I$531*$D$531</f>
        <v>0</v>
      </c>
      <c r="K531" s="176"/>
      <c r="L531" s="167">
        <f>$K$531*$D$531</f>
        <v>0</v>
      </c>
      <c r="M531" s="176"/>
      <c r="N531" s="167">
        <f>$M$531*$D$531</f>
        <v>0</v>
      </c>
      <c r="O531" s="176"/>
      <c r="P531" s="167">
        <f>$O$531*$D$531</f>
        <v>0</v>
      </c>
      <c r="Q531" s="176"/>
      <c r="R531" s="167">
        <f>$Q$531*$D$531</f>
        <v>0</v>
      </c>
      <c r="S531" s="176"/>
      <c r="T531" s="167">
        <f>$S$531*$D$531</f>
        <v>0</v>
      </c>
      <c r="U531" s="176">
        <v>1</v>
      </c>
      <c r="V531" s="167">
        <f>$U$531*$D$531</f>
        <v>0</v>
      </c>
      <c r="W531" s="176"/>
      <c r="X531" s="167">
        <f>$W$531*$D$531</f>
        <v>0</v>
      </c>
      <c r="Y531" s="176"/>
      <c r="Z531" s="167">
        <f>$Y$531*$D$531</f>
        <v>0</v>
      </c>
      <c r="AA531" s="176"/>
      <c r="AB531" s="167">
        <f>$AA$531*$D$531</f>
        <v>0</v>
      </c>
      <c r="AC531" s="98">
        <f t="shared" si="8"/>
        <v>0</v>
      </c>
      <c r="AF531" t="s">
        <v>2493</v>
      </c>
    </row>
    <row r="532" spans="1:32" ht="15" customHeight="1" thickBot="1">
      <c r="A532">
        <v>2</v>
      </c>
      <c r="B532" s="995"/>
      <c r="C532" s="997"/>
      <c r="D532" s="999"/>
      <c r="E532" s="162">
        <f>$E$531</f>
        <v>0</v>
      </c>
      <c r="F532" s="163">
        <f>$F$531</f>
        <v>0</v>
      </c>
      <c r="G532" s="164">
        <f>$G$531+$E$532</f>
        <v>0</v>
      </c>
      <c r="H532" s="165">
        <f>$H$531+$F$532</f>
        <v>0</v>
      </c>
      <c r="I532" s="164">
        <f>$I$531+$G$532</f>
        <v>0</v>
      </c>
      <c r="J532" s="165">
        <f>$J$531+$H$532</f>
        <v>0</v>
      </c>
      <c r="K532" s="164">
        <f>$K$531+$I$532</f>
        <v>0</v>
      </c>
      <c r="L532" s="165">
        <f>$L$531+$J$532</f>
        <v>0</v>
      </c>
      <c r="M532" s="164">
        <f>$M$531+$K$532</f>
        <v>0</v>
      </c>
      <c r="N532" s="165">
        <f>$N$531+$L$532</f>
        <v>0</v>
      </c>
      <c r="O532" s="164">
        <f>$O$531+$M$532</f>
        <v>0</v>
      </c>
      <c r="P532" s="165">
        <f>$P$531+$N$532</f>
        <v>0</v>
      </c>
      <c r="Q532" s="164">
        <f>$Q$531+$O$532</f>
        <v>0</v>
      </c>
      <c r="R532" s="165">
        <f>$R$531+$P$532</f>
        <v>0</v>
      </c>
      <c r="S532" s="164">
        <f>$S$531+$Q$532</f>
        <v>0</v>
      </c>
      <c r="T532" s="165">
        <f>$T$531+$R$532</f>
        <v>0</v>
      </c>
      <c r="U532" s="164">
        <f>$U$531+$S$532</f>
        <v>1</v>
      </c>
      <c r="V532" s="165">
        <f>$V$531+$T$532</f>
        <v>0</v>
      </c>
      <c r="W532" s="164">
        <f>$W$531+$U$532</f>
        <v>1</v>
      </c>
      <c r="X532" s="165">
        <f>$X$531+$V$532</f>
        <v>0</v>
      </c>
      <c r="Y532" s="164">
        <f>$Y$531+$W$532</f>
        <v>1</v>
      </c>
      <c r="Z532" s="165">
        <f>$Z$531+$X$532</f>
        <v>0</v>
      </c>
      <c r="AA532" s="164">
        <f>$AA$531+$Y$532</f>
        <v>1</v>
      </c>
      <c r="AB532" s="165">
        <f>$AB$531+$Z$532</f>
        <v>0</v>
      </c>
      <c r="AC532" s="98">
        <f t="shared" si="8"/>
        <v>0</v>
      </c>
    </row>
    <row r="533" spans="1:32" ht="15" customHeight="1">
      <c r="A533">
        <v>1</v>
      </c>
      <c r="B533" s="994" t="str">
        <f>'06.01-ELETRICO E LUMINOTECNICO'!$B$274</f>
        <v>06.06.100.22</v>
      </c>
      <c r="C533" s="996" t="str">
        <f>'06.01-ELETRICO E LUMINOTECNICO'!$C$274</f>
        <v>CONDULETE DE ALUMÍNIO, TIPO X, PARA ELETRODUTO DE AÇO GALVANIZADO DN 25 MM (1''), APARENTE - FORNECIMENTO E INSTALAÇÃO. AF_01/2026</v>
      </c>
      <c r="D533" s="998">
        <f>'06.01-ELETRICO E LUMINOTECNICO'!$H$274</f>
        <v>0</v>
      </c>
      <c r="E533" s="175"/>
      <c r="F533" s="161">
        <f>$E$533*$D$533</f>
        <v>0</v>
      </c>
      <c r="G533" s="176"/>
      <c r="H533" s="167">
        <f>$G$533*$D$533</f>
        <v>0</v>
      </c>
      <c r="I533" s="176"/>
      <c r="J533" s="167">
        <f>$I$533*$D$533</f>
        <v>0</v>
      </c>
      <c r="K533" s="176"/>
      <c r="L533" s="167">
        <f>$K$533*$D$533</f>
        <v>0</v>
      </c>
      <c r="M533" s="176"/>
      <c r="N533" s="167">
        <f>$M$533*$D$533</f>
        <v>0</v>
      </c>
      <c r="O533" s="176"/>
      <c r="P533" s="167">
        <f>$O$533*$D$533</f>
        <v>0</v>
      </c>
      <c r="Q533" s="176"/>
      <c r="R533" s="167">
        <f>$Q$533*$D$533</f>
        <v>0</v>
      </c>
      <c r="S533" s="176"/>
      <c r="T533" s="167">
        <f>$S$533*$D$533</f>
        <v>0</v>
      </c>
      <c r="U533" s="176">
        <v>1</v>
      </c>
      <c r="V533" s="167">
        <f>$U$533*$D$533</f>
        <v>0</v>
      </c>
      <c r="W533" s="176"/>
      <c r="X533" s="167">
        <f>$W$533*$D$533</f>
        <v>0</v>
      </c>
      <c r="Y533" s="176"/>
      <c r="Z533" s="167">
        <f>$Y$533*$D$533</f>
        <v>0</v>
      </c>
      <c r="AA533" s="176"/>
      <c r="AB533" s="167">
        <f>$AA$533*$D$533</f>
        <v>0</v>
      </c>
      <c r="AC533" s="98">
        <f t="shared" si="8"/>
        <v>0</v>
      </c>
      <c r="AF533" t="s">
        <v>2494</v>
      </c>
    </row>
    <row r="534" spans="1:32" ht="15" customHeight="1" thickBot="1">
      <c r="A534">
        <v>2</v>
      </c>
      <c r="B534" s="995"/>
      <c r="C534" s="997"/>
      <c r="D534" s="999"/>
      <c r="E534" s="162">
        <f>$E$533</f>
        <v>0</v>
      </c>
      <c r="F534" s="163">
        <f>$F$533</f>
        <v>0</v>
      </c>
      <c r="G534" s="164">
        <f>$G$533+$E$534</f>
        <v>0</v>
      </c>
      <c r="H534" s="165">
        <f>$H$533+$F$534</f>
        <v>0</v>
      </c>
      <c r="I534" s="164">
        <f>$I$533+$G$534</f>
        <v>0</v>
      </c>
      <c r="J534" s="165">
        <f>$J$533+$H$534</f>
        <v>0</v>
      </c>
      <c r="K534" s="164">
        <f>$K$533+$I$534</f>
        <v>0</v>
      </c>
      <c r="L534" s="165">
        <f>$L$533+$J$534</f>
        <v>0</v>
      </c>
      <c r="M534" s="164">
        <f>$M$533+$K$534</f>
        <v>0</v>
      </c>
      <c r="N534" s="165">
        <f>$N$533+$L$534</f>
        <v>0</v>
      </c>
      <c r="O534" s="164">
        <f>$O$533+$M$534</f>
        <v>0</v>
      </c>
      <c r="P534" s="165">
        <f>$P$533+$N$534</f>
        <v>0</v>
      </c>
      <c r="Q534" s="164">
        <f>$Q$533+$O$534</f>
        <v>0</v>
      </c>
      <c r="R534" s="165">
        <f>$R$533+$P$534</f>
        <v>0</v>
      </c>
      <c r="S534" s="164">
        <f>$S$533+$Q$534</f>
        <v>0</v>
      </c>
      <c r="T534" s="165">
        <f>$T$533+$R$534</f>
        <v>0</v>
      </c>
      <c r="U534" s="164">
        <f>$U$533+$S$534</f>
        <v>1</v>
      </c>
      <c r="V534" s="165">
        <f>$V$533+$T$534</f>
        <v>0</v>
      </c>
      <c r="W534" s="164">
        <f>$W$533+$U$534</f>
        <v>1</v>
      </c>
      <c r="X534" s="165">
        <f>$X$533+$V$534</f>
        <v>0</v>
      </c>
      <c r="Y534" s="164">
        <f>$Y$533+$W$534</f>
        <v>1</v>
      </c>
      <c r="Z534" s="165">
        <f>$Z$533+$X$534</f>
        <v>0</v>
      </c>
      <c r="AA534" s="164">
        <f>$AA$533+$Y$534</f>
        <v>1</v>
      </c>
      <c r="AB534" s="165">
        <f>$AB$533+$Z$534</f>
        <v>0</v>
      </c>
      <c r="AC534" s="98">
        <f t="shared" si="8"/>
        <v>0</v>
      </c>
    </row>
    <row r="535" spans="1:32" ht="15" customHeight="1">
      <c r="A535">
        <v>1</v>
      </c>
      <c r="B535" s="994" t="str">
        <f>'06.01-ELETRICO E LUMINOTECNICO'!$B$275</f>
        <v>06.06.100.23</v>
      </c>
      <c r="C535" s="996" t="str">
        <f>'06.01-ELETRICO E LUMINOTECNICO'!$C$275</f>
        <v>CONDULETE DE ALUMINIO, TIPO X, PARA ELETRODUTO DE AÇO GALVANIZADO DN 25MM (1"), APARENTE, INCLUSO SUPORTE, SEM TAMPA - FORNECIMENTO E INSTALAÇÃO</v>
      </c>
      <c r="D535" s="998">
        <f>'06.01-ELETRICO E LUMINOTECNICO'!$H$275</f>
        <v>0</v>
      </c>
      <c r="E535" s="175"/>
      <c r="F535" s="161">
        <f>$E$535*$D$535</f>
        <v>0</v>
      </c>
      <c r="G535" s="176"/>
      <c r="H535" s="167">
        <f>$G$535*$D$535</f>
        <v>0</v>
      </c>
      <c r="I535" s="176"/>
      <c r="J535" s="167">
        <f>$I$535*$D$535</f>
        <v>0</v>
      </c>
      <c r="K535" s="176"/>
      <c r="L535" s="167">
        <f>$K$535*$D$535</f>
        <v>0</v>
      </c>
      <c r="M535" s="176"/>
      <c r="N535" s="167">
        <f>$M$535*$D$535</f>
        <v>0</v>
      </c>
      <c r="O535" s="176"/>
      <c r="P535" s="167">
        <f>$O$535*$D$535</f>
        <v>0</v>
      </c>
      <c r="Q535" s="176"/>
      <c r="R535" s="167">
        <f>$Q$535*$D$535</f>
        <v>0</v>
      </c>
      <c r="S535" s="176"/>
      <c r="T535" s="167">
        <f>$S$535*$D$535</f>
        <v>0</v>
      </c>
      <c r="U535" s="176">
        <v>1</v>
      </c>
      <c r="V535" s="167">
        <f>$U$535*$D$535</f>
        <v>0</v>
      </c>
      <c r="W535" s="176"/>
      <c r="X535" s="167">
        <f>$W$535*$D$535</f>
        <v>0</v>
      </c>
      <c r="Y535" s="176"/>
      <c r="Z535" s="167">
        <f>$Y$535*$D$535</f>
        <v>0</v>
      </c>
      <c r="AA535" s="176"/>
      <c r="AB535" s="167">
        <f>$AA$535*$D$535</f>
        <v>0</v>
      </c>
      <c r="AC535" s="98">
        <f t="shared" si="8"/>
        <v>0</v>
      </c>
      <c r="AF535" t="s">
        <v>2495</v>
      </c>
    </row>
    <row r="536" spans="1:32" ht="15" customHeight="1" thickBot="1">
      <c r="A536">
        <v>2</v>
      </c>
      <c r="B536" s="995"/>
      <c r="C536" s="997"/>
      <c r="D536" s="999"/>
      <c r="E536" s="162">
        <f>$E$535</f>
        <v>0</v>
      </c>
      <c r="F536" s="163">
        <f>$F$535</f>
        <v>0</v>
      </c>
      <c r="G536" s="164">
        <f>$G$535+$E$536</f>
        <v>0</v>
      </c>
      <c r="H536" s="165">
        <f>$H$535+$F$536</f>
        <v>0</v>
      </c>
      <c r="I536" s="164">
        <f>$I$535+$G$536</f>
        <v>0</v>
      </c>
      <c r="J536" s="165">
        <f>$J$535+$H$536</f>
        <v>0</v>
      </c>
      <c r="K536" s="164">
        <f>$K$535+$I$536</f>
        <v>0</v>
      </c>
      <c r="L536" s="165">
        <f>$L$535+$J$536</f>
        <v>0</v>
      </c>
      <c r="M536" s="164">
        <f>$M$535+$K$536</f>
        <v>0</v>
      </c>
      <c r="N536" s="165">
        <f>$N$535+$L$536</f>
        <v>0</v>
      </c>
      <c r="O536" s="164">
        <f>$O$535+$M$536</f>
        <v>0</v>
      </c>
      <c r="P536" s="165">
        <f>$P$535+$N$536</f>
        <v>0</v>
      </c>
      <c r="Q536" s="164">
        <f>$Q$535+$O$536</f>
        <v>0</v>
      </c>
      <c r="R536" s="165">
        <f>$R$535+$P$536</f>
        <v>0</v>
      </c>
      <c r="S536" s="164">
        <f>$S$535+$Q$536</f>
        <v>0</v>
      </c>
      <c r="T536" s="165">
        <f>$T$535+$R$536</f>
        <v>0</v>
      </c>
      <c r="U536" s="164">
        <f>$U$535+$S$536</f>
        <v>1</v>
      </c>
      <c r="V536" s="165">
        <f>$V$535+$T$536</f>
        <v>0</v>
      </c>
      <c r="W536" s="164">
        <f>$W$535+$U$536</f>
        <v>1</v>
      </c>
      <c r="X536" s="165">
        <f>$X$535+$V$536</f>
        <v>0</v>
      </c>
      <c r="Y536" s="164">
        <f>$Y$535+$W$536</f>
        <v>1</v>
      </c>
      <c r="Z536" s="165">
        <f>$Z$535+$X$536</f>
        <v>0</v>
      </c>
      <c r="AA536" s="164">
        <f>$AA$535+$Y$536</f>
        <v>1</v>
      </c>
      <c r="AB536" s="165">
        <f>$AB$535+$Z$536</f>
        <v>0</v>
      </c>
      <c r="AC536" s="98">
        <f t="shared" si="8"/>
        <v>0</v>
      </c>
    </row>
    <row r="537" spans="1:32" ht="15" customHeight="1">
      <c r="A537">
        <v>1</v>
      </c>
      <c r="B537" s="994" t="str">
        <f>'06.01-ELETRICO E LUMINOTECNICO'!$B$276</f>
        <v>06.06.100.24</v>
      </c>
      <c r="C537" s="996" t="str">
        <f>'06.01-ELETRICO E LUMINOTECNICO'!$C$276</f>
        <v>TOMADA BAIXA DE EMBUTIR (1 MÓDULO), 2P+T 10 A, INCLUINDO SUPORTE E PLACA EM ALUMÍNIO - FORNECIMENTO E INSTALAÇÃO.</v>
      </c>
      <c r="D537" s="998">
        <f>'06.01-ELETRICO E LUMINOTECNICO'!$H$276</f>
        <v>0</v>
      </c>
      <c r="E537" s="175"/>
      <c r="F537" s="161">
        <f>$E$537*$D$537</f>
        <v>0</v>
      </c>
      <c r="G537" s="176"/>
      <c r="H537" s="167">
        <f>$G$537*$D$537</f>
        <v>0</v>
      </c>
      <c r="I537" s="176"/>
      <c r="J537" s="167">
        <f>$I$537*$D$537</f>
        <v>0</v>
      </c>
      <c r="K537" s="176"/>
      <c r="L537" s="167">
        <f>$K$537*$D$537</f>
        <v>0</v>
      </c>
      <c r="M537" s="176"/>
      <c r="N537" s="167">
        <f>$M$537*$D$537</f>
        <v>0</v>
      </c>
      <c r="O537" s="176"/>
      <c r="P537" s="167">
        <f>$O$537*$D$537</f>
        <v>0</v>
      </c>
      <c r="Q537" s="176"/>
      <c r="R537" s="167">
        <f>$Q$537*$D$537</f>
        <v>0</v>
      </c>
      <c r="S537" s="176"/>
      <c r="T537" s="167">
        <f>$S$537*$D$537</f>
        <v>0</v>
      </c>
      <c r="U537" s="176">
        <v>1</v>
      </c>
      <c r="V537" s="167">
        <f>$U$537*$D$537</f>
        <v>0</v>
      </c>
      <c r="W537" s="176"/>
      <c r="X537" s="167">
        <f>$W$537*$D$537</f>
        <v>0</v>
      </c>
      <c r="Y537" s="176"/>
      <c r="Z537" s="167">
        <f>$Y$537*$D$537</f>
        <v>0</v>
      </c>
      <c r="AA537" s="176"/>
      <c r="AB537" s="167">
        <f>$AA$537*$D$537</f>
        <v>0</v>
      </c>
      <c r="AC537" s="98">
        <f t="shared" si="8"/>
        <v>0</v>
      </c>
      <c r="AF537" t="s">
        <v>2496</v>
      </c>
    </row>
    <row r="538" spans="1:32" ht="15" customHeight="1" thickBot="1">
      <c r="A538">
        <v>2</v>
      </c>
      <c r="B538" s="995"/>
      <c r="C538" s="997"/>
      <c r="D538" s="999"/>
      <c r="E538" s="162">
        <f>$E$537</f>
        <v>0</v>
      </c>
      <c r="F538" s="163">
        <f>$F$537</f>
        <v>0</v>
      </c>
      <c r="G538" s="164">
        <f>$G$537+$E$538</f>
        <v>0</v>
      </c>
      <c r="H538" s="165">
        <f>$H$537+$F$538</f>
        <v>0</v>
      </c>
      <c r="I538" s="164">
        <f>$I$537+$G$538</f>
        <v>0</v>
      </c>
      <c r="J538" s="165">
        <f>$J$537+$H$538</f>
        <v>0</v>
      </c>
      <c r="K538" s="164">
        <f>$K$537+$I$538</f>
        <v>0</v>
      </c>
      <c r="L538" s="165">
        <f>$L$537+$J$538</f>
        <v>0</v>
      </c>
      <c r="M538" s="164">
        <f>$M$537+$K$538</f>
        <v>0</v>
      </c>
      <c r="N538" s="165">
        <f>$N$537+$L$538</f>
        <v>0</v>
      </c>
      <c r="O538" s="164">
        <f>$O$537+$M$538</f>
        <v>0</v>
      </c>
      <c r="P538" s="165">
        <f>$P$537+$N$538</f>
        <v>0</v>
      </c>
      <c r="Q538" s="164">
        <f>$Q$537+$O$538</f>
        <v>0</v>
      </c>
      <c r="R538" s="165">
        <f>$R$537+$P$538</f>
        <v>0</v>
      </c>
      <c r="S538" s="164">
        <f>$S$537+$Q$538</f>
        <v>0</v>
      </c>
      <c r="T538" s="165">
        <f>$T$537+$R$538</f>
        <v>0</v>
      </c>
      <c r="U538" s="164">
        <f>$U$537+$S$538</f>
        <v>1</v>
      </c>
      <c r="V538" s="165">
        <f>$V$537+$T$538</f>
        <v>0</v>
      </c>
      <c r="W538" s="164">
        <f>$W$537+$U$538</f>
        <v>1</v>
      </c>
      <c r="X538" s="165">
        <f>$X$537+$V$538</f>
        <v>0</v>
      </c>
      <c r="Y538" s="164">
        <f>$Y$537+$W$538</f>
        <v>1</v>
      </c>
      <c r="Z538" s="165">
        <f>$Z$537+$X$538</f>
        <v>0</v>
      </c>
      <c r="AA538" s="164">
        <f>$AA$537+$Y$538</f>
        <v>1</v>
      </c>
      <c r="AB538" s="165">
        <f>$AB$537+$Z$538</f>
        <v>0</v>
      </c>
      <c r="AC538" s="98">
        <f t="shared" si="8"/>
        <v>0</v>
      </c>
    </row>
    <row r="539" spans="1:32" ht="15" customHeight="1">
      <c r="A539">
        <v>1</v>
      </c>
      <c r="B539" s="994" t="str">
        <f>'06.01-ELETRICO E LUMINOTECNICO'!$B$277</f>
        <v>06.06.100.25</v>
      </c>
      <c r="C539" s="996" t="str">
        <f>'06.01-ELETRICO E LUMINOTECNICO'!$C$277</f>
        <v>TOMADA MÉDIA DE EMBUTIR (1 MÓDULO), 2P+T 10 A, INCLUINDO SUPORTE E PLACA EM ALUMÍNIO - FORNECIMENTO E INSTALAÇÃO.</v>
      </c>
      <c r="D539" s="998">
        <f>'06.01-ELETRICO E LUMINOTECNICO'!$H$277</f>
        <v>0</v>
      </c>
      <c r="E539" s="175"/>
      <c r="F539" s="161">
        <f>$E$539*$D$539</f>
        <v>0</v>
      </c>
      <c r="G539" s="176"/>
      <c r="H539" s="167">
        <f>$G$539*$D$539</f>
        <v>0</v>
      </c>
      <c r="I539" s="176"/>
      <c r="J539" s="167">
        <f>$I$539*$D$539</f>
        <v>0</v>
      </c>
      <c r="K539" s="176"/>
      <c r="L539" s="167">
        <f>$K$539*$D$539</f>
        <v>0</v>
      </c>
      <c r="M539" s="176"/>
      <c r="N539" s="167">
        <f>$M$539*$D$539</f>
        <v>0</v>
      </c>
      <c r="O539" s="176"/>
      <c r="P539" s="167">
        <f>$O$539*$D$539</f>
        <v>0</v>
      </c>
      <c r="Q539" s="176"/>
      <c r="R539" s="167">
        <f>$Q$539*$D$539</f>
        <v>0</v>
      </c>
      <c r="S539" s="176"/>
      <c r="T539" s="167">
        <f>$S$539*$D$539</f>
        <v>0</v>
      </c>
      <c r="U539" s="176">
        <v>1</v>
      </c>
      <c r="V539" s="167">
        <f>$U$539*$D$539</f>
        <v>0</v>
      </c>
      <c r="W539" s="176"/>
      <c r="X539" s="167">
        <f>$W$539*$D$539</f>
        <v>0</v>
      </c>
      <c r="Y539" s="176"/>
      <c r="Z539" s="167">
        <f>$Y$539*$D$539</f>
        <v>0</v>
      </c>
      <c r="AA539" s="176"/>
      <c r="AB539" s="167">
        <f>$AA$539*$D$539</f>
        <v>0</v>
      </c>
      <c r="AC539" s="98">
        <f t="shared" si="8"/>
        <v>0</v>
      </c>
      <c r="AF539" t="s">
        <v>2497</v>
      </c>
    </row>
    <row r="540" spans="1:32" ht="15" customHeight="1" thickBot="1">
      <c r="A540">
        <v>2</v>
      </c>
      <c r="B540" s="995"/>
      <c r="C540" s="997"/>
      <c r="D540" s="999"/>
      <c r="E540" s="162">
        <f>$E$539</f>
        <v>0</v>
      </c>
      <c r="F540" s="163">
        <f>$F$539</f>
        <v>0</v>
      </c>
      <c r="G540" s="164">
        <f>$G$539+$E$540</f>
        <v>0</v>
      </c>
      <c r="H540" s="165">
        <f>$H$539+$F$540</f>
        <v>0</v>
      </c>
      <c r="I540" s="164">
        <f>$I$539+$G$540</f>
        <v>0</v>
      </c>
      <c r="J540" s="165">
        <f>$J$539+$H$540</f>
        <v>0</v>
      </c>
      <c r="K540" s="164">
        <f>$K$539+$I$540</f>
        <v>0</v>
      </c>
      <c r="L540" s="165">
        <f>$L$539+$J$540</f>
        <v>0</v>
      </c>
      <c r="M540" s="164">
        <f>$M$539+$K$540</f>
        <v>0</v>
      </c>
      <c r="N540" s="165">
        <f>$N$539+$L$540</f>
        <v>0</v>
      </c>
      <c r="O540" s="164">
        <f>$O$539+$M$540</f>
        <v>0</v>
      </c>
      <c r="P540" s="165">
        <f>$P$539+$N$540</f>
        <v>0</v>
      </c>
      <c r="Q540" s="164">
        <f>$Q$539+$O$540</f>
        <v>0</v>
      </c>
      <c r="R540" s="165">
        <f>$R$539+$P$540</f>
        <v>0</v>
      </c>
      <c r="S540" s="164">
        <f>$S$539+$Q$540</f>
        <v>0</v>
      </c>
      <c r="T540" s="165">
        <f>$T$539+$R$540</f>
        <v>0</v>
      </c>
      <c r="U540" s="164">
        <f>$U$539+$S$540</f>
        <v>1</v>
      </c>
      <c r="V540" s="165">
        <f>$V$539+$T$540</f>
        <v>0</v>
      </c>
      <c r="W540" s="164">
        <f>$W$539+$U$540</f>
        <v>1</v>
      </c>
      <c r="X540" s="165">
        <f>$X$539+$V$540</f>
        <v>0</v>
      </c>
      <c r="Y540" s="164">
        <f>$Y$539+$W$540</f>
        <v>1</v>
      </c>
      <c r="Z540" s="165">
        <f>$Z$539+$X$540</f>
        <v>0</v>
      </c>
      <c r="AA540" s="164">
        <f>$AA$539+$Y$540</f>
        <v>1</v>
      </c>
      <c r="AB540" s="165">
        <f>$AB$539+$Z$540</f>
        <v>0</v>
      </c>
      <c r="AC540" s="98">
        <f t="shared" si="8"/>
        <v>0</v>
      </c>
    </row>
    <row r="541" spans="1:32" ht="15" customHeight="1">
      <c r="A541">
        <v>1</v>
      </c>
      <c r="B541" s="994" t="str">
        <f>'06.01-ELETRICO E LUMINOTECNICO'!$B$278</f>
        <v>06.06.100.26</v>
      </c>
      <c r="C541" s="996" t="str">
        <f>'06.01-ELETRICO E LUMINOTECNICO'!$C$278</f>
        <v>TOMADA ALTA DE EMBUTIR (1 MÓDULO), 2P+T 10 A, INCLUINDO SUPORTE E PLACA EM ALUMÍNIO - FORNECIMENTO E INSTALAÇÃO.</v>
      </c>
      <c r="D541" s="998">
        <f>'06.01-ELETRICO E LUMINOTECNICO'!$H$278</f>
        <v>0</v>
      </c>
      <c r="E541" s="175"/>
      <c r="F541" s="161">
        <f>$E$541*$D$541</f>
        <v>0</v>
      </c>
      <c r="G541" s="176"/>
      <c r="H541" s="167">
        <f>$G$541*$D$541</f>
        <v>0</v>
      </c>
      <c r="I541" s="176"/>
      <c r="J541" s="167">
        <f>$I$541*$D$541</f>
        <v>0</v>
      </c>
      <c r="K541" s="176"/>
      <c r="L541" s="167">
        <f>$K$541*$D$541</f>
        <v>0</v>
      </c>
      <c r="M541" s="176"/>
      <c r="N541" s="167">
        <f>$M$541*$D$541</f>
        <v>0</v>
      </c>
      <c r="O541" s="176"/>
      <c r="P541" s="167">
        <f>$O$541*$D$541</f>
        <v>0</v>
      </c>
      <c r="Q541" s="176"/>
      <c r="R541" s="167">
        <f>$Q$541*$D$541</f>
        <v>0</v>
      </c>
      <c r="S541" s="176"/>
      <c r="T541" s="167">
        <f>$S$541*$D$541</f>
        <v>0</v>
      </c>
      <c r="U541" s="176">
        <v>1</v>
      </c>
      <c r="V541" s="167">
        <f>$U$541*$D$541</f>
        <v>0</v>
      </c>
      <c r="W541" s="176"/>
      <c r="X541" s="167">
        <f>$W$541*$D$541</f>
        <v>0</v>
      </c>
      <c r="Y541" s="176"/>
      <c r="Z541" s="167">
        <f>$Y$541*$D$541</f>
        <v>0</v>
      </c>
      <c r="AA541" s="176"/>
      <c r="AB541" s="167">
        <f>$AA$541*$D$541</f>
        <v>0</v>
      </c>
      <c r="AC541" s="98">
        <f t="shared" si="8"/>
        <v>0</v>
      </c>
      <c r="AF541" t="s">
        <v>2498</v>
      </c>
    </row>
    <row r="542" spans="1:32" ht="15" customHeight="1" thickBot="1">
      <c r="A542">
        <v>2</v>
      </c>
      <c r="B542" s="995"/>
      <c r="C542" s="997"/>
      <c r="D542" s="999"/>
      <c r="E542" s="162">
        <f>$E$541</f>
        <v>0</v>
      </c>
      <c r="F542" s="163">
        <f>$F$541</f>
        <v>0</v>
      </c>
      <c r="G542" s="164">
        <f>$G$541+$E$542</f>
        <v>0</v>
      </c>
      <c r="H542" s="165">
        <f>$H$541+$F$542</f>
        <v>0</v>
      </c>
      <c r="I542" s="164">
        <f>$I$541+$G$542</f>
        <v>0</v>
      </c>
      <c r="J542" s="165">
        <f>$J$541+$H$542</f>
        <v>0</v>
      </c>
      <c r="K542" s="164">
        <f>$K$541+$I$542</f>
        <v>0</v>
      </c>
      <c r="L542" s="165">
        <f>$L$541+$J$542</f>
        <v>0</v>
      </c>
      <c r="M542" s="164">
        <f>$M$541+$K$542</f>
        <v>0</v>
      </c>
      <c r="N542" s="165">
        <f>$N$541+$L$542</f>
        <v>0</v>
      </c>
      <c r="O542" s="164">
        <f>$O$541+$M$542</f>
        <v>0</v>
      </c>
      <c r="P542" s="165">
        <f>$P$541+$N$542</f>
        <v>0</v>
      </c>
      <c r="Q542" s="164">
        <f>$Q$541+$O$542</f>
        <v>0</v>
      </c>
      <c r="R542" s="165">
        <f>$R$541+$P$542</f>
        <v>0</v>
      </c>
      <c r="S542" s="164">
        <f>$S$541+$Q$542</f>
        <v>0</v>
      </c>
      <c r="T542" s="165">
        <f>$T$541+$R$542</f>
        <v>0</v>
      </c>
      <c r="U542" s="164">
        <f>$U$541+$S$542</f>
        <v>1</v>
      </c>
      <c r="V542" s="165">
        <f>$V$541+$T$542</f>
        <v>0</v>
      </c>
      <c r="W542" s="164">
        <f>$W$541+$U$542</f>
        <v>1</v>
      </c>
      <c r="X542" s="165">
        <f>$X$541+$V$542</f>
        <v>0</v>
      </c>
      <c r="Y542" s="164">
        <f>$Y$541+$W$542</f>
        <v>1</v>
      </c>
      <c r="Z542" s="165">
        <f>$Z$541+$X$542</f>
        <v>0</v>
      </c>
      <c r="AA542" s="164">
        <f>$AA$541+$Y$542</f>
        <v>1</v>
      </c>
      <c r="AB542" s="165">
        <f>$AB$541+$Z$542</f>
        <v>0</v>
      </c>
      <c r="AC542" s="98">
        <f t="shared" si="8"/>
        <v>0</v>
      </c>
    </row>
    <row r="543" spans="1:32" ht="15" customHeight="1">
      <c r="A543">
        <v>1</v>
      </c>
      <c r="B543" s="994" t="str">
        <f>'06.01-ELETRICO E LUMINOTECNICO'!$B$279</f>
        <v>06.06.100.27</v>
      </c>
      <c r="C543" s="996" t="str">
        <f>'06.01-ELETRICO E LUMINOTECNICO'!$C$279</f>
        <v>INTERRUPTOR SIMPLES (1 MÓDULO), 10A/250V, INCLUINDO SUPORTE E PLACA EM ALUMÍNIO- FORNECIMENTO E INSTALAÇÃO.</v>
      </c>
      <c r="D543" s="998">
        <f>'06.01-ELETRICO E LUMINOTECNICO'!$H$279</f>
        <v>0</v>
      </c>
      <c r="E543" s="175"/>
      <c r="F543" s="161">
        <f>$E$543*$D$543</f>
        <v>0</v>
      </c>
      <c r="G543" s="176"/>
      <c r="H543" s="167">
        <f>$G$543*$D$543</f>
        <v>0</v>
      </c>
      <c r="I543" s="176"/>
      <c r="J543" s="167">
        <f>$I$543*$D$543</f>
        <v>0</v>
      </c>
      <c r="K543" s="176"/>
      <c r="L543" s="167">
        <f>$K$543*$D$543</f>
        <v>0</v>
      </c>
      <c r="M543" s="176"/>
      <c r="N543" s="167">
        <f>$M$543*$D$543</f>
        <v>0</v>
      </c>
      <c r="O543" s="176"/>
      <c r="P543" s="167">
        <f>$O$543*$D$543</f>
        <v>0</v>
      </c>
      <c r="Q543" s="176"/>
      <c r="R543" s="167">
        <f>$Q$543*$D$543</f>
        <v>0</v>
      </c>
      <c r="S543" s="176"/>
      <c r="T543" s="167">
        <f>$S$543*$D$543</f>
        <v>0</v>
      </c>
      <c r="U543" s="176">
        <v>1</v>
      </c>
      <c r="V543" s="167">
        <f>$U$543*$D$543</f>
        <v>0</v>
      </c>
      <c r="W543" s="176"/>
      <c r="X543" s="167">
        <f>$W$543*$D$543</f>
        <v>0</v>
      </c>
      <c r="Y543" s="176"/>
      <c r="Z543" s="167">
        <f>$Y$543*$D$543</f>
        <v>0</v>
      </c>
      <c r="AA543" s="176"/>
      <c r="AB543" s="167">
        <f>$AA$543*$D$543</f>
        <v>0</v>
      </c>
      <c r="AC543" s="98">
        <f t="shared" si="8"/>
        <v>0</v>
      </c>
      <c r="AF543" t="s">
        <v>2499</v>
      </c>
    </row>
    <row r="544" spans="1:32" ht="15" customHeight="1" thickBot="1">
      <c r="A544">
        <v>2</v>
      </c>
      <c r="B544" s="995"/>
      <c r="C544" s="997"/>
      <c r="D544" s="999"/>
      <c r="E544" s="162">
        <f>$E$543</f>
        <v>0</v>
      </c>
      <c r="F544" s="163">
        <f>$F$543</f>
        <v>0</v>
      </c>
      <c r="G544" s="164">
        <f>$G$543+$E$544</f>
        <v>0</v>
      </c>
      <c r="H544" s="165">
        <f>$H$543+$F$544</f>
        <v>0</v>
      </c>
      <c r="I544" s="164">
        <f>$I$543+$G$544</f>
        <v>0</v>
      </c>
      <c r="J544" s="165">
        <f>$J$543+$H$544</f>
        <v>0</v>
      </c>
      <c r="K544" s="164">
        <f>$K$543+$I$544</f>
        <v>0</v>
      </c>
      <c r="L544" s="165">
        <f>$L$543+$J$544</f>
        <v>0</v>
      </c>
      <c r="M544" s="164">
        <f>$M$543+$K$544</f>
        <v>0</v>
      </c>
      <c r="N544" s="165">
        <f>$N$543+$L$544</f>
        <v>0</v>
      </c>
      <c r="O544" s="164">
        <f>$O$543+$M$544</f>
        <v>0</v>
      </c>
      <c r="P544" s="165">
        <f>$P$543+$N$544</f>
        <v>0</v>
      </c>
      <c r="Q544" s="164">
        <f>$Q$543+$O$544</f>
        <v>0</v>
      </c>
      <c r="R544" s="165">
        <f>$R$543+$P$544</f>
        <v>0</v>
      </c>
      <c r="S544" s="164">
        <f>$S$543+$Q$544</f>
        <v>0</v>
      </c>
      <c r="T544" s="165">
        <f>$T$543+$R$544</f>
        <v>0</v>
      </c>
      <c r="U544" s="164">
        <f>$U$543+$S$544</f>
        <v>1</v>
      </c>
      <c r="V544" s="165">
        <f>$V$543+$T$544</f>
        <v>0</v>
      </c>
      <c r="W544" s="164">
        <f>$W$543+$U$544</f>
        <v>1</v>
      </c>
      <c r="X544" s="165">
        <f>$X$543+$V$544</f>
        <v>0</v>
      </c>
      <c r="Y544" s="164">
        <f>$Y$543+$W$544</f>
        <v>1</v>
      </c>
      <c r="Z544" s="165">
        <f>$Z$543+$X$544</f>
        <v>0</v>
      </c>
      <c r="AA544" s="164">
        <f>$AA$543+$Y$544</f>
        <v>1</v>
      </c>
      <c r="AB544" s="165">
        <f>$AB$543+$Z$544</f>
        <v>0</v>
      </c>
      <c r="AC544" s="98">
        <f t="shared" si="8"/>
        <v>0</v>
      </c>
    </row>
    <row r="545" spans="1:32" ht="15" customHeight="1">
      <c r="A545">
        <v>1</v>
      </c>
      <c r="B545" s="994" t="str">
        <f>'06.01-ELETRICO E LUMINOTECNICO'!$B$280</f>
        <v>06.06.100.28</v>
      </c>
      <c r="C545" s="996" t="str">
        <f>'06.01-ELETRICO E LUMINOTECNICO'!$C$280</f>
        <v>INTERRUPTOR SIMPLES (2 MÓDULOS), 10A/250V, INCLUINDO SUPORTE E PLACA EM ALUMÍNIO - FORNECIMENTO E INSTALAÇÃO.</v>
      </c>
      <c r="D545" s="998">
        <f>'06.01-ELETRICO E LUMINOTECNICO'!$H$280</f>
        <v>0</v>
      </c>
      <c r="E545" s="175"/>
      <c r="F545" s="161">
        <f>$E$545*$D$545</f>
        <v>0</v>
      </c>
      <c r="G545" s="176"/>
      <c r="H545" s="167">
        <f>$G$545*$D$545</f>
        <v>0</v>
      </c>
      <c r="I545" s="176"/>
      <c r="J545" s="167">
        <f>$I$545*$D$545</f>
        <v>0</v>
      </c>
      <c r="K545" s="176"/>
      <c r="L545" s="167">
        <f>$K$545*$D$545</f>
        <v>0</v>
      </c>
      <c r="M545" s="176"/>
      <c r="N545" s="167">
        <f>$M$545*$D$545</f>
        <v>0</v>
      </c>
      <c r="O545" s="176"/>
      <c r="P545" s="167">
        <f>$O$545*$D$545</f>
        <v>0</v>
      </c>
      <c r="Q545" s="176"/>
      <c r="R545" s="167">
        <f>$Q$545*$D$545</f>
        <v>0</v>
      </c>
      <c r="S545" s="176"/>
      <c r="T545" s="167">
        <f>$S$545*$D$545</f>
        <v>0</v>
      </c>
      <c r="U545" s="176">
        <v>1</v>
      </c>
      <c r="V545" s="167">
        <f>$U$545*$D$545</f>
        <v>0</v>
      </c>
      <c r="W545" s="176"/>
      <c r="X545" s="167">
        <f>$W$545*$D$545</f>
        <v>0</v>
      </c>
      <c r="Y545" s="176"/>
      <c r="Z545" s="167">
        <f>$Y$545*$D$545</f>
        <v>0</v>
      </c>
      <c r="AA545" s="176"/>
      <c r="AB545" s="167">
        <f>$AA$545*$D$545</f>
        <v>0</v>
      </c>
      <c r="AC545" s="98">
        <f t="shared" si="8"/>
        <v>0</v>
      </c>
      <c r="AF545" t="s">
        <v>2500</v>
      </c>
    </row>
    <row r="546" spans="1:32" ht="15" customHeight="1" thickBot="1">
      <c r="A546">
        <v>2</v>
      </c>
      <c r="B546" s="995"/>
      <c r="C546" s="997"/>
      <c r="D546" s="999"/>
      <c r="E546" s="162">
        <f>$E$545</f>
        <v>0</v>
      </c>
      <c r="F546" s="163">
        <f>$F$545</f>
        <v>0</v>
      </c>
      <c r="G546" s="164">
        <f>$G$545+$E$546</f>
        <v>0</v>
      </c>
      <c r="H546" s="165">
        <f>$H$545+$F$546</f>
        <v>0</v>
      </c>
      <c r="I546" s="164">
        <f>$I$545+$G$546</f>
        <v>0</v>
      </c>
      <c r="J546" s="165">
        <f>$J$545+$H$546</f>
        <v>0</v>
      </c>
      <c r="K546" s="164">
        <f>$K$545+$I$546</f>
        <v>0</v>
      </c>
      <c r="L546" s="165">
        <f>$L$545+$J$546</f>
        <v>0</v>
      </c>
      <c r="M546" s="164">
        <f>$M$545+$K$546</f>
        <v>0</v>
      </c>
      <c r="N546" s="165">
        <f>$N$545+$L$546</f>
        <v>0</v>
      </c>
      <c r="O546" s="164">
        <f>$O$545+$M$546</f>
        <v>0</v>
      </c>
      <c r="P546" s="165">
        <f>$P$545+$N$546</f>
        <v>0</v>
      </c>
      <c r="Q546" s="164">
        <f>$Q$545+$O$546</f>
        <v>0</v>
      </c>
      <c r="R546" s="165">
        <f>$R$545+$P$546</f>
        <v>0</v>
      </c>
      <c r="S546" s="164">
        <f>$S$545+$Q$546</f>
        <v>0</v>
      </c>
      <c r="T546" s="165">
        <f>$T$545+$R$546</f>
        <v>0</v>
      </c>
      <c r="U546" s="164">
        <f>$U$545+$S$546</f>
        <v>1</v>
      </c>
      <c r="V546" s="165">
        <f>$V$545+$T$546</f>
        <v>0</v>
      </c>
      <c r="W546" s="164">
        <f>$W$545+$U$546</f>
        <v>1</v>
      </c>
      <c r="X546" s="165">
        <f>$X$545+$V$546</f>
        <v>0</v>
      </c>
      <c r="Y546" s="164">
        <f>$Y$545+$W$546</f>
        <v>1</v>
      </c>
      <c r="Z546" s="165">
        <f>$Z$545+$X$546</f>
        <v>0</v>
      </c>
      <c r="AA546" s="164">
        <f>$AA$545+$Y$546</f>
        <v>1</v>
      </c>
      <c r="AB546" s="165">
        <f>$AB$545+$Z$546</f>
        <v>0</v>
      </c>
      <c r="AC546" s="98">
        <f t="shared" si="8"/>
        <v>0</v>
      </c>
    </row>
    <row r="547" spans="1:32" ht="15" customHeight="1">
      <c r="A547">
        <v>1</v>
      </c>
      <c r="B547" s="994" t="str">
        <f>'06.01-ELETRICO E LUMINOTECNICO'!$B$281</f>
        <v>06.06.100.29</v>
      </c>
      <c r="C547" s="996" t="str">
        <f>'06.01-ELETRICO E LUMINOTECNICO'!$C$281</f>
        <v>INTERRUPTOR SIMPLES (3 MÓDULOS), 10A/250V, INCLUINDO SUPORTE E PLACA EM ALUMÍNIO - FORNECIMENTO E INSTALAÇÃO.</v>
      </c>
      <c r="D547" s="998">
        <f>'06.01-ELETRICO E LUMINOTECNICO'!$H$281</f>
        <v>0</v>
      </c>
      <c r="E547" s="175"/>
      <c r="F547" s="161">
        <f>$E$547*$D$547</f>
        <v>0</v>
      </c>
      <c r="G547" s="176"/>
      <c r="H547" s="167">
        <f>$G$547*$D$547</f>
        <v>0</v>
      </c>
      <c r="I547" s="176"/>
      <c r="J547" s="167">
        <f>$I$547*$D$547</f>
        <v>0</v>
      </c>
      <c r="K547" s="176"/>
      <c r="L547" s="167">
        <f>$K$547*$D$547</f>
        <v>0</v>
      </c>
      <c r="M547" s="176"/>
      <c r="N547" s="167">
        <f>$M$547*$D$547</f>
        <v>0</v>
      </c>
      <c r="O547" s="176"/>
      <c r="P547" s="167">
        <f>$O$547*$D$547</f>
        <v>0</v>
      </c>
      <c r="Q547" s="176"/>
      <c r="R547" s="167">
        <f>$Q$547*$D$547</f>
        <v>0</v>
      </c>
      <c r="S547" s="176"/>
      <c r="T547" s="167">
        <f>$S$547*$D$547</f>
        <v>0</v>
      </c>
      <c r="U547" s="176">
        <v>1</v>
      </c>
      <c r="V547" s="167">
        <f>$U$547*$D$547</f>
        <v>0</v>
      </c>
      <c r="W547" s="176"/>
      <c r="X547" s="167">
        <f>$W$547*$D$547</f>
        <v>0</v>
      </c>
      <c r="Y547" s="176"/>
      <c r="Z547" s="167">
        <f>$Y$547*$D$547</f>
        <v>0</v>
      </c>
      <c r="AA547" s="176"/>
      <c r="AB547" s="167">
        <f>$AA$547*$D$547</f>
        <v>0</v>
      </c>
      <c r="AC547" s="98">
        <f t="shared" si="8"/>
        <v>0</v>
      </c>
      <c r="AF547" t="s">
        <v>2501</v>
      </c>
    </row>
    <row r="548" spans="1:32" ht="15" customHeight="1" thickBot="1">
      <c r="A548">
        <v>2</v>
      </c>
      <c r="B548" s="995"/>
      <c r="C548" s="997"/>
      <c r="D548" s="999"/>
      <c r="E548" s="162">
        <f>$E$547</f>
        <v>0</v>
      </c>
      <c r="F548" s="163">
        <f>$F$547</f>
        <v>0</v>
      </c>
      <c r="G548" s="164">
        <f>$G$547+$E$548</f>
        <v>0</v>
      </c>
      <c r="H548" s="165">
        <f>$H$547+$F$548</f>
        <v>0</v>
      </c>
      <c r="I548" s="164">
        <f>$I$547+$G$548</f>
        <v>0</v>
      </c>
      <c r="J548" s="165">
        <f>$J$547+$H$548</f>
        <v>0</v>
      </c>
      <c r="K548" s="164">
        <f>$K$547+$I$548</f>
        <v>0</v>
      </c>
      <c r="L548" s="165">
        <f>$L$547+$J$548</f>
        <v>0</v>
      </c>
      <c r="M548" s="164">
        <f>$M$547+$K$548</f>
        <v>0</v>
      </c>
      <c r="N548" s="165">
        <f>$N$547+$L$548</f>
        <v>0</v>
      </c>
      <c r="O548" s="164">
        <f>$O$547+$M$548</f>
        <v>0</v>
      </c>
      <c r="P548" s="165">
        <f>$P$547+$N$548</f>
        <v>0</v>
      </c>
      <c r="Q548" s="164">
        <f>$Q$547+$O$548</f>
        <v>0</v>
      </c>
      <c r="R548" s="165">
        <f>$R$547+$P$548</f>
        <v>0</v>
      </c>
      <c r="S548" s="164">
        <f>$S$547+$Q$548</f>
        <v>0</v>
      </c>
      <c r="T548" s="165">
        <f>$T$547+$R$548</f>
        <v>0</v>
      </c>
      <c r="U548" s="164">
        <f>$U$547+$S$548</f>
        <v>1</v>
      </c>
      <c r="V548" s="165">
        <f>$V$547+$T$548</f>
        <v>0</v>
      </c>
      <c r="W548" s="164">
        <f>$W$547+$U$548</f>
        <v>1</v>
      </c>
      <c r="X548" s="165">
        <f>$X$547+$V$548</f>
        <v>0</v>
      </c>
      <c r="Y548" s="164">
        <f>$Y$547+$W$548</f>
        <v>1</v>
      </c>
      <c r="Z548" s="165">
        <f>$Z$547+$X$548</f>
        <v>0</v>
      </c>
      <c r="AA548" s="164">
        <f>$AA$547+$Y$548</f>
        <v>1</v>
      </c>
      <c r="AB548" s="165">
        <f>$AB$547+$Z$548</f>
        <v>0</v>
      </c>
      <c r="AC548" s="98">
        <f t="shared" si="8"/>
        <v>0</v>
      </c>
    </row>
    <row r="549" spans="1:32" ht="15" customHeight="1">
      <c r="A549">
        <v>1</v>
      </c>
      <c r="B549" s="994" t="str">
        <f>'06.01-ELETRICO E LUMINOTECNICO'!$B$282</f>
        <v>06.06.100.30</v>
      </c>
      <c r="C549" s="996" t="str">
        <f>'06.01-ELETRICO E LUMINOTECNICO'!$C$282</f>
        <v>INTERRUPTOR PARALELO (1 MÓDULO), 10A/250V, INCLUINDO SUPORTE E PLACA EM ALUMÍNIO - FORNECIMENTO E INSTALAÇÃO.</v>
      </c>
      <c r="D549" s="998">
        <f>'06.01-ELETRICO E LUMINOTECNICO'!$H$282</f>
        <v>0</v>
      </c>
      <c r="E549" s="175"/>
      <c r="F549" s="161">
        <f>$E$549*$D$549</f>
        <v>0</v>
      </c>
      <c r="G549" s="176"/>
      <c r="H549" s="167">
        <f>$G$549*$D$549</f>
        <v>0</v>
      </c>
      <c r="I549" s="176"/>
      <c r="J549" s="167">
        <f>$I$549*$D$549</f>
        <v>0</v>
      </c>
      <c r="K549" s="176"/>
      <c r="L549" s="167">
        <f>$K$549*$D$549</f>
        <v>0</v>
      </c>
      <c r="M549" s="176"/>
      <c r="N549" s="167">
        <f>$M$549*$D$549</f>
        <v>0</v>
      </c>
      <c r="O549" s="176"/>
      <c r="P549" s="167">
        <f>$O$549*$D$549</f>
        <v>0</v>
      </c>
      <c r="Q549" s="176"/>
      <c r="R549" s="167">
        <f>$Q$549*$D$549</f>
        <v>0</v>
      </c>
      <c r="S549" s="176"/>
      <c r="T549" s="167">
        <f>$S$549*$D$549</f>
        <v>0</v>
      </c>
      <c r="U549" s="176">
        <v>1</v>
      </c>
      <c r="V549" s="167">
        <f>$U$549*$D$549</f>
        <v>0</v>
      </c>
      <c r="W549" s="176"/>
      <c r="X549" s="167">
        <f>$W$549*$D$549</f>
        <v>0</v>
      </c>
      <c r="Y549" s="176"/>
      <c r="Z549" s="167">
        <f>$Y$549*$D$549</f>
        <v>0</v>
      </c>
      <c r="AA549" s="176"/>
      <c r="AB549" s="167">
        <f>$AA$549*$D$549</f>
        <v>0</v>
      </c>
      <c r="AC549" s="98">
        <f t="shared" si="8"/>
        <v>0</v>
      </c>
      <c r="AF549" t="s">
        <v>2502</v>
      </c>
    </row>
    <row r="550" spans="1:32" ht="15" customHeight="1" thickBot="1">
      <c r="A550">
        <v>2</v>
      </c>
      <c r="B550" s="995"/>
      <c r="C550" s="997"/>
      <c r="D550" s="999"/>
      <c r="E550" s="162">
        <f>$E$549</f>
        <v>0</v>
      </c>
      <c r="F550" s="163">
        <f>$F$549</f>
        <v>0</v>
      </c>
      <c r="G550" s="164">
        <f>$G$549+$E$550</f>
        <v>0</v>
      </c>
      <c r="H550" s="165">
        <f>$H$549+$F$550</f>
        <v>0</v>
      </c>
      <c r="I550" s="164">
        <f>$I$549+$G$550</f>
        <v>0</v>
      </c>
      <c r="J550" s="165">
        <f>$J$549+$H$550</f>
        <v>0</v>
      </c>
      <c r="K550" s="164">
        <f>$K$549+$I$550</f>
        <v>0</v>
      </c>
      <c r="L550" s="165">
        <f>$L$549+$J$550</f>
        <v>0</v>
      </c>
      <c r="M550" s="164">
        <f>$M$549+$K$550</f>
        <v>0</v>
      </c>
      <c r="N550" s="165">
        <f>$N$549+$L$550</f>
        <v>0</v>
      </c>
      <c r="O550" s="164">
        <f>$O$549+$M$550</f>
        <v>0</v>
      </c>
      <c r="P550" s="165">
        <f>$P$549+$N$550</f>
        <v>0</v>
      </c>
      <c r="Q550" s="164">
        <f>$Q$549+$O$550</f>
        <v>0</v>
      </c>
      <c r="R550" s="165">
        <f>$R$549+$P$550</f>
        <v>0</v>
      </c>
      <c r="S550" s="164">
        <f>$S$549+$Q$550</f>
        <v>0</v>
      </c>
      <c r="T550" s="165">
        <f>$T$549+$R$550</f>
        <v>0</v>
      </c>
      <c r="U550" s="164">
        <f>$U$549+$S$550</f>
        <v>1</v>
      </c>
      <c r="V550" s="165">
        <f>$V$549+$T$550</f>
        <v>0</v>
      </c>
      <c r="W550" s="164">
        <f>$W$549+$U$550</f>
        <v>1</v>
      </c>
      <c r="X550" s="165">
        <f>$X$549+$V$550</f>
        <v>0</v>
      </c>
      <c r="Y550" s="164">
        <f>$Y$549+$W$550</f>
        <v>1</v>
      </c>
      <c r="Z550" s="165">
        <f>$Z$549+$X$550</f>
        <v>0</v>
      </c>
      <c r="AA550" s="164">
        <f>$AA$549+$Y$550</f>
        <v>1</v>
      </c>
      <c r="AB550" s="165">
        <f>$AB$549+$Z$550</f>
        <v>0</v>
      </c>
      <c r="AC550" s="98">
        <f t="shared" si="8"/>
        <v>0</v>
      </c>
    </row>
    <row r="551" spans="1:32" ht="15" customHeight="1">
      <c r="A551">
        <v>1</v>
      </c>
      <c r="B551" s="994" t="str">
        <f>'06.01-ELETRICO E LUMINOTECNICO'!$B$283</f>
        <v>06.06.100.31</v>
      </c>
      <c r="C551" s="996" t="str">
        <f>'06.01-ELETRICO E LUMINOTECNICO'!$C$283</f>
        <v>LUMINÁRIA COMERCIAL COM ALETAS DE SOBREPOR COMPLETA, PARA QUATRO (4) LÂMPADAS TUBULARES
LED 4X18W-ØT8, TEMPERATURA DA COR 6500K, FORNECIMENTO E INSTALAÇÃO, INCLUSIVE BASE E LÂMPADA</v>
      </c>
      <c r="D551" s="998">
        <f>'06.01-ELETRICO E LUMINOTECNICO'!$H$283</f>
        <v>0</v>
      </c>
      <c r="E551" s="175"/>
      <c r="F551" s="161">
        <f>$E$551*$D$551</f>
        <v>0</v>
      </c>
      <c r="G551" s="176"/>
      <c r="H551" s="167">
        <f>$G$551*$D$551</f>
        <v>0</v>
      </c>
      <c r="I551" s="176"/>
      <c r="J551" s="167">
        <f>$I$551*$D$551</f>
        <v>0</v>
      </c>
      <c r="K551" s="176"/>
      <c r="L551" s="167">
        <f>$K$551*$D$551</f>
        <v>0</v>
      </c>
      <c r="M551" s="176"/>
      <c r="N551" s="167">
        <f>$M$551*$D$551</f>
        <v>0</v>
      </c>
      <c r="O551" s="176"/>
      <c r="P551" s="167">
        <f>$O$551*$D$551</f>
        <v>0</v>
      </c>
      <c r="Q551" s="176"/>
      <c r="R551" s="167">
        <f>$Q$551*$D$551</f>
        <v>0</v>
      </c>
      <c r="S551" s="176"/>
      <c r="T551" s="167">
        <f>$S$551*$D$551</f>
        <v>0</v>
      </c>
      <c r="U551" s="176">
        <v>1</v>
      </c>
      <c r="V551" s="167">
        <f>$U$551*$D$551</f>
        <v>0</v>
      </c>
      <c r="W551" s="176"/>
      <c r="X551" s="167">
        <f>$W$551*$D$551</f>
        <v>0</v>
      </c>
      <c r="Y551" s="176"/>
      <c r="Z551" s="167">
        <f>$Y$551*$D$551</f>
        <v>0</v>
      </c>
      <c r="AA551" s="176"/>
      <c r="AB551" s="167">
        <f>$AA$551*$D$551</f>
        <v>0</v>
      </c>
      <c r="AC551" s="98">
        <f t="shared" si="8"/>
        <v>0</v>
      </c>
      <c r="AF551" t="s">
        <v>2503</v>
      </c>
    </row>
    <row r="552" spans="1:32" ht="15" customHeight="1" thickBot="1">
      <c r="A552">
        <v>2</v>
      </c>
      <c r="B552" s="995"/>
      <c r="C552" s="997"/>
      <c r="D552" s="999"/>
      <c r="E552" s="162">
        <f>$E$551</f>
        <v>0</v>
      </c>
      <c r="F552" s="163">
        <f>$F$551</f>
        <v>0</v>
      </c>
      <c r="G552" s="164">
        <f>$G$551+$E$552</f>
        <v>0</v>
      </c>
      <c r="H552" s="165">
        <f>$H$551+$F$552</f>
        <v>0</v>
      </c>
      <c r="I552" s="164">
        <f>$I$551+$G$552</f>
        <v>0</v>
      </c>
      <c r="J552" s="165">
        <f>$J$551+$H$552</f>
        <v>0</v>
      </c>
      <c r="K552" s="164">
        <f>$K$551+$I$552</f>
        <v>0</v>
      </c>
      <c r="L552" s="165">
        <f>$L$551+$J$552</f>
        <v>0</v>
      </c>
      <c r="M552" s="164">
        <f>$M$551+$K$552</f>
        <v>0</v>
      </c>
      <c r="N552" s="165">
        <f>$N$551+$L$552</f>
        <v>0</v>
      </c>
      <c r="O552" s="164">
        <f>$O$551+$M$552</f>
        <v>0</v>
      </c>
      <c r="P552" s="165">
        <f>$P$551+$N$552</f>
        <v>0</v>
      </c>
      <c r="Q552" s="164">
        <f>$Q$551+$O$552</f>
        <v>0</v>
      </c>
      <c r="R552" s="165">
        <f>$R$551+$P$552</f>
        <v>0</v>
      </c>
      <c r="S552" s="164">
        <f>$S$551+$Q$552</f>
        <v>0</v>
      </c>
      <c r="T552" s="165">
        <f>$T$551+$R$552</f>
        <v>0</v>
      </c>
      <c r="U552" s="164">
        <f>$U$551+$S$552</f>
        <v>1</v>
      </c>
      <c r="V552" s="165">
        <f>$V$551+$T$552</f>
        <v>0</v>
      </c>
      <c r="W552" s="164">
        <f>$W$551+$U$552</f>
        <v>1</v>
      </c>
      <c r="X552" s="165">
        <f>$X$551+$V$552</f>
        <v>0</v>
      </c>
      <c r="Y552" s="164">
        <f>$Y$551+$W$552</f>
        <v>1</v>
      </c>
      <c r="Z552" s="165">
        <f>$Z$551+$X$552</f>
        <v>0</v>
      </c>
      <c r="AA552" s="164">
        <f>$AA$551+$Y$552</f>
        <v>1</v>
      </c>
      <c r="AB552" s="165">
        <f>$AB$551+$Z$552</f>
        <v>0</v>
      </c>
      <c r="AC552" s="98">
        <f t="shared" si="8"/>
        <v>0</v>
      </c>
    </row>
    <row r="553" spans="1:32" ht="15" customHeight="1">
      <c r="A553">
        <v>1</v>
      </c>
      <c r="B553" s="994" t="str">
        <f>'06.01-ELETRICO E LUMINOTECNICO'!$B$284</f>
        <v>06.06.100.32</v>
      </c>
      <c r="C553" s="996" t="str">
        <f>'06.01-ELETRICO E LUMINOTECNICO'!$C$284</f>
        <v>LUMINÁRIA TIPO PLAFON CIRCULAR, DE SOBREPOR, COM LED DE 12/13 W - FORNECIMENTO E INSTALAÇÃO. AF_09/2024</v>
      </c>
      <c r="D553" s="998">
        <f>'06.01-ELETRICO E LUMINOTECNICO'!$H$284</f>
        <v>0</v>
      </c>
      <c r="E553" s="175"/>
      <c r="F553" s="161">
        <f>$E$553*$D$553</f>
        <v>0</v>
      </c>
      <c r="G553" s="176"/>
      <c r="H553" s="167">
        <f>$G$553*$D$553</f>
        <v>0</v>
      </c>
      <c r="I553" s="176"/>
      <c r="J553" s="167">
        <f>$I$553*$D$553</f>
        <v>0</v>
      </c>
      <c r="K553" s="176"/>
      <c r="L553" s="167">
        <f>$K$553*$D$553</f>
        <v>0</v>
      </c>
      <c r="M553" s="176"/>
      <c r="N553" s="167">
        <f>$M$553*$D$553</f>
        <v>0</v>
      </c>
      <c r="O553" s="176"/>
      <c r="P553" s="167">
        <f>$O$553*$D$553</f>
        <v>0</v>
      </c>
      <c r="Q553" s="176"/>
      <c r="R553" s="167">
        <f>$Q$553*$D$553</f>
        <v>0</v>
      </c>
      <c r="S553" s="176"/>
      <c r="T553" s="167">
        <f>$S$553*$D$553</f>
        <v>0</v>
      </c>
      <c r="U553" s="176">
        <v>1</v>
      </c>
      <c r="V553" s="167">
        <f>$U$553*$D$553</f>
        <v>0</v>
      </c>
      <c r="W553" s="176"/>
      <c r="X553" s="167">
        <f>$W$553*$D$553</f>
        <v>0</v>
      </c>
      <c r="Y553" s="176"/>
      <c r="Z553" s="167">
        <f>$Y$553*$D$553</f>
        <v>0</v>
      </c>
      <c r="AA553" s="176"/>
      <c r="AB553" s="167">
        <f>$AA$553*$D$553</f>
        <v>0</v>
      </c>
      <c r="AC553" s="98">
        <f t="shared" si="8"/>
        <v>0</v>
      </c>
      <c r="AF553" t="s">
        <v>2504</v>
      </c>
    </row>
    <row r="554" spans="1:32" ht="15" customHeight="1" thickBot="1">
      <c r="A554">
        <v>2</v>
      </c>
      <c r="B554" s="995"/>
      <c r="C554" s="997"/>
      <c r="D554" s="999"/>
      <c r="E554" s="162">
        <f>$E$553</f>
        <v>0</v>
      </c>
      <c r="F554" s="163">
        <f>$F$553</f>
        <v>0</v>
      </c>
      <c r="G554" s="164">
        <f>$G$553+$E$554</f>
        <v>0</v>
      </c>
      <c r="H554" s="165">
        <f>$H$553+$F$554</f>
        <v>0</v>
      </c>
      <c r="I554" s="164">
        <f>$I$553+$G$554</f>
        <v>0</v>
      </c>
      <c r="J554" s="165">
        <f>$J$553+$H$554</f>
        <v>0</v>
      </c>
      <c r="K554" s="164">
        <f>$K$553+$I$554</f>
        <v>0</v>
      </c>
      <c r="L554" s="165">
        <f>$L$553+$J$554</f>
        <v>0</v>
      </c>
      <c r="M554" s="164">
        <f>$M$553+$K$554</f>
        <v>0</v>
      </c>
      <c r="N554" s="165">
        <f>$N$553+$L$554</f>
        <v>0</v>
      </c>
      <c r="O554" s="164">
        <f>$O$553+$M$554</f>
        <v>0</v>
      </c>
      <c r="P554" s="165">
        <f>$P$553+$N$554</f>
        <v>0</v>
      </c>
      <c r="Q554" s="164">
        <f>$Q$553+$O$554</f>
        <v>0</v>
      </c>
      <c r="R554" s="165">
        <f>$R$553+$P$554</f>
        <v>0</v>
      </c>
      <c r="S554" s="164">
        <f>$S$553+$Q$554</f>
        <v>0</v>
      </c>
      <c r="T554" s="165">
        <f>$T$553+$R$554</f>
        <v>0</v>
      </c>
      <c r="U554" s="164">
        <f>$U$553+$S$554</f>
        <v>1</v>
      </c>
      <c r="V554" s="165">
        <f>$V$553+$T$554</f>
        <v>0</v>
      </c>
      <c r="W554" s="164">
        <f>$W$553+$U$554</f>
        <v>1</v>
      </c>
      <c r="X554" s="165">
        <f>$X$553+$V$554</f>
        <v>0</v>
      </c>
      <c r="Y554" s="164">
        <f>$Y$553+$W$554</f>
        <v>1</v>
      </c>
      <c r="Z554" s="165">
        <f>$Z$553+$X$554</f>
        <v>0</v>
      </c>
      <c r="AA554" s="164">
        <f>$AA$553+$Y$554</f>
        <v>1</v>
      </c>
      <c r="AB554" s="165">
        <f>$AB$553+$Z$554</f>
        <v>0</v>
      </c>
      <c r="AC554" s="98">
        <f t="shared" si="8"/>
        <v>0</v>
      </c>
    </row>
    <row r="555" spans="1:32" ht="15" customHeight="1">
      <c r="A555">
        <v>1</v>
      </c>
      <c r="B555" s="994" t="str">
        <f>'06.01-ELETRICO E LUMINOTECNICO'!$B$285</f>
        <v>06.06.100.33</v>
      </c>
      <c r="C555" s="996" t="str">
        <f>'06.01-ELETRICO E LUMINOTECNICO'!$C$285</f>
        <v>SPOT LED DIRECIONÁVEL, 20/22W - PRETO INSTALADO EM PERFILADO - FORNECIMENTO E INSTALAÇÃO</v>
      </c>
      <c r="D555" s="998">
        <f>'06.01-ELETRICO E LUMINOTECNICO'!$H$285</f>
        <v>0</v>
      </c>
      <c r="E555" s="175"/>
      <c r="F555" s="161">
        <f>$E$555*$D$555</f>
        <v>0</v>
      </c>
      <c r="G555" s="176"/>
      <c r="H555" s="167">
        <f>$G$555*$D$555</f>
        <v>0</v>
      </c>
      <c r="I555" s="176"/>
      <c r="J555" s="167">
        <f>$I$555*$D$555</f>
        <v>0</v>
      </c>
      <c r="K555" s="176"/>
      <c r="L555" s="167">
        <f>$K$555*$D$555</f>
        <v>0</v>
      </c>
      <c r="M555" s="176"/>
      <c r="N555" s="167">
        <f>$M$555*$D$555</f>
        <v>0</v>
      </c>
      <c r="O555" s="176"/>
      <c r="P555" s="167">
        <f>$O$555*$D$555</f>
        <v>0</v>
      </c>
      <c r="Q555" s="176"/>
      <c r="R555" s="167">
        <f>$Q$555*$D$555</f>
        <v>0</v>
      </c>
      <c r="S555" s="176"/>
      <c r="T555" s="167">
        <f>$S$555*$D$555</f>
        <v>0</v>
      </c>
      <c r="U555" s="176">
        <v>1</v>
      </c>
      <c r="V555" s="167">
        <f>$U$555*$D$555</f>
        <v>0</v>
      </c>
      <c r="W555" s="176"/>
      <c r="X555" s="167">
        <f>$W$555*$D$555</f>
        <v>0</v>
      </c>
      <c r="Y555" s="176"/>
      <c r="Z555" s="167">
        <f>$Y$555*$D$555</f>
        <v>0</v>
      </c>
      <c r="AA555" s="176"/>
      <c r="AB555" s="167">
        <f>$AA$555*$D$555</f>
        <v>0</v>
      </c>
      <c r="AC555" s="98">
        <f t="shared" si="8"/>
        <v>0</v>
      </c>
      <c r="AF555" t="s">
        <v>2505</v>
      </c>
    </row>
    <row r="556" spans="1:32" ht="15" customHeight="1" thickBot="1">
      <c r="A556">
        <v>2</v>
      </c>
      <c r="B556" s="995"/>
      <c r="C556" s="997"/>
      <c r="D556" s="999"/>
      <c r="E556" s="162">
        <f>$E$555</f>
        <v>0</v>
      </c>
      <c r="F556" s="163">
        <f>$F$555</f>
        <v>0</v>
      </c>
      <c r="G556" s="164">
        <f>$G$555+$E$556</f>
        <v>0</v>
      </c>
      <c r="H556" s="165">
        <f>$H$555+$F$556</f>
        <v>0</v>
      </c>
      <c r="I556" s="164">
        <f>$I$555+$G$556</f>
        <v>0</v>
      </c>
      <c r="J556" s="165">
        <f>$J$555+$H$556</f>
        <v>0</v>
      </c>
      <c r="K556" s="164">
        <f>$K$555+$I$556</f>
        <v>0</v>
      </c>
      <c r="L556" s="165">
        <f>$L$555+$J$556</f>
        <v>0</v>
      </c>
      <c r="M556" s="164">
        <f>$M$555+$K$556</f>
        <v>0</v>
      </c>
      <c r="N556" s="165">
        <f>$N$555+$L$556</f>
        <v>0</v>
      </c>
      <c r="O556" s="164">
        <f>$O$555+$M$556</f>
        <v>0</v>
      </c>
      <c r="P556" s="165">
        <f>$P$555+$N$556</f>
        <v>0</v>
      </c>
      <c r="Q556" s="164">
        <f>$Q$555+$O$556</f>
        <v>0</v>
      </c>
      <c r="R556" s="165">
        <f>$R$555+$P$556</f>
        <v>0</v>
      </c>
      <c r="S556" s="164">
        <f>$S$555+$Q$556</f>
        <v>0</v>
      </c>
      <c r="T556" s="165">
        <f>$T$555+$R$556</f>
        <v>0</v>
      </c>
      <c r="U556" s="164">
        <f>$U$555+$S$556</f>
        <v>1</v>
      </c>
      <c r="V556" s="165">
        <f>$V$555+$T$556</f>
        <v>0</v>
      </c>
      <c r="W556" s="164">
        <f>$W$555+$U$556</f>
        <v>1</v>
      </c>
      <c r="X556" s="165">
        <f>$X$555+$V$556</f>
        <v>0</v>
      </c>
      <c r="Y556" s="164">
        <f>$Y$555+$W$556</f>
        <v>1</v>
      </c>
      <c r="Z556" s="165">
        <f>$Z$555+$X$556</f>
        <v>0</v>
      </c>
      <c r="AA556" s="164">
        <f>$AA$555+$Y$556</f>
        <v>1</v>
      </c>
      <c r="AB556" s="165">
        <f>$AB$555+$Z$556</f>
        <v>0</v>
      </c>
      <c r="AC556" s="98">
        <f t="shared" si="8"/>
        <v>0</v>
      </c>
    </row>
    <row r="557" spans="1:32" ht="15" customHeight="1">
      <c r="A557">
        <v>1</v>
      </c>
      <c r="B557" s="994" t="str">
        <f>'06.01-ELETRICO E LUMINOTECNICO'!$B$286</f>
        <v>06.06.100.34</v>
      </c>
      <c r="C557" s="996" t="str">
        <f>'06.01-ELETRICO E LUMINOTECNICO'!$C$286</f>
        <v>PERFILADO PERFURADO (38X38)MM EM CHAPA DE AÇO GALVANIZADO #18, COM TRATAMENTO PRÉ-ZINCADO, INCLUSIVE FIXAÇÃO SUPERIOR, CONEXÕES E ACESSÓRIOS, EXCLUSIVE TAMPA DE ENCAIXE</v>
      </c>
      <c r="D557" s="998">
        <f>'06.01-ELETRICO E LUMINOTECNICO'!$H$286</f>
        <v>0</v>
      </c>
      <c r="E557" s="175"/>
      <c r="F557" s="161">
        <f>$E$557*$D$557</f>
        <v>0</v>
      </c>
      <c r="G557" s="176"/>
      <c r="H557" s="167">
        <f>$G$557*$D$557</f>
        <v>0</v>
      </c>
      <c r="I557" s="176"/>
      <c r="J557" s="167">
        <f>$I$557*$D$557</f>
        <v>0</v>
      </c>
      <c r="K557" s="176"/>
      <c r="L557" s="167">
        <f>$K$557*$D$557</f>
        <v>0</v>
      </c>
      <c r="M557" s="176"/>
      <c r="N557" s="167">
        <f>$M$557*$D$557</f>
        <v>0</v>
      </c>
      <c r="O557" s="176"/>
      <c r="P557" s="167">
        <f>$O$557*$D$557</f>
        <v>0</v>
      </c>
      <c r="Q557" s="176"/>
      <c r="R557" s="167">
        <f>$Q$557*$D$557</f>
        <v>0</v>
      </c>
      <c r="S557" s="176"/>
      <c r="T557" s="167">
        <f>$S$557*$D$557</f>
        <v>0</v>
      </c>
      <c r="U557" s="176">
        <v>1</v>
      </c>
      <c r="V557" s="167">
        <f>$U$557*$D$557</f>
        <v>0</v>
      </c>
      <c r="W557" s="176"/>
      <c r="X557" s="167">
        <f>$W$557*$D$557</f>
        <v>0</v>
      </c>
      <c r="Y557" s="176"/>
      <c r="Z557" s="167">
        <f>$Y$557*$D$557</f>
        <v>0</v>
      </c>
      <c r="AA557" s="176"/>
      <c r="AB557" s="167">
        <f>$AA$557*$D$557</f>
        <v>0</v>
      </c>
      <c r="AC557" s="98">
        <f t="shared" si="8"/>
        <v>0</v>
      </c>
      <c r="AF557" t="s">
        <v>2506</v>
      </c>
    </row>
    <row r="558" spans="1:32" ht="15" customHeight="1" thickBot="1">
      <c r="A558">
        <v>2</v>
      </c>
      <c r="B558" s="995"/>
      <c r="C558" s="997"/>
      <c r="D558" s="999"/>
      <c r="E558" s="162">
        <f>$E$557</f>
        <v>0</v>
      </c>
      <c r="F558" s="163">
        <f>$F$557</f>
        <v>0</v>
      </c>
      <c r="G558" s="164">
        <f>$G$557+$E$558</f>
        <v>0</v>
      </c>
      <c r="H558" s="165">
        <f>$H$557+$F$558</f>
        <v>0</v>
      </c>
      <c r="I558" s="164">
        <f>$I$557+$G$558</f>
        <v>0</v>
      </c>
      <c r="J558" s="165">
        <f>$J$557+$H$558</f>
        <v>0</v>
      </c>
      <c r="K558" s="164">
        <f>$K$557+$I$558</f>
        <v>0</v>
      </c>
      <c r="L558" s="165">
        <f>$L$557+$J$558</f>
        <v>0</v>
      </c>
      <c r="M558" s="164">
        <f>$M$557+$K$558</f>
        <v>0</v>
      </c>
      <c r="N558" s="165">
        <f>$N$557+$L$558</f>
        <v>0</v>
      </c>
      <c r="O558" s="164">
        <f>$O$557+$M$558</f>
        <v>0</v>
      </c>
      <c r="P558" s="165">
        <f>$P$557+$N$558</f>
        <v>0</v>
      </c>
      <c r="Q558" s="164">
        <f>$Q$557+$O$558</f>
        <v>0</v>
      </c>
      <c r="R558" s="165">
        <f>$R$557+$P$558</f>
        <v>0</v>
      </c>
      <c r="S558" s="164">
        <f>$S$557+$Q$558</f>
        <v>0</v>
      </c>
      <c r="T558" s="165">
        <f>$T$557+$R$558</f>
        <v>0</v>
      </c>
      <c r="U558" s="164">
        <f>$U$557+$S$558</f>
        <v>1</v>
      </c>
      <c r="V558" s="165">
        <f>$V$557+$T$558</f>
        <v>0</v>
      </c>
      <c r="W558" s="164">
        <f>$W$557+$U$558</f>
        <v>1</v>
      </c>
      <c r="X558" s="165">
        <f>$X$557+$V$558</f>
        <v>0</v>
      </c>
      <c r="Y558" s="164">
        <f>$Y$557+$W$558</f>
        <v>1</v>
      </c>
      <c r="Z558" s="165">
        <f>$Z$557+$X$558</f>
        <v>0</v>
      </c>
      <c r="AA558" s="164">
        <f>$AA$557+$Y$558</f>
        <v>1</v>
      </c>
      <c r="AB558" s="165">
        <f>$AB$557+$Z$558</f>
        <v>0</v>
      </c>
      <c r="AC558" s="98">
        <f t="shared" si="8"/>
        <v>0</v>
      </c>
    </row>
    <row r="559" spans="1:32" ht="13.5" thickBot="1">
      <c r="B559" s="76" t="str">
        <f>'06.01-ELETRICO E LUMINOTECNICO'!$B$287</f>
        <v>06.07.000</v>
      </c>
      <c r="C559" s="40" t="str">
        <f>'06.01-ELETRICO E LUMINOTECNICO'!$C$287</f>
        <v>BLOCO I</v>
      </c>
      <c r="D559" s="106">
        <f>'06.01-ELETRICO E LUMINOTECNICO'!$H$287</f>
        <v>0</v>
      </c>
      <c r="E559" s="177"/>
      <c r="F559" s="178"/>
      <c r="G559" s="179"/>
      <c r="H559" s="180"/>
      <c r="I559" s="179"/>
      <c r="J559" s="180"/>
      <c r="K559" s="179"/>
      <c r="L559" s="180"/>
      <c r="M559" s="179"/>
      <c r="N559" s="180"/>
      <c r="O559" s="179"/>
      <c r="P559" s="180"/>
      <c r="Q559" s="179"/>
      <c r="R559" s="180"/>
      <c r="S559" s="179"/>
      <c r="T559" s="180"/>
      <c r="U559" s="179"/>
      <c r="V559" s="180"/>
      <c r="W559" s="179"/>
      <c r="X559" s="180"/>
      <c r="Y559" s="179"/>
      <c r="Z559" s="180"/>
      <c r="AA559" s="179"/>
      <c r="AB559" s="180"/>
      <c r="AC559" s="98">
        <f t="shared" si="8"/>
        <v>0</v>
      </c>
      <c r="AF559" s="200" t="s">
        <v>1132</v>
      </c>
    </row>
    <row r="560" spans="1:32" ht="15" customHeight="1">
      <c r="A560">
        <v>1</v>
      </c>
      <c r="B560" s="994" t="str">
        <f>'06.01-ELETRICO E LUMINOTECNICO'!$B$288</f>
        <v>06.07.100.01</v>
      </c>
      <c r="C560" s="996" t="str">
        <f>'06.01-ELETRICO E LUMINOTECNICO'!$C$288</f>
        <v>REMOÇÃO DE INSTALAÇÕES ELÉTRICAS (INTERRUPTORES/TOMADAS), INCLUSIVE RECOMPOSIÇÃO COM ARGAMASSA E ACABAMENTO EM MASSA LÁTEX</v>
      </c>
      <c r="D560" s="998">
        <f>'06.01-ELETRICO E LUMINOTECNICO'!$H$288</f>
        <v>0</v>
      </c>
      <c r="E560" s="175"/>
      <c r="F560" s="161">
        <f>$E$560*$D$560</f>
        <v>0</v>
      </c>
      <c r="G560" s="176"/>
      <c r="H560" s="167">
        <f>$G$560*$D$560</f>
        <v>0</v>
      </c>
      <c r="I560" s="176"/>
      <c r="J560" s="167">
        <f>$I$560*$D$560</f>
        <v>0</v>
      </c>
      <c r="K560" s="176"/>
      <c r="L560" s="167">
        <f>$K$560*$D$560</f>
        <v>0</v>
      </c>
      <c r="M560" s="176"/>
      <c r="N560" s="167">
        <f>$M$560*$D$560</f>
        <v>0</v>
      </c>
      <c r="O560" s="176"/>
      <c r="P560" s="167">
        <f>$O$560*$D$560</f>
        <v>0</v>
      </c>
      <c r="Q560" s="176"/>
      <c r="R560" s="167">
        <f>$Q$560*$D$560</f>
        <v>0</v>
      </c>
      <c r="S560" s="176">
        <v>1</v>
      </c>
      <c r="T560" s="167">
        <f>$S$560*$D$560</f>
        <v>0</v>
      </c>
      <c r="U560" s="176"/>
      <c r="V560" s="167">
        <f>$U$560*$D$560</f>
        <v>0</v>
      </c>
      <c r="W560" s="176"/>
      <c r="X560" s="167">
        <f>$W$560*$D$560</f>
        <v>0</v>
      </c>
      <c r="Y560" s="176"/>
      <c r="Z560" s="167">
        <f>$Y$560*$D$560</f>
        <v>0</v>
      </c>
      <c r="AA560" s="176"/>
      <c r="AB560" s="167">
        <f>$AA$560*$D$560</f>
        <v>0</v>
      </c>
      <c r="AC560" s="98">
        <f t="shared" si="8"/>
        <v>0</v>
      </c>
      <c r="AF560" t="s">
        <v>2507</v>
      </c>
    </row>
    <row r="561" spans="1:32" ht="15" customHeight="1" thickBot="1">
      <c r="A561">
        <v>2</v>
      </c>
      <c r="B561" s="995"/>
      <c r="C561" s="997"/>
      <c r="D561" s="999"/>
      <c r="E561" s="162">
        <f>$E$560</f>
        <v>0</v>
      </c>
      <c r="F561" s="163">
        <f>$F$560</f>
        <v>0</v>
      </c>
      <c r="G561" s="164">
        <f>$G$560+$E$561</f>
        <v>0</v>
      </c>
      <c r="H561" s="165">
        <f>$H$560+$F$561</f>
        <v>0</v>
      </c>
      <c r="I561" s="164">
        <f>$I$560+$G$561</f>
        <v>0</v>
      </c>
      <c r="J561" s="165">
        <f>$J$560+$H$561</f>
        <v>0</v>
      </c>
      <c r="K561" s="164">
        <f>$K$560+$I$561</f>
        <v>0</v>
      </c>
      <c r="L561" s="165">
        <f>$L$560+$J$561</f>
        <v>0</v>
      </c>
      <c r="M561" s="164">
        <f>$M$560+$K$561</f>
        <v>0</v>
      </c>
      <c r="N561" s="165">
        <f>$N$560+$L$561</f>
        <v>0</v>
      </c>
      <c r="O561" s="164">
        <f>$O$560+$M$561</f>
        <v>0</v>
      </c>
      <c r="P561" s="165">
        <f>$P$560+$N$561</f>
        <v>0</v>
      </c>
      <c r="Q561" s="164">
        <f>$Q$560+$O$561</f>
        <v>0</v>
      </c>
      <c r="R561" s="165">
        <f>$R$560+$P$561</f>
        <v>0</v>
      </c>
      <c r="S561" s="164">
        <f>$S$560+$Q$561</f>
        <v>1</v>
      </c>
      <c r="T561" s="165">
        <f>$T$560+$R$561</f>
        <v>0</v>
      </c>
      <c r="U561" s="164">
        <f>$U$560+$S$561</f>
        <v>1</v>
      </c>
      <c r="V561" s="165">
        <f>$V$560+$T$561</f>
        <v>0</v>
      </c>
      <c r="W561" s="164">
        <f>$W$560+$U$561</f>
        <v>1</v>
      </c>
      <c r="X561" s="165">
        <f>$X$560+$V$561</f>
        <v>0</v>
      </c>
      <c r="Y561" s="164">
        <f>$Y$560+$W$561</f>
        <v>1</v>
      </c>
      <c r="Z561" s="165">
        <f>$Z$560+$X$561</f>
        <v>0</v>
      </c>
      <c r="AA561" s="164">
        <f>$AA$560+$Y$561</f>
        <v>1</v>
      </c>
      <c r="AB561" s="165">
        <f>$AB$560+$Z$561</f>
        <v>0</v>
      </c>
      <c r="AC561" s="98">
        <f t="shared" si="8"/>
        <v>0</v>
      </c>
    </row>
    <row r="562" spans="1:32" ht="15" customHeight="1">
      <c r="A562">
        <v>1</v>
      </c>
      <c r="B562" s="994" t="str">
        <f>'06.01-ELETRICO E LUMINOTECNICO'!$B$289</f>
        <v>06.07.100.02</v>
      </c>
      <c r="C562" s="996" t="str">
        <f>'06.01-ELETRICO E LUMINOTECNICO'!$C$289</f>
        <v>REMOÇÃO DE INSTALAÇÕES ELÉTRICAS (QUADROS), INCLUSIVE RECOMPOSIÇÃO COM ARGAMASSA E ACABAMENTO EM MASSA LÁTEX</v>
      </c>
      <c r="D562" s="998">
        <f>'06.01-ELETRICO E LUMINOTECNICO'!$H$289</f>
        <v>0</v>
      </c>
      <c r="E562" s="175"/>
      <c r="F562" s="161">
        <f>$E$562*$D$562</f>
        <v>0</v>
      </c>
      <c r="G562" s="176"/>
      <c r="H562" s="167">
        <f>$G$562*$D$562</f>
        <v>0</v>
      </c>
      <c r="I562" s="176"/>
      <c r="J562" s="167">
        <f>$I$562*$D$562</f>
        <v>0</v>
      </c>
      <c r="K562" s="176"/>
      <c r="L562" s="167">
        <f>$K$562*$D$562</f>
        <v>0</v>
      </c>
      <c r="M562" s="176"/>
      <c r="N562" s="167">
        <f>$M$562*$D$562</f>
        <v>0</v>
      </c>
      <c r="O562" s="176"/>
      <c r="P562" s="167">
        <f>$O$562*$D$562</f>
        <v>0</v>
      </c>
      <c r="Q562" s="176"/>
      <c r="R562" s="167">
        <f>$Q$562*$D$562</f>
        <v>0</v>
      </c>
      <c r="S562" s="176">
        <v>1</v>
      </c>
      <c r="T562" s="167">
        <f>$S$562*$D$562</f>
        <v>0</v>
      </c>
      <c r="U562" s="176"/>
      <c r="V562" s="167">
        <f>$U$562*$D$562</f>
        <v>0</v>
      </c>
      <c r="W562" s="176"/>
      <c r="X562" s="167">
        <f>$W$562*$D$562</f>
        <v>0</v>
      </c>
      <c r="Y562" s="176"/>
      <c r="Z562" s="167">
        <f>$Y$562*$D$562</f>
        <v>0</v>
      </c>
      <c r="AA562" s="176"/>
      <c r="AB562" s="167">
        <f>$AA$562*$D$562</f>
        <v>0</v>
      </c>
      <c r="AC562" s="98">
        <f t="shared" si="8"/>
        <v>0</v>
      </c>
      <c r="AF562" t="s">
        <v>2508</v>
      </c>
    </row>
    <row r="563" spans="1:32" ht="15" customHeight="1" thickBot="1">
      <c r="A563">
        <v>2</v>
      </c>
      <c r="B563" s="995"/>
      <c r="C563" s="997"/>
      <c r="D563" s="999"/>
      <c r="E563" s="162">
        <f>$E$562</f>
        <v>0</v>
      </c>
      <c r="F563" s="163">
        <f>$F$562</f>
        <v>0</v>
      </c>
      <c r="G563" s="164">
        <f>$G$562+$E$563</f>
        <v>0</v>
      </c>
      <c r="H563" s="165">
        <f>$H$562+$F$563</f>
        <v>0</v>
      </c>
      <c r="I563" s="164">
        <f>$I$562+$G$563</f>
        <v>0</v>
      </c>
      <c r="J563" s="165">
        <f>$J$562+$H$563</f>
        <v>0</v>
      </c>
      <c r="K563" s="164">
        <f>$K$562+$I$563</f>
        <v>0</v>
      </c>
      <c r="L563" s="165">
        <f>$L$562+$J$563</f>
        <v>0</v>
      </c>
      <c r="M563" s="164">
        <f>$M$562+$K$563</f>
        <v>0</v>
      </c>
      <c r="N563" s="165">
        <f>$N$562+$L$563</f>
        <v>0</v>
      </c>
      <c r="O563" s="164">
        <f>$O$562+$M$563</f>
        <v>0</v>
      </c>
      <c r="P563" s="165">
        <f>$P$562+$N$563</f>
        <v>0</v>
      </c>
      <c r="Q563" s="164">
        <f>$Q$562+$O$563</f>
        <v>0</v>
      </c>
      <c r="R563" s="165">
        <f>$R$562+$P$563</f>
        <v>0</v>
      </c>
      <c r="S563" s="164">
        <f>$S$562+$Q$563</f>
        <v>1</v>
      </c>
      <c r="T563" s="165">
        <f>$T$562+$R$563</f>
        <v>0</v>
      </c>
      <c r="U563" s="164">
        <f>$U$562+$S$563</f>
        <v>1</v>
      </c>
      <c r="V563" s="165">
        <f>$V$562+$T$563</f>
        <v>0</v>
      </c>
      <c r="W563" s="164">
        <f>$W$562+$U$563</f>
        <v>1</v>
      </c>
      <c r="X563" s="165">
        <f>$X$562+$V$563</f>
        <v>0</v>
      </c>
      <c r="Y563" s="164">
        <f>$Y$562+$W$563</f>
        <v>1</v>
      </c>
      <c r="Z563" s="165">
        <f>$Z$562+$X$563</f>
        <v>0</v>
      </c>
      <c r="AA563" s="164">
        <f>$AA$562+$Y$563</f>
        <v>1</v>
      </c>
      <c r="AB563" s="165">
        <f>$AB$562+$Z$563</f>
        <v>0</v>
      </c>
      <c r="AC563" s="98">
        <f t="shared" si="8"/>
        <v>0</v>
      </c>
    </row>
    <row r="564" spans="1:32" ht="15" customHeight="1">
      <c r="A564">
        <v>1</v>
      </c>
      <c r="B564" s="994" t="str">
        <f>'06.01-ELETRICO E LUMINOTECNICO'!$B$290</f>
        <v>06.07.100.03</v>
      </c>
      <c r="C564" s="996" t="str">
        <f>'06.01-ELETRICO E LUMINOTECNICO'!$C$290</f>
        <v>REMOÇÃO DE INSTALAÇÕES ELÉTRICAS (CABOS/ELETRODUTOS), INCLUSIVE RECOMPOSIÇÃO COM ARGAMASSA E ACABAMENTO EM MASSA LÁTEX</v>
      </c>
      <c r="D564" s="998">
        <f>'06.01-ELETRICO E LUMINOTECNICO'!$H$290</f>
        <v>0</v>
      </c>
      <c r="E564" s="175"/>
      <c r="F564" s="161">
        <f>$E$564*$D$564</f>
        <v>0</v>
      </c>
      <c r="G564" s="176"/>
      <c r="H564" s="167">
        <f>$G$564*$D$564</f>
        <v>0</v>
      </c>
      <c r="I564" s="176"/>
      <c r="J564" s="167">
        <f>$I$564*$D$564</f>
        <v>0</v>
      </c>
      <c r="K564" s="176"/>
      <c r="L564" s="167">
        <f>$K$564*$D$564</f>
        <v>0</v>
      </c>
      <c r="M564" s="176"/>
      <c r="N564" s="167">
        <f>$M$564*$D$564</f>
        <v>0</v>
      </c>
      <c r="O564" s="176"/>
      <c r="P564" s="167">
        <f>$O$564*$D$564</f>
        <v>0</v>
      </c>
      <c r="Q564" s="176"/>
      <c r="R564" s="167">
        <f>$Q$564*$D$564</f>
        <v>0</v>
      </c>
      <c r="S564" s="176">
        <v>1</v>
      </c>
      <c r="T564" s="167">
        <f>$S$564*$D$564</f>
        <v>0</v>
      </c>
      <c r="U564" s="176"/>
      <c r="V564" s="167">
        <f>$U$564*$D$564</f>
        <v>0</v>
      </c>
      <c r="W564" s="176"/>
      <c r="X564" s="167">
        <f>$W$564*$D$564</f>
        <v>0</v>
      </c>
      <c r="Y564" s="176"/>
      <c r="Z564" s="167">
        <f>$Y$564*$D$564</f>
        <v>0</v>
      </c>
      <c r="AA564" s="176"/>
      <c r="AB564" s="167">
        <f>$AA$564*$D$564</f>
        <v>0</v>
      </c>
      <c r="AC564" s="98">
        <f t="shared" si="8"/>
        <v>0</v>
      </c>
      <c r="AF564" t="s">
        <v>2509</v>
      </c>
    </row>
    <row r="565" spans="1:32" ht="15" customHeight="1" thickBot="1">
      <c r="A565">
        <v>2</v>
      </c>
      <c r="B565" s="995"/>
      <c r="C565" s="997"/>
      <c r="D565" s="999"/>
      <c r="E565" s="162">
        <f>$E$564</f>
        <v>0</v>
      </c>
      <c r="F565" s="163">
        <f>$F$564</f>
        <v>0</v>
      </c>
      <c r="G565" s="164">
        <f>$G$564+$E$565</f>
        <v>0</v>
      </c>
      <c r="H565" s="165">
        <f>$H$564+$F$565</f>
        <v>0</v>
      </c>
      <c r="I565" s="164">
        <f>$I$564+$G$565</f>
        <v>0</v>
      </c>
      <c r="J565" s="165">
        <f>$J$564+$H$565</f>
        <v>0</v>
      </c>
      <c r="K565" s="164">
        <f>$K$564+$I$565</f>
        <v>0</v>
      </c>
      <c r="L565" s="165">
        <f>$L$564+$J$565</f>
        <v>0</v>
      </c>
      <c r="M565" s="164">
        <f>$M$564+$K$565</f>
        <v>0</v>
      </c>
      <c r="N565" s="165">
        <f>$N$564+$L$565</f>
        <v>0</v>
      </c>
      <c r="O565" s="164">
        <f>$O$564+$M$565</f>
        <v>0</v>
      </c>
      <c r="P565" s="165">
        <f>$P$564+$N$565</f>
        <v>0</v>
      </c>
      <c r="Q565" s="164">
        <f>$Q$564+$O$565</f>
        <v>0</v>
      </c>
      <c r="R565" s="165">
        <f>$R$564+$P$565</f>
        <v>0</v>
      </c>
      <c r="S565" s="164">
        <f>$S$564+$Q$565</f>
        <v>1</v>
      </c>
      <c r="T565" s="165">
        <f>$T$564+$R$565</f>
        <v>0</v>
      </c>
      <c r="U565" s="164">
        <f>$U$564+$S$565</f>
        <v>1</v>
      </c>
      <c r="V565" s="165">
        <f>$V$564+$T$565</f>
        <v>0</v>
      </c>
      <c r="W565" s="164">
        <f>$W$564+$U$565</f>
        <v>1</v>
      </c>
      <c r="X565" s="165">
        <f>$X$564+$V$565</f>
        <v>0</v>
      </c>
      <c r="Y565" s="164">
        <f>$Y$564+$W$565</f>
        <v>1</v>
      </c>
      <c r="Z565" s="165">
        <f>$Z$564+$X$565</f>
        <v>0</v>
      </c>
      <c r="AA565" s="164">
        <f>$AA$564+$Y$565</f>
        <v>1</v>
      </c>
      <c r="AB565" s="165">
        <f>$AB$564+$Z$565</f>
        <v>0</v>
      </c>
      <c r="AC565" s="98">
        <f t="shared" si="8"/>
        <v>0</v>
      </c>
    </row>
    <row r="566" spans="1:32" ht="15" customHeight="1">
      <c r="A566">
        <v>1</v>
      </c>
      <c r="B566" s="994" t="str">
        <f>'06.01-ELETRICO E LUMINOTECNICO'!$B$291</f>
        <v>06.07.100.04</v>
      </c>
      <c r="C566" s="996" t="str">
        <f>'06.01-ELETRICO E LUMINOTECNICO'!$C$291</f>
        <v>QUADRO DE DISTRIBUIÇÃO COM BARRAMENTO TRIFÁSICO, DE SOBREPOR, EM CHAPA DE AÇO GALVANIZADO, PARA 36 DISJUNTORES DIN</v>
      </c>
      <c r="D566" s="998">
        <f>'06.01-ELETRICO E LUMINOTECNICO'!$H$291</f>
        <v>0</v>
      </c>
      <c r="E566" s="175"/>
      <c r="F566" s="161">
        <f>$E$566*$D$566</f>
        <v>0</v>
      </c>
      <c r="G566" s="176"/>
      <c r="H566" s="167">
        <f>$G$566*$D$566</f>
        <v>0</v>
      </c>
      <c r="I566" s="176"/>
      <c r="J566" s="167">
        <f>$I$566*$D$566</f>
        <v>0</v>
      </c>
      <c r="K566" s="176"/>
      <c r="L566" s="167">
        <f>$K$566*$D$566</f>
        <v>0</v>
      </c>
      <c r="M566" s="176"/>
      <c r="N566" s="167">
        <f>$M$566*$D$566</f>
        <v>0</v>
      </c>
      <c r="O566" s="176"/>
      <c r="P566" s="167">
        <f>$O$566*$D$566</f>
        <v>0</v>
      </c>
      <c r="Q566" s="176"/>
      <c r="R566" s="167">
        <f>$Q$566*$D$566</f>
        <v>0</v>
      </c>
      <c r="S566" s="176">
        <v>1</v>
      </c>
      <c r="T566" s="167">
        <f>$S$566*$D$566</f>
        <v>0</v>
      </c>
      <c r="U566" s="176"/>
      <c r="V566" s="167">
        <f>$U$566*$D$566</f>
        <v>0</v>
      </c>
      <c r="W566" s="176"/>
      <c r="X566" s="167">
        <f>$W$566*$D$566</f>
        <v>0</v>
      </c>
      <c r="Y566" s="176"/>
      <c r="Z566" s="167">
        <f>$Y$566*$D$566</f>
        <v>0</v>
      </c>
      <c r="AA566" s="176"/>
      <c r="AB566" s="167">
        <f>$AA$566*$D$566</f>
        <v>0</v>
      </c>
      <c r="AC566" s="98">
        <f t="shared" si="8"/>
        <v>0</v>
      </c>
      <c r="AF566" t="s">
        <v>2510</v>
      </c>
    </row>
    <row r="567" spans="1:32" ht="15" customHeight="1" thickBot="1">
      <c r="A567">
        <v>2</v>
      </c>
      <c r="B567" s="995"/>
      <c r="C567" s="997"/>
      <c r="D567" s="999"/>
      <c r="E567" s="162">
        <f>$E$566</f>
        <v>0</v>
      </c>
      <c r="F567" s="163">
        <f>$F$566</f>
        <v>0</v>
      </c>
      <c r="G567" s="164">
        <f>$G$566+$E$567</f>
        <v>0</v>
      </c>
      <c r="H567" s="165">
        <f>$H$566+$F$567</f>
        <v>0</v>
      </c>
      <c r="I567" s="164">
        <f>$I$566+$G$567</f>
        <v>0</v>
      </c>
      <c r="J567" s="165">
        <f>$J$566+$H$567</f>
        <v>0</v>
      </c>
      <c r="K567" s="164">
        <f>$K$566+$I$567</f>
        <v>0</v>
      </c>
      <c r="L567" s="165">
        <f>$L$566+$J$567</f>
        <v>0</v>
      </c>
      <c r="M567" s="164">
        <f>$M$566+$K$567</f>
        <v>0</v>
      </c>
      <c r="N567" s="165">
        <f>$N$566+$L$567</f>
        <v>0</v>
      </c>
      <c r="O567" s="164">
        <f>$O$566+$M$567</f>
        <v>0</v>
      </c>
      <c r="P567" s="165">
        <f>$P$566+$N$567</f>
        <v>0</v>
      </c>
      <c r="Q567" s="164">
        <f>$Q$566+$O$567</f>
        <v>0</v>
      </c>
      <c r="R567" s="165">
        <f>$R$566+$P$567</f>
        <v>0</v>
      </c>
      <c r="S567" s="164">
        <f>$S$566+$Q$567</f>
        <v>1</v>
      </c>
      <c r="T567" s="165">
        <f>$T$566+$R$567</f>
        <v>0</v>
      </c>
      <c r="U567" s="164">
        <f>$U$566+$S$567</f>
        <v>1</v>
      </c>
      <c r="V567" s="165">
        <f>$V$566+$T$567</f>
        <v>0</v>
      </c>
      <c r="W567" s="164">
        <f>$W$566+$U$567</f>
        <v>1</v>
      </c>
      <c r="X567" s="165">
        <f>$X$566+$V$567</f>
        <v>0</v>
      </c>
      <c r="Y567" s="164">
        <f>$Y$566+$W$567</f>
        <v>1</v>
      </c>
      <c r="Z567" s="165">
        <f>$Z$566+$X$567</f>
        <v>0</v>
      </c>
      <c r="AA567" s="164">
        <f>$AA$566+$Y$567</f>
        <v>1</v>
      </c>
      <c r="AB567" s="165">
        <f>$AB$566+$Z$567</f>
        <v>0</v>
      </c>
      <c r="AC567" s="98">
        <f t="shared" si="8"/>
        <v>0</v>
      </c>
    </row>
    <row r="568" spans="1:32" ht="15" customHeight="1">
      <c r="A568">
        <v>1</v>
      </c>
      <c r="B568" s="994" t="str">
        <f>'06.01-ELETRICO E LUMINOTECNICO'!$B$292</f>
        <v>06.07.100.05</v>
      </c>
      <c r="C568" s="996" t="str">
        <f>'06.01-ELETRICO E LUMINOTECNICO'!$C$292</f>
        <v>QUADRO DE DISTRIBUIÇÃO COM BARRAMENTO TRIFÁSICO, DE SOBREPOR, EM CHAPA DE AÇO GALVANIZADO, 54 MÓDULOS</v>
      </c>
      <c r="D568" s="998">
        <f>'06.01-ELETRICO E LUMINOTECNICO'!$H$292</f>
        <v>0</v>
      </c>
      <c r="E568" s="175"/>
      <c r="F568" s="161">
        <f>$E$568*$D$568</f>
        <v>0</v>
      </c>
      <c r="G568" s="176"/>
      <c r="H568" s="167">
        <f>$G$568*$D$568</f>
        <v>0</v>
      </c>
      <c r="I568" s="176"/>
      <c r="J568" s="167">
        <f>$I$568*$D$568</f>
        <v>0</v>
      </c>
      <c r="K568" s="176"/>
      <c r="L568" s="167">
        <f>$K$568*$D$568</f>
        <v>0</v>
      </c>
      <c r="M568" s="176"/>
      <c r="N568" s="167">
        <f>$M$568*$D$568</f>
        <v>0</v>
      </c>
      <c r="O568" s="176"/>
      <c r="P568" s="167">
        <f>$O$568*$D$568</f>
        <v>0</v>
      </c>
      <c r="Q568" s="176"/>
      <c r="R568" s="167">
        <f>$Q$568*$D$568</f>
        <v>0</v>
      </c>
      <c r="S568" s="176"/>
      <c r="T568" s="167">
        <f>$S$568*$D$568</f>
        <v>0</v>
      </c>
      <c r="U568" s="176">
        <v>1</v>
      </c>
      <c r="V568" s="167">
        <f>$U$568*$D$568</f>
        <v>0</v>
      </c>
      <c r="W568" s="176"/>
      <c r="X568" s="167">
        <f>$W$568*$D$568</f>
        <v>0</v>
      </c>
      <c r="Y568" s="176"/>
      <c r="Z568" s="167">
        <f>$Y$568*$D$568</f>
        <v>0</v>
      </c>
      <c r="AA568" s="176"/>
      <c r="AB568" s="167">
        <f>$AA$568*$D$568</f>
        <v>0</v>
      </c>
      <c r="AC568" s="98">
        <f t="shared" si="8"/>
        <v>0</v>
      </c>
      <c r="AF568" t="s">
        <v>2511</v>
      </c>
    </row>
    <row r="569" spans="1:32" ht="15" customHeight="1" thickBot="1">
      <c r="A569">
        <v>2</v>
      </c>
      <c r="B569" s="995"/>
      <c r="C569" s="997"/>
      <c r="D569" s="999"/>
      <c r="E569" s="162">
        <f>$E$568</f>
        <v>0</v>
      </c>
      <c r="F569" s="163">
        <f>$F$568</f>
        <v>0</v>
      </c>
      <c r="G569" s="164">
        <f>$G$568+$E$569</f>
        <v>0</v>
      </c>
      <c r="H569" s="165">
        <f>$H$568+$F$569</f>
        <v>0</v>
      </c>
      <c r="I569" s="164">
        <f>$I$568+$G$569</f>
        <v>0</v>
      </c>
      <c r="J569" s="165">
        <f>$J$568+$H$569</f>
        <v>0</v>
      </c>
      <c r="K569" s="164">
        <f>$K$568+$I$569</f>
        <v>0</v>
      </c>
      <c r="L569" s="165">
        <f>$L$568+$J$569</f>
        <v>0</v>
      </c>
      <c r="M569" s="164">
        <f>$M$568+$K$569</f>
        <v>0</v>
      </c>
      <c r="N569" s="165">
        <f>$N$568+$L$569</f>
        <v>0</v>
      </c>
      <c r="O569" s="164">
        <f>$O$568+$M$569</f>
        <v>0</v>
      </c>
      <c r="P569" s="165">
        <f>$P$568+$N$569</f>
        <v>0</v>
      </c>
      <c r="Q569" s="164">
        <f>$Q$568+$O$569</f>
        <v>0</v>
      </c>
      <c r="R569" s="165">
        <f>$R$568+$P$569</f>
        <v>0</v>
      </c>
      <c r="S569" s="164">
        <f>$S$568+$Q$569</f>
        <v>0</v>
      </c>
      <c r="T569" s="165">
        <f>$T$568+$R$569</f>
        <v>0</v>
      </c>
      <c r="U569" s="164">
        <f>$U$568+$S$569</f>
        <v>1</v>
      </c>
      <c r="V569" s="165">
        <f>$V$568+$T$569</f>
        <v>0</v>
      </c>
      <c r="W569" s="164">
        <f>$W$568+$U$569</f>
        <v>1</v>
      </c>
      <c r="X569" s="165">
        <f>$X$568+$V$569</f>
        <v>0</v>
      </c>
      <c r="Y569" s="164">
        <f>$Y$568+$W$569</f>
        <v>1</v>
      </c>
      <c r="Z569" s="165">
        <f>$Z$568+$X$569</f>
        <v>0</v>
      </c>
      <c r="AA569" s="164">
        <f>$AA$568+$Y$569</f>
        <v>1</v>
      </c>
      <c r="AB569" s="165">
        <f>$AB$568+$Z$569</f>
        <v>0</v>
      </c>
      <c r="AC569" s="98">
        <f t="shared" si="8"/>
        <v>0</v>
      </c>
    </row>
    <row r="570" spans="1:32" ht="15" customHeight="1">
      <c r="A570">
        <v>1</v>
      </c>
      <c r="B570" s="994" t="str">
        <f>'06.01-ELETRICO E LUMINOTECNICO'!$B$293</f>
        <v>06.07.100.06</v>
      </c>
      <c r="C570" s="996" t="str">
        <f>'06.01-ELETRICO E LUMINOTECNICO'!$C$293</f>
        <v>DISJUNTOR DR BIPOLAR 16A - FORNECIMENTO E INSTALAÇÃO</v>
      </c>
      <c r="D570" s="998">
        <f>'06.01-ELETRICO E LUMINOTECNICO'!$H$293</f>
        <v>0</v>
      </c>
      <c r="E570" s="175"/>
      <c r="F570" s="161">
        <f>$E$570*$D$570</f>
        <v>0</v>
      </c>
      <c r="G570" s="176"/>
      <c r="H570" s="167">
        <f>$G$570*$D$570</f>
        <v>0</v>
      </c>
      <c r="I570" s="176"/>
      <c r="J570" s="167">
        <f>$I$570*$D$570</f>
        <v>0</v>
      </c>
      <c r="K570" s="176"/>
      <c r="L570" s="167">
        <f>$K$570*$D$570</f>
        <v>0</v>
      </c>
      <c r="M570" s="176"/>
      <c r="N570" s="167">
        <f>$M$570*$D$570</f>
        <v>0</v>
      </c>
      <c r="O570" s="176"/>
      <c r="P570" s="167">
        <f>$O$570*$D$570</f>
        <v>0</v>
      </c>
      <c r="Q570" s="176"/>
      <c r="R570" s="167">
        <f>$Q$570*$D$570</f>
        <v>0</v>
      </c>
      <c r="S570" s="176"/>
      <c r="T570" s="167">
        <f>$S$570*$D$570</f>
        <v>0</v>
      </c>
      <c r="U570" s="176">
        <v>1</v>
      </c>
      <c r="V570" s="167">
        <f>$U$570*$D$570</f>
        <v>0</v>
      </c>
      <c r="W570" s="176"/>
      <c r="X570" s="167">
        <f>$W$570*$D$570</f>
        <v>0</v>
      </c>
      <c r="Y570" s="176"/>
      <c r="Z570" s="167">
        <f>$Y$570*$D$570</f>
        <v>0</v>
      </c>
      <c r="AA570" s="176"/>
      <c r="AB570" s="167">
        <f>$AA$570*$D$570</f>
        <v>0</v>
      </c>
      <c r="AC570" s="98">
        <f t="shared" si="8"/>
        <v>0</v>
      </c>
      <c r="AF570" t="s">
        <v>2512</v>
      </c>
    </row>
    <row r="571" spans="1:32" ht="15" customHeight="1" thickBot="1">
      <c r="A571">
        <v>2</v>
      </c>
      <c r="B571" s="995"/>
      <c r="C571" s="997"/>
      <c r="D571" s="999"/>
      <c r="E571" s="162">
        <f>$E$570</f>
        <v>0</v>
      </c>
      <c r="F571" s="163">
        <f>$F$570</f>
        <v>0</v>
      </c>
      <c r="G571" s="164">
        <f>$G$570+$E$571</f>
        <v>0</v>
      </c>
      <c r="H571" s="165">
        <f>$H$570+$F$571</f>
        <v>0</v>
      </c>
      <c r="I571" s="164">
        <f>$I$570+$G$571</f>
        <v>0</v>
      </c>
      <c r="J571" s="165">
        <f>$J$570+$H$571</f>
        <v>0</v>
      </c>
      <c r="K571" s="164">
        <f>$K$570+$I$571</f>
        <v>0</v>
      </c>
      <c r="L571" s="165">
        <f>$L$570+$J$571</f>
        <v>0</v>
      </c>
      <c r="M571" s="164">
        <f>$M$570+$K$571</f>
        <v>0</v>
      </c>
      <c r="N571" s="165">
        <f>$N$570+$L$571</f>
        <v>0</v>
      </c>
      <c r="O571" s="164">
        <f>$O$570+$M$571</f>
        <v>0</v>
      </c>
      <c r="P571" s="165">
        <f>$P$570+$N$571</f>
        <v>0</v>
      </c>
      <c r="Q571" s="164">
        <f>$Q$570+$O$571</f>
        <v>0</v>
      </c>
      <c r="R571" s="165">
        <f>$R$570+$P$571</f>
        <v>0</v>
      </c>
      <c r="S571" s="164">
        <f>$S$570+$Q$571</f>
        <v>0</v>
      </c>
      <c r="T571" s="165">
        <f>$T$570+$R$571</f>
        <v>0</v>
      </c>
      <c r="U571" s="164">
        <f>$U$570+$S$571</f>
        <v>1</v>
      </c>
      <c r="V571" s="165">
        <f>$V$570+$T$571</f>
        <v>0</v>
      </c>
      <c r="W571" s="164">
        <f>$W$570+$U$571</f>
        <v>1</v>
      </c>
      <c r="X571" s="165">
        <f>$X$570+$V$571</f>
        <v>0</v>
      </c>
      <c r="Y571" s="164">
        <f>$Y$570+$W$571</f>
        <v>1</v>
      </c>
      <c r="Z571" s="165">
        <f>$Z$570+$X$571</f>
        <v>0</v>
      </c>
      <c r="AA571" s="164">
        <f>$AA$570+$Y$571</f>
        <v>1</v>
      </c>
      <c r="AB571" s="165">
        <f>$AB$570+$Z$571</f>
        <v>0</v>
      </c>
      <c r="AC571" s="98">
        <f t="shared" si="8"/>
        <v>0</v>
      </c>
    </row>
    <row r="572" spans="1:32" ht="15" customHeight="1">
      <c r="A572">
        <v>1</v>
      </c>
      <c r="B572" s="994" t="str">
        <f>'06.01-ELETRICO E LUMINOTECNICO'!$B$294</f>
        <v>06.07.100.07</v>
      </c>
      <c r="C572" s="996" t="str">
        <f>'06.01-ELETRICO E LUMINOTECNICO'!$C$294</f>
        <v>DISJUNTOR BIPOLAR DR 63A - FORNECIMENTO E INSTALAÇÃO. AF_07/2025</v>
      </c>
      <c r="D572" s="998">
        <f>'06.01-ELETRICO E LUMINOTECNICO'!$H$294</f>
        <v>0</v>
      </c>
      <c r="E572" s="175"/>
      <c r="F572" s="161">
        <f>$E$572*$D$572</f>
        <v>0</v>
      </c>
      <c r="G572" s="176"/>
      <c r="H572" s="167">
        <f>$G$572*$D$572</f>
        <v>0</v>
      </c>
      <c r="I572" s="176"/>
      <c r="J572" s="167">
        <f>$I$572*$D$572</f>
        <v>0</v>
      </c>
      <c r="K572" s="176"/>
      <c r="L572" s="167">
        <f>$K$572*$D$572</f>
        <v>0</v>
      </c>
      <c r="M572" s="176"/>
      <c r="N572" s="167">
        <f>$M$572*$D$572</f>
        <v>0</v>
      </c>
      <c r="O572" s="176"/>
      <c r="P572" s="167">
        <f>$O$572*$D$572</f>
        <v>0</v>
      </c>
      <c r="Q572" s="176"/>
      <c r="R572" s="167">
        <f>$Q$572*$D$572</f>
        <v>0</v>
      </c>
      <c r="S572" s="176"/>
      <c r="T572" s="167">
        <f>$S$572*$D$572</f>
        <v>0</v>
      </c>
      <c r="U572" s="176">
        <v>1</v>
      </c>
      <c r="V572" s="167">
        <f>$U$572*$D$572</f>
        <v>0</v>
      </c>
      <c r="W572" s="176"/>
      <c r="X572" s="167">
        <f>$W$572*$D$572</f>
        <v>0</v>
      </c>
      <c r="Y572" s="176"/>
      <c r="Z572" s="167">
        <f>$Y$572*$D$572</f>
        <v>0</v>
      </c>
      <c r="AA572" s="176"/>
      <c r="AB572" s="167">
        <f>$AA$572*$D$572</f>
        <v>0</v>
      </c>
      <c r="AC572" s="98">
        <f t="shared" si="8"/>
        <v>0</v>
      </c>
      <c r="AF572" t="s">
        <v>2513</v>
      </c>
    </row>
    <row r="573" spans="1:32" ht="15" customHeight="1" thickBot="1">
      <c r="A573">
        <v>2</v>
      </c>
      <c r="B573" s="995"/>
      <c r="C573" s="997"/>
      <c r="D573" s="999"/>
      <c r="E573" s="162">
        <f>$E$572</f>
        <v>0</v>
      </c>
      <c r="F573" s="163">
        <f>$F$572</f>
        <v>0</v>
      </c>
      <c r="G573" s="164">
        <f>$G$572+$E$573</f>
        <v>0</v>
      </c>
      <c r="H573" s="165">
        <f>$H$572+$F$573</f>
        <v>0</v>
      </c>
      <c r="I573" s="164">
        <f>$I$572+$G$573</f>
        <v>0</v>
      </c>
      <c r="J573" s="165">
        <f>$J$572+$H$573</f>
        <v>0</v>
      </c>
      <c r="K573" s="164">
        <f>$K$572+$I$573</f>
        <v>0</v>
      </c>
      <c r="L573" s="165">
        <f>$L$572+$J$573</f>
        <v>0</v>
      </c>
      <c r="M573" s="164">
        <f>$M$572+$K$573</f>
        <v>0</v>
      </c>
      <c r="N573" s="165">
        <f>$N$572+$L$573</f>
        <v>0</v>
      </c>
      <c r="O573" s="164">
        <f>$O$572+$M$573</f>
        <v>0</v>
      </c>
      <c r="P573" s="165">
        <f>$P$572+$N$573</f>
        <v>0</v>
      </c>
      <c r="Q573" s="164">
        <f>$Q$572+$O$573</f>
        <v>0</v>
      </c>
      <c r="R573" s="165">
        <f>$R$572+$P$573</f>
        <v>0</v>
      </c>
      <c r="S573" s="164">
        <f>$S$572+$Q$573</f>
        <v>0</v>
      </c>
      <c r="T573" s="165">
        <f>$T$572+$R$573</f>
        <v>0</v>
      </c>
      <c r="U573" s="164">
        <f>$U$572+$S$573</f>
        <v>1</v>
      </c>
      <c r="V573" s="165">
        <f>$V$572+$T$573</f>
        <v>0</v>
      </c>
      <c r="W573" s="164">
        <f>$W$572+$U$573</f>
        <v>1</v>
      </c>
      <c r="X573" s="165">
        <f>$X$572+$V$573</f>
        <v>0</v>
      </c>
      <c r="Y573" s="164">
        <f>$Y$572+$W$573</f>
        <v>1</v>
      </c>
      <c r="Z573" s="165">
        <f>$Z$572+$X$573</f>
        <v>0</v>
      </c>
      <c r="AA573" s="164">
        <f>$AA$572+$Y$573</f>
        <v>1</v>
      </c>
      <c r="AB573" s="165">
        <f>$AB$572+$Z$573</f>
        <v>0</v>
      </c>
      <c r="AC573" s="98">
        <f t="shared" si="8"/>
        <v>0</v>
      </c>
    </row>
    <row r="574" spans="1:32" ht="15" customHeight="1">
      <c r="A574">
        <v>1</v>
      </c>
      <c r="B574" s="994" t="str">
        <f>'06.01-ELETRICO E LUMINOTECNICO'!$B$295</f>
        <v>06.07.100.08</v>
      </c>
      <c r="C574" s="996" t="str">
        <f>'06.01-ELETRICO E LUMINOTECNICO'!$C$295</f>
        <v>DISJUNTOR DR TETRAPOLAR 20A - FORNECIMENTO E INSTALAÇÃO</v>
      </c>
      <c r="D574" s="998">
        <f>'06.01-ELETRICO E LUMINOTECNICO'!$H$295</f>
        <v>0</v>
      </c>
      <c r="E574" s="175"/>
      <c r="F574" s="161">
        <f>$E$574*$D$574</f>
        <v>0</v>
      </c>
      <c r="G574" s="176"/>
      <c r="H574" s="167">
        <f>$G$574*$D$574</f>
        <v>0</v>
      </c>
      <c r="I574" s="176"/>
      <c r="J574" s="167">
        <f>$I$574*$D$574</f>
        <v>0</v>
      </c>
      <c r="K574" s="176"/>
      <c r="L574" s="167">
        <f>$K$574*$D$574</f>
        <v>0</v>
      </c>
      <c r="M574" s="176"/>
      <c r="N574" s="167">
        <f>$M$574*$D$574</f>
        <v>0</v>
      </c>
      <c r="O574" s="176"/>
      <c r="P574" s="167">
        <f>$O$574*$D$574</f>
        <v>0</v>
      </c>
      <c r="Q574" s="176"/>
      <c r="R574" s="167">
        <f>$Q$574*$D$574</f>
        <v>0</v>
      </c>
      <c r="S574" s="176"/>
      <c r="T574" s="167">
        <f>$S$574*$D$574</f>
        <v>0</v>
      </c>
      <c r="U574" s="176">
        <v>1</v>
      </c>
      <c r="V574" s="167">
        <f>$U$574*$D$574</f>
        <v>0</v>
      </c>
      <c r="W574" s="176"/>
      <c r="X574" s="167">
        <f>$W$574*$D$574</f>
        <v>0</v>
      </c>
      <c r="Y574" s="176"/>
      <c r="Z574" s="167">
        <f>$Y$574*$D$574</f>
        <v>0</v>
      </c>
      <c r="AA574" s="176"/>
      <c r="AB574" s="167">
        <f>$AA$574*$D$574</f>
        <v>0</v>
      </c>
      <c r="AC574" s="98">
        <f t="shared" si="8"/>
        <v>0</v>
      </c>
      <c r="AF574" t="s">
        <v>2514</v>
      </c>
    </row>
    <row r="575" spans="1:32" ht="15" customHeight="1" thickBot="1">
      <c r="A575">
        <v>2</v>
      </c>
      <c r="B575" s="995"/>
      <c r="C575" s="997"/>
      <c r="D575" s="999"/>
      <c r="E575" s="162">
        <f>$E$574</f>
        <v>0</v>
      </c>
      <c r="F575" s="163">
        <f>$F$574</f>
        <v>0</v>
      </c>
      <c r="G575" s="164">
        <f>$G$574+$E$575</f>
        <v>0</v>
      </c>
      <c r="H575" s="165">
        <f>$H$574+$F$575</f>
        <v>0</v>
      </c>
      <c r="I575" s="164">
        <f>$I$574+$G$575</f>
        <v>0</v>
      </c>
      <c r="J575" s="165">
        <f>$J$574+$H$575</f>
        <v>0</v>
      </c>
      <c r="K575" s="164">
        <f>$K$574+$I$575</f>
        <v>0</v>
      </c>
      <c r="L575" s="165">
        <f>$L$574+$J$575</f>
        <v>0</v>
      </c>
      <c r="M575" s="164">
        <f>$M$574+$K$575</f>
        <v>0</v>
      </c>
      <c r="N575" s="165">
        <f>$N$574+$L$575</f>
        <v>0</v>
      </c>
      <c r="O575" s="164">
        <f>$O$574+$M$575</f>
        <v>0</v>
      </c>
      <c r="P575" s="165">
        <f>$P$574+$N$575</f>
        <v>0</v>
      </c>
      <c r="Q575" s="164">
        <f>$Q$574+$O$575</f>
        <v>0</v>
      </c>
      <c r="R575" s="165">
        <f>$R$574+$P$575</f>
        <v>0</v>
      </c>
      <c r="S575" s="164">
        <f>$S$574+$Q$575</f>
        <v>0</v>
      </c>
      <c r="T575" s="165">
        <f>$T$574+$R$575</f>
        <v>0</v>
      </c>
      <c r="U575" s="164">
        <f>$U$574+$S$575</f>
        <v>1</v>
      </c>
      <c r="V575" s="165">
        <f>$V$574+$T$575</f>
        <v>0</v>
      </c>
      <c r="W575" s="164">
        <f>$W$574+$U$575</f>
        <v>1</v>
      </c>
      <c r="X575" s="165">
        <f>$X$574+$V$575</f>
        <v>0</v>
      </c>
      <c r="Y575" s="164">
        <f>$Y$574+$W$575</f>
        <v>1</v>
      </c>
      <c r="Z575" s="165">
        <f>$Z$574+$X$575</f>
        <v>0</v>
      </c>
      <c r="AA575" s="164">
        <f>$AA$574+$Y$575</f>
        <v>1</v>
      </c>
      <c r="AB575" s="165">
        <f>$AB$574+$Z$575</f>
        <v>0</v>
      </c>
      <c r="AC575" s="98">
        <f t="shared" si="8"/>
        <v>0</v>
      </c>
    </row>
    <row r="576" spans="1:32" ht="15" customHeight="1">
      <c r="A576">
        <v>1</v>
      </c>
      <c r="B576" s="994" t="str">
        <f>'06.01-ELETRICO E LUMINOTECNICO'!$B$296</f>
        <v>06.07.100.09</v>
      </c>
      <c r="C576" s="996" t="str">
        <f>'06.01-ELETRICO E LUMINOTECNICO'!$C$296</f>
        <v>DISJUNTOR DR TETRAPOLAR 25A - FORNECIMENTO E INSTALAÇÃO</v>
      </c>
      <c r="D576" s="998">
        <f>'06.01-ELETRICO E LUMINOTECNICO'!$H$296</f>
        <v>0</v>
      </c>
      <c r="E576" s="175"/>
      <c r="F576" s="161">
        <f>$E$576*$D$576</f>
        <v>0</v>
      </c>
      <c r="G576" s="176"/>
      <c r="H576" s="167">
        <f>$G$576*$D$576</f>
        <v>0</v>
      </c>
      <c r="I576" s="176"/>
      <c r="J576" s="167">
        <f>$I$576*$D$576</f>
        <v>0</v>
      </c>
      <c r="K576" s="176"/>
      <c r="L576" s="167">
        <f>$K$576*$D$576</f>
        <v>0</v>
      </c>
      <c r="M576" s="176"/>
      <c r="N576" s="167">
        <f>$M$576*$D$576</f>
        <v>0</v>
      </c>
      <c r="O576" s="176"/>
      <c r="P576" s="167">
        <f>$O$576*$D$576</f>
        <v>0</v>
      </c>
      <c r="Q576" s="176"/>
      <c r="R576" s="167">
        <f>$Q$576*$D$576</f>
        <v>0</v>
      </c>
      <c r="S576" s="176"/>
      <c r="T576" s="167">
        <f>$S$576*$D$576</f>
        <v>0</v>
      </c>
      <c r="U576" s="176">
        <v>1</v>
      </c>
      <c r="V576" s="167">
        <f>$U$576*$D$576</f>
        <v>0</v>
      </c>
      <c r="W576" s="176"/>
      <c r="X576" s="167">
        <f>$W$576*$D$576</f>
        <v>0</v>
      </c>
      <c r="Y576" s="176"/>
      <c r="Z576" s="167">
        <f>$Y$576*$D$576</f>
        <v>0</v>
      </c>
      <c r="AA576" s="176"/>
      <c r="AB576" s="167">
        <f>$AA$576*$D$576</f>
        <v>0</v>
      </c>
      <c r="AC576" s="98">
        <f t="shared" si="8"/>
        <v>0</v>
      </c>
      <c r="AF576" t="s">
        <v>2515</v>
      </c>
    </row>
    <row r="577" spans="1:32" ht="15" customHeight="1" thickBot="1">
      <c r="A577">
        <v>2</v>
      </c>
      <c r="B577" s="995"/>
      <c r="C577" s="997"/>
      <c r="D577" s="999"/>
      <c r="E577" s="162">
        <f>$E$576</f>
        <v>0</v>
      </c>
      <c r="F577" s="163">
        <f>$F$576</f>
        <v>0</v>
      </c>
      <c r="G577" s="164">
        <f>$G$576+$E$577</f>
        <v>0</v>
      </c>
      <c r="H577" s="165">
        <f>$H$576+$F$577</f>
        <v>0</v>
      </c>
      <c r="I577" s="164">
        <f>$I$576+$G$577</f>
        <v>0</v>
      </c>
      <c r="J577" s="165">
        <f>$J$576+$H$577</f>
        <v>0</v>
      </c>
      <c r="K577" s="164">
        <f>$K$576+$I$577</f>
        <v>0</v>
      </c>
      <c r="L577" s="165">
        <f>$L$576+$J$577</f>
        <v>0</v>
      </c>
      <c r="M577" s="164">
        <f>$M$576+$K$577</f>
        <v>0</v>
      </c>
      <c r="N577" s="165">
        <f>$N$576+$L$577</f>
        <v>0</v>
      </c>
      <c r="O577" s="164">
        <f>$O$576+$M$577</f>
        <v>0</v>
      </c>
      <c r="P577" s="165">
        <f>$P$576+$N$577</f>
        <v>0</v>
      </c>
      <c r="Q577" s="164">
        <f>$Q$576+$O$577</f>
        <v>0</v>
      </c>
      <c r="R577" s="165">
        <f>$R$576+$P$577</f>
        <v>0</v>
      </c>
      <c r="S577" s="164">
        <f>$S$576+$Q$577</f>
        <v>0</v>
      </c>
      <c r="T577" s="165">
        <f>$T$576+$R$577</f>
        <v>0</v>
      </c>
      <c r="U577" s="164">
        <f>$U$576+$S$577</f>
        <v>1</v>
      </c>
      <c r="V577" s="165">
        <f>$V$576+$T$577</f>
        <v>0</v>
      </c>
      <c r="W577" s="164">
        <f>$W$576+$U$577</f>
        <v>1</v>
      </c>
      <c r="X577" s="165">
        <f>$X$576+$V$577</f>
        <v>0</v>
      </c>
      <c r="Y577" s="164">
        <f>$Y$576+$W$577</f>
        <v>1</v>
      </c>
      <c r="Z577" s="165">
        <f>$Z$576+$X$577</f>
        <v>0</v>
      </c>
      <c r="AA577" s="164">
        <f>$AA$576+$Y$577</f>
        <v>1</v>
      </c>
      <c r="AB577" s="165">
        <f>$AB$576+$Z$577</f>
        <v>0</v>
      </c>
      <c r="AC577" s="98">
        <f t="shared" si="8"/>
        <v>0</v>
      </c>
    </row>
    <row r="578" spans="1:32" ht="15" customHeight="1">
      <c r="A578">
        <v>1</v>
      </c>
      <c r="B578" s="994" t="str">
        <f>'06.01-ELETRICO E LUMINOTECNICO'!$B$297</f>
        <v>06.07.100.10</v>
      </c>
      <c r="C578" s="996" t="str">
        <f>'06.01-ELETRICO E LUMINOTECNICO'!$C$297</f>
        <v>DISJUNTOR DR TETRAPOLAR 32A - FORNECIMENTO E INSTALAÇÃO</v>
      </c>
      <c r="D578" s="998">
        <f>'06.01-ELETRICO E LUMINOTECNICO'!$H$297</f>
        <v>0</v>
      </c>
      <c r="E578" s="175"/>
      <c r="F578" s="161">
        <f>$E$578*$D$578</f>
        <v>0</v>
      </c>
      <c r="G578" s="176"/>
      <c r="H578" s="167">
        <f>$G$578*$D$578</f>
        <v>0</v>
      </c>
      <c r="I578" s="176"/>
      <c r="J578" s="167">
        <f>$I$578*$D$578</f>
        <v>0</v>
      </c>
      <c r="K578" s="176"/>
      <c r="L578" s="167">
        <f>$K$578*$D$578</f>
        <v>0</v>
      </c>
      <c r="M578" s="176"/>
      <c r="N578" s="167">
        <f>$M$578*$D$578</f>
        <v>0</v>
      </c>
      <c r="O578" s="176"/>
      <c r="P578" s="167">
        <f>$O$578*$D$578</f>
        <v>0</v>
      </c>
      <c r="Q578" s="176"/>
      <c r="R578" s="167">
        <f>$Q$578*$D$578</f>
        <v>0</v>
      </c>
      <c r="S578" s="176"/>
      <c r="T578" s="167">
        <f>$S$578*$D$578</f>
        <v>0</v>
      </c>
      <c r="U578" s="176">
        <v>1</v>
      </c>
      <c r="V578" s="167">
        <f>$U$578*$D$578</f>
        <v>0</v>
      </c>
      <c r="W578" s="176"/>
      <c r="X578" s="167">
        <f>$W$578*$D$578</f>
        <v>0</v>
      </c>
      <c r="Y578" s="176"/>
      <c r="Z578" s="167">
        <f>$Y$578*$D$578</f>
        <v>0</v>
      </c>
      <c r="AA578" s="176"/>
      <c r="AB578" s="167">
        <f>$AA$578*$D$578</f>
        <v>0</v>
      </c>
      <c r="AC578" s="98">
        <f t="shared" si="8"/>
        <v>0</v>
      </c>
      <c r="AF578" t="s">
        <v>2516</v>
      </c>
    </row>
    <row r="579" spans="1:32" ht="15" customHeight="1" thickBot="1">
      <c r="A579">
        <v>2</v>
      </c>
      <c r="B579" s="995"/>
      <c r="C579" s="997"/>
      <c r="D579" s="999"/>
      <c r="E579" s="162">
        <f>$E$578</f>
        <v>0</v>
      </c>
      <c r="F579" s="163">
        <f>$F$578</f>
        <v>0</v>
      </c>
      <c r="G579" s="164">
        <f>$G$578+$E$579</f>
        <v>0</v>
      </c>
      <c r="H579" s="165">
        <f>$H$578+$F$579</f>
        <v>0</v>
      </c>
      <c r="I579" s="164">
        <f>$I$578+$G$579</f>
        <v>0</v>
      </c>
      <c r="J579" s="165">
        <f>$J$578+$H$579</f>
        <v>0</v>
      </c>
      <c r="K579" s="164">
        <f>$K$578+$I$579</f>
        <v>0</v>
      </c>
      <c r="L579" s="165">
        <f>$L$578+$J$579</f>
        <v>0</v>
      </c>
      <c r="M579" s="164">
        <f>$M$578+$K$579</f>
        <v>0</v>
      </c>
      <c r="N579" s="165">
        <f>$N$578+$L$579</f>
        <v>0</v>
      </c>
      <c r="O579" s="164">
        <f>$O$578+$M$579</f>
        <v>0</v>
      </c>
      <c r="P579" s="165">
        <f>$P$578+$N$579</f>
        <v>0</v>
      </c>
      <c r="Q579" s="164">
        <f>$Q$578+$O$579</f>
        <v>0</v>
      </c>
      <c r="R579" s="165">
        <f>$R$578+$P$579</f>
        <v>0</v>
      </c>
      <c r="S579" s="164">
        <f>$S$578+$Q$579</f>
        <v>0</v>
      </c>
      <c r="T579" s="165">
        <f>$T$578+$R$579</f>
        <v>0</v>
      </c>
      <c r="U579" s="164">
        <f>$U$578+$S$579</f>
        <v>1</v>
      </c>
      <c r="V579" s="165">
        <f>$V$578+$T$579</f>
        <v>0</v>
      </c>
      <c r="W579" s="164">
        <f>$W$578+$U$579</f>
        <v>1</v>
      </c>
      <c r="X579" s="165">
        <f>$X$578+$V$579</f>
        <v>0</v>
      </c>
      <c r="Y579" s="164">
        <f>$Y$578+$W$579</f>
        <v>1</v>
      </c>
      <c r="Z579" s="165">
        <f>$Z$578+$X$579</f>
        <v>0</v>
      </c>
      <c r="AA579" s="164">
        <f>$AA$578+$Y$579</f>
        <v>1</v>
      </c>
      <c r="AB579" s="165">
        <f>$AB$578+$Z$579</f>
        <v>0</v>
      </c>
      <c r="AC579" s="98">
        <f t="shared" si="8"/>
        <v>0</v>
      </c>
    </row>
    <row r="580" spans="1:32" ht="15" customHeight="1">
      <c r="A580">
        <v>1</v>
      </c>
      <c r="B580" s="994" t="str">
        <f>'06.01-ELETRICO E LUMINOTECNICO'!$B$298</f>
        <v>06.07.100.11</v>
      </c>
      <c r="C580" s="996" t="str">
        <f>'06.01-ELETRICO E LUMINOTECNICO'!$C$298</f>
        <v>DISPOSITIVO DPS 45KA-275V - FORNECIMENTO E INSTALAÇÃO</v>
      </c>
      <c r="D580" s="998">
        <f>'06.01-ELETRICO E LUMINOTECNICO'!$H$298</f>
        <v>0</v>
      </c>
      <c r="E580" s="175"/>
      <c r="F580" s="161">
        <f>$E$580*$D$580</f>
        <v>0</v>
      </c>
      <c r="G580" s="176"/>
      <c r="H580" s="167">
        <f>$G$580*$D$580</f>
        <v>0</v>
      </c>
      <c r="I580" s="176"/>
      <c r="J580" s="167">
        <f>$I$580*$D$580</f>
        <v>0</v>
      </c>
      <c r="K580" s="176"/>
      <c r="L580" s="167">
        <f>$K$580*$D$580</f>
        <v>0</v>
      </c>
      <c r="M580" s="176"/>
      <c r="N580" s="167">
        <f>$M$580*$D$580</f>
        <v>0</v>
      </c>
      <c r="O580" s="176"/>
      <c r="P580" s="167">
        <f>$O$580*$D$580</f>
        <v>0</v>
      </c>
      <c r="Q580" s="176"/>
      <c r="R580" s="167">
        <f>$Q$580*$D$580</f>
        <v>0</v>
      </c>
      <c r="S580" s="176"/>
      <c r="T580" s="167">
        <f>$S$580*$D$580</f>
        <v>0</v>
      </c>
      <c r="U580" s="176">
        <v>1</v>
      </c>
      <c r="V580" s="167">
        <f>$U$580*$D$580</f>
        <v>0</v>
      </c>
      <c r="W580" s="176"/>
      <c r="X580" s="167">
        <f>$W$580*$D$580</f>
        <v>0</v>
      </c>
      <c r="Y580" s="176"/>
      <c r="Z580" s="167">
        <f>$Y$580*$D$580</f>
        <v>0</v>
      </c>
      <c r="AA580" s="176"/>
      <c r="AB580" s="167">
        <f>$AA$580*$D$580</f>
        <v>0</v>
      </c>
      <c r="AC580" s="98">
        <f t="shared" si="8"/>
        <v>0</v>
      </c>
      <c r="AF580" t="s">
        <v>2517</v>
      </c>
    </row>
    <row r="581" spans="1:32" ht="15" customHeight="1" thickBot="1">
      <c r="A581">
        <v>2</v>
      </c>
      <c r="B581" s="995"/>
      <c r="C581" s="997"/>
      <c r="D581" s="999"/>
      <c r="E581" s="162">
        <f>$E$580</f>
        <v>0</v>
      </c>
      <c r="F581" s="163">
        <f>$F$580</f>
        <v>0</v>
      </c>
      <c r="G581" s="164">
        <f>$G$580+$E$581</f>
        <v>0</v>
      </c>
      <c r="H581" s="165">
        <f>$H$580+$F$581</f>
        <v>0</v>
      </c>
      <c r="I581" s="164">
        <f>$I$580+$G$581</f>
        <v>0</v>
      </c>
      <c r="J581" s="165">
        <f>$J$580+$H$581</f>
        <v>0</v>
      </c>
      <c r="K581" s="164">
        <f>$K$580+$I$581</f>
        <v>0</v>
      </c>
      <c r="L581" s="165">
        <f>$L$580+$J$581</f>
        <v>0</v>
      </c>
      <c r="M581" s="164">
        <f>$M$580+$K$581</f>
        <v>0</v>
      </c>
      <c r="N581" s="165">
        <f>$N$580+$L$581</f>
        <v>0</v>
      </c>
      <c r="O581" s="164">
        <f>$O$580+$M$581</f>
        <v>0</v>
      </c>
      <c r="P581" s="165">
        <f>$P$580+$N$581</f>
        <v>0</v>
      </c>
      <c r="Q581" s="164">
        <f>$Q$580+$O$581</f>
        <v>0</v>
      </c>
      <c r="R581" s="165">
        <f>$R$580+$P$581</f>
        <v>0</v>
      </c>
      <c r="S581" s="164">
        <f>$S$580+$Q$581</f>
        <v>0</v>
      </c>
      <c r="T581" s="165">
        <f>$T$580+$R$581</f>
        <v>0</v>
      </c>
      <c r="U581" s="164">
        <f>$U$580+$S$581</f>
        <v>1</v>
      </c>
      <c r="V581" s="165">
        <f>$V$580+$T$581</f>
        <v>0</v>
      </c>
      <c r="W581" s="164">
        <f>$W$580+$U$581</f>
        <v>1</v>
      </c>
      <c r="X581" s="165">
        <f>$X$580+$V$581</f>
        <v>0</v>
      </c>
      <c r="Y581" s="164">
        <f>$Y$580+$W$581</f>
        <v>1</v>
      </c>
      <c r="Z581" s="165">
        <f>$Z$580+$X$581</f>
        <v>0</v>
      </c>
      <c r="AA581" s="164">
        <f>$AA$580+$Y$581</f>
        <v>1</v>
      </c>
      <c r="AB581" s="165">
        <f>$AB$580+$Z$581</f>
        <v>0</v>
      </c>
      <c r="AC581" s="98">
        <f t="shared" si="8"/>
        <v>0</v>
      </c>
    </row>
    <row r="582" spans="1:32" ht="15" customHeight="1">
      <c r="A582">
        <v>1</v>
      </c>
      <c r="B582" s="994" t="str">
        <f>'06.01-ELETRICO E LUMINOTECNICO'!$B$299</f>
        <v>06.07.100.12</v>
      </c>
      <c r="C582" s="996" t="str">
        <f>'06.01-ELETRICO E LUMINOTECNICO'!$C$299</f>
        <v>DISJUNTOR MONOPOLAR TIPO DIN, CORRENTE NOMINAL DE 10A - FORNECIMENTO E INSTALAÇÃO. AF_07/2025</v>
      </c>
      <c r="D582" s="998">
        <f>'06.01-ELETRICO E LUMINOTECNICO'!$H$299</f>
        <v>0</v>
      </c>
      <c r="E582" s="175"/>
      <c r="F582" s="161">
        <f>$E$582*$D$582</f>
        <v>0</v>
      </c>
      <c r="G582" s="176"/>
      <c r="H582" s="167">
        <f>$G$582*$D$582</f>
        <v>0</v>
      </c>
      <c r="I582" s="176"/>
      <c r="J582" s="167">
        <f>$I$582*$D$582</f>
        <v>0</v>
      </c>
      <c r="K582" s="176"/>
      <c r="L582" s="167">
        <f>$K$582*$D$582</f>
        <v>0</v>
      </c>
      <c r="M582" s="176"/>
      <c r="N582" s="167">
        <f>$M$582*$D$582</f>
        <v>0</v>
      </c>
      <c r="O582" s="176"/>
      <c r="P582" s="167">
        <f>$O$582*$D$582</f>
        <v>0</v>
      </c>
      <c r="Q582" s="176"/>
      <c r="R582" s="167">
        <f>$Q$582*$D$582</f>
        <v>0</v>
      </c>
      <c r="S582" s="176"/>
      <c r="T582" s="167">
        <f>$S$582*$D$582</f>
        <v>0</v>
      </c>
      <c r="U582" s="176">
        <v>1</v>
      </c>
      <c r="V582" s="167">
        <f>$U$582*$D$582</f>
        <v>0</v>
      </c>
      <c r="W582" s="176"/>
      <c r="X582" s="167">
        <f>$W$582*$D$582</f>
        <v>0</v>
      </c>
      <c r="Y582" s="176"/>
      <c r="Z582" s="167">
        <f>$Y$582*$D$582</f>
        <v>0</v>
      </c>
      <c r="AA582" s="176"/>
      <c r="AB582" s="167">
        <f>$AA$582*$D$582</f>
        <v>0</v>
      </c>
      <c r="AC582" s="98">
        <f t="shared" si="8"/>
        <v>0</v>
      </c>
      <c r="AF582" t="s">
        <v>2518</v>
      </c>
    </row>
    <row r="583" spans="1:32" ht="15" customHeight="1" thickBot="1">
      <c r="A583">
        <v>2</v>
      </c>
      <c r="B583" s="995"/>
      <c r="C583" s="997"/>
      <c r="D583" s="999"/>
      <c r="E583" s="162">
        <f>$E$582</f>
        <v>0</v>
      </c>
      <c r="F583" s="163">
        <f>$F$582</f>
        <v>0</v>
      </c>
      <c r="G583" s="164">
        <f>$G$582+$E$583</f>
        <v>0</v>
      </c>
      <c r="H583" s="165">
        <f>$H$582+$F$583</f>
        <v>0</v>
      </c>
      <c r="I583" s="164">
        <f>$I$582+$G$583</f>
        <v>0</v>
      </c>
      <c r="J583" s="165">
        <f>$J$582+$H$583</f>
        <v>0</v>
      </c>
      <c r="K583" s="164">
        <f>$K$582+$I$583</f>
        <v>0</v>
      </c>
      <c r="L583" s="165">
        <f>$L$582+$J$583</f>
        <v>0</v>
      </c>
      <c r="M583" s="164">
        <f>$M$582+$K$583</f>
        <v>0</v>
      </c>
      <c r="N583" s="165">
        <f>$N$582+$L$583</f>
        <v>0</v>
      </c>
      <c r="O583" s="164">
        <f>$O$582+$M$583</f>
        <v>0</v>
      </c>
      <c r="P583" s="165">
        <f>$P$582+$N$583</f>
        <v>0</v>
      </c>
      <c r="Q583" s="164">
        <f>$Q$582+$O$583</f>
        <v>0</v>
      </c>
      <c r="R583" s="165">
        <f>$R$582+$P$583</f>
        <v>0</v>
      </c>
      <c r="S583" s="164">
        <f>$S$582+$Q$583</f>
        <v>0</v>
      </c>
      <c r="T583" s="165">
        <f>$T$582+$R$583</f>
        <v>0</v>
      </c>
      <c r="U583" s="164">
        <f>$U$582+$S$583</f>
        <v>1</v>
      </c>
      <c r="V583" s="165">
        <f>$V$582+$T$583</f>
        <v>0</v>
      </c>
      <c r="W583" s="164">
        <f>$W$582+$U$583</f>
        <v>1</v>
      </c>
      <c r="X583" s="165">
        <f>$X$582+$V$583</f>
        <v>0</v>
      </c>
      <c r="Y583" s="164">
        <f>$Y$582+$W$583</f>
        <v>1</v>
      </c>
      <c r="Z583" s="165">
        <f>$Z$582+$X$583</f>
        <v>0</v>
      </c>
      <c r="AA583" s="164">
        <f>$AA$582+$Y$583</f>
        <v>1</v>
      </c>
      <c r="AB583" s="165">
        <f>$AB$582+$Z$583</f>
        <v>0</v>
      </c>
      <c r="AC583" s="98">
        <f t="shared" si="8"/>
        <v>0</v>
      </c>
    </row>
    <row r="584" spans="1:32" ht="15" customHeight="1">
      <c r="A584">
        <v>1</v>
      </c>
      <c r="B584" s="994" t="str">
        <f>'06.01-ELETRICO E LUMINOTECNICO'!$B$300</f>
        <v>06.07.100.13</v>
      </c>
      <c r="C584" s="996" t="str">
        <f>'06.01-ELETRICO E LUMINOTECNICO'!$C$300</f>
        <v>DISJUNTOR MONOPOLAR TIPO DIN, CORRENTE NOMINAL DE 16A - FORNECIMENTO E INSTALAÇÃO. AF_07/2025</v>
      </c>
      <c r="D584" s="998">
        <f>'06.01-ELETRICO E LUMINOTECNICO'!$H$300</f>
        <v>0</v>
      </c>
      <c r="E584" s="175"/>
      <c r="F584" s="161">
        <f>$E$584*$D$584</f>
        <v>0</v>
      </c>
      <c r="G584" s="176"/>
      <c r="H584" s="167">
        <f>$G$584*$D$584</f>
        <v>0</v>
      </c>
      <c r="I584" s="176"/>
      <c r="J584" s="167">
        <f>$I$584*$D$584</f>
        <v>0</v>
      </c>
      <c r="K584" s="176"/>
      <c r="L584" s="167">
        <f>$K$584*$D$584</f>
        <v>0</v>
      </c>
      <c r="M584" s="176"/>
      <c r="N584" s="167">
        <f>$M$584*$D$584</f>
        <v>0</v>
      </c>
      <c r="O584" s="176"/>
      <c r="P584" s="167">
        <f>$O$584*$D$584</f>
        <v>0</v>
      </c>
      <c r="Q584" s="176"/>
      <c r="R584" s="167">
        <f>$Q$584*$D$584</f>
        <v>0</v>
      </c>
      <c r="S584" s="176"/>
      <c r="T584" s="167">
        <f>$S$584*$D$584</f>
        <v>0</v>
      </c>
      <c r="U584" s="176">
        <v>1</v>
      </c>
      <c r="V584" s="167">
        <f>$U$584*$D$584</f>
        <v>0</v>
      </c>
      <c r="W584" s="176"/>
      <c r="X584" s="167">
        <f>$W$584*$D$584</f>
        <v>0</v>
      </c>
      <c r="Y584" s="176"/>
      <c r="Z584" s="167">
        <f>$Y$584*$D$584</f>
        <v>0</v>
      </c>
      <c r="AA584" s="176"/>
      <c r="AB584" s="167">
        <f>$AA$584*$D$584</f>
        <v>0</v>
      </c>
      <c r="AC584" s="98">
        <f t="shared" si="8"/>
        <v>0</v>
      </c>
      <c r="AF584" t="s">
        <v>2519</v>
      </c>
    </row>
    <row r="585" spans="1:32" ht="15" customHeight="1" thickBot="1">
      <c r="A585">
        <v>2</v>
      </c>
      <c r="B585" s="995"/>
      <c r="C585" s="997"/>
      <c r="D585" s="999"/>
      <c r="E585" s="162">
        <f>$E$584</f>
        <v>0</v>
      </c>
      <c r="F585" s="163">
        <f>$F$584</f>
        <v>0</v>
      </c>
      <c r="G585" s="164">
        <f>$G$584+$E$585</f>
        <v>0</v>
      </c>
      <c r="H585" s="165">
        <f>$H$584+$F$585</f>
        <v>0</v>
      </c>
      <c r="I585" s="164">
        <f>$I$584+$G$585</f>
        <v>0</v>
      </c>
      <c r="J585" s="165">
        <f>$J$584+$H$585</f>
        <v>0</v>
      </c>
      <c r="K585" s="164">
        <f>$K$584+$I$585</f>
        <v>0</v>
      </c>
      <c r="L585" s="165">
        <f>$L$584+$J$585</f>
        <v>0</v>
      </c>
      <c r="M585" s="164">
        <f>$M$584+$K$585</f>
        <v>0</v>
      </c>
      <c r="N585" s="165">
        <f>$N$584+$L$585</f>
        <v>0</v>
      </c>
      <c r="O585" s="164">
        <f>$O$584+$M$585</f>
        <v>0</v>
      </c>
      <c r="P585" s="165">
        <f>$P$584+$N$585</f>
        <v>0</v>
      </c>
      <c r="Q585" s="164">
        <f>$Q$584+$O$585</f>
        <v>0</v>
      </c>
      <c r="R585" s="165">
        <f>$R$584+$P$585</f>
        <v>0</v>
      </c>
      <c r="S585" s="164">
        <f>$S$584+$Q$585</f>
        <v>0</v>
      </c>
      <c r="T585" s="165">
        <f>$T$584+$R$585</f>
        <v>0</v>
      </c>
      <c r="U585" s="164">
        <f>$U$584+$S$585</f>
        <v>1</v>
      </c>
      <c r="V585" s="165">
        <f>$V$584+$T$585</f>
        <v>0</v>
      </c>
      <c r="W585" s="164">
        <f>$W$584+$U$585</f>
        <v>1</v>
      </c>
      <c r="X585" s="165">
        <f>$X$584+$V$585</f>
        <v>0</v>
      </c>
      <c r="Y585" s="164">
        <f>$Y$584+$W$585</f>
        <v>1</v>
      </c>
      <c r="Z585" s="165">
        <f>$Z$584+$X$585</f>
        <v>0</v>
      </c>
      <c r="AA585" s="164">
        <f>$AA$584+$Y$585</f>
        <v>1</v>
      </c>
      <c r="AB585" s="165">
        <f>$AB$584+$Z$585</f>
        <v>0</v>
      </c>
      <c r="AC585" s="98">
        <f t="shared" si="8"/>
        <v>0</v>
      </c>
    </row>
    <row r="586" spans="1:32" ht="15" customHeight="1">
      <c r="A586">
        <v>1</v>
      </c>
      <c r="B586" s="994" t="str">
        <f>'06.01-ELETRICO E LUMINOTECNICO'!$B$301</f>
        <v>06.07.100.14</v>
      </c>
      <c r="C586" s="996" t="str">
        <f>'06.01-ELETRICO E LUMINOTECNICO'!$C$301</f>
        <v>DISJUNTOR MONOPOLAR TIPO DIN, CORRENTE NOMINAL DE 20A - FORNECIMENTO E INSTALAÇÃO. AF_07/2025</v>
      </c>
      <c r="D586" s="998">
        <f>'06.01-ELETRICO E LUMINOTECNICO'!$H$301</f>
        <v>0</v>
      </c>
      <c r="E586" s="175"/>
      <c r="F586" s="161">
        <f>$E$586*$D$586</f>
        <v>0</v>
      </c>
      <c r="G586" s="176"/>
      <c r="H586" s="167">
        <f>$G$586*$D$586</f>
        <v>0</v>
      </c>
      <c r="I586" s="176"/>
      <c r="J586" s="167">
        <f>$I$586*$D$586</f>
        <v>0</v>
      </c>
      <c r="K586" s="176"/>
      <c r="L586" s="167">
        <f>$K$586*$D$586</f>
        <v>0</v>
      </c>
      <c r="M586" s="176"/>
      <c r="N586" s="167">
        <f>$M$586*$D$586</f>
        <v>0</v>
      </c>
      <c r="O586" s="176"/>
      <c r="P586" s="167">
        <f>$O$586*$D$586</f>
        <v>0</v>
      </c>
      <c r="Q586" s="176"/>
      <c r="R586" s="167">
        <f>$Q$586*$D$586</f>
        <v>0</v>
      </c>
      <c r="S586" s="176"/>
      <c r="T586" s="167">
        <f>$S$586*$D$586</f>
        <v>0</v>
      </c>
      <c r="U586" s="176">
        <v>1</v>
      </c>
      <c r="V586" s="167">
        <f>$U$586*$D$586</f>
        <v>0</v>
      </c>
      <c r="W586" s="176"/>
      <c r="X586" s="167">
        <f>$W$586*$D$586</f>
        <v>0</v>
      </c>
      <c r="Y586" s="176"/>
      <c r="Z586" s="167">
        <f>$Y$586*$D$586</f>
        <v>0</v>
      </c>
      <c r="AA586" s="176"/>
      <c r="AB586" s="167">
        <f>$AA$586*$D$586</f>
        <v>0</v>
      </c>
      <c r="AC586" s="98">
        <f t="shared" si="8"/>
        <v>0</v>
      </c>
      <c r="AF586" t="s">
        <v>2520</v>
      </c>
    </row>
    <row r="587" spans="1:32" ht="15" customHeight="1" thickBot="1">
      <c r="A587">
        <v>2</v>
      </c>
      <c r="B587" s="995"/>
      <c r="C587" s="997"/>
      <c r="D587" s="999"/>
      <c r="E587" s="162">
        <f>$E$586</f>
        <v>0</v>
      </c>
      <c r="F587" s="163">
        <f>$F$586</f>
        <v>0</v>
      </c>
      <c r="G587" s="164">
        <f>$G$586+$E$587</f>
        <v>0</v>
      </c>
      <c r="H587" s="165">
        <f>$H$586+$F$587</f>
        <v>0</v>
      </c>
      <c r="I587" s="164">
        <f>$I$586+$G$587</f>
        <v>0</v>
      </c>
      <c r="J587" s="165">
        <f>$J$586+$H$587</f>
        <v>0</v>
      </c>
      <c r="K587" s="164">
        <f>$K$586+$I$587</f>
        <v>0</v>
      </c>
      <c r="L587" s="165">
        <f>$L$586+$J$587</f>
        <v>0</v>
      </c>
      <c r="M587" s="164">
        <f>$M$586+$K$587</f>
        <v>0</v>
      </c>
      <c r="N587" s="165">
        <f>$N$586+$L$587</f>
        <v>0</v>
      </c>
      <c r="O587" s="164">
        <f>$O$586+$M$587</f>
        <v>0</v>
      </c>
      <c r="P587" s="165">
        <f>$P$586+$N$587</f>
        <v>0</v>
      </c>
      <c r="Q587" s="164">
        <f>$Q$586+$O$587</f>
        <v>0</v>
      </c>
      <c r="R587" s="165">
        <f>$R$586+$P$587</f>
        <v>0</v>
      </c>
      <c r="S587" s="164">
        <f>$S$586+$Q$587</f>
        <v>0</v>
      </c>
      <c r="T587" s="165">
        <f>$T$586+$R$587</f>
        <v>0</v>
      </c>
      <c r="U587" s="164">
        <f>$U$586+$S$587</f>
        <v>1</v>
      </c>
      <c r="V587" s="165">
        <f>$V$586+$T$587</f>
        <v>0</v>
      </c>
      <c r="W587" s="164">
        <f>$W$586+$U$587</f>
        <v>1</v>
      </c>
      <c r="X587" s="165">
        <f>$X$586+$V$587</f>
        <v>0</v>
      </c>
      <c r="Y587" s="164">
        <f>$Y$586+$W$587</f>
        <v>1</v>
      </c>
      <c r="Z587" s="165">
        <f>$Z$586+$X$587</f>
        <v>0</v>
      </c>
      <c r="AA587" s="164">
        <f>$AA$586+$Y$587</f>
        <v>1</v>
      </c>
      <c r="AB587" s="165">
        <f>$AB$586+$Z$587</f>
        <v>0</v>
      </c>
      <c r="AC587" s="98">
        <f t="shared" si="8"/>
        <v>0</v>
      </c>
    </row>
    <row r="588" spans="1:32" ht="15" customHeight="1">
      <c r="A588">
        <v>1</v>
      </c>
      <c r="B588" s="994" t="str">
        <f>'06.01-ELETRICO E LUMINOTECNICO'!$B$302</f>
        <v>06.07.100.15</v>
      </c>
      <c r="C588" s="996" t="str">
        <f>'06.01-ELETRICO E LUMINOTECNICO'!$C$302</f>
        <v>DISJUNTOR MONOPOLAR TIPO DIN, CORRENTE NOMINAL DE 32A - FORNECIMENTO E INSTALAÇÃO. AF_07/2025</v>
      </c>
      <c r="D588" s="998">
        <f>'06.01-ELETRICO E LUMINOTECNICO'!$H$302</f>
        <v>0</v>
      </c>
      <c r="E588" s="175"/>
      <c r="F588" s="161">
        <f>$E$588*$D$588</f>
        <v>0</v>
      </c>
      <c r="G588" s="176"/>
      <c r="H588" s="167">
        <f>$G$588*$D$588</f>
        <v>0</v>
      </c>
      <c r="I588" s="176"/>
      <c r="J588" s="167">
        <f>$I$588*$D$588</f>
        <v>0</v>
      </c>
      <c r="K588" s="176"/>
      <c r="L588" s="167">
        <f>$K$588*$D$588</f>
        <v>0</v>
      </c>
      <c r="M588" s="176"/>
      <c r="N588" s="167">
        <f>$M$588*$D$588</f>
        <v>0</v>
      </c>
      <c r="O588" s="176"/>
      <c r="P588" s="167">
        <f>$O$588*$D$588</f>
        <v>0</v>
      </c>
      <c r="Q588" s="176"/>
      <c r="R588" s="167">
        <f>$Q$588*$D$588</f>
        <v>0</v>
      </c>
      <c r="S588" s="176"/>
      <c r="T588" s="167">
        <f>$S$588*$D$588</f>
        <v>0</v>
      </c>
      <c r="U588" s="176">
        <v>1</v>
      </c>
      <c r="V588" s="167">
        <f>$U$588*$D$588</f>
        <v>0</v>
      </c>
      <c r="W588" s="176"/>
      <c r="X588" s="167">
        <f>$W$588*$D$588</f>
        <v>0</v>
      </c>
      <c r="Y588" s="176"/>
      <c r="Z588" s="167">
        <f>$Y$588*$D$588</f>
        <v>0</v>
      </c>
      <c r="AA588" s="176"/>
      <c r="AB588" s="167">
        <f>$AA$588*$D$588</f>
        <v>0</v>
      </c>
      <c r="AC588" s="98">
        <f t="shared" ref="AC588:AC651" si="9">D587-AB588</f>
        <v>0</v>
      </c>
      <c r="AF588" t="s">
        <v>2521</v>
      </c>
    </row>
    <row r="589" spans="1:32" ht="15" customHeight="1" thickBot="1">
      <c r="A589">
        <v>2</v>
      </c>
      <c r="B589" s="995"/>
      <c r="C589" s="997"/>
      <c r="D589" s="999"/>
      <c r="E589" s="162">
        <f>$E$588</f>
        <v>0</v>
      </c>
      <c r="F589" s="163">
        <f>$F$588</f>
        <v>0</v>
      </c>
      <c r="G589" s="164">
        <f>$G$588+$E$589</f>
        <v>0</v>
      </c>
      <c r="H589" s="165">
        <f>$H$588+$F$589</f>
        <v>0</v>
      </c>
      <c r="I589" s="164">
        <f>$I$588+$G$589</f>
        <v>0</v>
      </c>
      <c r="J589" s="165">
        <f>$J$588+$H$589</f>
        <v>0</v>
      </c>
      <c r="K589" s="164">
        <f>$K$588+$I$589</f>
        <v>0</v>
      </c>
      <c r="L589" s="165">
        <f>$L$588+$J$589</f>
        <v>0</v>
      </c>
      <c r="M589" s="164">
        <f>$M$588+$K$589</f>
        <v>0</v>
      </c>
      <c r="N589" s="165">
        <f>$N$588+$L$589</f>
        <v>0</v>
      </c>
      <c r="O589" s="164">
        <f>$O$588+$M$589</f>
        <v>0</v>
      </c>
      <c r="P589" s="165">
        <f>$P$588+$N$589</f>
        <v>0</v>
      </c>
      <c r="Q589" s="164">
        <f>$Q$588+$O$589</f>
        <v>0</v>
      </c>
      <c r="R589" s="165">
        <f>$R$588+$P$589</f>
        <v>0</v>
      </c>
      <c r="S589" s="164">
        <f>$S$588+$Q$589</f>
        <v>0</v>
      </c>
      <c r="T589" s="165">
        <f>$T$588+$R$589</f>
        <v>0</v>
      </c>
      <c r="U589" s="164">
        <f>$U$588+$S$589</f>
        <v>1</v>
      </c>
      <c r="V589" s="165">
        <f>$V$588+$T$589</f>
        <v>0</v>
      </c>
      <c r="W589" s="164">
        <f>$W$588+$U$589</f>
        <v>1</v>
      </c>
      <c r="X589" s="165">
        <f>$X$588+$V$589</f>
        <v>0</v>
      </c>
      <c r="Y589" s="164">
        <f>$Y$588+$W$589</f>
        <v>1</v>
      </c>
      <c r="Z589" s="165">
        <f>$Z$588+$X$589</f>
        <v>0</v>
      </c>
      <c r="AA589" s="164">
        <f>$AA$588+$Y$589</f>
        <v>1</v>
      </c>
      <c r="AB589" s="165">
        <f>$AB$588+$Z$589</f>
        <v>0</v>
      </c>
      <c r="AC589" s="98">
        <f t="shared" si="9"/>
        <v>0</v>
      </c>
    </row>
    <row r="590" spans="1:32" ht="15" customHeight="1">
      <c r="A590">
        <v>1</v>
      </c>
      <c r="B590" s="994" t="str">
        <f>'06.01-ELETRICO E LUMINOTECNICO'!$B$303</f>
        <v>06.07.100.16</v>
      </c>
      <c r="C590" s="996" t="str">
        <f>'06.01-ELETRICO E LUMINOTECNICO'!$C$303</f>
        <v>DISJUNTOR BIPOLAR TIPO DIN, CORRENTE NOMINAL DE 10A - FORNECIMENTO E INSTALAÇÃO. AF_07/2025</v>
      </c>
      <c r="D590" s="998">
        <f>'06.01-ELETRICO E LUMINOTECNICO'!$H$303</f>
        <v>0</v>
      </c>
      <c r="E590" s="175"/>
      <c r="F590" s="161">
        <f>$E$590*$D$590</f>
        <v>0</v>
      </c>
      <c r="G590" s="176"/>
      <c r="H590" s="167">
        <f>$G$590*$D$590</f>
        <v>0</v>
      </c>
      <c r="I590" s="176"/>
      <c r="J590" s="167">
        <f>$I$590*$D$590</f>
        <v>0</v>
      </c>
      <c r="K590" s="176"/>
      <c r="L590" s="167">
        <f>$K$590*$D$590</f>
        <v>0</v>
      </c>
      <c r="M590" s="176"/>
      <c r="N590" s="167">
        <f>$M$590*$D$590</f>
        <v>0</v>
      </c>
      <c r="O590" s="176"/>
      <c r="P590" s="167">
        <f>$O$590*$D$590</f>
        <v>0</v>
      </c>
      <c r="Q590" s="176"/>
      <c r="R590" s="167">
        <f>$Q$590*$D$590</f>
        <v>0</v>
      </c>
      <c r="S590" s="176"/>
      <c r="T590" s="167">
        <f>$S$590*$D$590</f>
        <v>0</v>
      </c>
      <c r="U590" s="176">
        <v>1</v>
      </c>
      <c r="V590" s="167">
        <f>$U$590*$D$590</f>
        <v>0</v>
      </c>
      <c r="W590" s="176"/>
      <c r="X590" s="167">
        <f>$W$590*$D$590</f>
        <v>0</v>
      </c>
      <c r="Y590" s="176"/>
      <c r="Z590" s="167">
        <f>$Y$590*$D$590</f>
        <v>0</v>
      </c>
      <c r="AA590" s="176"/>
      <c r="AB590" s="167">
        <f>$AA$590*$D$590</f>
        <v>0</v>
      </c>
      <c r="AC590" s="98">
        <f t="shared" si="9"/>
        <v>0</v>
      </c>
      <c r="AF590" t="s">
        <v>2522</v>
      </c>
    </row>
    <row r="591" spans="1:32" ht="15" customHeight="1" thickBot="1">
      <c r="A591">
        <v>2</v>
      </c>
      <c r="B591" s="995"/>
      <c r="C591" s="997"/>
      <c r="D591" s="999"/>
      <c r="E591" s="162">
        <f>$E$590</f>
        <v>0</v>
      </c>
      <c r="F591" s="163">
        <f>$F$590</f>
        <v>0</v>
      </c>
      <c r="G591" s="164">
        <f>$G$590+$E$591</f>
        <v>0</v>
      </c>
      <c r="H591" s="165">
        <f>$H$590+$F$591</f>
        <v>0</v>
      </c>
      <c r="I591" s="164">
        <f>$I$590+$G$591</f>
        <v>0</v>
      </c>
      <c r="J591" s="165">
        <f>$J$590+$H$591</f>
        <v>0</v>
      </c>
      <c r="K591" s="164">
        <f>$K$590+$I$591</f>
        <v>0</v>
      </c>
      <c r="L591" s="165">
        <f>$L$590+$J$591</f>
        <v>0</v>
      </c>
      <c r="M591" s="164">
        <f>$M$590+$K$591</f>
        <v>0</v>
      </c>
      <c r="N591" s="165">
        <f>$N$590+$L$591</f>
        <v>0</v>
      </c>
      <c r="O591" s="164">
        <f>$O$590+$M$591</f>
        <v>0</v>
      </c>
      <c r="P591" s="165">
        <f>$P$590+$N$591</f>
        <v>0</v>
      </c>
      <c r="Q591" s="164">
        <f>$Q$590+$O$591</f>
        <v>0</v>
      </c>
      <c r="R591" s="165">
        <f>$R$590+$P$591</f>
        <v>0</v>
      </c>
      <c r="S591" s="164">
        <f>$S$590+$Q$591</f>
        <v>0</v>
      </c>
      <c r="T591" s="165">
        <f>$T$590+$R$591</f>
        <v>0</v>
      </c>
      <c r="U591" s="164">
        <f>$U$590+$S$591</f>
        <v>1</v>
      </c>
      <c r="V591" s="165">
        <f>$V$590+$T$591</f>
        <v>0</v>
      </c>
      <c r="W591" s="164">
        <f>$W$590+$U$591</f>
        <v>1</v>
      </c>
      <c r="X591" s="165">
        <f>$X$590+$V$591</f>
        <v>0</v>
      </c>
      <c r="Y591" s="164">
        <f>$Y$590+$W$591</f>
        <v>1</v>
      </c>
      <c r="Z591" s="165">
        <f>$Z$590+$X$591</f>
        <v>0</v>
      </c>
      <c r="AA591" s="164">
        <f>$AA$590+$Y$591</f>
        <v>1</v>
      </c>
      <c r="AB591" s="165">
        <f>$AB$590+$Z$591</f>
        <v>0</v>
      </c>
      <c r="AC591" s="98">
        <f t="shared" si="9"/>
        <v>0</v>
      </c>
    </row>
    <row r="592" spans="1:32" ht="15" customHeight="1">
      <c r="A592">
        <v>1</v>
      </c>
      <c r="B592" s="994" t="str">
        <f>'06.01-ELETRICO E LUMINOTECNICO'!$B$304</f>
        <v>06.07.100.17</v>
      </c>
      <c r="C592" s="996" t="str">
        <f>'06.01-ELETRICO E LUMINOTECNICO'!$C$304</f>
        <v>DISJUNTOR BIPOLAR TIPO DIN, CORRENTE NOMINAL DE 16A - FORNECIMENTO E INSTALAÇÃO. AF_07/2025</v>
      </c>
      <c r="D592" s="998">
        <f>'06.01-ELETRICO E LUMINOTECNICO'!$H$304</f>
        <v>0</v>
      </c>
      <c r="E592" s="175"/>
      <c r="F592" s="161">
        <f>$E$592*$D$592</f>
        <v>0</v>
      </c>
      <c r="G592" s="176"/>
      <c r="H592" s="167">
        <f>$G$592*$D$592</f>
        <v>0</v>
      </c>
      <c r="I592" s="176"/>
      <c r="J592" s="167">
        <f>$I$592*$D$592</f>
        <v>0</v>
      </c>
      <c r="K592" s="176"/>
      <c r="L592" s="167">
        <f>$K$592*$D$592</f>
        <v>0</v>
      </c>
      <c r="M592" s="176"/>
      <c r="N592" s="167">
        <f>$M$592*$D$592</f>
        <v>0</v>
      </c>
      <c r="O592" s="176"/>
      <c r="P592" s="167">
        <f>$O$592*$D$592</f>
        <v>0</v>
      </c>
      <c r="Q592" s="176"/>
      <c r="R592" s="167">
        <f>$Q$592*$D$592</f>
        <v>0</v>
      </c>
      <c r="S592" s="176"/>
      <c r="T592" s="167">
        <f>$S$592*$D$592</f>
        <v>0</v>
      </c>
      <c r="U592" s="176">
        <v>1</v>
      </c>
      <c r="V592" s="167">
        <f>$U$592*$D$592</f>
        <v>0</v>
      </c>
      <c r="W592" s="176"/>
      <c r="X592" s="167">
        <f>$W$592*$D$592</f>
        <v>0</v>
      </c>
      <c r="Y592" s="176"/>
      <c r="Z592" s="167">
        <f>$Y$592*$D$592</f>
        <v>0</v>
      </c>
      <c r="AA592" s="176"/>
      <c r="AB592" s="167">
        <f>$AA$592*$D$592</f>
        <v>0</v>
      </c>
      <c r="AC592" s="98">
        <f t="shared" si="9"/>
        <v>0</v>
      </c>
      <c r="AF592" t="s">
        <v>2523</v>
      </c>
    </row>
    <row r="593" spans="1:32" ht="15" customHeight="1" thickBot="1">
      <c r="A593">
        <v>2</v>
      </c>
      <c r="B593" s="995"/>
      <c r="C593" s="997"/>
      <c r="D593" s="999"/>
      <c r="E593" s="162">
        <f>$E$592</f>
        <v>0</v>
      </c>
      <c r="F593" s="163">
        <f>$F$592</f>
        <v>0</v>
      </c>
      <c r="G593" s="164">
        <f>$G$592+$E$593</f>
        <v>0</v>
      </c>
      <c r="H593" s="165">
        <f>$H$592+$F$593</f>
        <v>0</v>
      </c>
      <c r="I593" s="164">
        <f>$I$592+$G$593</f>
        <v>0</v>
      </c>
      <c r="J593" s="165">
        <f>$J$592+$H$593</f>
        <v>0</v>
      </c>
      <c r="K593" s="164">
        <f>$K$592+$I$593</f>
        <v>0</v>
      </c>
      <c r="L593" s="165">
        <f>$L$592+$J$593</f>
        <v>0</v>
      </c>
      <c r="M593" s="164">
        <f>$M$592+$K$593</f>
        <v>0</v>
      </c>
      <c r="N593" s="165">
        <f>$N$592+$L$593</f>
        <v>0</v>
      </c>
      <c r="O593" s="164">
        <f>$O$592+$M$593</f>
        <v>0</v>
      </c>
      <c r="P593" s="165">
        <f>$P$592+$N$593</f>
        <v>0</v>
      </c>
      <c r="Q593" s="164">
        <f>$Q$592+$O$593</f>
        <v>0</v>
      </c>
      <c r="R593" s="165">
        <f>$R$592+$P$593</f>
        <v>0</v>
      </c>
      <c r="S593" s="164">
        <f>$S$592+$Q$593</f>
        <v>0</v>
      </c>
      <c r="T593" s="165">
        <f>$T$592+$R$593</f>
        <v>0</v>
      </c>
      <c r="U593" s="164">
        <f>$U$592+$S$593</f>
        <v>1</v>
      </c>
      <c r="V593" s="165">
        <f>$V$592+$T$593</f>
        <v>0</v>
      </c>
      <c r="W593" s="164">
        <f>$W$592+$U$593</f>
        <v>1</v>
      </c>
      <c r="X593" s="165">
        <f>$X$592+$V$593</f>
        <v>0</v>
      </c>
      <c r="Y593" s="164">
        <f>$Y$592+$W$593</f>
        <v>1</v>
      </c>
      <c r="Z593" s="165">
        <f>$Z$592+$X$593</f>
        <v>0</v>
      </c>
      <c r="AA593" s="164">
        <f>$AA$592+$Y$593</f>
        <v>1</v>
      </c>
      <c r="AB593" s="165">
        <f>$AB$592+$Z$593</f>
        <v>0</v>
      </c>
      <c r="AC593" s="98">
        <f t="shared" si="9"/>
        <v>0</v>
      </c>
    </row>
    <row r="594" spans="1:32" ht="15" customHeight="1">
      <c r="A594">
        <v>1</v>
      </c>
      <c r="B594" s="994" t="str">
        <f>'06.01-ELETRICO E LUMINOTECNICO'!$B$305</f>
        <v>06.07.100.18</v>
      </c>
      <c r="C594" s="996" t="str">
        <f>'06.01-ELETRICO E LUMINOTECNICO'!$C$305</f>
        <v>DISJUNTOR BIPOLAR TIPO DIN, CORRENTE NOMINAL DE 20A - FORNECIMENTO E INSTALAÇÃO. AF_07/2025</v>
      </c>
      <c r="D594" s="998">
        <f>'06.01-ELETRICO E LUMINOTECNICO'!$H$305</f>
        <v>0</v>
      </c>
      <c r="E594" s="175"/>
      <c r="F594" s="161">
        <f>$E$594*$D$594</f>
        <v>0</v>
      </c>
      <c r="G594" s="176"/>
      <c r="H594" s="167">
        <f>$G$594*$D$594</f>
        <v>0</v>
      </c>
      <c r="I594" s="176"/>
      <c r="J594" s="167">
        <f>$I$594*$D$594</f>
        <v>0</v>
      </c>
      <c r="K594" s="176"/>
      <c r="L594" s="167">
        <f>$K$594*$D$594</f>
        <v>0</v>
      </c>
      <c r="M594" s="176"/>
      <c r="N594" s="167">
        <f>$M$594*$D$594</f>
        <v>0</v>
      </c>
      <c r="O594" s="176"/>
      <c r="P594" s="167">
        <f>$O$594*$D$594</f>
        <v>0</v>
      </c>
      <c r="Q594" s="176"/>
      <c r="R594" s="167">
        <f>$Q$594*$D$594</f>
        <v>0</v>
      </c>
      <c r="S594" s="176"/>
      <c r="T594" s="167">
        <f>$S$594*$D$594</f>
        <v>0</v>
      </c>
      <c r="U594" s="176">
        <v>1</v>
      </c>
      <c r="V594" s="167">
        <f>$U$594*$D$594</f>
        <v>0</v>
      </c>
      <c r="W594" s="176"/>
      <c r="X594" s="167">
        <f>$W$594*$D$594</f>
        <v>0</v>
      </c>
      <c r="Y594" s="176"/>
      <c r="Z594" s="167">
        <f>$Y$594*$D$594</f>
        <v>0</v>
      </c>
      <c r="AA594" s="176"/>
      <c r="AB594" s="167">
        <f>$AA$594*$D$594</f>
        <v>0</v>
      </c>
      <c r="AC594" s="98">
        <f t="shared" si="9"/>
        <v>0</v>
      </c>
      <c r="AF594" t="s">
        <v>2524</v>
      </c>
    </row>
    <row r="595" spans="1:32" ht="15" customHeight="1" thickBot="1">
      <c r="A595">
        <v>2</v>
      </c>
      <c r="B595" s="995"/>
      <c r="C595" s="997"/>
      <c r="D595" s="999"/>
      <c r="E595" s="162">
        <f>$E$594</f>
        <v>0</v>
      </c>
      <c r="F595" s="163">
        <f>$F$594</f>
        <v>0</v>
      </c>
      <c r="G595" s="164">
        <f>$G$594+$E$595</f>
        <v>0</v>
      </c>
      <c r="H595" s="165">
        <f>$H$594+$F$595</f>
        <v>0</v>
      </c>
      <c r="I595" s="164">
        <f>$I$594+$G$595</f>
        <v>0</v>
      </c>
      <c r="J595" s="165">
        <f>$J$594+$H$595</f>
        <v>0</v>
      </c>
      <c r="K595" s="164">
        <f>$K$594+$I$595</f>
        <v>0</v>
      </c>
      <c r="L595" s="165">
        <f>$L$594+$J$595</f>
        <v>0</v>
      </c>
      <c r="M595" s="164">
        <f>$M$594+$K$595</f>
        <v>0</v>
      </c>
      <c r="N595" s="165">
        <f>$N$594+$L$595</f>
        <v>0</v>
      </c>
      <c r="O595" s="164">
        <f>$O$594+$M$595</f>
        <v>0</v>
      </c>
      <c r="P595" s="165">
        <f>$P$594+$N$595</f>
        <v>0</v>
      </c>
      <c r="Q595" s="164">
        <f>$Q$594+$O$595</f>
        <v>0</v>
      </c>
      <c r="R595" s="165">
        <f>$R$594+$P$595</f>
        <v>0</v>
      </c>
      <c r="S595" s="164">
        <f>$S$594+$Q$595</f>
        <v>0</v>
      </c>
      <c r="T595" s="165">
        <f>$T$594+$R$595</f>
        <v>0</v>
      </c>
      <c r="U595" s="164">
        <f>$U$594+$S$595</f>
        <v>1</v>
      </c>
      <c r="V595" s="165">
        <f>$V$594+$T$595</f>
        <v>0</v>
      </c>
      <c r="W595" s="164">
        <f>$W$594+$U$595</f>
        <v>1</v>
      </c>
      <c r="X595" s="165">
        <f>$X$594+$V$595</f>
        <v>0</v>
      </c>
      <c r="Y595" s="164">
        <f>$Y$594+$W$595</f>
        <v>1</v>
      </c>
      <c r="Z595" s="165">
        <f>$Z$594+$X$595</f>
        <v>0</v>
      </c>
      <c r="AA595" s="164">
        <f>$AA$594+$Y$595</f>
        <v>1</v>
      </c>
      <c r="AB595" s="165">
        <f>$AB$594+$Z$595</f>
        <v>0</v>
      </c>
      <c r="AC595" s="98">
        <f t="shared" si="9"/>
        <v>0</v>
      </c>
    </row>
    <row r="596" spans="1:32" ht="15" customHeight="1">
      <c r="A596">
        <v>1</v>
      </c>
      <c r="B596" s="994" t="str">
        <f>'06.01-ELETRICO E LUMINOTECNICO'!$B$306</f>
        <v>06.07.100.19</v>
      </c>
      <c r="C596" s="996" t="str">
        <f>'06.01-ELETRICO E LUMINOTECNICO'!$C$306</f>
        <v>DISJUNTOR BIPOLAR TIPO DIN, CORRENTE NOMINAL DE 25A - FORNECIMENTO E INSTALAÇÃO. AF_07/2025</v>
      </c>
      <c r="D596" s="998">
        <f>'06.01-ELETRICO E LUMINOTECNICO'!$H$306</f>
        <v>0</v>
      </c>
      <c r="E596" s="175"/>
      <c r="F596" s="161">
        <f>$E$596*$D$596</f>
        <v>0</v>
      </c>
      <c r="G596" s="176"/>
      <c r="H596" s="167">
        <f>$G$596*$D$596</f>
        <v>0</v>
      </c>
      <c r="I596" s="176"/>
      <c r="J596" s="167">
        <f>$I$596*$D$596</f>
        <v>0</v>
      </c>
      <c r="K596" s="176"/>
      <c r="L596" s="167">
        <f>$K$596*$D$596</f>
        <v>0</v>
      </c>
      <c r="M596" s="176"/>
      <c r="N596" s="167">
        <f>$M$596*$D$596</f>
        <v>0</v>
      </c>
      <c r="O596" s="176"/>
      <c r="P596" s="167">
        <f>$O$596*$D$596</f>
        <v>0</v>
      </c>
      <c r="Q596" s="176"/>
      <c r="R596" s="167">
        <f>$Q$596*$D$596</f>
        <v>0</v>
      </c>
      <c r="S596" s="176"/>
      <c r="T596" s="167">
        <f>$S$596*$D$596</f>
        <v>0</v>
      </c>
      <c r="U596" s="176">
        <v>1</v>
      </c>
      <c r="V596" s="167">
        <f>$U$596*$D$596</f>
        <v>0</v>
      </c>
      <c r="W596" s="176"/>
      <c r="X596" s="167">
        <f>$W$596*$D$596</f>
        <v>0</v>
      </c>
      <c r="Y596" s="176"/>
      <c r="Z596" s="167">
        <f>$Y$596*$D$596</f>
        <v>0</v>
      </c>
      <c r="AA596" s="176"/>
      <c r="AB596" s="167">
        <f>$AA$596*$D$596</f>
        <v>0</v>
      </c>
      <c r="AC596" s="98">
        <f t="shared" si="9"/>
        <v>0</v>
      </c>
      <c r="AF596" t="s">
        <v>2525</v>
      </c>
    </row>
    <row r="597" spans="1:32" ht="15" customHeight="1" thickBot="1">
      <c r="A597">
        <v>2</v>
      </c>
      <c r="B597" s="995"/>
      <c r="C597" s="997"/>
      <c r="D597" s="999"/>
      <c r="E597" s="162">
        <f>$E$596</f>
        <v>0</v>
      </c>
      <c r="F597" s="163">
        <f>$F$596</f>
        <v>0</v>
      </c>
      <c r="G597" s="164">
        <f>$G$596+$E$597</f>
        <v>0</v>
      </c>
      <c r="H597" s="165">
        <f>$H$596+$F$597</f>
        <v>0</v>
      </c>
      <c r="I597" s="164">
        <f>$I$596+$G$597</f>
        <v>0</v>
      </c>
      <c r="J597" s="165">
        <f>$J$596+$H$597</f>
        <v>0</v>
      </c>
      <c r="K597" s="164">
        <f>$K$596+$I$597</f>
        <v>0</v>
      </c>
      <c r="L597" s="165">
        <f>$L$596+$J$597</f>
        <v>0</v>
      </c>
      <c r="M597" s="164">
        <f>$M$596+$K$597</f>
        <v>0</v>
      </c>
      <c r="N597" s="165">
        <f>$N$596+$L$597</f>
        <v>0</v>
      </c>
      <c r="O597" s="164">
        <f>$O$596+$M$597</f>
        <v>0</v>
      </c>
      <c r="P597" s="165">
        <f>$P$596+$N$597</f>
        <v>0</v>
      </c>
      <c r="Q597" s="164">
        <f>$Q$596+$O$597</f>
        <v>0</v>
      </c>
      <c r="R597" s="165">
        <f>$R$596+$P$597</f>
        <v>0</v>
      </c>
      <c r="S597" s="164">
        <f>$S$596+$Q$597</f>
        <v>0</v>
      </c>
      <c r="T597" s="165">
        <f>$T$596+$R$597</f>
        <v>0</v>
      </c>
      <c r="U597" s="164">
        <f>$U$596+$S$597</f>
        <v>1</v>
      </c>
      <c r="V597" s="165">
        <f>$V$596+$T$597</f>
        <v>0</v>
      </c>
      <c r="W597" s="164">
        <f>$W$596+$U$597</f>
        <v>1</v>
      </c>
      <c r="X597" s="165">
        <f>$X$596+$V$597</f>
        <v>0</v>
      </c>
      <c r="Y597" s="164">
        <f>$Y$596+$W$597</f>
        <v>1</v>
      </c>
      <c r="Z597" s="165">
        <f>$Z$596+$X$597</f>
        <v>0</v>
      </c>
      <c r="AA597" s="164">
        <f>$AA$596+$Y$597</f>
        <v>1</v>
      </c>
      <c r="AB597" s="165">
        <f>$AB$596+$Z$597</f>
        <v>0</v>
      </c>
      <c r="AC597" s="98">
        <f t="shared" si="9"/>
        <v>0</v>
      </c>
    </row>
    <row r="598" spans="1:32" ht="15" customHeight="1">
      <c r="A598">
        <v>1</v>
      </c>
      <c r="B598" s="994" t="str">
        <f>'06.01-ELETRICO E LUMINOTECNICO'!$B$307</f>
        <v>06.07.100.20</v>
      </c>
      <c r="C598" s="996" t="str">
        <f>'06.01-ELETRICO E LUMINOTECNICO'!$C$307</f>
        <v>DISJUNTOR TRIPOLAR TIPO DIN, CORRENTE NOMINAL DE 10A - FORNECIMENTO E INSTALAÇÃO. AF_07/2025</v>
      </c>
      <c r="D598" s="998">
        <f>'06.01-ELETRICO E LUMINOTECNICO'!$H$307</f>
        <v>0</v>
      </c>
      <c r="E598" s="175"/>
      <c r="F598" s="161">
        <f>$E$598*$D$598</f>
        <v>0</v>
      </c>
      <c r="G598" s="176"/>
      <c r="H598" s="167">
        <f>$G$598*$D$598</f>
        <v>0</v>
      </c>
      <c r="I598" s="176"/>
      <c r="J598" s="167">
        <f>$I$598*$D$598</f>
        <v>0</v>
      </c>
      <c r="K598" s="176"/>
      <c r="L598" s="167">
        <f>$K$598*$D$598</f>
        <v>0</v>
      </c>
      <c r="M598" s="176"/>
      <c r="N598" s="167">
        <f>$M$598*$D$598</f>
        <v>0</v>
      </c>
      <c r="O598" s="176"/>
      <c r="P598" s="167">
        <f>$O$598*$D$598</f>
        <v>0</v>
      </c>
      <c r="Q598" s="176"/>
      <c r="R598" s="167">
        <f>$Q$598*$D$598</f>
        <v>0</v>
      </c>
      <c r="S598" s="176"/>
      <c r="T598" s="167">
        <f>$S$598*$D$598</f>
        <v>0</v>
      </c>
      <c r="U598" s="176">
        <v>1</v>
      </c>
      <c r="V598" s="167">
        <f>$U$598*$D$598</f>
        <v>0</v>
      </c>
      <c r="W598" s="176"/>
      <c r="X598" s="167">
        <f>$W$598*$D$598</f>
        <v>0</v>
      </c>
      <c r="Y598" s="176"/>
      <c r="Z598" s="167">
        <f>$Y$598*$D$598</f>
        <v>0</v>
      </c>
      <c r="AA598" s="176"/>
      <c r="AB598" s="167">
        <f>$AA$598*$D$598</f>
        <v>0</v>
      </c>
      <c r="AC598" s="98">
        <f t="shared" si="9"/>
        <v>0</v>
      </c>
      <c r="AF598" t="s">
        <v>2526</v>
      </c>
    </row>
    <row r="599" spans="1:32" ht="15" customHeight="1" thickBot="1">
      <c r="A599">
        <v>2</v>
      </c>
      <c r="B599" s="995"/>
      <c r="C599" s="997"/>
      <c r="D599" s="999"/>
      <c r="E599" s="162">
        <f>$E$598</f>
        <v>0</v>
      </c>
      <c r="F599" s="163">
        <f>$F$598</f>
        <v>0</v>
      </c>
      <c r="G599" s="164">
        <f>$G$598+$E$599</f>
        <v>0</v>
      </c>
      <c r="H599" s="165">
        <f>$H$598+$F$599</f>
        <v>0</v>
      </c>
      <c r="I599" s="164">
        <f>$I$598+$G$599</f>
        <v>0</v>
      </c>
      <c r="J599" s="165">
        <f>$J$598+$H$599</f>
        <v>0</v>
      </c>
      <c r="K599" s="164">
        <f>$K$598+$I$599</f>
        <v>0</v>
      </c>
      <c r="L599" s="165">
        <f>$L$598+$J$599</f>
        <v>0</v>
      </c>
      <c r="M599" s="164">
        <f>$M$598+$K$599</f>
        <v>0</v>
      </c>
      <c r="N599" s="165">
        <f>$N$598+$L$599</f>
        <v>0</v>
      </c>
      <c r="O599" s="164">
        <f>$O$598+$M$599</f>
        <v>0</v>
      </c>
      <c r="P599" s="165">
        <f>$P$598+$N$599</f>
        <v>0</v>
      </c>
      <c r="Q599" s="164">
        <f>$Q$598+$O$599</f>
        <v>0</v>
      </c>
      <c r="R599" s="165">
        <f>$R$598+$P$599</f>
        <v>0</v>
      </c>
      <c r="S599" s="164">
        <f>$S$598+$Q$599</f>
        <v>0</v>
      </c>
      <c r="T599" s="165">
        <f>$T$598+$R$599</f>
        <v>0</v>
      </c>
      <c r="U599" s="164">
        <f>$U$598+$S$599</f>
        <v>1</v>
      </c>
      <c r="V599" s="165">
        <f>$V$598+$T$599</f>
        <v>0</v>
      </c>
      <c r="W599" s="164">
        <f>$W$598+$U$599</f>
        <v>1</v>
      </c>
      <c r="X599" s="165">
        <f>$X$598+$V$599</f>
        <v>0</v>
      </c>
      <c r="Y599" s="164">
        <f>$Y$598+$W$599</f>
        <v>1</v>
      </c>
      <c r="Z599" s="165">
        <f>$Z$598+$X$599</f>
        <v>0</v>
      </c>
      <c r="AA599" s="164">
        <f>$AA$598+$Y$599</f>
        <v>1</v>
      </c>
      <c r="AB599" s="165">
        <f>$AB$598+$Z$599</f>
        <v>0</v>
      </c>
      <c r="AC599" s="98">
        <f t="shared" si="9"/>
        <v>0</v>
      </c>
    </row>
    <row r="600" spans="1:32" ht="15" customHeight="1">
      <c r="A600">
        <v>1</v>
      </c>
      <c r="B600" s="994" t="str">
        <f>'06.01-ELETRICO E LUMINOTECNICO'!$B$308</f>
        <v>06.07.100.21</v>
      </c>
      <c r="C600" s="996" t="str">
        <f>'06.01-ELETRICO E LUMINOTECNICO'!$C$308</f>
        <v>DISJUNTOR TRIPOLAR TIPO DIN, CORRENTE NOMINAL DE 40A - FORNECIMENTO E INSTALAÇÃO. AF_07/2025</v>
      </c>
      <c r="D600" s="998">
        <f>'06.01-ELETRICO E LUMINOTECNICO'!$H$308</f>
        <v>0</v>
      </c>
      <c r="E600" s="175"/>
      <c r="F600" s="161">
        <f>$E$600*$D$600</f>
        <v>0</v>
      </c>
      <c r="G600" s="176"/>
      <c r="H600" s="167">
        <f>$G$600*$D$600</f>
        <v>0</v>
      </c>
      <c r="I600" s="176"/>
      <c r="J600" s="167">
        <f>$I$600*$D$600</f>
        <v>0</v>
      </c>
      <c r="K600" s="176"/>
      <c r="L600" s="167">
        <f>$K$600*$D$600</f>
        <v>0</v>
      </c>
      <c r="M600" s="176"/>
      <c r="N600" s="167">
        <f>$M$600*$D$600</f>
        <v>0</v>
      </c>
      <c r="O600" s="176"/>
      <c r="P600" s="167">
        <f>$O$600*$D$600</f>
        <v>0</v>
      </c>
      <c r="Q600" s="176"/>
      <c r="R600" s="167">
        <f>$Q$600*$D$600</f>
        <v>0</v>
      </c>
      <c r="S600" s="176">
        <v>1</v>
      </c>
      <c r="T600" s="167">
        <f>$S$600*$D$600</f>
        <v>0</v>
      </c>
      <c r="U600" s="176"/>
      <c r="V600" s="167">
        <f>$U$600*$D$600</f>
        <v>0</v>
      </c>
      <c r="W600" s="176"/>
      <c r="X600" s="167">
        <f>$W$600*$D$600</f>
        <v>0</v>
      </c>
      <c r="Y600" s="176"/>
      <c r="Z600" s="167">
        <f>$Y$600*$D$600</f>
        <v>0</v>
      </c>
      <c r="AA600" s="176"/>
      <c r="AB600" s="167">
        <f>$AA$600*$D$600</f>
        <v>0</v>
      </c>
      <c r="AC600" s="98">
        <f t="shared" si="9"/>
        <v>0</v>
      </c>
      <c r="AF600" t="s">
        <v>2527</v>
      </c>
    </row>
    <row r="601" spans="1:32" ht="15" customHeight="1" thickBot="1">
      <c r="A601">
        <v>2</v>
      </c>
      <c r="B601" s="995"/>
      <c r="C601" s="997"/>
      <c r="D601" s="999"/>
      <c r="E601" s="162">
        <f>$E$600</f>
        <v>0</v>
      </c>
      <c r="F601" s="163">
        <f>$F$600</f>
        <v>0</v>
      </c>
      <c r="G601" s="164">
        <f>$G$600+$E$601</f>
        <v>0</v>
      </c>
      <c r="H601" s="165">
        <f>$H$600+$F$601</f>
        <v>0</v>
      </c>
      <c r="I601" s="164">
        <f>$I$600+$G$601</f>
        <v>0</v>
      </c>
      <c r="J601" s="165">
        <f>$J$600+$H$601</f>
        <v>0</v>
      </c>
      <c r="K601" s="164">
        <f>$K$600+$I$601</f>
        <v>0</v>
      </c>
      <c r="L601" s="165">
        <f>$L$600+$J$601</f>
        <v>0</v>
      </c>
      <c r="M601" s="164">
        <f>$M$600+$K$601</f>
        <v>0</v>
      </c>
      <c r="N601" s="165">
        <f>$N$600+$L$601</f>
        <v>0</v>
      </c>
      <c r="O601" s="164">
        <f>$O$600+$M$601</f>
        <v>0</v>
      </c>
      <c r="P601" s="165">
        <f>$P$600+$N$601</f>
        <v>0</v>
      </c>
      <c r="Q601" s="164">
        <f>$Q$600+$O$601</f>
        <v>0</v>
      </c>
      <c r="R601" s="165">
        <f>$R$600+$P$601</f>
        <v>0</v>
      </c>
      <c r="S601" s="164">
        <f>$S$600+$Q$601</f>
        <v>1</v>
      </c>
      <c r="T601" s="165">
        <f>$T$600+$R$601</f>
        <v>0</v>
      </c>
      <c r="U601" s="164">
        <f>$U$600+$S$601</f>
        <v>1</v>
      </c>
      <c r="V601" s="165">
        <f>$V$600+$T$601</f>
        <v>0</v>
      </c>
      <c r="W601" s="164">
        <f>$W$600+$U$601</f>
        <v>1</v>
      </c>
      <c r="X601" s="165">
        <f>$X$600+$V$601</f>
        <v>0</v>
      </c>
      <c r="Y601" s="164">
        <f>$Y$600+$W$601</f>
        <v>1</v>
      </c>
      <c r="Z601" s="165">
        <f>$Z$600+$X$601</f>
        <v>0</v>
      </c>
      <c r="AA601" s="164">
        <f>$AA$600+$Y$601</f>
        <v>1</v>
      </c>
      <c r="AB601" s="165">
        <f>$AB$600+$Z$601</f>
        <v>0</v>
      </c>
      <c r="AC601" s="98">
        <f t="shared" si="9"/>
        <v>0</v>
      </c>
    </row>
    <row r="602" spans="1:32" ht="15" customHeight="1">
      <c r="A602">
        <v>1</v>
      </c>
      <c r="B602" s="994" t="str">
        <f>'06.01-ELETRICO E LUMINOTECNICO'!$B$309</f>
        <v>06.07.100.22</v>
      </c>
      <c r="C602" s="996" t="str">
        <f>'06.01-ELETRICO E LUMINOTECNICO'!$C$309</f>
        <v>DISJUNTOR TRIPOLAR TIPO DIN, CORRENTE NOMINAL DE 63A - FORNECIMENTO E INSTALAÇÃO</v>
      </c>
      <c r="D602" s="998">
        <f>'06.01-ELETRICO E LUMINOTECNICO'!$H$309</f>
        <v>0</v>
      </c>
      <c r="E602" s="175"/>
      <c r="F602" s="161">
        <f>$E$602*$D$602</f>
        <v>0</v>
      </c>
      <c r="G602" s="176"/>
      <c r="H602" s="167">
        <f>$G$602*$D$602</f>
        <v>0</v>
      </c>
      <c r="I602" s="176"/>
      <c r="J602" s="167">
        <f>$I$602*$D$602</f>
        <v>0</v>
      </c>
      <c r="K602" s="176"/>
      <c r="L602" s="167">
        <f>$K$602*$D$602</f>
        <v>0</v>
      </c>
      <c r="M602" s="176"/>
      <c r="N602" s="167">
        <f>$M$602*$D$602</f>
        <v>0</v>
      </c>
      <c r="O602" s="176"/>
      <c r="P602" s="167">
        <f>$O$602*$D$602</f>
        <v>0</v>
      </c>
      <c r="Q602" s="176"/>
      <c r="R602" s="167">
        <f>$Q$602*$D$602</f>
        <v>0</v>
      </c>
      <c r="S602" s="176">
        <v>1</v>
      </c>
      <c r="T602" s="167">
        <f>$S$602*$D$602</f>
        <v>0</v>
      </c>
      <c r="U602" s="176"/>
      <c r="V602" s="167">
        <f>$U$602*$D$602</f>
        <v>0</v>
      </c>
      <c r="W602" s="176"/>
      <c r="X602" s="167">
        <f>$W$602*$D$602</f>
        <v>0</v>
      </c>
      <c r="Y602" s="176"/>
      <c r="Z602" s="167">
        <f>$Y$602*$D$602</f>
        <v>0</v>
      </c>
      <c r="AA602" s="176"/>
      <c r="AB602" s="167">
        <f>$AA$602*$D$602</f>
        <v>0</v>
      </c>
      <c r="AC602" s="98">
        <f t="shared" si="9"/>
        <v>0</v>
      </c>
      <c r="AF602" t="s">
        <v>2528</v>
      </c>
    </row>
    <row r="603" spans="1:32" ht="15" customHeight="1" thickBot="1">
      <c r="A603">
        <v>2</v>
      </c>
      <c r="B603" s="995"/>
      <c r="C603" s="997"/>
      <c r="D603" s="999"/>
      <c r="E603" s="162">
        <f>$E$602</f>
        <v>0</v>
      </c>
      <c r="F603" s="163">
        <f>$F$602</f>
        <v>0</v>
      </c>
      <c r="G603" s="164">
        <f>$G$602+$E$603</f>
        <v>0</v>
      </c>
      <c r="H603" s="165">
        <f>$H$602+$F$603</f>
        <v>0</v>
      </c>
      <c r="I603" s="164">
        <f>$I$602+$G$603</f>
        <v>0</v>
      </c>
      <c r="J603" s="165">
        <f>$J$602+$H$603</f>
        <v>0</v>
      </c>
      <c r="K603" s="164">
        <f>$K$602+$I$603</f>
        <v>0</v>
      </c>
      <c r="L603" s="165">
        <f>$L$602+$J$603</f>
        <v>0</v>
      </c>
      <c r="M603" s="164">
        <f>$M$602+$K$603</f>
        <v>0</v>
      </c>
      <c r="N603" s="165">
        <f>$N$602+$L$603</f>
        <v>0</v>
      </c>
      <c r="O603" s="164">
        <f>$O$602+$M$603</f>
        <v>0</v>
      </c>
      <c r="P603" s="165">
        <f>$P$602+$N$603</f>
        <v>0</v>
      </c>
      <c r="Q603" s="164">
        <f>$Q$602+$O$603</f>
        <v>0</v>
      </c>
      <c r="R603" s="165">
        <f>$R$602+$P$603</f>
        <v>0</v>
      </c>
      <c r="S603" s="164">
        <f>$S$602+$Q$603</f>
        <v>1</v>
      </c>
      <c r="T603" s="165">
        <f>$T$602+$R$603</f>
        <v>0</v>
      </c>
      <c r="U603" s="164">
        <f>$U$602+$S$603</f>
        <v>1</v>
      </c>
      <c r="V603" s="165">
        <f>$V$602+$T$603</f>
        <v>0</v>
      </c>
      <c r="W603" s="164">
        <f>$W$602+$U$603</f>
        <v>1</v>
      </c>
      <c r="X603" s="165">
        <f>$X$602+$V$603</f>
        <v>0</v>
      </c>
      <c r="Y603" s="164">
        <f>$Y$602+$W$603</f>
        <v>1</v>
      </c>
      <c r="Z603" s="165">
        <f>$Z$602+$X$603</f>
        <v>0</v>
      </c>
      <c r="AA603" s="164">
        <f>$AA$602+$Y$603</f>
        <v>1</v>
      </c>
      <c r="AB603" s="165">
        <f>$AB$602+$Z$603</f>
        <v>0</v>
      </c>
      <c r="AC603" s="98">
        <f t="shared" si="9"/>
        <v>0</v>
      </c>
    </row>
    <row r="604" spans="1:32" ht="15" customHeight="1">
      <c r="A604">
        <v>1</v>
      </c>
      <c r="B604" s="994" t="str">
        <f>'06.01-ELETRICO E LUMINOTECNICO'!$B$310</f>
        <v>06.07.100.23</v>
      </c>
      <c r="C604" s="996" t="str">
        <f>'06.01-ELETRICO E LUMINOTECNICO'!$C$310</f>
        <v>CABO DE COBRE FLEXÍVEL ISOLADO, 2,5 MM², ANTI-CHAMA 450/750 V, PARA CIRCUITOS TERMINAIS - FORNECIMENTO E INSTALAÇÃO. AF_03/2023</v>
      </c>
      <c r="D604" s="998">
        <f>'06.01-ELETRICO E LUMINOTECNICO'!$H$310</f>
        <v>0</v>
      </c>
      <c r="E604" s="175"/>
      <c r="F604" s="161">
        <f>$E$604*$D$604</f>
        <v>0</v>
      </c>
      <c r="G604" s="176"/>
      <c r="H604" s="167">
        <f>$G$604*$D$604</f>
        <v>0</v>
      </c>
      <c r="I604" s="176"/>
      <c r="J604" s="167">
        <f>$I$604*$D$604</f>
        <v>0</v>
      </c>
      <c r="K604" s="176"/>
      <c r="L604" s="167">
        <f>$K$604*$D$604</f>
        <v>0</v>
      </c>
      <c r="M604" s="176"/>
      <c r="N604" s="167">
        <f>$M$604*$D$604</f>
        <v>0</v>
      </c>
      <c r="O604" s="176"/>
      <c r="P604" s="167">
        <f>$O$604*$D$604</f>
        <v>0</v>
      </c>
      <c r="Q604" s="176"/>
      <c r="R604" s="167">
        <f>$Q$604*$D$604</f>
        <v>0</v>
      </c>
      <c r="S604" s="176">
        <v>1</v>
      </c>
      <c r="T604" s="167">
        <f>$S$604*$D$604</f>
        <v>0</v>
      </c>
      <c r="U604" s="176"/>
      <c r="V604" s="167">
        <f>$U$604*$D$604</f>
        <v>0</v>
      </c>
      <c r="W604" s="176"/>
      <c r="X604" s="167">
        <f>$W$604*$D$604</f>
        <v>0</v>
      </c>
      <c r="Y604" s="176"/>
      <c r="Z604" s="167">
        <f>$Y$604*$D$604</f>
        <v>0</v>
      </c>
      <c r="AA604" s="176"/>
      <c r="AB604" s="167">
        <f>$AA$604*$D$604</f>
        <v>0</v>
      </c>
      <c r="AC604" s="98">
        <f t="shared" si="9"/>
        <v>0</v>
      </c>
      <c r="AF604" t="s">
        <v>2529</v>
      </c>
    </row>
    <row r="605" spans="1:32" ht="15" customHeight="1" thickBot="1">
      <c r="A605">
        <v>2</v>
      </c>
      <c r="B605" s="995"/>
      <c r="C605" s="997"/>
      <c r="D605" s="999"/>
      <c r="E605" s="162">
        <f>$E$604</f>
        <v>0</v>
      </c>
      <c r="F605" s="163">
        <f>$F$604</f>
        <v>0</v>
      </c>
      <c r="G605" s="164">
        <f>$G$604+$E$605</f>
        <v>0</v>
      </c>
      <c r="H605" s="165">
        <f>$H$604+$F$605</f>
        <v>0</v>
      </c>
      <c r="I605" s="164">
        <f>$I$604+$G$605</f>
        <v>0</v>
      </c>
      <c r="J605" s="165">
        <f>$J$604+$H$605</f>
        <v>0</v>
      </c>
      <c r="K605" s="164">
        <f>$K$604+$I$605</f>
        <v>0</v>
      </c>
      <c r="L605" s="165">
        <f>$L$604+$J$605</f>
        <v>0</v>
      </c>
      <c r="M605" s="164">
        <f>$M$604+$K$605</f>
        <v>0</v>
      </c>
      <c r="N605" s="165">
        <f>$N$604+$L$605</f>
        <v>0</v>
      </c>
      <c r="O605" s="164">
        <f>$O$604+$M$605</f>
        <v>0</v>
      </c>
      <c r="P605" s="165">
        <f>$P$604+$N$605</f>
        <v>0</v>
      </c>
      <c r="Q605" s="164">
        <f>$Q$604+$O$605</f>
        <v>0</v>
      </c>
      <c r="R605" s="165">
        <f>$R$604+$P$605</f>
        <v>0</v>
      </c>
      <c r="S605" s="164">
        <f>$S$604+$Q$605</f>
        <v>1</v>
      </c>
      <c r="T605" s="165">
        <f>$T$604+$R$605</f>
        <v>0</v>
      </c>
      <c r="U605" s="164">
        <f>$U$604+$S$605</f>
        <v>1</v>
      </c>
      <c r="V605" s="165">
        <f>$V$604+$T$605</f>
        <v>0</v>
      </c>
      <c r="W605" s="164">
        <f>$W$604+$U$605</f>
        <v>1</v>
      </c>
      <c r="X605" s="165">
        <f>$X$604+$V$605</f>
        <v>0</v>
      </c>
      <c r="Y605" s="164">
        <f>$Y$604+$W$605</f>
        <v>1</v>
      </c>
      <c r="Z605" s="165">
        <f>$Z$604+$X$605</f>
        <v>0</v>
      </c>
      <c r="AA605" s="164">
        <f>$AA$604+$Y$605</f>
        <v>1</v>
      </c>
      <c r="AB605" s="165">
        <f>$AB$604+$Z$605</f>
        <v>0</v>
      </c>
      <c r="AC605" s="98">
        <f t="shared" si="9"/>
        <v>0</v>
      </c>
    </row>
    <row r="606" spans="1:32" ht="15" customHeight="1">
      <c r="A606">
        <v>1</v>
      </c>
      <c r="B606" s="994" t="str">
        <f>'06.01-ELETRICO E LUMINOTECNICO'!$B$311</f>
        <v>06.07.100.24</v>
      </c>
      <c r="C606" s="996" t="str">
        <f>'06.01-ELETRICO E LUMINOTECNICO'!$C$311</f>
        <v>CABO DE COBRE FLEXÍVEL ISOLADO, 4 MM², ANTI-CHAMA 450/750 V, PARA CIRCUITOS TERMINAIS - FORNECIMENTO E INSTALAÇÃO. AF_03/2023</v>
      </c>
      <c r="D606" s="998">
        <f>'06.01-ELETRICO E LUMINOTECNICO'!$H$311</f>
        <v>0</v>
      </c>
      <c r="E606" s="175"/>
      <c r="F606" s="161">
        <f>$E$606*$D$606</f>
        <v>0</v>
      </c>
      <c r="G606" s="176"/>
      <c r="H606" s="167">
        <f>$G$606*$D$606</f>
        <v>0</v>
      </c>
      <c r="I606" s="176"/>
      <c r="J606" s="167">
        <f>$I$606*$D$606</f>
        <v>0</v>
      </c>
      <c r="K606" s="176"/>
      <c r="L606" s="167">
        <f>$K$606*$D$606</f>
        <v>0</v>
      </c>
      <c r="M606" s="176"/>
      <c r="N606" s="167">
        <f>$M$606*$D$606</f>
        <v>0</v>
      </c>
      <c r="O606" s="176"/>
      <c r="P606" s="167">
        <f>$O$606*$D$606</f>
        <v>0</v>
      </c>
      <c r="Q606" s="176"/>
      <c r="R606" s="167">
        <f>$Q$606*$D$606</f>
        <v>0</v>
      </c>
      <c r="S606" s="176"/>
      <c r="T606" s="167">
        <f>$S$606*$D$606</f>
        <v>0</v>
      </c>
      <c r="U606" s="176">
        <v>1</v>
      </c>
      <c r="V606" s="167">
        <f>$U$606*$D$606</f>
        <v>0</v>
      </c>
      <c r="W606" s="176"/>
      <c r="X606" s="167">
        <f>$W$606*$D$606</f>
        <v>0</v>
      </c>
      <c r="Y606" s="176"/>
      <c r="Z606" s="167">
        <f>$Y$606*$D$606</f>
        <v>0</v>
      </c>
      <c r="AA606" s="176"/>
      <c r="AB606" s="167">
        <f>$AA$606*$D$606</f>
        <v>0</v>
      </c>
      <c r="AC606" s="98">
        <f t="shared" si="9"/>
        <v>0</v>
      </c>
      <c r="AF606" t="s">
        <v>2530</v>
      </c>
    </row>
    <row r="607" spans="1:32" ht="15" customHeight="1" thickBot="1">
      <c r="A607">
        <v>2</v>
      </c>
      <c r="B607" s="995"/>
      <c r="C607" s="997"/>
      <c r="D607" s="999"/>
      <c r="E607" s="162">
        <f>$E$606</f>
        <v>0</v>
      </c>
      <c r="F607" s="163">
        <f>$F$606</f>
        <v>0</v>
      </c>
      <c r="G607" s="164">
        <f>$G$606+$E$607</f>
        <v>0</v>
      </c>
      <c r="H607" s="165">
        <f>$H$606+$F$607</f>
        <v>0</v>
      </c>
      <c r="I607" s="164">
        <f>$I$606+$G$607</f>
        <v>0</v>
      </c>
      <c r="J607" s="165">
        <f>$J$606+$H$607</f>
        <v>0</v>
      </c>
      <c r="K607" s="164">
        <f>$K$606+$I$607</f>
        <v>0</v>
      </c>
      <c r="L607" s="165">
        <f>$L$606+$J$607</f>
        <v>0</v>
      </c>
      <c r="M607" s="164">
        <f>$M$606+$K$607</f>
        <v>0</v>
      </c>
      <c r="N607" s="165">
        <f>$N$606+$L$607</f>
        <v>0</v>
      </c>
      <c r="O607" s="164">
        <f>$O$606+$M$607</f>
        <v>0</v>
      </c>
      <c r="P607" s="165">
        <f>$P$606+$N$607</f>
        <v>0</v>
      </c>
      <c r="Q607" s="164">
        <f>$Q$606+$O$607</f>
        <v>0</v>
      </c>
      <c r="R607" s="165">
        <f>$R$606+$P$607</f>
        <v>0</v>
      </c>
      <c r="S607" s="164">
        <f>$S$606+$Q$607</f>
        <v>0</v>
      </c>
      <c r="T607" s="165">
        <f>$T$606+$R$607</f>
        <v>0</v>
      </c>
      <c r="U607" s="164">
        <f>$U$606+$S$607</f>
        <v>1</v>
      </c>
      <c r="V607" s="165">
        <f>$V$606+$T$607</f>
        <v>0</v>
      </c>
      <c r="W607" s="164">
        <f>$W$606+$U$607</f>
        <v>1</v>
      </c>
      <c r="X607" s="165">
        <f>$X$606+$V$607</f>
        <v>0</v>
      </c>
      <c r="Y607" s="164">
        <f>$Y$606+$W$607</f>
        <v>1</v>
      </c>
      <c r="Z607" s="165">
        <f>$Z$606+$X$607</f>
        <v>0</v>
      </c>
      <c r="AA607" s="164">
        <f>$AA$606+$Y$607</f>
        <v>1</v>
      </c>
      <c r="AB607" s="165">
        <f>$AB$606+$Z$607</f>
        <v>0</v>
      </c>
      <c r="AC607" s="98">
        <f t="shared" si="9"/>
        <v>0</v>
      </c>
    </row>
    <row r="608" spans="1:32" ht="15" customHeight="1">
      <c r="A608">
        <v>1</v>
      </c>
      <c r="B608" s="994" t="str">
        <f>'06.01-ELETRICO E LUMINOTECNICO'!$B$312</f>
        <v>06.07.100.25</v>
      </c>
      <c r="C608" s="996" t="str">
        <f>'06.01-ELETRICO E LUMINOTECNICO'!$C$312</f>
        <v>CABO DE COBRE FLEXÍVEL ISOLADO, 6 MM², ANTI-CHAMA 450/750 V, PARA CIRCUITOS TERMINAIS - FORNECIMENTO E INSTALAÇÃO. AF_03/2023</v>
      </c>
      <c r="D608" s="998">
        <f>'06.01-ELETRICO E LUMINOTECNICO'!$H$312</f>
        <v>0</v>
      </c>
      <c r="E608" s="175"/>
      <c r="F608" s="161">
        <f>$E$608*$D$608</f>
        <v>0</v>
      </c>
      <c r="G608" s="176"/>
      <c r="H608" s="167">
        <f>$G$608*$D$608</f>
        <v>0</v>
      </c>
      <c r="I608" s="176"/>
      <c r="J608" s="167">
        <f>$I$608*$D$608</f>
        <v>0</v>
      </c>
      <c r="K608" s="176"/>
      <c r="L608" s="167">
        <f>$K$608*$D$608</f>
        <v>0</v>
      </c>
      <c r="M608" s="176"/>
      <c r="N608" s="167">
        <f>$M$608*$D$608</f>
        <v>0</v>
      </c>
      <c r="O608" s="176"/>
      <c r="P608" s="167">
        <f>$O$608*$D$608</f>
        <v>0</v>
      </c>
      <c r="Q608" s="176"/>
      <c r="R608" s="167">
        <f>$Q$608*$D$608</f>
        <v>0</v>
      </c>
      <c r="S608" s="176"/>
      <c r="T608" s="167">
        <f>$S$608*$D$608</f>
        <v>0</v>
      </c>
      <c r="U608" s="176">
        <v>1</v>
      </c>
      <c r="V608" s="167">
        <f>$U$608*$D$608</f>
        <v>0</v>
      </c>
      <c r="W608" s="176"/>
      <c r="X608" s="167">
        <f>$W$608*$D$608</f>
        <v>0</v>
      </c>
      <c r="Y608" s="176"/>
      <c r="Z608" s="167">
        <f>$Y$608*$D$608</f>
        <v>0</v>
      </c>
      <c r="AA608" s="176"/>
      <c r="AB608" s="167">
        <f>$AA$608*$D$608</f>
        <v>0</v>
      </c>
      <c r="AC608" s="98">
        <f t="shared" si="9"/>
        <v>0</v>
      </c>
      <c r="AF608" t="s">
        <v>2531</v>
      </c>
    </row>
    <row r="609" spans="1:32" ht="15" customHeight="1" thickBot="1">
      <c r="A609">
        <v>2</v>
      </c>
      <c r="B609" s="995"/>
      <c r="C609" s="997"/>
      <c r="D609" s="999"/>
      <c r="E609" s="162">
        <f>$E$608</f>
        <v>0</v>
      </c>
      <c r="F609" s="163">
        <f>$F$608</f>
        <v>0</v>
      </c>
      <c r="G609" s="164">
        <f>$G$608+$E$609</f>
        <v>0</v>
      </c>
      <c r="H609" s="165">
        <f>$H$608+$F$609</f>
        <v>0</v>
      </c>
      <c r="I609" s="164">
        <f>$I$608+$G$609</f>
        <v>0</v>
      </c>
      <c r="J609" s="165">
        <f>$J$608+$H$609</f>
        <v>0</v>
      </c>
      <c r="K609" s="164">
        <f>$K$608+$I$609</f>
        <v>0</v>
      </c>
      <c r="L609" s="165">
        <f>$L$608+$J$609</f>
        <v>0</v>
      </c>
      <c r="M609" s="164">
        <f>$M$608+$K$609</f>
        <v>0</v>
      </c>
      <c r="N609" s="165">
        <f>$N$608+$L$609</f>
        <v>0</v>
      </c>
      <c r="O609" s="164">
        <f>$O$608+$M$609</f>
        <v>0</v>
      </c>
      <c r="P609" s="165">
        <f>$P$608+$N$609</f>
        <v>0</v>
      </c>
      <c r="Q609" s="164">
        <f>$Q$608+$O$609</f>
        <v>0</v>
      </c>
      <c r="R609" s="165">
        <f>$R$608+$P$609</f>
        <v>0</v>
      </c>
      <c r="S609" s="164">
        <f>$S$608+$Q$609</f>
        <v>0</v>
      </c>
      <c r="T609" s="165">
        <f>$T$608+$R$609</f>
        <v>0</v>
      </c>
      <c r="U609" s="164">
        <f>$U$608+$S$609</f>
        <v>1</v>
      </c>
      <c r="V609" s="165">
        <f>$V$608+$T$609</f>
        <v>0</v>
      </c>
      <c r="W609" s="164">
        <f>$W$608+$U$609</f>
        <v>1</v>
      </c>
      <c r="X609" s="165">
        <f>$X$608+$V$609</f>
        <v>0</v>
      </c>
      <c r="Y609" s="164">
        <f>$Y$608+$W$609</f>
        <v>1</v>
      </c>
      <c r="Z609" s="165">
        <f>$Z$608+$X$609</f>
        <v>0</v>
      </c>
      <c r="AA609" s="164">
        <f>$AA$608+$Y$609</f>
        <v>1</v>
      </c>
      <c r="AB609" s="165">
        <f>$AB$608+$Z$609</f>
        <v>0</v>
      </c>
      <c r="AC609" s="98">
        <f t="shared" si="9"/>
        <v>0</v>
      </c>
    </row>
    <row r="610" spans="1:32" ht="15" customHeight="1">
      <c r="A610">
        <v>1</v>
      </c>
      <c r="B610" s="994" t="str">
        <f>'06.01-ELETRICO E LUMINOTECNICO'!$B$313</f>
        <v>06.07.100.26</v>
      </c>
      <c r="C610" s="996" t="str">
        <f>'06.01-ELETRICO E LUMINOTECNICO'!$C$313</f>
        <v>CABO DE COBRE FLEXÍVEL ISOLADO, 10 MM², ANTI-CHAMA 450/750 V, PARA CIRCUITOS TERMINAIS - FORNECIMENTO E INSTALAÇÃO. AF_03/2023</v>
      </c>
      <c r="D610" s="998">
        <f>'06.01-ELETRICO E LUMINOTECNICO'!$H$313</f>
        <v>0</v>
      </c>
      <c r="E610" s="175"/>
      <c r="F610" s="161">
        <f>$E$610*$D$610</f>
        <v>0</v>
      </c>
      <c r="G610" s="176"/>
      <c r="H610" s="167">
        <f>$G$610*$D$610</f>
        <v>0</v>
      </c>
      <c r="I610" s="176"/>
      <c r="J610" s="167">
        <f>$I$610*$D$610</f>
        <v>0</v>
      </c>
      <c r="K610" s="176"/>
      <c r="L610" s="167">
        <f>$K$610*$D$610</f>
        <v>0</v>
      </c>
      <c r="M610" s="176"/>
      <c r="N610" s="167">
        <f>$M$610*$D$610</f>
        <v>0</v>
      </c>
      <c r="O610" s="176"/>
      <c r="P610" s="167">
        <f>$O$610*$D$610</f>
        <v>0</v>
      </c>
      <c r="Q610" s="176"/>
      <c r="R610" s="167">
        <f>$Q$610*$D$610</f>
        <v>0</v>
      </c>
      <c r="S610" s="176"/>
      <c r="T610" s="167">
        <f>$S$610*$D$610</f>
        <v>0</v>
      </c>
      <c r="U610" s="176">
        <v>1</v>
      </c>
      <c r="V610" s="167">
        <f>$U$610*$D$610</f>
        <v>0</v>
      </c>
      <c r="W610" s="176"/>
      <c r="X610" s="167">
        <f>$W$610*$D$610</f>
        <v>0</v>
      </c>
      <c r="Y610" s="176"/>
      <c r="Z610" s="167">
        <f>$Y$610*$D$610</f>
        <v>0</v>
      </c>
      <c r="AA610" s="176"/>
      <c r="AB610" s="167">
        <f>$AA$610*$D$610</f>
        <v>0</v>
      </c>
      <c r="AC610" s="98">
        <f t="shared" si="9"/>
        <v>0</v>
      </c>
      <c r="AF610" t="s">
        <v>2532</v>
      </c>
    </row>
    <row r="611" spans="1:32" ht="15" customHeight="1" thickBot="1">
      <c r="A611">
        <v>2</v>
      </c>
      <c r="B611" s="995"/>
      <c r="C611" s="997"/>
      <c r="D611" s="999"/>
      <c r="E611" s="162">
        <f>$E$610</f>
        <v>0</v>
      </c>
      <c r="F611" s="163">
        <f>$F$610</f>
        <v>0</v>
      </c>
      <c r="G611" s="164">
        <f>$G$610+$E$611</f>
        <v>0</v>
      </c>
      <c r="H611" s="165">
        <f>$H$610+$F$611</f>
        <v>0</v>
      </c>
      <c r="I611" s="164">
        <f>$I$610+$G$611</f>
        <v>0</v>
      </c>
      <c r="J611" s="165">
        <f>$J$610+$H$611</f>
        <v>0</v>
      </c>
      <c r="K611" s="164">
        <f>$K$610+$I$611</f>
        <v>0</v>
      </c>
      <c r="L611" s="165">
        <f>$L$610+$J$611</f>
        <v>0</v>
      </c>
      <c r="M611" s="164">
        <f>$M$610+$K$611</f>
        <v>0</v>
      </c>
      <c r="N611" s="165">
        <f>$N$610+$L$611</f>
        <v>0</v>
      </c>
      <c r="O611" s="164">
        <f>$O$610+$M$611</f>
        <v>0</v>
      </c>
      <c r="P611" s="165">
        <f>$P$610+$N$611</f>
        <v>0</v>
      </c>
      <c r="Q611" s="164">
        <f>$Q$610+$O$611</f>
        <v>0</v>
      </c>
      <c r="R611" s="165">
        <f>$R$610+$P$611</f>
        <v>0</v>
      </c>
      <c r="S611" s="164">
        <f>$S$610+$Q$611</f>
        <v>0</v>
      </c>
      <c r="T611" s="165">
        <f>$T$610+$R$611</f>
        <v>0</v>
      </c>
      <c r="U611" s="164">
        <f>$U$610+$S$611</f>
        <v>1</v>
      </c>
      <c r="V611" s="165">
        <f>$V$610+$T$611</f>
        <v>0</v>
      </c>
      <c r="W611" s="164">
        <f>$W$610+$U$611</f>
        <v>1</v>
      </c>
      <c r="X611" s="165">
        <f>$X$610+$V$611</f>
        <v>0</v>
      </c>
      <c r="Y611" s="164">
        <f>$Y$610+$W$611</f>
        <v>1</v>
      </c>
      <c r="Z611" s="165">
        <f>$Z$610+$X$611</f>
        <v>0</v>
      </c>
      <c r="AA611" s="164">
        <f>$AA$610+$Y$611</f>
        <v>1</v>
      </c>
      <c r="AB611" s="165">
        <f>$AB$610+$Z$611</f>
        <v>0</v>
      </c>
      <c r="AC611" s="98">
        <f t="shared" si="9"/>
        <v>0</v>
      </c>
    </row>
    <row r="612" spans="1:32" ht="15" customHeight="1">
      <c r="A612">
        <v>1</v>
      </c>
      <c r="B612" s="994" t="str">
        <f>'06.01-ELETRICO E LUMINOTECNICO'!$B$314</f>
        <v>06.07.100.27</v>
      </c>
      <c r="C612" s="996" t="str">
        <f>'06.01-ELETRICO E LUMINOTECNICO'!$C$314</f>
        <v>CABO DE COBRE FLEXÍVEL ISOLADO, 16 MM², ANTI-CHAMA 450/750 V, PARA CIRCUITOS TERMINAIS - FORNECIMENTO E INSTALAÇÃO. AF_03/2023</v>
      </c>
      <c r="D612" s="998">
        <f>'06.01-ELETRICO E LUMINOTECNICO'!$H$314</f>
        <v>0</v>
      </c>
      <c r="E612" s="175"/>
      <c r="F612" s="161">
        <f>$E$612*$D$612</f>
        <v>0</v>
      </c>
      <c r="G612" s="176"/>
      <c r="H612" s="167">
        <f>$G$612*$D$612</f>
        <v>0</v>
      </c>
      <c r="I612" s="176"/>
      <c r="J612" s="167">
        <f>$I$612*$D$612</f>
        <v>0</v>
      </c>
      <c r="K612" s="176"/>
      <c r="L612" s="167">
        <f>$K$612*$D$612</f>
        <v>0</v>
      </c>
      <c r="M612" s="176"/>
      <c r="N612" s="167">
        <f>$M$612*$D$612</f>
        <v>0</v>
      </c>
      <c r="O612" s="176"/>
      <c r="P612" s="167">
        <f>$O$612*$D$612</f>
        <v>0</v>
      </c>
      <c r="Q612" s="176"/>
      <c r="R612" s="167">
        <f>$Q$612*$D$612</f>
        <v>0</v>
      </c>
      <c r="S612" s="176"/>
      <c r="T612" s="167">
        <f>$S$612*$D$612</f>
        <v>0</v>
      </c>
      <c r="U612" s="176">
        <v>1</v>
      </c>
      <c r="V612" s="167">
        <f>$U$612*$D$612</f>
        <v>0</v>
      </c>
      <c r="W612" s="176"/>
      <c r="X612" s="167">
        <f>$W$612*$D$612</f>
        <v>0</v>
      </c>
      <c r="Y612" s="176"/>
      <c r="Z612" s="167">
        <f>$Y$612*$D$612</f>
        <v>0</v>
      </c>
      <c r="AA612" s="176"/>
      <c r="AB612" s="167">
        <f>$AA$612*$D$612</f>
        <v>0</v>
      </c>
      <c r="AC612" s="98">
        <f t="shared" si="9"/>
        <v>0</v>
      </c>
      <c r="AF612" t="s">
        <v>2533</v>
      </c>
    </row>
    <row r="613" spans="1:32" ht="15" customHeight="1" thickBot="1">
      <c r="A613">
        <v>2</v>
      </c>
      <c r="B613" s="995"/>
      <c r="C613" s="997"/>
      <c r="D613" s="999"/>
      <c r="E613" s="162">
        <f>$E$612</f>
        <v>0</v>
      </c>
      <c r="F613" s="163">
        <f>$F$612</f>
        <v>0</v>
      </c>
      <c r="G613" s="164">
        <f>$G$612+$E$613</f>
        <v>0</v>
      </c>
      <c r="H613" s="165">
        <f>$H$612+$F$613</f>
        <v>0</v>
      </c>
      <c r="I613" s="164">
        <f>$I$612+$G$613</f>
        <v>0</v>
      </c>
      <c r="J613" s="165">
        <f>$J$612+$H$613</f>
        <v>0</v>
      </c>
      <c r="K613" s="164">
        <f>$K$612+$I$613</f>
        <v>0</v>
      </c>
      <c r="L613" s="165">
        <f>$L$612+$J$613</f>
        <v>0</v>
      </c>
      <c r="M613" s="164">
        <f>$M$612+$K$613</f>
        <v>0</v>
      </c>
      <c r="N613" s="165">
        <f>$N$612+$L$613</f>
        <v>0</v>
      </c>
      <c r="O613" s="164">
        <f>$O$612+$M$613</f>
        <v>0</v>
      </c>
      <c r="P613" s="165">
        <f>$P$612+$N$613</f>
        <v>0</v>
      </c>
      <c r="Q613" s="164">
        <f>$Q$612+$O$613</f>
        <v>0</v>
      </c>
      <c r="R613" s="165">
        <f>$R$612+$P$613</f>
        <v>0</v>
      </c>
      <c r="S613" s="164">
        <f>$S$612+$Q$613</f>
        <v>0</v>
      </c>
      <c r="T613" s="165">
        <f>$T$612+$R$613</f>
        <v>0</v>
      </c>
      <c r="U613" s="164">
        <f>$U$612+$S$613</f>
        <v>1</v>
      </c>
      <c r="V613" s="165">
        <f>$V$612+$T$613</f>
        <v>0</v>
      </c>
      <c r="W613" s="164">
        <f>$W$612+$U$613</f>
        <v>1</v>
      </c>
      <c r="X613" s="165">
        <f>$X$612+$V$613</f>
        <v>0</v>
      </c>
      <c r="Y613" s="164">
        <f>$Y$612+$W$613</f>
        <v>1</v>
      </c>
      <c r="Z613" s="165">
        <f>$Z$612+$X$613</f>
        <v>0</v>
      </c>
      <c r="AA613" s="164">
        <f>$AA$612+$Y$613</f>
        <v>1</v>
      </c>
      <c r="AB613" s="165">
        <f>$AB$612+$Z$613</f>
        <v>0</v>
      </c>
      <c r="AC613" s="98">
        <f t="shared" si="9"/>
        <v>0</v>
      </c>
    </row>
    <row r="614" spans="1:32" ht="15" customHeight="1">
      <c r="A614">
        <v>1</v>
      </c>
      <c r="B614" s="994" t="str">
        <f>'06.01-ELETRICO E LUMINOTECNICO'!$B$315</f>
        <v>06.07.100.28</v>
      </c>
      <c r="C614" s="996" t="str">
        <f>'06.01-ELETRICO E LUMINOTECNICO'!$C$315</f>
        <v>ELETRODUTO DE AÇO GALVANIZADO PESADO, DIÂMETRO DE 25MM (1"), INSTALAÇÃO APARENTE OU SOBRE FORRO COM ABRAÇADEIRA METÁLICA DE CUNHA, TIPO "D", INCLUSIVE ACESSÓRIOS PARA FIXAÇÃO E CONEXÕES</v>
      </c>
      <c r="D614" s="998">
        <f>'06.01-ELETRICO E LUMINOTECNICO'!$H$315</f>
        <v>0</v>
      </c>
      <c r="E614" s="175"/>
      <c r="F614" s="161">
        <f>$E$614*$D$614</f>
        <v>0</v>
      </c>
      <c r="G614" s="176"/>
      <c r="H614" s="167">
        <f>$G$614*$D$614</f>
        <v>0</v>
      </c>
      <c r="I614" s="176"/>
      <c r="J614" s="167">
        <f>$I$614*$D$614</f>
        <v>0</v>
      </c>
      <c r="K614" s="176"/>
      <c r="L614" s="167">
        <f>$K$614*$D$614</f>
        <v>0</v>
      </c>
      <c r="M614" s="176"/>
      <c r="N614" s="167">
        <f>$M$614*$D$614</f>
        <v>0</v>
      </c>
      <c r="O614" s="176"/>
      <c r="P614" s="167">
        <f>$O$614*$D$614</f>
        <v>0</v>
      </c>
      <c r="Q614" s="176"/>
      <c r="R614" s="167">
        <f>$Q$614*$D$614</f>
        <v>0</v>
      </c>
      <c r="S614" s="176"/>
      <c r="T614" s="167">
        <f>$S$614*$D$614</f>
        <v>0</v>
      </c>
      <c r="U614" s="176">
        <v>1</v>
      </c>
      <c r="V614" s="167">
        <f>$U$614*$D$614</f>
        <v>0</v>
      </c>
      <c r="W614" s="176"/>
      <c r="X614" s="167">
        <f>$W$614*$D$614</f>
        <v>0</v>
      </c>
      <c r="Y614" s="176"/>
      <c r="Z614" s="167">
        <f>$Y$614*$D$614</f>
        <v>0</v>
      </c>
      <c r="AA614" s="176"/>
      <c r="AB614" s="167">
        <f>$AA$614*$D$614</f>
        <v>0</v>
      </c>
      <c r="AC614" s="98">
        <f t="shared" si="9"/>
        <v>0</v>
      </c>
      <c r="AF614" t="s">
        <v>2534</v>
      </c>
    </row>
    <row r="615" spans="1:32" ht="15" customHeight="1" thickBot="1">
      <c r="A615">
        <v>2</v>
      </c>
      <c r="B615" s="995"/>
      <c r="C615" s="997"/>
      <c r="D615" s="999"/>
      <c r="E615" s="162">
        <f>$E$614</f>
        <v>0</v>
      </c>
      <c r="F615" s="163">
        <f>$F$614</f>
        <v>0</v>
      </c>
      <c r="G615" s="164">
        <f>$G$614+$E$615</f>
        <v>0</v>
      </c>
      <c r="H615" s="165">
        <f>$H$614+$F$615</f>
        <v>0</v>
      </c>
      <c r="I615" s="164">
        <f>$I$614+$G$615</f>
        <v>0</v>
      </c>
      <c r="J615" s="165">
        <f>$J$614+$H$615</f>
        <v>0</v>
      </c>
      <c r="K615" s="164">
        <f>$K$614+$I$615</f>
        <v>0</v>
      </c>
      <c r="L615" s="165">
        <f>$L$614+$J$615</f>
        <v>0</v>
      </c>
      <c r="M615" s="164">
        <f>$M$614+$K$615</f>
        <v>0</v>
      </c>
      <c r="N615" s="165">
        <f>$N$614+$L$615</f>
        <v>0</v>
      </c>
      <c r="O615" s="164">
        <f>$O$614+$M$615</f>
        <v>0</v>
      </c>
      <c r="P615" s="165">
        <f>$P$614+$N$615</f>
        <v>0</v>
      </c>
      <c r="Q615" s="164">
        <f>$Q$614+$O$615</f>
        <v>0</v>
      </c>
      <c r="R615" s="165">
        <f>$R$614+$P$615</f>
        <v>0</v>
      </c>
      <c r="S615" s="164">
        <f>$S$614+$Q$615</f>
        <v>0</v>
      </c>
      <c r="T615" s="165">
        <f>$T$614+$R$615</f>
        <v>0</v>
      </c>
      <c r="U615" s="164">
        <f>$U$614+$S$615</f>
        <v>1</v>
      </c>
      <c r="V615" s="165">
        <f>$V$614+$T$615</f>
        <v>0</v>
      </c>
      <c r="W615" s="164">
        <f>$W$614+$U$615</f>
        <v>1</v>
      </c>
      <c r="X615" s="165">
        <f>$X$614+$V$615</f>
        <v>0</v>
      </c>
      <c r="Y615" s="164">
        <f>$Y$614+$W$615</f>
        <v>1</v>
      </c>
      <c r="Z615" s="165">
        <f>$Z$614+$X$615</f>
        <v>0</v>
      </c>
      <c r="AA615" s="164">
        <f>$AA$614+$Y$615</f>
        <v>1</v>
      </c>
      <c r="AB615" s="165">
        <f>$AB$614+$Z$615</f>
        <v>0</v>
      </c>
      <c r="AC615" s="98">
        <f t="shared" si="9"/>
        <v>0</v>
      </c>
    </row>
    <row r="616" spans="1:32" ht="15" customHeight="1">
      <c r="A616">
        <v>1</v>
      </c>
      <c r="B616" s="994" t="str">
        <f>'06.01-ELETRICO E LUMINOTECNICO'!$B$316</f>
        <v>06.07.100.29</v>
      </c>
      <c r="C616" s="996" t="str">
        <f>'06.01-ELETRICO E LUMINOTECNICO'!$C$316</f>
        <v>CONDULETE DE ALUMÍNIO, TIPO X, PARA ELETRODUTO DE AÇO GALVANIZADO DN 25 MM (1''), APARENTE - FORNECIMENTO E INSTALAÇÃO. AF_01/2026</v>
      </c>
      <c r="D616" s="998">
        <f>'06.01-ELETRICO E LUMINOTECNICO'!$H$316</f>
        <v>0</v>
      </c>
      <c r="E616" s="175"/>
      <c r="F616" s="161">
        <f>$E$616*$D$616</f>
        <v>0</v>
      </c>
      <c r="G616" s="176"/>
      <c r="H616" s="167">
        <f>$G$616*$D$616</f>
        <v>0</v>
      </c>
      <c r="I616" s="176"/>
      <c r="J616" s="167">
        <f>$I$616*$D$616</f>
        <v>0</v>
      </c>
      <c r="K616" s="176"/>
      <c r="L616" s="167">
        <f>$K$616*$D$616</f>
        <v>0</v>
      </c>
      <c r="M616" s="176"/>
      <c r="N616" s="167">
        <f>$M$616*$D$616</f>
        <v>0</v>
      </c>
      <c r="O616" s="176"/>
      <c r="P616" s="167">
        <f>$O$616*$D$616</f>
        <v>0</v>
      </c>
      <c r="Q616" s="176"/>
      <c r="R616" s="167">
        <f>$Q$616*$D$616</f>
        <v>0</v>
      </c>
      <c r="S616" s="176"/>
      <c r="T616" s="167">
        <f>$S$616*$D$616</f>
        <v>0</v>
      </c>
      <c r="U616" s="176">
        <v>1</v>
      </c>
      <c r="V616" s="167">
        <f>$U$616*$D$616</f>
        <v>0</v>
      </c>
      <c r="W616" s="176"/>
      <c r="X616" s="167">
        <f>$W$616*$D$616</f>
        <v>0</v>
      </c>
      <c r="Y616" s="176"/>
      <c r="Z616" s="167">
        <f>$Y$616*$D$616</f>
        <v>0</v>
      </c>
      <c r="AA616" s="176"/>
      <c r="AB616" s="167">
        <f>$AA$616*$D$616</f>
        <v>0</v>
      </c>
      <c r="AC616" s="98">
        <f t="shared" si="9"/>
        <v>0</v>
      </c>
      <c r="AF616" t="s">
        <v>2535</v>
      </c>
    </row>
    <row r="617" spans="1:32" ht="15" customHeight="1" thickBot="1">
      <c r="A617">
        <v>2</v>
      </c>
      <c r="B617" s="995"/>
      <c r="C617" s="997"/>
      <c r="D617" s="999"/>
      <c r="E617" s="162">
        <f>$E$616</f>
        <v>0</v>
      </c>
      <c r="F617" s="163">
        <f>$F$616</f>
        <v>0</v>
      </c>
      <c r="G617" s="164">
        <f>$G$616+$E$617</f>
        <v>0</v>
      </c>
      <c r="H617" s="165">
        <f>$H$616+$F$617</f>
        <v>0</v>
      </c>
      <c r="I617" s="164">
        <f>$I$616+$G$617</f>
        <v>0</v>
      </c>
      <c r="J617" s="165">
        <f>$J$616+$H$617</f>
        <v>0</v>
      </c>
      <c r="K617" s="164">
        <f>$K$616+$I$617</f>
        <v>0</v>
      </c>
      <c r="L617" s="165">
        <f>$L$616+$J$617</f>
        <v>0</v>
      </c>
      <c r="M617" s="164">
        <f>$M$616+$K$617</f>
        <v>0</v>
      </c>
      <c r="N617" s="165">
        <f>$N$616+$L$617</f>
        <v>0</v>
      </c>
      <c r="O617" s="164">
        <f>$O$616+$M$617</f>
        <v>0</v>
      </c>
      <c r="P617" s="165">
        <f>$P$616+$N$617</f>
        <v>0</v>
      </c>
      <c r="Q617" s="164">
        <f>$Q$616+$O$617</f>
        <v>0</v>
      </c>
      <c r="R617" s="165">
        <f>$R$616+$P$617</f>
        <v>0</v>
      </c>
      <c r="S617" s="164">
        <f>$S$616+$Q$617</f>
        <v>0</v>
      </c>
      <c r="T617" s="165">
        <f>$T$616+$R$617</f>
        <v>0</v>
      </c>
      <c r="U617" s="164">
        <f>$U$616+$S$617</f>
        <v>1</v>
      </c>
      <c r="V617" s="165">
        <f>$V$616+$T$617</f>
        <v>0</v>
      </c>
      <c r="W617" s="164">
        <f>$W$616+$U$617</f>
        <v>1</v>
      </c>
      <c r="X617" s="165">
        <f>$X$616+$V$617</f>
        <v>0</v>
      </c>
      <c r="Y617" s="164">
        <f>$Y$616+$W$617</f>
        <v>1</v>
      </c>
      <c r="Z617" s="165">
        <f>$Z$616+$X$617</f>
        <v>0</v>
      </c>
      <c r="AA617" s="164">
        <f>$AA$616+$Y$617</f>
        <v>1</v>
      </c>
      <c r="AB617" s="165">
        <f>$AB$616+$Z$617</f>
        <v>0</v>
      </c>
      <c r="AC617" s="98">
        <f t="shared" si="9"/>
        <v>0</v>
      </c>
    </row>
    <row r="618" spans="1:32" ht="15" customHeight="1">
      <c r="A618">
        <v>1</v>
      </c>
      <c r="B618" s="994" t="str">
        <f>'06.01-ELETRICO E LUMINOTECNICO'!$B$317</f>
        <v>06.07.100.30</v>
      </c>
      <c r="C618" s="996" t="str">
        <f>'06.01-ELETRICO E LUMINOTECNICO'!$C$317</f>
        <v>CONDULETE DE ALUMINIO, TIPO X, PARA ELETRODUTO DE AÇO GALVANIZADO DN 25MM (1"), APARENTE, INCLUSO SUPORTE, SEM TAMPA - FORNECIMENTO E INSTALAÇÃO</v>
      </c>
      <c r="D618" s="998">
        <f>'06.01-ELETRICO E LUMINOTECNICO'!$H$317</f>
        <v>0</v>
      </c>
      <c r="E618" s="175"/>
      <c r="F618" s="161">
        <f>$E$618*$D$618</f>
        <v>0</v>
      </c>
      <c r="G618" s="176"/>
      <c r="H618" s="167">
        <f>$G$618*$D$618</f>
        <v>0</v>
      </c>
      <c r="I618" s="176"/>
      <c r="J618" s="167">
        <f>$I$618*$D$618</f>
        <v>0</v>
      </c>
      <c r="K618" s="176"/>
      <c r="L618" s="167">
        <f>$K$618*$D$618</f>
        <v>0</v>
      </c>
      <c r="M618" s="176"/>
      <c r="N618" s="167">
        <f>$M$618*$D$618</f>
        <v>0</v>
      </c>
      <c r="O618" s="176"/>
      <c r="P618" s="167">
        <f>$O$618*$D$618</f>
        <v>0</v>
      </c>
      <c r="Q618" s="176"/>
      <c r="R618" s="167">
        <f>$Q$618*$D$618</f>
        <v>0</v>
      </c>
      <c r="S618" s="176"/>
      <c r="T618" s="167">
        <f>$S$618*$D$618</f>
        <v>0</v>
      </c>
      <c r="U618" s="176">
        <v>1</v>
      </c>
      <c r="V618" s="167">
        <f>$U$618*$D$618</f>
        <v>0</v>
      </c>
      <c r="W618" s="176"/>
      <c r="X618" s="167">
        <f>$W$618*$D$618</f>
        <v>0</v>
      </c>
      <c r="Y618" s="176"/>
      <c r="Z618" s="167">
        <f>$Y$618*$D$618</f>
        <v>0</v>
      </c>
      <c r="AA618" s="176"/>
      <c r="AB618" s="167">
        <f>$AA$618*$D$618</f>
        <v>0</v>
      </c>
      <c r="AC618" s="98">
        <f t="shared" si="9"/>
        <v>0</v>
      </c>
      <c r="AF618" t="s">
        <v>2536</v>
      </c>
    </row>
    <row r="619" spans="1:32" ht="15" customHeight="1" thickBot="1">
      <c r="A619">
        <v>2</v>
      </c>
      <c r="B619" s="995"/>
      <c r="C619" s="997"/>
      <c r="D619" s="999"/>
      <c r="E619" s="162">
        <f>$E$618</f>
        <v>0</v>
      </c>
      <c r="F619" s="163">
        <f>$F$618</f>
        <v>0</v>
      </c>
      <c r="G619" s="164">
        <f>$G$618+$E$619</f>
        <v>0</v>
      </c>
      <c r="H619" s="165">
        <f>$H$618+$F$619</f>
        <v>0</v>
      </c>
      <c r="I619" s="164">
        <f>$I$618+$G$619</f>
        <v>0</v>
      </c>
      <c r="J619" s="165">
        <f>$J$618+$H$619</f>
        <v>0</v>
      </c>
      <c r="K619" s="164">
        <f>$K$618+$I$619</f>
        <v>0</v>
      </c>
      <c r="L619" s="165">
        <f>$L$618+$J$619</f>
        <v>0</v>
      </c>
      <c r="M619" s="164">
        <f>$M$618+$K$619</f>
        <v>0</v>
      </c>
      <c r="N619" s="165">
        <f>$N$618+$L$619</f>
        <v>0</v>
      </c>
      <c r="O619" s="164">
        <f>$O$618+$M$619</f>
        <v>0</v>
      </c>
      <c r="P619" s="165">
        <f>$P$618+$N$619</f>
        <v>0</v>
      </c>
      <c r="Q619" s="164">
        <f>$Q$618+$O$619</f>
        <v>0</v>
      </c>
      <c r="R619" s="165">
        <f>$R$618+$P$619</f>
        <v>0</v>
      </c>
      <c r="S619" s="164">
        <f>$S$618+$Q$619</f>
        <v>0</v>
      </c>
      <c r="T619" s="165">
        <f>$T$618+$R$619</f>
        <v>0</v>
      </c>
      <c r="U619" s="164">
        <f>$U$618+$S$619</f>
        <v>1</v>
      </c>
      <c r="V619" s="165">
        <f>$V$618+$T$619</f>
        <v>0</v>
      </c>
      <c r="W619" s="164">
        <f>$W$618+$U$619</f>
        <v>1</v>
      </c>
      <c r="X619" s="165">
        <f>$X$618+$V$619</f>
        <v>0</v>
      </c>
      <c r="Y619" s="164">
        <f>$Y$618+$W$619</f>
        <v>1</v>
      </c>
      <c r="Z619" s="165">
        <f>$Z$618+$X$619</f>
        <v>0</v>
      </c>
      <c r="AA619" s="164">
        <f>$AA$618+$Y$619</f>
        <v>1</v>
      </c>
      <c r="AB619" s="165">
        <f>$AB$618+$Z$619</f>
        <v>0</v>
      </c>
      <c r="AC619" s="98">
        <f t="shared" si="9"/>
        <v>0</v>
      </c>
    </row>
    <row r="620" spans="1:32" ht="15" customHeight="1">
      <c r="A620">
        <v>1</v>
      </c>
      <c r="B620" s="994" t="str">
        <f>'06.01-ELETRICO E LUMINOTECNICO'!$B$318</f>
        <v>06.07.100.31</v>
      </c>
      <c r="C620" s="996" t="str">
        <f>'06.01-ELETRICO E LUMINOTECNICO'!$C$318</f>
        <v>INTERRUPTOR SIMPLES (1 MÓDULO), 10A/250V, INCLUINDO SUPORTE E PLACA EM ALUMÍNIO- FORNECIMENTO E INSTALAÇÃO.</v>
      </c>
      <c r="D620" s="998">
        <f>'06.01-ELETRICO E LUMINOTECNICO'!$H$318</f>
        <v>0</v>
      </c>
      <c r="E620" s="175"/>
      <c r="F620" s="161">
        <f>$E$620*$D$620</f>
        <v>0</v>
      </c>
      <c r="G620" s="176"/>
      <c r="H620" s="167">
        <f>$G$620*$D$620</f>
        <v>0</v>
      </c>
      <c r="I620" s="176"/>
      <c r="J620" s="167">
        <f>$I$620*$D$620</f>
        <v>0</v>
      </c>
      <c r="K620" s="176"/>
      <c r="L620" s="167">
        <f>$K$620*$D$620</f>
        <v>0</v>
      </c>
      <c r="M620" s="176"/>
      <c r="N620" s="167">
        <f>$M$620*$D$620</f>
        <v>0</v>
      </c>
      <c r="O620" s="176"/>
      <c r="P620" s="167">
        <f>$O$620*$D$620</f>
        <v>0</v>
      </c>
      <c r="Q620" s="176"/>
      <c r="R620" s="167">
        <f>$Q$620*$D$620</f>
        <v>0</v>
      </c>
      <c r="S620" s="176"/>
      <c r="T620" s="167">
        <f>$S$620*$D$620</f>
        <v>0</v>
      </c>
      <c r="U620" s="176">
        <v>1</v>
      </c>
      <c r="V620" s="167">
        <f>$U$620*$D$620</f>
        <v>0</v>
      </c>
      <c r="W620" s="176"/>
      <c r="X620" s="167">
        <f>$W$620*$D$620</f>
        <v>0</v>
      </c>
      <c r="Y620" s="176"/>
      <c r="Z620" s="167">
        <f>$Y$620*$D$620</f>
        <v>0</v>
      </c>
      <c r="AA620" s="176"/>
      <c r="AB620" s="167">
        <f>$AA$620*$D$620</f>
        <v>0</v>
      </c>
      <c r="AC620" s="98">
        <f t="shared" si="9"/>
        <v>0</v>
      </c>
      <c r="AF620" t="s">
        <v>2537</v>
      </c>
    </row>
    <row r="621" spans="1:32" ht="15" customHeight="1" thickBot="1">
      <c r="A621">
        <v>2</v>
      </c>
      <c r="B621" s="995"/>
      <c r="C621" s="997"/>
      <c r="D621" s="999"/>
      <c r="E621" s="162">
        <f>$E$620</f>
        <v>0</v>
      </c>
      <c r="F621" s="163">
        <f>$F$620</f>
        <v>0</v>
      </c>
      <c r="G621" s="164">
        <f>$G$620+$E$621</f>
        <v>0</v>
      </c>
      <c r="H621" s="165">
        <f>$H$620+$F$621</f>
        <v>0</v>
      </c>
      <c r="I621" s="164">
        <f>$I$620+$G$621</f>
        <v>0</v>
      </c>
      <c r="J621" s="165">
        <f>$J$620+$H$621</f>
        <v>0</v>
      </c>
      <c r="K621" s="164">
        <f>$K$620+$I$621</f>
        <v>0</v>
      </c>
      <c r="L621" s="165">
        <f>$L$620+$J$621</f>
        <v>0</v>
      </c>
      <c r="M621" s="164">
        <f>$M$620+$K$621</f>
        <v>0</v>
      </c>
      <c r="N621" s="165">
        <f>$N$620+$L$621</f>
        <v>0</v>
      </c>
      <c r="O621" s="164">
        <f>$O$620+$M$621</f>
        <v>0</v>
      </c>
      <c r="P621" s="165">
        <f>$P$620+$N$621</f>
        <v>0</v>
      </c>
      <c r="Q621" s="164">
        <f>$Q$620+$O$621</f>
        <v>0</v>
      </c>
      <c r="R621" s="165">
        <f>$R$620+$P$621</f>
        <v>0</v>
      </c>
      <c r="S621" s="164">
        <f>$S$620+$Q$621</f>
        <v>0</v>
      </c>
      <c r="T621" s="165">
        <f>$T$620+$R$621</f>
        <v>0</v>
      </c>
      <c r="U621" s="164">
        <f>$U$620+$S$621</f>
        <v>1</v>
      </c>
      <c r="V621" s="165">
        <f>$V$620+$T$621</f>
        <v>0</v>
      </c>
      <c r="W621" s="164">
        <f>$W$620+$U$621</f>
        <v>1</v>
      </c>
      <c r="X621" s="165">
        <f>$X$620+$V$621</f>
        <v>0</v>
      </c>
      <c r="Y621" s="164">
        <f>$Y$620+$W$621</f>
        <v>1</v>
      </c>
      <c r="Z621" s="165">
        <f>$Z$620+$X$621</f>
        <v>0</v>
      </c>
      <c r="AA621" s="164">
        <f>$AA$620+$Y$621</f>
        <v>1</v>
      </c>
      <c r="AB621" s="165">
        <f>$AB$620+$Z$621</f>
        <v>0</v>
      </c>
      <c r="AC621" s="98">
        <f t="shared" si="9"/>
        <v>0</v>
      </c>
    </row>
    <row r="622" spans="1:32" ht="15" customHeight="1">
      <c r="A622">
        <v>1</v>
      </c>
      <c r="B622" s="994" t="str">
        <f>'06.01-ELETRICO E LUMINOTECNICO'!$B$319</f>
        <v>06.07.100.32</v>
      </c>
      <c r="C622" s="996" t="str">
        <f>'06.01-ELETRICO E LUMINOTECNICO'!$C$319</f>
        <v>INTERRUPTOR SIMPLES (2 MÓDULOS), 10A/250V, INCLUINDO SUPORTE E PLACA EM ALUMÍNIO - FORNECIMENTO E INSTALAÇÃO.</v>
      </c>
      <c r="D622" s="998">
        <f>'06.01-ELETRICO E LUMINOTECNICO'!$H$319</f>
        <v>0</v>
      </c>
      <c r="E622" s="175"/>
      <c r="F622" s="161">
        <f>$E$622*$D$622</f>
        <v>0</v>
      </c>
      <c r="G622" s="176"/>
      <c r="H622" s="167">
        <f>$G$622*$D$622</f>
        <v>0</v>
      </c>
      <c r="I622" s="176"/>
      <c r="J622" s="167">
        <f>$I$622*$D$622</f>
        <v>0</v>
      </c>
      <c r="K622" s="176"/>
      <c r="L622" s="167">
        <f>$K$622*$D$622</f>
        <v>0</v>
      </c>
      <c r="M622" s="176"/>
      <c r="N622" s="167">
        <f>$M$622*$D$622</f>
        <v>0</v>
      </c>
      <c r="O622" s="176"/>
      <c r="P622" s="167">
        <f>$O$622*$D$622</f>
        <v>0</v>
      </c>
      <c r="Q622" s="176"/>
      <c r="R622" s="167">
        <f>$Q$622*$D$622</f>
        <v>0</v>
      </c>
      <c r="S622" s="176"/>
      <c r="T622" s="167">
        <f>$S$622*$D$622</f>
        <v>0</v>
      </c>
      <c r="U622" s="176">
        <v>1</v>
      </c>
      <c r="V622" s="167">
        <f>$U$622*$D$622</f>
        <v>0</v>
      </c>
      <c r="W622" s="176"/>
      <c r="X622" s="167">
        <f>$W$622*$D$622</f>
        <v>0</v>
      </c>
      <c r="Y622" s="176"/>
      <c r="Z622" s="167">
        <f>$Y$622*$D$622</f>
        <v>0</v>
      </c>
      <c r="AA622" s="176"/>
      <c r="AB622" s="167">
        <f>$AA$622*$D$622</f>
        <v>0</v>
      </c>
      <c r="AC622" s="98">
        <f t="shared" si="9"/>
        <v>0</v>
      </c>
      <c r="AF622" t="s">
        <v>2538</v>
      </c>
    </row>
    <row r="623" spans="1:32" ht="15" customHeight="1" thickBot="1">
      <c r="A623">
        <v>2</v>
      </c>
      <c r="B623" s="995"/>
      <c r="C623" s="997"/>
      <c r="D623" s="999"/>
      <c r="E623" s="162">
        <f>$E$622</f>
        <v>0</v>
      </c>
      <c r="F623" s="163">
        <f>$F$622</f>
        <v>0</v>
      </c>
      <c r="G623" s="164">
        <f>$G$622+$E$623</f>
        <v>0</v>
      </c>
      <c r="H623" s="165">
        <f>$H$622+$F$623</f>
        <v>0</v>
      </c>
      <c r="I623" s="164">
        <f>$I$622+$G$623</f>
        <v>0</v>
      </c>
      <c r="J623" s="165">
        <f>$J$622+$H$623</f>
        <v>0</v>
      </c>
      <c r="K623" s="164">
        <f>$K$622+$I$623</f>
        <v>0</v>
      </c>
      <c r="L623" s="165">
        <f>$L$622+$J$623</f>
        <v>0</v>
      </c>
      <c r="M623" s="164">
        <f>$M$622+$K$623</f>
        <v>0</v>
      </c>
      <c r="N623" s="165">
        <f>$N$622+$L$623</f>
        <v>0</v>
      </c>
      <c r="O623" s="164">
        <f>$O$622+$M$623</f>
        <v>0</v>
      </c>
      <c r="P623" s="165">
        <f>$P$622+$N$623</f>
        <v>0</v>
      </c>
      <c r="Q623" s="164">
        <f>$Q$622+$O$623</f>
        <v>0</v>
      </c>
      <c r="R623" s="165">
        <f>$R$622+$P$623</f>
        <v>0</v>
      </c>
      <c r="S623" s="164">
        <f>$S$622+$Q$623</f>
        <v>0</v>
      </c>
      <c r="T623" s="165">
        <f>$T$622+$R$623</f>
        <v>0</v>
      </c>
      <c r="U623" s="164">
        <f>$U$622+$S$623</f>
        <v>1</v>
      </c>
      <c r="V623" s="165">
        <f>$V$622+$T$623</f>
        <v>0</v>
      </c>
      <c r="W623" s="164">
        <f>$W$622+$U$623</f>
        <v>1</v>
      </c>
      <c r="X623" s="165">
        <f>$X$622+$V$623</f>
        <v>0</v>
      </c>
      <c r="Y623" s="164">
        <f>$Y$622+$W$623</f>
        <v>1</v>
      </c>
      <c r="Z623" s="165">
        <f>$Z$622+$X$623</f>
        <v>0</v>
      </c>
      <c r="AA623" s="164">
        <f>$AA$622+$Y$623</f>
        <v>1</v>
      </c>
      <c r="AB623" s="165">
        <f>$AB$622+$Z$623</f>
        <v>0</v>
      </c>
      <c r="AC623" s="98">
        <f t="shared" si="9"/>
        <v>0</v>
      </c>
    </row>
    <row r="624" spans="1:32" ht="15" customHeight="1">
      <c r="A624">
        <v>1</v>
      </c>
      <c r="B624" s="994" t="str">
        <f>'06.01-ELETRICO E LUMINOTECNICO'!$B$320</f>
        <v>06.07.100.33</v>
      </c>
      <c r="C624" s="996" t="str">
        <f>'06.01-ELETRICO E LUMINOTECNICO'!$C$320</f>
        <v>INTERRUPTOR SIMPLES (3 MÓDULOS), 10A/250V, INCLUINDO SUPORTE E PLACA EM ALUMÍNIO - FORNECIMENTO E INSTALAÇÃO.</v>
      </c>
      <c r="D624" s="998">
        <f>'06.01-ELETRICO E LUMINOTECNICO'!$H$320</f>
        <v>0</v>
      </c>
      <c r="E624" s="175"/>
      <c r="F624" s="161">
        <f>$E$624*$D$624</f>
        <v>0</v>
      </c>
      <c r="G624" s="176"/>
      <c r="H624" s="167">
        <f>$G$624*$D$624</f>
        <v>0</v>
      </c>
      <c r="I624" s="176"/>
      <c r="J624" s="167">
        <f>$I$624*$D$624</f>
        <v>0</v>
      </c>
      <c r="K624" s="176"/>
      <c r="L624" s="167">
        <f>$K$624*$D$624</f>
        <v>0</v>
      </c>
      <c r="M624" s="176"/>
      <c r="N624" s="167">
        <f>$M$624*$D$624</f>
        <v>0</v>
      </c>
      <c r="O624" s="176"/>
      <c r="P624" s="167">
        <f>$O$624*$D$624</f>
        <v>0</v>
      </c>
      <c r="Q624" s="176"/>
      <c r="R624" s="167">
        <f>$Q$624*$D$624</f>
        <v>0</v>
      </c>
      <c r="S624" s="176"/>
      <c r="T624" s="167">
        <f>$S$624*$D$624</f>
        <v>0</v>
      </c>
      <c r="U624" s="176">
        <v>1</v>
      </c>
      <c r="V624" s="167">
        <f>$U$624*$D$624</f>
        <v>0</v>
      </c>
      <c r="W624" s="176"/>
      <c r="X624" s="167">
        <f>$W$624*$D$624</f>
        <v>0</v>
      </c>
      <c r="Y624" s="176"/>
      <c r="Z624" s="167">
        <f>$Y$624*$D$624</f>
        <v>0</v>
      </c>
      <c r="AA624" s="176"/>
      <c r="AB624" s="167">
        <f>$AA$624*$D$624</f>
        <v>0</v>
      </c>
      <c r="AC624" s="98">
        <f t="shared" si="9"/>
        <v>0</v>
      </c>
      <c r="AF624" t="s">
        <v>2539</v>
      </c>
    </row>
    <row r="625" spans="1:32" ht="15" customHeight="1" thickBot="1">
      <c r="A625">
        <v>2</v>
      </c>
      <c r="B625" s="995"/>
      <c r="C625" s="997"/>
      <c r="D625" s="999"/>
      <c r="E625" s="162">
        <f>$E$624</f>
        <v>0</v>
      </c>
      <c r="F625" s="163">
        <f>$F$624</f>
        <v>0</v>
      </c>
      <c r="G625" s="164">
        <f>$G$624+$E$625</f>
        <v>0</v>
      </c>
      <c r="H625" s="165">
        <f>$H$624+$F$625</f>
        <v>0</v>
      </c>
      <c r="I625" s="164">
        <f>$I$624+$G$625</f>
        <v>0</v>
      </c>
      <c r="J625" s="165">
        <f>$J$624+$H$625</f>
        <v>0</v>
      </c>
      <c r="K625" s="164">
        <f>$K$624+$I$625</f>
        <v>0</v>
      </c>
      <c r="L625" s="165">
        <f>$L$624+$J$625</f>
        <v>0</v>
      </c>
      <c r="M625" s="164">
        <f>$M$624+$K$625</f>
        <v>0</v>
      </c>
      <c r="N625" s="165">
        <f>$N$624+$L$625</f>
        <v>0</v>
      </c>
      <c r="O625" s="164">
        <f>$O$624+$M$625</f>
        <v>0</v>
      </c>
      <c r="P625" s="165">
        <f>$P$624+$N$625</f>
        <v>0</v>
      </c>
      <c r="Q625" s="164">
        <f>$Q$624+$O$625</f>
        <v>0</v>
      </c>
      <c r="R625" s="165">
        <f>$R$624+$P$625</f>
        <v>0</v>
      </c>
      <c r="S625" s="164">
        <f>$S$624+$Q$625</f>
        <v>0</v>
      </c>
      <c r="T625" s="165">
        <f>$T$624+$R$625</f>
        <v>0</v>
      </c>
      <c r="U625" s="164">
        <f>$U$624+$S$625</f>
        <v>1</v>
      </c>
      <c r="V625" s="165">
        <f>$V$624+$T$625</f>
        <v>0</v>
      </c>
      <c r="W625" s="164">
        <f>$W$624+$U$625</f>
        <v>1</v>
      </c>
      <c r="X625" s="165">
        <f>$X$624+$V$625</f>
        <v>0</v>
      </c>
      <c r="Y625" s="164">
        <f>$Y$624+$W$625</f>
        <v>1</v>
      </c>
      <c r="Z625" s="165">
        <f>$Z$624+$X$625</f>
        <v>0</v>
      </c>
      <c r="AA625" s="164">
        <f>$AA$624+$Y$625</f>
        <v>1</v>
      </c>
      <c r="AB625" s="165">
        <f>$AB$624+$Z$625</f>
        <v>0</v>
      </c>
      <c r="AC625" s="98">
        <f t="shared" si="9"/>
        <v>0</v>
      </c>
    </row>
    <row r="626" spans="1:32" ht="15" customHeight="1">
      <c r="A626">
        <v>1</v>
      </c>
      <c r="B626" s="994" t="str">
        <f>'06.01-ELETRICO E LUMINOTECNICO'!$B$321</f>
        <v>06.07.100.34</v>
      </c>
      <c r="C626" s="996" t="str">
        <f>'06.01-ELETRICO E LUMINOTECNICO'!$C$321</f>
        <v>INTERRUPTOR PARALELO (1 MÓDULO), 10A/250V, INCLUINDO SUPORTE E PLACA EM ALUMÍNIO - FORNECIMENTO E INSTALAÇÃO.</v>
      </c>
      <c r="D626" s="998">
        <f>'06.01-ELETRICO E LUMINOTECNICO'!$H$321</f>
        <v>0</v>
      </c>
      <c r="E626" s="175"/>
      <c r="F626" s="161">
        <f>$E$626*$D$626</f>
        <v>0</v>
      </c>
      <c r="G626" s="176"/>
      <c r="H626" s="167">
        <f>$G$626*$D$626</f>
        <v>0</v>
      </c>
      <c r="I626" s="176"/>
      <c r="J626" s="167">
        <f>$I$626*$D$626</f>
        <v>0</v>
      </c>
      <c r="K626" s="176"/>
      <c r="L626" s="167">
        <f>$K$626*$D$626</f>
        <v>0</v>
      </c>
      <c r="M626" s="176"/>
      <c r="N626" s="167">
        <f>$M$626*$D$626</f>
        <v>0</v>
      </c>
      <c r="O626" s="176"/>
      <c r="P626" s="167">
        <f>$O$626*$D$626</f>
        <v>0</v>
      </c>
      <c r="Q626" s="176"/>
      <c r="R626" s="167">
        <f>$Q$626*$D$626</f>
        <v>0</v>
      </c>
      <c r="S626" s="176"/>
      <c r="T626" s="167">
        <f>$S$626*$D$626</f>
        <v>0</v>
      </c>
      <c r="U626" s="176">
        <v>1</v>
      </c>
      <c r="V626" s="167">
        <f>$U$626*$D$626</f>
        <v>0</v>
      </c>
      <c r="W626" s="176"/>
      <c r="X626" s="167">
        <f>$W$626*$D$626</f>
        <v>0</v>
      </c>
      <c r="Y626" s="176"/>
      <c r="Z626" s="167">
        <f>$Y$626*$D$626</f>
        <v>0</v>
      </c>
      <c r="AA626" s="176"/>
      <c r="AB626" s="167">
        <f>$AA$626*$D$626</f>
        <v>0</v>
      </c>
      <c r="AC626" s="98">
        <f t="shared" si="9"/>
        <v>0</v>
      </c>
      <c r="AF626" t="s">
        <v>2540</v>
      </c>
    </row>
    <row r="627" spans="1:32" ht="15" customHeight="1" thickBot="1">
      <c r="A627">
        <v>2</v>
      </c>
      <c r="B627" s="995"/>
      <c r="C627" s="997"/>
      <c r="D627" s="999"/>
      <c r="E627" s="162">
        <f>$E$626</f>
        <v>0</v>
      </c>
      <c r="F627" s="163">
        <f>$F$626</f>
        <v>0</v>
      </c>
      <c r="G627" s="164">
        <f>$G$626+$E$627</f>
        <v>0</v>
      </c>
      <c r="H627" s="165">
        <f>$H$626+$F$627</f>
        <v>0</v>
      </c>
      <c r="I627" s="164">
        <f>$I$626+$G$627</f>
        <v>0</v>
      </c>
      <c r="J627" s="165">
        <f>$J$626+$H$627</f>
        <v>0</v>
      </c>
      <c r="K627" s="164">
        <f>$K$626+$I$627</f>
        <v>0</v>
      </c>
      <c r="L627" s="165">
        <f>$L$626+$J$627</f>
        <v>0</v>
      </c>
      <c r="M627" s="164">
        <f>$M$626+$K$627</f>
        <v>0</v>
      </c>
      <c r="N627" s="165">
        <f>$N$626+$L$627</f>
        <v>0</v>
      </c>
      <c r="O627" s="164">
        <f>$O$626+$M$627</f>
        <v>0</v>
      </c>
      <c r="P627" s="165">
        <f>$P$626+$N$627</f>
        <v>0</v>
      </c>
      <c r="Q627" s="164">
        <f>$Q$626+$O$627</f>
        <v>0</v>
      </c>
      <c r="R627" s="165">
        <f>$R$626+$P$627</f>
        <v>0</v>
      </c>
      <c r="S627" s="164">
        <f>$S$626+$Q$627</f>
        <v>0</v>
      </c>
      <c r="T627" s="165">
        <f>$T$626+$R$627</f>
        <v>0</v>
      </c>
      <c r="U627" s="164">
        <f>$U$626+$S$627</f>
        <v>1</v>
      </c>
      <c r="V627" s="165">
        <f>$V$626+$T$627</f>
        <v>0</v>
      </c>
      <c r="W627" s="164">
        <f>$W$626+$U$627</f>
        <v>1</v>
      </c>
      <c r="X627" s="165">
        <f>$X$626+$V$627</f>
        <v>0</v>
      </c>
      <c r="Y627" s="164">
        <f>$Y$626+$W$627</f>
        <v>1</v>
      </c>
      <c r="Z627" s="165">
        <f>$Z$626+$X$627</f>
        <v>0</v>
      </c>
      <c r="AA627" s="164">
        <f>$AA$626+$Y$627</f>
        <v>1</v>
      </c>
      <c r="AB627" s="165">
        <f>$AB$626+$Z$627</f>
        <v>0</v>
      </c>
      <c r="AC627" s="98">
        <f t="shared" si="9"/>
        <v>0</v>
      </c>
    </row>
    <row r="628" spans="1:32" ht="15" customHeight="1">
      <c r="A628">
        <v>1</v>
      </c>
      <c r="B628" s="994" t="str">
        <f>'06.01-ELETRICO E LUMINOTECNICO'!$B$322</f>
        <v>06.07.100.35</v>
      </c>
      <c r="C628" s="996" t="str">
        <f>'06.01-ELETRICO E LUMINOTECNICO'!$C$322</f>
        <v>TOMADA BAIXA DE EMBUTIR (1 MÓDULO), 2P+T 10 A, INCLUINDO SUPORTE E PLACA EM ALUMÍNIO - FORNECIMENTO E INSTALAÇÃO.</v>
      </c>
      <c r="D628" s="998">
        <f>'06.01-ELETRICO E LUMINOTECNICO'!$H$322</f>
        <v>0</v>
      </c>
      <c r="E628" s="175"/>
      <c r="F628" s="161">
        <f>$E$628*$D$628</f>
        <v>0</v>
      </c>
      <c r="G628" s="176"/>
      <c r="H628" s="167">
        <f>$G$628*$D$628</f>
        <v>0</v>
      </c>
      <c r="I628" s="176"/>
      <c r="J628" s="167">
        <f>$I$628*$D$628</f>
        <v>0</v>
      </c>
      <c r="K628" s="176"/>
      <c r="L628" s="167">
        <f>$K$628*$D$628</f>
        <v>0</v>
      </c>
      <c r="M628" s="176"/>
      <c r="N628" s="167">
        <f>$M$628*$D$628</f>
        <v>0</v>
      </c>
      <c r="O628" s="176"/>
      <c r="P628" s="167">
        <f>$O$628*$D$628</f>
        <v>0</v>
      </c>
      <c r="Q628" s="176"/>
      <c r="R628" s="167">
        <f>$Q$628*$D$628</f>
        <v>0</v>
      </c>
      <c r="S628" s="176"/>
      <c r="T628" s="167">
        <f>$S$628*$D$628</f>
        <v>0</v>
      </c>
      <c r="U628" s="176">
        <v>1</v>
      </c>
      <c r="V628" s="167">
        <f>$U$628*$D$628</f>
        <v>0</v>
      </c>
      <c r="W628" s="176"/>
      <c r="X628" s="167">
        <f>$W$628*$D$628</f>
        <v>0</v>
      </c>
      <c r="Y628" s="176"/>
      <c r="Z628" s="167">
        <f>$Y$628*$D$628</f>
        <v>0</v>
      </c>
      <c r="AA628" s="176"/>
      <c r="AB628" s="167">
        <f>$AA$628*$D$628</f>
        <v>0</v>
      </c>
      <c r="AC628" s="98">
        <f t="shared" si="9"/>
        <v>0</v>
      </c>
      <c r="AF628" t="s">
        <v>2541</v>
      </c>
    </row>
    <row r="629" spans="1:32" ht="15" customHeight="1" thickBot="1">
      <c r="A629">
        <v>2</v>
      </c>
      <c r="B629" s="995"/>
      <c r="C629" s="997"/>
      <c r="D629" s="999"/>
      <c r="E629" s="162">
        <f>$E$628</f>
        <v>0</v>
      </c>
      <c r="F629" s="163">
        <f>$F$628</f>
        <v>0</v>
      </c>
      <c r="G629" s="164">
        <f>$G$628+$E$629</f>
        <v>0</v>
      </c>
      <c r="H629" s="165">
        <f>$H$628+$F$629</f>
        <v>0</v>
      </c>
      <c r="I629" s="164">
        <f>$I$628+$G$629</f>
        <v>0</v>
      </c>
      <c r="J629" s="165">
        <f>$J$628+$H$629</f>
        <v>0</v>
      </c>
      <c r="K629" s="164">
        <f>$K$628+$I$629</f>
        <v>0</v>
      </c>
      <c r="L629" s="165">
        <f>$L$628+$J$629</f>
        <v>0</v>
      </c>
      <c r="M629" s="164">
        <f>$M$628+$K$629</f>
        <v>0</v>
      </c>
      <c r="N629" s="165">
        <f>$N$628+$L$629</f>
        <v>0</v>
      </c>
      <c r="O629" s="164">
        <f>$O$628+$M$629</f>
        <v>0</v>
      </c>
      <c r="P629" s="165">
        <f>$P$628+$N$629</f>
        <v>0</v>
      </c>
      <c r="Q629" s="164">
        <f>$Q$628+$O$629</f>
        <v>0</v>
      </c>
      <c r="R629" s="165">
        <f>$R$628+$P$629</f>
        <v>0</v>
      </c>
      <c r="S629" s="164">
        <f>$S$628+$Q$629</f>
        <v>0</v>
      </c>
      <c r="T629" s="165">
        <f>$T$628+$R$629</f>
        <v>0</v>
      </c>
      <c r="U629" s="164">
        <f>$U$628+$S$629</f>
        <v>1</v>
      </c>
      <c r="V629" s="165">
        <f>$V$628+$T$629</f>
        <v>0</v>
      </c>
      <c r="W629" s="164">
        <f>$W$628+$U$629</f>
        <v>1</v>
      </c>
      <c r="X629" s="165">
        <f>$X$628+$V$629</f>
        <v>0</v>
      </c>
      <c r="Y629" s="164">
        <f>$Y$628+$W$629</f>
        <v>1</v>
      </c>
      <c r="Z629" s="165">
        <f>$Z$628+$X$629</f>
        <v>0</v>
      </c>
      <c r="AA629" s="164">
        <f>$AA$628+$Y$629</f>
        <v>1</v>
      </c>
      <c r="AB629" s="165">
        <f>$AB$628+$Z$629</f>
        <v>0</v>
      </c>
      <c r="AC629" s="98">
        <f t="shared" si="9"/>
        <v>0</v>
      </c>
    </row>
    <row r="630" spans="1:32" ht="15" customHeight="1">
      <c r="A630">
        <v>1</v>
      </c>
      <c r="B630" s="994" t="str">
        <f>'06.01-ELETRICO E LUMINOTECNICO'!$B$323</f>
        <v>06.07.100.36</v>
      </c>
      <c r="C630" s="996" t="str">
        <f>'06.01-ELETRICO E LUMINOTECNICO'!$C$323</f>
        <v>TOMADA MÉDIA DE EMBUTIR (1 MÓDULO), 2P+T 10 A, INCLUINDO SUPORTE E PLACA EM ALUMÍNIO - FORNECIMENTO E INSTALAÇÃO.</v>
      </c>
      <c r="D630" s="998">
        <f>'06.01-ELETRICO E LUMINOTECNICO'!$H$323</f>
        <v>0</v>
      </c>
      <c r="E630" s="175"/>
      <c r="F630" s="161">
        <f>$E$630*$D$630</f>
        <v>0</v>
      </c>
      <c r="G630" s="176"/>
      <c r="H630" s="167">
        <f>$G$630*$D$630</f>
        <v>0</v>
      </c>
      <c r="I630" s="176"/>
      <c r="J630" s="167">
        <f>$I$630*$D$630</f>
        <v>0</v>
      </c>
      <c r="K630" s="176"/>
      <c r="L630" s="167">
        <f>$K$630*$D$630</f>
        <v>0</v>
      </c>
      <c r="M630" s="176"/>
      <c r="N630" s="167">
        <f>$M$630*$D$630</f>
        <v>0</v>
      </c>
      <c r="O630" s="176"/>
      <c r="P630" s="167">
        <f>$O$630*$D$630</f>
        <v>0</v>
      </c>
      <c r="Q630" s="176"/>
      <c r="R630" s="167">
        <f>$Q$630*$D$630</f>
        <v>0</v>
      </c>
      <c r="S630" s="176"/>
      <c r="T630" s="167">
        <f>$S$630*$D$630</f>
        <v>0</v>
      </c>
      <c r="U630" s="176">
        <v>1</v>
      </c>
      <c r="V630" s="167">
        <f>$U$630*$D$630</f>
        <v>0</v>
      </c>
      <c r="W630" s="176"/>
      <c r="X630" s="167">
        <f>$W$630*$D$630</f>
        <v>0</v>
      </c>
      <c r="Y630" s="176"/>
      <c r="Z630" s="167">
        <f>$Y$630*$D$630</f>
        <v>0</v>
      </c>
      <c r="AA630" s="176"/>
      <c r="AB630" s="167">
        <f>$AA$630*$D$630</f>
        <v>0</v>
      </c>
      <c r="AC630" s="98">
        <f t="shared" si="9"/>
        <v>0</v>
      </c>
      <c r="AF630" t="s">
        <v>2542</v>
      </c>
    </row>
    <row r="631" spans="1:32" ht="15" customHeight="1" thickBot="1">
      <c r="A631">
        <v>2</v>
      </c>
      <c r="B631" s="995"/>
      <c r="C631" s="997"/>
      <c r="D631" s="999"/>
      <c r="E631" s="162">
        <f>$E$630</f>
        <v>0</v>
      </c>
      <c r="F631" s="163">
        <f>$F$630</f>
        <v>0</v>
      </c>
      <c r="G631" s="164">
        <f>$G$630+$E$631</f>
        <v>0</v>
      </c>
      <c r="H631" s="165">
        <f>$H$630+$F$631</f>
        <v>0</v>
      </c>
      <c r="I631" s="164">
        <f>$I$630+$G$631</f>
        <v>0</v>
      </c>
      <c r="J631" s="165">
        <f>$J$630+$H$631</f>
        <v>0</v>
      </c>
      <c r="K631" s="164">
        <f>$K$630+$I$631</f>
        <v>0</v>
      </c>
      <c r="L631" s="165">
        <f>$L$630+$J$631</f>
        <v>0</v>
      </c>
      <c r="M631" s="164">
        <f>$M$630+$K$631</f>
        <v>0</v>
      </c>
      <c r="N631" s="165">
        <f>$N$630+$L$631</f>
        <v>0</v>
      </c>
      <c r="O631" s="164">
        <f>$O$630+$M$631</f>
        <v>0</v>
      </c>
      <c r="P631" s="165">
        <f>$P$630+$N$631</f>
        <v>0</v>
      </c>
      <c r="Q631" s="164">
        <f>$Q$630+$O$631</f>
        <v>0</v>
      </c>
      <c r="R631" s="165">
        <f>$R$630+$P$631</f>
        <v>0</v>
      </c>
      <c r="S631" s="164">
        <f>$S$630+$Q$631</f>
        <v>0</v>
      </c>
      <c r="T631" s="165">
        <f>$T$630+$R$631</f>
        <v>0</v>
      </c>
      <c r="U631" s="164">
        <f>$U$630+$S$631</f>
        <v>1</v>
      </c>
      <c r="V631" s="165">
        <f>$V$630+$T$631</f>
        <v>0</v>
      </c>
      <c r="W631" s="164">
        <f>$W$630+$U$631</f>
        <v>1</v>
      </c>
      <c r="X631" s="165">
        <f>$X$630+$V$631</f>
        <v>0</v>
      </c>
      <c r="Y631" s="164">
        <f>$Y$630+$W$631</f>
        <v>1</v>
      </c>
      <c r="Z631" s="165">
        <f>$Z$630+$X$631</f>
        <v>0</v>
      </c>
      <c r="AA631" s="164">
        <f>$AA$630+$Y$631</f>
        <v>1</v>
      </c>
      <c r="AB631" s="165">
        <f>$AB$630+$Z$631</f>
        <v>0</v>
      </c>
      <c r="AC631" s="98">
        <f t="shared" si="9"/>
        <v>0</v>
      </c>
    </row>
    <row r="632" spans="1:32" ht="15" customHeight="1">
      <c r="A632">
        <v>1</v>
      </c>
      <c r="B632" s="994" t="str">
        <f>'06.01-ELETRICO E LUMINOTECNICO'!$B$324</f>
        <v>06.07.100.37</v>
      </c>
      <c r="C632" s="996" t="str">
        <f>'06.01-ELETRICO E LUMINOTECNICO'!$C$324</f>
        <v>TOMADA ALTA DE EMBUTIR (1 MÓDULO), 2P+T 10 A, INCLUINDO SUPORTE E PLACA EM ALUMÍNIO - FORNECIMENTO E INSTALAÇÃO.</v>
      </c>
      <c r="D632" s="998">
        <f>'06.01-ELETRICO E LUMINOTECNICO'!$H$324</f>
        <v>0</v>
      </c>
      <c r="E632" s="175"/>
      <c r="F632" s="161">
        <f>$E$632*$D$632</f>
        <v>0</v>
      </c>
      <c r="G632" s="176"/>
      <c r="H632" s="167">
        <f>$G$632*$D$632</f>
        <v>0</v>
      </c>
      <c r="I632" s="176"/>
      <c r="J632" s="167">
        <f>$I$632*$D$632</f>
        <v>0</v>
      </c>
      <c r="K632" s="176"/>
      <c r="L632" s="167">
        <f>$K$632*$D$632</f>
        <v>0</v>
      </c>
      <c r="M632" s="176"/>
      <c r="N632" s="167">
        <f>$M$632*$D$632</f>
        <v>0</v>
      </c>
      <c r="O632" s="176"/>
      <c r="P632" s="167">
        <f>$O$632*$D$632</f>
        <v>0</v>
      </c>
      <c r="Q632" s="176"/>
      <c r="R632" s="167">
        <f>$Q$632*$D$632</f>
        <v>0</v>
      </c>
      <c r="S632" s="176"/>
      <c r="T632" s="167">
        <f>$S$632*$D$632</f>
        <v>0</v>
      </c>
      <c r="U632" s="176">
        <v>1</v>
      </c>
      <c r="V632" s="167">
        <f>$U$632*$D$632</f>
        <v>0</v>
      </c>
      <c r="W632" s="176"/>
      <c r="X632" s="167">
        <f>$W$632*$D$632</f>
        <v>0</v>
      </c>
      <c r="Y632" s="176"/>
      <c r="Z632" s="167">
        <f>$Y$632*$D$632</f>
        <v>0</v>
      </c>
      <c r="AA632" s="176"/>
      <c r="AB632" s="167">
        <f>$AA$632*$D$632</f>
        <v>0</v>
      </c>
      <c r="AC632" s="98">
        <f t="shared" si="9"/>
        <v>0</v>
      </c>
      <c r="AF632" t="s">
        <v>2543</v>
      </c>
    </row>
    <row r="633" spans="1:32" ht="15" customHeight="1" thickBot="1">
      <c r="A633">
        <v>2</v>
      </c>
      <c r="B633" s="995"/>
      <c r="C633" s="997"/>
      <c r="D633" s="999"/>
      <c r="E633" s="162">
        <f>$E$632</f>
        <v>0</v>
      </c>
      <c r="F633" s="163">
        <f>$F$632</f>
        <v>0</v>
      </c>
      <c r="G633" s="164">
        <f>$G$632+$E$633</f>
        <v>0</v>
      </c>
      <c r="H633" s="165">
        <f>$H$632+$F$633</f>
        <v>0</v>
      </c>
      <c r="I633" s="164">
        <f>$I$632+$G$633</f>
        <v>0</v>
      </c>
      <c r="J633" s="165">
        <f>$J$632+$H$633</f>
        <v>0</v>
      </c>
      <c r="K633" s="164">
        <f>$K$632+$I$633</f>
        <v>0</v>
      </c>
      <c r="L633" s="165">
        <f>$L$632+$J$633</f>
        <v>0</v>
      </c>
      <c r="M633" s="164">
        <f>$M$632+$K$633</f>
        <v>0</v>
      </c>
      <c r="N633" s="165">
        <f>$N$632+$L$633</f>
        <v>0</v>
      </c>
      <c r="O633" s="164">
        <f>$O$632+$M$633</f>
        <v>0</v>
      </c>
      <c r="P633" s="165">
        <f>$P$632+$N$633</f>
        <v>0</v>
      </c>
      <c r="Q633" s="164">
        <f>$Q$632+$O$633</f>
        <v>0</v>
      </c>
      <c r="R633" s="165">
        <f>$R$632+$P$633</f>
        <v>0</v>
      </c>
      <c r="S633" s="164">
        <f>$S$632+$Q$633</f>
        <v>0</v>
      </c>
      <c r="T633" s="165">
        <f>$T$632+$R$633</f>
        <v>0</v>
      </c>
      <c r="U633" s="164">
        <f>$U$632+$S$633</f>
        <v>1</v>
      </c>
      <c r="V633" s="165">
        <f>$V$632+$T$633</f>
        <v>0</v>
      </c>
      <c r="W633" s="164">
        <f>$W$632+$U$633</f>
        <v>1</v>
      </c>
      <c r="X633" s="165">
        <f>$X$632+$V$633</f>
        <v>0</v>
      </c>
      <c r="Y633" s="164">
        <f>$Y$632+$W$633</f>
        <v>1</v>
      </c>
      <c r="Z633" s="165">
        <f>$Z$632+$X$633</f>
        <v>0</v>
      </c>
      <c r="AA633" s="164">
        <f>$AA$632+$Y$633</f>
        <v>1</v>
      </c>
      <c r="AB633" s="165">
        <f>$AB$632+$Z$633</f>
        <v>0</v>
      </c>
      <c r="AC633" s="98">
        <f t="shared" si="9"/>
        <v>0</v>
      </c>
    </row>
    <row r="634" spans="1:32" ht="15" customHeight="1">
      <c r="A634">
        <v>1</v>
      </c>
      <c r="B634" s="994" t="str">
        <f>'06.01-ELETRICO E LUMINOTECNICO'!$B$325</f>
        <v>06.07.100.38</v>
      </c>
      <c r="C634" s="996" t="str">
        <f>'06.01-ELETRICO E LUMINOTECNICO'!$C$325</f>
        <v>TOMADA INDUSTRIAL/MOTOR DE SOBREPOR 3P+T - FORNECIMENTO E INSTALAÇÃO</v>
      </c>
      <c r="D634" s="998">
        <f>'06.01-ELETRICO E LUMINOTECNICO'!$H$325</f>
        <v>0</v>
      </c>
      <c r="E634" s="175"/>
      <c r="F634" s="161">
        <f>$E$634*$D$634</f>
        <v>0</v>
      </c>
      <c r="G634" s="176"/>
      <c r="H634" s="167">
        <f>$G$634*$D$634</f>
        <v>0</v>
      </c>
      <c r="I634" s="176"/>
      <c r="J634" s="167">
        <f>$I$634*$D$634</f>
        <v>0</v>
      </c>
      <c r="K634" s="176"/>
      <c r="L634" s="167">
        <f>$K$634*$D$634</f>
        <v>0</v>
      </c>
      <c r="M634" s="176"/>
      <c r="N634" s="167">
        <f>$M$634*$D$634</f>
        <v>0</v>
      </c>
      <c r="O634" s="176"/>
      <c r="P634" s="167">
        <f>$O$634*$D$634</f>
        <v>0</v>
      </c>
      <c r="Q634" s="176"/>
      <c r="R634" s="167">
        <f>$Q$634*$D$634</f>
        <v>0</v>
      </c>
      <c r="S634" s="176"/>
      <c r="T634" s="167">
        <f>$S$634*$D$634</f>
        <v>0</v>
      </c>
      <c r="U634" s="176">
        <v>1</v>
      </c>
      <c r="V634" s="167">
        <f>$U$634*$D$634</f>
        <v>0</v>
      </c>
      <c r="W634" s="176"/>
      <c r="X634" s="167">
        <f>$W$634*$D$634</f>
        <v>0</v>
      </c>
      <c r="Y634" s="176"/>
      <c r="Z634" s="167">
        <f>$Y$634*$D$634</f>
        <v>0</v>
      </c>
      <c r="AA634" s="176"/>
      <c r="AB634" s="167">
        <f>$AA$634*$D$634</f>
        <v>0</v>
      </c>
      <c r="AC634" s="98">
        <f t="shared" si="9"/>
        <v>0</v>
      </c>
      <c r="AF634" t="s">
        <v>2544</v>
      </c>
    </row>
    <row r="635" spans="1:32" ht="15" customHeight="1" thickBot="1">
      <c r="A635">
        <v>2</v>
      </c>
      <c r="B635" s="995"/>
      <c r="C635" s="997"/>
      <c r="D635" s="999"/>
      <c r="E635" s="162">
        <f>$E$634</f>
        <v>0</v>
      </c>
      <c r="F635" s="163">
        <f>$F$634</f>
        <v>0</v>
      </c>
      <c r="G635" s="164">
        <f>$G$634+$E$635</f>
        <v>0</v>
      </c>
      <c r="H635" s="165">
        <f>$H$634+$F$635</f>
        <v>0</v>
      </c>
      <c r="I635" s="164">
        <f>$I$634+$G$635</f>
        <v>0</v>
      </c>
      <c r="J635" s="165">
        <f>$J$634+$H$635</f>
        <v>0</v>
      </c>
      <c r="K635" s="164">
        <f>$K$634+$I$635</f>
        <v>0</v>
      </c>
      <c r="L635" s="165">
        <f>$L$634+$J$635</f>
        <v>0</v>
      </c>
      <c r="M635" s="164">
        <f>$M$634+$K$635</f>
        <v>0</v>
      </c>
      <c r="N635" s="165">
        <f>$N$634+$L$635</f>
        <v>0</v>
      </c>
      <c r="O635" s="164">
        <f>$O$634+$M$635</f>
        <v>0</v>
      </c>
      <c r="P635" s="165">
        <f>$P$634+$N$635</f>
        <v>0</v>
      </c>
      <c r="Q635" s="164">
        <f>$Q$634+$O$635</f>
        <v>0</v>
      </c>
      <c r="R635" s="165">
        <f>$R$634+$P$635</f>
        <v>0</v>
      </c>
      <c r="S635" s="164">
        <f>$S$634+$Q$635</f>
        <v>0</v>
      </c>
      <c r="T635" s="165">
        <f>$T$634+$R$635</f>
        <v>0</v>
      </c>
      <c r="U635" s="164">
        <f>$U$634+$S$635</f>
        <v>1</v>
      </c>
      <c r="V635" s="165">
        <f>$V$634+$T$635</f>
        <v>0</v>
      </c>
      <c r="W635" s="164">
        <f>$W$634+$U$635</f>
        <v>1</v>
      </c>
      <c r="X635" s="165">
        <f>$X$634+$V$635</f>
        <v>0</v>
      </c>
      <c r="Y635" s="164">
        <f>$Y$634+$W$635</f>
        <v>1</v>
      </c>
      <c r="Z635" s="165">
        <f>$Z$634+$X$635</f>
        <v>0</v>
      </c>
      <c r="AA635" s="164">
        <f>$AA$634+$Y$635</f>
        <v>1</v>
      </c>
      <c r="AB635" s="165">
        <f>$AB$634+$Z$635</f>
        <v>0</v>
      </c>
      <c r="AC635" s="98">
        <f t="shared" si="9"/>
        <v>0</v>
      </c>
    </row>
    <row r="636" spans="1:32" ht="15" customHeight="1">
      <c r="A636">
        <v>1</v>
      </c>
      <c r="B636" s="994" t="str">
        <f>'06.01-ELETRICO E LUMINOTECNICO'!$B$326</f>
        <v>06.07.100.39</v>
      </c>
      <c r="C636" s="996" t="str">
        <f>'06.01-ELETRICO E LUMINOTECNICO'!$C$326</f>
        <v>LUMINÁRIA TIPO PLAFON, CIRCULAR, 30 cm, DE SOBREPOR, LED 24 W, 2000LM - FORNECIMENTO E INSTALAÇÃO</v>
      </c>
      <c r="D636" s="998">
        <f>'06.01-ELETRICO E LUMINOTECNICO'!$H$326</f>
        <v>0</v>
      </c>
      <c r="E636" s="175"/>
      <c r="F636" s="161">
        <f>$E$636*$D$636</f>
        <v>0</v>
      </c>
      <c r="G636" s="176"/>
      <c r="H636" s="167">
        <f>$G$636*$D$636</f>
        <v>0</v>
      </c>
      <c r="I636" s="176"/>
      <c r="J636" s="167">
        <f>$I$636*$D$636</f>
        <v>0</v>
      </c>
      <c r="K636" s="176"/>
      <c r="L636" s="167">
        <f>$K$636*$D$636</f>
        <v>0</v>
      </c>
      <c r="M636" s="176"/>
      <c r="N636" s="167">
        <f>$M$636*$D$636</f>
        <v>0</v>
      </c>
      <c r="O636" s="176"/>
      <c r="P636" s="167">
        <f>$O$636*$D$636</f>
        <v>0</v>
      </c>
      <c r="Q636" s="176"/>
      <c r="R636" s="167">
        <f>$Q$636*$D$636</f>
        <v>0</v>
      </c>
      <c r="S636" s="176"/>
      <c r="T636" s="167">
        <f>$S$636*$D$636</f>
        <v>0</v>
      </c>
      <c r="U636" s="176">
        <v>1</v>
      </c>
      <c r="V636" s="167">
        <f>$U$636*$D$636</f>
        <v>0</v>
      </c>
      <c r="W636" s="176"/>
      <c r="X636" s="167">
        <f>$W$636*$D$636</f>
        <v>0</v>
      </c>
      <c r="Y636" s="176"/>
      <c r="Z636" s="167">
        <f>$Y$636*$D$636</f>
        <v>0</v>
      </c>
      <c r="AA636" s="176"/>
      <c r="AB636" s="167">
        <f>$AA$636*$D$636</f>
        <v>0</v>
      </c>
      <c r="AC636" s="98">
        <f t="shared" si="9"/>
        <v>0</v>
      </c>
      <c r="AF636" t="s">
        <v>2545</v>
      </c>
    </row>
    <row r="637" spans="1:32" ht="15" customHeight="1" thickBot="1">
      <c r="A637">
        <v>2</v>
      </c>
      <c r="B637" s="995"/>
      <c r="C637" s="997"/>
      <c r="D637" s="999"/>
      <c r="E637" s="162">
        <f>$E$636</f>
        <v>0</v>
      </c>
      <c r="F637" s="163">
        <f>$F$636</f>
        <v>0</v>
      </c>
      <c r="G637" s="164">
        <f>$G$636+$E$637</f>
        <v>0</v>
      </c>
      <c r="H637" s="165">
        <f>$H$636+$F$637</f>
        <v>0</v>
      </c>
      <c r="I637" s="164">
        <f>$I$636+$G$637</f>
        <v>0</v>
      </c>
      <c r="J637" s="165">
        <f>$J$636+$H$637</f>
        <v>0</v>
      </c>
      <c r="K637" s="164">
        <f>$K$636+$I$637</f>
        <v>0</v>
      </c>
      <c r="L637" s="165">
        <f>$L$636+$J$637</f>
        <v>0</v>
      </c>
      <c r="M637" s="164">
        <f>$M$636+$K$637</f>
        <v>0</v>
      </c>
      <c r="N637" s="165">
        <f>$N$636+$L$637</f>
        <v>0</v>
      </c>
      <c r="O637" s="164">
        <f>$O$636+$M$637</f>
        <v>0</v>
      </c>
      <c r="P637" s="165">
        <f>$P$636+$N$637</f>
        <v>0</v>
      </c>
      <c r="Q637" s="164">
        <f>$Q$636+$O$637</f>
        <v>0</v>
      </c>
      <c r="R637" s="165">
        <f>$R$636+$P$637</f>
        <v>0</v>
      </c>
      <c r="S637" s="164">
        <f>$S$636+$Q$637</f>
        <v>0</v>
      </c>
      <c r="T637" s="165">
        <f>$T$636+$R$637</f>
        <v>0</v>
      </c>
      <c r="U637" s="164">
        <f>$U$636+$S$637</f>
        <v>1</v>
      </c>
      <c r="V637" s="165">
        <f>$V$636+$T$637</f>
        <v>0</v>
      </c>
      <c r="W637" s="164">
        <f>$W$636+$U$637</f>
        <v>1</v>
      </c>
      <c r="X637" s="165">
        <f>$X$636+$V$637</f>
        <v>0</v>
      </c>
      <c r="Y637" s="164">
        <f>$Y$636+$W$637</f>
        <v>1</v>
      </c>
      <c r="Z637" s="165">
        <f>$Z$636+$X$637</f>
        <v>0</v>
      </c>
      <c r="AA637" s="164">
        <f>$AA$636+$Y$637</f>
        <v>1</v>
      </c>
      <c r="AB637" s="165">
        <f>$AB$636+$Z$637</f>
        <v>0</v>
      </c>
      <c r="AC637" s="98">
        <f t="shared" si="9"/>
        <v>0</v>
      </c>
    </row>
    <row r="638" spans="1:32" ht="15" customHeight="1">
      <c r="A638">
        <v>1</v>
      </c>
      <c r="B638" s="994" t="str">
        <f>'06.01-ELETRICO E LUMINOTECNICO'!$B$327</f>
        <v>06.07.100.40</v>
      </c>
      <c r="C638" s="996" t="str">
        <f>'06.01-ELETRICO E LUMINOTECNICO'!$C$327</f>
        <v>LUMINÁRIA COMERCIAL COM ALETAS DE SOBREPOR COMPLETA, PARA QUATRO (4) LÂMPADAS TUBULARES
LED 4X18W-ØT8, TEMPERATURA DA COR 6500K, FORNECIMENTO E INSTALAÇÃO, INCLUSIVE BASE E LÂMPADA</v>
      </c>
      <c r="D638" s="998">
        <f>'06.01-ELETRICO E LUMINOTECNICO'!$H$327</f>
        <v>0</v>
      </c>
      <c r="E638" s="175"/>
      <c r="F638" s="161">
        <f>$E$638*$D$638</f>
        <v>0</v>
      </c>
      <c r="G638" s="176"/>
      <c r="H638" s="167">
        <f>$G$638*$D$638</f>
        <v>0</v>
      </c>
      <c r="I638" s="176"/>
      <c r="J638" s="167">
        <f>$I$638*$D$638</f>
        <v>0</v>
      </c>
      <c r="K638" s="176"/>
      <c r="L638" s="167">
        <f>$K$638*$D$638</f>
        <v>0</v>
      </c>
      <c r="M638" s="176"/>
      <c r="N638" s="167">
        <f>$M$638*$D$638</f>
        <v>0</v>
      </c>
      <c r="O638" s="176"/>
      <c r="P638" s="167">
        <f>$O$638*$D$638</f>
        <v>0</v>
      </c>
      <c r="Q638" s="176"/>
      <c r="R638" s="167">
        <f>$Q$638*$D$638</f>
        <v>0</v>
      </c>
      <c r="S638" s="176"/>
      <c r="T638" s="167">
        <f>$S$638*$D$638</f>
        <v>0</v>
      </c>
      <c r="U638" s="176">
        <v>1</v>
      </c>
      <c r="V638" s="167">
        <f>$U$638*$D$638</f>
        <v>0</v>
      </c>
      <c r="W638" s="176"/>
      <c r="X638" s="167">
        <f>$W$638*$D$638</f>
        <v>0</v>
      </c>
      <c r="Y638" s="176"/>
      <c r="Z638" s="167">
        <f>$Y$638*$D$638</f>
        <v>0</v>
      </c>
      <c r="AA638" s="176"/>
      <c r="AB638" s="167">
        <f>$AA$638*$D$638</f>
        <v>0</v>
      </c>
      <c r="AC638" s="98">
        <f t="shared" si="9"/>
        <v>0</v>
      </c>
      <c r="AF638" t="s">
        <v>2546</v>
      </c>
    </row>
    <row r="639" spans="1:32" ht="15" customHeight="1" thickBot="1">
      <c r="A639">
        <v>2</v>
      </c>
      <c r="B639" s="995"/>
      <c r="C639" s="997"/>
      <c r="D639" s="999"/>
      <c r="E639" s="162">
        <f>$E$638</f>
        <v>0</v>
      </c>
      <c r="F639" s="163">
        <f>$F$638</f>
        <v>0</v>
      </c>
      <c r="G639" s="164">
        <f>$G$638+$E$639</f>
        <v>0</v>
      </c>
      <c r="H639" s="165">
        <f>$H$638+$F$639</f>
        <v>0</v>
      </c>
      <c r="I639" s="164">
        <f>$I$638+$G$639</f>
        <v>0</v>
      </c>
      <c r="J639" s="165">
        <f>$J$638+$H$639</f>
        <v>0</v>
      </c>
      <c r="K639" s="164">
        <f>$K$638+$I$639</f>
        <v>0</v>
      </c>
      <c r="L639" s="165">
        <f>$L$638+$J$639</f>
        <v>0</v>
      </c>
      <c r="M639" s="164">
        <f>$M$638+$K$639</f>
        <v>0</v>
      </c>
      <c r="N639" s="165">
        <f>$N$638+$L$639</f>
        <v>0</v>
      </c>
      <c r="O639" s="164">
        <f>$O$638+$M$639</f>
        <v>0</v>
      </c>
      <c r="P639" s="165">
        <f>$P$638+$N$639</f>
        <v>0</v>
      </c>
      <c r="Q639" s="164">
        <f>$Q$638+$O$639</f>
        <v>0</v>
      </c>
      <c r="R639" s="165">
        <f>$R$638+$P$639</f>
        <v>0</v>
      </c>
      <c r="S639" s="164">
        <f>$S$638+$Q$639</f>
        <v>0</v>
      </c>
      <c r="T639" s="165">
        <f>$T$638+$R$639</f>
        <v>0</v>
      </c>
      <c r="U639" s="164">
        <f>$U$638+$S$639</f>
        <v>1</v>
      </c>
      <c r="V639" s="165">
        <f>$V$638+$T$639</f>
        <v>0</v>
      </c>
      <c r="W639" s="164">
        <f>$W$638+$U$639</f>
        <v>1</v>
      </c>
      <c r="X639" s="165">
        <f>$X$638+$V$639</f>
        <v>0</v>
      </c>
      <c r="Y639" s="164">
        <f>$Y$638+$W$639</f>
        <v>1</v>
      </c>
      <c r="Z639" s="165">
        <f>$Z$638+$X$639</f>
        <v>0</v>
      </c>
      <c r="AA639" s="164">
        <f>$AA$638+$Y$639</f>
        <v>1</v>
      </c>
      <c r="AB639" s="165">
        <f>$AB$638+$Z$639</f>
        <v>0</v>
      </c>
      <c r="AC639" s="98">
        <f t="shared" si="9"/>
        <v>0</v>
      </c>
    </row>
    <row r="640" spans="1:32" ht="15" customHeight="1">
      <c r="A640">
        <v>1</v>
      </c>
      <c r="B640" s="994" t="str">
        <f>'06.01-ELETRICO E LUMINOTECNICO'!$B$328</f>
        <v>06.07.100.41</v>
      </c>
      <c r="C640" s="996" t="str">
        <f>'06.01-ELETRICO E LUMINOTECNICO'!$C$328</f>
        <v>LUMINÁRIA TIPO PLAFON CIRCULAR, DE SOBREPOR, COM LED DE 12/13 W - FORNECIMENTO E INSTALAÇÃO. AF_09/2024</v>
      </c>
      <c r="D640" s="998">
        <f>'06.01-ELETRICO E LUMINOTECNICO'!$H$328</f>
        <v>0</v>
      </c>
      <c r="E640" s="175"/>
      <c r="F640" s="161">
        <f>$E$640*$D$640</f>
        <v>0</v>
      </c>
      <c r="G640" s="176"/>
      <c r="H640" s="167">
        <f>$G$640*$D$640</f>
        <v>0</v>
      </c>
      <c r="I640" s="176"/>
      <c r="J640" s="167">
        <f>$I$640*$D$640</f>
        <v>0</v>
      </c>
      <c r="K640" s="176"/>
      <c r="L640" s="167">
        <f>$K$640*$D$640</f>
        <v>0</v>
      </c>
      <c r="M640" s="176"/>
      <c r="N640" s="167">
        <f>$M$640*$D$640</f>
        <v>0</v>
      </c>
      <c r="O640" s="176"/>
      <c r="P640" s="167">
        <f>$O$640*$D$640</f>
        <v>0</v>
      </c>
      <c r="Q640" s="176"/>
      <c r="R640" s="167">
        <f>$Q$640*$D$640</f>
        <v>0</v>
      </c>
      <c r="S640" s="176"/>
      <c r="T640" s="167">
        <f>$S$640*$D$640</f>
        <v>0</v>
      </c>
      <c r="U640" s="176">
        <v>1</v>
      </c>
      <c r="V640" s="167">
        <f>$U$640*$D$640</f>
        <v>0</v>
      </c>
      <c r="W640" s="176"/>
      <c r="X640" s="167">
        <f>$W$640*$D$640</f>
        <v>0</v>
      </c>
      <c r="Y640" s="176"/>
      <c r="Z640" s="167">
        <f>$Y$640*$D$640</f>
        <v>0</v>
      </c>
      <c r="AA640" s="176"/>
      <c r="AB640" s="167">
        <f>$AA$640*$D$640</f>
        <v>0</v>
      </c>
      <c r="AC640" s="98">
        <f t="shared" si="9"/>
        <v>0</v>
      </c>
      <c r="AF640" t="s">
        <v>2547</v>
      </c>
    </row>
    <row r="641" spans="1:32" ht="15" customHeight="1" thickBot="1">
      <c r="A641">
        <v>2</v>
      </c>
      <c r="B641" s="995"/>
      <c r="C641" s="997"/>
      <c r="D641" s="999"/>
      <c r="E641" s="162">
        <f>$E$640</f>
        <v>0</v>
      </c>
      <c r="F641" s="163">
        <f>$F$640</f>
        <v>0</v>
      </c>
      <c r="G641" s="164">
        <f>$G$640+$E$641</f>
        <v>0</v>
      </c>
      <c r="H641" s="165">
        <f>$H$640+$F$641</f>
        <v>0</v>
      </c>
      <c r="I641" s="164">
        <f>$I$640+$G$641</f>
        <v>0</v>
      </c>
      <c r="J641" s="165">
        <f>$J$640+$H$641</f>
        <v>0</v>
      </c>
      <c r="K641" s="164">
        <f>$K$640+$I$641</f>
        <v>0</v>
      </c>
      <c r="L641" s="165">
        <f>$L$640+$J$641</f>
        <v>0</v>
      </c>
      <c r="M641" s="164">
        <f>$M$640+$K$641</f>
        <v>0</v>
      </c>
      <c r="N641" s="165">
        <f>$N$640+$L$641</f>
        <v>0</v>
      </c>
      <c r="O641" s="164">
        <f>$O$640+$M$641</f>
        <v>0</v>
      </c>
      <c r="P641" s="165">
        <f>$P$640+$N$641</f>
        <v>0</v>
      </c>
      <c r="Q641" s="164">
        <f>$Q$640+$O$641</f>
        <v>0</v>
      </c>
      <c r="R641" s="165">
        <f>$R$640+$P$641</f>
        <v>0</v>
      </c>
      <c r="S641" s="164">
        <f>$S$640+$Q$641</f>
        <v>0</v>
      </c>
      <c r="T641" s="165">
        <f>$T$640+$R$641</f>
        <v>0</v>
      </c>
      <c r="U641" s="164">
        <f>$U$640+$S$641</f>
        <v>1</v>
      </c>
      <c r="V641" s="165">
        <f>$V$640+$T$641</f>
        <v>0</v>
      </c>
      <c r="W641" s="164">
        <f>$W$640+$U$641</f>
        <v>1</v>
      </c>
      <c r="X641" s="165">
        <f>$X$640+$V$641</f>
        <v>0</v>
      </c>
      <c r="Y641" s="164">
        <f>$Y$640+$W$641</f>
        <v>1</v>
      </c>
      <c r="Z641" s="165">
        <f>$Z$640+$X$641</f>
        <v>0</v>
      </c>
      <c r="AA641" s="164">
        <f>$AA$640+$Y$641</f>
        <v>1</v>
      </c>
      <c r="AB641" s="165">
        <f>$AB$640+$Z$641</f>
        <v>0</v>
      </c>
      <c r="AC641" s="98">
        <f t="shared" si="9"/>
        <v>0</v>
      </c>
    </row>
    <row r="642" spans="1:32" ht="13.5" thickBot="1">
      <c r="B642" s="76" t="str">
        <f>'06.01-ELETRICO E LUMINOTECNICO'!$B$329</f>
        <v>06.08.000</v>
      </c>
      <c r="C642" s="40" t="str">
        <f>'06.01-ELETRICO E LUMINOTECNICO'!$C$329</f>
        <v>BLOCO J</v>
      </c>
      <c r="D642" s="106">
        <f>'06.01-ELETRICO E LUMINOTECNICO'!$H$329</f>
        <v>0</v>
      </c>
      <c r="E642" s="177"/>
      <c r="F642" s="178"/>
      <c r="G642" s="179"/>
      <c r="H642" s="180"/>
      <c r="I642" s="179"/>
      <c r="J642" s="180"/>
      <c r="K642" s="179"/>
      <c r="L642" s="180"/>
      <c r="M642" s="179"/>
      <c r="N642" s="180"/>
      <c r="O642" s="179"/>
      <c r="P642" s="180"/>
      <c r="Q642" s="179"/>
      <c r="R642" s="180"/>
      <c r="S642" s="179"/>
      <c r="T642" s="180"/>
      <c r="U642" s="179"/>
      <c r="V642" s="180"/>
      <c r="W642" s="179"/>
      <c r="X642" s="180"/>
      <c r="Y642" s="179"/>
      <c r="Z642" s="180"/>
      <c r="AA642" s="179"/>
      <c r="AB642" s="180"/>
      <c r="AC642" s="98">
        <f t="shared" si="9"/>
        <v>0</v>
      </c>
      <c r="AF642" s="200" t="s">
        <v>1175</v>
      </c>
    </row>
    <row r="643" spans="1:32" ht="15" customHeight="1">
      <c r="A643">
        <v>1</v>
      </c>
      <c r="B643" s="994" t="str">
        <f>'06.01-ELETRICO E LUMINOTECNICO'!$B$330</f>
        <v>06.08.100.01</v>
      </c>
      <c r="C643" s="996" t="str">
        <f>'06.01-ELETRICO E LUMINOTECNICO'!$C$330</f>
        <v>REMOÇÃO DE INSTALAÇÕES ELÉTRICAS (INTERRUPTORES/TOMADAS), INCLUSIVE RECOMPOSIÇÃO COM ARGAMASSA E ACABAMENTO EM MASSA LÁTEX</v>
      </c>
      <c r="D643" s="998">
        <f>'06.01-ELETRICO E LUMINOTECNICO'!$H$330</f>
        <v>0</v>
      </c>
      <c r="E643" s="175"/>
      <c r="F643" s="161">
        <f>$E$643*$D$643</f>
        <v>0</v>
      </c>
      <c r="G643" s="176"/>
      <c r="H643" s="167">
        <f>$G$643*$D$643</f>
        <v>0</v>
      </c>
      <c r="I643" s="176"/>
      <c r="J643" s="167">
        <f>$I$643*$D$643</f>
        <v>0</v>
      </c>
      <c r="K643" s="176"/>
      <c r="L643" s="167">
        <f>$K$643*$D$643</f>
        <v>0</v>
      </c>
      <c r="M643" s="176"/>
      <c r="N643" s="167">
        <f>$M$643*$D$643</f>
        <v>0</v>
      </c>
      <c r="O643" s="176"/>
      <c r="P643" s="167">
        <f>$O$643*$D$643</f>
        <v>0</v>
      </c>
      <c r="Q643" s="176"/>
      <c r="R643" s="167">
        <f>$Q$643*$D$643</f>
        <v>0</v>
      </c>
      <c r="S643" s="176"/>
      <c r="T643" s="167">
        <f>$S$643*$D$643</f>
        <v>0</v>
      </c>
      <c r="U643" s="176"/>
      <c r="V643" s="167">
        <f>$U$643*$D$643</f>
        <v>0</v>
      </c>
      <c r="W643" s="176">
        <v>1</v>
      </c>
      <c r="X643" s="167">
        <f>$W$643*$D$643</f>
        <v>0</v>
      </c>
      <c r="Y643" s="176"/>
      <c r="Z643" s="167">
        <f>$Y$643*$D$643</f>
        <v>0</v>
      </c>
      <c r="AA643" s="176"/>
      <c r="AB643" s="167">
        <f>$AA$643*$D$643</f>
        <v>0</v>
      </c>
      <c r="AC643" s="98">
        <f t="shared" si="9"/>
        <v>0</v>
      </c>
      <c r="AF643" t="s">
        <v>2548</v>
      </c>
    </row>
    <row r="644" spans="1:32" ht="15" customHeight="1" thickBot="1">
      <c r="A644">
        <v>2</v>
      </c>
      <c r="B644" s="995"/>
      <c r="C644" s="997"/>
      <c r="D644" s="999"/>
      <c r="E644" s="162">
        <f>$E$643</f>
        <v>0</v>
      </c>
      <c r="F644" s="163">
        <f>$F$643</f>
        <v>0</v>
      </c>
      <c r="G644" s="164">
        <f>$G$643+$E$644</f>
        <v>0</v>
      </c>
      <c r="H644" s="165">
        <f>$H$643+$F$644</f>
        <v>0</v>
      </c>
      <c r="I644" s="164">
        <f>$I$643+$G$644</f>
        <v>0</v>
      </c>
      <c r="J644" s="165">
        <f>$J$643+$H$644</f>
        <v>0</v>
      </c>
      <c r="K644" s="164">
        <f>$K$643+$I$644</f>
        <v>0</v>
      </c>
      <c r="L644" s="165">
        <f>$L$643+$J$644</f>
        <v>0</v>
      </c>
      <c r="M644" s="164">
        <f>$M$643+$K$644</f>
        <v>0</v>
      </c>
      <c r="N644" s="165">
        <f>$N$643+$L$644</f>
        <v>0</v>
      </c>
      <c r="O644" s="164">
        <f>$O$643+$M$644</f>
        <v>0</v>
      </c>
      <c r="P644" s="165">
        <f>$P$643+$N$644</f>
        <v>0</v>
      </c>
      <c r="Q644" s="164">
        <f>$Q$643+$O$644</f>
        <v>0</v>
      </c>
      <c r="R644" s="165">
        <f>$R$643+$P$644</f>
        <v>0</v>
      </c>
      <c r="S644" s="164">
        <f>$S$643+$Q$644</f>
        <v>0</v>
      </c>
      <c r="T644" s="165">
        <f>$T$643+$R$644</f>
        <v>0</v>
      </c>
      <c r="U644" s="164">
        <f>$U$643+$S$644</f>
        <v>0</v>
      </c>
      <c r="V644" s="165">
        <f>$V$643+$T$644</f>
        <v>0</v>
      </c>
      <c r="W644" s="164">
        <f>$W$643+$U$644</f>
        <v>1</v>
      </c>
      <c r="X644" s="165">
        <f>$X$643+$V$644</f>
        <v>0</v>
      </c>
      <c r="Y644" s="164">
        <f>$Y$643+$W$644</f>
        <v>1</v>
      </c>
      <c r="Z644" s="165">
        <f>$Z$643+$X$644</f>
        <v>0</v>
      </c>
      <c r="AA644" s="164">
        <f>$AA$643+$Y$644</f>
        <v>1</v>
      </c>
      <c r="AB644" s="165">
        <f>$AB$643+$Z$644</f>
        <v>0</v>
      </c>
      <c r="AC644" s="98">
        <f t="shared" si="9"/>
        <v>0</v>
      </c>
    </row>
    <row r="645" spans="1:32" ht="15" customHeight="1">
      <c r="A645">
        <v>1</v>
      </c>
      <c r="B645" s="994" t="str">
        <f>'06.01-ELETRICO E LUMINOTECNICO'!$B$331</f>
        <v>06.08.100.02</v>
      </c>
      <c r="C645" s="996" t="str">
        <f>'06.01-ELETRICO E LUMINOTECNICO'!$C$331</f>
        <v>REMOÇÃO DE INSTALAÇÕES ELÉTRICAS (QUADROS), INCLUSIVE RECOMPOSIÇÃO COM ARGAMASSA E ACABAMENTO EM MASSA LÁTEX</v>
      </c>
      <c r="D645" s="998">
        <f>'06.01-ELETRICO E LUMINOTECNICO'!$H$331</f>
        <v>0</v>
      </c>
      <c r="E645" s="175"/>
      <c r="F645" s="161">
        <f>$E$645*$D$645</f>
        <v>0</v>
      </c>
      <c r="G645" s="176"/>
      <c r="H645" s="167">
        <f>$G$645*$D$645</f>
        <v>0</v>
      </c>
      <c r="I645" s="176"/>
      <c r="J645" s="167">
        <f>$I$645*$D$645</f>
        <v>0</v>
      </c>
      <c r="K645" s="176"/>
      <c r="L645" s="167">
        <f>$K$645*$D$645</f>
        <v>0</v>
      </c>
      <c r="M645" s="176"/>
      <c r="N645" s="167">
        <f>$M$645*$D$645</f>
        <v>0</v>
      </c>
      <c r="O645" s="176"/>
      <c r="P645" s="167">
        <f>$O$645*$D$645</f>
        <v>0</v>
      </c>
      <c r="Q645" s="176"/>
      <c r="R645" s="167">
        <f>$Q$645*$D$645</f>
        <v>0</v>
      </c>
      <c r="S645" s="176"/>
      <c r="T645" s="167">
        <f>$S$645*$D$645</f>
        <v>0</v>
      </c>
      <c r="U645" s="176"/>
      <c r="V645" s="167">
        <f>$U$645*$D$645</f>
        <v>0</v>
      </c>
      <c r="W645" s="176">
        <v>1</v>
      </c>
      <c r="X645" s="167">
        <f>$W$645*$D$645</f>
        <v>0</v>
      </c>
      <c r="Y645" s="176"/>
      <c r="Z645" s="167">
        <f>$Y$645*$D$645</f>
        <v>0</v>
      </c>
      <c r="AA645" s="176"/>
      <c r="AB645" s="167">
        <f>$AA$645*$D$645</f>
        <v>0</v>
      </c>
      <c r="AC645" s="98">
        <f t="shared" si="9"/>
        <v>0</v>
      </c>
      <c r="AF645" t="s">
        <v>2549</v>
      </c>
    </row>
    <row r="646" spans="1:32" ht="15" customHeight="1" thickBot="1">
      <c r="A646">
        <v>2</v>
      </c>
      <c r="B646" s="995"/>
      <c r="C646" s="997"/>
      <c r="D646" s="999"/>
      <c r="E646" s="162">
        <f>$E$645</f>
        <v>0</v>
      </c>
      <c r="F646" s="163">
        <f>$F$645</f>
        <v>0</v>
      </c>
      <c r="G646" s="164">
        <f>$G$645+$E$646</f>
        <v>0</v>
      </c>
      <c r="H646" s="165">
        <f>$H$645+$F$646</f>
        <v>0</v>
      </c>
      <c r="I646" s="164">
        <f>$I$645+$G$646</f>
        <v>0</v>
      </c>
      <c r="J646" s="165">
        <f>$J$645+$H$646</f>
        <v>0</v>
      </c>
      <c r="K646" s="164">
        <f>$K$645+$I$646</f>
        <v>0</v>
      </c>
      <c r="L646" s="165">
        <f>$L$645+$J$646</f>
        <v>0</v>
      </c>
      <c r="M646" s="164">
        <f>$M$645+$K$646</f>
        <v>0</v>
      </c>
      <c r="N646" s="165">
        <f>$N$645+$L$646</f>
        <v>0</v>
      </c>
      <c r="O646" s="164">
        <f>$O$645+$M$646</f>
        <v>0</v>
      </c>
      <c r="P646" s="165">
        <f>$P$645+$N$646</f>
        <v>0</v>
      </c>
      <c r="Q646" s="164">
        <f>$Q$645+$O$646</f>
        <v>0</v>
      </c>
      <c r="R646" s="165">
        <f>$R$645+$P$646</f>
        <v>0</v>
      </c>
      <c r="S646" s="164">
        <f>$S$645+$Q$646</f>
        <v>0</v>
      </c>
      <c r="T646" s="165">
        <f>$T$645+$R$646</f>
        <v>0</v>
      </c>
      <c r="U646" s="164">
        <f>$U$645+$S$646</f>
        <v>0</v>
      </c>
      <c r="V646" s="165">
        <f>$V$645+$T$646</f>
        <v>0</v>
      </c>
      <c r="W646" s="164">
        <f>$W$645+$U$646</f>
        <v>1</v>
      </c>
      <c r="X646" s="165">
        <f>$X$645+$V$646</f>
        <v>0</v>
      </c>
      <c r="Y646" s="164">
        <f>$Y$645+$W$646</f>
        <v>1</v>
      </c>
      <c r="Z646" s="165">
        <f>$Z$645+$X$646</f>
        <v>0</v>
      </c>
      <c r="AA646" s="164">
        <f>$AA$645+$Y$646</f>
        <v>1</v>
      </c>
      <c r="AB646" s="165">
        <f>$AB$645+$Z$646</f>
        <v>0</v>
      </c>
      <c r="AC646" s="98">
        <f t="shared" si="9"/>
        <v>0</v>
      </c>
    </row>
    <row r="647" spans="1:32" ht="15" customHeight="1">
      <c r="A647">
        <v>1</v>
      </c>
      <c r="B647" s="994" t="str">
        <f>'06.01-ELETRICO E LUMINOTECNICO'!$B$332</f>
        <v>06.08.100.03</v>
      </c>
      <c r="C647" s="996" t="str">
        <f>'06.01-ELETRICO E LUMINOTECNICO'!$C$332</f>
        <v>REMOÇÃO DE INSTALAÇÕES ELÉTRICAS (CABOS/ELETRODUTOS), INCLUSIVE RECOMPOSIÇÃO COM ARGAMASSA E ACABAMENTO EM MASSA LÁTEX</v>
      </c>
      <c r="D647" s="998">
        <f>'06.01-ELETRICO E LUMINOTECNICO'!$H$332</f>
        <v>0</v>
      </c>
      <c r="E647" s="175"/>
      <c r="F647" s="161">
        <f>$E$647*$D$647</f>
        <v>0</v>
      </c>
      <c r="G647" s="176"/>
      <c r="H647" s="167">
        <f>$G$647*$D$647</f>
        <v>0</v>
      </c>
      <c r="I647" s="176"/>
      <c r="J647" s="167">
        <f>$I$647*$D$647</f>
        <v>0</v>
      </c>
      <c r="K647" s="176"/>
      <c r="L647" s="167">
        <f>$K$647*$D$647</f>
        <v>0</v>
      </c>
      <c r="M647" s="176"/>
      <c r="N647" s="167">
        <f>$M$647*$D$647</f>
        <v>0</v>
      </c>
      <c r="O647" s="176"/>
      <c r="P647" s="167">
        <f>$O$647*$D$647</f>
        <v>0</v>
      </c>
      <c r="Q647" s="176"/>
      <c r="R647" s="167">
        <f>$Q$647*$D$647</f>
        <v>0</v>
      </c>
      <c r="S647" s="176"/>
      <c r="T647" s="167">
        <f>$S$647*$D$647</f>
        <v>0</v>
      </c>
      <c r="U647" s="176"/>
      <c r="V647" s="167">
        <f>$U$647*$D$647</f>
        <v>0</v>
      </c>
      <c r="W647" s="176">
        <v>1</v>
      </c>
      <c r="X647" s="167">
        <f>$W$647*$D$647</f>
        <v>0</v>
      </c>
      <c r="Y647" s="176"/>
      <c r="Z647" s="167">
        <f>$Y$647*$D$647</f>
        <v>0</v>
      </c>
      <c r="AA647" s="176"/>
      <c r="AB647" s="167">
        <f>$AA$647*$D$647</f>
        <v>0</v>
      </c>
      <c r="AC647" s="98">
        <f t="shared" si="9"/>
        <v>0</v>
      </c>
      <c r="AF647" t="s">
        <v>2550</v>
      </c>
    </row>
    <row r="648" spans="1:32" ht="15" customHeight="1" thickBot="1">
      <c r="A648">
        <v>2</v>
      </c>
      <c r="B648" s="995"/>
      <c r="C648" s="997"/>
      <c r="D648" s="999"/>
      <c r="E648" s="162">
        <f>$E$647</f>
        <v>0</v>
      </c>
      <c r="F648" s="163">
        <f>$F$647</f>
        <v>0</v>
      </c>
      <c r="G648" s="164">
        <f>$G$647+$E$648</f>
        <v>0</v>
      </c>
      <c r="H648" s="165">
        <f>$H$647+$F$648</f>
        <v>0</v>
      </c>
      <c r="I648" s="164">
        <f>$I$647+$G$648</f>
        <v>0</v>
      </c>
      <c r="J648" s="165">
        <f>$J$647+$H$648</f>
        <v>0</v>
      </c>
      <c r="K648" s="164">
        <f>$K$647+$I$648</f>
        <v>0</v>
      </c>
      <c r="L648" s="165">
        <f>$L$647+$J$648</f>
        <v>0</v>
      </c>
      <c r="M648" s="164">
        <f>$M$647+$K$648</f>
        <v>0</v>
      </c>
      <c r="N648" s="165">
        <f>$N$647+$L$648</f>
        <v>0</v>
      </c>
      <c r="O648" s="164">
        <f>$O$647+$M$648</f>
        <v>0</v>
      </c>
      <c r="P648" s="165">
        <f>$P$647+$N$648</f>
        <v>0</v>
      </c>
      <c r="Q648" s="164">
        <f>$Q$647+$O$648</f>
        <v>0</v>
      </c>
      <c r="R648" s="165">
        <f>$R$647+$P$648</f>
        <v>0</v>
      </c>
      <c r="S648" s="164">
        <f>$S$647+$Q$648</f>
        <v>0</v>
      </c>
      <c r="T648" s="165">
        <f>$T$647+$R$648</f>
        <v>0</v>
      </c>
      <c r="U648" s="164">
        <f>$U$647+$S$648</f>
        <v>0</v>
      </c>
      <c r="V648" s="165">
        <f>$V$647+$T$648</f>
        <v>0</v>
      </c>
      <c r="W648" s="164">
        <f>$W$647+$U$648</f>
        <v>1</v>
      </c>
      <c r="X648" s="165">
        <f>$X$647+$V$648</f>
        <v>0</v>
      </c>
      <c r="Y648" s="164">
        <f>$Y$647+$W$648</f>
        <v>1</v>
      </c>
      <c r="Z648" s="165">
        <f>$Z$647+$X$648</f>
        <v>0</v>
      </c>
      <c r="AA648" s="164">
        <f>$AA$647+$Y$648</f>
        <v>1</v>
      </c>
      <c r="AB648" s="165">
        <f>$AB$647+$Z$648</f>
        <v>0</v>
      </c>
      <c r="AC648" s="98">
        <f t="shared" si="9"/>
        <v>0</v>
      </c>
    </row>
    <row r="649" spans="1:32" ht="15" customHeight="1">
      <c r="A649">
        <v>1</v>
      </c>
      <c r="B649" s="994" t="str">
        <f>'06.01-ELETRICO E LUMINOTECNICO'!$B$333</f>
        <v>06.08.100.04</v>
      </c>
      <c r="C649" s="996" t="str">
        <f>'06.01-ELETRICO E LUMINOTECNICO'!$C$333</f>
        <v>QUADRO DE DISTRIBUIÇÃO COM BARRAMENTO TRIFÁSICO, DE SOBREPOR, EM CHAPA DE AÇO GALVANIZADO, PARA 24 DISJUNTORES DIN</v>
      </c>
      <c r="D649" s="998">
        <f>'06.01-ELETRICO E LUMINOTECNICO'!$H$333</f>
        <v>0</v>
      </c>
      <c r="E649" s="175"/>
      <c r="F649" s="161">
        <f>$E$649*$D$649</f>
        <v>0</v>
      </c>
      <c r="G649" s="176"/>
      <c r="H649" s="167">
        <f>$G$649*$D$649</f>
        <v>0</v>
      </c>
      <c r="I649" s="176"/>
      <c r="J649" s="167">
        <f>$I$649*$D$649</f>
        <v>0</v>
      </c>
      <c r="K649" s="176"/>
      <c r="L649" s="167">
        <f>$K$649*$D$649</f>
        <v>0</v>
      </c>
      <c r="M649" s="176"/>
      <c r="N649" s="167">
        <f>$M$649*$D$649</f>
        <v>0</v>
      </c>
      <c r="O649" s="176"/>
      <c r="P649" s="167">
        <f>$O$649*$D$649</f>
        <v>0</v>
      </c>
      <c r="Q649" s="176"/>
      <c r="R649" s="167">
        <f>$Q$649*$D$649</f>
        <v>0</v>
      </c>
      <c r="S649" s="176"/>
      <c r="T649" s="167">
        <f>$S$649*$D$649</f>
        <v>0</v>
      </c>
      <c r="U649" s="176"/>
      <c r="V649" s="167">
        <f>$U$649*$D$649</f>
        <v>0</v>
      </c>
      <c r="W649" s="176">
        <v>1</v>
      </c>
      <c r="X649" s="167">
        <f>$W$649*$D$649</f>
        <v>0</v>
      </c>
      <c r="Y649" s="176"/>
      <c r="Z649" s="167">
        <f>$Y$649*$D$649</f>
        <v>0</v>
      </c>
      <c r="AA649" s="176"/>
      <c r="AB649" s="167">
        <f>$AA$649*$D$649</f>
        <v>0</v>
      </c>
      <c r="AC649" s="98">
        <f t="shared" si="9"/>
        <v>0</v>
      </c>
      <c r="AF649" t="s">
        <v>2551</v>
      </c>
    </row>
    <row r="650" spans="1:32" ht="15" customHeight="1" thickBot="1">
      <c r="A650">
        <v>2</v>
      </c>
      <c r="B650" s="995"/>
      <c r="C650" s="997"/>
      <c r="D650" s="999"/>
      <c r="E650" s="162">
        <f>$E$649</f>
        <v>0</v>
      </c>
      <c r="F650" s="163">
        <f>$F$649</f>
        <v>0</v>
      </c>
      <c r="G650" s="164">
        <f>$G$649+$E$650</f>
        <v>0</v>
      </c>
      <c r="H650" s="165">
        <f>$H$649+$F$650</f>
        <v>0</v>
      </c>
      <c r="I650" s="164">
        <f>$I$649+$G$650</f>
        <v>0</v>
      </c>
      <c r="J650" s="165">
        <f>$J$649+$H$650</f>
        <v>0</v>
      </c>
      <c r="K650" s="164">
        <f>$K$649+$I$650</f>
        <v>0</v>
      </c>
      <c r="L650" s="165">
        <f>$L$649+$J$650</f>
        <v>0</v>
      </c>
      <c r="M650" s="164">
        <f>$M$649+$K$650</f>
        <v>0</v>
      </c>
      <c r="N650" s="165">
        <f>$N$649+$L$650</f>
        <v>0</v>
      </c>
      <c r="O650" s="164">
        <f>$O$649+$M$650</f>
        <v>0</v>
      </c>
      <c r="P650" s="165">
        <f>$P$649+$N$650</f>
        <v>0</v>
      </c>
      <c r="Q650" s="164">
        <f>$Q$649+$O$650</f>
        <v>0</v>
      </c>
      <c r="R650" s="165">
        <f>$R$649+$P$650</f>
        <v>0</v>
      </c>
      <c r="S650" s="164">
        <f>$S$649+$Q$650</f>
        <v>0</v>
      </c>
      <c r="T650" s="165">
        <f>$T$649+$R$650</f>
        <v>0</v>
      </c>
      <c r="U650" s="164">
        <f>$U$649+$S$650</f>
        <v>0</v>
      </c>
      <c r="V650" s="165">
        <f>$V$649+$T$650</f>
        <v>0</v>
      </c>
      <c r="W650" s="164">
        <f>$W$649+$U$650</f>
        <v>1</v>
      </c>
      <c r="X650" s="165">
        <f>$X$649+$V$650</f>
        <v>0</v>
      </c>
      <c r="Y650" s="164">
        <f>$Y$649+$W$650</f>
        <v>1</v>
      </c>
      <c r="Z650" s="165">
        <f>$Z$649+$X$650</f>
        <v>0</v>
      </c>
      <c r="AA650" s="164">
        <f>$AA$649+$Y$650</f>
        <v>1</v>
      </c>
      <c r="AB650" s="165">
        <f>$AB$649+$Z$650</f>
        <v>0</v>
      </c>
      <c r="AC650" s="98">
        <f t="shared" si="9"/>
        <v>0</v>
      </c>
    </row>
    <row r="651" spans="1:32" ht="15" customHeight="1">
      <c r="A651">
        <v>1</v>
      </c>
      <c r="B651" s="994" t="str">
        <f>'06.01-ELETRICO E LUMINOTECNICO'!$B$334</f>
        <v>06.08.100.05</v>
      </c>
      <c r="C651" s="996" t="str">
        <f>'06.01-ELETRICO E LUMINOTECNICO'!$C$334</f>
        <v>QUADRO DE DISTRIBUIÇÃO COM BARRAMENTO TRIFÁSICO, DE SOBREPOR, EM CHAPA DE AÇO GALVANIZADO, PARA 36 DISJUNTORES DIN</v>
      </c>
      <c r="D651" s="998">
        <f>'06.01-ELETRICO E LUMINOTECNICO'!$H$334</f>
        <v>0</v>
      </c>
      <c r="E651" s="175"/>
      <c r="F651" s="161">
        <f>$E$651*$D$651</f>
        <v>0</v>
      </c>
      <c r="G651" s="176"/>
      <c r="H651" s="167">
        <f>$G$651*$D$651</f>
        <v>0</v>
      </c>
      <c r="I651" s="176"/>
      <c r="J651" s="167">
        <f>$I$651*$D$651</f>
        <v>0</v>
      </c>
      <c r="K651" s="176"/>
      <c r="L651" s="167">
        <f>$K$651*$D$651</f>
        <v>0</v>
      </c>
      <c r="M651" s="176"/>
      <c r="N651" s="167">
        <f>$M$651*$D$651</f>
        <v>0</v>
      </c>
      <c r="O651" s="176"/>
      <c r="P651" s="167">
        <f>$O$651*$D$651</f>
        <v>0</v>
      </c>
      <c r="Q651" s="176"/>
      <c r="R651" s="167">
        <f>$Q$651*$D$651</f>
        <v>0</v>
      </c>
      <c r="S651" s="176"/>
      <c r="T651" s="167">
        <f>$S$651*$D$651</f>
        <v>0</v>
      </c>
      <c r="U651" s="176"/>
      <c r="V651" s="167">
        <f>$U$651*$D$651</f>
        <v>0</v>
      </c>
      <c r="W651" s="176">
        <v>1</v>
      </c>
      <c r="X651" s="167">
        <f>$W$651*$D$651</f>
        <v>0</v>
      </c>
      <c r="Y651" s="176"/>
      <c r="Z651" s="167">
        <f>$Y$651*$D$651</f>
        <v>0</v>
      </c>
      <c r="AA651" s="176"/>
      <c r="AB651" s="167">
        <f>$AA$651*$D$651</f>
        <v>0</v>
      </c>
      <c r="AC651" s="98">
        <f t="shared" si="9"/>
        <v>0</v>
      </c>
      <c r="AF651" t="s">
        <v>2552</v>
      </c>
    </row>
    <row r="652" spans="1:32" ht="15" customHeight="1" thickBot="1">
      <c r="A652">
        <v>2</v>
      </c>
      <c r="B652" s="995"/>
      <c r="C652" s="997"/>
      <c r="D652" s="999"/>
      <c r="E652" s="162">
        <f>$E$651</f>
        <v>0</v>
      </c>
      <c r="F652" s="163">
        <f>$F$651</f>
        <v>0</v>
      </c>
      <c r="G652" s="164">
        <f>$G$651+$E$652</f>
        <v>0</v>
      </c>
      <c r="H652" s="165">
        <f>$H$651+$F$652</f>
        <v>0</v>
      </c>
      <c r="I652" s="164">
        <f>$I$651+$G$652</f>
        <v>0</v>
      </c>
      <c r="J652" s="165">
        <f>$J$651+$H$652</f>
        <v>0</v>
      </c>
      <c r="K652" s="164">
        <f>$K$651+$I$652</f>
        <v>0</v>
      </c>
      <c r="L652" s="165">
        <f>$L$651+$J$652</f>
        <v>0</v>
      </c>
      <c r="M652" s="164">
        <f>$M$651+$K$652</f>
        <v>0</v>
      </c>
      <c r="N652" s="165">
        <f>$N$651+$L$652</f>
        <v>0</v>
      </c>
      <c r="O652" s="164">
        <f>$O$651+$M$652</f>
        <v>0</v>
      </c>
      <c r="P652" s="165">
        <f>$P$651+$N$652</f>
        <v>0</v>
      </c>
      <c r="Q652" s="164">
        <f>$Q$651+$O$652</f>
        <v>0</v>
      </c>
      <c r="R652" s="165">
        <f>$R$651+$P$652</f>
        <v>0</v>
      </c>
      <c r="S652" s="164">
        <f>$S$651+$Q$652</f>
        <v>0</v>
      </c>
      <c r="T652" s="165">
        <f>$T$651+$R$652</f>
        <v>0</v>
      </c>
      <c r="U652" s="164">
        <f>$U$651+$S$652</f>
        <v>0</v>
      </c>
      <c r="V652" s="165">
        <f>$V$651+$T$652</f>
        <v>0</v>
      </c>
      <c r="W652" s="164">
        <f>$W$651+$U$652</f>
        <v>1</v>
      </c>
      <c r="X652" s="165">
        <f>$X$651+$V$652</f>
        <v>0</v>
      </c>
      <c r="Y652" s="164">
        <f>$Y$651+$W$652</f>
        <v>1</v>
      </c>
      <c r="Z652" s="165">
        <f>$Z$651+$X$652</f>
        <v>0</v>
      </c>
      <c r="AA652" s="164">
        <f>$AA$651+$Y$652</f>
        <v>1</v>
      </c>
      <c r="AB652" s="165">
        <f>$AB$651+$Z$652</f>
        <v>0</v>
      </c>
      <c r="AC652" s="98">
        <f t="shared" ref="AC652:AC715" si="10">D651-AB652</f>
        <v>0</v>
      </c>
    </row>
    <row r="653" spans="1:32" ht="15" customHeight="1">
      <c r="A653">
        <v>1</v>
      </c>
      <c r="B653" s="994" t="str">
        <f>'06.01-ELETRICO E LUMINOTECNICO'!$B$335</f>
        <v>06.08.100.06</v>
      </c>
      <c r="C653" s="996" t="str">
        <f>'06.01-ELETRICO E LUMINOTECNICO'!$C$335</f>
        <v>DISJUNTOR DR BIPOLAR 16A - FORNECIMENTO E INSTALAÇÃO</v>
      </c>
      <c r="D653" s="998">
        <f>'06.01-ELETRICO E LUMINOTECNICO'!$H$335</f>
        <v>0</v>
      </c>
      <c r="E653" s="175"/>
      <c r="F653" s="161">
        <f>$E$653*$D$653</f>
        <v>0</v>
      </c>
      <c r="G653" s="176"/>
      <c r="H653" s="167">
        <f>$G$653*$D$653</f>
        <v>0</v>
      </c>
      <c r="I653" s="176"/>
      <c r="J653" s="167">
        <f>$I$653*$D$653</f>
        <v>0</v>
      </c>
      <c r="K653" s="176"/>
      <c r="L653" s="167">
        <f>$K$653*$D$653</f>
        <v>0</v>
      </c>
      <c r="M653" s="176"/>
      <c r="N653" s="167">
        <f>$M$653*$D$653</f>
        <v>0</v>
      </c>
      <c r="O653" s="176"/>
      <c r="P653" s="167">
        <f>$O$653*$D$653</f>
        <v>0</v>
      </c>
      <c r="Q653" s="176"/>
      <c r="R653" s="167">
        <f>$Q$653*$D$653</f>
        <v>0</v>
      </c>
      <c r="S653" s="176"/>
      <c r="T653" s="167">
        <f>$S$653*$D$653</f>
        <v>0</v>
      </c>
      <c r="U653" s="176"/>
      <c r="V653" s="167">
        <f>$U$653*$D$653</f>
        <v>0</v>
      </c>
      <c r="W653" s="176">
        <v>1</v>
      </c>
      <c r="X653" s="167">
        <f>$W$653*$D$653</f>
        <v>0</v>
      </c>
      <c r="Y653" s="176"/>
      <c r="Z653" s="167">
        <f>$Y$653*$D$653</f>
        <v>0</v>
      </c>
      <c r="AA653" s="176"/>
      <c r="AB653" s="167">
        <f>$AA$653*$D$653</f>
        <v>0</v>
      </c>
      <c r="AC653" s="98">
        <f t="shared" si="10"/>
        <v>0</v>
      </c>
      <c r="AF653" t="s">
        <v>2553</v>
      </c>
    </row>
    <row r="654" spans="1:32" ht="15" customHeight="1" thickBot="1">
      <c r="A654">
        <v>2</v>
      </c>
      <c r="B654" s="995"/>
      <c r="C654" s="997"/>
      <c r="D654" s="999"/>
      <c r="E654" s="162">
        <f>$E$653</f>
        <v>0</v>
      </c>
      <c r="F654" s="163">
        <f>$F$653</f>
        <v>0</v>
      </c>
      <c r="G654" s="164">
        <f>$G$653+$E$654</f>
        <v>0</v>
      </c>
      <c r="H654" s="165">
        <f>$H$653+$F$654</f>
        <v>0</v>
      </c>
      <c r="I654" s="164">
        <f>$I$653+$G$654</f>
        <v>0</v>
      </c>
      <c r="J654" s="165">
        <f>$J$653+$H$654</f>
        <v>0</v>
      </c>
      <c r="K654" s="164">
        <f>$K$653+$I$654</f>
        <v>0</v>
      </c>
      <c r="L654" s="165">
        <f>$L$653+$J$654</f>
        <v>0</v>
      </c>
      <c r="M654" s="164">
        <f>$M$653+$K$654</f>
        <v>0</v>
      </c>
      <c r="N654" s="165">
        <f>$N$653+$L$654</f>
        <v>0</v>
      </c>
      <c r="O654" s="164">
        <f>$O$653+$M$654</f>
        <v>0</v>
      </c>
      <c r="P654" s="165">
        <f>$P$653+$N$654</f>
        <v>0</v>
      </c>
      <c r="Q654" s="164">
        <f>$Q$653+$O$654</f>
        <v>0</v>
      </c>
      <c r="R654" s="165">
        <f>$R$653+$P$654</f>
        <v>0</v>
      </c>
      <c r="S654" s="164">
        <f>$S$653+$Q$654</f>
        <v>0</v>
      </c>
      <c r="T654" s="165">
        <f>$T$653+$R$654</f>
        <v>0</v>
      </c>
      <c r="U654" s="164">
        <f>$U$653+$S$654</f>
        <v>0</v>
      </c>
      <c r="V654" s="165">
        <f>$V$653+$T$654</f>
        <v>0</v>
      </c>
      <c r="W654" s="164">
        <f>$W$653+$U$654</f>
        <v>1</v>
      </c>
      <c r="X654" s="165">
        <f>$X$653+$V$654</f>
        <v>0</v>
      </c>
      <c r="Y654" s="164">
        <f>$Y$653+$W$654</f>
        <v>1</v>
      </c>
      <c r="Z654" s="165">
        <f>$Z$653+$X$654</f>
        <v>0</v>
      </c>
      <c r="AA654" s="164">
        <f>$AA$653+$Y$654</f>
        <v>1</v>
      </c>
      <c r="AB654" s="165">
        <f>$AB$653+$Z$654</f>
        <v>0</v>
      </c>
      <c r="AC654" s="98">
        <f t="shared" si="10"/>
        <v>0</v>
      </c>
    </row>
    <row r="655" spans="1:32" ht="15" customHeight="1">
      <c r="A655">
        <v>1</v>
      </c>
      <c r="B655" s="994" t="str">
        <f>'06.01-ELETRICO E LUMINOTECNICO'!$B$336</f>
        <v>06.08.100.07</v>
      </c>
      <c r="C655" s="996" t="str">
        <f>'06.01-ELETRICO E LUMINOTECNICO'!$C$336</f>
        <v>DISJUNTOR DR TETRAPOLAR 25A - FORNECIMENTO E INSTALAÇÃO</v>
      </c>
      <c r="D655" s="998">
        <f>'06.01-ELETRICO E LUMINOTECNICO'!$H$336</f>
        <v>0</v>
      </c>
      <c r="E655" s="175"/>
      <c r="F655" s="161">
        <f>$E$655*$D$655</f>
        <v>0</v>
      </c>
      <c r="G655" s="176"/>
      <c r="H655" s="167">
        <f>$G$655*$D$655</f>
        <v>0</v>
      </c>
      <c r="I655" s="176"/>
      <c r="J655" s="167">
        <f>$I$655*$D$655</f>
        <v>0</v>
      </c>
      <c r="K655" s="176"/>
      <c r="L655" s="167">
        <f>$K$655*$D$655</f>
        <v>0</v>
      </c>
      <c r="M655" s="176"/>
      <c r="N655" s="167">
        <f>$M$655*$D$655</f>
        <v>0</v>
      </c>
      <c r="O655" s="176"/>
      <c r="P655" s="167">
        <f>$O$655*$D$655</f>
        <v>0</v>
      </c>
      <c r="Q655" s="176"/>
      <c r="R655" s="167">
        <f>$Q$655*$D$655</f>
        <v>0</v>
      </c>
      <c r="S655" s="176"/>
      <c r="T655" s="167">
        <f>$S$655*$D$655</f>
        <v>0</v>
      </c>
      <c r="U655" s="176"/>
      <c r="V655" s="167">
        <f>$U$655*$D$655</f>
        <v>0</v>
      </c>
      <c r="W655" s="176">
        <v>1</v>
      </c>
      <c r="X655" s="167">
        <f>$W$655*$D$655</f>
        <v>0</v>
      </c>
      <c r="Y655" s="176"/>
      <c r="Z655" s="167">
        <f>$Y$655*$D$655</f>
        <v>0</v>
      </c>
      <c r="AA655" s="176"/>
      <c r="AB655" s="167">
        <f>$AA$655*$D$655</f>
        <v>0</v>
      </c>
      <c r="AC655" s="98">
        <f t="shared" si="10"/>
        <v>0</v>
      </c>
      <c r="AF655" t="s">
        <v>2554</v>
      </c>
    </row>
    <row r="656" spans="1:32" ht="15" customHeight="1" thickBot="1">
      <c r="A656">
        <v>2</v>
      </c>
      <c r="B656" s="995"/>
      <c r="C656" s="997"/>
      <c r="D656" s="999"/>
      <c r="E656" s="162">
        <f>$E$655</f>
        <v>0</v>
      </c>
      <c r="F656" s="163">
        <f>$F$655</f>
        <v>0</v>
      </c>
      <c r="G656" s="164">
        <f>$G$655+$E$656</f>
        <v>0</v>
      </c>
      <c r="H656" s="165">
        <f>$H$655+$F$656</f>
        <v>0</v>
      </c>
      <c r="I656" s="164">
        <f>$I$655+$G$656</f>
        <v>0</v>
      </c>
      <c r="J656" s="165">
        <f>$J$655+$H$656</f>
        <v>0</v>
      </c>
      <c r="K656" s="164">
        <f>$K$655+$I$656</f>
        <v>0</v>
      </c>
      <c r="L656" s="165">
        <f>$L$655+$J$656</f>
        <v>0</v>
      </c>
      <c r="M656" s="164">
        <f>$M$655+$K$656</f>
        <v>0</v>
      </c>
      <c r="N656" s="165">
        <f>$N$655+$L$656</f>
        <v>0</v>
      </c>
      <c r="O656" s="164">
        <f>$O$655+$M$656</f>
        <v>0</v>
      </c>
      <c r="P656" s="165">
        <f>$P$655+$N$656</f>
        <v>0</v>
      </c>
      <c r="Q656" s="164">
        <f>$Q$655+$O$656</f>
        <v>0</v>
      </c>
      <c r="R656" s="165">
        <f>$R$655+$P$656</f>
        <v>0</v>
      </c>
      <c r="S656" s="164">
        <f>$S$655+$Q$656</f>
        <v>0</v>
      </c>
      <c r="T656" s="165">
        <f>$T$655+$R$656</f>
        <v>0</v>
      </c>
      <c r="U656" s="164">
        <f>$U$655+$S$656</f>
        <v>0</v>
      </c>
      <c r="V656" s="165">
        <f>$V$655+$T$656</f>
        <v>0</v>
      </c>
      <c r="W656" s="164">
        <f>$W$655+$U$656</f>
        <v>1</v>
      </c>
      <c r="X656" s="165">
        <f>$X$655+$V$656</f>
        <v>0</v>
      </c>
      <c r="Y656" s="164">
        <f>$Y$655+$W$656</f>
        <v>1</v>
      </c>
      <c r="Z656" s="165">
        <f>$Z$655+$X$656</f>
        <v>0</v>
      </c>
      <c r="AA656" s="164">
        <f>$AA$655+$Y$656</f>
        <v>1</v>
      </c>
      <c r="AB656" s="165">
        <f>$AB$655+$Z$656</f>
        <v>0</v>
      </c>
      <c r="AC656" s="98">
        <f t="shared" si="10"/>
        <v>0</v>
      </c>
    </row>
    <row r="657" spans="1:32" ht="15" customHeight="1">
      <c r="A657">
        <v>1</v>
      </c>
      <c r="B657" s="994" t="str">
        <f>'06.01-ELETRICO E LUMINOTECNICO'!$B$337</f>
        <v>06.08.100.08</v>
      </c>
      <c r="C657" s="996" t="str">
        <f>'06.01-ELETRICO E LUMINOTECNICO'!$C$337</f>
        <v>DISPOSITIVO DPS 45KA-275V - FORNECIMENTO E INSTALAÇÃO</v>
      </c>
      <c r="D657" s="998">
        <f>'06.01-ELETRICO E LUMINOTECNICO'!$H$337</f>
        <v>0</v>
      </c>
      <c r="E657" s="175"/>
      <c r="F657" s="161">
        <f>$E$657*$D$657</f>
        <v>0</v>
      </c>
      <c r="G657" s="176"/>
      <c r="H657" s="167">
        <f>$G$657*$D$657</f>
        <v>0</v>
      </c>
      <c r="I657" s="176"/>
      <c r="J657" s="167">
        <f>$I$657*$D$657</f>
        <v>0</v>
      </c>
      <c r="K657" s="176"/>
      <c r="L657" s="167">
        <f>$K$657*$D$657</f>
        <v>0</v>
      </c>
      <c r="M657" s="176"/>
      <c r="N657" s="167">
        <f>$M$657*$D$657</f>
        <v>0</v>
      </c>
      <c r="O657" s="176"/>
      <c r="P657" s="167">
        <f>$O$657*$D$657</f>
        <v>0</v>
      </c>
      <c r="Q657" s="176"/>
      <c r="R657" s="167">
        <f>$Q$657*$D$657</f>
        <v>0</v>
      </c>
      <c r="S657" s="176"/>
      <c r="T657" s="167">
        <f>$S$657*$D$657</f>
        <v>0</v>
      </c>
      <c r="U657" s="176"/>
      <c r="V657" s="167">
        <f>$U$657*$D$657</f>
        <v>0</v>
      </c>
      <c r="W657" s="176">
        <v>1</v>
      </c>
      <c r="X657" s="167">
        <f>$W$657*$D$657</f>
        <v>0</v>
      </c>
      <c r="Y657" s="176"/>
      <c r="Z657" s="167">
        <f>$Y$657*$D$657</f>
        <v>0</v>
      </c>
      <c r="AA657" s="176"/>
      <c r="AB657" s="167">
        <f>$AA$657*$D$657</f>
        <v>0</v>
      </c>
      <c r="AC657" s="98">
        <f t="shared" si="10"/>
        <v>0</v>
      </c>
      <c r="AF657" t="s">
        <v>2555</v>
      </c>
    </row>
    <row r="658" spans="1:32" ht="15" customHeight="1" thickBot="1">
      <c r="A658">
        <v>2</v>
      </c>
      <c r="B658" s="995"/>
      <c r="C658" s="997"/>
      <c r="D658" s="999"/>
      <c r="E658" s="162">
        <f>$E$657</f>
        <v>0</v>
      </c>
      <c r="F658" s="163">
        <f>$F$657</f>
        <v>0</v>
      </c>
      <c r="G658" s="164">
        <f>$G$657+$E$658</f>
        <v>0</v>
      </c>
      <c r="H658" s="165">
        <f>$H$657+$F$658</f>
        <v>0</v>
      </c>
      <c r="I658" s="164">
        <f>$I$657+$G$658</f>
        <v>0</v>
      </c>
      <c r="J658" s="165">
        <f>$J$657+$H$658</f>
        <v>0</v>
      </c>
      <c r="K658" s="164">
        <f>$K$657+$I$658</f>
        <v>0</v>
      </c>
      <c r="L658" s="165">
        <f>$L$657+$J$658</f>
        <v>0</v>
      </c>
      <c r="M658" s="164">
        <f>$M$657+$K$658</f>
        <v>0</v>
      </c>
      <c r="N658" s="165">
        <f>$N$657+$L$658</f>
        <v>0</v>
      </c>
      <c r="O658" s="164">
        <f>$O$657+$M$658</f>
        <v>0</v>
      </c>
      <c r="P658" s="165">
        <f>$P$657+$N$658</f>
        <v>0</v>
      </c>
      <c r="Q658" s="164">
        <f>$Q$657+$O$658</f>
        <v>0</v>
      </c>
      <c r="R658" s="165">
        <f>$R$657+$P$658</f>
        <v>0</v>
      </c>
      <c r="S658" s="164">
        <f>$S$657+$Q$658</f>
        <v>0</v>
      </c>
      <c r="T658" s="165">
        <f>$T$657+$R$658</f>
        <v>0</v>
      </c>
      <c r="U658" s="164">
        <f>$U$657+$S$658</f>
        <v>0</v>
      </c>
      <c r="V658" s="165">
        <f>$V$657+$T$658</f>
        <v>0</v>
      </c>
      <c r="W658" s="164">
        <f>$W$657+$U$658</f>
        <v>1</v>
      </c>
      <c r="X658" s="165">
        <f>$X$657+$V$658</f>
        <v>0</v>
      </c>
      <c r="Y658" s="164">
        <f>$Y$657+$W$658</f>
        <v>1</v>
      </c>
      <c r="Z658" s="165">
        <f>$Z$657+$X$658</f>
        <v>0</v>
      </c>
      <c r="AA658" s="164">
        <f>$AA$657+$Y$658</f>
        <v>1</v>
      </c>
      <c r="AB658" s="165">
        <f>$AB$657+$Z$658</f>
        <v>0</v>
      </c>
      <c r="AC658" s="98">
        <f t="shared" si="10"/>
        <v>0</v>
      </c>
    </row>
    <row r="659" spans="1:32" ht="15" customHeight="1">
      <c r="A659">
        <v>1</v>
      </c>
      <c r="B659" s="994" t="str">
        <f>'06.01-ELETRICO E LUMINOTECNICO'!$B$338</f>
        <v>06.08.100.09</v>
      </c>
      <c r="C659" s="996" t="str">
        <f>'06.01-ELETRICO E LUMINOTECNICO'!$C$338</f>
        <v>DISJUNTOR MONOPOLAR TIPO DIN, CORRENTE NOMINAL DE 10A - FORNECIMENTO E INSTALAÇÃO. AF_07/2025</v>
      </c>
      <c r="D659" s="998">
        <f>'06.01-ELETRICO E LUMINOTECNICO'!$H$338</f>
        <v>0</v>
      </c>
      <c r="E659" s="175"/>
      <c r="F659" s="161">
        <f>$E$659*$D$659</f>
        <v>0</v>
      </c>
      <c r="G659" s="176"/>
      <c r="H659" s="167">
        <f>$G$659*$D$659</f>
        <v>0</v>
      </c>
      <c r="I659" s="176"/>
      <c r="J659" s="167">
        <f>$I$659*$D$659</f>
        <v>0</v>
      </c>
      <c r="K659" s="176"/>
      <c r="L659" s="167">
        <f>$K$659*$D$659</f>
        <v>0</v>
      </c>
      <c r="M659" s="176"/>
      <c r="N659" s="167">
        <f>$M$659*$D$659</f>
        <v>0</v>
      </c>
      <c r="O659" s="176"/>
      <c r="P659" s="167">
        <f>$O$659*$D$659</f>
        <v>0</v>
      </c>
      <c r="Q659" s="176"/>
      <c r="R659" s="167">
        <f>$Q$659*$D$659</f>
        <v>0</v>
      </c>
      <c r="S659" s="176"/>
      <c r="T659" s="167">
        <f>$S$659*$D$659</f>
        <v>0</v>
      </c>
      <c r="U659" s="176"/>
      <c r="V659" s="167">
        <f>$U$659*$D$659</f>
        <v>0</v>
      </c>
      <c r="W659" s="176">
        <v>1</v>
      </c>
      <c r="X659" s="167">
        <f>$W$659*$D$659</f>
        <v>0</v>
      </c>
      <c r="Y659" s="176"/>
      <c r="Z659" s="167">
        <f>$Y$659*$D$659</f>
        <v>0</v>
      </c>
      <c r="AA659" s="176"/>
      <c r="AB659" s="167">
        <f>$AA$659*$D$659</f>
        <v>0</v>
      </c>
      <c r="AC659" s="98">
        <f t="shared" si="10"/>
        <v>0</v>
      </c>
      <c r="AF659" t="s">
        <v>2556</v>
      </c>
    </row>
    <row r="660" spans="1:32" ht="15" customHeight="1" thickBot="1">
      <c r="A660">
        <v>2</v>
      </c>
      <c r="B660" s="995"/>
      <c r="C660" s="997"/>
      <c r="D660" s="999"/>
      <c r="E660" s="162">
        <f>$E$659</f>
        <v>0</v>
      </c>
      <c r="F660" s="163">
        <f>$F$659</f>
        <v>0</v>
      </c>
      <c r="G660" s="164">
        <f>$G$659+$E$660</f>
        <v>0</v>
      </c>
      <c r="H660" s="165">
        <f>$H$659+$F$660</f>
        <v>0</v>
      </c>
      <c r="I660" s="164">
        <f>$I$659+$G$660</f>
        <v>0</v>
      </c>
      <c r="J660" s="165">
        <f>$J$659+$H$660</f>
        <v>0</v>
      </c>
      <c r="K660" s="164">
        <f>$K$659+$I$660</f>
        <v>0</v>
      </c>
      <c r="L660" s="165">
        <f>$L$659+$J$660</f>
        <v>0</v>
      </c>
      <c r="M660" s="164">
        <f>$M$659+$K$660</f>
        <v>0</v>
      </c>
      <c r="N660" s="165">
        <f>$N$659+$L$660</f>
        <v>0</v>
      </c>
      <c r="O660" s="164">
        <f>$O$659+$M$660</f>
        <v>0</v>
      </c>
      <c r="P660" s="165">
        <f>$P$659+$N$660</f>
        <v>0</v>
      </c>
      <c r="Q660" s="164">
        <f>$Q$659+$O$660</f>
        <v>0</v>
      </c>
      <c r="R660" s="165">
        <f>$R$659+$P$660</f>
        <v>0</v>
      </c>
      <c r="S660" s="164">
        <f>$S$659+$Q$660</f>
        <v>0</v>
      </c>
      <c r="T660" s="165">
        <f>$T$659+$R$660</f>
        <v>0</v>
      </c>
      <c r="U660" s="164">
        <f>$U$659+$S$660</f>
        <v>0</v>
      </c>
      <c r="V660" s="165">
        <f>$V$659+$T$660</f>
        <v>0</v>
      </c>
      <c r="W660" s="164">
        <f>$W$659+$U$660</f>
        <v>1</v>
      </c>
      <c r="X660" s="165">
        <f>$X$659+$V$660</f>
        <v>0</v>
      </c>
      <c r="Y660" s="164">
        <f>$Y$659+$W$660</f>
        <v>1</v>
      </c>
      <c r="Z660" s="165">
        <f>$Z$659+$X$660</f>
        <v>0</v>
      </c>
      <c r="AA660" s="164">
        <f>$AA$659+$Y$660</f>
        <v>1</v>
      </c>
      <c r="AB660" s="165">
        <f>$AB$659+$Z$660</f>
        <v>0</v>
      </c>
      <c r="AC660" s="98">
        <f t="shared" si="10"/>
        <v>0</v>
      </c>
    </row>
    <row r="661" spans="1:32" ht="15" customHeight="1">
      <c r="A661">
        <v>1</v>
      </c>
      <c r="B661" s="994" t="str">
        <f>'06.01-ELETRICO E LUMINOTECNICO'!$B$339</f>
        <v>06.08.100.10</v>
      </c>
      <c r="C661" s="996" t="str">
        <f>'06.01-ELETRICO E LUMINOTECNICO'!$C$339</f>
        <v>DISJUNTOR MONOPOLAR TIPO DIN, CORRENTE NOMINAL DE 16A - FORNECIMENTO E INSTALAÇÃO. AF_07/2025</v>
      </c>
      <c r="D661" s="998">
        <f>'06.01-ELETRICO E LUMINOTECNICO'!$H$339</f>
        <v>0</v>
      </c>
      <c r="E661" s="175"/>
      <c r="F661" s="161">
        <f>$E$661*$D$661</f>
        <v>0</v>
      </c>
      <c r="G661" s="176"/>
      <c r="H661" s="167">
        <f>$G$661*$D$661</f>
        <v>0</v>
      </c>
      <c r="I661" s="176"/>
      <c r="J661" s="167">
        <f>$I$661*$D$661</f>
        <v>0</v>
      </c>
      <c r="K661" s="176"/>
      <c r="L661" s="167">
        <f>$K$661*$D$661</f>
        <v>0</v>
      </c>
      <c r="M661" s="176"/>
      <c r="N661" s="167">
        <f>$M$661*$D$661</f>
        <v>0</v>
      </c>
      <c r="O661" s="176"/>
      <c r="P661" s="167">
        <f>$O$661*$D$661</f>
        <v>0</v>
      </c>
      <c r="Q661" s="176"/>
      <c r="R661" s="167">
        <f>$Q$661*$D$661</f>
        <v>0</v>
      </c>
      <c r="S661" s="176"/>
      <c r="T661" s="167">
        <f>$S$661*$D$661</f>
        <v>0</v>
      </c>
      <c r="U661" s="176"/>
      <c r="V661" s="167">
        <f>$U$661*$D$661</f>
        <v>0</v>
      </c>
      <c r="W661" s="176">
        <v>1</v>
      </c>
      <c r="X661" s="167">
        <f>$W$661*$D$661</f>
        <v>0</v>
      </c>
      <c r="Y661" s="176"/>
      <c r="Z661" s="167">
        <f>$Y$661*$D$661</f>
        <v>0</v>
      </c>
      <c r="AA661" s="176"/>
      <c r="AB661" s="167">
        <f>$AA$661*$D$661</f>
        <v>0</v>
      </c>
      <c r="AC661" s="98">
        <f t="shared" si="10"/>
        <v>0</v>
      </c>
      <c r="AF661" t="s">
        <v>2557</v>
      </c>
    </row>
    <row r="662" spans="1:32" ht="15" customHeight="1" thickBot="1">
      <c r="A662">
        <v>2</v>
      </c>
      <c r="B662" s="995"/>
      <c r="C662" s="997"/>
      <c r="D662" s="999"/>
      <c r="E662" s="162">
        <f>$E$661</f>
        <v>0</v>
      </c>
      <c r="F662" s="163">
        <f>$F$661</f>
        <v>0</v>
      </c>
      <c r="G662" s="164">
        <f>$G$661+$E$662</f>
        <v>0</v>
      </c>
      <c r="H662" s="165">
        <f>$H$661+$F$662</f>
        <v>0</v>
      </c>
      <c r="I662" s="164">
        <f>$I$661+$G$662</f>
        <v>0</v>
      </c>
      <c r="J662" s="165">
        <f>$J$661+$H$662</f>
        <v>0</v>
      </c>
      <c r="K662" s="164">
        <f>$K$661+$I$662</f>
        <v>0</v>
      </c>
      <c r="L662" s="165">
        <f>$L$661+$J$662</f>
        <v>0</v>
      </c>
      <c r="M662" s="164">
        <f>$M$661+$K$662</f>
        <v>0</v>
      </c>
      <c r="N662" s="165">
        <f>$N$661+$L$662</f>
        <v>0</v>
      </c>
      <c r="O662" s="164">
        <f>$O$661+$M$662</f>
        <v>0</v>
      </c>
      <c r="P662" s="165">
        <f>$P$661+$N$662</f>
        <v>0</v>
      </c>
      <c r="Q662" s="164">
        <f>$Q$661+$O$662</f>
        <v>0</v>
      </c>
      <c r="R662" s="165">
        <f>$R$661+$P$662</f>
        <v>0</v>
      </c>
      <c r="S662" s="164">
        <f>$S$661+$Q$662</f>
        <v>0</v>
      </c>
      <c r="T662" s="165">
        <f>$T$661+$R$662</f>
        <v>0</v>
      </c>
      <c r="U662" s="164">
        <f>$U$661+$S$662</f>
        <v>0</v>
      </c>
      <c r="V662" s="165">
        <f>$V$661+$T$662</f>
        <v>0</v>
      </c>
      <c r="W662" s="164">
        <f>$W$661+$U$662</f>
        <v>1</v>
      </c>
      <c r="X662" s="165">
        <f>$X$661+$V$662</f>
        <v>0</v>
      </c>
      <c r="Y662" s="164">
        <f>$Y$661+$W$662</f>
        <v>1</v>
      </c>
      <c r="Z662" s="165">
        <f>$Z$661+$X$662</f>
        <v>0</v>
      </c>
      <c r="AA662" s="164">
        <f>$AA$661+$Y$662</f>
        <v>1</v>
      </c>
      <c r="AB662" s="165">
        <f>$AB$661+$Z$662</f>
        <v>0</v>
      </c>
      <c r="AC662" s="98">
        <f t="shared" si="10"/>
        <v>0</v>
      </c>
    </row>
    <row r="663" spans="1:32" ht="15" customHeight="1">
      <c r="A663">
        <v>1</v>
      </c>
      <c r="B663" s="994" t="str">
        <f>'06.01-ELETRICO E LUMINOTECNICO'!$B$340</f>
        <v>06.08.100.11</v>
      </c>
      <c r="C663" s="996" t="str">
        <f>'06.01-ELETRICO E LUMINOTECNICO'!$C$340</f>
        <v>DISJUNTOR MONOPOLAR TIPO DIN, CORRENTE NOMINAL DE 20A - FORNECIMENTO E INSTALAÇÃO. AF_07/2025</v>
      </c>
      <c r="D663" s="998">
        <f>'06.01-ELETRICO E LUMINOTECNICO'!$H$340</f>
        <v>0</v>
      </c>
      <c r="E663" s="175"/>
      <c r="F663" s="161">
        <f>$E$663*$D$663</f>
        <v>0</v>
      </c>
      <c r="G663" s="176"/>
      <c r="H663" s="167">
        <f>$G$663*$D$663</f>
        <v>0</v>
      </c>
      <c r="I663" s="176"/>
      <c r="J663" s="167">
        <f>$I$663*$D$663</f>
        <v>0</v>
      </c>
      <c r="K663" s="176"/>
      <c r="L663" s="167">
        <f>$K$663*$D$663</f>
        <v>0</v>
      </c>
      <c r="M663" s="176"/>
      <c r="N663" s="167">
        <f>$M$663*$D$663</f>
        <v>0</v>
      </c>
      <c r="O663" s="176"/>
      <c r="P663" s="167">
        <f>$O$663*$D$663</f>
        <v>0</v>
      </c>
      <c r="Q663" s="176"/>
      <c r="R663" s="167">
        <f>$Q$663*$D$663</f>
        <v>0</v>
      </c>
      <c r="S663" s="176"/>
      <c r="T663" s="167">
        <f>$S$663*$D$663</f>
        <v>0</v>
      </c>
      <c r="U663" s="176"/>
      <c r="V663" s="167">
        <f>$U$663*$D$663</f>
        <v>0</v>
      </c>
      <c r="W663" s="176">
        <v>1</v>
      </c>
      <c r="X663" s="167">
        <f>$W$663*$D$663</f>
        <v>0</v>
      </c>
      <c r="Y663" s="176"/>
      <c r="Z663" s="167">
        <f>$Y$663*$D$663</f>
        <v>0</v>
      </c>
      <c r="AA663" s="176"/>
      <c r="AB663" s="167">
        <f>$AA$663*$D$663</f>
        <v>0</v>
      </c>
      <c r="AC663" s="98">
        <f t="shared" si="10"/>
        <v>0</v>
      </c>
      <c r="AF663" t="s">
        <v>2558</v>
      </c>
    </row>
    <row r="664" spans="1:32" ht="15" customHeight="1" thickBot="1">
      <c r="A664">
        <v>2</v>
      </c>
      <c r="B664" s="995"/>
      <c r="C664" s="997"/>
      <c r="D664" s="999"/>
      <c r="E664" s="162">
        <f>$E$663</f>
        <v>0</v>
      </c>
      <c r="F664" s="163">
        <f>$F$663</f>
        <v>0</v>
      </c>
      <c r="G664" s="164">
        <f>$G$663+$E$664</f>
        <v>0</v>
      </c>
      <c r="H664" s="165">
        <f>$H$663+$F$664</f>
        <v>0</v>
      </c>
      <c r="I664" s="164">
        <f>$I$663+$G$664</f>
        <v>0</v>
      </c>
      <c r="J664" s="165">
        <f>$J$663+$H$664</f>
        <v>0</v>
      </c>
      <c r="K664" s="164">
        <f>$K$663+$I$664</f>
        <v>0</v>
      </c>
      <c r="L664" s="165">
        <f>$L$663+$J$664</f>
        <v>0</v>
      </c>
      <c r="M664" s="164">
        <f>$M$663+$K$664</f>
        <v>0</v>
      </c>
      <c r="N664" s="165">
        <f>$N$663+$L$664</f>
        <v>0</v>
      </c>
      <c r="O664" s="164">
        <f>$O$663+$M$664</f>
        <v>0</v>
      </c>
      <c r="P664" s="165">
        <f>$P$663+$N$664</f>
        <v>0</v>
      </c>
      <c r="Q664" s="164">
        <f>$Q$663+$O$664</f>
        <v>0</v>
      </c>
      <c r="R664" s="165">
        <f>$R$663+$P$664</f>
        <v>0</v>
      </c>
      <c r="S664" s="164">
        <f>$S$663+$Q$664</f>
        <v>0</v>
      </c>
      <c r="T664" s="165">
        <f>$T$663+$R$664</f>
        <v>0</v>
      </c>
      <c r="U664" s="164">
        <f>$U$663+$S$664</f>
        <v>0</v>
      </c>
      <c r="V664" s="165">
        <f>$V$663+$T$664</f>
        <v>0</v>
      </c>
      <c r="W664" s="164">
        <f>$W$663+$U$664</f>
        <v>1</v>
      </c>
      <c r="X664" s="165">
        <f>$X$663+$V$664</f>
        <v>0</v>
      </c>
      <c r="Y664" s="164">
        <f>$Y$663+$W$664</f>
        <v>1</v>
      </c>
      <c r="Z664" s="165">
        <f>$Z$663+$X$664</f>
        <v>0</v>
      </c>
      <c r="AA664" s="164">
        <f>$AA$663+$Y$664</f>
        <v>1</v>
      </c>
      <c r="AB664" s="165">
        <f>$AB$663+$Z$664</f>
        <v>0</v>
      </c>
      <c r="AC664" s="98">
        <f t="shared" si="10"/>
        <v>0</v>
      </c>
    </row>
    <row r="665" spans="1:32" ht="15" customHeight="1">
      <c r="A665">
        <v>1</v>
      </c>
      <c r="B665" s="994" t="str">
        <f>'06.01-ELETRICO E LUMINOTECNICO'!$B$341</f>
        <v>06.08.100.12</v>
      </c>
      <c r="C665" s="996" t="str">
        <f>'06.01-ELETRICO E LUMINOTECNICO'!$C$341</f>
        <v>DISJUNTOR BIPOLAR TIPO DIN, CORRENTE NOMINAL DE 20A - FORNECIMENTO E INSTALAÇÃO. AF_07/2025</v>
      </c>
      <c r="D665" s="998">
        <f>'06.01-ELETRICO E LUMINOTECNICO'!$H$341</f>
        <v>0</v>
      </c>
      <c r="E665" s="175"/>
      <c r="F665" s="161">
        <f>$E$665*$D$665</f>
        <v>0</v>
      </c>
      <c r="G665" s="176"/>
      <c r="H665" s="167">
        <f>$G$665*$D$665</f>
        <v>0</v>
      </c>
      <c r="I665" s="176"/>
      <c r="J665" s="167">
        <f>$I$665*$D$665</f>
        <v>0</v>
      </c>
      <c r="K665" s="176"/>
      <c r="L665" s="167">
        <f>$K$665*$D$665</f>
        <v>0</v>
      </c>
      <c r="M665" s="176"/>
      <c r="N665" s="167">
        <f>$M$665*$D$665</f>
        <v>0</v>
      </c>
      <c r="O665" s="176"/>
      <c r="P665" s="167">
        <f>$O$665*$D$665</f>
        <v>0</v>
      </c>
      <c r="Q665" s="176"/>
      <c r="R665" s="167">
        <f>$Q$665*$D$665</f>
        <v>0</v>
      </c>
      <c r="S665" s="176"/>
      <c r="T665" s="167">
        <f>$S$665*$D$665</f>
        <v>0</v>
      </c>
      <c r="U665" s="176"/>
      <c r="V665" s="167">
        <f>$U$665*$D$665</f>
        <v>0</v>
      </c>
      <c r="W665" s="176">
        <v>1</v>
      </c>
      <c r="X665" s="167">
        <f>$W$665*$D$665</f>
        <v>0</v>
      </c>
      <c r="Y665" s="176"/>
      <c r="Z665" s="167">
        <f>$Y$665*$D$665</f>
        <v>0</v>
      </c>
      <c r="AA665" s="176"/>
      <c r="AB665" s="167">
        <f>$AA$665*$D$665</f>
        <v>0</v>
      </c>
      <c r="AC665" s="98">
        <f t="shared" si="10"/>
        <v>0</v>
      </c>
      <c r="AF665" t="s">
        <v>2559</v>
      </c>
    </row>
    <row r="666" spans="1:32" ht="15" customHeight="1" thickBot="1">
      <c r="A666">
        <v>2</v>
      </c>
      <c r="B666" s="995"/>
      <c r="C666" s="997"/>
      <c r="D666" s="999"/>
      <c r="E666" s="162">
        <f>$E$665</f>
        <v>0</v>
      </c>
      <c r="F666" s="163">
        <f>$F$665</f>
        <v>0</v>
      </c>
      <c r="G666" s="164">
        <f>$G$665+$E$666</f>
        <v>0</v>
      </c>
      <c r="H666" s="165">
        <f>$H$665+$F$666</f>
        <v>0</v>
      </c>
      <c r="I666" s="164">
        <f>$I$665+$G$666</f>
        <v>0</v>
      </c>
      <c r="J666" s="165">
        <f>$J$665+$H$666</f>
        <v>0</v>
      </c>
      <c r="K666" s="164">
        <f>$K$665+$I$666</f>
        <v>0</v>
      </c>
      <c r="L666" s="165">
        <f>$L$665+$J$666</f>
        <v>0</v>
      </c>
      <c r="M666" s="164">
        <f>$M$665+$K$666</f>
        <v>0</v>
      </c>
      <c r="N666" s="165">
        <f>$N$665+$L$666</f>
        <v>0</v>
      </c>
      <c r="O666" s="164">
        <f>$O$665+$M$666</f>
        <v>0</v>
      </c>
      <c r="P666" s="165">
        <f>$P$665+$N$666</f>
        <v>0</v>
      </c>
      <c r="Q666" s="164">
        <f>$Q$665+$O$666</f>
        <v>0</v>
      </c>
      <c r="R666" s="165">
        <f>$R$665+$P$666</f>
        <v>0</v>
      </c>
      <c r="S666" s="164">
        <f>$S$665+$Q$666</f>
        <v>0</v>
      </c>
      <c r="T666" s="165">
        <f>$T$665+$R$666</f>
        <v>0</v>
      </c>
      <c r="U666" s="164">
        <f>$U$665+$S$666</f>
        <v>0</v>
      </c>
      <c r="V666" s="165">
        <f>$V$665+$T$666</f>
        <v>0</v>
      </c>
      <c r="W666" s="164">
        <f>$W$665+$U$666</f>
        <v>1</v>
      </c>
      <c r="X666" s="165">
        <f>$X$665+$V$666</f>
        <v>0</v>
      </c>
      <c r="Y666" s="164">
        <f>$Y$665+$W$666</f>
        <v>1</v>
      </c>
      <c r="Z666" s="165">
        <f>$Z$665+$X$666</f>
        <v>0</v>
      </c>
      <c r="AA666" s="164">
        <f>$AA$665+$Y$666</f>
        <v>1</v>
      </c>
      <c r="AB666" s="165">
        <f>$AB$665+$Z$666</f>
        <v>0</v>
      </c>
      <c r="AC666" s="98">
        <f t="shared" si="10"/>
        <v>0</v>
      </c>
    </row>
    <row r="667" spans="1:32" ht="15" customHeight="1">
      <c r="A667">
        <v>1</v>
      </c>
      <c r="B667" s="994" t="str">
        <f>'06.01-ELETRICO E LUMINOTECNICO'!$B$342</f>
        <v>06.08.100.13</v>
      </c>
      <c r="C667" s="996" t="str">
        <f>'06.01-ELETRICO E LUMINOTECNICO'!$C$342</f>
        <v>DISJUNTOR TRIPOLAR TIPO DIN, CORRENTE NOMINAL DE 16A - FORNECIMENTO E INSTALAÇÃO. AF_07/2025</v>
      </c>
      <c r="D667" s="998">
        <f>'06.01-ELETRICO E LUMINOTECNICO'!$H$342</f>
        <v>0</v>
      </c>
      <c r="E667" s="175"/>
      <c r="F667" s="161">
        <f>$E$667*$D$667</f>
        <v>0</v>
      </c>
      <c r="G667" s="176"/>
      <c r="H667" s="167">
        <f>$G$667*$D$667</f>
        <v>0</v>
      </c>
      <c r="I667" s="176"/>
      <c r="J667" s="167">
        <f>$I$667*$D$667</f>
        <v>0</v>
      </c>
      <c r="K667" s="176"/>
      <c r="L667" s="167">
        <f>$K$667*$D$667</f>
        <v>0</v>
      </c>
      <c r="M667" s="176"/>
      <c r="N667" s="167">
        <f>$M$667*$D$667</f>
        <v>0</v>
      </c>
      <c r="O667" s="176"/>
      <c r="P667" s="167">
        <f>$O$667*$D$667</f>
        <v>0</v>
      </c>
      <c r="Q667" s="176"/>
      <c r="R667" s="167">
        <f>$Q$667*$D$667</f>
        <v>0</v>
      </c>
      <c r="S667" s="176"/>
      <c r="T667" s="167">
        <f>$S$667*$D$667</f>
        <v>0</v>
      </c>
      <c r="U667" s="176"/>
      <c r="V667" s="167">
        <f>$U$667*$D$667</f>
        <v>0</v>
      </c>
      <c r="W667" s="176">
        <v>1</v>
      </c>
      <c r="X667" s="167">
        <f>$W$667*$D$667</f>
        <v>0</v>
      </c>
      <c r="Y667" s="176"/>
      <c r="Z667" s="167">
        <f>$Y$667*$D$667</f>
        <v>0</v>
      </c>
      <c r="AA667" s="176"/>
      <c r="AB667" s="167">
        <f>$AA$667*$D$667</f>
        <v>0</v>
      </c>
      <c r="AC667" s="98">
        <f t="shared" si="10"/>
        <v>0</v>
      </c>
      <c r="AF667" t="s">
        <v>2560</v>
      </c>
    </row>
    <row r="668" spans="1:32" ht="15" customHeight="1" thickBot="1">
      <c r="A668">
        <v>2</v>
      </c>
      <c r="B668" s="995"/>
      <c r="C668" s="997"/>
      <c r="D668" s="999"/>
      <c r="E668" s="162">
        <f>$E$667</f>
        <v>0</v>
      </c>
      <c r="F668" s="163">
        <f>$F$667</f>
        <v>0</v>
      </c>
      <c r="G668" s="164">
        <f>$G$667+$E$668</f>
        <v>0</v>
      </c>
      <c r="H668" s="165">
        <f>$H$667+$F$668</f>
        <v>0</v>
      </c>
      <c r="I668" s="164">
        <f>$I$667+$G$668</f>
        <v>0</v>
      </c>
      <c r="J668" s="165">
        <f>$J$667+$H$668</f>
        <v>0</v>
      </c>
      <c r="K668" s="164">
        <f>$K$667+$I$668</f>
        <v>0</v>
      </c>
      <c r="L668" s="165">
        <f>$L$667+$J$668</f>
        <v>0</v>
      </c>
      <c r="M668" s="164">
        <f>$M$667+$K$668</f>
        <v>0</v>
      </c>
      <c r="N668" s="165">
        <f>$N$667+$L$668</f>
        <v>0</v>
      </c>
      <c r="O668" s="164">
        <f>$O$667+$M$668</f>
        <v>0</v>
      </c>
      <c r="P668" s="165">
        <f>$P$667+$N$668</f>
        <v>0</v>
      </c>
      <c r="Q668" s="164">
        <f>$Q$667+$O$668</f>
        <v>0</v>
      </c>
      <c r="R668" s="165">
        <f>$R$667+$P$668</f>
        <v>0</v>
      </c>
      <c r="S668" s="164">
        <f>$S$667+$Q$668</f>
        <v>0</v>
      </c>
      <c r="T668" s="165">
        <f>$T$667+$R$668</f>
        <v>0</v>
      </c>
      <c r="U668" s="164">
        <f>$U$667+$S$668</f>
        <v>0</v>
      </c>
      <c r="V668" s="165">
        <f>$V$667+$T$668</f>
        <v>0</v>
      </c>
      <c r="W668" s="164">
        <f>$W$667+$U$668</f>
        <v>1</v>
      </c>
      <c r="X668" s="165">
        <f>$X$667+$V$668</f>
        <v>0</v>
      </c>
      <c r="Y668" s="164">
        <f>$Y$667+$W$668</f>
        <v>1</v>
      </c>
      <c r="Z668" s="165">
        <f>$Z$667+$X$668</f>
        <v>0</v>
      </c>
      <c r="AA668" s="164">
        <f>$AA$667+$Y$668</f>
        <v>1</v>
      </c>
      <c r="AB668" s="165">
        <f>$AB$667+$Z$668</f>
        <v>0</v>
      </c>
      <c r="AC668" s="98">
        <f t="shared" si="10"/>
        <v>0</v>
      </c>
    </row>
    <row r="669" spans="1:32" ht="15" customHeight="1">
      <c r="A669">
        <v>1</v>
      </c>
      <c r="B669" s="994" t="str">
        <f>'06.01-ELETRICO E LUMINOTECNICO'!$B$343</f>
        <v>06.08.100.14</v>
      </c>
      <c r="C669" s="996" t="str">
        <f>'06.01-ELETRICO E LUMINOTECNICO'!$C$343</f>
        <v>CABO DE COBRE FLEXÍVEL ISOLADO, 2,5 MM², ANTI-CHAMA 450/750 V, PARA CIRCUITOS TERMINAIS - FORNECIMENTO E INSTALAÇÃO. AF_03/2023</v>
      </c>
      <c r="D669" s="998">
        <f>'06.01-ELETRICO E LUMINOTECNICO'!$H$343</f>
        <v>0</v>
      </c>
      <c r="E669" s="175"/>
      <c r="F669" s="161">
        <f>$E$669*$D$669</f>
        <v>0</v>
      </c>
      <c r="G669" s="176"/>
      <c r="H669" s="167">
        <f>$G$669*$D$669</f>
        <v>0</v>
      </c>
      <c r="I669" s="176"/>
      <c r="J669" s="167">
        <f>$I$669*$D$669</f>
        <v>0</v>
      </c>
      <c r="K669" s="176"/>
      <c r="L669" s="167">
        <f>$K$669*$D$669</f>
        <v>0</v>
      </c>
      <c r="M669" s="176"/>
      <c r="N669" s="167">
        <f>$M$669*$D$669</f>
        <v>0</v>
      </c>
      <c r="O669" s="176"/>
      <c r="P669" s="167">
        <f>$O$669*$D$669</f>
        <v>0</v>
      </c>
      <c r="Q669" s="176"/>
      <c r="R669" s="167">
        <f>$Q$669*$D$669</f>
        <v>0</v>
      </c>
      <c r="S669" s="176"/>
      <c r="T669" s="167">
        <f>$S$669*$D$669</f>
        <v>0</v>
      </c>
      <c r="U669" s="176"/>
      <c r="V669" s="167">
        <f>$U$669*$D$669</f>
        <v>0</v>
      </c>
      <c r="W669" s="176">
        <v>1</v>
      </c>
      <c r="X669" s="167">
        <f>$W$669*$D$669</f>
        <v>0</v>
      </c>
      <c r="Y669" s="176"/>
      <c r="Z669" s="167">
        <f>$Y$669*$D$669</f>
        <v>0</v>
      </c>
      <c r="AA669" s="176"/>
      <c r="AB669" s="167">
        <f>$AA$669*$D$669</f>
        <v>0</v>
      </c>
      <c r="AC669" s="98">
        <f t="shared" si="10"/>
        <v>0</v>
      </c>
      <c r="AF669" t="s">
        <v>2561</v>
      </c>
    </row>
    <row r="670" spans="1:32" ht="15" customHeight="1" thickBot="1">
      <c r="A670">
        <v>2</v>
      </c>
      <c r="B670" s="995"/>
      <c r="C670" s="997"/>
      <c r="D670" s="999"/>
      <c r="E670" s="162">
        <f>$E$669</f>
        <v>0</v>
      </c>
      <c r="F670" s="163">
        <f>$F$669</f>
        <v>0</v>
      </c>
      <c r="G670" s="164">
        <f>$G$669+$E$670</f>
        <v>0</v>
      </c>
      <c r="H670" s="165">
        <f>$H$669+$F$670</f>
        <v>0</v>
      </c>
      <c r="I670" s="164">
        <f>$I$669+$G$670</f>
        <v>0</v>
      </c>
      <c r="J670" s="165">
        <f>$J$669+$H$670</f>
        <v>0</v>
      </c>
      <c r="K670" s="164">
        <f>$K$669+$I$670</f>
        <v>0</v>
      </c>
      <c r="L670" s="165">
        <f>$L$669+$J$670</f>
        <v>0</v>
      </c>
      <c r="M670" s="164">
        <f>$M$669+$K$670</f>
        <v>0</v>
      </c>
      <c r="N670" s="165">
        <f>$N$669+$L$670</f>
        <v>0</v>
      </c>
      <c r="O670" s="164">
        <f>$O$669+$M$670</f>
        <v>0</v>
      </c>
      <c r="P670" s="165">
        <f>$P$669+$N$670</f>
        <v>0</v>
      </c>
      <c r="Q670" s="164">
        <f>$Q$669+$O$670</f>
        <v>0</v>
      </c>
      <c r="R670" s="165">
        <f>$R$669+$P$670</f>
        <v>0</v>
      </c>
      <c r="S670" s="164">
        <f>$S$669+$Q$670</f>
        <v>0</v>
      </c>
      <c r="T670" s="165">
        <f>$T$669+$R$670</f>
        <v>0</v>
      </c>
      <c r="U670" s="164">
        <f>$U$669+$S$670</f>
        <v>0</v>
      </c>
      <c r="V670" s="165">
        <f>$V$669+$T$670</f>
        <v>0</v>
      </c>
      <c r="W670" s="164">
        <f>$W$669+$U$670</f>
        <v>1</v>
      </c>
      <c r="X670" s="165">
        <f>$X$669+$V$670</f>
        <v>0</v>
      </c>
      <c r="Y670" s="164">
        <f>$Y$669+$W$670</f>
        <v>1</v>
      </c>
      <c r="Z670" s="165">
        <f>$Z$669+$X$670</f>
        <v>0</v>
      </c>
      <c r="AA670" s="164">
        <f>$AA$669+$Y$670</f>
        <v>1</v>
      </c>
      <c r="AB670" s="165">
        <f>$AB$669+$Z$670</f>
        <v>0</v>
      </c>
      <c r="AC670" s="98">
        <f t="shared" si="10"/>
        <v>0</v>
      </c>
    </row>
    <row r="671" spans="1:32" ht="15" customHeight="1">
      <c r="A671">
        <v>1</v>
      </c>
      <c r="B671" s="994" t="str">
        <f>'06.01-ELETRICO E LUMINOTECNICO'!$B$344</f>
        <v>06.08.100.15</v>
      </c>
      <c r="C671" s="996" t="str">
        <f>'06.01-ELETRICO E LUMINOTECNICO'!$C$344</f>
        <v>ELETRODUTO DE AÇO GALVANIZADO PESADO, DIÂMETRO DE 25MM (1"), INSTALAÇÃO APARENTE OU SOBRE FORRO COM ABRAÇADEIRA METÁLICA DE CUNHA, TIPO "D", INCLUSIVE ACESSÓRIOS PARA FIXAÇÃO E CONEXÕES</v>
      </c>
      <c r="D671" s="998">
        <f>'06.01-ELETRICO E LUMINOTECNICO'!$H$344</f>
        <v>0</v>
      </c>
      <c r="E671" s="175"/>
      <c r="F671" s="161">
        <f>$E$671*$D$671</f>
        <v>0</v>
      </c>
      <c r="G671" s="176"/>
      <c r="H671" s="167">
        <f>$G$671*$D$671</f>
        <v>0</v>
      </c>
      <c r="I671" s="176"/>
      <c r="J671" s="167">
        <f>$I$671*$D$671</f>
        <v>0</v>
      </c>
      <c r="K671" s="176"/>
      <c r="L671" s="167">
        <f>$K$671*$D$671</f>
        <v>0</v>
      </c>
      <c r="M671" s="176"/>
      <c r="N671" s="167">
        <f>$M$671*$D$671</f>
        <v>0</v>
      </c>
      <c r="O671" s="176"/>
      <c r="P671" s="167">
        <f>$O$671*$D$671</f>
        <v>0</v>
      </c>
      <c r="Q671" s="176"/>
      <c r="R671" s="167">
        <f>$Q$671*$D$671</f>
        <v>0</v>
      </c>
      <c r="S671" s="176"/>
      <c r="T671" s="167">
        <f>$S$671*$D$671</f>
        <v>0</v>
      </c>
      <c r="U671" s="176"/>
      <c r="V671" s="167">
        <f>$U$671*$D$671</f>
        <v>0</v>
      </c>
      <c r="W671" s="176">
        <v>1</v>
      </c>
      <c r="X671" s="167">
        <f>$W$671*$D$671</f>
        <v>0</v>
      </c>
      <c r="Y671" s="176"/>
      <c r="Z671" s="167">
        <f>$Y$671*$D$671</f>
        <v>0</v>
      </c>
      <c r="AA671" s="176"/>
      <c r="AB671" s="167">
        <f>$AA$671*$D$671</f>
        <v>0</v>
      </c>
      <c r="AC671" s="98">
        <f t="shared" si="10"/>
        <v>0</v>
      </c>
      <c r="AF671" t="s">
        <v>2562</v>
      </c>
    </row>
    <row r="672" spans="1:32" ht="15" customHeight="1" thickBot="1">
      <c r="A672">
        <v>2</v>
      </c>
      <c r="B672" s="995"/>
      <c r="C672" s="997"/>
      <c r="D672" s="999"/>
      <c r="E672" s="162">
        <f>$E$671</f>
        <v>0</v>
      </c>
      <c r="F672" s="163">
        <f>$F$671</f>
        <v>0</v>
      </c>
      <c r="G672" s="164">
        <f>$G$671+$E$672</f>
        <v>0</v>
      </c>
      <c r="H672" s="165">
        <f>$H$671+$F$672</f>
        <v>0</v>
      </c>
      <c r="I672" s="164">
        <f>$I$671+$G$672</f>
        <v>0</v>
      </c>
      <c r="J672" s="165">
        <f>$J$671+$H$672</f>
        <v>0</v>
      </c>
      <c r="K672" s="164">
        <f>$K$671+$I$672</f>
        <v>0</v>
      </c>
      <c r="L672" s="165">
        <f>$L$671+$J$672</f>
        <v>0</v>
      </c>
      <c r="M672" s="164">
        <f>$M$671+$K$672</f>
        <v>0</v>
      </c>
      <c r="N672" s="165">
        <f>$N$671+$L$672</f>
        <v>0</v>
      </c>
      <c r="O672" s="164">
        <f>$O$671+$M$672</f>
        <v>0</v>
      </c>
      <c r="P672" s="165">
        <f>$P$671+$N$672</f>
        <v>0</v>
      </c>
      <c r="Q672" s="164">
        <f>$Q$671+$O$672</f>
        <v>0</v>
      </c>
      <c r="R672" s="165">
        <f>$R$671+$P$672</f>
        <v>0</v>
      </c>
      <c r="S672" s="164">
        <f>$S$671+$Q$672</f>
        <v>0</v>
      </c>
      <c r="T672" s="165">
        <f>$T$671+$R$672</f>
        <v>0</v>
      </c>
      <c r="U672" s="164">
        <f>$U$671+$S$672</f>
        <v>0</v>
      </c>
      <c r="V672" s="165">
        <f>$V$671+$T$672</f>
        <v>0</v>
      </c>
      <c r="W672" s="164">
        <f>$W$671+$U$672</f>
        <v>1</v>
      </c>
      <c r="X672" s="165">
        <f>$X$671+$V$672</f>
        <v>0</v>
      </c>
      <c r="Y672" s="164">
        <f>$Y$671+$W$672</f>
        <v>1</v>
      </c>
      <c r="Z672" s="165">
        <f>$Z$671+$X$672</f>
        <v>0</v>
      </c>
      <c r="AA672" s="164">
        <f>$AA$671+$Y$672</f>
        <v>1</v>
      </c>
      <c r="AB672" s="165">
        <f>$AB$671+$Z$672</f>
        <v>0</v>
      </c>
      <c r="AC672" s="98">
        <f t="shared" si="10"/>
        <v>0</v>
      </c>
    </row>
    <row r="673" spans="1:32" ht="15" customHeight="1">
      <c r="A673">
        <v>1</v>
      </c>
      <c r="B673" s="994" t="str">
        <f>'06.01-ELETRICO E LUMINOTECNICO'!$B$345</f>
        <v>06.08.100.16</v>
      </c>
      <c r="C673" s="996" t="str">
        <f>'06.01-ELETRICO E LUMINOTECNICO'!$C$345</f>
        <v>CONDULETE DE ALUMÍNIO, TIPO X, PARA ELETRODUTO DE AÇO GALVANIZADO DN 25 MM (1''), APARENTE - FORNECIMENTO E INSTALAÇÃO. AF_01/2026</v>
      </c>
      <c r="D673" s="998">
        <f>'06.01-ELETRICO E LUMINOTECNICO'!$H$345</f>
        <v>0</v>
      </c>
      <c r="E673" s="175"/>
      <c r="F673" s="161">
        <f>$E$673*$D$673</f>
        <v>0</v>
      </c>
      <c r="G673" s="176"/>
      <c r="H673" s="167">
        <f>$G$673*$D$673</f>
        <v>0</v>
      </c>
      <c r="I673" s="176"/>
      <c r="J673" s="167">
        <f>$I$673*$D$673</f>
        <v>0</v>
      </c>
      <c r="K673" s="176"/>
      <c r="L673" s="167">
        <f>$K$673*$D$673</f>
        <v>0</v>
      </c>
      <c r="M673" s="176"/>
      <c r="N673" s="167">
        <f>$M$673*$D$673</f>
        <v>0</v>
      </c>
      <c r="O673" s="176"/>
      <c r="P673" s="167">
        <f>$O$673*$D$673</f>
        <v>0</v>
      </c>
      <c r="Q673" s="176"/>
      <c r="R673" s="167">
        <f>$Q$673*$D$673</f>
        <v>0</v>
      </c>
      <c r="S673" s="176"/>
      <c r="T673" s="167">
        <f>$S$673*$D$673</f>
        <v>0</v>
      </c>
      <c r="U673" s="176"/>
      <c r="V673" s="167">
        <f>$U$673*$D$673</f>
        <v>0</v>
      </c>
      <c r="W673" s="176">
        <v>1</v>
      </c>
      <c r="X673" s="167">
        <f>$W$673*$D$673</f>
        <v>0</v>
      </c>
      <c r="Y673" s="176"/>
      <c r="Z673" s="167">
        <f>$Y$673*$D$673</f>
        <v>0</v>
      </c>
      <c r="AA673" s="176"/>
      <c r="AB673" s="167">
        <f>$AA$673*$D$673</f>
        <v>0</v>
      </c>
      <c r="AC673" s="98">
        <f t="shared" si="10"/>
        <v>0</v>
      </c>
      <c r="AF673" t="s">
        <v>2563</v>
      </c>
    </row>
    <row r="674" spans="1:32" ht="15" customHeight="1" thickBot="1">
      <c r="A674">
        <v>2</v>
      </c>
      <c r="B674" s="995"/>
      <c r="C674" s="997"/>
      <c r="D674" s="999"/>
      <c r="E674" s="162">
        <f>$E$673</f>
        <v>0</v>
      </c>
      <c r="F674" s="163">
        <f>$F$673</f>
        <v>0</v>
      </c>
      <c r="G674" s="164">
        <f>$G$673+$E$674</f>
        <v>0</v>
      </c>
      <c r="H674" s="165">
        <f>$H$673+$F$674</f>
        <v>0</v>
      </c>
      <c r="I674" s="164">
        <f>$I$673+$G$674</f>
        <v>0</v>
      </c>
      <c r="J674" s="165">
        <f>$J$673+$H$674</f>
        <v>0</v>
      </c>
      <c r="K674" s="164">
        <f>$K$673+$I$674</f>
        <v>0</v>
      </c>
      <c r="L674" s="165">
        <f>$L$673+$J$674</f>
        <v>0</v>
      </c>
      <c r="M674" s="164">
        <f>$M$673+$K$674</f>
        <v>0</v>
      </c>
      <c r="N674" s="165">
        <f>$N$673+$L$674</f>
        <v>0</v>
      </c>
      <c r="O674" s="164">
        <f>$O$673+$M$674</f>
        <v>0</v>
      </c>
      <c r="P674" s="165">
        <f>$P$673+$N$674</f>
        <v>0</v>
      </c>
      <c r="Q674" s="164">
        <f>$Q$673+$O$674</f>
        <v>0</v>
      </c>
      <c r="R674" s="165">
        <f>$R$673+$P$674</f>
        <v>0</v>
      </c>
      <c r="S674" s="164">
        <f>$S$673+$Q$674</f>
        <v>0</v>
      </c>
      <c r="T674" s="165">
        <f>$T$673+$R$674</f>
        <v>0</v>
      </c>
      <c r="U674" s="164">
        <f>$U$673+$S$674</f>
        <v>0</v>
      </c>
      <c r="V674" s="165">
        <f>$V$673+$T$674</f>
        <v>0</v>
      </c>
      <c r="W674" s="164">
        <f>$W$673+$U$674</f>
        <v>1</v>
      </c>
      <c r="X674" s="165">
        <f>$X$673+$V$674</f>
        <v>0</v>
      </c>
      <c r="Y674" s="164">
        <f>$Y$673+$W$674</f>
        <v>1</v>
      </c>
      <c r="Z674" s="165">
        <f>$Z$673+$X$674</f>
        <v>0</v>
      </c>
      <c r="AA674" s="164">
        <f>$AA$673+$Y$674</f>
        <v>1</v>
      </c>
      <c r="AB674" s="165">
        <f>$AB$673+$Z$674</f>
        <v>0</v>
      </c>
      <c r="AC674" s="98">
        <f t="shared" si="10"/>
        <v>0</v>
      </c>
    </row>
    <row r="675" spans="1:32" ht="15" customHeight="1">
      <c r="A675">
        <v>1</v>
      </c>
      <c r="B675" s="994" t="str">
        <f>'06.01-ELETRICO E LUMINOTECNICO'!$B$346</f>
        <v>06.08.100.17</v>
      </c>
      <c r="C675" s="996" t="str">
        <f>'06.01-ELETRICO E LUMINOTECNICO'!$C$346</f>
        <v>CONDULETE DE ALUMINIO, TIPO X, PARA ELETRODUTO DE AÇO GALVANIZADO DN 25MM (1"), APARENTE, INCLUSO SUPORTE, SEM TAMPA - FORNECIMENTO E INSTALAÇÃO</v>
      </c>
      <c r="D675" s="998">
        <f>'06.01-ELETRICO E LUMINOTECNICO'!$H$346</f>
        <v>0</v>
      </c>
      <c r="E675" s="175"/>
      <c r="F675" s="161">
        <f>$E$675*$D$675</f>
        <v>0</v>
      </c>
      <c r="G675" s="176"/>
      <c r="H675" s="167">
        <f>$G$675*$D$675</f>
        <v>0</v>
      </c>
      <c r="I675" s="176"/>
      <c r="J675" s="167">
        <f>$I$675*$D$675</f>
        <v>0</v>
      </c>
      <c r="K675" s="176"/>
      <c r="L675" s="167">
        <f>$K$675*$D$675</f>
        <v>0</v>
      </c>
      <c r="M675" s="176"/>
      <c r="N675" s="167">
        <f>$M$675*$D$675</f>
        <v>0</v>
      </c>
      <c r="O675" s="176"/>
      <c r="P675" s="167">
        <f>$O$675*$D$675</f>
        <v>0</v>
      </c>
      <c r="Q675" s="176"/>
      <c r="R675" s="167">
        <f>$Q$675*$D$675</f>
        <v>0</v>
      </c>
      <c r="S675" s="176"/>
      <c r="T675" s="167">
        <f>$S$675*$D$675</f>
        <v>0</v>
      </c>
      <c r="U675" s="176"/>
      <c r="V675" s="167">
        <f>$U$675*$D$675</f>
        <v>0</v>
      </c>
      <c r="W675" s="176">
        <v>1</v>
      </c>
      <c r="X675" s="167">
        <f>$W$675*$D$675</f>
        <v>0</v>
      </c>
      <c r="Y675" s="176"/>
      <c r="Z675" s="167">
        <f>$Y$675*$D$675</f>
        <v>0</v>
      </c>
      <c r="AA675" s="176"/>
      <c r="AB675" s="167">
        <f>$AA$675*$D$675</f>
        <v>0</v>
      </c>
      <c r="AC675" s="98">
        <f t="shared" si="10"/>
        <v>0</v>
      </c>
      <c r="AF675" t="s">
        <v>2564</v>
      </c>
    </row>
    <row r="676" spans="1:32" ht="15" customHeight="1" thickBot="1">
      <c r="A676">
        <v>2</v>
      </c>
      <c r="B676" s="995"/>
      <c r="C676" s="997"/>
      <c r="D676" s="999"/>
      <c r="E676" s="162">
        <f>$E$675</f>
        <v>0</v>
      </c>
      <c r="F676" s="163">
        <f>$F$675</f>
        <v>0</v>
      </c>
      <c r="G676" s="164">
        <f>$G$675+$E$676</f>
        <v>0</v>
      </c>
      <c r="H676" s="165">
        <f>$H$675+$F$676</f>
        <v>0</v>
      </c>
      <c r="I676" s="164">
        <f>$I$675+$G$676</f>
        <v>0</v>
      </c>
      <c r="J676" s="165">
        <f>$J$675+$H$676</f>
        <v>0</v>
      </c>
      <c r="K676" s="164">
        <f>$K$675+$I$676</f>
        <v>0</v>
      </c>
      <c r="L676" s="165">
        <f>$L$675+$J$676</f>
        <v>0</v>
      </c>
      <c r="M676" s="164">
        <f>$M$675+$K$676</f>
        <v>0</v>
      </c>
      <c r="N676" s="165">
        <f>$N$675+$L$676</f>
        <v>0</v>
      </c>
      <c r="O676" s="164">
        <f>$O$675+$M$676</f>
        <v>0</v>
      </c>
      <c r="P676" s="165">
        <f>$P$675+$N$676</f>
        <v>0</v>
      </c>
      <c r="Q676" s="164">
        <f>$Q$675+$O$676</f>
        <v>0</v>
      </c>
      <c r="R676" s="165">
        <f>$R$675+$P$676</f>
        <v>0</v>
      </c>
      <c r="S676" s="164">
        <f>$S$675+$Q$676</f>
        <v>0</v>
      </c>
      <c r="T676" s="165">
        <f>$T$675+$R$676</f>
        <v>0</v>
      </c>
      <c r="U676" s="164">
        <f>$U$675+$S$676</f>
        <v>0</v>
      </c>
      <c r="V676" s="165">
        <f>$V$675+$T$676</f>
        <v>0</v>
      </c>
      <c r="W676" s="164">
        <f>$W$675+$U$676</f>
        <v>1</v>
      </c>
      <c r="X676" s="165">
        <f>$X$675+$V$676</f>
        <v>0</v>
      </c>
      <c r="Y676" s="164">
        <f>$Y$675+$W$676</f>
        <v>1</v>
      </c>
      <c r="Z676" s="165">
        <f>$Z$675+$X$676</f>
        <v>0</v>
      </c>
      <c r="AA676" s="164">
        <f>$AA$675+$Y$676</f>
        <v>1</v>
      </c>
      <c r="AB676" s="165">
        <f>$AB$675+$Z$676</f>
        <v>0</v>
      </c>
      <c r="AC676" s="98">
        <f t="shared" si="10"/>
        <v>0</v>
      </c>
    </row>
    <row r="677" spans="1:32" ht="15" customHeight="1">
      <c r="A677">
        <v>1</v>
      </c>
      <c r="B677" s="994" t="str">
        <f>'06.01-ELETRICO E LUMINOTECNICO'!$B$347</f>
        <v>06.08.100.18</v>
      </c>
      <c r="C677" s="996" t="str">
        <f>'06.01-ELETRICO E LUMINOTECNICO'!$C$347</f>
        <v>TOMADA BAIXA DE EMBUTIR (1 MÓDULO), 2P+T 10 A, INCLUINDO SUPORTE E PLACA EM ALUMÍNIO - FORNECIMENTO E INSTALAÇÃO.</v>
      </c>
      <c r="D677" s="998">
        <f>'06.01-ELETRICO E LUMINOTECNICO'!$H$347</f>
        <v>0</v>
      </c>
      <c r="E677" s="175"/>
      <c r="F677" s="161">
        <f>$E$677*$D$677</f>
        <v>0</v>
      </c>
      <c r="G677" s="176"/>
      <c r="H677" s="167">
        <f>$G$677*$D$677</f>
        <v>0</v>
      </c>
      <c r="I677" s="176"/>
      <c r="J677" s="167">
        <f>$I$677*$D$677</f>
        <v>0</v>
      </c>
      <c r="K677" s="176"/>
      <c r="L677" s="167">
        <f>$K$677*$D$677</f>
        <v>0</v>
      </c>
      <c r="M677" s="176"/>
      <c r="N677" s="167">
        <f>$M$677*$D$677</f>
        <v>0</v>
      </c>
      <c r="O677" s="176"/>
      <c r="P677" s="167">
        <f>$O$677*$D$677</f>
        <v>0</v>
      </c>
      <c r="Q677" s="176"/>
      <c r="R677" s="167">
        <f>$Q$677*$D$677</f>
        <v>0</v>
      </c>
      <c r="S677" s="176"/>
      <c r="T677" s="167">
        <f>$S$677*$D$677</f>
        <v>0</v>
      </c>
      <c r="U677" s="176"/>
      <c r="V677" s="167">
        <f>$U$677*$D$677</f>
        <v>0</v>
      </c>
      <c r="W677" s="176">
        <v>1</v>
      </c>
      <c r="X677" s="167">
        <f>$W$677*$D$677</f>
        <v>0</v>
      </c>
      <c r="Y677" s="176"/>
      <c r="Z677" s="167">
        <f>$Y$677*$D$677</f>
        <v>0</v>
      </c>
      <c r="AA677" s="176"/>
      <c r="AB677" s="167">
        <f>$AA$677*$D$677</f>
        <v>0</v>
      </c>
      <c r="AC677" s="98">
        <f t="shared" si="10"/>
        <v>0</v>
      </c>
      <c r="AF677" t="s">
        <v>2565</v>
      </c>
    </row>
    <row r="678" spans="1:32" ht="15" customHeight="1" thickBot="1">
      <c r="A678">
        <v>2</v>
      </c>
      <c r="B678" s="995"/>
      <c r="C678" s="997"/>
      <c r="D678" s="999"/>
      <c r="E678" s="162">
        <f>$E$677</f>
        <v>0</v>
      </c>
      <c r="F678" s="163">
        <f>$F$677</f>
        <v>0</v>
      </c>
      <c r="G678" s="164">
        <f>$G$677+$E$678</f>
        <v>0</v>
      </c>
      <c r="H678" s="165">
        <f>$H$677+$F$678</f>
        <v>0</v>
      </c>
      <c r="I678" s="164">
        <f>$I$677+$G$678</f>
        <v>0</v>
      </c>
      <c r="J678" s="165">
        <f>$J$677+$H$678</f>
        <v>0</v>
      </c>
      <c r="K678" s="164">
        <f>$K$677+$I$678</f>
        <v>0</v>
      </c>
      <c r="L678" s="165">
        <f>$L$677+$J$678</f>
        <v>0</v>
      </c>
      <c r="M678" s="164">
        <f>$M$677+$K$678</f>
        <v>0</v>
      </c>
      <c r="N678" s="165">
        <f>$N$677+$L$678</f>
        <v>0</v>
      </c>
      <c r="O678" s="164">
        <f>$O$677+$M$678</f>
        <v>0</v>
      </c>
      <c r="P678" s="165">
        <f>$P$677+$N$678</f>
        <v>0</v>
      </c>
      <c r="Q678" s="164">
        <f>$Q$677+$O$678</f>
        <v>0</v>
      </c>
      <c r="R678" s="165">
        <f>$R$677+$P$678</f>
        <v>0</v>
      </c>
      <c r="S678" s="164">
        <f>$S$677+$Q$678</f>
        <v>0</v>
      </c>
      <c r="T678" s="165">
        <f>$T$677+$R$678</f>
        <v>0</v>
      </c>
      <c r="U678" s="164">
        <f>$U$677+$S$678</f>
        <v>0</v>
      </c>
      <c r="V678" s="165">
        <f>$V$677+$T$678</f>
        <v>0</v>
      </c>
      <c r="W678" s="164">
        <f>$W$677+$U$678</f>
        <v>1</v>
      </c>
      <c r="X678" s="165">
        <f>$X$677+$V$678</f>
        <v>0</v>
      </c>
      <c r="Y678" s="164">
        <f>$Y$677+$W$678</f>
        <v>1</v>
      </c>
      <c r="Z678" s="165">
        <f>$Z$677+$X$678</f>
        <v>0</v>
      </c>
      <c r="AA678" s="164">
        <f>$AA$677+$Y$678</f>
        <v>1</v>
      </c>
      <c r="AB678" s="165">
        <f>$AB$677+$Z$678</f>
        <v>0</v>
      </c>
      <c r="AC678" s="98">
        <f t="shared" si="10"/>
        <v>0</v>
      </c>
    </row>
    <row r="679" spans="1:32" ht="15" customHeight="1">
      <c r="A679">
        <v>1</v>
      </c>
      <c r="B679" s="994" t="str">
        <f>'06.01-ELETRICO E LUMINOTECNICO'!$B$348</f>
        <v>06.08.100.19</v>
      </c>
      <c r="C679" s="996" t="str">
        <f>'06.01-ELETRICO E LUMINOTECNICO'!$C$348</f>
        <v>TOMADA ALTA DE EMBUTIR (1 MÓDULO), 2P+T 10 A, INCLUINDO SUPORTE E PLACA EM ALUMÍNIO - FORNECIMENTO E INSTALAÇÃO.</v>
      </c>
      <c r="D679" s="998">
        <f>'06.01-ELETRICO E LUMINOTECNICO'!$H$348</f>
        <v>0</v>
      </c>
      <c r="E679" s="175"/>
      <c r="F679" s="161">
        <f>$E$679*$D$679</f>
        <v>0</v>
      </c>
      <c r="G679" s="176"/>
      <c r="H679" s="167">
        <f>$G$679*$D$679</f>
        <v>0</v>
      </c>
      <c r="I679" s="176"/>
      <c r="J679" s="167">
        <f>$I$679*$D$679</f>
        <v>0</v>
      </c>
      <c r="K679" s="176"/>
      <c r="L679" s="167">
        <f>$K$679*$D$679</f>
        <v>0</v>
      </c>
      <c r="M679" s="176"/>
      <c r="N679" s="167">
        <f>$M$679*$D$679</f>
        <v>0</v>
      </c>
      <c r="O679" s="176"/>
      <c r="P679" s="167">
        <f>$O$679*$D$679</f>
        <v>0</v>
      </c>
      <c r="Q679" s="176"/>
      <c r="R679" s="167">
        <f>$Q$679*$D$679</f>
        <v>0</v>
      </c>
      <c r="S679" s="176"/>
      <c r="T679" s="167">
        <f>$S$679*$D$679</f>
        <v>0</v>
      </c>
      <c r="U679" s="176"/>
      <c r="V679" s="167">
        <f>$U$679*$D$679</f>
        <v>0</v>
      </c>
      <c r="W679" s="176">
        <v>1</v>
      </c>
      <c r="X679" s="167">
        <f>$W$679*$D$679</f>
        <v>0</v>
      </c>
      <c r="Y679" s="176"/>
      <c r="Z679" s="167">
        <f>$Y$679*$D$679</f>
        <v>0</v>
      </c>
      <c r="AA679" s="176"/>
      <c r="AB679" s="167">
        <f>$AA$679*$D$679</f>
        <v>0</v>
      </c>
      <c r="AC679" s="98">
        <f t="shared" si="10"/>
        <v>0</v>
      </c>
      <c r="AF679" t="s">
        <v>2566</v>
      </c>
    </row>
    <row r="680" spans="1:32" ht="15" customHeight="1" thickBot="1">
      <c r="A680">
        <v>2</v>
      </c>
      <c r="B680" s="995"/>
      <c r="C680" s="997"/>
      <c r="D680" s="999"/>
      <c r="E680" s="162">
        <f>$E$679</f>
        <v>0</v>
      </c>
      <c r="F680" s="163">
        <f>$F$679</f>
        <v>0</v>
      </c>
      <c r="G680" s="164">
        <f>$G$679+$E$680</f>
        <v>0</v>
      </c>
      <c r="H680" s="165">
        <f>$H$679+$F$680</f>
        <v>0</v>
      </c>
      <c r="I680" s="164">
        <f>$I$679+$G$680</f>
        <v>0</v>
      </c>
      <c r="J680" s="165">
        <f>$J$679+$H$680</f>
        <v>0</v>
      </c>
      <c r="K680" s="164">
        <f>$K$679+$I$680</f>
        <v>0</v>
      </c>
      <c r="L680" s="165">
        <f>$L$679+$J$680</f>
        <v>0</v>
      </c>
      <c r="M680" s="164">
        <f>$M$679+$K$680</f>
        <v>0</v>
      </c>
      <c r="N680" s="165">
        <f>$N$679+$L$680</f>
        <v>0</v>
      </c>
      <c r="O680" s="164">
        <f>$O$679+$M$680</f>
        <v>0</v>
      </c>
      <c r="P680" s="165">
        <f>$P$679+$N$680</f>
        <v>0</v>
      </c>
      <c r="Q680" s="164">
        <f>$Q$679+$O$680</f>
        <v>0</v>
      </c>
      <c r="R680" s="165">
        <f>$R$679+$P$680</f>
        <v>0</v>
      </c>
      <c r="S680" s="164">
        <f>$S$679+$Q$680</f>
        <v>0</v>
      </c>
      <c r="T680" s="165">
        <f>$T$679+$R$680</f>
        <v>0</v>
      </c>
      <c r="U680" s="164">
        <f>$U$679+$S$680</f>
        <v>0</v>
      </c>
      <c r="V680" s="165">
        <f>$V$679+$T$680</f>
        <v>0</v>
      </c>
      <c r="W680" s="164">
        <f>$W$679+$U$680</f>
        <v>1</v>
      </c>
      <c r="X680" s="165">
        <f>$X$679+$V$680</f>
        <v>0</v>
      </c>
      <c r="Y680" s="164">
        <f>$Y$679+$W$680</f>
        <v>1</v>
      </c>
      <c r="Z680" s="165">
        <f>$Z$679+$X$680</f>
        <v>0</v>
      </c>
      <c r="AA680" s="164">
        <f>$AA$679+$Y$680</f>
        <v>1</v>
      </c>
      <c r="AB680" s="165">
        <f>$AB$679+$Z$680</f>
        <v>0</v>
      </c>
      <c r="AC680" s="98">
        <f t="shared" si="10"/>
        <v>0</v>
      </c>
    </row>
    <row r="681" spans="1:32" ht="15" customHeight="1">
      <c r="A681">
        <v>1</v>
      </c>
      <c r="B681" s="994" t="str">
        <f>'06.01-ELETRICO E LUMINOTECNICO'!$B$349</f>
        <v>06.08.100.20</v>
      </c>
      <c r="C681" s="996" t="str">
        <f>'06.01-ELETRICO E LUMINOTECNICO'!$C$349</f>
        <v>INTERRUPTOR SIMPLES (1 MÓDULO), 10A/250V, INCLUINDO SUPORTE E PLACA EM ALUMÍNIO- FORNECIMENTO E INSTALAÇÃO.</v>
      </c>
      <c r="D681" s="998">
        <f>'06.01-ELETRICO E LUMINOTECNICO'!$H$349</f>
        <v>0</v>
      </c>
      <c r="E681" s="175"/>
      <c r="F681" s="161">
        <f>$E$681*$D$681</f>
        <v>0</v>
      </c>
      <c r="G681" s="176"/>
      <c r="H681" s="167">
        <f>$G$681*$D$681</f>
        <v>0</v>
      </c>
      <c r="I681" s="176"/>
      <c r="J681" s="167">
        <f>$I$681*$D$681</f>
        <v>0</v>
      </c>
      <c r="K681" s="176"/>
      <c r="L681" s="167">
        <f>$K$681*$D$681</f>
        <v>0</v>
      </c>
      <c r="M681" s="176"/>
      <c r="N681" s="167">
        <f>$M$681*$D$681</f>
        <v>0</v>
      </c>
      <c r="O681" s="176"/>
      <c r="P681" s="167">
        <f>$O$681*$D$681</f>
        <v>0</v>
      </c>
      <c r="Q681" s="176"/>
      <c r="R681" s="167">
        <f>$Q$681*$D$681</f>
        <v>0</v>
      </c>
      <c r="S681" s="176"/>
      <c r="T681" s="167">
        <f>$S$681*$D$681</f>
        <v>0</v>
      </c>
      <c r="U681" s="176"/>
      <c r="V681" s="167">
        <f>$U$681*$D$681</f>
        <v>0</v>
      </c>
      <c r="W681" s="176">
        <v>1</v>
      </c>
      <c r="X681" s="167">
        <f>$W$681*$D$681</f>
        <v>0</v>
      </c>
      <c r="Y681" s="176"/>
      <c r="Z681" s="167">
        <f>$Y$681*$D$681</f>
        <v>0</v>
      </c>
      <c r="AA681" s="176"/>
      <c r="AB681" s="167">
        <f>$AA$681*$D$681</f>
        <v>0</v>
      </c>
      <c r="AC681" s="98">
        <f t="shared" si="10"/>
        <v>0</v>
      </c>
      <c r="AF681" t="s">
        <v>2567</v>
      </c>
    </row>
    <row r="682" spans="1:32" ht="15" customHeight="1" thickBot="1">
      <c r="A682">
        <v>2</v>
      </c>
      <c r="B682" s="995"/>
      <c r="C682" s="997"/>
      <c r="D682" s="999"/>
      <c r="E682" s="162">
        <f>$E$681</f>
        <v>0</v>
      </c>
      <c r="F682" s="163">
        <f>$F$681</f>
        <v>0</v>
      </c>
      <c r="G682" s="164">
        <f>$G$681+$E$682</f>
        <v>0</v>
      </c>
      <c r="H682" s="165">
        <f>$H$681+$F$682</f>
        <v>0</v>
      </c>
      <c r="I682" s="164">
        <f>$I$681+$G$682</f>
        <v>0</v>
      </c>
      <c r="J682" s="165">
        <f>$J$681+$H$682</f>
        <v>0</v>
      </c>
      <c r="K682" s="164">
        <f>$K$681+$I$682</f>
        <v>0</v>
      </c>
      <c r="L682" s="165">
        <f>$L$681+$J$682</f>
        <v>0</v>
      </c>
      <c r="M682" s="164">
        <f>$M$681+$K$682</f>
        <v>0</v>
      </c>
      <c r="N682" s="165">
        <f>$N$681+$L$682</f>
        <v>0</v>
      </c>
      <c r="O682" s="164">
        <f>$O$681+$M$682</f>
        <v>0</v>
      </c>
      <c r="P682" s="165">
        <f>$P$681+$N$682</f>
        <v>0</v>
      </c>
      <c r="Q682" s="164">
        <f>$Q$681+$O$682</f>
        <v>0</v>
      </c>
      <c r="R682" s="165">
        <f>$R$681+$P$682</f>
        <v>0</v>
      </c>
      <c r="S682" s="164">
        <f>$S$681+$Q$682</f>
        <v>0</v>
      </c>
      <c r="T682" s="165">
        <f>$T$681+$R$682</f>
        <v>0</v>
      </c>
      <c r="U682" s="164">
        <f>$U$681+$S$682</f>
        <v>0</v>
      </c>
      <c r="V682" s="165">
        <f>$V$681+$T$682</f>
        <v>0</v>
      </c>
      <c r="W682" s="164">
        <f>$W$681+$U$682</f>
        <v>1</v>
      </c>
      <c r="X682" s="165">
        <f>$X$681+$V$682</f>
        <v>0</v>
      </c>
      <c r="Y682" s="164">
        <f>$Y$681+$W$682</f>
        <v>1</v>
      </c>
      <c r="Z682" s="165">
        <f>$Z$681+$X$682</f>
        <v>0</v>
      </c>
      <c r="AA682" s="164">
        <f>$AA$681+$Y$682</f>
        <v>1</v>
      </c>
      <c r="AB682" s="165">
        <f>$AB$681+$Z$682</f>
        <v>0</v>
      </c>
      <c r="AC682" s="98">
        <f t="shared" si="10"/>
        <v>0</v>
      </c>
    </row>
    <row r="683" spans="1:32" ht="15" customHeight="1">
      <c r="A683">
        <v>1</v>
      </c>
      <c r="B683" s="994" t="str">
        <f>'06.01-ELETRICO E LUMINOTECNICO'!$B$350</f>
        <v>06.08.100.21</v>
      </c>
      <c r="C683" s="996" t="str">
        <f>'06.01-ELETRICO E LUMINOTECNICO'!$C$350</f>
        <v>LUMINÁRIA COMERCIAL COM ALETAS DE SOBREPOR COMPLETA, PARA DUAS (2) LÂMPADAS TUBULARES LED 2X18W-ØT8, TEMPERATURA DA COR 6500K, FORNECIMENTO E INSTALAÇÃO, INCLUSIVE BASE E LÂMPADA</v>
      </c>
      <c r="D683" s="998">
        <f>'06.01-ELETRICO E LUMINOTECNICO'!$H$350</f>
        <v>0</v>
      </c>
      <c r="E683" s="175"/>
      <c r="F683" s="161">
        <f>$E$683*$D$683</f>
        <v>0</v>
      </c>
      <c r="G683" s="176"/>
      <c r="H683" s="167">
        <f>$G$683*$D$683</f>
        <v>0</v>
      </c>
      <c r="I683" s="176"/>
      <c r="J683" s="167">
        <f>$I$683*$D$683</f>
        <v>0</v>
      </c>
      <c r="K683" s="176"/>
      <c r="L683" s="167">
        <f>$K$683*$D$683</f>
        <v>0</v>
      </c>
      <c r="M683" s="176"/>
      <c r="N683" s="167">
        <f>$M$683*$D$683</f>
        <v>0</v>
      </c>
      <c r="O683" s="176"/>
      <c r="P683" s="167">
        <f>$O$683*$D$683</f>
        <v>0</v>
      </c>
      <c r="Q683" s="176"/>
      <c r="R683" s="167">
        <f>$Q$683*$D$683</f>
        <v>0</v>
      </c>
      <c r="S683" s="176"/>
      <c r="T683" s="167">
        <f>$S$683*$D$683</f>
        <v>0</v>
      </c>
      <c r="U683" s="176"/>
      <c r="V683" s="167">
        <f>$U$683*$D$683</f>
        <v>0</v>
      </c>
      <c r="W683" s="176">
        <v>1</v>
      </c>
      <c r="X683" s="167">
        <f>$W$683*$D$683</f>
        <v>0</v>
      </c>
      <c r="Y683" s="176"/>
      <c r="Z683" s="167">
        <f>$Y$683*$D$683</f>
        <v>0</v>
      </c>
      <c r="AA683" s="176"/>
      <c r="AB683" s="167">
        <f>$AA$683*$D$683</f>
        <v>0</v>
      </c>
      <c r="AC683" s="98">
        <f t="shared" si="10"/>
        <v>0</v>
      </c>
      <c r="AF683" t="s">
        <v>2568</v>
      </c>
    </row>
    <row r="684" spans="1:32" ht="15" customHeight="1" thickBot="1">
      <c r="A684">
        <v>2</v>
      </c>
      <c r="B684" s="995"/>
      <c r="C684" s="997"/>
      <c r="D684" s="999"/>
      <c r="E684" s="162">
        <f>$E$683</f>
        <v>0</v>
      </c>
      <c r="F684" s="163">
        <f>$F$683</f>
        <v>0</v>
      </c>
      <c r="G684" s="164">
        <f>$G$683+$E$684</f>
        <v>0</v>
      </c>
      <c r="H684" s="165">
        <f>$H$683+$F$684</f>
        <v>0</v>
      </c>
      <c r="I684" s="164">
        <f>$I$683+$G$684</f>
        <v>0</v>
      </c>
      <c r="J684" s="165">
        <f>$J$683+$H$684</f>
        <v>0</v>
      </c>
      <c r="K684" s="164">
        <f>$K$683+$I$684</f>
        <v>0</v>
      </c>
      <c r="L684" s="165">
        <f>$L$683+$J$684</f>
        <v>0</v>
      </c>
      <c r="M684" s="164">
        <f>$M$683+$K$684</f>
        <v>0</v>
      </c>
      <c r="N684" s="165">
        <f>$N$683+$L$684</f>
        <v>0</v>
      </c>
      <c r="O684" s="164">
        <f>$O$683+$M$684</f>
        <v>0</v>
      </c>
      <c r="P684" s="165">
        <f>$P$683+$N$684</f>
        <v>0</v>
      </c>
      <c r="Q684" s="164">
        <f>$Q$683+$O$684</f>
        <v>0</v>
      </c>
      <c r="R684" s="165">
        <f>$R$683+$P$684</f>
        <v>0</v>
      </c>
      <c r="S684" s="164">
        <f>$S$683+$Q$684</f>
        <v>0</v>
      </c>
      <c r="T684" s="165">
        <f>$T$683+$R$684</f>
        <v>0</v>
      </c>
      <c r="U684" s="164">
        <f>$U$683+$S$684</f>
        <v>0</v>
      </c>
      <c r="V684" s="165">
        <f>$V$683+$T$684</f>
        <v>0</v>
      </c>
      <c r="W684" s="164">
        <f>$W$683+$U$684</f>
        <v>1</v>
      </c>
      <c r="X684" s="165">
        <f>$X$683+$V$684</f>
        <v>0</v>
      </c>
      <c r="Y684" s="164">
        <f>$Y$683+$W$684</f>
        <v>1</v>
      </c>
      <c r="Z684" s="165">
        <f>$Z$683+$X$684</f>
        <v>0</v>
      </c>
      <c r="AA684" s="164">
        <f>$AA$683+$Y$684</f>
        <v>1</v>
      </c>
      <c r="AB684" s="165">
        <f>$AB$683+$Z$684</f>
        <v>0</v>
      </c>
      <c r="AC684" s="98">
        <f t="shared" si="10"/>
        <v>0</v>
      </c>
    </row>
    <row r="685" spans="1:32" ht="15" customHeight="1">
      <c r="A685">
        <v>1</v>
      </c>
      <c r="B685" s="994" t="str">
        <f>'06.01-ELETRICO E LUMINOTECNICO'!$B$351</f>
        <v>06.08.100.22</v>
      </c>
      <c r="C685" s="996" t="str">
        <f>'06.01-ELETRICO E LUMINOTECNICO'!$C$351</f>
        <v>LUMINÁRIA COMERCIAL COM ALETAS DE SOBREPOR COMPLETA, PARA QUATRO (4) LÂMPADAS TUBULARES
LED 4X18W-ØT8, TEMPERATURA DA COR 6500K, FORNECIMENTO E INSTALAÇÃO, INCLUSIVE BASE E LÂMPADA</v>
      </c>
      <c r="D685" s="998">
        <f>'06.01-ELETRICO E LUMINOTECNICO'!$H$351</f>
        <v>0</v>
      </c>
      <c r="E685" s="175"/>
      <c r="F685" s="161">
        <f>$E$685*$D$685</f>
        <v>0</v>
      </c>
      <c r="G685" s="176"/>
      <c r="H685" s="167">
        <f>$G$685*$D$685</f>
        <v>0</v>
      </c>
      <c r="I685" s="176"/>
      <c r="J685" s="167">
        <f>$I$685*$D$685</f>
        <v>0</v>
      </c>
      <c r="K685" s="176"/>
      <c r="L685" s="167">
        <f>$K$685*$D$685</f>
        <v>0</v>
      </c>
      <c r="M685" s="176"/>
      <c r="N685" s="167">
        <f>$M$685*$D$685</f>
        <v>0</v>
      </c>
      <c r="O685" s="176"/>
      <c r="P685" s="167">
        <f>$O$685*$D$685</f>
        <v>0</v>
      </c>
      <c r="Q685" s="176"/>
      <c r="R685" s="167">
        <f>$Q$685*$D$685</f>
        <v>0</v>
      </c>
      <c r="S685" s="176"/>
      <c r="T685" s="167">
        <f>$S$685*$D$685</f>
        <v>0</v>
      </c>
      <c r="U685" s="176"/>
      <c r="V685" s="167">
        <f>$U$685*$D$685</f>
        <v>0</v>
      </c>
      <c r="W685" s="176">
        <v>1</v>
      </c>
      <c r="X685" s="167">
        <f>$W$685*$D$685</f>
        <v>0</v>
      </c>
      <c r="Y685" s="176"/>
      <c r="Z685" s="167">
        <f>$Y$685*$D$685</f>
        <v>0</v>
      </c>
      <c r="AA685" s="176"/>
      <c r="AB685" s="167">
        <f>$AA$685*$D$685</f>
        <v>0</v>
      </c>
      <c r="AC685" s="98">
        <f t="shared" si="10"/>
        <v>0</v>
      </c>
      <c r="AF685" t="s">
        <v>2569</v>
      </c>
    </row>
    <row r="686" spans="1:32" ht="15" customHeight="1" thickBot="1">
      <c r="A686">
        <v>2</v>
      </c>
      <c r="B686" s="995"/>
      <c r="C686" s="997"/>
      <c r="D686" s="999"/>
      <c r="E686" s="162">
        <f>$E$685</f>
        <v>0</v>
      </c>
      <c r="F686" s="163">
        <f>$F$685</f>
        <v>0</v>
      </c>
      <c r="G686" s="164">
        <f>$G$685+$E$686</f>
        <v>0</v>
      </c>
      <c r="H686" s="165">
        <f>$H$685+$F$686</f>
        <v>0</v>
      </c>
      <c r="I686" s="164">
        <f>$I$685+$G$686</f>
        <v>0</v>
      </c>
      <c r="J686" s="165">
        <f>$J$685+$H$686</f>
        <v>0</v>
      </c>
      <c r="K686" s="164">
        <f>$K$685+$I$686</f>
        <v>0</v>
      </c>
      <c r="L686" s="165">
        <f>$L$685+$J$686</f>
        <v>0</v>
      </c>
      <c r="M686" s="164">
        <f>$M$685+$K$686</f>
        <v>0</v>
      </c>
      <c r="N686" s="165">
        <f>$N$685+$L$686</f>
        <v>0</v>
      </c>
      <c r="O686" s="164">
        <f>$O$685+$M$686</f>
        <v>0</v>
      </c>
      <c r="P686" s="165">
        <f>$P$685+$N$686</f>
        <v>0</v>
      </c>
      <c r="Q686" s="164">
        <f>$Q$685+$O$686</f>
        <v>0</v>
      </c>
      <c r="R686" s="165">
        <f>$R$685+$P$686</f>
        <v>0</v>
      </c>
      <c r="S686" s="164">
        <f>$S$685+$Q$686</f>
        <v>0</v>
      </c>
      <c r="T686" s="165">
        <f>$T$685+$R$686</f>
        <v>0</v>
      </c>
      <c r="U686" s="164">
        <f>$U$685+$S$686</f>
        <v>0</v>
      </c>
      <c r="V686" s="165">
        <f>$V$685+$T$686</f>
        <v>0</v>
      </c>
      <c r="W686" s="164">
        <f>$W$685+$U$686</f>
        <v>1</v>
      </c>
      <c r="X686" s="165">
        <f>$X$685+$V$686</f>
        <v>0</v>
      </c>
      <c r="Y686" s="164">
        <f>$Y$685+$W$686</f>
        <v>1</v>
      </c>
      <c r="Z686" s="165">
        <f>$Z$685+$X$686</f>
        <v>0</v>
      </c>
      <c r="AA686" s="164">
        <f>$AA$685+$Y$686</f>
        <v>1</v>
      </c>
      <c r="AB686" s="165">
        <f>$AB$685+$Z$686</f>
        <v>0</v>
      </c>
      <c r="AC686" s="98">
        <f t="shared" si="10"/>
        <v>0</v>
      </c>
    </row>
    <row r="687" spans="1:32" ht="13.5" thickBot="1">
      <c r="B687" s="76" t="str">
        <f>'06.01-ELETRICO E LUMINOTECNICO'!$B$352</f>
        <v>06.09.000</v>
      </c>
      <c r="C687" s="40" t="str">
        <f>'06.01-ELETRICO E LUMINOTECNICO'!$C$352</f>
        <v>BLOCO K</v>
      </c>
      <c r="D687" s="106">
        <f>'06.01-ELETRICO E LUMINOTECNICO'!$H$352</f>
        <v>0</v>
      </c>
      <c r="E687" s="177"/>
      <c r="F687" s="178"/>
      <c r="G687" s="179"/>
      <c r="H687" s="180"/>
      <c r="I687" s="179"/>
      <c r="J687" s="180"/>
      <c r="K687" s="179"/>
      <c r="L687" s="180"/>
      <c r="M687" s="179"/>
      <c r="N687" s="180"/>
      <c r="O687" s="179"/>
      <c r="P687" s="180"/>
      <c r="Q687" s="179"/>
      <c r="R687" s="180"/>
      <c r="S687" s="179"/>
      <c r="T687" s="180"/>
      <c r="U687" s="179"/>
      <c r="V687" s="180"/>
      <c r="W687" s="179"/>
      <c r="X687" s="180"/>
      <c r="Y687" s="179"/>
      <c r="Z687" s="180"/>
      <c r="AA687" s="179"/>
      <c r="AB687" s="180"/>
      <c r="AC687" s="98">
        <f t="shared" si="10"/>
        <v>0</v>
      </c>
      <c r="AF687" s="200" t="s">
        <v>1199</v>
      </c>
    </row>
    <row r="688" spans="1:32" ht="15" customHeight="1">
      <c r="A688">
        <v>1</v>
      </c>
      <c r="B688" s="994" t="str">
        <f>'06.01-ELETRICO E LUMINOTECNICO'!$B$353</f>
        <v>06.09.100.01</v>
      </c>
      <c r="C688" s="996" t="str">
        <f>'06.01-ELETRICO E LUMINOTECNICO'!$C$353</f>
        <v>REMOÇÃO DE INSTALAÇÕES ELÉTRICAS (INTERRUPTORES/TOMADAS), INCLUSIVE RECOMPOSIÇÃO COM ARGAMASSA E ACABAMENTO EM MASSA LÁTEX</v>
      </c>
      <c r="D688" s="998">
        <f>'06.01-ELETRICO E LUMINOTECNICO'!$H$353</f>
        <v>0</v>
      </c>
      <c r="E688" s="175"/>
      <c r="F688" s="161">
        <f>$E$688*$D$688</f>
        <v>0</v>
      </c>
      <c r="G688" s="176"/>
      <c r="H688" s="167">
        <f>$G$688*$D$688</f>
        <v>0</v>
      </c>
      <c r="I688" s="176"/>
      <c r="J688" s="167">
        <f>$I$688*$D$688</f>
        <v>0</v>
      </c>
      <c r="K688" s="176"/>
      <c r="L688" s="167">
        <f>$K$688*$D$688</f>
        <v>0</v>
      </c>
      <c r="M688" s="176"/>
      <c r="N688" s="167">
        <f>$M$688*$D$688</f>
        <v>0</v>
      </c>
      <c r="O688" s="176"/>
      <c r="P688" s="167">
        <f>$O$688*$D$688</f>
        <v>0</v>
      </c>
      <c r="Q688" s="176"/>
      <c r="R688" s="167">
        <f>$Q$688*$D$688</f>
        <v>0</v>
      </c>
      <c r="S688" s="176"/>
      <c r="T688" s="167">
        <f>$S$688*$D$688</f>
        <v>0</v>
      </c>
      <c r="U688" s="176"/>
      <c r="V688" s="167">
        <f>$U$688*$D$688</f>
        <v>0</v>
      </c>
      <c r="W688" s="176">
        <v>1</v>
      </c>
      <c r="X688" s="167">
        <f>$W$688*$D$688</f>
        <v>0</v>
      </c>
      <c r="Y688" s="176"/>
      <c r="Z688" s="167">
        <f>$Y$688*$D$688</f>
        <v>0</v>
      </c>
      <c r="AA688" s="176"/>
      <c r="AB688" s="167">
        <f>$AA$688*$D$688</f>
        <v>0</v>
      </c>
      <c r="AC688" s="98">
        <f t="shared" si="10"/>
        <v>0</v>
      </c>
      <c r="AF688" t="s">
        <v>2570</v>
      </c>
    </row>
    <row r="689" spans="1:32" ht="15" customHeight="1" thickBot="1">
      <c r="A689">
        <v>2</v>
      </c>
      <c r="B689" s="995"/>
      <c r="C689" s="997"/>
      <c r="D689" s="999"/>
      <c r="E689" s="162">
        <f>$E$688</f>
        <v>0</v>
      </c>
      <c r="F689" s="163">
        <f>$F$688</f>
        <v>0</v>
      </c>
      <c r="G689" s="164">
        <f>$G$688+$E$689</f>
        <v>0</v>
      </c>
      <c r="H689" s="165">
        <f>$H$688+$F$689</f>
        <v>0</v>
      </c>
      <c r="I689" s="164">
        <f>$I$688+$G$689</f>
        <v>0</v>
      </c>
      <c r="J689" s="165">
        <f>$J$688+$H$689</f>
        <v>0</v>
      </c>
      <c r="K689" s="164">
        <f>$K$688+$I$689</f>
        <v>0</v>
      </c>
      <c r="L689" s="165">
        <f>$L$688+$J$689</f>
        <v>0</v>
      </c>
      <c r="M689" s="164">
        <f>$M$688+$K$689</f>
        <v>0</v>
      </c>
      <c r="N689" s="165">
        <f>$N$688+$L$689</f>
        <v>0</v>
      </c>
      <c r="O689" s="164">
        <f>$O$688+$M$689</f>
        <v>0</v>
      </c>
      <c r="P689" s="165">
        <f>$P$688+$N$689</f>
        <v>0</v>
      </c>
      <c r="Q689" s="164">
        <f>$Q$688+$O$689</f>
        <v>0</v>
      </c>
      <c r="R689" s="165">
        <f>$R$688+$P$689</f>
        <v>0</v>
      </c>
      <c r="S689" s="164">
        <f>$S$688+$Q$689</f>
        <v>0</v>
      </c>
      <c r="T689" s="165">
        <f>$T$688+$R$689</f>
        <v>0</v>
      </c>
      <c r="U689" s="164">
        <f>$U$688+$S$689</f>
        <v>0</v>
      </c>
      <c r="V689" s="165">
        <f>$V$688+$T$689</f>
        <v>0</v>
      </c>
      <c r="W689" s="164">
        <f>$W$688+$U$689</f>
        <v>1</v>
      </c>
      <c r="X689" s="165">
        <f>$X$688+$V$689</f>
        <v>0</v>
      </c>
      <c r="Y689" s="164">
        <f>$Y$688+$W$689</f>
        <v>1</v>
      </c>
      <c r="Z689" s="165">
        <f>$Z$688+$X$689</f>
        <v>0</v>
      </c>
      <c r="AA689" s="164">
        <f>$AA$688+$Y$689</f>
        <v>1</v>
      </c>
      <c r="AB689" s="165">
        <f>$AB$688+$Z$689</f>
        <v>0</v>
      </c>
      <c r="AC689" s="98">
        <f t="shared" si="10"/>
        <v>0</v>
      </c>
    </row>
    <row r="690" spans="1:32" ht="15" customHeight="1">
      <c r="A690">
        <v>1</v>
      </c>
      <c r="B690" s="994" t="str">
        <f>'06.01-ELETRICO E LUMINOTECNICO'!$B$354</f>
        <v>06.09.100.02</v>
      </c>
      <c r="C690" s="996" t="str">
        <f>'06.01-ELETRICO E LUMINOTECNICO'!$C$354</f>
        <v>REMOÇÃO DE INSTALAÇÕES ELÉTRICAS (QUADROS), INCLUSIVE RECOMPOSIÇÃO COM ARGAMASSA E ACABAMENTO EM MASSA LÁTEX</v>
      </c>
      <c r="D690" s="998">
        <f>'06.01-ELETRICO E LUMINOTECNICO'!$H$354</f>
        <v>0</v>
      </c>
      <c r="E690" s="175"/>
      <c r="F690" s="161">
        <f>$E$690*$D$690</f>
        <v>0</v>
      </c>
      <c r="G690" s="176"/>
      <c r="H690" s="167">
        <f>$G$690*$D$690</f>
        <v>0</v>
      </c>
      <c r="I690" s="176"/>
      <c r="J690" s="167">
        <f>$I$690*$D$690</f>
        <v>0</v>
      </c>
      <c r="K690" s="176"/>
      <c r="L690" s="167">
        <f>$K$690*$D$690</f>
        <v>0</v>
      </c>
      <c r="M690" s="176"/>
      <c r="N690" s="167">
        <f>$M$690*$D$690</f>
        <v>0</v>
      </c>
      <c r="O690" s="176"/>
      <c r="P690" s="167">
        <f>$O$690*$D$690</f>
        <v>0</v>
      </c>
      <c r="Q690" s="176"/>
      <c r="R690" s="167">
        <f>$Q$690*$D$690</f>
        <v>0</v>
      </c>
      <c r="S690" s="176"/>
      <c r="T690" s="167">
        <f>$S$690*$D$690</f>
        <v>0</v>
      </c>
      <c r="U690" s="176"/>
      <c r="V690" s="167">
        <f>$U$690*$D$690</f>
        <v>0</v>
      </c>
      <c r="W690" s="176">
        <v>1</v>
      </c>
      <c r="X690" s="167">
        <f>$W$690*$D$690</f>
        <v>0</v>
      </c>
      <c r="Y690" s="176"/>
      <c r="Z690" s="167">
        <f>$Y$690*$D$690</f>
        <v>0</v>
      </c>
      <c r="AA690" s="176"/>
      <c r="AB690" s="167">
        <f>$AA$690*$D$690</f>
        <v>0</v>
      </c>
      <c r="AC690" s="98">
        <f t="shared" si="10"/>
        <v>0</v>
      </c>
      <c r="AF690" t="s">
        <v>2571</v>
      </c>
    </row>
    <row r="691" spans="1:32" ht="15" customHeight="1" thickBot="1">
      <c r="A691">
        <v>2</v>
      </c>
      <c r="B691" s="995"/>
      <c r="C691" s="997"/>
      <c r="D691" s="999"/>
      <c r="E691" s="162">
        <f>$E$690</f>
        <v>0</v>
      </c>
      <c r="F691" s="163">
        <f>$F$690</f>
        <v>0</v>
      </c>
      <c r="G691" s="164">
        <f>$G$690+$E$691</f>
        <v>0</v>
      </c>
      <c r="H691" s="165">
        <f>$H$690+$F$691</f>
        <v>0</v>
      </c>
      <c r="I691" s="164">
        <f>$I$690+$G$691</f>
        <v>0</v>
      </c>
      <c r="J691" s="165">
        <f>$J$690+$H$691</f>
        <v>0</v>
      </c>
      <c r="K691" s="164">
        <f>$K$690+$I$691</f>
        <v>0</v>
      </c>
      <c r="L691" s="165">
        <f>$L$690+$J$691</f>
        <v>0</v>
      </c>
      <c r="M691" s="164">
        <f>$M$690+$K$691</f>
        <v>0</v>
      </c>
      <c r="N691" s="165">
        <f>$N$690+$L$691</f>
        <v>0</v>
      </c>
      <c r="O691" s="164">
        <f>$O$690+$M$691</f>
        <v>0</v>
      </c>
      <c r="P691" s="165">
        <f>$P$690+$N$691</f>
        <v>0</v>
      </c>
      <c r="Q691" s="164">
        <f>$Q$690+$O$691</f>
        <v>0</v>
      </c>
      <c r="R691" s="165">
        <f>$R$690+$P$691</f>
        <v>0</v>
      </c>
      <c r="S691" s="164">
        <f>$S$690+$Q$691</f>
        <v>0</v>
      </c>
      <c r="T691" s="165">
        <f>$T$690+$R$691</f>
        <v>0</v>
      </c>
      <c r="U691" s="164">
        <f>$U$690+$S$691</f>
        <v>0</v>
      </c>
      <c r="V691" s="165">
        <f>$V$690+$T$691</f>
        <v>0</v>
      </c>
      <c r="W691" s="164">
        <f>$W$690+$U$691</f>
        <v>1</v>
      </c>
      <c r="X691" s="165">
        <f>$X$690+$V$691</f>
        <v>0</v>
      </c>
      <c r="Y691" s="164">
        <f>$Y$690+$W$691</f>
        <v>1</v>
      </c>
      <c r="Z691" s="165">
        <f>$Z$690+$X$691</f>
        <v>0</v>
      </c>
      <c r="AA691" s="164">
        <f>$AA$690+$Y$691</f>
        <v>1</v>
      </c>
      <c r="AB691" s="165">
        <f>$AB$690+$Z$691</f>
        <v>0</v>
      </c>
      <c r="AC691" s="98">
        <f t="shared" si="10"/>
        <v>0</v>
      </c>
    </row>
    <row r="692" spans="1:32" ht="15" customHeight="1">
      <c r="A692">
        <v>1</v>
      </c>
      <c r="B692" s="994" t="str">
        <f>'06.01-ELETRICO E LUMINOTECNICO'!$B$355</f>
        <v>06.09.100.03</v>
      </c>
      <c r="C692" s="996" t="str">
        <f>'06.01-ELETRICO E LUMINOTECNICO'!$C$355</f>
        <v>REMOÇÃO DE INSTALAÇÕES ELÉTRICAS (CABOS/ELETRODUTOS), INCLUSIVE RECOMPOSIÇÃO COM ARGAMASSA E ACABAMENTO EM MASSA LÁTEX</v>
      </c>
      <c r="D692" s="998">
        <f>'06.01-ELETRICO E LUMINOTECNICO'!$H$355</f>
        <v>0</v>
      </c>
      <c r="E692" s="175"/>
      <c r="F692" s="161">
        <f>$E$692*$D$692</f>
        <v>0</v>
      </c>
      <c r="G692" s="176"/>
      <c r="H692" s="167">
        <f>$G$692*$D$692</f>
        <v>0</v>
      </c>
      <c r="I692" s="176"/>
      <c r="J692" s="167">
        <f>$I$692*$D$692</f>
        <v>0</v>
      </c>
      <c r="K692" s="176"/>
      <c r="L692" s="167">
        <f>$K$692*$D$692</f>
        <v>0</v>
      </c>
      <c r="M692" s="176"/>
      <c r="N692" s="167">
        <f>$M$692*$D$692</f>
        <v>0</v>
      </c>
      <c r="O692" s="176"/>
      <c r="P692" s="167">
        <f>$O$692*$D$692</f>
        <v>0</v>
      </c>
      <c r="Q692" s="176"/>
      <c r="R692" s="167">
        <f>$Q$692*$D$692</f>
        <v>0</v>
      </c>
      <c r="S692" s="176"/>
      <c r="T692" s="167">
        <f>$S$692*$D$692</f>
        <v>0</v>
      </c>
      <c r="U692" s="176"/>
      <c r="V692" s="167">
        <f>$U$692*$D$692</f>
        <v>0</v>
      </c>
      <c r="W692" s="176">
        <v>1</v>
      </c>
      <c r="X692" s="167">
        <f>$W$692*$D$692</f>
        <v>0</v>
      </c>
      <c r="Y692" s="176"/>
      <c r="Z692" s="167">
        <f>$Y$692*$D$692</f>
        <v>0</v>
      </c>
      <c r="AA692" s="176"/>
      <c r="AB692" s="167">
        <f>$AA$692*$D$692</f>
        <v>0</v>
      </c>
      <c r="AC692" s="98">
        <f t="shared" si="10"/>
        <v>0</v>
      </c>
      <c r="AF692" t="s">
        <v>2572</v>
      </c>
    </row>
    <row r="693" spans="1:32" ht="15" customHeight="1" thickBot="1">
      <c r="A693">
        <v>2</v>
      </c>
      <c r="B693" s="995"/>
      <c r="C693" s="997"/>
      <c r="D693" s="999"/>
      <c r="E693" s="162">
        <f>$E$692</f>
        <v>0</v>
      </c>
      <c r="F693" s="163">
        <f>$F$692</f>
        <v>0</v>
      </c>
      <c r="G693" s="164">
        <f>$G$692+$E$693</f>
        <v>0</v>
      </c>
      <c r="H693" s="165">
        <f>$H$692+$F$693</f>
        <v>0</v>
      </c>
      <c r="I693" s="164">
        <f>$I$692+$G$693</f>
        <v>0</v>
      </c>
      <c r="J693" s="165">
        <f>$J$692+$H$693</f>
        <v>0</v>
      </c>
      <c r="K693" s="164">
        <f>$K$692+$I$693</f>
        <v>0</v>
      </c>
      <c r="L693" s="165">
        <f>$L$692+$J$693</f>
        <v>0</v>
      </c>
      <c r="M693" s="164">
        <f>$M$692+$K$693</f>
        <v>0</v>
      </c>
      <c r="N693" s="165">
        <f>$N$692+$L$693</f>
        <v>0</v>
      </c>
      <c r="O693" s="164">
        <f>$O$692+$M$693</f>
        <v>0</v>
      </c>
      <c r="P693" s="165">
        <f>$P$692+$N$693</f>
        <v>0</v>
      </c>
      <c r="Q693" s="164">
        <f>$Q$692+$O$693</f>
        <v>0</v>
      </c>
      <c r="R693" s="165">
        <f>$R$692+$P$693</f>
        <v>0</v>
      </c>
      <c r="S693" s="164">
        <f>$S$692+$Q$693</f>
        <v>0</v>
      </c>
      <c r="T693" s="165">
        <f>$T$692+$R$693</f>
        <v>0</v>
      </c>
      <c r="U693" s="164">
        <f>$U$692+$S$693</f>
        <v>0</v>
      </c>
      <c r="V693" s="165">
        <f>$V$692+$T$693</f>
        <v>0</v>
      </c>
      <c r="W693" s="164">
        <f>$W$692+$U$693</f>
        <v>1</v>
      </c>
      <c r="X693" s="165">
        <f>$X$692+$V$693</f>
        <v>0</v>
      </c>
      <c r="Y693" s="164">
        <f>$Y$692+$W$693</f>
        <v>1</v>
      </c>
      <c r="Z693" s="165">
        <f>$Z$692+$X$693</f>
        <v>0</v>
      </c>
      <c r="AA693" s="164">
        <f>$AA$692+$Y$693</f>
        <v>1</v>
      </c>
      <c r="AB693" s="165">
        <f>$AB$692+$Z$693</f>
        <v>0</v>
      </c>
      <c r="AC693" s="98">
        <f t="shared" si="10"/>
        <v>0</v>
      </c>
    </row>
    <row r="694" spans="1:32" ht="15" customHeight="1">
      <c r="A694">
        <v>1</v>
      </c>
      <c r="B694" s="994" t="str">
        <f>'06.01-ELETRICO E LUMINOTECNICO'!$B$356</f>
        <v>06.09.100.04</v>
      </c>
      <c r="C694" s="996" t="str">
        <f>'06.01-ELETRICO E LUMINOTECNICO'!$C$356</f>
        <v>QUADRO DE DISTRIBUIÇÃO COM BARRAMENTO TRIFÁSICO, DE SOBREPOR, EM CHAPA DE AÇO GALVANIZADO, PARA 24 DISJUNTORES DIN</v>
      </c>
      <c r="D694" s="998">
        <f>'06.01-ELETRICO E LUMINOTECNICO'!$H$356</f>
        <v>0</v>
      </c>
      <c r="E694" s="175"/>
      <c r="F694" s="161">
        <f>$E$694*$D$694</f>
        <v>0</v>
      </c>
      <c r="G694" s="176"/>
      <c r="H694" s="167">
        <f>$G$694*$D$694</f>
        <v>0</v>
      </c>
      <c r="I694" s="176"/>
      <c r="J694" s="167">
        <f>$I$694*$D$694</f>
        <v>0</v>
      </c>
      <c r="K694" s="176"/>
      <c r="L694" s="167">
        <f>$K$694*$D$694</f>
        <v>0</v>
      </c>
      <c r="M694" s="176"/>
      <c r="N694" s="167">
        <f>$M$694*$D$694</f>
        <v>0</v>
      </c>
      <c r="O694" s="176"/>
      <c r="P694" s="167">
        <f>$O$694*$D$694</f>
        <v>0</v>
      </c>
      <c r="Q694" s="176"/>
      <c r="R694" s="167">
        <f>$Q$694*$D$694</f>
        <v>0</v>
      </c>
      <c r="S694" s="176"/>
      <c r="T694" s="167">
        <f>$S$694*$D$694</f>
        <v>0</v>
      </c>
      <c r="U694" s="176"/>
      <c r="V694" s="167">
        <f>$U$694*$D$694</f>
        <v>0</v>
      </c>
      <c r="W694" s="176">
        <v>1</v>
      </c>
      <c r="X694" s="167">
        <f>$W$694*$D$694</f>
        <v>0</v>
      </c>
      <c r="Y694" s="176"/>
      <c r="Z694" s="167">
        <f>$Y$694*$D$694</f>
        <v>0</v>
      </c>
      <c r="AA694" s="176"/>
      <c r="AB694" s="167">
        <f>$AA$694*$D$694</f>
        <v>0</v>
      </c>
      <c r="AC694" s="98">
        <f t="shared" si="10"/>
        <v>0</v>
      </c>
      <c r="AF694" t="s">
        <v>2573</v>
      </c>
    </row>
    <row r="695" spans="1:32" ht="15" customHeight="1" thickBot="1">
      <c r="A695">
        <v>2</v>
      </c>
      <c r="B695" s="995"/>
      <c r="C695" s="997"/>
      <c r="D695" s="999"/>
      <c r="E695" s="162">
        <f>$E$694</f>
        <v>0</v>
      </c>
      <c r="F695" s="163">
        <f>$F$694</f>
        <v>0</v>
      </c>
      <c r="G695" s="164">
        <f>$G$694+$E$695</f>
        <v>0</v>
      </c>
      <c r="H695" s="165">
        <f>$H$694+$F$695</f>
        <v>0</v>
      </c>
      <c r="I695" s="164">
        <f>$I$694+$G$695</f>
        <v>0</v>
      </c>
      <c r="J695" s="165">
        <f>$J$694+$H$695</f>
        <v>0</v>
      </c>
      <c r="K695" s="164">
        <f>$K$694+$I$695</f>
        <v>0</v>
      </c>
      <c r="L695" s="165">
        <f>$L$694+$J$695</f>
        <v>0</v>
      </c>
      <c r="M695" s="164">
        <f>$M$694+$K$695</f>
        <v>0</v>
      </c>
      <c r="N695" s="165">
        <f>$N$694+$L$695</f>
        <v>0</v>
      </c>
      <c r="O695" s="164">
        <f>$O$694+$M$695</f>
        <v>0</v>
      </c>
      <c r="P695" s="165">
        <f>$P$694+$N$695</f>
        <v>0</v>
      </c>
      <c r="Q695" s="164">
        <f>$Q$694+$O$695</f>
        <v>0</v>
      </c>
      <c r="R695" s="165">
        <f>$R$694+$P$695</f>
        <v>0</v>
      </c>
      <c r="S695" s="164">
        <f>$S$694+$Q$695</f>
        <v>0</v>
      </c>
      <c r="T695" s="165">
        <f>$T$694+$R$695</f>
        <v>0</v>
      </c>
      <c r="U695" s="164">
        <f>$U$694+$S$695</f>
        <v>0</v>
      </c>
      <c r="V695" s="165">
        <f>$V$694+$T$695</f>
        <v>0</v>
      </c>
      <c r="W695" s="164">
        <f>$W$694+$U$695</f>
        <v>1</v>
      </c>
      <c r="X695" s="165">
        <f>$X$694+$V$695</f>
        <v>0</v>
      </c>
      <c r="Y695" s="164">
        <f>$Y$694+$W$695</f>
        <v>1</v>
      </c>
      <c r="Z695" s="165">
        <f>$Z$694+$X$695</f>
        <v>0</v>
      </c>
      <c r="AA695" s="164">
        <f>$AA$694+$Y$695</f>
        <v>1</v>
      </c>
      <c r="AB695" s="165">
        <f>$AB$694+$Z$695</f>
        <v>0</v>
      </c>
      <c r="AC695" s="98">
        <f t="shared" si="10"/>
        <v>0</v>
      </c>
    </row>
    <row r="696" spans="1:32" ht="15" customHeight="1">
      <c r="A696">
        <v>1</v>
      </c>
      <c r="B696" s="994" t="str">
        <f>'06.01-ELETRICO E LUMINOTECNICO'!$B$357</f>
        <v>06.09.100.05</v>
      </c>
      <c r="C696" s="996" t="str">
        <f>'06.01-ELETRICO E LUMINOTECNICO'!$C$357</f>
        <v>QUADRO DE DISTRIBUIÇÃO COM BARRAMENTO TRIFÁSICO, DE SOBREPOR, EM CHAPA DE AÇO GALVANIZADO, PARA 36 DISJUNTORES DIN</v>
      </c>
      <c r="D696" s="998">
        <f>'06.01-ELETRICO E LUMINOTECNICO'!$H$357</f>
        <v>0</v>
      </c>
      <c r="E696" s="175"/>
      <c r="F696" s="161">
        <f>$E$696*$D$696</f>
        <v>0</v>
      </c>
      <c r="G696" s="176"/>
      <c r="H696" s="167">
        <f>$G$696*$D$696</f>
        <v>0</v>
      </c>
      <c r="I696" s="176"/>
      <c r="J696" s="167">
        <f>$I$696*$D$696</f>
        <v>0</v>
      </c>
      <c r="K696" s="176"/>
      <c r="L696" s="167">
        <f>$K$696*$D$696</f>
        <v>0</v>
      </c>
      <c r="M696" s="176"/>
      <c r="N696" s="167">
        <f>$M$696*$D$696</f>
        <v>0</v>
      </c>
      <c r="O696" s="176"/>
      <c r="P696" s="167">
        <f>$O$696*$D$696</f>
        <v>0</v>
      </c>
      <c r="Q696" s="176"/>
      <c r="R696" s="167">
        <f>$Q$696*$D$696</f>
        <v>0</v>
      </c>
      <c r="S696" s="176"/>
      <c r="T696" s="167">
        <f>$S$696*$D$696</f>
        <v>0</v>
      </c>
      <c r="U696" s="176"/>
      <c r="V696" s="167">
        <f>$U$696*$D$696</f>
        <v>0</v>
      </c>
      <c r="W696" s="176">
        <v>1</v>
      </c>
      <c r="X696" s="167">
        <f>$W$696*$D$696</f>
        <v>0</v>
      </c>
      <c r="Y696" s="176"/>
      <c r="Z696" s="167">
        <f>$Y$696*$D$696</f>
        <v>0</v>
      </c>
      <c r="AA696" s="176"/>
      <c r="AB696" s="167">
        <f>$AA$696*$D$696</f>
        <v>0</v>
      </c>
      <c r="AC696" s="98">
        <f t="shared" si="10"/>
        <v>0</v>
      </c>
      <c r="AF696" t="s">
        <v>2574</v>
      </c>
    </row>
    <row r="697" spans="1:32" ht="15" customHeight="1" thickBot="1">
      <c r="A697">
        <v>2</v>
      </c>
      <c r="B697" s="995"/>
      <c r="C697" s="997"/>
      <c r="D697" s="999"/>
      <c r="E697" s="162">
        <f>$E$696</f>
        <v>0</v>
      </c>
      <c r="F697" s="163">
        <f>$F$696</f>
        <v>0</v>
      </c>
      <c r="G697" s="164">
        <f>$G$696+$E$697</f>
        <v>0</v>
      </c>
      <c r="H697" s="165">
        <f>$H$696+$F$697</f>
        <v>0</v>
      </c>
      <c r="I697" s="164">
        <f>$I$696+$G$697</f>
        <v>0</v>
      </c>
      <c r="J697" s="165">
        <f>$J$696+$H$697</f>
        <v>0</v>
      </c>
      <c r="K697" s="164">
        <f>$K$696+$I$697</f>
        <v>0</v>
      </c>
      <c r="L697" s="165">
        <f>$L$696+$J$697</f>
        <v>0</v>
      </c>
      <c r="M697" s="164">
        <f>$M$696+$K$697</f>
        <v>0</v>
      </c>
      <c r="N697" s="165">
        <f>$N$696+$L$697</f>
        <v>0</v>
      </c>
      <c r="O697" s="164">
        <f>$O$696+$M$697</f>
        <v>0</v>
      </c>
      <c r="P697" s="165">
        <f>$P$696+$N$697</f>
        <v>0</v>
      </c>
      <c r="Q697" s="164">
        <f>$Q$696+$O$697</f>
        <v>0</v>
      </c>
      <c r="R697" s="165">
        <f>$R$696+$P$697</f>
        <v>0</v>
      </c>
      <c r="S697" s="164">
        <f>$S$696+$Q$697</f>
        <v>0</v>
      </c>
      <c r="T697" s="165">
        <f>$T$696+$R$697</f>
        <v>0</v>
      </c>
      <c r="U697" s="164">
        <f>$U$696+$S$697</f>
        <v>0</v>
      </c>
      <c r="V697" s="165">
        <f>$V$696+$T$697</f>
        <v>0</v>
      </c>
      <c r="W697" s="164">
        <f>$W$696+$U$697</f>
        <v>1</v>
      </c>
      <c r="X697" s="165">
        <f>$X$696+$V$697</f>
        <v>0</v>
      </c>
      <c r="Y697" s="164">
        <f>$Y$696+$W$697</f>
        <v>1</v>
      </c>
      <c r="Z697" s="165">
        <f>$Z$696+$X$697</f>
        <v>0</v>
      </c>
      <c r="AA697" s="164">
        <f>$AA$696+$Y$697</f>
        <v>1</v>
      </c>
      <c r="AB697" s="165">
        <f>$AB$696+$Z$697</f>
        <v>0</v>
      </c>
      <c r="AC697" s="98">
        <f t="shared" si="10"/>
        <v>0</v>
      </c>
    </row>
    <row r="698" spans="1:32" ht="15" customHeight="1">
      <c r="A698">
        <v>1</v>
      </c>
      <c r="B698" s="994" t="str">
        <f>'06.01-ELETRICO E LUMINOTECNICO'!$B$358</f>
        <v>06.09.100.06</v>
      </c>
      <c r="C698" s="996" t="str">
        <f>'06.01-ELETRICO E LUMINOTECNICO'!$C$358</f>
        <v>DISJUNTOR DR TETRAPOLAR 16A - FORNECIMENTO E INSTALAÇÃO</v>
      </c>
      <c r="D698" s="998">
        <f>'06.01-ELETRICO E LUMINOTECNICO'!$H$358</f>
        <v>0</v>
      </c>
      <c r="E698" s="175"/>
      <c r="F698" s="161">
        <f>$E$698*$D$698</f>
        <v>0</v>
      </c>
      <c r="G698" s="176"/>
      <c r="H698" s="167">
        <f>$G$698*$D$698</f>
        <v>0</v>
      </c>
      <c r="I698" s="176"/>
      <c r="J698" s="167">
        <f>$I$698*$D$698</f>
        <v>0</v>
      </c>
      <c r="K698" s="176"/>
      <c r="L698" s="167">
        <f>$K$698*$D$698</f>
        <v>0</v>
      </c>
      <c r="M698" s="176"/>
      <c r="N698" s="167">
        <f>$M$698*$D$698</f>
        <v>0</v>
      </c>
      <c r="O698" s="176"/>
      <c r="P698" s="167">
        <f>$O$698*$D$698</f>
        <v>0</v>
      </c>
      <c r="Q698" s="176"/>
      <c r="R698" s="167">
        <f>$Q$698*$D$698</f>
        <v>0</v>
      </c>
      <c r="S698" s="176"/>
      <c r="T698" s="167">
        <f>$S$698*$D$698</f>
        <v>0</v>
      </c>
      <c r="U698" s="176"/>
      <c r="V698" s="167">
        <f>$U$698*$D$698</f>
        <v>0</v>
      </c>
      <c r="W698" s="176">
        <v>1</v>
      </c>
      <c r="X698" s="167">
        <f>$W$698*$D$698</f>
        <v>0</v>
      </c>
      <c r="Y698" s="176"/>
      <c r="Z698" s="167">
        <f>$Y$698*$D$698</f>
        <v>0</v>
      </c>
      <c r="AA698" s="176"/>
      <c r="AB698" s="167">
        <f>$AA$698*$D$698</f>
        <v>0</v>
      </c>
      <c r="AC698" s="98">
        <f t="shared" si="10"/>
        <v>0</v>
      </c>
      <c r="AF698" t="s">
        <v>2575</v>
      </c>
    </row>
    <row r="699" spans="1:32" ht="15" customHeight="1" thickBot="1">
      <c r="A699">
        <v>2</v>
      </c>
      <c r="B699" s="995"/>
      <c r="C699" s="997"/>
      <c r="D699" s="999"/>
      <c r="E699" s="162">
        <f>$E$698</f>
        <v>0</v>
      </c>
      <c r="F699" s="163">
        <f>$F$698</f>
        <v>0</v>
      </c>
      <c r="G699" s="164">
        <f>$G$698+$E$699</f>
        <v>0</v>
      </c>
      <c r="H699" s="165">
        <f>$H$698+$F$699</f>
        <v>0</v>
      </c>
      <c r="I699" s="164">
        <f>$I$698+$G$699</f>
        <v>0</v>
      </c>
      <c r="J699" s="165">
        <f>$J$698+$H$699</f>
        <v>0</v>
      </c>
      <c r="K699" s="164">
        <f>$K$698+$I$699</f>
        <v>0</v>
      </c>
      <c r="L699" s="165">
        <f>$L$698+$J$699</f>
        <v>0</v>
      </c>
      <c r="M699" s="164">
        <f>$M$698+$K$699</f>
        <v>0</v>
      </c>
      <c r="N699" s="165">
        <f>$N$698+$L$699</f>
        <v>0</v>
      </c>
      <c r="O699" s="164">
        <f>$O$698+$M$699</f>
        <v>0</v>
      </c>
      <c r="P699" s="165">
        <f>$P$698+$N$699</f>
        <v>0</v>
      </c>
      <c r="Q699" s="164">
        <f>$Q$698+$O$699</f>
        <v>0</v>
      </c>
      <c r="R699" s="165">
        <f>$R$698+$P$699</f>
        <v>0</v>
      </c>
      <c r="S699" s="164">
        <f>$S$698+$Q$699</f>
        <v>0</v>
      </c>
      <c r="T699" s="165">
        <f>$T$698+$R$699</f>
        <v>0</v>
      </c>
      <c r="U699" s="164">
        <f>$U$698+$S$699</f>
        <v>0</v>
      </c>
      <c r="V699" s="165">
        <f>$V$698+$T$699</f>
        <v>0</v>
      </c>
      <c r="W699" s="164">
        <f>$W$698+$U$699</f>
        <v>1</v>
      </c>
      <c r="X699" s="165">
        <f>$X$698+$V$699</f>
        <v>0</v>
      </c>
      <c r="Y699" s="164">
        <f>$Y$698+$W$699</f>
        <v>1</v>
      </c>
      <c r="Z699" s="165">
        <f>$Z$698+$X$699</f>
        <v>0</v>
      </c>
      <c r="AA699" s="164">
        <f>$AA$698+$Y$699</f>
        <v>1</v>
      </c>
      <c r="AB699" s="165">
        <f>$AB$698+$Z$699</f>
        <v>0</v>
      </c>
      <c r="AC699" s="98">
        <f t="shared" si="10"/>
        <v>0</v>
      </c>
    </row>
    <row r="700" spans="1:32" ht="15" customHeight="1">
      <c r="A700">
        <v>1</v>
      </c>
      <c r="B700" s="994" t="str">
        <f>'06.01-ELETRICO E LUMINOTECNICO'!$B$359</f>
        <v>06.09.100.07</v>
      </c>
      <c r="C700" s="996" t="str">
        <f>'06.01-ELETRICO E LUMINOTECNICO'!$C$359</f>
        <v>DISPOSITIVO DPS 45KA-275V - FORNECIMENTO E INSTALAÇÃO</v>
      </c>
      <c r="D700" s="998">
        <f>'06.01-ELETRICO E LUMINOTECNICO'!$H$359</f>
        <v>0</v>
      </c>
      <c r="E700" s="175"/>
      <c r="F700" s="161">
        <f>$E$700*$D$700</f>
        <v>0</v>
      </c>
      <c r="G700" s="176"/>
      <c r="H700" s="167">
        <f>$G$700*$D$700</f>
        <v>0</v>
      </c>
      <c r="I700" s="176"/>
      <c r="J700" s="167">
        <f>$I$700*$D$700</f>
        <v>0</v>
      </c>
      <c r="K700" s="176"/>
      <c r="L700" s="167">
        <f>$K$700*$D$700</f>
        <v>0</v>
      </c>
      <c r="M700" s="176"/>
      <c r="N700" s="167">
        <f>$M$700*$D$700</f>
        <v>0</v>
      </c>
      <c r="O700" s="176"/>
      <c r="P700" s="167">
        <f>$O$700*$D$700</f>
        <v>0</v>
      </c>
      <c r="Q700" s="176"/>
      <c r="R700" s="167">
        <f>$Q$700*$D$700</f>
        <v>0</v>
      </c>
      <c r="S700" s="176"/>
      <c r="T700" s="167">
        <f>$S$700*$D$700</f>
        <v>0</v>
      </c>
      <c r="U700" s="176"/>
      <c r="V700" s="167">
        <f>$U$700*$D$700</f>
        <v>0</v>
      </c>
      <c r="W700" s="176">
        <v>1</v>
      </c>
      <c r="X700" s="167">
        <f>$W$700*$D$700</f>
        <v>0</v>
      </c>
      <c r="Y700" s="176"/>
      <c r="Z700" s="167">
        <f>$Y$700*$D$700</f>
        <v>0</v>
      </c>
      <c r="AA700" s="176"/>
      <c r="AB700" s="167">
        <f>$AA$700*$D$700</f>
        <v>0</v>
      </c>
      <c r="AC700" s="98">
        <f t="shared" si="10"/>
        <v>0</v>
      </c>
      <c r="AF700" t="s">
        <v>2576</v>
      </c>
    </row>
    <row r="701" spans="1:32" ht="15" customHeight="1" thickBot="1">
      <c r="A701">
        <v>2</v>
      </c>
      <c r="B701" s="995"/>
      <c r="C701" s="997"/>
      <c r="D701" s="999"/>
      <c r="E701" s="162">
        <f>$E$700</f>
        <v>0</v>
      </c>
      <c r="F701" s="163">
        <f>$F$700</f>
        <v>0</v>
      </c>
      <c r="G701" s="164">
        <f>$G$700+$E$701</f>
        <v>0</v>
      </c>
      <c r="H701" s="165">
        <f>$H$700+$F$701</f>
        <v>0</v>
      </c>
      <c r="I701" s="164">
        <f>$I$700+$G$701</f>
        <v>0</v>
      </c>
      <c r="J701" s="165">
        <f>$J$700+$H$701</f>
        <v>0</v>
      </c>
      <c r="K701" s="164">
        <f>$K$700+$I$701</f>
        <v>0</v>
      </c>
      <c r="L701" s="165">
        <f>$L$700+$J$701</f>
        <v>0</v>
      </c>
      <c r="M701" s="164">
        <f>$M$700+$K$701</f>
        <v>0</v>
      </c>
      <c r="N701" s="165">
        <f>$N$700+$L$701</f>
        <v>0</v>
      </c>
      <c r="O701" s="164">
        <f>$O$700+$M$701</f>
        <v>0</v>
      </c>
      <c r="P701" s="165">
        <f>$P$700+$N$701</f>
        <v>0</v>
      </c>
      <c r="Q701" s="164">
        <f>$Q$700+$O$701</f>
        <v>0</v>
      </c>
      <c r="R701" s="165">
        <f>$R$700+$P$701</f>
        <v>0</v>
      </c>
      <c r="S701" s="164">
        <f>$S$700+$Q$701</f>
        <v>0</v>
      </c>
      <c r="T701" s="165">
        <f>$T$700+$R$701</f>
        <v>0</v>
      </c>
      <c r="U701" s="164">
        <f>$U$700+$S$701</f>
        <v>0</v>
      </c>
      <c r="V701" s="165">
        <f>$V$700+$T$701</f>
        <v>0</v>
      </c>
      <c r="W701" s="164">
        <f>$W$700+$U$701</f>
        <v>1</v>
      </c>
      <c r="X701" s="165">
        <f>$X$700+$V$701</f>
        <v>0</v>
      </c>
      <c r="Y701" s="164">
        <f>$Y$700+$W$701</f>
        <v>1</v>
      </c>
      <c r="Z701" s="165">
        <f>$Z$700+$X$701</f>
        <v>0</v>
      </c>
      <c r="AA701" s="164">
        <f>$AA$700+$Y$701</f>
        <v>1</v>
      </c>
      <c r="AB701" s="165">
        <f>$AB$700+$Z$701</f>
        <v>0</v>
      </c>
      <c r="AC701" s="98">
        <f t="shared" si="10"/>
        <v>0</v>
      </c>
    </row>
    <row r="702" spans="1:32" ht="15" customHeight="1">
      <c r="A702">
        <v>1</v>
      </c>
      <c r="B702" s="994" t="str">
        <f>'06.01-ELETRICO E LUMINOTECNICO'!$B$360</f>
        <v>06.09.100.08</v>
      </c>
      <c r="C702" s="996" t="str">
        <f>'06.01-ELETRICO E LUMINOTECNICO'!$C$360</f>
        <v>DISJUNTOR MONOPOLAR TIPO DIN, CORRENTE NOMINAL DE 10A - FORNECIMENTO E INSTALAÇÃO. AF_07/2025</v>
      </c>
      <c r="D702" s="998">
        <f>'06.01-ELETRICO E LUMINOTECNICO'!$H$360</f>
        <v>0</v>
      </c>
      <c r="E702" s="175"/>
      <c r="F702" s="161">
        <f>$E$702*$D$702</f>
        <v>0</v>
      </c>
      <c r="G702" s="176"/>
      <c r="H702" s="167">
        <f>$G$702*$D$702</f>
        <v>0</v>
      </c>
      <c r="I702" s="176"/>
      <c r="J702" s="167">
        <f>$I$702*$D$702</f>
        <v>0</v>
      </c>
      <c r="K702" s="176"/>
      <c r="L702" s="167">
        <f>$K$702*$D$702</f>
        <v>0</v>
      </c>
      <c r="M702" s="176"/>
      <c r="N702" s="167">
        <f>$M$702*$D$702</f>
        <v>0</v>
      </c>
      <c r="O702" s="176"/>
      <c r="P702" s="167">
        <f>$O$702*$D$702</f>
        <v>0</v>
      </c>
      <c r="Q702" s="176"/>
      <c r="R702" s="167">
        <f>$Q$702*$D$702</f>
        <v>0</v>
      </c>
      <c r="S702" s="176"/>
      <c r="T702" s="167">
        <f>$S$702*$D$702</f>
        <v>0</v>
      </c>
      <c r="U702" s="176"/>
      <c r="V702" s="167">
        <f>$U$702*$D$702</f>
        <v>0</v>
      </c>
      <c r="W702" s="176">
        <v>1</v>
      </c>
      <c r="X702" s="167">
        <f>$W$702*$D$702</f>
        <v>0</v>
      </c>
      <c r="Y702" s="176"/>
      <c r="Z702" s="167">
        <f>$Y$702*$D$702</f>
        <v>0</v>
      </c>
      <c r="AA702" s="176"/>
      <c r="AB702" s="167">
        <f>$AA$702*$D$702</f>
        <v>0</v>
      </c>
      <c r="AC702" s="98">
        <f t="shared" si="10"/>
        <v>0</v>
      </c>
      <c r="AF702" t="s">
        <v>2577</v>
      </c>
    </row>
    <row r="703" spans="1:32" ht="15" customHeight="1" thickBot="1">
      <c r="A703">
        <v>2</v>
      </c>
      <c r="B703" s="995"/>
      <c r="C703" s="997"/>
      <c r="D703" s="999"/>
      <c r="E703" s="162">
        <f>$E$702</f>
        <v>0</v>
      </c>
      <c r="F703" s="163">
        <f>$F$702</f>
        <v>0</v>
      </c>
      <c r="G703" s="164">
        <f>$G$702+$E$703</f>
        <v>0</v>
      </c>
      <c r="H703" s="165">
        <f>$H$702+$F$703</f>
        <v>0</v>
      </c>
      <c r="I703" s="164">
        <f>$I$702+$G$703</f>
        <v>0</v>
      </c>
      <c r="J703" s="165">
        <f>$J$702+$H$703</f>
        <v>0</v>
      </c>
      <c r="K703" s="164">
        <f>$K$702+$I$703</f>
        <v>0</v>
      </c>
      <c r="L703" s="165">
        <f>$L$702+$J$703</f>
        <v>0</v>
      </c>
      <c r="M703" s="164">
        <f>$M$702+$K$703</f>
        <v>0</v>
      </c>
      <c r="N703" s="165">
        <f>$N$702+$L$703</f>
        <v>0</v>
      </c>
      <c r="O703" s="164">
        <f>$O$702+$M$703</f>
        <v>0</v>
      </c>
      <c r="P703" s="165">
        <f>$P$702+$N$703</f>
        <v>0</v>
      </c>
      <c r="Q703" s="164">
        <f>$Q$702+$O$703</f>
        <v>0</v>
      </c>
      <c r="R703" s="165">
        <f>$R$702+$P$703</f>
        <v>0</v>
      </c>
      <c r="S703" s="164">
        <f>$S$702+$Q$703</f>
        <v>0</v>
      </c>
      <c r="T703" s="165">
        <f>$T$702+$R$703</f>
        <v>0</v>
      </c>
      <c r="U703" s="164">
        <f>$U$702+$S$703</f>
        <v>0</v>
      </c>
      <c r="V703" s="165">
        <f>$V$702+$T$703</f>
        <v>0</v>
      </c>
      <c r="W703" s="164">
        <f>$W$702+$U$703</f>
        <v>1</v>
      </c>
      <c r="X703" s="165">
        <f>$X$702+$V$703</f>
        <v>0</v>
      </c>
      <c r="Y703" s="164">
        <f>$Y$702+$W$703</f>
        <v>1</v>
      </c>
      <c r="Z703" s="165">
        <f>$Z$702+$X$703</f>
        <v>0</v>
      </c>
      <c r="AA703" s="164">
        <f>$AA$702+$Y$703</f>
        <v>1</v>
      </c>
      <c r="AB703" s="165">
        <f>$AB$702+$Z$703</f>
        <v>0</v>
      </c>
      <c r="AC703" s="98">
        <f t="shared" si="10"/>
        <v>0</v>
      </c>
    </row>
    <row r="704" spans="1:32" ht="15" customHeight="1">
      <c r="A704">
        <v>1</v>
      </c>
      <c r="B704" s="994" t="str">
        <f>'06.01-ELETRICO E LUMINOTECNICO'!$B$361</f>
        <v>06.09.100.09</v>
      </c>
      <c r="C704" s="996" t="str">
        <f>'06.01-ELETRICO E LUMINOTECNICO'!$C$361</f>
        <v>DISJUNTOR BIPOLAR TIPO DIN, CORRENTE NOMINAL DE 10A - FORNECIMENTO E INSTALAÇÃO. AF_07/2025</v>
      </c>
      <c r="D704" s="998">
        <f>'06.01-ELETRICO E LUMINOTECNICO'!$H$361</f>
        <v>0</v>
      </c>
      <c r="E704" s="175"/>
      <c r="F704" s="161">
        <f>$E$704*$D$704</f>
        <v>0</v>
      </c>
      <c r="G704" s="176"/>
      <c r="H704" s="167">
        <f>$G$704*$D$704</f>
        <v>0</v>
      </c>
      <c r="I704" s="176"/>
      <c r="J704" s="167">
        <f>$I$704*$D$704</f>
        <v>0</v>
      </c>
      <c r="K704" s="176"/>
      <c r="L704" s="167">
        <f>$K$704*$D$704</f>
        <v>0</v>
      </c>
      <c r="M704" s="176"/>
      <c r="N704" s="167">
        <f>$M$704*$D$704</f>
        <v>0</v>
      </c>
      <c r="O704" s="176"/>
      <c r="P704" s="167">
        <f>$O$704*$D$704</f>
        <v>0</v>
      </c>
      <c r="Q704" s="176"/>
      <c r="R704" s="167">
        <f>$Q$704*$D$704</f>
        <v>0</v>
      </c>
      <c r="S704" s="176"/>
      <c r="T704" s="167">
        <f>$S$704*$D$704</f>
        <v>0</v>
      </c>
      <c r="U704" s="176"/>
      <c r="V704" s="167">
        <f>$U$704*$D$704</f>
        <v>0</v>
      </c>
      <c r="W704" s="176">
        <v>1</v>
      </c>
      <c r="X704" s="167">
        <f>$W$704*$D$704</f>
        <v>0</v>
      </c>
      <c r="Y704" s="176"/>
      <c r="Z704" s="167">
        <f>$Y$704*$D$704</f>
        <v>0</v>
      </c>
      <c r="AA704" s="176"/>
      <c r="AB704" s="167">
        <f>$AA$704*$D$704</f>
        <v>0</v>
      </c>
      <c r="AC704" s="98">
        <f t="shared" si="10"/>
        <v>0</v>
      </c>
      <c r="AF704" t="s">
        <v>2578</v>
      </c>
    </row>
    <row r="705" spans="1:32" ht="15" customHeight="1" thickBot="1">
      <c r="A705">
        <v>2</v>
      </c>
      <c r="B705" s="995"/>
      <c r="C705" s="997"/>
      <c r="D705" s="999"/>
      <c r="E705" s="162">
        <f>$E$704</f>
        <v>0</v>
      </c>
      <c r="F705" s="163">
        <f>$F$704</f>
        <v>0</v>
      </c>
      <c r="G705" s="164">
        <f>$G$704+$E$705</f>
        <v>0</v>
      </c>
      <c r="H705" s="165">
        <f>$H$704+$F$705</f>
        <v>0</v>
      </c>
      <c r="I705" s="164">
        <f>$I$704+$G$705</f>
        <v>0</v>
      </c>
      <c r="J705" s="165">
        <f>$J$704+$H$705</f>
        <v>0</v>
      </c>
      <c r="K705" s="164">
        <f>$K$704+$I$705</f>
        <v>0</v>
      </c>
      <c r="L705" s="165">
        <f>$L$704+$J$705</f>
        <v>0</v>
      </c>
      <c r="M705" s="164">
        <f>$M$704+$K$705</f>
        <v>0</v>
      </c>
      <c r="N705" s="165">
        <f>$N$704+$L$705</f>
        <v>0</v>
      </c>
      <c r="O705" s="164">
        <f>$O$704+$M$705</f>
        <v>0</v>
      </c>
      <c r="P705" s="165">
        <f>$P$704+$N$705</f>
        <v>0</v>
      </c>
      <c r="Q705" s="164">
        <f>$Q$704+$O$705</f>
        <v>0</v>
      </c>
      <c r="R705" s="165">
        <f>$R$704+$P$705</f>
        <v>0</v>
      </c>
      <c r="S705" s="164">
        <f>$S$704+$Q$705</f>
        <v>0</v>
      </c>
      <c r="T705" s="165">
        <f>$T$704+$R$705</f>
        <v>0</v>
      </c>
      <c r="U705" s="164">
        <f>$U$704+$S$705</f>
        <v>0</v>
      </c>
      <c r="V705" s="165">
        <f>$V$704+$T$705</f>
        <v>0</v>
      </c>
      <c r="W705" s="164">
        <f>$W$704+$U$705</f>
        <v>1</v>
      </c>
      <c r="X705" s="165">
        <f>$X$704+$V$705</f>
        <v>0</v>
      </c>
      <c r="Y705" s="164">
        <f>$Y$704+$W$705</f>
        <v>1</v>
      </c>
      <c r="Z705" s="165">
        <f>$Z$704+$X$705</f>
        <v>0</v>
      </c>
      <c r="AA705" s="164">
        <f>$AA$704+$Y$705</f>
        <v>1</v>
      </c>
      <c r="AB705" s="165">
        <f>$AB$704+$Z$705</f>
        <v>0</v>
      </c>
      <c r="AC705" s="98">
        <f t="shared" si="10"/>
        <v>0</v>
      </c>
    </row>
    <row r="706" spans="1:32" ht="15" customHeight="1">
      <c r="A706">
        <v>1</v>
      </c>
      <c r="B706" s="994" t="str">
        <f>'06.01-ELETRICO E LUMINOTECNICO'!$B$362</f>
        <v>06.09.100.10</v>
      </c>
      <c r="C706" s="996" t="str">
        <f>'06.01-ELETRICO E LUMINOTECNICO'!$C$362</f>
        <v>DISJUNTOR TRIPOLAR TIPO DIN, CORRENTE NOMINAL DE 16A - FORNECIMENTO E INSTALAÇÃO. AF_07/2025</v>
      </c>
      <c r="D706" s="998">
        <f>'06.01-ELETRICO E LUMINOTECNICO'!$H$362</f>
        <v>0</v>
      </c>
      <c r="E706" s="175"/>
      <c r="F706" s="161">
        <f>$E$706*$D$706</f>
        <v>0</v>
      </c>
      <c r="G706" s="176"/>
      <c r="H706" s="167">
        <f>$G$706*$D$706</f>
        <v>0</v>
      </c>
      <c r="I706" s="176"/>
      <c r="J706" s="167">
        <f>$I$706*$D$706</f>
        <v>0</v>
      </c>
      <c r="K706" s="176"/>
      <c r="L706" s="167">
        <f>$K$706*$D$706</f>
        <v>0</v>
      </c>
      <c r="M706" s="176"/>
      <c r="N706" s="167">
        <f>$M$706*$D$706</f>
        <v>0</v>
      </c>
      <c r="O706" s="176"/>
      <c r="P706" s="167">
        <f>$O$706*$D$706</f>
        <v>0</v>
      </c>
      <c r="Q706" s="176"/>
      <c r="R706" s="167">
        <f>$Q$706*$D$706</f>
        <v>0</v>
      </c>
      <c r="S706" s="176"/>
      <c r="T706" s="167">
        <f>$S$706*$D$706</f>
        <v>0</v>
      </c>
      <c r="U706" s="176"/>
      <c r="V706" s="167">
        <f>$U$706*$D$706</f>
        <v>0</v>
      </c>
      <c r="W706" s="176">
        <v>1</v>
      </c>
      <c r="X706" s="167">
        <f>$W$706*$D$706</f>
        <v>0</v>
      </c>
      <c r="Y706" s="176"/>
      <c r="Z706" s="167">
        <f>$Y$706*$D$706</f>
        <v>0</v>
      </c>
      <c r="AA706" s="176"/>
      <c r="AB706" s="167">
        <f>$AA$706*$D$706</f>
        <v>0</v>
      </c>
      <c r="AC706" s="98">
        <f t="shared" si="10"/>
        <v>0</v>
      </c>
      <c r="AF706" t="s">
        <v>2579</v>
      </c>
    </row>
    <row r="707" spans="1:32" ht="15" customHeight="1" thickBot="1">
      <c r="A707">
        <v>2</v>
      </c>
      <c r="B707" s="995"/>
      <c r="C707" s="997"/>
      <c r="D707" s="999"/>
      <c r="E707" s="162">
        <f>$E$706</f>
        <v>0</v>
      </c>
      <c r="F707" s="163">
        <f>$F$706</f>
        <v>0</v>
      </c>
      <c r="G707" s="164">
        <f>$G$706+$E$707</f>
        <v>0</v>
      </c>
      <c r="H707" s="165">
        <f>$H$706+$F$707</f>
        <v>0</v>
      </c>
      <c r="I707" s="164">
        <f>$I$706+$G$707</f>
        <v>0</v>
      </c>
      <c r="J707" s="165">
        <f>$J$706+$H$707</f>
        <v>0</v>
      </c>
      <c r="K707" s="164">
        <f>$K$706+$I$707</f>
        <v>0</v>
      </c>
      <c r="L707" s="165">
        <f>$L$706+$J$707</f>
        <v>0</v>
      </c>
      <c r="M707" s="164">
        <f>$M$706+$K$707</f>
        <v>0</v>
      </c>
      <c r="N707" s="165">
        <f>$N$706+$L$707</f>
        <v>0</v>
      </c>
      <c r="O707" s="164">
        <f>$O$706+$M$707</f>
        <v>0</v>
      </c>
      <c r="P707" s="165">
        <f>$P$706+$N$707</f>
        <v>0</v>
      </c>
      <c r="Q707" s="164">
        <f>$Q$706+$O$707</f>
        <v>0</v>
      </c>
      <c r="R707" s="165">
        <f>$R$706+$P$707</f>
        <v>0</v>
      </c>
      <c r="S707" s="164">
        <f>$S$706+$Q$707</f>
        <v>0</v>
      </c>
      <c r="T707" s="165">
        <f>$T$706+$R$707</f>
        <v>0</v>
      </c>
      <c r="U707" s="164">
        <f>$U$706+$S$707</f>
        <v>0</v>
      </c>
      <c r="V707" s="165">
        <f>$V$706+$T$707</f>
        <v>0</v>
      </c>
      <c r="W707" s="164">
        <f>$W$706+$U$707</f>
        <v>1</v>
      </c>
      <c r="X707" s="165">
        <f>$X$706+$V$707</f>
        <v>0</v>
      </c>
      <c r="Y707" s="164">
        <f>$Y$706+$W$707</f>
        <v>1</v>
      </c>
      <c r="Z707" s="165">
        <f>$Z$706+$X$707</f>
        <v>0</v>
      </c>
      <c r="AA707" s="164">
        <f>$AA$706+$Y$707</f>
        <v>1</v>
      </c>
      <c r="AB707" s="165">
        <f>$AB$706+$Z$707</f>
        <v>0</v>
      </c>
      <c r="AC707" s="98">
        <f t="shared" si="10"/>
        <v>0</v>
      </c>
    </row>
    <row r="708" spans="1:32" ht="15" customHeight="1">
      <c r="A708">
        <v>1</v>
      </c>
      <c r="B708" s="994" t="str">
        <f>'06.01-ELETRICO E LUMINOTECNICO'!$B$363</f>
        <v>06.09.100.11</v>
      </c>
      <c r="C708" s="996" t="str">
        <f>'06.01-ELETRICO E LUMINOTECNICO'!$C$363</f>
        <v>CABO DE COBRE FLEXÍVEL ISOLADO, 2,5 MM², ANTI-CHAMA 450/750 V, PARA CIRCUITOS TERMINAIS - FORNECIMENTO E INSTALAÇÃO. AF_03/2023</v>
      </c>
      <c r="D708" s="998">
        <f>'06.01-ELETRICO E LUMINOTECNICO'!$H$363</f>
        <v>0</v>
      </c>
      <c r="E708" s="175"/>
      <c r="F708" s="161">
        <f>$E$708*$D$708</f>
        <v>0</v>
      </c>
      <c r="G708" s="176"/>
      <c r="H708" s="167">
        <f>$G$708*$D$708</f>
        <v>0</v>
      </c>
      <c r="I708" s="176"/>
      <c r="J708" s="167">
        <f>$I$708*$D$708</f>
        <v>0</v>
      </c>
      <c r="K708" s="176"/>
      <c r="L708" s="167">
        <f>$K$708*$D$708</f>
        <v>0</v>
      </c>
      <c r="M708" s="176"/>
      <c r="N708" s="167">
        <f>$M$708*$D$708</f>
        <v>0</v>
      </c>
      <c r="O708" s="176"/>
      <c r="P708" s="167">
        <f>$O$708*$D$708</f>
        <v>0</v>
      </c>
      <c r="Q708" s="176"/>
      <c r="R708" s="167">
        <f>$Q$708*$D$708</f>
        <v>0</v>
      </c>
      <c r="S708" s="176"/>
      <c r="T708" s="167">
        <f>$S$708*$D$708</f>
        <v>0</v>
      </c>
      <c r="U708" s="176"/>
      <c r="V708" s="167">
        <f>$U$708*$D$708</f>
        <v>0</v>
      </c>
      <c r="W708" s="176">
        <v>1</v>
      </c>
      <c r="X708" s="167">
        <f>$W$708*$D$708</f>
        <v>0</v>
      </c>
      <c r="Y708" s="176"/>
      <c r="Z708" s="167">
        <f>$Y$708*$D$708</f>
        <v>0</v>
      </c>
      <c r="AA708" s="176"/>
      <c r="AB708" s="167">
        <f>$AA$708*$D$708</f>
        <v>0</v>
      </c>
      <c r="AC708" s="98">
        <f t="shared" si="10"/>
        <v>0</v>
      </c>
      <c r="AF708" t="s">
        <v>2580</v>
      </c>
    </row>
    <row r="709" spans="1:32" ht="15" customHeight="1" thickBot="1">
      <c r="A709">
        <v>2</v>
      </c>
      <c r="B709" s="995"/>
      <c r="C709" s="997"/>
      <c r="D709" s="999"/>
      <c r="E709" s="162">
        <f>$E$708</f>
        <v>0</v>
      </c>
      <c r="F709" s="163">
        <f>$F$708</f>
        <v>0</v>
      </c>
      <c r="G709" s="164">
        <f>$G$708+$E$709</f>
        <v>0</v>
      </c>
      <c r="H709" s="165">
        <f>$H$708+$F$709</f>
        <v>0</v>
      </c>
      <c r="I709" s="164">
        <f>$I$708+$G$709</f>
        <v>0</v>
      </c>
      <c r="J709" s="165">
        <f>$J$708+$H$709</f>
        <v>0</v>
      </c>
      <c r="K709" s="164">
        <f>$K$708+$I$709</f>
        <v>0</v>
      </c>
      <c r="L709" s="165">
        <f>$L$708+$J$709</f>
        <v>0</v>
      </c>
      <c r="M709" s="164">
        <f>$M$708+$K$709</f>
        <v>0</v>
      </c>
      <c r="N709" s="165">
        <f>$N$708+$L$709</f>
        <v>0</v>
      </c>
      <c r="O709" s="164">
        <f>$O$708+$M$709</f>
        <v>0</v>
      </c>
      <c r="P709" s="165">
        <f>$P$708+$N$709</f>
        <v>0</v>
      </c>
      <c r="Q709" s="164">
        <f>$Q$708+$O$709</f>
        <v>0</v>
      </c>
      <c r="R709" s="165">
        <f>$R$708+$P$709</f>
        <v>0</v>
      </c>
      <c r="S709" s="164">
        <f>$S$708+$Q$709</f>
        <v>0</v>
      </c>
      <c r="T709" s="165">
        <f>$T$708+$R$709</f>
        <v>0</v>
      </c>
      <c r="U709" s="164">
        <f>$U$708+$S$709</f>
        <v>0</v>
      </c>
      <c r="V709" s="165">
        <f>$V$708+$T$709</f>
        <v>0</v>
      </c>
      <c r="W709" s="164">
        <f>$W$708+$U$709</f>
        <v>1</v>
      </c>
      <c r="X709" s="165">
        <f>$X$708+$V$709</f>
        <v>0</v>
      </c>
      <c r="Y709" s="164">
        <f>$Y$708+$W$709</f>
        <v>1</v>
      </c>
      <c r="Z709" s="165">
        <f>$Z$708+$X$709</f>
        <v>0</v>
      </c>
      <c r="AA709" s="164">
        <f>$AA$708+$Y$709</f>
        <v>1</v>
      </c>
      <c r="AB709" s="165">
        <f>$AB$708+$Z$709</f>
        <v>0</v>
      </c>
      <c r="AC709" s="98">
        <f t="shared" si="10"/>
        <v>0</v>
      </c>
    </row>
    <row r="710" spans="1:32" ht="15" customHeight="1">
      <c r="A710">
        <v>1</v>
      </c>
      <c r="B710" s="994" t="str">
        <f>'06.01-ELETRICO E LUMINOTECNICO'!$B$364</f>
        <v>06.09.100.12</v>
      </c>
      <c r="C710" s="996" t="str">
        <f>'06.01-ELETRICO E LUMINOTECNICO'!$C$364</f>
        <v>ELETRODUTO DE AÇO GALVANIZADO PESADO, DIÂMETRO DE 25MM (1"), INSTALAÇÃO APARENTE OU SOBRE FORRO COM ABRAÇADEIRA METÁLICA DE CUNHA, TIPO "D", INCLUSIVE ACESSÓRIOS PARA FIXAÇÃO E CONEXÕES</v>
      </c>
      <c r="D710" s="998">
        <f>'06.01-ELETRICO E LUMINOTECNICO'!$H$364</f>
        <v>0</v>
      </c>
      <c r="E710" s="175"/>
      <c r="F710" s="161">
        <f>$E$710*$D$710</f>
        <v>0</v>
      </c>
      <c r="G710" s="176"/>
      <c r="H710" s="167">
        <f>$G$710*$D$710</f>
        <v>0</v>
      </c>
      <c r="I710" s="176"/>
      <c r="J710" s="167">
        <f>$I$710*$D$710</f>
        <v>0</v>
      </c>
      <c r="K710" s="176"/>
      <c r="L710" s="167">
        <f>$K$710*$D$710</f>
        <v>0</v>
      </c>
      <c r="M710" s="176"/>
      <c r="N710" s="167">
        <f>$M$710*$D$710</f>
        <v>0</v>
      </c>
      <c r="O710" s="176"/>
      <c r="P710" s="167">
        <f>$O$710*$D$710</f>
        <v>0</v>
      </c>
      <c r="Q710" s="176"/>
      <c r="R710" s="167">
        <f>$Q$710*$D$710</f>
        <v>0</v>
      </c>
      <c r="S710" s="176"/>
      <c r="T710" s="167">
        <f>$S$710*$D$710</f>
        <v>0</v>
      </c>
      <c r="U710" s="176"/>
      <c r="V710" s="167">
        <f>$U$710*$D$710</f>
        <v>0</v>
      </c>
      <c r="W710" s="176">
        <v>1</v>
      </c>
      <c r="X710" s="167">
        <f>$W$710*$D$710</f>
        <v>0</v>
      </c>
      <c r="Y710" s="176"/>
      <c r="Z710" s="167">
        <f>$Y$710*$D$710</f>
        <v>0</v>
      </c>
      <c r="AA710" s="176"/>
      <c r="AB710" s="167">
        <f>$AA$710*$D$710</f>
        <v>0</v>
      </c>
      <c r="AC710" s="98">
        <f t="shared" si="10"/>
        <v>0</v>
      </c>
      <c r="AF710" t="s">
        <v>2581</v>
      </c>
    </row>
    <row r="711" spans="1:32" ht="15" customHeight="1" thickBot="1">
      <c r="A711">
        <v>2</v>
      </c>
      <c r="B711" s="995"/>
      <c r="C711" s="997"/>
      <c r="D711" s="999"/>
      <c r="E711" s="162">
        <f>$E$710</f>
        <v>0</v>
      </c>
      <c r="F711" s="163">
        <f>$F$710</f>
        <v>0</v>
      </c>
      <c r="G711" s="164">
        <f>$G$710+$E$711</f>
        <v>0</v>
      </c>
      <c r="H711" s="165">
        <f>$H$710+$F$711</f>
        <v>0</v>
      </c>
      <c r="I711" s="164">
        <f>$I$710+$G$711</f>
        <v>0</v>
      </c>
      <c r="J711" s="165">
        <f>$J$710+$H$711</f>
        <v>0</v>
      </c>
      <c r="K711" s="164">
        <f>$K$710+$I$711</f>
        <v>0</v>
      </c>
      <c r="L711" s="165">
        <f>$L$710+$J$711</f>
        <v>0</v>
      </c>
      <c r="M711" s="164">
        <f>$M$710+$K$711</f>
        <v>0</v>
      </c>
      <c r="N711" s="165">
        <f>$N$710+$L$711</f>
        <v>0</v>
      </c>
      <c r="O711" s="164">
        <f>$O$710+$M$711</f>
        <v>0</v>
      </c>
      <c r="P711" s="165">
        <f>$P$710+$N$711</f>
        <v>0</v>
      </c>
      <c r="Q711" s="164">
        <f>$Q$710+$O$711</f>
        <v>0</v>
      </c>
      <c r="R711" s="165">
        <f>$R$710+$P$711</f>
        <v>0</v>
      </c>
      <c r="S711" s="164">
        <f>$S$710+$Q$711</f>
        <v>0</v>
      </c>
      <c r="T711" s="165">
        <f>$T$710+$R$711</f>
        <v>0</v>
      </c>
      <c r="U711" s="164">
        <f>$U$710+$S$711</f>
        <v>0</v>
      </c>
      <c r="V711" s="165">
        <f>$V$710+$T$711</f>
        <v>0</v>
      </c>
      <c r="W711" s="164">
        <f>$W$710+$U$711</f>
        <v>1</v>
      </c>
      <c r="X711" s="165">
        <f>$X$710+$V$711</f>
        <v>0</v>
      </c>
      <c r="Y711" s="164">
        <f>$Y$710+$W$711</f>
        <v>1</v>
      </c>
      <c r="Z711" s="165">
        <f>$Z$710+$X$711</f>
        <v>0</v>
      </c>
      <c r="AA711" s="164">
        <f>$AA$710+$Y$711</f>
        <v>1</v>
      </c>
      <c r="AB711" s="165">
        <f>$AB$710+$Z$711</f>
        <v>0</v>
      </c>
      <c r="AC711" s="98">
        <f t="shared" si="10"/>
        <v>0</v>
      </c>
    </row>
    <row r="712" spans="1:32" ht="15" customHeight="1">
      <c r="A712">
        <v>1</v>
      </c>
      <c r="B712" s="994" t="str">
        <f>'06.01-ELETRICO E LUMINOTECNICO'!$B$365</f>
        <v>06.09.100.13</v>
      </c>
      <c r="C712" s="996" t="str">
        <f>'06.01-ELETRICO E LUMINOTECNICO'!$C$365</f>
        <v>CONDULETE DE ALUMÍNIO, TIPO X, PARA ELETRODUTO DE AÇO GALVANIZADO DN 25 MM (1''), APARENTE - FORNECIMENTO E INSTALAÇÃO. AF_01/2026</v>
      </c>
      <c r="D712" s="998">
        <f>'06.01-ELETRICO E LUMINOTECNICO'!$H$365</f>
        <v>0</v>
      </c>
      <c r="E712" s="175"/>
      <c r="F712" s="161">
        <f>$E$712*$D$712</f>
        <v>0</v>
      </c>
      <c r="G712" s="176"/>
      <c r="H712" s="167">
        <f>$G$712*$D$712</f>
        <v>0</v>
      </c>
      <c r="I712" s="176"/>
      <c r="J712" s="167">
        <f>$I$712*$D$712</f>
        <v>0</v>
      </c>
      <c r="K712" s="176"/>
      <c r="L712" s="167">
        <f>$K$712*$D$712</f>
        <v>0</v>
      </c>
      <c r="M712" s="176"/>
      <c r="N712" s="167">
        <f>$M$712*$D$712</f>
        <v>0</v>
      </c>
      <c r="O712" s="176"/>
      <c r="P712" s="167">
        <f>$O$712*$D$712</f>
        <v>0</v>
      </c>
      <c r="Q712" s="176"/>
      <c r="R712" s="167">
        <f>$Q$712*$D$712</f>
        <v>0</v>
      </c>
      <c r="S712" s="176"/>
      <c r="T712" s="167">
        <f>$S$712*$D$712</f>
        <v>0</v>
      </c>
      <c r="U712" s="176"/>
      <c r="V712" s="167">
        <f>$U$712*$D$712</f>
        <v>0</v>
      </c>
      <c r="W712" s="176">
        <v>1</v>
      </c>
      <c r="X712" s="167">
        <f>$W$712*$D$712</f>
        <v>0</v>
      </c>
      <c r="Y712" s="176"/>
      <c r="Z712" s="167">
        <f>$Y$712*$D$712</f>
        <v>0</v>
      </c>
      <c r="AA712" s="176"/>
      <c r="AB712" s="167">
        <f>$AA$712*$D$712</f>
        <v>0</v>
      </c>
      <c r="AC712" s="98">
        <f t="shared" si="10"/>
        <v>0</v>
      </c>
      <c r="AF712" t="s">
        <v>2582</v>
      </c>
    </row>
    <row r="713" spans="1:32" ht="15" customHeight="1" thickBot="1">
      <c r="A713">
        <v>2</v>
      </c>
      <c r="B713" s="995"/>
      <c r="C713" s="997"/>
      <c r="D713" s="999"/>
      <c r="E713" s="162">
        <f>$E$712</f>
        <v>0</v>
      </c>
      <c r="F713" s="163">
        <f>$F$712</f>
        <v>0</v>
      </c>
      <c r="G713" s="164">
        <f>$G$712+$E$713</f>
        <v>0</v>
      </c>
      <c r="H713" s="165">
        <f>$H$712+$F$713</f>
        <v>0</v>
      </c>
      <c r="I713" s="164">
        <f>$I$712+$G$713</f>
        <v>0</v>
      </c>
      <c r="J713" s="165">
        <f>$J$712+$H$713</f>
        <v>0</v>
      </c>
      <c r="K713" s="164">
        <f>$K$712+$I$713</f>
        <v>0</v>
      </c>
      <c r="L713" s="165">
        <f>$L$712+$J$713</f>
        <v>0</v>
      </c>
      <c r="M713" s="164">
        <f>$M$712+$K$713</f>
        <v>0</v>
      </c>
      <c r="N713" s="165">
        <f>$N$712+$L$713</f>
        <v>0</v>
      </c>
      <c r="O713" s="164">
        <f>$O$712+$M$713</f>
        <v>0</v>
      </c>
      <c r="P713" s="165">
        <f>$P$712+$N$713</f>
        <v>0</v>
      </c>
      <c r="Q713" s="164">
        <f>$Q$712+$O$713</f>
        <v>0</v>
      </c>
      <c r="R713" s="165">
        <f>$R$712+$P$713</f>
        <v>0</v>
      </c>
      <c r="S713" s="164">
        <f>$S$712+$Q$713</f>
        <v>0</v>
      </c>
      <c r="T713" s="165">
        <f>$T$712+$R$713</f>
        <v>0</v>
      </c>
      <c r="U713" s="164">
        <f>$U$712+$S$713</f>
        <v>0</v>
      </c>
      <c r="V713" s="165">
        <f>$V$712+$T$713</f>
        <v>0</v>
      </c>
      <c r="W713" s="164">
        <f>$W$712+$U$713</f>
        <v>1</v>
      </c>
      <c r="X713" s="165">
        <f>$X$712+$V$713</f>
        <v>0</v>
      </c>
      <c r="Y713" s="164">
        <f>$Y$712+$W$713</f>
        <v>1</v>
      </c>
      <c r="Z713" s="165">
        <f>$Z$712+$X$713</f>
        <v>0</v>
      </c>
      <c r="AA713" s="164">
        <f>$AA$712+$Y$713</f>
        <v>1</v>
      </c>
      <c r="AB713" s="165">
        <f>$AB$712+$Z$713</f>
        <v>0</v>
      </c>
      <c r="AC713" s="98">
        <f t="shared" si="10"/>
        <v>0</v>
      </c>
    </row>
    <row r="714" spans="1:32" ht="15" customHeight="1">
      <c r="A714">
        <v>1</v>
      </c>
      <c r="B714" s="994" t="str">
        <f>'06.01-ELETRICO E LUMINOTECNICO'!$B$366</f>
        <v>06.09.100.14</v>
      </c>
      <c r="C714" s="996" t="str">
        <f>'06.01-ELETRICO E LUMINOTECNICO'!$C$366</f>
        <v>CONDULETE DE ALUMINIO, TIPO X, PARA ELETRODUTO DE AÇO GALVANIZADO DN 25MM (1"), APARENTE, INCLUSO SUPORTE, SEM TAMPA - FORNECIMENTO E INSTALAÇÃO</v>
      </c>
      <c r="D714" s="998">
        <f>'06.01-ELETRICO E LUMINOTECNICO'!$H$366</f>
        <v>0</v>
      </c>
      <c r="E714" s="175"/>
      <c r="F714" s="161">
        <f>$E$714*$D$714</f>
        <v>0</v>
      </c>
      <c r="G714" s="176"/>
      <c r="H714" s="167">
        <f>$G$714*$D$714</f>
        <v>0</v>
      </c>
      <c r="I714" s="176"/>
      <c r="J714" s="167">
        <f>$I$714*$D$714</f>
        <v>0</v>
      </c>
      <c r="K714" s="176"/>
      <c r="L714" s="167">
        <f>$K$714*$D$714</f>
        <v>0</v>
      </c>
      <c r="M714" s="176"/>
      <c r="N714" s="167">
        <f>$M$714*$D$714</f>
        <v>0</v>
      </c>
      <c r="O714" s="176"/>
      <c r="P714" s="167">
        <f>$O$714*$D$714</f>
        <v>0</v>
      </c>
      <c r="Q714" s="176"/>
      <c r="R714" s="167">
        <f>$Q$714*$D$714</f>
        <v>0</v>
      </c>
      <c r="S714" s="176"/>
      <c r="T714" s="167">
        <f>$S$714*$D$714</f>
        <v>0</v>
      </c>
      <c r="U714" s="176"/>
      <c r="V714" s="167">
        <f>$U$714*$D$714</f>
        <v>0</v>
      </c>
      <c r="W714" s="176">
        <v>1</v>
      </c>
      <c r="X714" s="167">
        <f>$W$714*$D$714</f>
        <v>0</v>
      </c>
      <c r="Y714" s="176"/>
      <c r="Z714" s="167">
        <f>$Y$714*$D$714</f>
        <v>0</v>
      </c>
      <c r="AA714" s="176"/>
      <c r="AB714" s="167">
        <f>$AA$714*$D$714</f>
        <v>0</v>
      </c>
      <c r="AC714" s="98">
        <f t="shared" si="10"/>
        <v>0</v>
      </c>
      <c r="AF714" t="s">
        <v>2583</v>
      </c>
    </row>
    <row r="715" spans="1:32" ht="15" customHeight="1" thickBot="1">
      <c r="A715">
        <v>2</v>
      </c>
      <c r="B715" s="995"/>
      <c r="C715" s="997"/>
      <c r="D715" s="999"/>
      <c r="E715" s="162">
        <f>$E$714</f>
        <v>0</v>
      </c>
      <c r="F715" s="163">
        <f>$F$714</f>
        <v>0</v>
      </c>
      <c r="G715" s="164">
        <f>$G$714+$E$715</f>
        <v>0</v>
      </c>
      <c r="H715" s="165">
        <f>$H$714+$F$715</f>
        <v>0</v>
      </c>
      <c r="I715" s="164">
        <f>$I$714+$G$715</f>
        <v>0</v>
      </c>
      <c r="J715" s="165">
        <f>$J$714+$H$715</f>
        <v>0</v>
      </c>
      <c r="K715" s="164">
        <f>$K$714+$I$715</f>
        <v>0</v>
      </c>
      <c r="L715" s="165">
        <f>$L$714+$J$715</f>
        <v>0</v>
      </c>
      <c r="M715" s="164">
        <f>$M$714+$K$715</f>
        <v>0</v>
      </c>
      <c r="N715" s="165">
        <f>$N$714+$L$715</f>
        <v>0</v>
      </c>
      <c r="O715" s="164">
        <f>$O$714+$M$715</f>
        <v>0</v>
      </c>
      <c r="P715" s="165">
        <f>$P$714+$N$715</f>
        <v>0</v>
      </c>
      <c r="Q715" s="164">
        <f>$Q$714+$O$715</f>
        <v>0</v>
      </c>
      <c r="R715" s="165">
        <f>$R$714+$P$715</f>
        <v>0</v>
      </c>
      <c r="S715" s="164">
        <f>$S$714+$Q$715</f>
        <v>0</v>
      </c>
      <c r="T715" s="165">
        <f>$T$714+$R$715</f>
        <v>0</v>
      </c>
      <c r="U715" s="164">
        <f>$U$714+$S$715</f>
        <v>0</v>
      </c>
      <c r="V715" s="165">
        <f>$V$714+$T$715</f>
        <v>0</v>
      </c>
      <c r="W715" s="164">
        <f>$W$714+$U$715</f>
        <v>1</v>
      </c>
      <c r="X715" s="165">
        <f>$X$714+$V$715</f>
        <v>0</v>
      </c>
      <c r="Y715" s="164">
        <f>$Y$714+$W$715</f>
        <v>1</v>
      </c>
      <c r="Z715" s="165">
        <f>$Z$714+$X$715</f>
        <v>0</v>
      </c>
      <c r="AA715" s="164">
        <f>$AA$714+$Y$715</f>
        <v>1</v>
      </c>
      <c r="AB715" s="165">
        <f>$AB$714+$Z$715</f>
        <v>0</v>
      </c>
      <c r="AC715" s="98">
        <f t="shared" si="10"/>
        <v>0</v>
      </c>
    </row>
    <row r="716" spans="1:32" ht="15" customHeight="1">
      <c r="A716">
        <v>1</v>
      </c>
      <c r="B716" s="994" t="str">
        <f>'06.01-ELETRICO E LUMINOTECNICO'!$B$367</f>
        <v>06.09.100.15</v>
      </c>
      <c r="C716" s="996" t="str">
        <f>'06.01-ELETRICO E LUMINOTECNICO'!$C$367</f>
        <v>TOMADA BAIXA DE EMBUTIR (1 MÓDULO), 2P+T 10 A, INCLUINDO SUPORTE E PLACA EM ALUMÍNIO - FORNECIMENTO E INSTALAÇÃO.</v>
      </c>
      <c r="D716" s="998">
        <f>'06.01-ELETRICO E LUMINOTECNICO'!$H$367</f>
        <v>0</v>
      </c>
      <c r="E716" s="175"/>
      <c r="F716" s="161">
        <f>$E$716*$D$716</f>
        <v>0</v>
      </c>
      <c r="G716" s="176"/>
      <c r="H716" s="167">
        <f>$G$716*$D$716</f>
        <v>0</v>
      </c>
      <c r="I716" s="176"/>
      <c r="J716" s="167">
        <f>$I$716*$D$716</f>
        <v>0</v>
      </c>
      <c r="K716" s="176"/>
      <c r="L716" s="167">
        <f>$K$716*$D$716</f>
        <v>0</v>
      </c>
      <c r="M716" s="176"/>
      <c r="N716" s="167">
        <f>$M$716*$D$716</f>
        <v>0</v>
      </c>
      <c r="O716" s="176"/>
      <c r="P716" s="167">
        <f>$O$716*$D$716</f>
        <v>0</v>
      </c>
      <c r="Q716" s="176"/>
      <c r="R716" s="167">
        <f>$Q$716*$D$716</f>
        <v>0</v>
      </c>
      <c r="S716" s="176"/>
      <c r="T716" s="167">
        <f>$S$716*$D$716</f>
        <v>0</v>
      </c>
      <c r="U716" s="176">
        <v>1</v>
      </c>
      <c r="V716" s="167">
        <f>$U$716*$D$716</f>
        <v>0</v>
      </c>
      <c r="W716" s="176"/>
      <c r="X716" s="167">
        <f>$W$716*$D$716</f>
        <v>0</v>
      </c>
      <c r="Y716" s="176"/>
      <c r="Z716" s="167">
        <f>$Y$716*$D$716</f>
        <v>0</v>
      </c>
      <c r="AA716" s="176"/>
      <c r="AB716" s="167">
        <f>$AA$716*$D$716</f>
        <v>0</v>
      </c>
      <c r="AC716" s="98">
        <f t="shared" ref="AC716:AC779" si="11">D715-AB716</f>
        <v>0</v>
      </c>
      <c r="AF716" t="s">
        <v>2584</v>
      </c>
    </row>
    <row r="717" spans="1:32" ht="15" customHeight="1" thickBot="1">
      <c r="A717">
        <v>2</v>
      </c>
      <c r="B717" s="995"/>
      <c r="C717" s="997"/>
      <c r="D717" s="999"/>
      <c r="E717" s="162">
        <f>$E$716</f>
        <v>0</v>
      </c>
      <c r="F717" s="163">
        <f>$F$716</f>
        <v>0</v>
      </c>
      <c r="G717" s="164">
        <f>$G$716+$E$717</f>
        <v>0</v>
      </c>
      <c r="H717" s="165">
        <f>$H$716+$F$717</f>
        <v>0</v>
      </c>
      <c r="I717" s="164">
        <f>$I$716+$G$717</f>
        <v>0</v>
      </c>
      <c r="J717" s="165">
        <f>$J$716+$H$717</f>
        <v>0</v>
      </c>
      <c r="K717" s="164">
        <f>$K$716+$I$717</f>
        <v>0</v>
      </c>
      <c r="L717" s="165">
        <f>$L$716+$J$717</f>
        <v>0</v>
      </c>
      <c r="M717" s="164">
        <f>$M$716+$K$717</f>
        <v>0</v>
      </c>
      <c r="N717" s="165">
        <f>$N$716+$L$717</f>
        <v>0</v>
      </c>
      <c r="O717" s="164">
        <f>$O$716+$M$717</f>
        <v>0</v>
      </c>
      <c r="P717" s="165">
        <f>$P$716+$N$717</f>
        <v>0</v>
      </c>
      <c r="Q717" s="164">
        <f>$Q$716+$O$717</f>
        <v>0</v>
      </c>
      <c r="R717" s="165">
        <f>$R$716+$P$717</f>
        <v>0</v>
      </c>
      <c r="S717" s="164">
        <f>$S$716+$Q$717</f>
        <v>0</v>
      </c>
      <c r="T717" s="165">
        <f>$T$716+$R$717</f>
        <v>0</v>
      </c>
      <c r="U717" s="164">
        <f>$U$716+$S$717</f>
        <v>1</v>
      </c>
      <c r="V717" s="165">
        <f>$V$716+$T$717</f>
        <v>0</v>
      </c>
      <c r="W717" s="164">
        <f>$W$716+$U$717</f>
        <v>1</v>
      </c>
      <c r="X717" s="165">
        <f>$X$716+$V$717</f>
        <v>0</v>
      </c>
      <c r="Y717" s="164">
        <f>$Y$716+$W$717</f>
        <v>1</v>
      </c>
      <c r="Z717" s="165">
        <f>$Z$716+$X$717</f>
        <v>0</v>
      </c>
      <c r="AA717" s="164">
        <f>$AA$716+$Y$717</f>
        <v>1</v>
      </c>
      <c r="AB717" s="165">
        <f>$AB$716+$Z$717</f>
        <v>0</v>
      </c>
      <c r="AC717" s="98">
        <f t="shared" si="11"/>
        <v>0</v>
      </c>
    </row>
    <row r="718" spans="1:32" ht="15" customHeight="1">
      <c r="A718">
        <v>1</v>
      </c>
      <c r="B718" s="994" t="str">
        <f>'06.01-ELETRICO E LUMINOTECNICO'!$B$368</f>
        <v>06.09.100.16</v>
      </c>
      <c r="C718" s="996" t="str">
        <f>'06.01-ELETRICO E LUMINOTECNICO'!$C$368</f>
        <v>TOMADA ALTA DE EMBUTIR (1 MÓDULO), 2P+T 10 A, INCLUINDO SUPORTE E PLACA EM ALUMÍNIO - FORNECIMENTO E INSTALAÇÃO.</v>
      </c>
      <c r="D718" s="998">
        <f>'06.01-ELETRICO E LUMINOTECNICO'!$H$368</f>
        <v>0</v>
      </c>
      <c r="E718" s="175"/>
      <c r="F718" s="161">
        <f>$E$718*$D$718</f>
        <v>0</v>
      </c>
      <c r="G718" s="176"/>
      <c r="H718" s="167">
        <f>$G$718*$D$718</f>
        <v>0</v>
      </c>
      <c r="I718" s="176"/>
      <c r="J718" s="167">
        <f>$I$718*$D$718</f>
        <v>0</v>
      </c>
      <c r="K718" s="176"/>
      <c r="L718" s="167">
        <f>$K$718*$D$718</f>
        <v>0</v>
      </c>
      <c r="M718" s="176"/>
      <c r="N718" s="167">
        <f>$M$718*$D$718</f>
        <v>0</v>
      </c>
      <c r="O718" s="176"/>
      <c r="P718" s="167">
        <f>$O$718*$D$718</f>
        <v>0</v>
      </c>
      <c r="Q718" s="176"/>
      <c r="R718" s="167">
        <f>$Q$718*$D$718</f>
        <v>0</v>
      </c>
      <c r="S718" s="176"/>
      <c r="T718" s="167">
        <f>$S$718*$D$718</f>
        <v>0</v>
      </c>
      <c r="U718" s="176">
        <v>1</v>
      </c>
      <c r="V718" s="167">
        <f>$U$718*$D$718</f>
        <v>0</v>
      </c>
      <c r="W718" s="176"/>
      <c r="X718" s="167">
        <f>$W$718*$D$718</f>
        <v>0</v>
      </c>
      <c r="Y718" s="176"/>
      <c r="Z718" s="167">
        <f>$Y$718*$D$718</f>
        <v>0</v>
      </c>
      <c r="AA718" s="176"/>
      <c r="AB718" s="167">
        <f>$AA$718*$D$718</f>
        <v>0</v>
      </c>
      <c r="AC718" s="98">
        <f t="shared" si="11"/>
        <v>0</v>
      </c>
      <c r="AF718" t="s">
        <v>2585</v>
      </c>
    </row>
    <row r="719" spans="1:32" ht="15" customHeight="1" thickBot="1">
      <c r="A719">
        <v>2</v>
      </c>
      <c r="B719" s="995"/>
      <c r="C719" s="997"/>
      <c r="D719" s="999"/>
      <c r="E719" s="162">
        <f>$E$718</f>
        <v>0</v>
      </c>
      <c r="F719" s="163">
        <f>$F$718</f>
        <v>0</v>
      </c>
      <c r="G719" s="164">
        <f>$G$718+$E$719</f>
        <v>0</v>
      </c>
      <c r="H719" s="165">
        <f>$H$718+$F$719</f>
        <v>0</v>
      </c>
      <c r="I719" s="164">
        <f>$I$718+$G$719</f>
        <v>0</v>
      </c>
      <c r="J719" s="165">
        <f>$J$718+$H$719</f>
        <v>0</v>
      </c>
      <c r="K719" s="164">
        <f>$K$718+$I$719</f>
        <v>0</v>
      </c>
      <c r="L719" s="165">
        <f>$L$718+$J$719</f>
        <v>0</v>
      </c>
      <c r="M719" s="164">
        <f>$M$718+$K$719</f>
        <v>0</v>
      </c>
      <c r="N719" s="165">
        <f>$N$718+$L$719</f>
        <v>0</v>
      </c>
      <c r="O719" s="164">
        <f>$O$718+$M$719</f>
        <v>0</v>
      </c>
      <c r="P719" s="165">
        <f>$P$718+$N$719</f>
        <v>0</v>
      </c>
      <c r="Q719" s="164">
        <f>$Q$718+$O$719</f>
        <v>0</v>
      </c>
      <c r="R719" s="165">
        <f>$R$718+$P$719</f>
        <v>0</v>
      </c>
      <c r="S719" s="164">
        <f>$S$718+$Q$719</f>
        <v>0</v>
      </c>
      <c r="T719" s="165">
        <f>$T$718+$R$719</f>
        <v>0</v>
      </c>
      <c r="U719" s="164">
        <f>$U$718+$S$719</f>
        <v>1</v>
      </c>
      <c r="V719" s="165">
        <f>$V$718+$T$719</f>
        <v>0</v>
      </c>
      <c r="W719" s="164">
        <f>$W$718+$U$719</f>
        <v>1</v>
      </c>
      <c r="X719" s="165">
        <f>$X$718+$V$719</f>
        <v>0</v>
      </c>
      <c r="Y719" s="164">
        <f>$Y$718+$W$719</f>
        <v>1</v>
      </c>
      <c r="Z719" s="165">
        <f>$Z$718+$X$719</f>
        <v>0</v>
      </c>
      <c r="AA719" s="164">
        <f>$AA$718+$Y$719</f>
        <v>1</v>
      </c>
      <c r="AB719" s="165">
        <f>$AB$718+$Z$719</f>
        <v>0</v>
      </c>
      <c r="AC719" s="98">
        <f t="shared" si="11"/>
        <v>0</v>
      </c>
    </row>
    <row r="720" spans="1:32" ht="15" customHeight="1">
      <c r="A720">
        <v>1</v>
      </c>
      <c r="B720" s="994" t="str">
        <f>'06.01-ELETRICO E LUMINOTECNICO'!$B$369</f>
        <v>06.09.100.17</v>
      </c>
      <c r="C720" s="996" t="str">
        <f>'06.01-ELETRICO E LUMINOTECNICO'!$C$369</f>
        <v>INTERRUPTOR SIMPLES (1 MÓDULO), 10A/250V, INCLUINDO SUPORTE E PLACA EM ALUMÍNIO- FORNECIMENTO E INSTALAÇÃO.</v>
      </c>
      <c r="D720" s="998">
        <f>'06.01-ELETRICO E LUMINOTECNICO'!$H$369</f>
        <v>0</v>
      </c>
      <c r="E720" s="175"/>
      <c r="F720" s="161">
        <f>$E$720*$D$720</f>
        <v>0</v>
      </c>
      <c r="G720" s="176"/>
      <c r="H720" s="167">
        <f>$G$720*$D$720</f>
        <v>0</v>
      </c>
      <c r="I720" s="176"/>
      <c r="J720" s="167">
        <f>$I$720*$D$720</f>
        <v>0</v>
      </c>
      <c r="K720" s="176"/>
      <c r="L720" s="167">
        <f>$K$720*$D$720</f>
        <v>0</v>
      </c>
      <c r="M720" s="176"/>
      <c r="N720" s="167">
        <f>$M$720*$D$720</f>
        <v>0</v>
      </c>
      <c r="O720" s="176"/>
      <c r="P720" s="167">
        <f>$O$720*$D$720</f>
        <v>0</v>
      </c>
      <c r="Q720" s="176"/>
      <c r="R720" s="167">
        <f>$Q$720*$D$720</f>
        <v>0</v>
      </c>
      <c r="S720" s="176"/>
      <c r="T720" s="167">
        <f>$S$720*$D$720</f>
        <v>0</v>
      </c>
      <c r="U720" s="176">
        <v>1</v>
      </c>
      <c r="V720" s="167">
        <f>$U$720*$D$720</f>
        <v>0</v>
      </c>
      <c r="W720" s="176"/>
      <c r="X720" s="167">
        <f>$W$720*$D$720</f>
        <v>0</v>
      </c>
      <c r="Y720" s="176"/>
      <c r="Z720" s="167">
        <f>$Y$720*$D$720</f>
        <v>0</v>
      </c>
      <c r="AA720" s="176"/>
      <c r="AB720" s="167">
        <f>$AA$720*$D$720</f>
        <v>0</v>
      </c>
      <c r="AC720" s="98">
        <f t="shared" si="11"/>
        <v>0</v>
      </c>
      <c r="AF720" t="s">
        <v>2586</v>
      </c>
    </row>
    <row r="721" spans="1:32" ht="15" customHeight="1" thickBot="1">
      <c r="A721">
        <v>2</v>
      </c>
      <c r="B721" s="995"/>
      <c r="C721" s="997"/>
      <c r="D721" s="999"/>
      <c r="E721" s="162">
        <f>$E$720</f>
        <v>0</v>
      </c>
      <c r="F721" s="163">
        <f>$F$720</f>
        <v>0</v>
      </c>
      <c r="G721" s="164">
        <f>$G$720+$E$721</f>
        <v>0</v>
      </c>
      <c r="H721" s="165">
        <f>$H$720+$F$721</f>
        <v>0</v>
      </c>
      <c r="I721" s="164">
        <f>$I$720+$G$721</f>
        <v>0</v>
      </c>
      <c r="J721" s="165">
        <f>$J$720+$H$721</f>
        <v>0</v>
      </c>
      <c r="K721" s="164">
        <f>$K$720+$I$721</f>
        <v>0</v>
      </c>
      <c r="L721" s="165">
        <f>$L$720+$J$721</f>
        <v>0</v>
      </c>
      <c r="M721" s="164">
        <f>$M$720+$K$721</f>
        <v>0</v>
      </c>
      <c r="N721" s="165">
        <f>$N$720+$L$721</f>
        <v>0</v>
      </c>
      <c r="O721" s="164">
        <f>$O$720+$M$721</f>
        <v>0</v>
      </c>
      <c r="P721" s="165">
        <f>$P$720+$N$721</f>
        <v>0</v>
      </c>
      <c r="Q721" s="164">
        <f>$Q$720+$O$721</f>
        <v>0</v>
      </c>
      <c r="R721" s="165">
        <f>$R$720+$P$721</f>
        <v>0</v>
      </c>
      <c r="S721" s="164">
        <f>$S$720+$Q$721</f>
        <v>0</v>
      </c>
      <c r="T721" s="165">
        <f>$T$720+$R$721</f>
        <v>0</v>
      </c>
      <c r="U721" s="164">
        <f>$U$720+$S$721</f>
        <v>1</v>
      </c>
      <c r="V721" s="165">
        <f>$V$720+$T$721</f>
        <v>0</v>
      </c>
      <c r="W721" s="164">
        <f>$W$720+$U$721</f>
        <v>1</v>
      </c>
      <c r="X721" s="165">
        <f>$X$720+$V$721</f>
        <v>0</v>
      </c>
      <c r="Y721" s="164">
        <f>$Y$720+$W$721</f>
        <v>1</v>
      </c>
      <c r="Z721" s="165">
        <f>$Z$720+$X$721</f>
        <v>0</v>
      </c>
      <c r="AA721" s="164">
        <f>$AA$720+$Y$721</f>
        <v>1</v>
      </c>
      <c r="AB721" s="165">
        <f>$AB$720+$Z$721</f>
        <v>0</v>
      </c>
      <c r="AC721" s="98">
        <f t="shared" si="11"/>
        <v>0</v>
      </c>
    </row>
    <row r="722" spans="1:32" ht="15" customHeight="1">
      <c r="A722">
        <v>1</v>
      </c>
      <c r="B722" s="994" t="str">
        <f>'06.01-ELETRICO E LUMINOTECNICO'!$B$370</f>
        <v>06.09.100.18</v>
      </c>
      <c r="C722" s="996" t="str">
        <f>'06.01-ELETRICO E LUMINOTECNICO'!$C$370</f>
        <v>LUMINÁRIA COMERCIAL COM ALETAS DE SOBREPOR COMPLETA, PARA QUATRO (4) LÂMPADAS TUBULARES
LED 4X18W-ØT8, TEMPERATURA DA COR 6500K, FORNECIMENTO E INSTALAÇÃO, INCLUSIVE BASE E LÂMPADA</v>
      </c>
      <c r="D722" s="998">
        <f>'06.01-ELETRICO E LUMINOTECNICO'!$H$370</f>
        <v>0</v>
      </c>
      <c r="E722" s="175"/>
      <c r="F722" s="161">
        <f>$E$722*$D$722</f>
        <v>0</v>
      </c>
      <c r="G722" s="176"/>
      <c r="H722" s="167">
        <f>$G$722*$D$722</f>
        <v>0</v>
      </c>
      <c r="I722" s="176"/>
      <c r="J722" s="167">
        <f>$I$722*$D$722</f>
        <v>0</v>
      </c>
      <c r="K722" s="176"/>
      <c r="L722" s="167">
        <f>$K$722*$D$722</f>
        <v>0</v>
      </c>
      <c r="M722" s="176"/>
      <c r="N722" s="167">
        <f>$M$722*$D$722</f>
        <v>0</v>
      </c>
      <c r="O722" s="176"/>
      <c r="P722" s="167">
        <f>$O$722*$D$722</f>
        <v>0</v>
      </c>
      <c r="Q722" s="176"/>
      <c r="R722" s="167">
        <f>$Q$722*$D$722</f>
        <v>0</v>
      </c>
      <c r="S722" s="176"/>
      <c r="T722" s="167">
        <f>$S$722*$D$722</f>
        <v>0</v>
      </c>
      <c r="U722" s="176">
        <v>1</v>
      </c>
      <c r="V722" s="167">
        <f>$U$722*$D$722</f>
        <v>0</v>
      </c>
      <c r="W722" s="176"/>
      <c r="X722" s="167">
        <f>$W$722*$D$722</f>
        <v>0</v>
      </c>
      <c r="Y722" s="176"/>
      <c r="Z722" s="167">
        <f>$Y$722*$D$722</f>
        <v>0</v>
      </c>
      <c r="AA722" s="176"/>
      <c r="AB722" s="167">
        <f>$AA$722*$D$722</f>
        <v>0</v>
      </c>
      <c r="AC722" s="98">
        <f t="shared" si="11"/>
        <v>0</v>
      </c>
      <c r="AF722" t="s">
        <v>2587</v>
      </c>
    </row>
    <row r="723" spans="1:32" ht="15" customHeight="1" thickBot="1">
      <c r="A723">
        <v>2</v>
      </c>
      <c r="B723" s="995"/>
      <c r="C723" s="997"/>
      <c r="D723" s="999"/>
      <c r="E723" s="162">
        <f>$E$722</f>
        <v>0</v>
      </c>
      <c r="F723" s="163">
        <f>$F$722</f>
        <v>0</v>
      </c>
      <c r="G723" s="164">
        <f>$G$722+$E$723</f>
        <v>0</v>
      </c>
      <c r="H723" s="165">
        <f>$H$722+$F$723</f>
        <v>0</v>
      </c>
      <c r="I723" s="164">
        <f>$I$722+$G$723</f>
        <v>0</v>
      </c>
      <c r="J723" s="165">
        <f>$J$722+$H$723</f>
        <v>0</v>
      </c>
      <c r="K723" s="164">
        <f>$K$722+$I$723</f>
        <v>0</v>
      </c>
      <c r="L723" s="165">
        <f>$L$722+$J$723</f>
        <v>0</v>
      </c>
      <c r="M723" s="164">
        <f>$M$722+$K$723</f>
        <v>0</v>
      </c>
      <c r="N723" s="165">
        <f>$N$722+$L$723</f>
        <v>0</v>
      </c>
      <c r="O723" s="164">
        <f>$O$722+$M$723</f>
        <v>0</v>
      </c>
      <c r="P723" s="165">
        <f>$P$722+$N$723</f>
        <v>0</v>
      </c>
      <c r="Q723" s="164">
        <f>$Q$722+$O$723</f>
        <v>0</v>
      </c>
      <c r="R723" s="165">
        <f>$R$722+$P$723</f>
        <v>0</v>
      </c>
      <c r="S723" s="164">
        <f>$S$722+$Q$723</f>
        <v>0</v>
      </c>
      <c r="T723" s="165">
        <f>$T$722+$R$723</f>
        <v>0</v>
      </c>
      <c r="U723" s="164">
        <f>$U$722+$S$723</f>
        <v>1</v>
      </c>
      <c r="V723" s="165">
        <f>$V$722+$T$723</f>
        <v>0</v>
      </c>
      <c r="W723" s="164">
        <f>$W$722+$U$723</f>
        <v>1</v>
      </c>
      <c r="X723" s="165">
        <f>$X$722+$V$723</f>
        <v>0</v>
      </c>
      <c r="Y723" s="164">
        <f>$Y$722+$W$723</f>
        <v>1</v>
      </c>
      <c r="Z723" s="165">
        <f>$Z$722+$X$723</f>
        <v>0</v>
      </c>
      <c r="AA723" s="164">
        <f>$AA$722+$Y$723</f>
        <v>1</v>
      </c>
      <c r="AB723" s="165">
        <f>$AB$722+$Z$723</f>
        <v>0</v>
      </c>
      <c r="AC723" s="98">
        <f t="shared" si="11"/>
        <v>0</v>
      </c>
    </row>
    <row r="724" spans="1:32" ht="13.5" thickBot="1">
      <c r="B724" s="76" t="str">
        <f>'06.01-ELETRICO E LUMINOTECNICO'!$B$371</f>
        <v>06.10.000</v>
      </c>
      <c r="C724" s="40" t="str">
        <f>'06.01-ELETRICO E LUMINOTECNICO'!$C$371</f>
        <v>BLOCO L</v>
      </c>
      <c r="D724" s="106">
        <f>'06.01-ELETRICO E LUMINOTECNICO'!$H$371</f>
        <v>0</v>
      </c>
      <c r="E724" s="177"/>
      <c r="F724" s="178"/>
      <c r="G724" s="179"/>
      <c r="H724" s="180"/>
      <c r="I724" s="179"/>
      <c r="J724" s="180"/>
      <c r="K724" s="179"/>
      <c r="L724" s="180"/>
      <c r="M724" s="179"/>
      <c r="N724" s="180"/>
      <c r="O724" s="179"/>
      <c r="P724" s="180"/>
      <c r="Q724" s="179"/>
      <c r="R724" s="180"/>
      <c r="S724" s="179"/>
      <c r="T724" s="180"/>
      <c r="U724" s="179"/>
      <c r="V724" s="180"/>
      <c r="W724" s="179"/>
      <c r="X724" s="180"/>
      <c r="Y724" s="179"/>
      <c r="Z724" s="180"/>
      <c r="AA724" s="179"/>
      <c r="AB724" s="180"/>
      <c r="AC724" s="98">
        <f t="shared" si="11"/>
        <v>0</v>
      </c>
      <c r="AF724" s="200" t="s">
        <v>1220</v>
      </c>
    </row>
    <row r="725" spans="1:32" ht="15" customHeight="1">
      <c r="A725">
        <v>1</v>
      </c>
      <c r="B725" s="994" t="str">
        <f>'06.01-ELETRICO E LUMINOTECNICO'!$B$372</f>
        <v>06.10.100.01</v>
      </c>
      <c r="C725" s="996" t="str">
        <f>'06.01-ELETRICO E LUMINOTECNICO'!$C$372</f>
        <v>REMOÇÃO DE INSTALAÇÕES ELÉTRICAS (INTERRUPTORES/TOMADAS), INCLUSIVE RECOMPOSIÇÃO COM ARGAMASSA E ACABAMENTO EM MASSA LÁTEX</v>
      </c>
      <c r="D725" s="998">
        <f>'06.01-ELETRICO E LUMINOTECNICO'!$H$372</f>
        <v>0</v>
      </c>
      <c r="E725" s="175"/>
      <c r="F725" s="161">
        <f>$E$725*$D$725</f>
        <v>0</v>
      </c>
      <c r="G725" s="176"/>
      <c r="H725" s="167">
        <f>$G$725*$D$725</f>
        <v>0</v>
      </c>
      <c r="I725" s="176"/>
      <c r="J725" s="167">
        <f>$I$725*$D$725</f>
        <v>0</v>
      </c>
      <c r="K725" s="176"/>
      <c r="L725" s="167">
        <f>$K$725*$D$725</f>
        <v>0</v>
      </c>
      <c r="M725" s="176"/>
      <c r="N725" s="167">
        <f>$M$725*$D$725</f>
        <v>0</v>
      </c>
      <c r="O725" s="176"/>
      <c r="P725" s="167">
        <f>$O$725*$D$725</f>
        <v>0</v>
      </c>
      <c r="Q725" s="176"/>
      <c r="R725" s="167">
        <f>$Q$725*$D$725</f>
        <v>0</v>
      </c>
      <c r="S725" s="176"/>
      <c r="T725" s="167">
        <f>$S$725*$D$725</f>
        <v>0</v>
      </c>
      <c r="U725" s="176"/>
      <c r="V725" s="167">
        <f>$U$725*$D$725</f>
        <v>0</v>
      </c>
      <c r="W725" s="176">
        <v>1</v>
      </c>
      <c r="X725" s="167">
        <f>$W$725*$D$725</f>
        <v>0</v>
      </c>
      <c r="Y725" s="176"/>
      <c r="Z725" s="167">
        <f>$Y$725*$D$725</f>
        <v>0</v>
      </c>
      <c r="AA725" s="176"/>
      <c r="AB725" s="167">
        <f>$AA$725*$D$725</f>
        <v>0</v>
      </c>
      <c r="AC725" s="98">
        <f t="shared" si="11"/>
        <v>0</v>
      </c>
      <c r="AF725" t="s">
        <v>2588</v>
      </c>
    </row>
    <row r="726" spans="1:32" ht="15" customHeight="1" thickBot="1">
      <c r="A726">
        <v>2</v>
      </c>
      <c r="B726" s="995"/>
      <c r="C726" s="997"/>
      <c r="D726" s="999"/>
      <c r="E726" s="162">
        <f>$E$725</f>
        <v>0</v>
      </c>
      <c r="F726" s="163">
        <f>$F$725</f>
        <v>0</v>
      </c>
      <c r="G726" s="164">
        <f>$G$725+$E$726</f>
        <v>0</v>
      </c>
      <c r="H726" s="165">
        <f>$H$725+$F$726</f>
        <v>0</v>
      </c>
      <c r="I726" s="164">
        <f>$I$725+$G$726</f>
        <v>0</v>
      </c>
      <c r="J726" s="165">
        <f>$J$725+$H$726</f>
        <v>0</v>
      </c>
      <c r="K726" s="164">
        <f>$K$725+$I$726</f>
        <v>0</v>
      </c>
      <c r="L726" s="165">
        <f>$L$725+$J$726</f>
        <v>0</v>
      </c>
      <c r="M726" s="164">
        <f>$M$725+$K$726</f>
        <v>0</v>
      </c>
      <c r="N726" s="165">
        <f>$N$725+$L$726</f>
        <v>0</v>
      </c>
      <c r="O726" s="164">
        <f>$O$725+$M$726</f>
        <v>0</v>
      </c>
      <c r="P726" s="165">
        <f>$P$725+$N$726</f>
        <v>0</v>
      </c>
      <c r="Q726" s="164">
        <f>$Q$725+$O$726</f>
        <v>0</v>
      </c>
      <c r="R726" s="165">
        <f>$R$725+$P$726</f>
        <v>0</v>
      </c>
      <c r="S726" s="164">
        <f>$S$725+$Q$726</f>
        <v>0</v>
      </c>
      <c r="T726" s="165">
        <f>$T$725+$R$726</f>
        <v>0</v>
      </c>
      <c r="U726" s="164">
        <f>$U$725+$S$726</f>
        <v>0</v>
      </c>
      <c r="V726" s="165">
        <f>$V$725+$T$726</f>
        <v>0</v>
      </c>
      <c r="W726" s="164">
        <f>$W$725+$U$726</f>
        <v>1</v>
      </c>
      <c r="X726" s="165">
        <f>$X$725+$V$726</f>
        <v>0</v>
      </c>
      <c r="Y726" s="164">
        <f>$Y$725+$W$726</f>
        <v>1</v>
      </c>
      <c r="Z726" s="165">
        <f>$Z$725+$X$726</f>
        <v>0</v>
      </c>
      <c r="AA726" s="164">
        <f>$AA$725+$Y$726</f>
        <v>1</v>
      </c>
      <c r="AB726" s="165">
        <f>$AB$725+$Z$726</f>
        <v>0</v>
      </c>
      <c r="AC726" s="98">
        <f t="shared" si="11"/>
        <v>0</v>
      </c>
    </row>
    <row r="727" spans="1:32" ht="15" customHeight="1">
      <c r="A727">
        <v>1</v>
      </c>
      <c r="B727" s="994" t="str">
        <f>'06.01-ELETRICO E LUMINOTECNICO'!$B$373</f>
        <v>06.10.100.02</v>
      </c>
      <c r="C727" s="996" t="str">
        <f>'06.01-ELETRICO E LUMINOTECNICO'!$C$373</f>
        <v>REMOÇÃO DE INSTALAÇÕES ELÉTRICAS (QUADROS), INCLUSIVE RECOMPOSIÇÃO COM ARGAMASSA E ACABAMENTO EM MASSA LÁTEX</v>
      </c>
      <c r="D727" s="998">
        <f>'06.01-ELETRICO E LUMINOTECNICO'!$H$373</f>
        <v>0</v>
      </c>
      <c r="E727" s="175"/>
      <c r="F727" s="161">
        <f>$E$727*$D$727</f>
        <v>0</v>
      </c>
      <c r="G727" s="176"/>
      <c r="H727" s="167">
        <f>$G$727*$D$727</f>
        <v>0</v>
      </c>
      <c r="I727" s="176"/>
      <c r="J727" s="167">
        <f>$I$727*$D$727</f>
        <v>0</v>
      </c>
      <c r="K727" s="176"/>
      <c r="L727" s="167">
        <f>$K$727*$D$727</f>
        <v>0</v>
      </c>
      <c r="M727" s="176"/>
      <c r="N727" s="167">
        <f>$M$727*$D$727</f>
        <v>0</v>
      </c>
      <c r="O727" s="176"/>
      <c r="P727" s="167">
        <f>$O$727*$D$727</f>
        <v>0</v>
      </c>
      <c r="Q727" s="176"/>
      <c r="R727" s="167">
        <f>$Q$727*$D$727</f>
        <v>0</v>
      </c>
      <c r="S727" s="176"/>
      <c r="T727" s="167">
        <f>$S$727*$D$727</f>
        <v>0</v>
      </c>
      <c r="U727" s="176"/>
      <c r="V727" s="167">
        <f>$U$727*$D$727</f>
        <v>0</v>
      </c>
      <c r="W727" s="176">
        <v>1</v>
      </c>
      <c r="X727" s="167">
        <f>$W$727*$D$727</f>
        <v>0</v>
      </c>
      <c r="Y727" s="176"/>
      <c r="Z727" s="167">
        <f>$Y$727*$D$727</f>
        <v>0</v>
      </c>
      <c r="AA727" s="176"/>
      <c r="AB727" s="167">
        <f>$AA$727*$D$727</f>
        <v>0</v>
      </c>
      <c r="AC727" s="98">
        <f t="shared" si="11"/>
        <v>0</v>
      </c>
      <c r="AF727" t="s">
        <v>2589</v>
      </c>
    </row>
    <row r="728" spans="1:32" ht="15" customHeight="1" thickBot="1">
      <c r="A728">
        <v>2</v>
      </c>
      <c r="B728" s="995"/>
      <c r="C728" s="997"/>
      <c r="D728" s="999"/>
      <c r="E728" s="162">
        <f>$E$727</f>
        <v>0</v>
      </c>
      <c r="F728" s="163">
        <f>$F$727</f>
        <v>0</v>
      </c>
      <c r="G728" s="164">
        <f>$G$727+$E$728</f>
        <v>0</v>
      </c>
      <c r="H728" s="165">
        <f>$H$727+$F$728</f>
        <v>0</v>
      </c>
      <c r="I728" s="164">
        <f>$I$727+$G$728</f>
        <v>0</v>
      </c>
      <c r="J728" s="165">
        <f>$J$727+$H$728</f>
        <v>0</v>
      </c>
      <c r="K728" s="164">
        <f>$K$727+$I$728</f>
        <v>0</v>
      </c>
      <c r="L728" s="165">
        <f>$L$727+$J$728</f>
        <v>0</v>
      </c>
      <c r="M728" s="164">
        <f>$M$727+$K$728</f>
        <v>0</v>
      </c>
      <c r="N728" s="165">
        <f>$N$727+$L$728</f>
        <v>0</v>
      </c>
      <c r="O728" s="164">
        <f>$O$727+$M$728</f>
        <v>0</v>
      </c>
      <c r="P728" s="165">
        <f>$P$727+$N$728</f>
        <v>0</v>
      </c>
      <c r="Q728" s="164">
        <f>$Q$727+$O$728</f>
        <v>0</v>
      </c>
      <c r="R728" s="165">
        <f>$R$727+$P$728</f>
        <v>0</v>
      </c>
      <c r="S728" s="164">
        <f>$S$727+$Q$728</f>
        <v>0</v>
      </c>
      <c r="T728" s="165">
        <f>$T$727+$R$728</f>
        <v>0</v>
      </c>
      <c r="U728" s="164">
        <f>$U$727+$S$728</f>
        <v>0</v>
      </c>
      <c r="V728" s="165">
        <f>$V$727+$T$728</f>
        <v>0</v>
      </c>
      <c r="W728" s="164">
        <f>$W$727+$U$728</f>
        <v>1</v>
      </c>
      <c r="X728" s="165">
        <f>$X$727+$V$728</f>
        <v>0</v>
      </c>
      <c r="Y728" s="164">
        <f>$Y$727+$W$728</f>
        <v>1</v>
      </c>
      <c r="Z728" s="165">
        <f>$Z$727+$X$728</f>
        <v>0</v>
      </c>
      <c r="AA728" s="164">
        <f>$AA$727+$Y$728</f>
        <v>1</v>
      </c>
      <c r="AB728" s="165">
        <f>$AB$727+$Z$728</f>
        <v>0</v>
      </c>
      <c r="AC728" s="98">
        <f t="shared" si="11"/>
        <v>0</v>
      </c>
    </row>
    <row r="729" spans="1:32" ht="15" customHeight="1">
      <c r="A729">
        <v>1</v>
      </c>
      <c r="B729" s="994" t="str">
        <f>'06.01-ELETRICO E LUMINOTECNICO'!$B$374</f>
        <v>06.10.100.03</v>
      </c>
      <c r="C729" s="996" t="str">
        <f>'06.01-ELETRICO E LUMINOTECNICO'!$C$374</f>
        <v>REMOÇÃO DE INSTALAÇÕES ELÉTRICAS (CABOS/ELETRODUTOS), INCLUSIVE RECOMPOSIÇÃO COM ARGAMASSA E ACABAMENTO EM MASSA LÁTEX</v>
      </c>
      <c r="D729" s="998">
        <f>'06.01-ELETRICO E LUMINOTECNICO'!$H$374</f>
        <v>0</v>
      </c>
      <c r="E729" s="175"/>
      <c r="F729" s="161">
        <f>$E$729*$D$729</f>
        <v>0</v>
      </c>
      <c r="G729" s="176"/>
      <c r="H729" s="167">
        <f>$G$729*$D$729</f>
        <v>0</v>
      </c>
      <c r="I729" s="176"/>
      <c r="J729" s="167">
        <f>$I$729*$D$729</f>
        <v>0</v>
      </c>
      <c r="K729" s="176"/>
      <c r="L729" s="167">
        <f>$K$729*$D$729</f>
        <v>0</v>
      </c>
      <c r="M729" s="176"/>
      <c r="N729" s="167">
        <f>$M$729*$D$729</f>
        <v>0</v>
      </c>
      <c r="O729" s="176"/>
      <c r="P729" s="167">
        <f>$O$729*$D$729</f>
        <v>0</v>
      </c>
      <c r="Q729" s="176"/>
      <c r="R729" s="167">
        <f>$Q$729*$D$729</f>
        <v>0</v>
      </c>
      <c r="S729" s="176"/>
      <c r="T729" s="167">
        <f>$S$729*$D$729</f>
        <v>0</v>
      </c>
      <c r="U729" s="176"/>
      <c r="V729" s="167">
        <f>$U$729*$D$729</f>
        <v>0</v>
      </c>
      <c r="W729" s="176">
        <v>1</v>
      </c>
      <c r="X729" s="167">
        <f>$W$729*$D$729</f>
        <v>0</v>
      </c>
      <c r="Y729" s="176"/>
      <c r="Z729" s="167">
        <f>$Y$729*$D$729</f>
        <v>0</v>
      </c>
      <c r="AA729" s="176"/>
      <c r="AB729" s="167">
        <f>$AA$729*$D$729</f>
        <v>0</v>
      </c>
      <c r="AC729" s="98">
        <f t="shared" si="11"/>
        <v>0</v>
      </c>
      <c r="AF729" t="s">
        <v>2590</v>
      </c>
    </row>
    <row r="730" spans="1:32" ht="15" customHeight="1" thickBot="1">
      <c r="A730">
        <v>2</v>
      </c>
      <c r="B730" s="995"/>
      <c r="C730" s="997"/>
      <c r="D730" s="999"/>
      <c r="E730" s="162">
        <f>$E$729</f>
        <v>0</v>
      </c>
      <c r="F730" s="163">
        <f>$F$729</f>
        <v>0</v>
      </c>
      <c r="G730" s="164">
        <f>$G$729+$E$730</f>
        <v>0</v>
      </c>
      <c r="H730" s="165">
        <f>$H$729+$F$730</f>
        <v>0</v>
      </c>
      <c r="I730" s="164">
        <f>$I$729+$G$730</f>
        <v>0</v>
      </c>
      <c r="J730" s="165">
        <f>$J$729+$H$730</f>
        <v>0</v>
      </c>
      <c r="K730" s="164">
        <f>$K$729+$I$730</f>
        <v>0</v>
      </c>
      <c r="L730" s="165">
        <f>$L$729+$J$730</f>
        <v>0</v>
      </c>
      <c r="M730" s="164">
        <f>$M$729+$K$730</f>
        <v>0</v>
      </c>
      <c r="N730" s="165">
        <f>$N$729+$L$730</f>
        <v>0</v>
      </c>
      <c r="O730" s="164">
        <f>$O$729+$M$730</f>
        <v>0</v>
      </c>
      <c r="P730" s="165">
        <f>$P$729+$N$730</f>
        <v>0</v>
      </c>
      <c r="Q730" s="164">
        <f>$Q$729+$O$730</f>
        <v>0</v>
      </c>
      <c r="R730" s="165">
        <f>$R$729+$P$730</f>
        <v>0</v>
      </c>
      <c r="S730" s="164">
        <f>$S$729+$Q$730</f>
        <v>0</v>
      </c>
      <c r="T730" s="165">
        <f>$T$729+$R$730</f>
        <v>0</v>
      </c>
      <c r="U730" s="164">
        <f>$U$729+$S$730</f>
        <v>0</v>
      </c>
      <c r="V730" s="165">
        <f>$V$729+$T$730</f>
        <v>0</v>
      </c>
      <c r="W730" s="164">
        <f>$W$729+$U$730</f>
        <v>1</v>
      </c>
      <c r="X730" s="165">
        <f>$X$729+$V$730</f>
        <v>0</v>
      </c>
      <c r="Y730" s="164">
        <f>$Y$729+$W$730</f>
        <v>1</v>
      </c>
      <c r="Z730" s="165">
        <f>$Z$729+$X$730</f>
        <v>0</v>
      </c>
      <c r="AA730" s="164">
        <f>$AA$729+$Y$730</f>
        <v>1</v>
      </c>
      <c r="AB730" s="165">
        <f>$AB$729+$Z$730</f>
        <v>0</v>
      </c>
      <c r="AC730" s="98">
        <f t="shared" si="11"/>
        <v>0</v>
      </c>
    </row>
    <row r="731" spans="1:32" ht="15" customHeight="1">
      <c r="A731">
        <v>1</v>
      </c>
      <c r="B731" s="994" t="str">
        <f>'06.01-ELETRICO E LUMINOTECNICO'!$B$375</f>
        <v>06.10.100.04</v>
      </c>
      <c r="C731" s="996" t="str">
        <f>'06.01-ELETRICO E LUMINOTECNICO'!$C$375</f>
        <v>QUADRO DE DISTRIBUIÇÃO COM BARRAMENTO TRIFÁSICO, DE SOBREPOR, EM CHAPA DE AÇO GALVANIZADO, PARA 36 DISJUNTORES DIN</v>
      </c>
      <c r="D731" s="998">
        <f>'06.01-ELETRICO E LUMINOTECNICO'!$H$375</f>
        <v>0</v>
      </c>
      <c r="E731" s="175"/>
      <c r="F731" s="161">
        <f>$E$731*$D$731</f>
        <v>0</v>
      </c>
      <c r="G731" s="176"/>
      <c r="H731" s="167">
        <f>$G$731*$D$731</f>
        <v>0</v>
      </c>
      <c r="I731" s="176"/>
      <c r="J731" s="167">
        <f>$I$731*$D$731</f>
        <v>0</v>
      </c>
      <c r="K731" s="176"/>
      <c r="L731" s="167">
        <f>$K$731*$D$731</f>
        <v>0</v>
      </c>
      <c r="M731" s="176"/>
      <c r="N731" s="167">
        <f>$M$731*$D$731</f>
        <v>0</v>
      </c>
      <c r="O731" s="176"/>
      <c r="P731" s="167">
        <f>$O$731*$D$731</f>
        <v>0</v>
      </c>
      <c r="Q731" s="176"/>
      <c r="R731" s="167">
        <f>$Q$731*$D$731</f>
        <v>0</v>
      </c>
      <c r="S731" s="176"/>
      <c r="T731" s="167">
        <f>$S$731*$D$731</f>
        <v>0</v>
      </c>
      <c r="U731" s="176"/>
      <c r="V731" s="167">
        <f>$U$731*$D$731</f>
        <v>0</v>
      </c>
      <c r="W731" s="176">
        <v>1</v>
      </c>
      <c r="X731" s="167">
        <f>$W$731*$D$731</f>
        <v>0</v>
      </c>
      <c r="Y731" s="176"/>
      <c r="Z731" s="167">
        <f>$Y$731*$D$731</f>
        <v>0</v>
      </c>
      <c r="AA731" s="176"/>
      <c r="AB731" s="167">
        <f>$AA$731*$D$731</f>
        <v>0</v>
      </c>
      <c r="AC731" s="98">
        <f t="shared" si="11"/>
        <v>0</v>
      </c>
      <c r="AF731" t="s">
        <v>2591</v>
      </c>
    </row>
    <row r="732" spans="1:32" ht="15" customHeight="1" thickBot="1">
      <c r="A732">
        <v>2</v>
      </c>
      <c r="B732" s="995"/>
      <c r="C732" s="997"/>
      <c r="D732" s="999"/>
      <c r="E732" s="162">
        <f>$E$731</f>
        <v>0</v>
      </c>
      <c r="F732" s="163">
        <f>$F$731</f>
        <v>0</v>
      </c>
      <c r="G732" s="164">
        <f>$G$731+$E$732</f>
        <v>0</v>
      </c>
      <c r="H732" s="165">
        <f>$H$731+$F$732</f>
        <v>0</v>
      </c>
      <c r="I732" s="164">
        <f>$I$731+$G$732</f>
        <v>0</v>
      </c>
      <c r="J732" s="165">
        <f>$J$731+$H$732</f>
        <v>0</v>
      </c>
      <c r="K732" s="164">
        <f>$K$731+$I$732</f>
        <v>0</v>
      </c>
      <c r="L732" s="165">
        <f>$L$731+$J$732</f>
        <v>0</v>
      </c>
      <c r="M732" s="164">
        <f>$M$731+$K$732</f>
        <v>0</v>
      </c>
      <c r="N732" s="165">
        <f>$N$731+$L$732</f>
        <v>0</v>
      </c>
      <c r="O732" s="164">
        <f>$O$731+$M$732</f>
        <v>0</v>
      </c>
      <c r="P732" s="165">
        <f>$P$731+$N$732</f>
        <v>0</v>
      </c>
      <c r="Q732" s="164">
        <f>$Q$731+$O$732</f>
        <v>0</v>
      </c>
      <c r="R732" s="165">
        <f>$R$731+$P$732</f>
        <v>0</v>
      </c>
      <c r="S732" s="164">
        <f>$S$731+$Q$732</f>
        <v>0</v>
      </c>
      <c r="T732" s="165">
        <f>$T$731+$R$732</f>
        <v>0</v>
      </c>
      <c r="U732" s="164">
        <f>$U$731+$S$732</f>
        <v>0</v>
      </c>
      <c r="V732" s="165">
        <f>$V$731+$T$732</f>
        <v>0</v>
      </c>
      <c r="W732" s="164">
        <f>$W$731+$U$732</f>
        <v>1</v>
      </c>
      <c r="X732" s="165">
        <f>$X$731+$V$732</f>
        <v>0</v>
      </c>
      <c r="Y732" s="164">
        <f>$Y$731+$W$732</f>
        <v>1</v>
      </c>
      <c r="Z732" s="165">
        <f>$Z$731+$X$732</f>
        <v>0</v>
      </c>
      <c r="AA732" s="164">
        <f>$AA$731+$Y$732</f>
        <v>1</v>
      </c>
      <c r="AB732" s="165">
        <f>$AB$731+$Z$732</f>
        <v>0</v>
      </c>
      <c r="AC732" s="98">
        <f t="shared" si="11"/>
        <v>0</v>
      </c>
    </row>
    <row r="733" spans="1:32" ht="15" customHeight="1">
      <c r="A733">
        <v>1</v>
      </c>
      <c r="B733" s="994" t="str">
        <f>'06.01-ELETRICO E LUMINOTECNICO'!$B$376</f>
        <v>06.10.100.05</v>
      </c>
      <c r="C733" s="996" t="str">
        <f>'06.01-ELETRICO E LUMINOTECNICO'!$C$376</f>
        <v>QUADRO DE DISTRIBUIÇÃO COM BARRAMENTO TRIFÁSICO, DE SOBREPOR, EM CHAPA DE AÇO GALVANIZADO, PARA 48 DISJUNTORES DIN</v>
      </c>
      <c r="D733" s="998">
        <f>'06.01-ELETRICO E LUMINOTECNICO'!$H$376</f>
        <v>0</v>
      </c>
      <c r="E733" s="175"/>
      <c r="F733" s="161">
        <f>$E$733*$D$733</f>
        <v>0</v>
      </c>
      <c r="G733" s="176"/>
      <c r="H733" s="167">
        <f>$G$733*$D$733</f>
        <v>0</v>
      </c>
      <c r="I733" s="176"/>
      <c r="J733" s="167">
        <f>$I$733*$D$733</f>
        <v>0</v>
      </c>
      <c r="K733" s="176"/>
      <c r="L733" s="167">
        <f>$K$733*$D$733</f>
        <v>0</v>
      </c>
      <c r="M733" s="176"/>
      <c r="N733" s="167">
        <f>$M$733*$D$733</f>
        <v>0</v>
      </c>
      <c r="O733" s="176"/>
      <c r="P733" s="167">
        <f>$O$733*$D$733</f>
        <v>0</v>
      </c>
      <c r="Q733" s="176"/>
      <c r="R733" s="167">
        <f>$Q$733*$D$733</f>
        <v>0</v>
      </c>
      <c r="S733" s="176"/>
      <c r="T733" s="167">
        <f>$S$733*$D$733</f>
        <v>0</v>
      </c>
      <c r="U733" s="176"/>
      <c r="V733" s="167">
        <f>$U$733*$D$733</f>
        <v>0</v>
      </c>
      <c r="W733" s="176">
        <v>1</v>
      </c>
      <c r="X733" s="167">
        <f>$W$733*$D$733</f>
        <v>0</v>
      </c>
      <c r="Y733" s="176"/>
      <c r="Z733" s="167">
        <f>$Y$733*$D$733</f>
        <v>0</v>
      </c>
      <c r="AA733" s="176"/>
      <c r="AB733" s="167">
        <f>$AA$733*$D$733</f>
        <v>0</v>
      </c>
      <c r="AC733" s="98">
        <f t="shared" si="11"/>
        <v>0</v>
      </c>
      <c r="AF733" t="s">
        <v>2592</v>
      </c>
    </row>
    <row r="734" spans="1:32" ht="15" customHeight="1" thickBot="1">
      <c r="A734">
        <v>2</v>
      </c>
      <c r="B734" s="995"/>
      <c r="C734" s="997"/>
      <c r="D734" s="999"/>
      <c r="E734" s="162">
        <f>$E$733</f>
        <v>0</v>
      </c>
      <c r="F734" s="163">
        <f>$F$733</f>
        <v>0</v>
      </c>
      <c r="G734" s="164">
        <f>$G$733+$E$734</f>
        <v>0</v>
      </c>
      <c r="H734" s="165">
        <f>$H$733+$F$734</f>
        <v>0</v>
      </c>
      <c r="I734" s="164">
        <f>$I$733+$G$734</f>
        <v>0</v>
      </c>
      <c r="J734" s="165">
        <f>$J$733+$H$734</f>
        <v>0</v>
      </c>
      <c r="K734" s="164">
        <f>$K$733+$I$734</f>
        <v>0</v>
      </c>
      <c r="L734" s="165">
        <f>$L$733+$J$734</f>
        <v>0</v>
      </c>
      <c r="M734" s="164">
        <f>$M$733+$K$734</f>
        <v>0</v>
      </c>
      <c r="N734" s="165">
        <f>$N$733+$L$734</f>
        <v>0</v>
      </c>
      <c r="O734" s="164">
        <f>$O$733+$M$734</f>
        <v>0</v>
      </c>
      <c r="P734" s="165">
        <f>$P$733+$N$734</f>
        <v>0</v>
      </c>
      <c r="Q734" s="164">
        <f>$Q$733+$O$734</f>
        <v>0</v>
      </c>
      <c r="R734" s="165">
        <f>$R$733+$P$734</f>
        <v>0</v>
      </c>
      <c r="S734" s="164">
        <f>$S$733+$Q$734</f>
        <v>0</v>
      </c>
      <c r="T734" s="165">
        <f>$T$733+$R$734</f>
        <v>0</v>
      </c>
      <c r="U734" s="164">
        <f>$U$733+$S$734</f>
        <v>0</v>
      </c>
      <c r="V734" s="165">
        <f>$V$733+$T$734</f>
        <v>0</v>
      </c>
      <c r="W734" s="164">
        <f>$W$733+$U$734</f>
        <v>1</v>
      </c>
      <c r="X734" s="165">
        <f>$X$733+$V$734</f>
        <v>0</v>
      </c>
      <c r="Y734" s="164">
        <f>$Y$733+$W$734</f>
        <v>1</v>
      </c>
      <c r="Z734" s="165">
        <f>$Z$733+$X$734</f>
        <v>0</v>
      </c>
      <c r="AA734" s="164">
        <f>$AA$733+$Y$734</f>
        <v>1</v>
      </c>
      <c r="AB734" s="165">
        <f>$AB$733+$Z$734</f>
        <v>0</v>
      </c>
      <c r="AC734" s="98">
        <f t="shared" si="11"/>
        <v>0</v>
      </c>
    </row>
    <row r="735" spans="1:32" ht="15" customHeight="1">
      <c r="A735">
        <v>1</v>
      </c>
      <c r="B735" s="994" t="str">
        <f>'06.01-ELETRICO E LUMINOTECNICO'!$B$377</f>
        <v>06.10.100.06</v>
      </c>
      <c r="C735" s="996" t="str">
        <f>'06.01-ELETRICO E LUMINOTECNICO'!$C$377</f>
        <v>DISJUNTOR DR BIPOLAR 16A - FORNECIMENTO E INSTALAÇÃO</v>
      </c>
      <c r="D735" s="998">
        <f>'06.01-ELETRICO E LUMINOTECNICO'!$H$377</f>
        <v>0</v>
      </c>
      <c r="E735" s="175"/>
      <c r="F735" s="161">
        <f>$E$735*$D$735</f>
        <v>0</v>
      </c>
      <c r="G735" s="176"/>
      <c r="H735" s="167">
        <f>$G$735*$D$735</f>
        <v>0</v>
      </c>
      <c r="I735" s="176"/>
      <c r="J735" s="167">
        <f>$I$735*$D$735</f>
        <v>0</v>
      </c>
      <c r="K735" s="176"/>
      <c r="L735" s="167">
        <f>$K$735*$D$735</f>
        <v>0</v>
      </c>
      <c r="M735" s="176"/>
      <c r="N735" s="167">
        <f>$M$735*$D$735</f>
        <v>0</v>
      </c>
      <c r="O735" s="176"/>
      <c r="P735" s="167">
        <f>$O$735*$D$735</f>
        <v>0</v>
      </c>
      <c r="Q735" s="176"/>
      <c r="R735" s="167">
        <f>$Q$735*$D$735</f>
        <v>0</v>
      </c>
      <c r="S735" s="176"/>
      <c r="T735" s="167">
        <f>$S$735*$D$735</f>
        <v>0</v>
      </c>
      <c r="U735" s="176"/>
      <c r="V735" s="167">
        <f>$U$735*$D$735</f>
        <v>0</v>
      </c>
      <c r="W735" s="176">
        <v>1</v>
      </c>
      <c r="X735" s="167">
        <f>$W$735*$D$735</f>
        <v>0</v>
      </c>
      <c r="Y735" s="176"/>
      <c r="Z735" s="167">
        <f>$Y$735*$D$735</f>
        <v>0</v>
      </c>
      <c r="AA735" s="176"/>
      <c r="AB735" s="167">
        <f>$AA$735*$D$735</f>
        <v>0</v>
      </c>
      <c r="AC735" s="98">
        <f t="shared" si="11"/>
        <v>0</v>
      </c>
      <c r="AF735" t="s">
        <v>2593</v>
      </c>
    </row>
    <row r="736" spans="1:32" ht="15" customHeight="1" thickBot="1">
      <c r="A736">
        <v>2</v>
      </c>
      <c r="B736" s="995"/>
      <c r="C736" s="997"/>
      <c r="D736" s="999"/>
      <c r="E736" s="162">
        <f>$E$735</f>
        <v>0</v>
      </c>
      <c r="F736" s="163">
        <f>$F$735</f>
        <v>0</v>
      </c>
      <c r="G736" s="164">
        <f>$G$735+$E$736</f>
        <v>0</v>
      </c>
      <c r="H736" s="165">
        <f>$H$735+$F$736</f>
        <v>0</v>
      </c>
      <c r="I736" s="164">
        <f>$I$735+$G$736</f>
        <v>0</v>
      </c>
      <c r="J736" s="165">
        <f>$J$735+$H$736</f>
        <v>0</v>
      </c>
      <c r="K736" s="164">
        <f>$K$735+$I$736</f>
        <v>0</v>
      </c>
      <c r="L736" s="165">
        <f>$L$735+$J$736</f>
        <v>0</v>
      </c>
      <c r="M736" s="164">
        <f>$M$735+$K$736</f>
        <v>0</v>
      </c>
      <c r="N736" s="165">
        <f>$N$735+$L$736</f>
        <v>0</v>
      </c>
      <c r="O736" s="164">
        <f>$O$735+$M$736</f>
        <v>0</v>
      </c>
      <c r="P736" s="165">
        <f>$P$735+$N$736</f>
        <v>0</v>
      </c>
      <c r="Q736" s="164">
        <f>$Q$735+$O$736</f>
        <v>0</v>
      </c>
      <c r="R736" s="165">
        <f>$R$735+$P$736</f>
        <v>0</v>
      </c>
      <c r="S736" s="164">
        <f>$S$735+$Q$736</f>
        <v>0</v>
      </c>
      <c r="T736" s="165">
        <f>$T$735+$R$736</f>
        <v>0</v>
      </c>
      <c r="U736" s="164">
        <f>$U$735+$S$736</f>
        <v>0</v>
      </c>
      <c r="V736" s="165">
        <f>$V$735+$T$736</f>
        <v>0</v>
      </c>
      <c r="W736" s="164">
        <f>$W$735+$U$736</f>
        <v>1</v>
      </c>
      <c r="X736" s="165">
        <f>$X$735+$V$736</f>
        <v>0</v>
      </c>
      <c r="Y736" s="164">
        <f>$Y$735+$W$736</f>
        <v>1</v>
      </c>
      <c r="Z736" s="165">
        <f>$Z$735+$X$736</f>
        <v>0</v>
      </c>
      <c r="AA736" s="164">
        <f>$AA$735+$Y$736</f>
        <v>1</v>
      </c>
      <c r="AB736" s="165">
        <f>$AB$735+$Z$736</f>
        <v>0</v>
      </c>
      <c r="AC736" s="98">
        <f t="shared" si="11"/>
        <v>0</v>
      </c>
    </row>
    <row r="737" spans="1:32" ht="15" customHeight="1">
      <c r="A737">
        <v>1</v>
      </c>
      <c r="B737" s="994" t="str">
        <f>'06.01-ELETRICO E LUMINOTECNICO'!$B$378</f>
        <v>06.10.100.07</v>
      </c>
      <c r="C737" s="996" t="str">
        <f>'06.01-ELETRICO E LUMINOTECNICO'!$C$378</f>
        <v>DISJUNTOR DR TETRAPOLAR 16A - FORNECIMENTO E INSTALAÇÃO</v>
      </c>
      <c r="D737" s="998">
        <f>'06.01-ELETRICO E LUMINOTECNICO'!$H$378</f>
        <v>0</v>
      </c>
      <c r="E737" s="175"/>
      <c r="F737" s="161">
        <f>$E$737*$D$737</f>
        <v>0</v>
      </c>
      <c r="G737" s="176"/>
      <c r="H737" s="167">
        <f>$G$737*$D$737</f>
        <v>0</v>
      </c>
      <c r="I737" s="176"/>
      <c r="J737" s="167">
        <f>$I$737*$D$737</f>
        <v>0</v>
      </c>
      <c r="K737" s="176"/>
      <c r="L737" s="167">
        <f>$K$737*$D$737</f>
        <v>0</v>
      </c>
      <c r="M737" s="176"/>
      <c r="N737" s="167">
        <f>$M$737*$D$737</f>
        <v>0</v>
      </c>
      <c r="O737" s="176"/>
      <c r="P737" s="167">
        <f>$O$737*$D$737</f>
        <v>0</v>
      </c>
      <c r="Q737" s="176"/>
      <c r="R737" s="167">
        <f>$Q$737*$D$737</f>
        <v>0</v>
      </c>
      <c r="S737" s="176"/>
      <c r="T737" s="167">
        <f>$S$737*$D$737</f>
        <v>0</v>
      </c>
      <c r="U737" s="176"/>
      <c r="V737" s="167">
        <f>$U$737*$D$737</f>
        <v>0</v>
      </c>
      <c r="W737" s="176">
        <v>1</v>
      </c>
      <c r="X737" s="167">
        <f>$W$737*$D$737</f>
        <v>0</v>
      </c>
      <c r="Y737" s="176"/>
      <c r="Z737" s="167">
        <f>$Y$737*$D$737</f>
        <v>0</v>
      </c>
      <c r="AA737" s="176"/>
      <c r="AB737" s="167">
        <f>$AA$737*$D$737</f>
        <v>0</v>
      </c>
      <c r="AC737" s="98">
        <f t="shared" si="11"/>
        <v>0</v>
      </c>
      <c r="AF737" t="s">
        <v>2594</v>
      </c>
    </row>
    <row r="738" spans="1:32" ht="15" customHeight="1" thickBot="1">
      <c r="A738">
        <v>2</v>
      </c>
      <c r="B738" s="995"/>
      <c r="C738" s="997"/>
      <c r="D738" s="999"/>
      <c r="E738" s="162">
        <f>$E$737</f>
        <v>0</v>
      </c>
      <c r="F738" s="163">
        <f>$F$737</f>
        <v>0</v>
      </c>
      <c r="G738" s="164">
        <f>$G$737+$E$738</f>
        <v>0</v>
      </c>
      <c r="H738" s="165">
        <f>$H$737+$F$738</f>
        <v>0</v>
      </c>
      <c r="I738" s="164">
        <f>$I$737+$G$738</f>
        <v>0</v>
      </c>
      <c r="J738" s="165">
        <f>$J$737+$H$738</f>
        <v>0</v>
      </c>
      <c r="K738" s="164">
        <f>$K$737+$I$738</f>
        <v>0</v>
      </c>
      <c r="L738" s="165">
        <f>$L$737+$J$738</f>
        <v>0</v>
      </c>
      <c r="M738" s="164">
        <f>$M$737+$K$738</f>
        <v>0</v>
      </c>
      <c r="N738" s="165">
        <f>$N$737+$L$738</f>
        <v>0</v>
      </c>
      <c r="O738" s="164">
        <f>$O$737+$M$738</f>
        <v>0</v>
      </c>
      <c r="P738" s="165">
        <f>$P$737+$N$738</f>
        <v>0</v>
      </c>
      <c r="Q738" s="164">
        <f>$Q$737+$O$738</f>
        <v>0</v>
      </c>
      <c r="R738" s="165">
        <f>$R$737+$P$738</f>
        <v>0</v>
      </c>
      <c r="S738" s="164">
        <f>$S$737+$Q$738</f>
        <v>0</v>
      </c>
      <c r="T738" s="165">
        <f>$T$737+$R$738</f>
        <v>0</v>
      </c>
      <c r="U738" s="164">
        <f>$U$737+$S$738</f>
        <v>0</v>
      </c>
      <c r="V738" s="165">
        <f>$V$737+$T$738</f>
        <v>0</v>
      </c>
      <c r="W738" s="164">
        <f>$W$737+$U$738</f>
        <v>1</v>
      </c>
      <c r="X738" s="165">
        <f>$X$737+$V$738</f>
        <v>0</v>
      </c>
      <c r="Y738" s="164">
        <f>$Y$737+$W$738</f>
        <v>1</v>
      </c>
      <c r="Z738" s="165">
        <f>$Z$737+$X$738</f>
        <v>0</v>
      </c>
      <c r="AA738" s="164">
        <f>$AA$737+$Y$738</f>
        <v>1</v>
      </c>
      <c r="AB738" s="165">
        <f>$AB$737+$Z$738</f>
        <v>0</v>
      </c>
      <c r="AC738" s="98">
        <f t="shared" si="11"/>
        <v>0</v>
      </c>
    </row>
    <row r="739" spans="1:32" ht="15" customHeight="1">
      <c r="A739">
        <v>1</v>
      </c>
      <c r="B739" s="994" t="str">
        <f>'06.01-ELETRICO E LUMINOTECNICO'!$B$379</f>
        <v>06.10.100.08</v>
      </c>
      <c r="C739" s="996" t="str">
        <f>'06.01-ELETRICO E LUMINOTECNICO'!$C$379</f>
        <v>DISJUNTOR DR TETRAPOLAR 20A - FORNECIMENTO E INSTALAÇÃO</v>
      </c>
      <c r="D739" s="998">
        <f>'06.01-ELETRICO E LUMINOTECNICO'!$H$379</f>
        <v>0</v>
      </c>
      <c r="E739" s="175"/>
      <c r="F739" s="161">
        <f>$E$739*$D$739</f>
        <v>0</v>
      </c>
      <c r="G739" s="176"/>
      <c r="H739" s="167">
        <f>$G$739*$D$739</f>
        <v>0</v>
      </c>
      <c r="I739" s="176"/>
      <c r="J739" s="167">
        <f>$I$739*$D$739</f>
        <v>0</v>
      </c>
      <c r="K739" s="176"/>
      <c r="L739" s="167">
        <f>$K$739*$D$739</f>
        <v>0</v>
      </c>
      <c r="M739" s="176"/>
      <c r="N739" s="167">
        <f>$M$739*$D$739</f>
        <v>0</v>
      </c>
      <c r="O739" s="176"/>
      <c r="P739" s="167">
        <f>$O$739*$D$739</f>
        <v>0</v>
      </c>
      <c r="Q739" s="176"/>
      <c r="R739" s="167">
        <f>$Q$739*$D$739</f>
        <v>0</v>
      </c>
      <c r="S739" s="176"/>
      <c r="T739" s="167">
        <f>$S$739*$D$739</f>
        <v>0</v>
      </c>
      <c r="U739" s="176"/>
      <c r="V739" s="167">
        <f>$U$739*$D$739</f>
        <v>0</v>
      </c>
      <c r="W739" s="176">
        <v>1</v>
      </c>
      <c r="X739" s="167">
        <f>$W$739*$D$739</f>
        <v>0</v>
      </c>
      <c r="Y739" s="176"/>
      <c r="Z739" s="167">
        <f>$Y$739*$D$739</f>
        <v>0</v>
      </c>
      <c r="AA739" s="176"/>
      <c r="AB739" s="167">
        <f>$AA$739*$D$739</f>
        <v>0</v>
      </c>
      <c r="AC739" s="98">
        <f t="shared" si="11"/>
        <v>0</v>
      </c>
      <c r="AF739" t="s">
        <v>2595</v>
      </c>
    </row>
    <row r="740" spans="1:32" ht="15" customHeight="1" thickBot="1">
      <c r="A740">
        <v>2</v>
      </c>
      <c r="B740" s="995"/>
      <c r="C740" s="997"/>
      <c r="D740" s="999"/>
      <c r="E740" s="162">
        <f>$E$739</f>
        <v>0</v>
      </c>
      <c r="F740" s="163">
        <f>$F$739</f>
        <v>0</v>
      </c>
      <c r="G740" s="164">
        <f>$G$739+$E$740</f>
        <v>0</v>
      </c>
      <c r="H740" s="165">
        <f>$H$739+$F$740</f>
        <v>0</v>
      </c>
      <c r="I740" s="164">
        <f>$I$739+$G$740</f>
        <v>0</v>
      </c>
      <c r="J740" s="165">
        <f>$J$739+$H$740</f>
        <v>0</v>
      </c>
      <c r="K740" s="164">
        <f>$K$739+$I$740</f>
        <v>0</v>
      </c>
      <c r="L740" s="165">
        <f>$L$739+$J$740</f>
        <v>0</v>
      </c>
      <c r="M740" s="164">
        <f>$M$739+$K$740</f>
        <v>0</v>
      </c>
      <c r="N740" s="165">
        <f>$N$739+$L$740</f>
        <v>0</v>
      </c>
      <c r="O740" s="164">
        <f>$O$739+$M$740</f>
        <v>0</v>
      </c>
      <c r="P740" s="165">
        <f>$P$739+$N$740</f>
        <v>0</v>
      </c>
      <c r="Q740" s="164">
        <f>$Q$739+$O$740</f>
        <v>0</v>
      </c>
      <c r="R740" s="165">
        <f>$R$739+$P$740</f>
        <v>0</v>
      </c>
      <c r="S740" s="164">
        <f>$S$739+$Q$740</f>
        <v>0</v>
      </c>
      <c r="T740" s="165">
        <f>$T$739+$R$740</f>
        <v>0</v>
      </c>
      <c r="U740" s="164">
        <f>$U$739+$S$740</f>
        <v>0</v>
      </c>
      <c r="V740" s="165">
        <f>$V$739+$T$740</f>
        <v>0</v>
      </c>
      <c r="W740" s="164">
        <f>$W$739+$U$740</f>
        <v>1</v>
      </c>
      <c r="X740" s="165">
        <f>$X$739+$V$740</f>
        <v>0</v>
      </c>
      <c r="Y740" s="164">
        <f>$Y$739+$W$740</f>
        <v>1</v>
      </c>
      <c r="Z740" s="165">
        <f>$Z$739+$X$740</f>
        <v>0</v>
      </c>
      <c r="AA740" s="164">
        <f>$AA$739+$Y$740</f>
        <v>1</v>
      </c>
      <c r="AB740" s="165">
        <f>$AB$739+$Z$740</f>
        <v>0</v>
      </c>
      <c r="AC740" s="98">
        <f t="shared" si="11"/>
        <v>0</v>
      </c>
    </row>
    <row r="741" spans="1:32" ht="15" customHeight="1">
      <c r="A741">
        <v>1</v>
      </c>
      <c r="B741" s="994" t="str">
        <f>'06.01-ELETRICO E LUMINOTECNICO'!$B$380</f>
        <v>06.10.100.09</v>
      </c>
      <c r="C741" s="996" t="str">
        <f>'06.01-ELETRICO E LUMINOTECNICO'!$C$380</f>
        <v>DISJUNTOR DR TETRAPOLAR 25A - FORNECIMENTO E INSTALAÇÃO</v>
      </c>
      <c r="D741" s="998">
        <f>'06.01-ELETRICO E LUMINOTECNICO'!$H$380</f>
        <v>0</v>
      </c>
      <c r="E741" s="175"/>
      <c r="F741" s="161">
        <f>$E$741*$D$741</f>
        <v>0</v>
      </c>
      <c r="G741" s="176"/>
      <c r="H741" s="167">
        <f>$G$741*$D$741</f>
        <v>0</v>
      </c>
      <c r="I741" s="176"/>
      <c r="J741" s="167">
        <f>$I$741*$D$741</f>
        <v>0</v>
      </c>
      <c r="K741" s="176"/>
      <c r="L741" s="167">
        <f>$K$741*$D$741</f>
        <v>0</v>
      </c>
      <c r="M741" s="176"/>
      <c r="N741" s="167">
        <f>$M$741*$D$741</f>
        <v>0</v>
      </c>
      <c r="O741" s="176"/>
      <c r="P741" s="167">
        <f>$O$741*$D$741</f>
        <v>0</v>
      </c>
      <c r="Q741" s="176"/>
      <c r="R741" s="167">
        <f>$Q$741*$D$741</f>
        <v>0</v>
      </c>
      <c r="S741" s="176"/>
      <c r="T741" s="167">
        <f>$S$741*$D$741</f>
        <v>0</v>
      </c>
      <c r="U741" s="176"/>
      <c r="V741" s="167">
        <f>$U$741*$D$741</f>
        <v>0</v>
      </c>
      <c r="W741" s="176">
        <v>1</v>
      </c>
      <c r="X741" s="167">
        <f>$W$741*$D$741</f>
        <v>0</v>
      </c>
      <c r="Y741" s="176"/>
      <c r="Z741" s="167">
        <f>$Y$741*$D$741</f>
        <v>0</v>
      </c>
      <c r="AA741" s="176"/>
      <c r="AB741" s="167">
        <f>$AA$741*$D$741</f>
        <v>0</v>
      </c>
      <c r="AC741" s="98">
        <f t="shared" si="11"/>
        <v>0</v>
      </c>
      <c r="AF741" t="s">
        <v>2596</v>
      </c>
    </row>
    <row r="742" spans="1:32" ht="15" customHeight="1" thickBot="1">
      <c r="A742">
        <v>2</v>
      </c>
      <c r="B742" s="995"/>
      <c r="C742" s="997"/>
      <c r="D742" s="999"/>
      <c r="E742" s="162">
        <f>$E$741</f>
        <v>0</v>
      </c>
      <c r="F742" s="163">
        <f>$F$741</f>
        <v>0</v>
      </c>
      <c r="G742" s="164">
        <f>$G$741+$E$742</f>
        <v>0</v>
      </c>
      <c r="H742" s="165">
        <f>$H$741+$F$742</f>
        <v>0</v>
      </c>
      <c r="I742" s="164">
        <f>$I$741+$G$742</f>
        <v>0</v>
      </c>
      <c r="J742" s="165">
        <f>$J$741+$H$742</f>
        <v>0</v>
      </c>
      <c r="K742" s="164">
        <f>$K$741+$I$742</f>
        <v>0</v>
      </c>
      <c r="L742" s="165">
        <f>$L$741+$J$742</f>
        <v>0</v>
      </c>
      <c r="M742" s="164">
        <f>$M$741+$K$742</f>
        <v>0</v>
      </c>
      <c r="N742" s="165">
        <f>$N$741+$L$742</f>
        <v>0</v>
      </c>
      <c r="O742" s="164">
        <f>$O$741+$M$742</f>
        <v>0</v>
      </c>
      <c r="P742" s="165">
        <f>$P$741+$N$742</f>
        <v>0</v>
      </c>
      <c r="Q742" s="164">
        <f>$Q$741+$O$742</f>
        <v>0</v>
      </c>
      <c r="R742" s="165">
        <f>$R$741+$P$742</f>
        <v>0</v>
      </c>
      <c r="S742" s="164">
        <f>$S$741+$Q$742</f>
        <v>0</v>
      </c>
      <c r="T742" s="165">
        <f>$T$741+$R$742</f>
        <v>0</v>
      </c>
      <c r="U742" s="164">
        <f>$U$741+$S$742</f>
        <v>0</v>
      </c>
      <c r="V742" s="165">
        <f>$V$741+$T$742</f>
        <v>0</v>
      </c>
      <c r="W742" s="164">
        <f>$W$741+$U$742</f>
        <v>1</v>
      </c>
      <c r="X742" s="165">
        <f>$X$741+$V$742</f>
        <v>0</v>
      </c>
      <c r="Y742" s="164">
        <f>$Y$741+$W$742</f>
        <v>1</v>
      </c>
      <c r="Z742" s="165">
        <f>$Z$741+$X$742</f>
        <v>0</v>
      </c>
      <c r="AA742" s="164">
        <f>$AA$741+$Y$742</f>
        <v>1</v>
      </c>
      <c r="AB742" s="165">
        <f>$AB$741+$Z$742</f>
        <v>0</v>
      </c>
      <c r="AC742" s="98">
        <f t="shared" si="11"/>
        <v>0</v>
      </c>
    </row>
    <row r="743" spans="1:32" ht="15" customHeight="1">
      <c r="A743">
        <v>1</v>
      </c>
      <c r="B743" s="994" t="str">
        <f>'06.01-ELETRICO E LUMINOTECNICO'!$B$381</f>
        <v>06.10.100.10</v>
      </c>
      <c r="C743" s="996" t="str">
        <f>'06.01-ELETRICO E LUMINOTECNICO'!$C$381</f>
        <v>DISJUNTOR DR TETRAPOLAR 32A - FORNECIMENTO E INSTALAÇÃO</v>
      </c>
      <c r="D743" s="998">
        <f>'06.01-ELETRICO E LUMINOTECNICO'!$H$381</f>
        <v>0</v>
      </c>
      <c r="E743" s="175"/>
      <c r="F743" s="161">
        <f>$E$743*$D$743</f>
        <v>0</v>
      </c>
      <c r="G743" s="176"/>
      <c r="H743" s="167">
        <f>$G$743*$D$743</f>
        <v>0</v>
      </c>
      <c r="I743" s="176"/>
      <c r="J743" s="167">
        <f>$I$743*$D$743</f>
        <v>0</v>
      </c>
      <c r="K743" s="176"/>
      <c r="L743" s="167">
        <f>$K$743*$D$743</f>
        <v>0</v>
      </c>
      <c r="M743" s="176"/>
      <c r="N743" s="167">
        <f>$M$743*$D$743</f>
        <v>0</v>
      </c>
      <c r="O743" s="176"/>
      <c r="P743" s="167">
        <f>$O$743*$D$743</f>
        <v>0</v>
      </c>
      <c r="Q743" s="176"/>
      <c r="R743" s="167">
        <f>$Q$743*$D$743</f>
        <v>0</v>
      </c>
      <c r="S743" s="176"/>
      <c r="T743" s="167">
        <f>$S$743*$D$743</f>
        <v>0</v>
      </c>
      <c r="U743" s="176"/>
      <c r="V743" s="167">
        <f>$U$743*$D$743</f>
        <v>0</v>
      </c>
      <c r="W743" s="176">
        <v>1</v>
      </c>
      <c r="X743" s="167">
        <f>$W$743*$D$743</f>
        <v>0</v>
      </c>
      <c r="Y743" s="176"/>
      <c r="Z743" s="167">
        <f>$Y$743*$D$743</f>
        <v>0</v>
      </c>
      <c r="AA743" s="176"/>
      <c r="AB743" s="167">
        <f>$AA$743*$D$743</f>
        <v>0</v>
      </c>
      <c r="AC743" s="98">
        <f t="shared" si="11"/>
        <v>0</v>
      </c>
      <c r="AF743" t="s">
        <v>2597</v>
      </c>
    </row>
    <row r="744" spans="1:32" ht="15" customHeight="1" thickBot="1">
      <c r="A744">
        <v>2</v>
      </c>
      <c r="B744" s="995"/>
      <c r="C744" s="997"/>
      <c r="D744" s="999"/>
      <c r="E744" s="162">
        <f>$E$743</f>
        <v>0</v>
      </c>
      <c r="F744" s="163">
        <f>$F$743</f>
        <v>0</v>
      </c>
      <c r="G744" s="164">
        <f>$G$743+$E$744</f>
        <v>0</v>
      </c>
      <c r="H744" s="165">
        <f>$H$743+$F$744</f>
        <v>0</v>
      </c>
      <c r="I744" s="164">
        <f>$I$743+$G$744</f>
        <v>0</v>
      </c>
      <c r="J744" s="165">
        <f>$J$743+$H$744</f>
        <v>0</v>
      </c>
      <c r="K744" s="164">
        <f>$K$743+$I$744</f>
        <v>0</v>
      </c>
      <c r="L744" s="165">
        <f>$L$743+$J$744</f>
        <v>0</v>
      </c>
      <c r="M744" s="164">
        <f>$M$743+$K$744</f>
        <v>0</v>
      </c>
      <c r="N744" s="165">
        <f>$N$743+$L$744</f>
        <v>0</v>
      </c>
      <c r="O744" s="164">
        <f>$O$743+$M$744</f>
        <v>0</v>
      </c>
      <c r="P744" s="165">
        <f>$P$743+$N$744</f>
        <v>0</v>
      </c>
      <c r="Q744" s="164">
        <f>$Q$743+$O$744</f>
        <v>0</v>
      </c>
      <c r="R744" s="165">
        <f>$R$743+$P$744</f>
        <v>0</v>
      </c>
      <c r="S744" s="164">
        <f>$S$743+$Q$744</f>
        <v>0</v>
      </c>
      <c r="T744" s="165">
        <f>$T$743+$R$744</f>
        <v>0</v>
      </c>
      <c r="U744" s="164">
        <f>$U$743+$S$744</f>
        <v>0</v>
      </c>
      <c r="V744" s="165">
        <f>$V$743+$T$744</f>
        <v>0</v>
      </c>
      <c r="W744" s="164">
        <f>$W$743+$U$744</f>
        <v>1</v>
      </c>
      <c r="X744" s="165">
        <f>$X$743+$V$744</f>
        <v>0</v>
      </c>
      <c r="Y744" s="164">
        <f>$Y$743+$W$744</f>
        <v>1</v>
      </c>
      <c r="Z744" s="165">
        <f>$Z$743+$X$744</f>
        <v>0</v>
      </c>
      <c r="AA744" s="164">
        <f>$AA$743+$Y$744</f>
        <v>1</v>
      </c>
      <c r="AB744" s="165">
        <f>$AB$743+$Z$744</f>
        <v>0</v>
      </c>
      <c r="AC744" s="98">
        <f t="shared" si="11"/>
        <v>0</v>
      </c>
    </row>
    <row r="745" spans="1:32" ht="15" customHeight="1">
      <c r="A745">
        <v>1</v>
      </c>
      <c r="B745" s="994" t="str">
        <f>'06.01-ELETRICO E LUMINOTECNICO'!$B$382</f>
        <v>06.10.100.11</v>
      </c>
      <c r="C745" s="996" t="str">
        <f>'06.01-ELETRICO E LUMINOTECNICO'!$C$382</f>
        <v>DISPOSITIVO DPS 45KA-275V - FORNECIMENTO E INSTALAÇÃO</v>
      </c>
      <c r="D745" s="998">
        <f>'06.01-ELETRICO E LUMINOTECNICO'!$H$382</f>
        <v>0</v>
      </c>
      <c r="E745" s="175"/>
      <c r="F745" s="161">
        <f>$E$745*$D$745</f>
        <v>0</v>
      </c>
      <c r="G745" s="176"/>
      <c r="H745" s="167">
        <f>$G$745*$D$745</f>
        <v>0</v>
      </c>
      <c r="I745" s="176"/>
      <c r="J745" s="167">
        <f>$I$745*$D$745</f>
        <v>0</v>
      </c>
      <c r="K745" s="176"/>
      <c r="L745" s="167">
        <f>$K$745*$D$745</f>
        <v>0</v>
      </c>
      <c r="M745" s="176"/>
      <c r="N745" s="167">
        <f>$M$745*$D$745</f>
        <v>0</v>
      </c>
      <c r="O745" s="176"/>
      <c r="P745" s="167">
        <f>$O$745*$D$745</f>
        <v>0</v>
      </c>
      <c r="Q745" s="176"/>
      <c r="R745" s="167">
        <f>$Q$745*$D$745</f>
        <v>0</v>
      </c>
      <c r="S745" s="176"/>
      <c r="T745" s="167">
        <f>$S$745*$D$745</f>
        <v>0</v>
      </c>
      <c r="U745" s="176"/>
      <c r="V745" s="167">
        <f>$U$745*$D$745</f>
        <v>0</v>
      </c>
      <c r="W745" s="176">
        <v>1</v>
      </c>
      <c r="X745" s="167">
        <f>$W$745*$D$745</f>
        <v>0</v>
      </c>
      <c r="Y745" s="176"/>
      <c r="Z745" s="167">
        <f>$Y$745*$D$745</f>
        <v>0</v>
      </c>
      <c r="AA745" s="176"/>
      <c r="AB745" s="167">
        <f>$AA$745*$D$745</f>
        <v>0</v>
      </c>
      <c r="AC745" s="98">
        <f t="shared" si="11"/>
        <v>0</v>
      </c>
      <c r="AF745" t="s">
        <v>2598</v>
      </c>
    </row>
    <row r="746" spans="1:32" ht="15" customHeight="1" thickBot="1">
      <c r="A746">
        <v>2</v>
      </c>
      <c r="B746" s="995"/>
      <c r="C746" s="997"/>
      <c r="D746" s="999"/>
      <c r="E746" s="162">
        <f>$E$745</f>
        <v>0</v>
      </c>
      <c r="F746" s="163">
        <f>$F$745</f>
        <v>0</v>
      </c>
      <c r="G746" s="164">
        <f>$G$745+$E$746</f>
        <v>0</v>
      </c>
      <c r="H746" s="165">
        <f>$H$745+$F$746</f>
        <v>0</v>
      </c>
      <c r="I746" s="164">
        <f>$I$745+$G$746</f>
        <v>0</v>
      </c>
      <c r="J746" s="165">
        <f>$J$745+$H$746</f>
        <v>0</v>
      </c>
      <c r="K746" s="164">
        <f>$K$745+$I$746</f>
        <v>0</v>
      </c>
      <c r="L746" s="165">
        <f>$L$745+$J$746</f>
        <v>0</v>
      </c>
      <c r="M746" s="164">
        <f>$M$745+$K$746</f>
        <v>0</v>
      </c>
      <c r="N746" s="165">
        <f>$N$745+$L$746</f>
        <v>0</v>
      </c>
      <c r="O746" s="164">
        <f>$O$745+$M$746</f>
        <v>0</v>
      </c>
      <c r="P746" s="165">
        <f>$P$745+$N$746</f>
        <v>0</v>
      </c>
      <c r="Q746" s="164">
        <f>$Q$745+$O$746</f>
        <v>0</v>
      </c>
      <c r="R746" s="165">
        <f>$R$745+$P$746</f>
        <v>0</v>
      </c>
      <c r="S746" s="164">
        <f>$S$745+$Q$746</f>
        <v>0</v>
      </c>
      <c r="T746" s="165">
        <f>$T$745+$R$746</f>
        <v>0</v>
      </c>
      <c r="U746" s="164">
        <f>$U$745+$S$746</f>
        <v>0</v>
      </c>
      <c r="V746" s="165">
        <f>$V$745+$T$746</f>
        <v>0</v>
      </c>
      <c r="W746" s="164">
        <f>$W$745+$U$746</f>
        <v>1</v>
      </c>
      <c r="X746" s="165">
        <f>$X$745+$V$746</f>
        <v>0</v>
      </c>
      <c r="Y746" s="164">
        <f>$Y$745+$W$746</f>
        <v>1</v>
      </c>
      <c r="Z746" s="165">
        <f>$Z$745+$X$746</f>
        <v>0</v>
      </c>
      <c r="AA746" s="164">
        <f>$AA$745+$Y$746</f>
        <v>1</v>
      </c>
      <c r="AB746" s="165">
        <f>$AB$745+$Z$746</f>
        <v>0</v>
      </c>
      <c r="AC746" s="98">
        <f t="shared" si="11"/>
        <v>0</v>
      </c>
    </row>
    <row r="747" spans="1:32" ht="15" customHeight="1">
      <c r="A747">
        <v>1</v>
      </c>
      <c r="B747" s="994" t="str">
        <f>'06.01-ELETRICO E LUMINOTECNICO'!$B$383</f>
        <v>06.10.100.12</v>
      </c>
      <c r="C747" s="996" t="str">
        <f>'06.01-ELETRICO E LUMINOTECNICO'!$C$383</f>
        <v>DISJUNTOR MONOPOLAR TIPO DIN, CORRENTE NOMINAL DE 10A - FORNECIMENTO E INSTALAÇÃO. AF_07/2025</v>
      </c>
      <c r="D747" s="998">
        <f>'06.01-ELETRICO E LUMINOTECNICO'!$H$383</f>
        <v>0</v>
      </c>
      <c r="E747" s="175"/>
      <c r="F747" s="161">
        <f>$E$747*$D$747</f>
        <v>0</v>
      </c>
      <c r="G747" s="176"/>
      <c r="H747" s="167">
        <f>$G$747*$D$747</f>
        <v>0</v>
      </c>
      <c r="I747" s="176"/>
      <c r="J747" s="167">
        <f>$I$747*$D$747</f>
        <v>0</v>
      </c>
      <c r="K747" s="176"/>
      <c r="L747" s="167">
        <f>$K$747*$D$747</f>
        <v>0</v>
      </c>
      <c r="M747" s="176"/>
      <c r="N747" s="167">
        <f>$M$747*$D$747</f>
        <v>0</v>
      </c>
      <c r="O747" s="176"/>
      <c r="P747" s="167">
        <f>$O$747*$D$747</f>
        <v>0</v>
      </c>
      <c r="Q747" s="176"/>
      <c r="R747" s="167">
        <f>$Q$747*$D$747</f>
        <v>0</v>
      </c>
      <c r="S747" s="176"/>
      <c r="T747" s="167">
        <f>$S$747*$D$747</f>
        <v>0</v>
      </c>
      <c r="U747" s="176"/>
      <c r="V747" s="167">
        <f>$U$747*$D$747</f>
        <v>0</v>
      </c>
      <c r="W747" s="176">
        <v>1</v>
      </c>
      <c r="X747" s="167">
        <f>$W$747*$D$747</f>
        <v>0</v>
      </c>
      <c r="Y747" s="176"/>
      <c r="Z747" s="167">
        <f>$Y$747*$D$747</f>
        <v>0</v>
      </c>
      <c r="AA747" s="176"/>
      <c r="AB747" s="167">
        <f>$AA$747*$D$747</f>
        <v>0</v>
      </c>
      <c r="AC747" s="98">
        <f t="shared" si="11"/>
        <v>0</v>
      </c>
      <c r="AF747" t="s">
        <v>2599</v>
      </c>
    </row>
    <row r="748" spans="1:32" ht="15" customHeight="1" thickBot="1">
      <c r="A748">
        <v>2</v>
      </c>
      <c r="B748" s="995"/>
      <c r="C748" s="997"/>
      <c r="D748" s="999"/>
      <c r="E748" s="162">
        <f>$E$747</f>
        <v>0</v>
      </c>
      <c r="F748" s="163">
        <f>$F$747</f>
        <v>0</v>
      </c>
      <c r="G748" s="164">
        <f>$G$747+$E$748</f>
        <v>0</v>
      </c>
      <c r="H748" s="165">
        <f>$H$747+$F$748</f>
        <v>0</v>
      </c>
      <c r="I748" s="164">
        <f>$I$747+$G$748</f>
        <v>0</v>
      </c>
      <c r="J748" s="165">
        <f>$J$747+$H$748</f>
        <v>0</v>
      </c>
      <c r="K748" s="164">
        <f>$K$747+$I$748</f>
        <v>0</v>
      </c>
      <c r="L748" s="165">
        <f>$L$747+$J$748</f>
        <v>0</v>
      </c>
      <c r="M748" s="164">
        <f>$M$747+$K$748</f>
        <v>0</v>
      </c>
      <c r="N748" s="165">
        <f>$N$747+$L$748</f>
        <v>0</v>
      </c>
      <c r="O748" s="164">
        <f>$O$747+$M$748</f>
        <v>0</v>
      </c>
      <c r="P748" s="165">
        <f>$P$747+$N$748</f>
        <v>0</v>
      </c>
      <c r="Q748" s="164">
        <f>$Q$747+$O$748</f>
        <v>0</v>
      </c>
      <c r="R748" s="165">
        <f>$R$747+$P$748</f>
        <v>0</v>
      </c>
      <c r="S748" s="164">
        <f>$S$747+$Q$748</f>
        <v>0</v>
      </c>
      <c r="T748" s="165">
        <f>$T$747+$R$748</f>
        <v>0</v>
      </c>
      <c r="U748" s="164">
        <f>$U$747+$S$748</f>
        <v>0</v>
      </c>
      <c r="V748" s="165">
        <f>$V$747+$T$748</f>
        <v>0</v>
      </c>
      <c r="W748" s="164">
        <f>$W$747+$U$748</f>
        <v>1</v>
      </c>
      <c r="X748" s="165">
        <f>$X$747+$V$748</f>
        <v>0</v>
      </c>
      <c r="Y748" s="164">
        <f>$Y$747+$W$748</f>
        <v>1</v>
      </c>
      <c r="Z748" s="165">
        <f>$Z$747+$X$748</f>
        <v>0</v>
      </c>
      <c r="AA748" s="164">
        <f>$AA$747+$Y$748</f>
        <v>1</v>
      </c>
      <c r="AB748" s="165">
        <f>$AB$747+$Z$748</f>
        <v>0</v>
      </c>
      <c r="AC748" s="98">
        <f t="shared" si="11"/>
        <v>0</v>
      </c>
    </row>
    <row r="749" spans="1:32" ht="15" customHeight="1">
      <c r="A749">
        <v>1</v>
      </c>
      <c r="B749" s="994" t="str">
        <f>'06.01-ELETRICO E LUMINOTECNICO'!$B$384</f>
        <v>06.10.100.13</v>
      </c>
      <c r="C749" s="996" t="str">
        <f>'06.01-ELETRICO E LUMINOTECNICO'!$C$384</f>
        <v>DISJUNTOR MONOPOLAR TIPO DIN, CORRENTE NOMINAL DE 16A - FORNECIMENTO E INSTALAÇÃO. AF_07/2025</v>
      </c>
      <c r="D749" s="998">
        <f>'06.01-ELETRICO E LUMINOTECNICO'!$H$384</f>
        <v>0</v>
      </c>
      <c r="E749" s="175"/>
      <c r="F749" s="161">
        <f>$E$749*$D$749</f>
        <v>0</v>
      </c>
      <c r="G749" s="176"/>
      <c r="H749" s="167">
        <f>$G$749*$D$749</f>
        <v>0</v>
      </c>
      <c r="I749" s="176"/>
      <c r="J749" s="167">
        <f>$I$749*$D$749</f>
        <v>0</v>
      </c>
      <c r="K749" s="176"/>
      <c r="L749" s="167">
        <f>$K$749*$D$749</f>
        <v>0</v>
      </c>
      <c r="M749" s="176"/>
      <c r="N749" s="167">
        <f>$M$749*$D$749</f>
        <v>0</v>
      </c>
      <c r="O749" s="176"/>
      <c r="P749" s="167">
        <f>$O$749*$D$749</f>
        <v>0</v>
      </c>
      <c r="Q749" s="176"/>
      <c r="R749" s="167">
        <f>$Q$749*$D$749</f>
        <v>0</v>
      </c>
      <c r="S749" s="176"/>
      <c r="T749" s="167">
        <f>$S$749*$D$749</f>
        <v>0</v>
      </c>
      <c r="U749" s="176"/>
      <c r="V749" s="167">
        <f>$U$749*$D$749</f>
        <v>0</v>
      </c>
      <c r="W749" s="176">
        <v>1</v>
      </c>
      <c r="X749" s="167">
        <f>$W$749*$D$749</f>
        <v>0</v>
      </c>
      <c r="Y749" s="176"/>
      <c r="Z749" s="167">
        <f>$Y$749*$D$749</f>
        <v>0</v>
      </c>
      <c r="AA749" s="176"/>
      <c r="AB749" s="167">
        <f>$AA$749*$D$749</f>
        <v>0</v>
      </c>
      <c r="AC749" s="98">
        <f t="shared" si="11"/>
        <v>0</v>
      </c>
      <c r="AF749" t="s">
        <v>2600</v>
      </c>
    </row>
    <row r="750" spans="1:32" ht="15" customHeight="1" thickBot="1">
      <c r="A750">
        <v>2</v>
      </c>
      <c r="B750" s="995"/>
      <c r="C750" s="997"/>
      <c r="D750" s="999"/>
      <c r="E750" s="162">
        <f>$E$749</f>
        <v>0</v>
      </c>
      <c r="F750" s="163">
        <f>$F$749</f>
        <v>0</v>
      </c>
      <c r="G750" s="164">
        <f>$G$749+$E$750</f>
        <v>0</v>
      </c>
      <c r="H750" s="165">
        <f>$H$749+$F$750</f>
        <v>0</v>
      </c>
      <c r="I750" s="164">
        <f>$I$749+$G$750</f>
        <v>0</v>
      </c>
      <c r="J750" s="165">
        <f>$J$749+$H$750</f>
        <v>0</v>
      </c>
      <c r="K750" s="164">
        <f>$K$749+$I$750</f>
        <v>0</v>
      </c>
      <c r="L750" s="165">
        <f>$L$749+$J$750</f>
        <v>0</v>
      </c>
      <c r="M750" s="164">
        <f>$M$749+$K$750</f>
        <v>0</v>
      </c>
      <c r="N750" s="165">
        <f>$N$749+$L$750</f>
        <v>0</v>
      </c>
      <c r="O750" s="164">
        <f>$O$749+$M$750</f>
        <v>0</v>
      </c>
      <c r="P750" s="165">
        <f>$P$749+$N$750</f>
        <v>0</v>
      </c>
      <c r="Q750" s="164">
        <f>$Q$749+$O$750</f>
        <v>0</v>
      </c>
      <c r="R750" s="165">
        <f>$R$749+$P$750</f>
        <v>0</v>
      </c>
      <c r="S750" s="164">
        <f>$S$749+$Q$750</f>
        <v>0</v>
      </c>
      <c r="T750" s="165">
        <f>$T$749+$R$750</f>
        <v>0</v>
      </c>
      <c r="U750" s="164">
        <f>$U$749+$S$750</f>
        <v>0</v>
      </c>
      <c r="V750" s="165">
        <f>$V$749+$T$750</f>
        <v>0</v>
      </c>
      <c r="W750" s="164">
        <f>$W$749+$U$750</f>
        <v>1</v>
      </c>
      <c r="X750" s="165">
        <f>$X$749+$V$750</f>
        <v>0</v>
      </c>
      <c r="Y750" s="164">
        <f>$Y$749+$W$750</f>
        <v>1</v>
      </c>
      <c r="Z750" s="165">
        <f>$Z$749+$X$750</f>
        <v>0</v>
      </c>
      <c r="AA750" s="164">
        <f>$AA$749+$Y$750</f>
        <v>1</v>
      </c>
      <c r="AB750" s="165">
        <f>$AB$749+$Z$750</f>
        <v>0</v>
      </c>
      <c r="AC750" s="98">
        <f t="shared" si="11"/>
        <v>0</v>
      </c>
    </row>
    <row r="751" spans="1:32" ht="15" customHeight="1">
      <c r="A751">
        <v>1</v>
      </c>
      <c r="B751" s="994" t="str">
        <f>'06.01-ELETRICO E LUMINOTECNICO'!$B$385</f>
        <v>06.10.100.14</v>
      </c>
      <c r="C751" s="996" t="str">
        <f>'06.01-ELETRICO E LUMINOTECNICO'!$C$385</f>
        <v>DISJUNTOR MONOPOLAR TIPO DIN, CORRENTE NOMINAL DE 20A - FORNECIMENTO E INSTALAÇÃO. AF_07/2025</v>
      </c>
      <c r="D751" s="998">
        <f>'06.01-ELETRICO E LUMINOTECNICO'!$H$385</f>
        <v>0</v>
      </c>
      <c r="E751" s="175"/>
      <c r="F751" s="161">
        <f>$E$751*$D$751</f>
        <v>0</v>
      </c>
      <c r="G751" s="176"/>
      <c r="H751" s="167">
        <f>$G$751*$D$751</f>
        <v>0</v>
      </c>
      <c r="I751" s="176"/>
      <c r="J751" s="167">
        <f>$I$751*$D$751</f>
        <v>0</v>
      </c>
      <c r="K751" s="176"/>
      <c r="L751" s="167">
        <f>$K$751*$D$751</f>
        <v>0</v>
      </c>
      <c r="M751" s="176"/>
      <c r="N751" s="167">
        <f>$M$751*$D$751</f>
        <v>0</v>
      </c>
      <c r="O751" s="176"/>
      <c r="P751" s="167">
        <f>$O$751*$D$751</f>
        <v>0</v>
      </c>
      <c r="Q751" s="176"/>
      <c r="R751" s="167">
        <f>$Q$751*$D$751</f>
        <v>0</v>
      </c>
      <c r="S751" s="176"/>
      <c r="T751" s="167">
        <f>$S$751*$D$751</f>
        <v>0</v>
      </c>
      <c r="U751" s="176"/>
      <c r="V751" s="167">
        <f>$U$751*$D$751</f>
        <v>0</v>
      </c>
      <c r="W751" s="176">
        <v>1</v>
      </c>
      <c r="X751" s="167">
        <f>$W$751*$D$751</f>
        <v>0</v>
      </c>
      <c r="Y751" s="176"/>
      <c r="Z751" s="167">
        <f>$Y$751*$D$751</f>
        <v>0</v>
      </c>
      <c r="AA751" s="176"/>
      <c r="AB751" s="167">
        <f>$AA$751*$D$751</f>
        <v>0</v>
      </c>
      <c r="AC751" s="98">
        <f t="shared" si="11"/>
        <v>0</v>
      </c>
      <c r="AF751" t="s">
        <v>2601</v>
      </c>
    </row>
    <row r="752" spans="1:32" ht="15" customHeight="1" thickBot="1">
      <c r="A752">
        <v>2</v>
      </c>
      <c r="B752" s="995"/>
      <c r="C752" s="997"/>
      <c r="D752" s="999"/>
      <c r="E752" s="162">
        <f>$E$751</f>
        <v>0</v>
      </c>
      <c r="F752" s="163">
        <f>$F$751</f>
        <v>0</v>
      </c>
      <c r="G752" s="164">
        <f>$G$751+$E$752</f>
        <v>0</v>
      </c>
      <c r="H752" s="165">
        <f>$H$751+$F$752</f>
        <v>0</v>
      </c>
      <c r="I752" s="164">
        <f>$I$751+$G$752</f>
        <v>0</v>
      </c>
      <c r="J752" s="165">
        <f>$J$751+$H$752</f>
        <v>0</v>
      </c>
      <c r="K752" s="164">
        <f>$K$751+$I$752</f>
        <v>0</v>
      </c>
      <c r="L752" s="165">
        <f>$L$751+$J$752</f>
        <v>0</v>
      </c>
      <c r="M752" s="164">
        <f>$M$751+$K$752</f>
        <v>0</v>
      </c>
      <c r="N752" s="165">
        <f>$N$751+$L$752</f>
        <v>0</v>
      </c>
      <c r="O752" s="164">
        <f>$O$751+$M$752</f>
        <v>0</v>
      </c>
      <c r="P752" s="165">
        <f>$P$751+$N$752</f>
        <v>0</v>
      </c>
      <c r="Q752" s="164">
        <f>$Q$751+$O$752</f>
        <v>0</v>
      </c>
      <c r="R752" s="165">
        <f>$R$751+$P$752</f>
        <v>0</v>
      </c>
      <c r="S752" s="164">
        <f>$S$751+$Q$752</f>
        <v>0</v>
      </c>
      <c r="T752" s="165">
        <f>$T$751+$R$752</f>
        <v>0</v>
      </c>
      <c r="U752" s="164">
        <f>$U$751+$S$752</f>
        <v>0</v>
      </c>
      <c r="V752" s="165">
        <f>$V$751+$T$752</f>
        <v>0</v>
      </c>
      <c r="W752" s="164">
        <f>$W$751+$U$752</f>
        <v>1</v>
      </c>
      <c r="X752" s="165">
        <f>$X$751+$V$752</f>
        <v>0</v>
      </c>
      <c r="Y752" s="164">
        <f>$Y$751+$W$752</f>
        <v>1</v>
      </c>
      <c r="Z752" s="165">
        <f>$Z$751+$X$752</f>
        <v>0</v>
      </c>
      <c r="AA752" s="164">
        <f>$AA$751+$Y$752</f>
        <v>1</v>
      </c>
      <c r="AB752" s="165">
        <f>$AB$751+$Z$752</f>
        <v>0</v>
      </c>
      <c r="AC752" s="98">
        <f t="shared" si="11"/>
        <v>0</v>
      </c>
    </row>
    <row r="753" spans="1:32" ht="15" customHeight="1">
      <c r="A753">
        <v>1</v>
      </c>
      <c r="B753" s="994" t="str">
        <f>'06.01-ELETRICO E LUMINOTECNICO'!$B$386</f>
        <v>06.10.100.15</v>
      </c>
      <c r="C753" s="996" t="str">
        <f>'06.01-ELETRICO E LUMINOTECNICO'!$C$386</f>
        <v>DISJUNTOR MONOPOLAR TIPO DIN, CORRENTE NOMINAL DE 25A - FORNECIMENTO E INSTALAÇÃO. AF_07/2025</v>
      </c>
      <c r="D753" s="998">
        <f>'06.01-ELETRICO E LUMINOTECNICO'!$H$386</f>
        <v>0</v>
      </c>
      <c r="E753" s="175"/>
      <c r="F753" s="161">
        <f>$E$753*$D$753</f>
        <v>0</v>
      </c>
      <c r="G753" s="176"/>
      <c r="H753" s="167">
        <f>$G$753*$D$753</f>
        <v>0</v>
      </c>
      <c r="I753" s="176"/>
      <c r="J753" s="167">
        <f>$I$753*$D$753</f>
        <v>0</v>
      </c>
      <c r="K753" s="176"/>
      <c r="L753" s="167">
        <f>$K$753*$D$753</f>
        <v>0</v>
      </c>
      <c r="M753" s="176"/>
      <c r="N753" s="167">
        <f>$M$753*$D$753</f>
        <v>0</v>
      </c>
      <c r="O753" s="176"/>
      <c r="P753" s="167">
        <f>$O$753*$D$753</f>
        <v>0</v>
      </c>
      <c r="Q753" s="176"/>
      <c r="R753" s="167">
        <f>$Q$753*$D$753</f>
        <v>0</v>
      </c>
      <c r="S753" s="176"/>
      <c r="T753" s="167">
        <f>$S$753*$D$753</f>
        <v>0</v>
      </c>
      <c r="U753" s="176"/>
      <c r="V753" s="167">
        <f>$U$753*$D$753</f>
        <v>0</v>
      </c>
      <c r="W753" s="176">
        <v>1</v>
      </c>
      <c r="X753" s="167">
        <f>$W$753*$D$753</f>
        <v>0</v>
      </c>
      <c r="Y753" s="176"/>
      <c r="Z753" s="167">
        <f>$Y$753*$D$753</f>
        <v>0</v>
      </c>
      <c r="AA753" s="176"/>
      <c r="AB753" s="167">
        <f>$AA$753*$D$753</f>
        <v>0</v>
      </c>
      <c r="AC753" s="98">
        <f t="shared" si="11"/>
        <v>0</v>
      </c>
      <c r="AF753" t="s">
        <v>2602</v>
      </c>
    </row>
    <row r="754" spans="1:32" ht="15" customHeight="1" thickBot="1">
      <c r="A754">
        <v>2</v>
      </c>
      <c r="B754" s="995"/>
      <c r="C754" s="997"/>
      <c r="D754" s="999"/>
      <c r="E754" s="162">
        <f>$E$753</f>
        <v>0</v>
      </c>
      <c r="F754" s="163">
        <f>$F$753</f>
        <v>0</v>
      </c>
      <c r="G754" s="164">
        <f>$G$753+$E$754</f>
        <v>0</v>
      </c>
      <c r="H754" s="165">
        <f>$H$753+$F$754</f>
        <v>0</v>
      </c>
      <c r="I754" s="164">
        <f>$I$753+$G$754</f>
        <v>0</v>
      </c>
      <c r="J754" s="165">
        <f>$J$753+$H$754</f>
        <v>0</v>
      </c>
      <c r="K754" s="164">
        <f>$K$753+$I$754</f>
        <v>0</v>
      </c>
      <c r="L754" s="165">
        <f>$L$753+$J$754</f>
        <v>0</v>
      </c>
      <c r="M754" s="164">
        <f>$M$753+$K$754</f>
        <v>0</v>
      </c>
      <c r="N754" s="165">
        <f>$N$753+$L$754</f>
        <v>0</v>
      </c>
      <c r="O754" s="164">
        <f>$O$753+$M$754</f>
        <v>0</v>
      </c>
      <c r="P754" s="165">
        <f>$P$753+$N$754</f>
        <v>0</v>
      </c>
      <c r="Q754" s="164">
        <f>$Q$753+$O$754</f>
        <v>0</v>
      </c>
      <c r="R754" s="165">
        <f>$R$753+$P$754</f>
        <v>0</v>
      </c>
      <c r="S754" s="164">
        <f>$S$753+$Q$754</f>
        <v>0</v>
      </c>
      <c r="T754" s="165">
        <f>$T$753+$R$754</f>
        <v>0</v>
      </c>
      <c r="U754" s="164">
        <f>$U$753+$S$754</f>
        <v>0</v>
      </c>
      <c r="V754" s="165">
        <f>$V$753+$T$754</f>
        <v>0</v>
      </c>
      <c r="W754" s="164">
        <f>$W$753+$U$754</f>
        <v>1</v>
      </c>
      <c r="X754" s="165">
        <f>$X$753+$V$754</f>
        <v>0</v>
      </c>
      <c r="Y754" s="164">
        <f>$Y$753+$W$754</f>
        <v>1</v>
      </c>
      <c r="Z754" s="165">
        <f>$Z$753+$X$754</f>
        <v>0</v>
      </c>
      <c r="AA754" s="164">
        <f>$AA$753+$Y$754</f>
        <v>1</v>
      </c>
      <c r="AB754" s="165">
        <f>$AB$753+$Z$754</f>
        <v>0</v>
      </c>
      <c r="AC754" s="98">
        <f t="shared" si="11"/>
        <v>0</v>
      </c>
    </row>
    <row r="755" spans="1:32" ht="15" customHeight="1">
      <c r="A755">
        <v>1</v>
      </c>
      <c r="B755" s="994" t="str">
        <f>'06.01-ELETRICO E LUMINOTECNICO'!$B$387</f>
        <v>06.10.100.16</v>
      </c>
      <c r="C755" s="996" t="str">
        <f>'06.01-ELETRICO E LUMINOTECNICO'!$C$387</f>
        <v>DISJUNTOR BIPOLAR TIPO DIN, CORRENTE NOMINAL DE 10A - FORNECIMENTO E INSTALAÇÃO. AF_07/2025</v>
      </c>
      <c r="D755" s="998">
        <f>'06.01-ELETRICO E LUMINOTECNICO'!$H$387</f>
        <v>0</v>
      </c>
      <c r="E755" s="175"/>
      <c r="F755" s="161">
        <f>$E$755*$D$755</f>
        <v>0</v>
      </c>
      <c r="G755" s="176"/>
      <c r="H755" s="167">
        <f>$G$755*$D$755</f>
        <v>0</v>
      </c>
      <c r="I755" s="176"/>
      <c r="J755" s="167">
        <f>$I$755*$D$755</f>
        <v>0</v>
      </c>
      <c r="K755" s="176"/>
      <c r="L755" s="167">
        <f>$K$755*$D$755</f>
        <v>0</v>
      </c>
      <c r="M755" s="176"/>
      <c r="N755" s="167">
        <f>$M$755*$D$755</f>
        <v>0</v>
      </c>
      <c r="O755" s="176"/>
      <c r="P755" s="167">
        <f>$O$755*$D$755</f>
        <v>0</v>
      </c>
      <c r="Q755" s="176"/>
      <c r="R755" s="167">
        <f>$Q$755*$D$755</f>
        <v>0</v>
      </c>
      <c r="S755" s="176"/>
      <c r="T755" s="167">
        <f>$S$755*$D$755</f>
        <v>0</v>
      </c>
      <c r="U755" s="176"/>
      <c r="V755" s="167">
        <f>$U$755*$D$755</f>
        <v>0</v>
      </c>
      <c r="W755" s="176">
        <v>1</v>
      </c>
      <c r="X755" s="167">
        <f>$W$755*$D$755</f>
        <v>0</v>
      </c>
      <c r="Y755" s="176"/>
      <c r="Z755" s="167">
        <f>$Y$755*$D$755</f>
        <v>0</v>
      </c>
      <c r="AA755" s="176"/>
      <c r="AB755" s="167">
        <f>$AA$755*$D$755</f>
        <v>0</v>
      </c>
      <c r="AC755" s="98">
        <f t="shared" si="11"/>
        <v>0</v>
      </c>
      <c r="AF755" t="s">
        <v>2603</v>
      </c>
    </row>
    <row r="756" spans="1:32" ht="15" customHeight="1" thickBot="1">
      <c r="A756">
        <v>2</v>
      </c>
      <c r="B756" s="995"/>
      <c r="C756" s="997"/>
      <c r="D756" s="999"/>
      <c r="E756" s="162">
        <f>$E$755</f>
        <v>0</v>
      </c>
      <c r="F756" s="163">
        <f>$F$755</f>
        <v>0</v>
      </c>
      <c r="G756" s="164">
        <f>$G$755+$E$756</f>
        <v>0</v>
      </c>
      <c r="H756" s="165">
        <f>$H$755+$F$756</f>
        <v>0</v>
      </c>
      <c r="I756" s="164">
        <f>$I$755+$G$756</f>
        <v>0</v>
      </c>
      <c r="J756" s="165">
        <f>$J$755+$H$756</f>
        <v>0</v>
      </c>
      <c r="K756" s="164">
        <f>$K$755+$I$756</f>
        <v>0</v>
      </c>
      <c r="L756" s="165">
        <f>$L$755+$J$756</f>
        <v>0</v>
      </c>
      <c r="M756" s="164">
        <f>$M$755+$K$756</f>
        <v>0</v>
      </c>
      <c r="N756" s="165">
        <f>$N$755+$L$756</f>
        <v>0</v>
      </c>
      <c r="O756" s="164">
        <f>$O$755+$M$756</f>
        <v>0</v>
      </c>
      <c r="P756" s="165">
        <f>$P$755+$N$756</f>
        <v>0</v>
      </c>
      <c r="Q756" s="164">
        <f>$Q$755+$O$756</f>
        <v>0</v>
      </c>
      <c r="R756" s="165">
        <f>$R$755+$P$756</f>
        <v>0</v>
      </c>
      <c r="S756" s="164">
        <f>$S$755+$Q$756</f>
        <v>0</v>
      </c>
      <c r="T756" s="165">
        <f>$T$755+$R$756</f>
        <v>0</v>
      </c>
      <c r="U756" s="164">
        <f>$U$755+$S$756</f>
        <v>0</v>
      </c>
      <c r="V756" s="165">
        <f>$V$755+$T$756</f>
        <v>0</v>
      </c>
      <c r="W756" s="164">
        <f>$W$755+$U$756</f>
        <v>1</v>
      </c>
      <c r="X756" s="165">
        <f>$X$755+$V$756</f>
        <v>0</v>
      </c>
      <c r="Y756" s="164">
        <f>$Y$755+$W$756</f>
        <v>1</v>
      </c>
      <c r="Z756" s="165">
        <f>$Z$755+$X$756</f>
        <v>0</v>
      </c>
      <c r="AA756" s="164">
        <f>$AA$755+$Y$756</f>
        <v>1</v>
      </c>
      <c r="AB756" s="165">
        <f>$AB$755+$Z$756</f>
        <v>0</v>
      </c>
      <c r="AC756" s="98">
        <f t="shared" si="11"/>
        <v>0</v>
      </c>
    </row>
    <row r="757" spans="1:32" ht="15" customHeight="1">
      <c r="A757">
        <v>1</v>
      </c>
      <c r="B757" s="994" t="str">
        <f>'06.01-ELETRICO E LUMINOTECNICO'!$B$388</f>
        <v>06.10.100.17</v>
      </c>
      <c r="C757" s="996" t="str">
        <f>'06.01-ELETRICO E LUMINOTECNICO'!$C$388</f>
        <v>DISJUNTOR BIPOLAR TIPO DIN, CORRENTE NOMINAL DE 16A - FORNECIMENTO E INSTALAÇÃO. AF_07/2025</v>
      </c>
      <c r="D757" s="998">
        <f>'06.01-ELETRICO E LUMINOTECNICO'!$H$388</f>
        <v>0</v>
      </c>
      <c r="E757" s="175"/>
      <c r="F757" s="161">
        <f>$E$757*$D$757</f>
        <v>0</v>
      </c>
      <c r="G757" s="176"/>
      <c r="H757" s="167">
        <f>$G$757*$D$757</f>
        <v>0</v>
      </c>
      <c r="I757" s="176"/>
      <c r="J757" s="167">
        <f>$I$757*$D$757</f>
        <v>0</v>
      </c>
      <c r="K757" s="176"/>
      <c r="L757" s="167">
        <f>$K$757*$D$757</f>
        <v>0</v>
      </c>
      <c r="M757" s="176"/>
      <c r="N757" s="167">
        <f>$M$757*$D$757</f>
        <v>0</v>
      </c>
      <c r="O757" s="176"/>
      <c r="P757" s="167">
        <f>$O$757*$D$757</f>
        <v>0</v>
      </c>
      <c r="Q757" s="176"/>
      <c r="R757" s="167">
        <f>$Q$757*$D$757</f>
        <v>0</v>
      </c>
      <c r="S757" s="176"/>
      <c r="T757" s="167">
        <f>$S$757*$D$757</f>
        <v>0</v>
      </c>
      <c r="U757" s="176"/>
      <c r="V757" s="167">
        <f>$U$757*$D$757</f>
        <v>0</v>
      </c>
      <c r="W757" s="176">
        <v>1</v>
      </c>
      <c r="X757" s="167">
        <f>$W$757*$D$757</f>
        <v>0</v>
      </c>
      <c r="Y757" s="176"/>
      <c r="Z757" s="167">
        <f>$Y$757*$D$757</f>
        <v>0</v>
      </c>
      <c r="AA757" s="176"/>
      <c r="AB757" s="167">
        <f>$AA$757*$D$757</f>
        <v>0</v>
      </c>
      <c r="AC757" s="98">
        <f t="shared" si="11"/>
        <v>0</v>
      </c>
      <c r="AF757" t="s">
        <v>2604</v>
      </c>
    </row>
    <row r="758" spans="1:32" ht="15" customHeight="1" thickBot="1">
      <c r="A758">
        <v>2</v>
      </c>
      <c r="B758" s="995"/>
      <c r="C758" s="997"/>
      <c r="D758" s="999"/>
      <c r="E758" s="162">
        <f>$E$757</f>
        <v>0</v>
      </c>
      <c r="F758" s="163">
        <f>$F$757</f>
        <v>0</v>
      </c>
      <c r="G758" s="164">
        <f>$G$757+$E$758</f>
        <v>0</v>
      </c>
      <c r="H758" s="165">
        <f>$H$757+$F$758</f>
        <v>0</v>
      </c>
      <c r="I758" s="164">
        <f>$I$757+$G$758</f>
        <v>0</v>
      </c>
      <c r="J758" s="165">
        <f>$J$757+$H$758</f>
        <v>0</v>
      </c>
      <c r="K758" s="164">
        <f>$K$757+$I$758</f>
        <v>0</v>
      </c>
      <c r="L758" s="165">
        <f>$L$757+$J$758</f>
        <v>0</v>
      </c>
      <c r="M758" s="164">
        <f>$M$757+$K$758</f>
        <v>0</v>
      </c>
      <c r="N758" s="165">
        <f>$N$757+$L$758</f>
        <v>0</v>
      </c>
      <c r="O758" s="164">
        <f>$O$757+$M$758</f>
        <v>0</v>
      </c>
      <c r="P758" s="165">
        <f>$P$757+$N$758</f>
        <v>0</v>
      </c>
      <c r="Q758" s="164">
        <f>$Q$757+$O$758</f>
        <v>0</v>
      </c>
      <c r="R758" s="165">
        <f>$R$757+$P$758</f>
        <v>0</v>
      </c>
      <c r="S758" s="164">
        <f>$S$757+$Q$758</f>
        <v>0</v>
      </c>
      <c r="T758" s="165">
        <f>$T$757+$R$758</f>
        <v>0</v>
      </c>
      <c r="U758" s="164">
        <f>$U$757+$S$758</f>
        <v>0</v>
      </c>
      <c r="V758" s="165">
        <f>$V$757+$T$758</f>
        <v>0</v>
      </c>
      <c r="W758" s="164">
        <f>$W$757+$U$758</f>
        <v>1</v>
      </c>
      <c r="X758" s="165">
        <f>$X$757+$V$758</f>
        <v>0</v>
      </c>
      <c r="Y758" s="164">
        <f>$Y$757+$W$758</f>
        <v>1</v>
      </c>
      <c r="Z758" s="165">
        <f>$Z$757+$X$758</f>
        <v>0</v>
      </c>
      <c r="AA758" s="164">
        <f>$AA$757+$Y$758</f>
        <v>1</v>
      </c>
      <c r="AB758" s="165">
        <f>$AB$757+$Z$758</f>
        <v>0</v>
      </c>
      <c r="AC758" s="98">
        <f t="shared" si="11"/>
        <v>0</v>
      </c>
    </row>
    <row r="759" spans="1:32" ht="15" customHeight="1">
      <c r="A759">
        <v>1</v>
      </c>
      <c r="B759" s="994" t="str">
        <f>'06.01-ELETRICO E LUMINOTECNICO'!$B$389</f>
        <v>06.10.100.18</v>
      </c>
      <c r="C759" s="996" t="str">
        <f>'06.01-ELETRICO E LUMINOTECNICO'!$C$389</f>
        <v>DISJUNTOR BIPOLAR TIPO DIN, CORRENTE NOMINAL DE 20A - FORNECIMENTO E INSTALAÇÃO. AF_07/2025</v>
      </c>
      <c r="D759" s="998">
        <f>'06.01-ELETRICO E LUMINOTECNICO'!$H$389</f>
        <v>0</v>
      </c>
      <c r="E759" s="175"/>
      <c r="F759" s="161">
        <f>$E$759*$D$759</f>
        <v>0</v>
      </c>
      <c r="G759" s="176"/>
      <c r="H759" s="167">
        <f>$G$759*$D$759</f>
        <v>0</v>
      </c>
      <c r="I759" s="176"/>
      <c r="J759" s="167">
        <f>$I$759*$D$759</f>
        <v>0</v>
      </c>
      <c r="K759" s="176"/>
      <c r="L759" s="167">
        <f>$K$759*$D$759</f>
        <v>0</v>
      </c>
      <c r="M759" s="176"/>
      <c r="N759" s="167">
        <f>$M$759*$D$759</f>
        <v>0</v>
      </c>
      <c r="O759" s="176"/>
      <c r="P759" s="167">
        <f>$O$759*$D$759</f>
        <v>0</v>
      </c>
      <c r="Q759" s="176"/>
      <c r="R759" s="167">
        <f>$Q$759*$D$759</f>
        <v>0</v>
      </c>
      <c r="S759" s="176"/>
      <c r="T759" s="167">
        <f>$S$759*$D$759</f>
        <v>0</v>
      </c>
      <c r="U759" s="176"/>
      <c r="V759" s="167">
        <f>$U$759*$D$759</f>
        <v>0</v>
      </c>
      <c r="W759" s="176">
        <v>1</v>
      </c>
      <c r="X759" s="167">
        <f>$W$759*$D$759</f>
        <v>0</v>
      </c>
      <c r="Y759" s="176"/>
      <c r="Z759" s="167">
        <f>$Y$759*$D$759</f>
        <v>0</v>
      </c>
      <c r="AA759" s="176"/>
      <c r="AB759" s="167">
        <f>$AA$759*$D$759</f>
        <v>0</v>
      </c>
      <c r="AC759" s="98">
        <f t="shared" si="11"/>
        <v>0</v>
      </c>
      <c r="AF759" t="s">
        <v>2605</v>
      </c>
    </row>
    <row r="760" spans="1:32" ht="15" customHeight="1" thickBot="1">
      <c r="A760">
        <v>2</v>
      </c>
      <c r="B760" s="995"/>
      <c r="C760" s="997"/>
      <c r="D760" s="999"/>
      <c r="E760" s="162">
        <f>$E$759</f>
        <v>0</v>
      </c>
      <c r="F760" s="163">
        <f>$F$759</f>
        <v>0</v>
      </c>
      <c r="G760" s="164">
        <f>$G$759+$E$760</f>
        <v>0</v>
      </c>
      <c r="H760" s="165">
        <f>$H$759+$F$760</f>
        <v>0</v>
      </c>
      <c r="I760" s="164">
        <f>$I$759+$G$760</f>
        <v>0</v>
      </c>
      <c r="J760" s="165">
        <f>$J$759+$H$760</f>
        <v>0</v>
      </c>
      <c r="K760" s="164">
        <f>$K$759+$I$760</f>
        <v>0</v>
      </c>
      <c r="L760" s="165">
        <f>$L$759+$J$760</f>
        <v>0</v>
      </c>
      <c r="M760" s="164">
        <f>$M$759+$K$760</f>
        <v>0</v>
      </c>
      <c r="N760" s="165">
        <f>$N$759+$L$760</f>
        <v>0</v>
      </c>
      <c r="O760" s="164">
        <f>$O$759+$M$760</f>
        <v>0</v>
      </c>
      <c r="P760" s="165">
        <f>$P$759+$N$760</f>
        <v>0</v>
      </c>
      <c r="Q760" s="164">
        <f>$Q$759+$O$760</f>
        <v>0</v>
      </c>
      <c r="R760" s="165">
        <f>$R$759+$P$760</f>
        <v>0</v>
      </c>
      <c r="S760" s="164">
        <f>$S$759+$Q$760</f>
        <v>0</v>
      </c>
      <c r="T760" s="165">
        <f>$T$759+$R$760</f>
        <v>0</v>
      </c>
      <c r="U760" s="164">
        <f>$U$759+$S$760</f>
        <v>0</v>
      </c>
      <c r="V760" s="165">
        <f>$V$759+$T$760</f>
        <v>0</v>
      </c>
      <c r="W760" s="164">
        <f>$W$759+$U$760</f>
        <v>1</v>
      </c>
      <c r="X760" s="165">
        <f>$X$759+$V$760</f>
        <v>0</v>
      </c>
      <c r="Y760" s="164">
        <f>$Y$759+$W$760</f>
        <v>1</v>
      </c>
      <c r="Z760" s="165">
        <f>$Z$759+$X$760</f>
        <v>0</v>
      </c>
      <c r="AA760" s="164">
        <f>$AA$759+$Y$760</f>
        <v>1</v>
      </c>
      <c r="AB760" s="165">
        <f>$AB$759+$Z$760</f>
        <v>0</v>
      </c>
      <c r="AC760" s="98">
        <f t="shared" si="11"/>
        <v>0</v>
      </c>
    </row>
    <row r="761" spans="1:32" ht="15" customHeight="1">
      <c r="A761">
        <v>1</v>
      </c>
      <c r="B761" s="994" t="str">
        <f>'06.01-ELETRICO E LUMINOTECNICO'!$B$390</f>
        <v>06.10.100.19</v>
      </c>
      <c r="C761" s="996" t="str">
        <f>'06.01-ELETRICO E LUMINOTECNICO'!$C$390</f>
        <v>DISJUNTOR TRIPOLAR TIPO DIN, CORRENTE NOMINAL DE 10A - FORNECIMENTO E INSTALAÇÃO. AF_07/2025</v>
      </c>
      <c r="D761" s="998">
        <f>'06.01-ELETRICO E LUMINOTECNICO'!$H$390</f>
        <v>0</v>
      </c>
      <c r="E761" s="175"/>
      <c r="F761" s="161">
        <f>$E$761*$D$761</f>
        <v>0</v>
      </c>
      <c r="G761" s="176"/>
      <c r="H761" s="167">
        <f>$G$761*$D$761</f>
        <v>0</v>
      </c>
      <c r="I761" s="176"/>
      <c r="J761" s="167">
        <f>$I$761*$D$761</f>
        <v>0</v>
      </c>
      <c r="K761" s="176"/>
      <c r="L761" s="167">
        <f>$K$761*$D$761</f>
        <v>0</v>
      </c>
      <c r="M761" s="176"/>
      <c r="N761" s="167">
        <f>$M$761*$D$761</f>
        <v>0</v>
      </c>
      <c r="O761" s="176"/>
      <c r="P761" s="167">
        <f>$O$761*$D$761</f>
        <v>0</v>
      </c>
      <c r="Q761" s="176"/>
      <c r="R761" s="167">
        <f>$Q$761*$D$761</f>
        <v>0</v>
      </c>
      <c r="S761" s="176"/>
      <c r="T761" s="167">
        <f>$S$761*$D$761</f>
        <v>0</v>
      </c>
      <c r="U761" s="176"/>
      <c r="V761" s="167">
        <f>$U$761*$D$761</f>
        <v>0</v>
      </c>
      <c r="W761" s="176">
        <v>1</v>
      </c>
      <c r="X761" s="167">
        <f>$W$761*$D$761</f>
        <v>0</v>
      </c>
      <c r="Y761" s="176"/>
      <c r="Z761" s="167">
        <f>$Y$761*$D$761</f>
        <v>0</v>
      </c>
      <c r="AA761" s="176"/>
      <c r="AB761" s="167">
        <f>$AA$761*$D$761</f>
        <v>0</v>
      </c>
      <c r="AC761" s="98">
        <f t="shared" si="11"/>
        <v>0</v>
      </c>
      <c r="AF761" t="s">
        <v>2606</v>
      </c>
    </row>
    <row r="762" spans="1:32" ht="15" customHeight="1" thickBot="1">
      <c r="A762">
        <v>2</v>
      </c>
      <c r="B762" s="995"/>
      <c r="C762" s="997"/>
      <c r="D762" s="999"/>
      <c r="E762" s="162">
        <f>$E$761</f>
        <v>0</v>
      </c>
      <c r="F762" s="163">
        <f>$F$761</f>
        <v>0</v>
      </c>
      <c r="G762" s="164">
        <f>$G$761+$E$762</f>
        <v>0</v>
      </c>
      <c r="H762" s="165">
        <f>$H$761+$F$762</f>
        <v>0</v>
      </c>
      <c r="I762" s="164">
        <f>$I$761+$G$762</f>
        <v>0</v>
      </c>
      <c r="J762" s="165">
        <f>$J$761+$H$762</f>
        <v>0</v>
      </c>
      <c r="K762" s="164">
        <f>$K$761+$I$762</f>
        <v>0</v>
      </c>
      <c r="L762" s="165">
        <f>$L$761+$J$762</f>
        <v>0</v>
      </c>
      <c r="M762" s="164">
        <f>$M$761+$K$762</f>
        <v>0</v>
      </c>
      <c r="N762" s="165">
        <f>$N$761+$L$762</f>
        <v>0</v>
      </c>
      <c r="O762" s="164">
        <f>$O$761+$M$762</f>
        <v>0</v>
      </c>
      <c r="P762" s="165">
        <f>$P$761+$N$762</f>
        <v>0</v>
      </c>
      <c r="Q762" s="164">
        <f>$Q$761+$O$762</f>
        <v>0</v>
      </c>
      <c r="R762" s="165">
        <f>$R$761+$P$762</f>
        <v>0</v>
      </c>
      <c r="S762" s="164">
        <f>$S$761+$Q$762</f>
        <v>0</v>
      </c>
      <c r="T762" s="165">
        <f>$T$761+$R$762</f>
        <v>0</v>
      </c>
      <c r="U762" s="164">
        <f>$U$761+$S$762</f>
        <v>0</v>
      </c>
      <c r="V762" s="165">
        <f>$V$761+$T$762</f>
        <v>0</v>
      </c>
      <c r="W762" s="164">
        <f>$W$761+$U$762</f>
        <v>1</v>
      </c>
      <c r="X762" s="165">
        <f>$X$761+$V$762</f>
        <v>0</v>
      </c>
      <c r="Y762" s="164">
        <f>$Y$761+$W$762</f>
        <v>1</v>
      </c>
      <c r="Z762" s="165">
        <f>$Z$761+$X$762</f>
        <v>0</v>
      </c>
      <c r="AA762" s="164">
        <f>$AA$761+$Y$762</f>
        <v>1</v>
      </c>
      <c r="AB762" s="165">
        <f>$AB$761+$Z$762</f>
        <v>0</v>
      </c>
      <c r="AC762" s="98">
        <f t="shared" si="11"/>
        <v>0</v>
      </c>
    </row>
    <row r="763" spans="1:32" ht="15" customHeight="1">
      <c r="A763">
        <v>1</v>
      </c>
      <c r="B763" s="994" t="str">
        <f>'06.01-ELETRICO E LUMINOTECNICO'!$B$391</f>
        <v>06.10.100.20</v>
      </c>
      <c r="C763" s="996" t="str">
        <f>'06.01-ELETRICO E LUMINOTECNICO'!$C$391</f>
        <v>DISJUNTOR TRIPOLAR TIPO DIN, CORRENTE NOMINAL DE 16A - FORNECIMENTO E INSTALAÇÃO. AF_07/2025</v>
      </c>
      <c r="D763" s="998">
        <f>'06.01-ELETRICO E LUMINOTECNICO'!$H$391</f>
        <v>0</v>
      </c>
      <c r="E763" s="175"/>
      <c r="F763" s="161">
        <f>$E$763*$D$763</f>
        <v>0</v>
      </c>
      <c r="G763" s="176"/>
      <c r="H763" s="167">
        <f>$G$763*$D$763</f>
        <v>0</v>
      </c>
      <c r="I763" s="176"/>
      <c r="J763" s="167">
        <f>$I$763*$D$763</f>
        <v>0</v>
      </c>
      <c r="K763" s="176"/>
      <c r="L763" s="167">
        <f>$K$763*$D$763</f>
        <v>0</v>
      </c>
      <c r="M763" s="176"/>
      <c r="N763" s="167">
        <f>$M$763*$D$763</f>
        <v>0</v>
      </c>
      <c r="O763" s="176"/>
      <c r="P763" s="167">
        <f>$O$763*$D$763</f>
        <v>0</v>
      </c>
      <c r="Q763" s="176"/>
      <c r="R763" s="167">
        <f>$Q$763*$D$763</f>
        <v>0</v>
      </c>
      <c r="S763" s="176"/>
      <c r="T763" s="167">
        <f>$S$763*$D$763</f>
        <v>0</v>
      </c>
      <c r="U763" s="176"/>
      <c r="V763" s="167">
        <f>$U$763*$D$763</f>
        <v>0</v>
      </c>
      <c r="W763" s="176">
        <v>1</v>
      </c>
      <c r="X763" s="167">
        <f>$W$763*$D$763</f>
        <v>0</v>
      </c>
      <c r="Y763" s="176"/>
      <c r="Z763" s="167">
        <f>$Y$763*$D$763</f>
        <v>0</v>
      </c>
      <c r="AA763" s="176"/>
      <c r="AB763" s="167">
        <f>$AA$763*$D$763</f>
        <v>0</v>
      </c>
      <c r="AC763" s="98">
        <f t="shared" si="11"/>
        <v>0</v>
      </c>
      <c r="AF763" t="s">
        <v>2607</v>
      </c>
    </row>
    <row r="764" spans="1:32" ht="15" customHeight="1" thickBot="1">
      <c r="A764">
        <v>2</v>
      </c>
      <c r="B764" s="995"/>
      <c r="C764" s="997"/>
      <c r="D764" s="999"/>
      <c r="E764" s="162">
        <f>$E$763</f>
        <v>0</v>
      </c>
      <c r="F764" s="163">
        <f>$F$763</f>
        <v>0</v>
      </c>
      <c r="G764" s="164">
        <f>$G$763+$E$764</f>
        <v>0</v>
      </c>
      <c r="H764" s="165">
        <f>$H$763+$F$764</f>
        <v>0</v>
      </c>
      <c r="I764" s="164">
        <f>$I$763+$G$764</f>
        <v>0</v>
      </c>
      <c r="J764" s="165">
        <f>$J$763+$H$764</f>
        <v>0</v>
      </c>
      <c r="K764" s="164">
        <f>$K$763+$I$764</f>
        <v>0</v>
      </c>
      <c r="L764" s="165">
        <f>$L$763+$J$764</f>
        <v>0</v>
      </c>
      <c r="M764" s="164">
        <f>$M$763+$K$764</f>
        <v>0</v>
      </c>
      <c r="N764" s="165">
        <f>$N$763+$L$764</f>
        <v>0</v>
      </c>
      <c r="O764" s="164">
        <f>$O$763+$M$764</f>
        <v>0</v>
      </c>
      <c r="P764" s="165">
        <f>$P$763+$N$764</f>
        <v>0</v>
      </c>
      <c r="Q764" s="164">
        <f>$Q$763+$O$764</f>
        <v>0</v>
      </c>
      <c r="R764" s="165">
        <f>$R$763+$P$764</f>
        <v>0</v>
      </c>
      <c r="S764" s="164">
        <f>$S$763+$Q$764</f>
        <v>0</v>
      </c>
      <c r="T764" s="165">
        <f>$T$763+$R$764</f>
        <v>0</v>
      </c>
      <c r="U764" s="164">
        <f>$U$763+$S$764</f>
        <v>0</v>
      </c>
      <c r="V764" s="165">
        <f>$V$763+$T$764</f>
        <v>0</v>
      </c>
      <c r="W764" s="164">
        <f>$W$763+$U$764</f>
        <v>1</v>
      </c>
      <c r="X764" s="165">
        <f>$X$763+$V$764</f>
        <v>0</v>
      </c>
      <c r="Y764" s="164">
        <f>$Y$763+$W$764</f>
        <v>1</v>
      </c>
      <c r="Z764" s="165">
        <f>$Z$763+$X$764</f>
        <v>0</v>
      </c>
      <c r="AA764" s="164">
        <f>$AA$763+$Y$764</f>
        <v>1</v>
      </c>
      <c r="AB764" s="165">
        <f>$AB$763+$Z$764</f>
        <v>0</v>
      </c>
      <c r="AC764" s="98">
        <f t="shared" si="11"/>
        <v>0</v>
      </c>
    </row>
    <row r="765" spans="1:32" ht="15" customHeight="1">
      <c r="A765">
        <v>1</v>
      </c>
      <c r="B765" s="994" t="str">
        <f>'06.01-ELETRICO E LUMINOTECNICO'!$B$392</f>
        <v>06.10.100.21</v>
      </c>
      <c r="C765" s="996" t="str">
        <f>'06.01-ELETRICO E LUMINOTECNICO'!$C$392</f>
        <v>DISJUNTOR TRIPOLAR TIPO DIN, CORRENTE NOMINAL DE 20A - FORNECIMENTO E INSTALAÇÃO. AF_07/2025</v>
      </c>
      <c r="D765" s="998">
        <f>'06.01-ELETRICO E LUMINOTECNICO'!$H$392</f>
        <v>0</v>
      </c>
      <c r="E765" s="175"/>
      <c r="F765" s="161">
        <f>$E$765*$D$765</f>
        <v>0</v>
      </c>
      <c r="G765" s="176"/>
      <c r="H765" s="167">
        <f>$G$765*$D$765</f>
        <v>0</v>
      </c>
      <c r="I765" s="176"/>
      <c r="J765" s="167">
        <f>$I$765*$D$765</f>
        <v>0</v>
      </c>
      <c r="K765" s="176"/>
      <c r="L765" s="167">
        <f>$K$765*$D$765</f>
        <v>0</v>
      </c>
      <c r="M765" s="176"/>
      <c r="N765" s="167">
        <f>$M$765*$D$765</f>
        <v>0</v>
      </c>
      <c r="O765" s="176"/>
      <c r="P765" s="167">
        <f>$O$765*$D$765</f>
        <v>0</v>
      </c>
      <c r="Q765" s="176"/>
      <c r="R765" s="167">
        <f>$Q$765*$D$765</f>
        <v>0</v>
      </c>
      <c r="S765" s="176"/>
      <c r="T765" s="167">
        <f>$S$765*$D$765</f>
        <v>0</v>
      </c>
      <c r="U765" s="176"/>
      <c r="V765" s="167">
        <f>$U$765*$D$765</f>
        <v>0</v>
      </c>
      <c r="W765" s="176">
        <v>1</v>
      </c>
      <c r="X765" s="167">
        <f>$W$765*$D$765</f>
        <v>0</v>
      </c>
      <c r="Y765" s="176"/>
      <c r="Z765" s="167">
        <f>$Y$765*$D$765</f>
        <v>0</v>
      </c>
      <c r="AA765" s="176"/>
      <c r="AB765" s="167">
        <f>$AA$765*$D$765</f>
        <v>0</v>
      </c>
      <c r="AC765" s="98">
        <f t="shared" si="11"/>
        <v>0</v>
      </c>
      <c r="AF765" t="s">
        <v>2608</v>
      </c>
    </row>
    <row r="766" spans="1:32" ht="15" customHeight="1" thickBot="1">
      <c r="A766">
        <v>2</v>
      </c>
      <c r="B766" s="995"/>
      <c r="C766" s="997"/>
      <c r="D766" s="999"/>
      <c r="E766" s="162">
        <f>$E$765</f>
        <v>0</v>
      </c>
      <c r="F766" s="163">
        <f>$F$765</f>
        <v>0</v>
      </c>
      <c r="G766" s="164">
        <f>$G$765+$E$766</f>
        <v>0</v>
      </c>
      <c r="H766" s="165">
        <f>$H$765+$F$766</f>
        <v>0</v>
      </c>
      <c r="I766" s="164">
        <f>$I$765+$G$766</f>
        <v>0</v>
      </c>
      <c r="J766" s="165">
        <f>$J$765+$H$766</f>
        <v>0</v>
      </c>
      <c r="K766" s="164">
        <f>$K$765+$I$766</f>
        <v>0</v>
      </c>
      <c r="L766" s="165">
        <f>$L$765+$J$766</f>
        <v>0</v>
      </c>
      <c r="M766" s="164">
        <f>$M$765+$K$766</f>
        <v>0</v>
      </c>
      <c r="N766" s="165">
        <f>$N$765+$L$766</f>
        <v>0</v>
      </c>
      <c r="O766" s="164">
        <f>$O$765+$M$766</f>
        <v>0</v>
      </c>
      <c r="P766" s="165">
        <f>$P$765+$N$766</f>
        <v>0</v>
      </c>
      <c r="Q766" s="164">
        <f>$Q$765+$O$766</f>
        <v>0</v>
      </c>
      <c r="R766" s="165">
        <f>$R$765+$P$766</f>
        <v>0</v>
      </c>
      <c r="S766" s="164">
        <f>$S$765+$Q$766</f>
        <v>0</v>
      </c>
      <c r="T766" s="165">
        <f>$T$765+$R$766</f>
        <v>0</v>
      </c>
      <c r="U766" s="164">
        <f>$U$765+$S$766</f>
        <v>0</v>
      </c>
      <c r="V766" s="165">
        <f>$V$765+$T$766</f>
        <v>0</v>
      </c>
      <c r="W766" s="164">
        <f>$W$765+$U$766</f>
        <v>1</v>
      </c>
      <c r="X766" s="165">
        <f>$X$765+$V$766</f>
        <v>0</v>
      </c>
      <c r="Y766" s="164">
        <f>$Y$765+$W$766</f>
        <v>1</v>
      </c>
      <c r="Z766" s="165">
        <f>$Z$765+$X$766</f>
        <v>0</v>
      </c>
      <c r="AA766" s="164">
        <f>$AA$765+$Y$766</f>
        <v>1</v>
      </c>
      <c r="AB766" s="165">
        <f>$AB$765+$Z$766</f>
        <v>0</v>
      </c>
      <c r="AC766" s="98">
        <f t="shared" si="11"/>
        <v>0</v>
      </c>
    </row>
    <row r="767" spans="1:32" ht="15" customHeight="1">
      <c r="A767">
        <v>1</v>
      </c>
      <c r="B767" s="994" t="str">
        <f>'06.01-ELETRICO E LUMINOTECNICO'!$B$393</f>
        <v>06.10.100.22</v>
      </c>
      <c r="C767" s="996" t="str">
        <f>'06.01-ELETRICO E LUMINOTECNICO'!$C$393</f>
        <v>DISJUNTOR TRIPOLAR TIPO DIN, CORRENTE NOMINAL DE 25A - FORNECIMENTO E INSTALAÇÃO. AF_07/2025</v>
      </c>
      <c r="D767" s="998">
        <f>'06.01-ELETRICO E LUMINOTECNICO'!$H$393</f>
        <v>0</v>
      </c>
      <c r="E767" s="175"/>
      <c r="F767" s="161">
        <f>$E$767*$D$767</f>
        <v>0</v>
      </c>
      <c r="G767" s="176"/>
      <c r="H767" s="167">
        <f>$G$767*$D$767</f>
        <v>0</v>
      </c>
      <c r="I767" s="176"/>
      <c r="J767" s="167">
        <f>$I$767*$D$767</f>
        <v>0</v>
      </c>
      <c r="K767" s="176"/>
      <c r="L767" s="167">
        <f>$K$767*$D$767</f>
        <v>0</v>
      </c>
      <c r="M767" s="176"/>
      <c r="N767" s="167">
        <f>$M$767*$D$767</f>
        <v>0</v>
      </c>
      <c r="O767" s="176"/>
      <c r="P767" s="167">
        <f>$O$767*$D$767</f>
        <v>0</v>
      </c>
      <c r="Q767" s="176"/>
      <c r="R767" s="167">
        <f>$Q$767*$D$767</f>
        <v>0</v>
      </c>
      <c r="S767" s="176"/>
      <c r="T767" s="167">
        <f>$S$767*$D$767</f>
        <v>0</v>
      </c>
      <c r="U767" s="176"/>
      <c r="V767" s="167">
        <f>$U$767*$D$767</f>
        <v>0</v>
      </c>
      <c r="W767" s="176">
        <v>1</v>
      </c>
      <c r="X767" s="167">
        <f>$W$767*$D$767</f>
        <v>0</v>
      </c>
      <c r="Y767" s="176"/>
      <c r="Z767" s="167">
        <f>$Y$767*$D$767</f>
        <v>0</v>
      </c>
      <c r="AA767" s="176"/>
      <c r="AB767" s="167">
        <f>$AA$767*$D$767</f>
        <v>0</v>
      </c>
      <c r="AC767" s="98">
        <f t="shared" si="11"/>
        <v>0</v>
      </c>
      <c r="AF767" t="s">
        <v>2609</v>
      </c>
    </row>
    <row r="768" spans="1:32" ht="15" customHeight="1" thickBot="1">
      <c r="A768">
        <v>2</v>
      </c>
      <c r="B768" s="995"/>
      <c r="C768" s="997"/>
      <c r="D768" s="999"/>
      <c r="E768" s="162">
        <f>$E$767</f>
        <v>0</v>
      </c>
      <c r="F768" s="163">
        <f>$F$767</f>
        <v>0</v>
      </c>
      <c r="G768" s="164">
        <f>$G$767+$E$768</f>
        <v>0</v>
      </c>
      <c r="H768" s="165">
        <f>$H$767+$F$768</f>
        <v>0</v>
      </c>
      <c r="I768" s="164">
        <f>$I$767+$G$768</f>
        <v>0</v>
      </c>
      <c r="J768" s="165">
        <f>$J$767+$H$768</f>
        <v>0</v>
      </c>
      <c r="K768" s="164">
        <f>$K$767+$I$768</f>
        <v>0</v>
      </c>
      <c r="L768" s="165">
        <f>$L$767+$J$768</f>
        <v>0</v>
      </c>
      <c r="M768" s="164">
        <f>$M$767+$K$768</f>
        <v>0</v>
      </c>
      <c r="N768" s="165">
        <f>$N$767+$L$768</f>
        <v>0</v>
      </c>
      <c r="O768" s="164">
        <f>$O$767+$M$768</f>
        <v>0</v>
      </c>
      <c r="P768" s="165">
        <f>$P$767+$N$768</f>
        <v>0</v>
      </c>
      <c r="Q768" s="164">
        <f>$Q$767+$O$768</f>
        <v>0</v>
      </c>
      <c r="R768" s="165">
        <f>$R$767+$P$768</f>
        <v>0</v>
      </c>
      <c r="S768" s="164">
        <f>$S$767+$Q$768</f>
        <v>0</v>
      </c>
      <c r="T768" s="165">
        <f>$T$767+$R$768</f>
        <v>0</v>
      </c>
      <c r="U768" s="164">
        <f>$U$767+$S$768</f>
        <v>0</v>
      </c>
      <c r="V768" s="165">
        <f>$V$767+$T$768</f>
        <v>0</v>
      </c>
      <c r="W768" s="164">
        <f>$W$767+$U$768</f>
        <v>1</v>
      </c>
      <c r="X768" s="165">
        <f>$X$767+$V$768</f>
        <v>0</v>
      </c>
      <c r="Y768" s="164">
        <f>$Y$767+$W$768</f>
        <v>1</v>
      </c>
      <c r="Z768" s="165">
        <f>$Z$767+$X$768</f>
        <v>0</v>
      </c>
      <c r="AA768" s="164">
        <f>$AA$767+$Y$768</f>
        <v>1</v>
      </c>
      <c r="AB768" s="165">
        <f>$AB$767+$Z$768</f>
        <v>0</v>
      </c>
      <c r="AC768" s="98">
        <f t="shared" si="11"/>
        <v>0</v>
      </c>
    </row>
    <row r="769" spans="1:32" ht="15" customHeight="1">
      <c r="A769">
        <v>1</v>
      </c>
      <c r="B769" s="994" t="str">
        <f>'06.01-ELETRICO E LUMINOTECNICO'!$B$394</f>
        <v>06.10.100.23</v>
      </c>
      <c r="C769" s="996" t="str">
        <f>'06.01-ELETRICO E LUMINOTECNICO'!$C$394</f>
        <v>DISJUNTOR TRIPOLAR TIPO DIN, CORRENTE NOMINAL DE 63A - FORNECIMENTO E INSTALAÇÃO</v>
      </c>
      <c r="D769" s="998">
        <f>'06.01-ELETRICO E LUMINOTECNICO'!$H$394</f>
        <v>0</v>
      </c>
      <c r="E769" s="175"/>
      <c r="F769" s="161">
        <f>$E$769*$D$769</f>
        <v>0</v>
      </c>
      <c r="G769" s="176"/>
      <c r="H769" s="167">
        <f>$G$769*$D$769</f>
        <v>0</v>
      </c>
      <c r="I769" s="176"/>
      <c r="J769" s="167">
        <f>$I$769*$D$769</f>
        <v>0</v>
      </c>
      <c r="K769" s="176"/>
      <c r="L769" s="167">
        <f>$K$769*$D$769</f>
        <v>0</v>
      </c>
      <c r="M769" s="176"/>
      <c r="N769" s="167">
        <f>$M$769*$D$769</f>
        <v>0</v>
      </c>
      <c r="O769" s="176"/>
      <c r="P769" s="167">
        <f>$O$769*$D$769</f>
        <v>0</v>
      </c>
      <c r="Q769" s="176"/>
      <c r="R769" s="167">
        <f>$Q$769*$D$769</f>
        <v>0</v>
      </c>
      <c r="S769" s="176"/>
      <c r="T769" s="167">
        <f>$S$769*$D$769</f>
        <v>0</v>
      </c>
      <c r="U769" s="176"/>
      <c r="V769" s="167">
        <f>$U$769*$D$769</f>
        <v>0</v>
      </c>
      <c r="W769" s="176">
        <v>1</v>
      </c>
      <c r="X769" s="167">
        <f>$W$769*$D$769</f>
        <v>0</v>
      </c>
      <c r="Y769" s="176"/>
      <c r="Z769" s="167">
        <f>$Y$769*$D$769</f>
        <v>0</v>
      </c>
      <c r="AA769" s="176"/>
      <c r="AB769" s="167">
        <f>$AA$769*$D$769</f>
        <v>0</v>
      </c>
      <c r="AC769" s="98">
        <f t="shared" si="11"/>
        <v>0</v>
      </c>
      <c r="AF769" t="s">
        <v>2610</v>
      </c>
    </row>
    <row r="770" spans="1:32" ht="15" customHeight="1" thickBot="1">
      <c r="A770">
        <v>2</v>
      </c>
      <c r="B770" s="995"/>
      <c r="C770" s="997"/>
      <c r="D770" s="999"/>
      <c r="E770" s="162">
        <f>$E$769</f>
        <v>0</v>
      </c>
      <c r="F770" s="163">
        <f>$F$769</f>
        <v>0</v>
      </c>
      <c r="G770" s="164">
        <f>$G$769+$E$770</f>
        <v>0</v>
      </c>
      <c r="H770" s="165">
        <f>$H$769+$F$770</f>
        <v>0</v>
      </c>
      <c r="I770" s="164">
        <f>$I$769+$G$770</f>
        <v>0</v>
      </c>
      <c r="J770" s="165">
        <f>$J$769+$H$770</f>
        <v>0</v>
      </c>
      <c r="K770" s="164">
        <f>$K$769+$I$770</f>
        <v>0</v>
      </c>
      <c r="L770" s="165">
        <f>$L$769+$J$770</f>
        <v>0</v>
      </c>
      <c r="M770" s="164">
        <f>$M$769+$K$770</f>
        <v>0</v>
      </c>
      <c r="N770" s="165">
        <f>$N$769+$L$770</f>
        <v>0</v>
      </c>
      <c r="O770" s="164">
        <f>$O$769+$M$770</f>
        <v>0</v>
      </c>
      <c r="P770" s="165">
        <f>$P$769+$N$770</f>
        <v>0</v>
      </c>
      <c r="Q770" s="164">
        <f>$Q$769+$O$770</f>
        <v>0</v>
      </c>
      <c r="R770" s="165">
        <f>$R$769+$P$770</f>
        <v>0</v>
      </c>
      <c r="S770" s="164">
        <f>$S$769+$Q$770</f>
        <v>0</v>
      </c>
      <c r="T770" s="165">
        <f>$T$769+$R$770</f>
        <v>0</v>
      </c>
      <c r="U770" s="164">
        <f>$U$769+$S$770</f>
        <v>0</v>
      </c>
      <c r="V770" s="165">
        <f>$V$769+$T$770</f>
        <v>0</v>
      </c>
      <c r="W770" s="164">
        <f>$W$769+$U$770</f>
        <v>1</v>
      </c>
      <c r="X770" s="165">
        <f>$X$769+$V$770</f>
        <v>0</v>
      </c>
      <c r="Y770" s="164">
        <f>$Y$769+$W$770</f>
        <v>1</v>
      </c>
      <c r="Z770" s="165">
        <f>$Z$769+$X$770</f>
        <v>0</v>
      </c>
      <c r="AA770" s="164">
        <f>$AA$769+$Y$770</f>
        <v>1</v>
      </c>
      <c r="AB770" s="165">
        <f>$AB$769+$Z$770</f>
        <v>0</v>
      </c>
      <c r="AC770" s="98">
        <f t="shared" si="11"/>
        <v>0</v>
      </c>
    </row>
    <row r="771" spans="1:32" ht="15" customHeight="1">
      <c r="A771">
        <v>1</v>
      </c>
      <c r="B771" s="994" t="str">
        <f>'06.01-ELETRICO E LUMINOTECNICO'!$B$395</f>
        <v>06.10.100.24</v>
      </c>
      <c r="C771" s="996" t="str">
        <f>'06.01-ELETRICO E LUMINOTECNICO'!$C$395</f>
        <v>CABO DE COBRE FLEXÍVEL ISOLADO, 2,5 MM², ANTI-CHAMA 450/750 V, PARA CIRCUITOS TERMINAIS - FORNECIMENTO E INSTALAÇÃO. AF_03/2023</v>
      </c>
      <c r="D771" s="998">
        <f>'06.01-ELETRICO E LUMINOTECNICO'!$H$395</f>
        <v>0</v>
      </c>
      <c r="E771" s="175"/>
      <c r="F771" s="161">
        <f>$E$771*$D$771</f>
        <v>0</v>
      </c>
      <c r="G771" s="176"/>
      <c r="H771" s="167">
        <f>$G$771*$D$771</f>
        <v>0</v>
      </c>
      <c r="I771" s="176"/>
      <c r="J771" s="167">
        <f>$I$771*$D$771</f>
        <v>0</v>
      </c>
      <c r="K771" s="176"/>
      <c r="L771" s="167">
        <f>$K$771*$D$771</f>
        <v>0</v>
      </c>
      <c r="M771" s="176"/>
      <c r="N771" s="167">
        <f>$M$771*$D$771</f>
        <v>0</v>
      </c>
      <c r="O771" s="176"/>
      <c r="P771" s="167">
        <f>$O$771*$D$771</f>
        <v>0</v>
      </c>
      <c r="Q771" s="176"/>
      <c r="R771" s="167">
        <f>$Q$771*$D$771</f>
        <v>0</v>
      </c>
      <c r="S771" s="176"/>
      <c r="T771" s="167">
        <f>$S$771*$D$771</f>
        <v>0</v>
      </c>
      <c r="U771" s="176"/>
      <c r="V771" s="167">
        <f>$U$771*$D$771</f>
        <v>0</v>
      </c>
      <c r="W771" s="176"/>
      <c r="X771" s="167">
        <f>$W$771*$D$771</f>
        <v>0</v>
      </c>
      <c r="Y771" s="176">
        <v>1</v>
      </c>
      <c r="Z771" s="167">
        <f>$Y$771*$D$771</f>
        <v>0</v>
      </c>
      <c r="AA771" s="176"/>
      <c r="AB771" s="167">
        <f>$AA$771*$D$771</f>
        <v>0</v>
      </c>
      <c r="AC771" s="98">
        <f t="shared" si="11"/>
        <v>0</v>
      </c>
      <c r="AF771" t="s">
        <v>2611</v>
      </c>
    </row>
    <row r="772" spans="1:32" ht="15" customHeight="1" thickBot="1">
      <c r="A772">
        <v>2</v>
      </c>
      <c r="B772" s="995"/>
      <c r="C772" s="997"/>
      <c r="D772" s="999"/>
      <c r="E772" s="162">
        <f>$E$771</f>
        <v>0</v>
      </c>
      <c r="F772" s="163">
        <f>$F$771</f>
        <v>0</v>
      </c>
      <c r="G772" s="164">
        <f>$G$771+$E$772</f>
        <v>0</v>
      </c>
      <c r="H772" s="165">
        <f>$H$771+$F$772</f>
        <v>0</v>
      </c>
      <c r="I772" s="164">
        <f>$I$771+$G$772</f>
        <v>0</v>
      </c>
      <c r="J772" s="165">
        <f>$J$771+$H$772</f>
        <v>0</v>
      </c>
      <c r="K772" s="164">
        <f>$K$771+$I$772</f>
        <v>0</v>
      </c>
      <c r="L772" s="165">
        <f>$L$771+$J$772</f>
        <v>0</v>
      </c>
      <c r="M772" s="164">
        <f>$M$771+$K$772</f>
        <v>0</v>
      </c>
      <c r="N772" s="165">
        <f>$N$771+$L$772</f>
        <v>0</v>
      </c>
      <c r="O772" s="164">
        <f>$O$771+$M$772</f>
        <v>0</v>
      </c>
      <c r="P772" s="165">
        <f>$P$771+$N$772</f>
        <v>0</v>
      </c>
      <c r="Q772" s="164">
        <f>$Q$771+$O$772</f>
        <v>0</v>
      </c>
      <c r="R772" s="165">
        <f>$R$771+$P$772</f>
        <v>0</v>
      </c>
      <c r="S772" s="164">
        <f>$S$771+$Q$772</f>
        <v>0</v>
      </c>
      <c r="T772" s="165">
        <f>$T$771+$R$772</f>
        <v>0</v>
      </c>
      <c r="U772" s="164">
        <f>$U$771+$S$772</f>
        <v>0</v>
      </c>
      <c r="V772" s="165">
        <f>$V$771+$T$772</f>
        <v>0</v>
      </c>
      <c r="W772" s="164">
        <f>$W$771+$U$772</f>
        <v>0</v>
      </c>
      <c r="X772" s="165">
        <f>$X$771+$V$772</f>
        <v>0</v>
      </c>
      <c r="Y772" s="164">
        <f>$Y$771+$W$772</f>
        <v>1</v>
      </c>
      <c r="Z772" s="165">
        <f>$Z$771+$X$772</f>
        <v>0</v>
      </c>
      <c r="AA772" s="164">
        <f>$AA$771+$Y$772</f>
        <v>1</v>
      </c>
      <c r="AB772" s="165">
        <f>$AB$771+$Z$772</f>
        <v>0</v>
      </c>
      <c r="AC772" s="98">
        <f t="shared" si="11"/>
        <v>0</v>
      </c>
    </row>
    <row r="773" spans="1:32" ht="15" customHeight="1">
      <c r="A773">
        <v>1</v>
      </c>
      <c r="B773" s="994" t="str">
        <f>'06.01-ELETRICO E LUMINOTECNICO'!$B$396</f>
        <v>06.10.100.25</v>
      </c>
      <c r="C773" s="996" t="str">
        <f>'06.01-ELETRICO E LUMINOTECNICO'!$C$396</f>
        <v>CABO DE COBRE FLEXÍVEL ISOLADO, 4 MM², ANTI-CHAMA 450/750 V, PARA CIRCUITOS TERMINAIS - FORNECIMENTO E INSTALAÇÃO. AF_03/2023</v>
      </c>
      <c r="D773" s="998">
        <f>'06.01-ELETRICO E LUMINOTECNICO'!$H$396</f>
        <v>0</v>
      </c>
      <c r="E773" s="175"/>
      <c r="F773" s="161">
        <f>$E$773*$D$773</f>
        <v>0</v>
      </c>
      <c r="G773" s="176"/>
      <c r="H773" s="167">
        <f>$G$773*$D$773</f>
        <v>0</v>
      </c>
      <c r="I773" s="176"/>
      <c r="J773" s="167">
        <f>$I$773*$D$773</f>
        <v>0</v>
      </c>
      <c r="K773" s="176"/>
      <c r="L773" s="167">
        <f>$K$773*$D$773</f>
        <v>0</v>
      </c>
      <c r="M773" s="176"/>
      <c r="N773" s="167">
        <f>$M$773*$D$773</f>
        <v>0</v>
      </c>
      <c r="O773" s="176"/>
      <c r="P773" s="167">
        <f>$O$773*$D$773</f>
        <v>0</v>
      </c>
      <c r="Q773" s="176"/>
      <c r="R773" s="167">
        <f>$Q$773*$D$773</f>
        <v>0</v>
      </c>
      <c r="S773" s="176"/>
      <c r="T773" s="167">
        <f>$S$773*$D$773</f>
        <v>0</v>
      </c>
      <c r="U773" s="176"/>
      <c r="V773" s="167">
        <f>$U$773*$D$773</f>
        <v>0</v>
      </c>
      <c r="W773" s="176"/>
      <c r="X773" s="167">
        <f>$W$773*$D$773</f>
        <v>0</v>
      </c>
      <c r="Y773" s="176">
        <v>1</v>
      </c>
      <c r="Z773" s="167">
        <f>$Y$773*$D$773</f>
        <v>0</v>
      </c>
      <c r="AA773" s="176"/>
      <c r="AB773" s="167">
        <f>$AA$773*$D$773</f>
        <v>0</v>
      </c>
      <c r="AC773" s="98">
        <f t="shared" si="11"/>
        <v>0</v>
      </c>
      <c r="AF773" t="s">
        <v>2612</v>
      </c>
    </row>
    <row r="774" spans="1:32" ht="15" customHeight="1" thickBot="1">
      <c r="A774">
        <v>2</v>
      </c>
      <c r="B774" s="995"/>
      <c r="C774" s="997"/>
      <c r="D774" s="999"/>
      <c r="E774" s="162">
        <f>$E$773</f>
        <v>0</v>
      </c>
      <c r="F774" s="163">
        <f>$F$773</f>
        <v>0</v>
      </c>
      <c r="G774" s="164">
        <f>$G$773+$E$774</f>
        <v>0</v>
      </c>
      <c r="H774" s="165">
        <f>$H$773+$F$774</f>
        <v>0</v>
      </c>
      <c r="I774" s="164">
        <f>$I$773+$G$774</f>
        <v>0</v>
      </c>
      <c r="J774" s="165">
        <f>$J$773+$H$774</f>
        <v>0</v>
      </c>
      <c r="K774" s="164">
        <f>$K$773+$I$774</f>
        <v>0</v>
      </c>
      <c r="L774" s="165">
        <f>$L$773+$J$774</f>
        <v>0</v>
      </c>
      <c r="M774" s="164">
        <f>$M$773+$K$774</f>
        <v>0</v>
      </c>
      <c r="N774" s="165">
        <f>$N$773+$L$774</f>
        <v>0</v>
      </c>
      <c r="O774" s="164">
        <f>$O$773+$M$774</f>
        <v>0</v>
      </c>
      <c r="P774" s="165">
        <f>$P$773+$N$774</f>
        <v>0</v>
      </c>
      <c r="Q774" s="164">
        <f>$Q$773+$O$774</f>
        <v>0</v>
      </c>
      <c r="R774" s="165">
        <f>$R$773+$P$774</f>
        <v>0</v>
      </c>
      <c r="S774" s="164">
        <f>$S$773+$Q$774</f>
        <v>0</v>
      </c>
      <c r="T774" s="165">
        <f>$T$773+$R$774</f>
        <v>0</v>
      </c>
      <c r="U774" s="164">
        <f>$U$773+$S$774</f>
        <v>0</v>
      </c>
      <c r="V774" s="165">
        <f>$V$773+$T$774</f>
        <v>0</v>
      </c>
      <c r="W774" s="164">
        <f>$W$773+$U$774</f>
        <v>0</v>
      </c>
      <c r="X774" s="165">
        <f>$X$773+$V$774</f>
        <v>0</v>
      </c>
      <c r="Y774" s="164">
        <f>$Y$773+$W$774</f>
        <v>1</v>
      </c>
      <c r="Z774" s="165">
        <f>$Z$773+$X$774</f>
        <v>0</v>
      </c>
      <c r="AA774" s="164">
        <f>$AA$773+$Y$774</f>
        <v>1</v>
      </c>
      <c r="AB774" s="165">
        <f>$AB$773+$Z$774</f>
        <v>0</v>
      </c>
      <c r="AC774" s="98">
        <f t="shared" si="11"/>
        <v>0</v>
      </c>
    </row>
    <row r="775" spans="1:32" ht="15" customHeight="1">
      <c r="A775">
        <v>1</v>
      </c>
      <c r="B775" s="994" t="str">
        <f>'06.01-ELETRICO E LUMINOTECNICO'!$B$397</f>
        <v>06.10.100.26</v>
      </c>
      <c r="C775" s="996" t="str">
        <f>'06.01-ELETRICO E LUMINOTECNICO'!$C$397</f>
        <v>CABO DE COBRE FLEXÍVEL ISOLADO, 4 MM², ANTI-CHAMA 0,6/1,0 KV, PARA CIRCUITOS TERMINAIS - FORNECIMENTO E INSTALAÇÃO. AF_03/2023</v>
      </c>
      <c r="D775" s="998">
        <f>'06.01-ELETRICO E LUMINOTECNICO'!$H$397</f>
        <v>0</v>
      </c>
      <c r="E775" s="175"/>
      <c r="F775" s="161">
        <f>$E$775*$D$775</f>
        <v>0</v>
      </c>
      <c r="G775" s="176"/>
      <c r="H775" s="167">
        <f>$G$775*$D$775</f>
        <v>0</v>
      </c>
      <c r="I775" s="176"/>
      <c r="J775" s="167">
        <f>$I$775*$D$775</f>
        <v>0</v>
      </c>
      <c r="K775" s="176"/>
      <c r="L775" s="167">
        <f>$K$775*$D$775</f>
        <v>0</v>
      </c>
      <c r="M775" s="176"/>
      <c r="N775" s="167">
        <f>$M$775*$D$775</f>
        <v>0</v>
      </c>
      <c r="O775" s="176"/>
      <c r="P775" s="167">
        <f>$O$775*$D$775</f>
        <v>0</v>
      </c>
      <c r="Q775" s="176"/>
      <c r="R775" s="167">
        <f>$Q$775*$D$775</f>
        <v>0</v>
      </c>
      <c r="S775" s="176"/>
      <c r="T775" s="167">
        <f>$S$775*$D$775</f>
        <v>0</v>
      </c>
      <c r="U775" s="176"/>
      <c r="V775" s="167">
        <f>$U$775*$D$775</f>
        <v>0</v>
      </c>
      <c r="W775" s="176"/>
      <c r="X775" s="167">
        <f>$W$775*$D$775</f>
        <v>0</v>
      </c>
      <c r="Y775" s="176">
        <v>1</v>
      </c>
      <c r="Z775" s="167">
        <f>$Y$775*$D$775</f>
        <v>0</v>
      </c>
      <c r="AA775" s="176"/>
      <c r="AB775" s="167">
        <f>$AA$775*$D$775</f>
        <v>0</v>
      </c>
      <c r="AC775" s="98">
        <f t="shared" si="11"/>
        <v>0</v>
      </c>
      <c r="AF775" t="s">
        <v>2613</v>
      </c>
    </row>
    <row r="776" spans="1:32" ht="15" customHeight="1" thickBot="1">
      <c r="A776">
        <v>2</v>
      </c>
      <c r="B776" s="995"/>
      <c r="C776" s="997"/>
      <c r="D776" s="999"/>
      <c r="E776" s="162">
        <f>$E$775</f>
        <v>0</v>
      </c>
      <c r="F776" s="163">
        <f>$F$775</f>
        <v>0</v>
      </c>
      <c r="G776" s="164">
        <f>$G$775+$E$776</f>
        <v>0</v>
      </c>
      <c r="H776" s="165">
        <f>$H$775+$F$776</f>
        <v>0</v>
      </c>
      <c r="I776" s="164">
        <f>$I$775+$G$776</f>
        <v>0</v>
      </c>
      <c r="J776" s="165">
        <f>$J$775+$H$776</f>
        <v>0</v>
      </c>
      <c r="K776" s="164">
        <f>$K$775+$I$776</f>
        <v>0</v>
      </c>
      <c r="L776" s="165">
        <f>$L$775+$J$776</f>
        <v>0</v>
      </c>
      <c r="M776" s="164">
        <f>$M$775+$K$776</f>
        <v>0</v>
      </c>
      <c r="N776" s="165">
        <f>$N$775+$L$776</f>
        <v>0</v>
      </c>
      <c r="O776" s="164">
        <f>$O$775+$M$776</f>
        <v>0</v>
      </c>
      <c r="P776" s="165">
        <f>$P$775+$N$776</f>
        <v>0</v>
      </c>
      <c r="Q776" s="164">
        <f>$Q$775+$O$776</f>
        <v>0</v>
      </c>
      <c r="R776" s="165">
        <f>$R$775+$P$776</f>
        <v>0</v>
      </c>
      <c r="S776" s="164">
        <f>$S$775+$Q$776</f>
        <v>0</v>
      </c>
      <c r="T776" s="165">
        <f>$T$775+$R$776</f>
        <v>0</v>
      </c>
      <c r="U776" s="164">
        <f>$U$775+$S$776</f>
        <v>0</v>
      </c>
      <c r="V776" s="165">
        <f>$V$775+$T$776</f>
        <v>0</v>
      </c>
      <c r="W776" s="164">
        <f>$W$775+$U$776</f>
        <v>0</v>
      </c>
      <c r="X776" s="165">
        <f>$X$775+$V$776</f>
        <v>0</v>
      </c>
      <c r="Y776" s="164">
        <f>$Y$775+$W$776</f>
        <v>1</v>
      </c>
      <c r="Z776" s="165">
        <f>$Z$775+$X$776</f>
        <v>0</v>
      </c>
      <c r="AA776" s="164">
        <f>$AA$775+$Y$776</f>
        <v>1</v>
      </c>
      <c r="AB776" s="165">
        <f>$AB$775+$Z$776</f>
        <v>0</v>
      </c>
      <c r="AC776" s="98">
        <f t="shared" si="11"/>
        <v>0</v>
      </c>
    </row>
    <row r="777" spans="1:32" ht="15" customHeight="1">
      <c r="A777">
        <v>1</v>
      </c>
      <c r="B777" s="994" t="str">
        <f>'06.01-ELETRICO E LUMINOTECNICO'!$B$398</f>
        <v>06.10.100.27</v>
      </c>
      <c r="C777" s="996" t="str">
        <f>'06.01-ELETRICO E LUMINOTECNICO'!$C$398</f>
        <v>CABO DE COBRE FLEXÍVEL ISOLADO, 10 MM², ANTI-CHAMA 450/750 V, PARA CIRCUITOS TERMINAIS - FORNECIMENTO E INSTALAÇÃO. AF_03/2023</v>
      </c>
      <c r="D777" s="998">
        <f>'06.01-ELETRICO E LUMINOTECNICO'!$H$398</f>
        <v>0</v>
      </c>
      <c r="E777" s="175"/>
      <c r="F777" s="161">
        <f>$E$777*$D$777</f>
        <v>0</v>
      </c>
      <c r="G777" s="176"/>
      <c r="H777" s="167">
        <f>$G$777*$D$777</f>
        <v>0</v>
      </c>
      <c r="I777" s="176"/>
      <c r="J777" s="167">
        <f>$I$777*$D$777</f>
        <v>0</v>
      </c>
      <c r="K777" s="176"/>
      <c r="L777" s="167">
        <f>$K$777*$D$777</f>
        <v>0</v>
      </c>
      <c r="M777" s="176"/>
      <c r="N777" s="167">
        <f>$M$777*$D$777</f>
        <v>0</v>
      </c>
      <c r="O777" s="176"/>
      <c r="P777" s="167">
        <f>$O$777*$D$777</f>
        <v>0</v>
      </c>
      <c r="Q777" s="176"/>
      <c r="R777" s="167">
        <f>$Q$777*$D$777</f>
        <v>0</v>
      </c>
      <c r="S777" s="176"/>
      <c r="T777" s="167">
        <f>$S$777*$D$777</f>
        <v>0</v>
      </c>
      <c r="U777" s="176"/>
      <c r="V777" s="167">
        <f>$U$777*$D$777</f>
        <v>0</v>
      </c>
      <c r="W777" s="176"/>
      <c r="X777" s="167">
        <f>$W$777*$D$777</f>
        <v>0</v>
      </c>
      <c r="Y777" s="176">
        <v>1</v>
      </c>
      <c r="Z777" s="167">
        <f>$Y$777*$D$777</f>
        <v>0</v>
      </c>
      <c r="AA777" s="176"/>
      <c r="AB777" s="167">
        <f>$AA$777*$D$777</f>
        <v>0</v>
      </c>
      <c r="AC777" s="98">
        <f t="shared" si="11"/>
        <v>0</v>
      </c>
      <c r="AF777" t="s">
        <v>2614</v>
      </c>
    </row>
    <row r="778" spans="1:32" ht="15" customHeight="1" thickBot="1">
      <c r="A778">
        <v>2</v>
      </c>
      <c r="B778" s="995"/>
      <c r="C778" s="997"/>
      <c r="D778" s="999"/>
      <c r="E778" s="162">
        <f>$E$777</f>
        <v>0</v>
      </c>
      <c r="F778" s="163">
        <f>$F$777</f>
        <v>0</v>
      </c>
      <c r="G778" s="164">
        <f>$G$777+$E$778</f>
        <v>0</v>
      </c>
      <c r="H778" s="165">
        <f>$H$777+$F$778</f>
        <v>0</v>
      </c>
      <c r="I778" s="164">
        <f>$I$777+$G$778</f>
        <v>0</v>
      </c>
      <c r="J778" s="165">
        <f>$J$777+$H$778</f>
        <v>0</v>
      </c>
      <c r="K778" s="164">
        <f>$K$777+$I$778</f>
        <v>0</v>
      </c>
      <c r="L778" s="165">
        <f>$L$777+$J$778</f>
        <v>0</v>
      </c>
      <c r="M778" s="164">
        <f>$M$777+$K$778</f>
        <v>0</v>
      </c>
      <c r="N778" s="165">
        <f>$N$777+$L$778</f>
        <v>0</v>
      </c>
      <c r="O778" s="164">
        <f>$O$777+$M$778</f>
        <v>0</v>
      </c>
      <c r="P778" s="165">
        <f>$P$777+$N$778</f>
        <v>0</v>
      </c>
      <c r="Q778" s="164">
        <f>$Q$777+$O$778</f>
        <v>0</v>
      </c>
      <c r="R778" s="165">
        <f>$R$777+$P$778</f>
        <v>0</v>
      </c>
      <c r="S778" s="164">
        <f>$S$777+$Q$778</f>
        <v>0</v>
      </c>
      <c r="T778" s="165">
        <f>$T$777+$R$778</f>
        <v>0</v>
      </c>
      <c r="U778" s="164">
        <f>$U$777+$S$778</f>
        <v>0</v>
      </c>
      <c r="V778" s="165">
        <f>$V$777+$T$778</f>
        <v>0</v>
      </c>
      <c r="W778" s="164">
        <f>$W$777+$U$778</f>
        <v>0</v>
      </c>
      <c r="X778" s="165">
        <f>$X$777+$V$778</f>
        <v>0</v>
      </c>
      <c r="Y778" s="164">
        <f>$Y$777+$W$778</f>
        <v>1</v>
      </c>
      <c r="Z778" s="165">
        <f>$Z$777+$X$778</f>
        <v>0</v>
      </c>
      <c r="AA778" s="164">
        <f>$AA$777+$Y$778</f>
        <v>1</v>
      </c>
      <c r="AB778" s="165">
        <f>$AB$777+$Z$778</f>
        <v>0</v>
      </c>
      <c r="AC778" s="98">
        <f t="shared" si="11"/>
        <v>0</v>
      </c>
    </row>
    <row r="779" spans="1:32" ht="15" customHeight="1">
      <c r="A779">
        <v>1</v>
      </c>
      <c r="B779" s="994" t="str">
        <f>'06.01-ELETRICO E LUMINOTECNICO'!$B$399</f>
        <v>06.10.100.28</v>
      </c>
      <c r="C779" s="996" t="str">
        <f>'06.01-ELETRICO E LUMINOTECNICO'!$C$399</f>
        <v>CABO DE COBRE FLEXÍVEL ISOLADO, 10 MM², ANTI-CHAMA 0,6/1,0 KV, PARA CIRCUITOS TERMINAIS - FORNECIMENTO E INSTALAÇÃO. AF_03/2023</v>
      </c>
      <c r="D779" s="998">
        <f>'06.01-ELETRICO E LUMINOTECNICO'!$H$399</f>
        <v>0</v>
      </c>
      <c r="E779" s="175"/>
      <c r="F779" s="161">
        <f>$E$779*$D$779</f>
        <v>0</v>
      </c>
      <c r="G779" s="176"/>
      <c r="H779" s="167">
        <f>$G$779*$D$779</f>
        <v>0</v>
      </c>
      <c r="I779" s="176"/>
      <c r="J779" s="167">
        <f>$I$779*$D$779</f>
        <v>0</v>
      </c>
      <c r="K779" s="176"/>
      <c r="L779" s="167">
        <f>$K$779*$D$779</f>
        <v>0</v>
      </c>
      <c r="M779" s="176"/>
      <c r="N779" s="167">
        <f>$M$779*$D$779</f>
        <v>0</v>
      </c>
      <c r="O779" s="176"/>
      <c r="P779" s="167">
        <f>$O$779*$D$779</f>
        <v>0</v>
      </c>
      <c r="Q779" s="176"/>
      <c r="R779" s="167">
        <f>$Q$779*$D$779</f>
        <v>0</v>
      </c>
      <c r="S779" s="176"/>
      <c r="T779" s="167">
        <f>$S$779*$D$779</f>
        <v>0</v>
      </c>
      <c r="U779" s="176"/>
      <c r="V779" s="167">
        <f>$U$779*$D$779</f>
        <v>0</v>
      </c>
      <c r="W779" s="176"/>
      <c r="X779" s="167">
        <f>$W$779*$D$779</f>
        <v>0</v>
      </c>
      <c r="Y779" s="176">
        <v>1</v>
      </c>
      <c r="Z779" s="167">
        <f>$Y$779*$D$779</f>
        <v>0</v>
      </c>
      <c r="AA779" s="176"/>
      <c r="AB779" s="167">
        <f>$AA$779*$D$779</f>
        <v>0</v>
      </c>
      <c r="AC779" s="98">
        <f t="shared" si="11"/>
        <v>0</v>
      </c>
      <c r="AF779" t="s">
        <v>2615</v>
      </c>
    </row>
    <row r="780" spans="1:32" ht="15" customHeight="1" thickBot="1">
      <c r="A780">
        <v>2</v>
      </c>
      <c r="B780" s="995"/>
      <c r="C780" s="997"/>
      <c r="D780" s="999"/>
      <c r="E780" s="162">
        <f>$E$779</f>
        <v>0</v>
      </c>
      <c r="F780" s="163">
        <f>$F$779</f>
        <v>0</v>
      </c>
      <c r="G780" s="164">
        <f>$G$779+$E$780</f>
        <v>0</v>
      </c>
      <c r="H780" s="165">
        <f>$H$779+$F$780</f>
        <v>0</v>
      </c>
      <c r="I780" s="164">
        <f>$I$779+$G$780</f>
        <v>0</v>
      </c>
      <c r="J780" s="165">
        <f>$J$779+$H$780</f>
        <v>0</v>
      </c>
      <c r="K780" s="164">
        <f>$K$779+$I$780</f>
        <v>0</v>
      </c>
      <c r="L780" s="165">
        <f>$L$779+$J$780</f>
        <v>0</v>
      </c>
      <c r="M780" s="164">
        <f>$M$779+$K$780</f>
        <v>0</v>
      </c>
      <c r="N780" s="165">
        <f>$N$779+$L$780</f>
        <v>0</v>
      </c>
      <c r="O780" s="164">
        <f>$O$779+$M$780</f>
        <v>0</v>
      </c>
      <c r="P780" s="165">
        <f>$P$779+$N$780</f>
        <v>0</v>
      </c>
      <c r="Q780" s="164">
        <f>$Q$779+$O$780</f>
        <v>0</v>
      </c>
      <c r="R780" s="165">
        <f>$R$779+$P$780</f>
        <v>0</v>
      </c>
      <c r="S780" s="164">
        <f>$S$779+$Q$780</f>
        <v>0</v>
      </c>
      <c r="T780" s="165">
        <f>$T$779+$R$780</f>
        <v>0</v>
      </c>
      <c r="U780" s="164">
        <f>$U$779+$S$780</f>
        <v>0</v>
      </c>
      <c r="V780" s="165">
        <f>$V$779+$T$780</f>
        <v>0</v>
      </c>
      <c r="W780" s="164">
        <f>$W$779+$U$780</f>
        <v>0</v>
      </c>
      <c r="X780" s="165">
        <f>$X$779+$V$780</f>
        <v>0</v>
      </c>
      <c r="Y780" s="164">
        <f>$Y$779+$W$780</f>
        <v>1</v>
      </c>
      <c r="Z780" s="165">
        <f>$Z$779+$X$780</f>
        <v>0</v>
      </c>
      <c r="AA780" s="164">
        <f>$AA$779+$Y$780</f>
        <v>1</v>
      </c>
      <c r="AB780" s="165">
        <f>$AB$779+$Z$780</f>
        <v>0</v>
      </c>
      <c r="AC780" s="98">
        <f t="shared" ref="AC780:AC843" si="12">D779-AB780</f>
        <v>0</v>
      </c>
    </row>
    <row r="781" spans="1:32" ht="15" customHeight="1">
      <c r="A781">
        <v>1</v>
      </c>
      <c r="B781" s="994" t="str">
        <f>'06.01-ELETRICO E LUMINOTECNICO'!$B$400</f>
        <v>06.10.100.29</v>
      </c>
      <c r="C781" s="996" t="str">
        <f>'06.01-ELETRICO E LUMINOTECNICO'!$C$400</f>
        <v>CABO DE COBRE FLEXÍVEL ISOLADO, 16 MM², ANTI-CHAMA 450/750 V, PARA CIRCUITOS TERMINAIS - FORNECIMENTO E INSTALAÇÃO. AF_03/2023</v>
      </c>
      <c r="D781" s="998">
        <f>'06.01-ELETRICO E LUMINOTECNICO'!$H$400</f>
        <v>0</v>
      </c>
      <c r="E781" s="175"/>
      <c r="F781" s="161">
        <f>$E$781*$D$781</f>
        <v>0</v>
      </c>
      <c r="G781" s="176"/>
      <c r="H781" s="167">
        <f>$G$781*$D$781</f>
        <v>0</v>
      </c>
      <c r="I781" s="176"/>
      <c r="J781" s="167">
        <f>$I$781*$D$781</f>
        <v>0</v>
      </c>
      <c r="K781" s="176"/>
      <c r="L781" s="167">
        <f>$K$781*$D$781</f>
        <v>0</v>
      </c>
      <c r="M781" s="176"/>
      <c r="N781" s="167">
        <f>$M$781*$D$781</f>
        <v>0</v>
      </c>
      <c r="O781" s="176"/>
      <c r="P781" s="167">
        <f>$O$781*$D$781</f>
        <v>0</v>
      </c>
      <c r="Q781" s="176"/>
      <c r="R781" s="167">
        <f>$Q$781*$D$781</f>
        <v>0</v>
      </c>
      <c r="S781" s="176"/>
      <c r="T781" s="167">
        <f>$S$781*$D$781</f>
        <v>0</v>
      </c>
      <c r="U781" s="176"/>
      <c r="V781" s="167">
        <f>$U$781*$D$781</f>
        <v>0</v>
      </c>
      <c r="W781" s="176"/>
      <c r="X781" s="167">
        <f>$W$781*$D$781</f>
        <v>0</v>
      </c>
      <c r="Y781" s="176">
        <v>1</v>
      </c>
      <c r="Z781" s="167">
        <f>$Y$781*$D$781</f>
        <v>0</v>
      </c>
      <c r="AA781" s="176"/>
      <c r="AB781" s="167">
        <f>$AA$781*$D$781</f>
        <v>0</v>
      </c>
      <c r="AC781" s="98">
        <f t="shared" si="12"/>
        <v>0</v>
      </c>
      <c r="AF781" t="s">
        <v>2616</v>
      </c>
    </row>
    <row r="782" spans="1:32" ht="15" customHeight="1" thickBot="1">
      <c r="A782">
        <v>2</v>
      </c>
      <c r="B782" s="995"/>
      <c r="C782" s="997"/>
      <c r="D782" s="999"/>
      <c r="E782" s="162">
        <f>$E$781</f>
        <v>0</v>
      </c>
      <c r="F782" s="163">
        <f>$F$781</f>
        <v>0</v>
      </c>
      <c r="G782" s="164">
        <f>$G$781+$E$782</f>
        <v>0</v>
      </c>
      <c r="H782" s="165">
        <f>$H$781+$F$782</f>
        <v>0</v>
      </c>
      <c r="I782" s="164">
        <f>$I$781+$G$782</f>
        <v>0</v>
      </c>
      <c r="J782" s="165">
        <f>$J$781+$H$782</f>
        <v>0</v>
      </c>
      <c r="K782" s="164">
        <f>$K$781+$I$782</f>
        <v>0</v>
      </c>
      <c r="L782" s="165">
        <f>$L$781+$J$782</f>
        <v>0</v>
      </c>
      <c r="M782" s="164">
        <f>$M$781+$K$782</f>
        <v>0</v>
      </c>
      <c r="N782" s="165">
        <f>$N$781+$L$782</f>
        <v>0</v>
      </c>
      <c r="O782" s="164">
        <f>$O$781+$M$782</f>
        <v>0</v>
      </c>
      <c r="P782" s="165">
        <f>$P$781+$N$782</f>
        <v>0</v>
      </c>
      <c r="Q782" s="164">
        <f>$Q$781+$O$782</f>
        <v>0</v>
      </c>
      <c r="R782" s="165">
        <f>$R$781+$P$782</f>
        <v>0</v>
      </c>
      <c r="S782" s="164">
        <f>$S$781+$Q$782</f>
        <v>0</v>
      </c>
      <c r="T782" s="165">
        <f>$T$781+$R$782</f>
        <v>0</v>
      </c>
      <c r="U782" s="164">
        <f>$U$781+$S$782</f>
        <v>0</v>
      </c>
      <c r="V782" s="165">
        <f>$V$781+$T$782</f>
        <v>0</v>
      </c>
      <c r="W782" s="164">
        <f>$W$781+$U$782</f>
        <v>0</v>
      </c>
      <c r="X782" s="165">
        <f>$X$781+$V$782</f>
        <v>0</v>
      </c>
      <c r="Y782" s="164">
        <f>$Y$781+$W$782</f>
        <v>1</v>
      </c>
      <c r="Z782" s="165">
        <f>$Z$781+$X$782</f>
        <v>0</v>
      </c>
      <c r="AA782" s="164">
        <f>$AA$781+$Y$782</f>
        <v>1</v>
      </c>
      <c r="AB782" s="165">
        <f>$AB$781+$Z$782</f>
        <v>0</v>
      </c>
      <c r="AC782" s="98">
        <f t="shared" si="12"/>
        <v>0</v>
      </c>
    </row>
    <row r="783" spans="1:32" ht="15" customHeight="1">
      <c r="A783">
        <v>1</v>
      </c>
      <c r="B783" s="994" t="str">
        <f>'06.01-ELETRICO E LUMINOTECNICO'!$B$401</f>
        <v>06.10.100.30</v>
      </c>
      <c r="C783" s="996" t="str">
        <f>'06.01-ELETRICO E LUMINOTECNICO'!$C$401</f>
        <v>CABO DE COBRE FLEXÍVEL ISOLADO, 16 MM², ANTI-CHAMA 0,6/1,0 KV, PARA CIRCUITOS TERMINAIS - FORNECIMENTO E INSTALAÇÃO. AF_03/2023</v>
      </c>
      <c r="D783" s="998">
        <f>'06.01-ELETRICO E LUMINOTECNICO'!$H$401</f>
        <v>0</v>
      </c>
      <c r="E783" s="175"/>
      <c r="F783" s="161">
        <f>$E$783*$D$783</f>
        <v>0</v>
      </c>
      <c r="G783" s="176"/>
      <c r="H783" s="167">
        <f>$G$783*$D$783</f>
        <v>0</v>
      </c>
      <c r="I783" s="176"/>
      <c r="J783" s="167">
        <f>$I$783*$D$783</f>
        <v>0</v>
      </c>
      <c r="K783" s="176"/>
      <c r="L783" s="167">
        <f>$K$783*$D$783</f>
        <v>0</v>
      </c>
      <c r="M783" s="176"/>
      <c r="N783" s="167">
        <f>$M$783*$D$783</f>
        <v>0</v>
      </c>
      <c r="O783" s="176"/>
      <c r="P783" s="167">
        <f>$O$783*$D$783</f>
        <v>0</v>
      </c>
      <c r="Q783" s="176"/>
      <c r="R783" s="167">
        <f>$Q$783*$D$783</f>
        <v>0</v>
      </c>
      <c r="S783" s="176"/>
      <c r="T783" s="167">
        <f>$S$783*$D$783</f>
        <v>0</v>
      </c>
      <c r="U783" s="176"/>
      <c r="V783" s="167">
        <f>$U$783*$D$783</f>
        <v>0</v>
      </c>
      <c r="W783" s="176"/>
      <c r="X783" s="167">
        <f>$W$783*$D$783</f>
        <v>0</v>
      </c>
      <c r="Y783" s="176">
        <v>1</v>
      </c>
      <c r="Z783" s="167">
        <f>$Y$783*$D$783</f>
        <v>0</v>
      </c>
      <c r="AA783" s="176"/>
      <c r="AB783" s="167">
        <f>$AA$783*$D$783</f>
        <v>0</v>
      </c>
      <c r="AC783" s="98">
        <f t="shared" si="12"/>
        <v>0</v>
      </c>
      <c r="AF783" t="s">
        <v>2617</v>
      </c>
    </row>
    <row r="784" spans="1:32" ht="15" customHeight="1" thickBot="1">
      <c r="A784">
        <v>2</v>
      </c>
      <c r="B784" s="995"/>
      <c r="C784" s="997"/>
      <c r="D784" s="999"/>
      <c r="E784" s="162">
        <f>$E$783</f>
        <v>0</v>
      </c>
      <c r="F784" s="163">
        <f>$F$783</f>
        <v>0</v>
      </c>
      <c r="G784" s="164">
        <f>$G$783+$E$784</f>
        <v>0</v>
      </c>
      <c r="H784" s="165">
        <f>$H$783+$F$784</f>
        <v>0</v>
      </c>
      <c r="I784" s="164">
        <f>$I$783+$G$784</f>
        <v>0</v>
      </c>
      <c r="J784" s="165">
        <f>$J$783+$H$784</f>
        <v>0</v>
      </c>
      <c r="K784" s="164">
        <f>$K$783+$I$784</f>
        <v>0</v>
      </c>
      <c r="L784" s="165">
        <f>$L$783+$J$784</f>
        <v>0</v>
      </c>
      <c r="M784" s="164">
        <f>$M$783+$K$784</f>
        <v>0</v>
      </c>
      <c r="N784" s="165">
        <f>$N$783+$L$784</f>
        <v>0</v>
      </c>
      <c r="O784" s="164">
        <f>$O$783+$M$784</f>
        <v>0</v>
      </c>
      <c r="P784" s="165">
        <f>$P$783+$N$784</f>
        <v>0</v>
      </c>
      <c r="Q784" s="164">
        <f>$Q$783+$O$784</f>
        <v>0</v>
      </c>
      <c r="R784" s="165">
        <f>$R$783+$P$784</f>
        <v>0</v>
      </c>
      <c r="S784" s="164">
        <f>$S$783+$Q$784</f>
        <v>0</v>
      </c>
      <c r="T784" s="165">
        <f>$T$783+$R$784</f>
        <v>0</v>
      </c>
      <c r="U784" s="164">
        <f>$U$783+$S$784</f>
        <v>0</v>
      </c>
      <c r="V784" s="165">
        <f>$V$783+$T$784</f>
        <v>0</v>
      </c>
      <c r="W784" s="164">
        <f>$W$783+$U$784</f>
        <v>0</v>
      </c>
      <c r="X784" s="165">
        <f>$X$783+$V$784</f>
        <v>0</v>
      </c>
      <c r="Y784" s="164">
        <f>$Y$783+$W$784</f>
        <v>1</v>
      </c>
      <c r="Z784" s="165">
        <f>$Z$783+$X$784</f>
        <v>0</v>
      </c>
      <c r="AA784" s="164">
        <f>$AA$783+$Y$784</f>
        <v>1</v>
      </c>
      <c r="AB784" s="165">
        <f>$AB$783+$Z$784</f>
        <v>0</v>
      </c>
      <c r="AC784" s="98">
        <f t="shared" si="12"/>
        <v>0</v>
      </c>
    </row>
    <row r="785" spans="1:32" ht="15" customHeight="1">
      <c r="A785">
        <v>1</v>
      </c>
      <c r="B785" s="994" t="str">
        <f>'06.01-ELETRICO E LUMINOTECNICO'!$B$402</f>
        <v>06.10.100.31</v>
      </c>
      <c r="C785" s="996" t="str">
        <f>'06.01-ELETRICO E LUMINOTECNICO'!$C$402</f>
        <v>CABO DE COBRE FLEXÍVEL ISOLADO, 25 MM², 0,6/1,0 KV, PARA REDE AÉREA DE DISTRIBUIÇÃO DE ENERGIA ELÉTRICA DE BAIXA TENSÃO - FORNECIMENTO E INSTALAÇÃO. AF_12/2025</v>
      </c>
      <c r="D785" s="998">
        <f>'06.01-ELETRICO E LUMINOTECNICO'!$H$402</f>
        <v>0</v>
      </c>
      <c r="E785" s="175"/>
      <c r="F785" s="161">
        <f>$E$785*$D$785</f>
        <v>0</v>
      </c>
      <c r="G785" s="176"/>
      <c r="H785" s="167">
        <f>$G$785*$D$785</f>
        <v>0</v>
      </c>
      <c r="I785" s="176"/>
      <c r="J785" s="167">
        <f>$I$785*$D$785</f>
        <v>0</v>
      </c>
      <c r="K785" s="176"/>
      <c r="L785" s="167">
        <f>$K$785*$D$785</f>
        <v>0</v>
      </c>
      <c r="M785" s="176"/>
      <c r="N785" s="167">
        <f>$M$785*$D$785</f>
        <v>0</v>
      </c>
      <c r="O785" s="176"/>
      <c r="P785" s="167">
        <f>$O$785*$D$785</f>
        <v>0</v>
      </c>
      <c r="Q785" s="176"/>
      <c r="R785" s="167">
        <f>$Q$785*$D$785</f>
        <v>0</v>
      </c>
      <c r="S785" s="176"/>
      <c r="T785" s="167">
        <f>$S$785*$D$785</f>
        <v>0</v>
      </c>
      <c r="U785" s="176"/>
      <c r="V785" s="167">
        <f>$U$785*$D$785</f>
        <v>0</v>
      </c>
      <c r="W785" s="176"/>
      <c r="X785" s="167">
        <f>$W$785*$D$785</f>
        <v>0</v>
      </c>
      <c r="Y785" s="176">
        <v>1</v>
      </c>
      <c r="Z785" s="167">
        <f>$Y$785*$D$785</f>
        <v>0</v>
      </c>
      <c r="AA785" s="176"/>
      <c r="AB785" s="167">
        <f>$AA$785*$D$785</f>
        <v>0</v>
      </c>
      <c r="AC785" s="98">
        <f t="shared" si="12"/>
        <v>0</v>
      </c>
      <c r="AF785" t="s">
        <v>2618</v>
      </c>
    </row>
    <row r="786" spans="1:32" ht="15" customHeight="1" thickBot="1">
      <c r="A786">
        <v>2</v>
      </c>
      <c r="B786" s="995"/>
      <c r="C786" s="997"/>
      <c r="D786" s="999"/>
      <c r="E786" s="162">
        <f>$E$785</f>
        <v>0</v>
      </c>
      <c r="F786" s="163">
        <f>$F$785</f>
        <v>0</v>
      </c>
      <c r="G786" s="164">
        <f>$G$785+$E$786</f>
        <v>0</v>
      </c>
      <c r="H786" s="165">
        <f>$H$785+$F$786</f>
        <v>0</v>
      </c>
      <c r="I786" s="164">
        <f>$I$785+$G$786</f>
        <v>0</v>
      </c>
      <c r="J786" s="165">
        <f>$J$785+$H$786</f>
        <v>0</v>
      </c>
      <c r="K786" s="164">
        <f>$K$785+$I$786</f>
        <v>0</v>
      </c>
      <c r="L786" s="165">
        <f>$L$785+$J$786</f>
        <v>0</v>
      </c>
      <c r="M786" s="164">
        <f>$M$785+$K$786</f>
        <v>0</v>
      </c>
      <c r="N786" s="165">
        <f>$N$785+$L$786</f>
        <v>0</v>
      </c>
      <c r="O786" s="164">
        <f>$O$785+$M$786</f>
        <v>0</v>
      </c>
      <c r="P786" s="165">
        <f>$P$785+$N$786</f>
        <v>0</v>
      </c>
      <c r="Q786" s="164">
        <f>$Q$785+$O$786</f>
        <v>0</v>
      </c>
      <c r="R786" s="165">
        <f>$R$785+$P$786</f>
        <v>0</v>
      </c>
      <c r="S786" s="164">
        <f>$S$785+$Q$786</f>
        <v>0</v>
      </c>
      <c r="T786" s="165">
        <f>$T$785+$R$786</f>
        <v>0</v>
      </c>
      <c r="U786" s="164">
        <f>$U$785+$S$786</f>
        <v>0</v>
      </c>
      <c r="V786" s="165">
        <f>$V$785+$T$786</f>
        <v>0</v>
      </c>
      <c r="W786" s="164">
        <f>$W$785+$U$786</f>
        <v>0</v>
      </c>
      <c r="X786" s="165">
        <f>$X$785+$V$786</f>
        <v>0</v>
      </c>
      <c r="Y786" s="164">
        <f>$Y$785+$W$786</f>
        <v>1</v>
      </c>
      <c r="Z786" s="165">
        <f>$Z$785+$X$786</f>
        <v>0</v>
      </c>
      <c r="AA786" s="164">
        <f>$AA$785+$Y$786</f>
        <v>1</v>
      </c>
      <c r="AB786" s="165">
        <f>$AB$785+$Z$786</f>
        <v>0</v>
      </c>
      <c r="AC786" s="98">
        <f t="shared" si="12"/>
        <v>0</v>
      </c>
    </row>
    <row r="787" spans="1:32" ht="15" customHeight="1">
      <c r="A787">
        <v>1</v>
      </c>
      <c r="B787" s="994" t="str">
        <f>'06.01-ELETRICO E LUMINOTECNICO'!$B$403</f>
        <v>06.10.100.32</v>
      </c>
      <c r="C787" s="996" t="str">
        <f>'06.01-ELETRICO E LUMINOTECNICO'!$C$403</f>
        <v>CABO DE COBRE FLEXÍVEL ISOLADO, 35 MM², 0,6/1,0 KV, PARA REDE AÉREA DE DISTRIBUIÇÃO DE ENERGIA ELÉTRICA DE BAIXA TENSÃO - FORNECIMENTO E INSTALAÇÃO. AF_12/2025</v>
      </c>
      <c r="D787" s="998">
        <f>'06.01-ELETRICO E LUMINOTECNICO'!$H$403</f>
        <v>0</v>
      </c>
      <c r="E787" s="175"/>
      <c r="F787" s="161">
        <f>$E$787*$D$787</f>
        <v>0</v>
      </c>
      <c r="G787" s="176"/>
      <c r="H787" s="167">
        <f>$G$787*$D$787</f>
        <v>0</v>
      </c>
      <c r="I787" s="176"/>
      <c r="J787" s="167">
        <f>$I$787*$D$787</f>
        <v>0</v>
      </c>
      <c r="K787" s="176"/>
      <c r="L787" s="167">
        <f>$K$787*$D$787</f>
        <v>0</v>
      </c>
      <c r="M787" s="176"/>
      <c r="N787" s="167">
        <f>$M$787*$D$787</f>
        <v>0</v>
      </c>
      <c r="O787" s="176"/>
      <c r="P787" s="167">
        <f>$O$787*$D$787</f>
        <v>0</v>
      </c>
      <c r="Q787" s="176"/>
      <c r="R787" s="167">
        <f>$Q$787*$D$787</f>
        <v>0</v>
      </c>
      <c r="S787" s="176"/>
      <c r="T787" s="167">
        <f>$S$787*$D$787</f>
        <v>0</v>
      </c>
      <c r="U787" s="176"/>
      <c r="V787" s="167">
        <f>$U$787*$D$787</f>
        <v>0</v>
      </c>
      <c r="W787" s="176"/>
      <c r="X787" s="167">
        <f>$W$787*$D$787</f>
        <v>0</v>
      </c>
      <c r="Y787" s="176">
        <v>1</v>
      </c>
      <c r="Z787" s="167">
        <f>$Y$787*$D$787</f>
        <v>0</v>
      </c>
      <c r="AA787" s="176"/>
      <c r="AB787" s="167">
        <f>$AA$787*$D$787</f>
        <v>0</v>
      </c>
      <c r="AC787" s="98">
        <f t="shared" si="12"/>
        <v>0</v>
      </c>
      <c r="AF787" t="s">
        <v>2619</v>
      </c>
    </row>
    <row r="788" spans="1:32" ht="15" customHeight="1" thickBot="1">
      <c r="A788">
        <v>2</v>
      </c>
      <c r="B788" s="995"/>
      <c r="C788" s="997"/>
      <c r="D788" s="999"/>
      <c r="E788" s="162">
        <f>$E$787</f>
        <v>0</v>
      </c>
      <c r="F788" s="163">
        <f>$F$787</f>
        <v>0</v>
      </c>
      <c r="G788" s="164">
        <f>$G$787+$E$788</f>
        <v>0</v>
      </c>
      <c r="H788" s="165">
        <f>$H$787+$F$788</f>
        <v>0</v>
      </c>
      <c r="I788" s="164">
        <f>$I$787+$G$788</f>
        <v>0</v>
      </c>
      <c r="J788" s="165">
        <f>$J$787+$H$788</f>
        <v>0</v>
      </c>
      <c r="K788" s="164">
        <f>$K$787+$I$788</f>
        <v>0</v>
      </c>
      <c r="L788" s="165">
        <f>$L$787+$J$788</f>
        <v>0</v>
      </c>
      <c r="M788" s="164">
        <f>$M$787+$K$788</f>
        <v>0</v>
      </c>
      <c r="N788" s="165">
        <f>$N$787+$L$788</f>
        <v>0</v>
      </c>
      <c r="O788" s="164">
        <f>$O$787+$M$788</f>
        <v>0</v>
      </c>
      <c r="P788" s="165">
        <f>$P$787+$N$788</f>
        <v>0</v>
      </c>
      <c r="Q788" s="164">
        <f>$Q$787+$O$788</f>
        <v>0</v>
      </c>
      <c r="R788" s="165">
        <f>$R$787+$P$788</f>
        <v>0</v>
      </c>
      <c r="S788" s="164">
        <f>$S$787+$Q$788</f>
        <v>0</v>
      </c>
      <c r="T788" s="165">
        <f>$T$787+$R$788</f>
        <v>0</v>
      </c>
      <c r="U788" s="164">
        <f>$U$787+$S$788</f>
        <v>0</v>
      </c>
      <c r="V788" s="165">
        <f>$V$787+$T$788</f>
        <v>0</v>
      </c>
      <c r="W788" s="164">
        <f>$W$787+$U$788</f>
        <v>0</v>
      </c>
      <c r="X788" s="165">
        <f>$X$787+$V$788</f>
        <v>0</v>
      </c>
      <c r="Y788" s="164">
        <f>$Y$787+$W$788</f>
        <v>1</v>
      </c>
      <c r="Z788" s="165">
        <f>$Z$787+$X$788</f>
        <v>0</v>
      </c>
      <c r="AA788" s="164">
        <f>$AA$787+$Y$788</f>
        <v>1</v>
      </c>
      <c r="AB788" s="165">
        <f>$AB$787+$Z$788</f>
        <v>0</v>
      </c>
      <c r="AC788" s="98">
        <f t="shared" si="12"/>
        <v>0</v>
      </c>
    </row>
    <row r="789" spans="1:32" ht="15" customHeight="1">
      <c r="A789">
        <v>1</v>
      </c>
      <c r="B789" s="994" t="str">
        <f>'06.01-ELETRICO E LUMINOTECNICO'!$B$404</f>
        <v>06.10.100.33</v>
      </c>
      <c r="C789" s="996" t="str">
        <f>'06.01-ELETRICO E LUMINOTECNICO'!$C$404</f>
        <v>CABO DE COBRE FLEXÍVEL ISOLADO, 50 MM², 0,6/1,0 KV, PARA REDE AÉREA DE DISTRIBUIÇÃO DE ENERGIA ELÉTRICA DE BAIXA TENSÃO - FORNECIMENTO E INSTALAÇÃO. AF_12/2025</v>
      </c>
      <c r="D789" s="998">
        <f>'06.01-ELETRICO E LUMINOTECNICO'!$H$404</f>
        <v>0</v>
      </c>
      <c r="E789" s="175"/>
      <c r="F789" s="161">
        <f>$E$789*$D$789</f>
        <v>0</v>
      </c>
      <c r="G789" s="176"/>
      <c r="H789" s="167">
        <f>$G$789*$D$789</f>
        <v>0</v>
      </c>
      <c r="I789" s="176"/>
      <c r="J789" s="167">
        <f>$I$789*$D$789</f>
        <v>0</v>
      </c>
      <c r="K789" s="176"/>
      <c r="L789" s="167">
        <f>$K$789*$D$789</f>
        <v>0</v>
      </c>
      <c r="M789" s="176"/>
      <c r="N789" s="167">
        <f>$M$789*$D$789</f>
        <v>0</v>
      </c>
      <c r="O789" s="176"/>
      <c r="P789" s="167">
        <f>$O$789*$D$789</f>
        <v>0</v>
      </c>
      <c r="Q789" s="176"/>
      <c r="R789" s="167">
        <f>$Q$789*$D$789</f>
        <v>0</v>
      </c>
      <c r="S789" s="176"/>
      <c r="T789" s="167">
        <f>$S$789*$D$789</f>
        <v>0</v>
      </c>
      <c r="U789" s="176"/>
      <c r="V789" s="167">
        <f>$U$789*$D$789</f>
        <v>0</v>
      </c>
      <c r="W789" s="176"/>
      <c r="X789" s="167">
        <f>$W$789*$D$789</f>
        <v>0</v>
      </c>
      <c r="Y789" s="176">
        <v>1</v>
      </c>
      <c r="Z789" s="167">
        <f>$Y$789*$D$789</f>
        <v>0</v>
      </c>
      <c r="AA789" s="176"/>
      <c r="AB789" s="167">
        <f>$AA$789*$D$789</f>
        <v>0</v>
      </c>
      <c r="AC789" s="98">
        <f t="shared" si="12"/>
        <v>0</v>
      </c>
      <c r="AF789" t="s">
        <v>2620</v>
      </c>
    </row>
    <row r="790" spans="1:32" ht="15" customHeight="1" thickBot="1">
      <c r="A790">
        <v>2</v>
      </c>
      <c r="B790" s="995"/>
      <c r="C790" s="997"/>
      <c r="D790" s="999"/>
      <c r="E790" s="162">
        <f>$E$789</f>
        <v>0</v>
      </c>
      <c r="F790" s="163">
        <f>$F$789</f>
        <v>0</v>
      </c>
      <c r="G790" s="164">
        <f>$G$789+$E$790</f>
        <v>0</v>
      </c>
      <c r="H790" s="165">
        <f>$H$789+$F$790</f>
        <v>0</v>
      </c>
      <c r="I790" s="164">
        <f>$I$789+$G$790</f>
        <v>0</v>
      </c>
      <c r="J790" s="165">
        <f>$J$789+$H$790</f>
        <v>0</v>
      </c>
      <c r="K790" s="164">
        <f>$K$789+$I$790</f>
        <v>0</v>
      </c>
      <c r="L790" s="165">
        <f>$L$789+$J$790</f>
        <v>0</v>
      </c>
      <c r="M790" s="164">
        <f>$M$789+$K$790</f>
        <v>0</v>
      </c>
      <c r="N790" s="165">
        <f>$N$789+$L$790</f>
        <v>0</v>
      </c>
      <c r="O790" s="164">
        <f>$O$789+$M$790</f>
        <v>0</v>
      </c>
      <c r="P790" s="165">
        <f>$P$789+$N$790</f>
        <v>0</v>
      </c>
      <c r="Q790" s="164">
        <f>$Q$789+$O$790</f>
        <v>0</v>
      </c>
      <c r="R790" s="165">
        <f>$R$789+$P$790</f>
        <v>0</v>
      </c>
      <c r="S790" s="164">
        <f>$S$789+$Q$790</f>
        <v>0</v>
      </c>
      <c r="T790" s="165">
        <f>$T$789+$R$790</f>
        <v>0</v>
      </c>
      <c r="U790" s="164">
        <f>$U$789+$S$790</f>
        <v>0</v>
      </c>
      <c r="V790" s="165">
        <f>$V$789+$T$790</f>
        <v>0</v>
      </c>
      <c r="W790" s="164">
        <f>$W$789+$U$790</f>
        <v>0</v>
      </c>
      <c r="X790" s="165">
        <f>$X$789+$V$790</f>
        <v>0</v>
      </c>
      <c r="Y790" s="164">
        <f>$Y$789+$W$790</f>
        <v>1</v>
      </c>
      <c r="Z790" s="165">
        <f>$Z$789+$X$790</f>
        <v>0</v>
      </c>
      <c r="AA790" s="164">
        <f>$AA$789+$Y$790</f>
        <v>1</v>
      </c>
      <c r="AB790" s="165">
        <f>$AB$789+$Z$790</f>
        <v>0</v>
      </c>
      <c r="AC790" s="98">
        <f t="shared" si="12"/>
        <v>0</v>
      </c>
    </row>
    <row r="791" spans="1:32" ht="15" customHeight="1">
      <c r="A791">
        <v>1</v>
      </c>
      <c r="B791" s="994" t="str">
        <f>'06.01-ELETRICO E LUMINOTECNICO'!$B$405</f>
        <v>06.10.100.34</v>
      </c>
      <c r="C791" s="996" t="str">
        <f>'06.01-ELETRICO E LUMINOTECNICO'!$C$405</f>
        <v>CABO DE COBRE FLEXÍVEL ISOLADO, 70 MM², 0,6/1,0 KV, PARA REDE AÉREA DE DISTRIBUIÇÃO DE ENERGIA ELÉTRICA DE BAIXA TENSÃO - FORNECIMENTO E INSTALAÇÃO. AF_12/2025</v>
      </c>
      <c r="D791" s="998">
        <f>'06.01-ELETRICO E LUMINOTECNICO'!$H$405</f>
        <v>0</v>
      </c>
      <c r="E791" s="175"/>
      <c r="F791" s="161">
        <f>$E$791*$D$791</f>
        <v>0</v>
      </c>
      <c r="G791" s="176"/>
      <c r="H791" s="167">
        <f>$G$791*$D$791</f>
        <v>0</v>
      </c>
      <c r="I791" s="176"/>
      <c r="J791" s="167">
        <f>$I$791*$D$791</f>
        <v>0</v>
      </c>
      <c r="K791" s="176"/>
      <c r="L791" s="167">
        <f>$K$791*$D$791</f>
        <v>0</v>
      </c>
      <c r="M791" s="176"/>
      <c r="N791" s="167">
        <f>$M$791*$D$791</f>
        <v>0</v>
      </c>
      <c r="O791" s="176"/>
      <c r="P791" s="167">
        <f>$O$791*$D$791</f>
        <v>0</v>
      </c>
      <c r="Q791" s="176"/>
      <c r="R791" s="167">
        <f>$Q$791*$D$791</f>
        <v>0</v>
      </c>
      <c r="S791" s="176"/>
      <c r="T791" s="167">
        <f>$S$791*$D$791</f>
        <v>0</v>
      </c>
      <c r="U791" s="176"/>
      <c r="V791" s="167">
        <f>$U$791*$D$791</f>
        <v>0</v>
      </c>
      <c r="W791" s="176"/>
      <c r="X791" s="167">
        <f>$W$791*$D$791</f>
        <v>0</v>
      </c>
      <c r="Y791" s="176">
        <v>1</v>
      </c>
      <c r="Z791" s="167">
        <f>$Y$791*$D$791</f>
        <v>0</v>
      </c>
      <c r="AA791" s="176"/>
      <c r="AB791" s="167">
        <f>$AA$791*$D$791</f>
        <v>0</v>
      </c>
      <c r="AC791" s="98">
        <f t="shared" si="12"/>
        <v>0</v>
      </c>
      <c r="AF791" t="s">
        <v>2621</v>
      </c>
    </row>
    <row r="792" spans="1:32" ht="15" customHeight="1" thickBot="1">
      <c r="A792">
        <v>2</v>
      </c>
      <c r="B792" s="995"/>
      <c r="C792" s="997"/>
      <c r="D792" s="999"/>
      <c r="E792" s="162">
        <f>$E$791</f>
        <v>0</v>
      </c>
      <c r="F792" s="163">
        <f>$F$791</f>
        <v>0</v>
      </c>
      <c r="G792" s="164">
        <f>$G$791+$E$792</f>
        <v>0</v>
      </c>
      <c r="H792" s="165">
        <f>$H$791+$F$792</f>
        <v>0</v>
      </c>
      <c r="I792" s="164">
        <f>$I$791+$G$792</f>
        <v>0</v>
      </c>
      <c r="J792" s="165">
        <f>$J$791+$H$792</f>
        <v>0</v>
      </c>
      <c r="K792" s="164">
        <f>$K$791+$I$792</f>
        <v>0</v>
      </c>
      <c r="L792" s="165">
        <f>$L$791+$J$792</f>
        <v>0</v>
      </c>
      <c r="M792" s="164">
        <f>$M$791+$K$792</f>
        <v>0</v>
      </c>
      <c r="N792" s="165">
        <f>$N$791+$L$792</f>
        <v>0</v>
      </c>
      <c r="O792" s="164">
        <f>$O$791+$M$792</f>
        <v>0</v>
      </c>
      <c r="P792" s="165">
        <f>$P$791+$N$792</f>
        <v>0</v>
      </c>
      <c r="Q792" s="164">
        <f>$Q$791+$O$792</f>
        <v>0</v>
      </c>
      <c r="R792" s="165">
        <f>$R$791+$P$792</f>
        <v>0</v>
      </c>
      <c r="S792" s="164">
        <f>$S$791+$Q$792</f>
        <v>0</v>
      </c>
      <c r="T792" s="165">
        <f>$T$791+$R$792</f>
        <v>0</v>
      </c>
      <c r="U792" s="164">
        <f>$U$791+$S$792</f>
        <v>0</v>
      </c>
      <c r="V792" s="165">
        <f>$V$791+$T$792</f>
        <v>0</v>
      </c>
      <c r="W792" s="164">
        <f>$W$791+$U$792</f>
        <v>0</v>
      </c>
      <c r="X792" s="165">
        <f>$X$791+$V$792</f>
        <v>0</v>
      </c>
      <c r="Y792" s="164">
        <f>$Y$791+$W$792</f>
        <v>1</v>
      </c>
      <c r="Z792" s="165">
        <f>$Z$791+$X$792</f>
        <v>0</v>
      </c>
      <c r="AA792" s="164">
        <f>$AA$791+$Y$792</f>
        <v>1</v>
      </c>
      <c r="AB792" s="165">
        <f>$AB$791+$Z$792</f>
        <v>0</v>
      </c>
      <c r="AC792" s="98">
        <f t="shared" si="12"/>
        <v>0</v>
      </c>
    </row>
    <row r="793" spans="1:32" ht="15" customHeight="1">
      <c r="A793">
        <v>1</v>
      </c>
      <c r="B793" s="994" t="str">
        <f>'06.01-ELETRICO E LUMINOTECNICO'!$B$406</f>
        <v>06.10.100.35</v>
      </c>
      <c r="C793" s="996" t="str">
        <f>'06.01-ELETRICO E LUMINOTECNICO'!$C$406</f>
        <v>ELETRODUTO DE AÇO GALVANIZADO PESADO, DIÂMETRO DE 25MM (1"), INSTALAÇÃO APARENTE OU SOBRE FORRO COM ABRAÇADEIRA METÁLICA DE CUNHA, TIPO "D", INCLUSIVE ACESSÓRIOS PARA FIXAÇÃO E CONEXÕES</v>
      </c>
      <c r="D793" s="998">
        <f>'06.01-ELETRICO E LUMINOTECNICO'!$H$406</f>
        <v>0</v>
      </c>
      <c r="E793" s="175"/>
      <c r="F793" s="161">
        <f>$E$793*$D$793</f>
        <v>0</v>
      </c>
      <c r="G793" s="176"/>
      <c r="H793" s="167">
        <f>$G$793*$D$793</f>
        <v>0</v>
      </c>
      <c r="I793" s="176"/>
      <c r="J793" s="167">
        <f>$I$793*$D$793</f>
        <v>0</v>
      </c>
      <c r="K793" s="176"/>
      <c r="L793" s="167">
        <f>$K$793*$D$793</f>
        <v>0</v>
      </c>
      <c r="M793" s="176"/>
      <c r="N793" s="167">
        <f>$M$793*$D$793</f>
        <v>0</v>
      </c>
      <c r="O793" s="176"/>
      <c r="P793" s="167">
        <f>$O$793*$D$793</f>
        <v>0</v>
      </c>
      <c r="Q793" s="176"/>
      <c r="R793" s="167">
        <f>$Q$793*$D$793</f>
        <v>0</v>
      </c>
      <c r="S793" s="176"/>
      <c r="T793" s="167">
        <f>$S$793*$D$793</f>
        <v>0</v>
      </c>
      <c r="U793" s="176"/>
      <c r="V793" s="167">
        <f>$U$793*$D$793</f>
        <v>0</v>
      </c>
      <c r="W793" s="176"/>
      <c r="X793" s="167">
        <f>$W$793*$D$793</f>
        <v>0</v>
      </c>
      <c r="Y793" s="176">
        <v>1</v>
      </c>
      <c r="Z793" s="167">
        <f>$Y$793*$D$793</f>
        <v>0</v>
      </c>
      <c r="AA793" s="176"/>
      <c r="AB793" s="167">
        <f>$AA$793*$D$793</f>
        <v>0</v>
      </c>
      <c r="AC793" s="98">
        <f t="shared" si="12"/>
        <v>0</v>
      </c>
      <c r="AF793" t="s">
        <v>2622</v>
      </c>
    </row>
    <row r="794" spans="1:32" ht="15" customHeight="1" thickBot="1">
      <c r="A794">
        <v>2</v>
      </c>
      <c r="B794" s="995"/>
      <c r="C794" s="997"/>
      <c r="D794" s="999"/>
      <c r="E794" s="162">
        <f>$E$793</f>
        <v>0</v>
      </c>
      <c r="F794" s="163">
        <f>$F$793</f>
        <v>0</v>
      </c>
      <c r="G794" s="164">
        <f>$G$793+$E$794</f>
        <v>0</v>
      </c>
      <c r="H794" s="165">
        <f>$H$793+$F$794</f>
        <v>0</v>
      </c>
      <c r="I794" s="164">
        <f>$I$793+$G$794</f>
        <v>0</v>
      </c>
      <c r="J794" s="165">
        <f>$J$793+$H$794</f>
        <v>0</v>
      </c>
      <c r="K794" s="164">
        <f>$K$793+$I$794</f>
        <v>0</v>
      </c>
      <c r="L794" s="165">
        <f>$L$793+$J$794</f>
        <v>0</v>
      </c>
      <c r="M794" s="164">
        <f>$M$793+$K$794</f>
        <v>0</v>
      </c>
      <c r="N794" s="165">
        <f>$N$793+$L$794</f>
        <v>0</v>
      </c>
      <c r="O794" s="164">
        <f>$O$793+$M$794</f>
        <v>0</v>
      </c>
      <c r="P794" s="165">
        <f>$P$793+$N$794</f>
        <v>0</v>
      </c>
      <c r="Q794" s="164">
        <f>$Q$793+$O$794</f>
        <v>0</v>
      </c>
      <c r="R794" s="165">
        <f>$R$793+$P$794</f>
        <v>0</v>
      </c>
      <c r="S794" s="164">
        <f>$S$793+$Q$794</f>
        <v>0</v>
      </c>
      <c r="T794" s="165">
        <f>$T$793+$R$794</f>
        <v>0</v>
      </c>
      <c r="U794" s="164">
        <f>$U$793+$S$794</f>
        <v>0</v>
      </c>
      <c r="V794" s="165">
        <f>$V$793+$T$794</f>
        <v>0</v>
      </c>
      <c r="W794" s="164">
        <f>$W$793+$U$794</f>
        <v>0</v>
      </c>
      <c r="X794" s="165">
        <f>$X$793+$V$794</f>
        <v>0</v>
      </c>
      <c r="Y794" s="164">
        <f>$Y$793+$W$794</f>
        <v>1</v>
      </c>
      <c r="Z794" s="165">
        <f>$Z$793+$X$794</f>
        <v>0</v>
      </c>
      <c r="AA794" s="164">
        <f>$AA$793+$Y$794</f>
        <v>1</v>
      </c>
      <c r="AB794" s="165">
        <f>$AB$793+$Z$794</f>
        <v>0</v>
      </c>
      <c r="AC794" s="98">
        <f t="shared" si="12"/>
        <v>0</v>
      </c>
    </row>
    <row r="795" spans="1:32" ht="15" customHeight="1">
      <c r="A795">
        <v>1</v>
      </c>
      <c r="B795" s="994" t="str">
        <f>'06.01-ELETRICO E LUMINOTECNICO'!$B$407</f>
        <v>06.10.100.36</v>
      </c>
      <c r="C795" s="996" t="str">
        <f>'06.01-ELETRICO E LUMINOTECNICO'!$C$407</f>
        <v>DEMOLIÇÃO, ESCAVAÇÃO E RECOMPOSIÇÃO MANUAL DE VALA, INCLUSIVE REATERRO, COMPACTAÇÃO E RECOMPOSIÇÃO DE PISO INTERNO OU EXTERNO, DIMENSÕES (LxA) 0,25x0,40 m</v>
      </c>
      <c r="D795" s="998">
        <f>'06.01-ELETRICO E LUMINOTECNICO'!$H$407</f>
        <v>0</v>
      </c>
      <c r="E795" s="175"/>
      <c r="F795" s="161">
        <f>$E$795*$D$795</f>
        <v>0</v>
      </c>
      <c r="G795" s="176"/>
      <c r="H795" s="167">
        <f>$G$795*$D$795</f>
        <v>0</v>
      </c>
      <c r="I795" s="176"/>
      <c r="J795" s="167">
        <f>$I$795*$D$795</f>
        <v>0</v>
      </c>
      <c r="K795" s="176"/>
      <c r="L795" s="167">
        <f>$K$795*$D$795</f>
        <v>0</v>
      </c>
      <c r="M795" s="176"/>
      <c r="N795" s="167">
        <f>$M$795*$D$795</f>
        <v>0</v>
      </c>
      <c r="O795" s="176"/>
      <c r="P795" s="167">
        <f>$O$795*$D$795</f>
        <v>0</v>
      </c>
      <c r="Q795" s="176"/>
      <c r="R795" s="167">
        <f>$Q$795*$D$795</f>
        <v>0</v>
      </c>
      <c r="S795" s="176"/>
      <c r="T795" s="167">
        <f>$S$795*$D$795</f>
        <v>0</v>
      </c>
      <c r="U795" s="176"/>
      <c r="V795" s="167">
        <f>$U$795*$D$795</f>
        <v>0</v>
      </c>
      <c r="W795" s="176"/>
      <c r="X795" s="167">
        <f>$W$795*$D$795</f>
        <v>0</v>
      </c>
      <c r="Y795" s="176">
        <v>1</v>
      </c>
      <c r="Z795" s="167">
        <f>$Y$795*$D$795</f>
        <v>0</v>
      </c>
      <c r="AA795" s="176"/>
      <c r="AB795" s="167">
        <f>$AA$795*$D$795</f>
        <v>0</v>
      </c>
      <c r="AC795" s="98">
        <f t="shared" si="12"/>
        <v>0</v>
      </c>
      <c r="AF795" t="s">
        <v>2623</v>
      </c>
    </row>
    <row r="796" spans="1:32" ht="15" customHeight="1" thickBot="1">
      <c r="A796">
        <v>2</v>
      </c>
      <c r="B796" s="995"/>
      <c r="C796" s="997"/>
      <c r="D796" s="999"/>
      <c r="E796" s="162">
        <f>$E$795</f>
        <v>0</v>
      </c>
      <c r="F796" s="163">
        <f>$F$795</f>
        <v>0</v>
      </c>
      <c r="G796" s="164">
        <f>$G$795+$E$796</f>
        <v>0</v>
      </c>
      <c r="H796" s="165">
        <f>$H$795+$F$796</f>
        <v>0</v>
      </c>
      <c r="I796" s="164">
        <f>$I$795+$G$796</f>
        <v>0</v>
      </c>
      <c r="J796" s="165">
        <f>$J$795+$H$796</f>
        <v>0</v>
      </c>
      <c r="K796" s="164">
        <f>$K$795+$I$796</f>
        <v>0</v>
      </c>
      <c r="L796" s="165">
        <f>$L$795+$J$796</f>
        <v>0</v>
      </c>
      <c r="M796" s="164">
        <f>$M$795+$K$796</f>
        <v>0</v>
      </c>
      <c r="N796" s="165">
        <f>$N$795+$L$796</f>
        <v>0</v>
      </c>
      <c r="O796" s="164">
        <f>$O$795+$M$796</f>
        <v>0</v>
      </c>
      <c r="P796" s="165">
        <f>$P$795+$N$796</f>
        <v>0</v>
      </c>
      <c r="Q796" s="164">
        <f>$Q$795+$O$796</f>
        <v>0</v>
      </c>
      <c r="R796" s="165">
        <f>$R$795+$P$796</f>
        <v>0</v>
      </c>
      <c r="S796" s="164">
        <f>$S$795+$Q$796</f>
        <v>0</v>
      </c>
      <c r="T796" s="165">
        <f>$T$795+$R$796</f>
        <v>0</v>
      </c>
      <c r="U796" s="164">
        <f>$U$795+$S$796</f>
        <v>0</v>
      </c>
      <c r="V796" s="165">
        <f>$V$795+$T$796</f>
        <v>0</v>
      </c>
      <c r="W796" s="164">
        <f>$W$795+$U$796</f>
        <v>0</v>
      </c>
      <c r="X796" s="165">
        <f>$X$795+$V$796</f>
        <v>0</v>
      </c>
      <c r="Y796" s="164">
        <f>$Y$795+$W$796</f>
        <v>1</v>
      </c>
      <c r="Z796" s="165">
        <f>$Z$795+$X$796</f>
        <v>0</v>
      </c>
      <c r="AA796" s="164">
        <f>$AA$795+$Y$796</f>
        <v>1</v>
      </c>
      <c r="AB796" s="165">
        <f>$AB$795+$Z$796</f>
        <v>0</v>
      </c>
      <c r="AC796" s="98">
        <f t="shared" si="12"/>
        <v>0</v>
      </c>
    </row>
    <row r="797" spans="1:32" ht="15" customHeight="1">
      <c r="A797">
        <v>1</v>
      </c>
      <c r="B797" s="994" t="str">
        <f>'06.01-ELETRICO E LUMINOTECNICO'!$B$408</f>
        <v>06.10.100.37</v>
      </c>
      <c r="C797" s="996" t="str">
        <f>'06.01-ELETRICO E LUMINOTECNICO'!$C$408</f>
        <v>ELETRODUTO FLEXÍVEL CORRUGADO, PEAD, DN 50 (1 1/2"), PARA REDE ENTERRADA DE DISTRIBUIÇÃO DE ENERGIA ELÉTRICA - FORNECIMENTO E INSTALAÇÃO. AF_12/2021</v>
      </c>
      <c r="D797" s="998">
        <f>'06.01-ELETRICO E LUMINOTECNICO'!$H$408</f>
        <v>0</v>
      </c>
      <c r="E797" s="175"/>
      <c r="F797" s="161">
        <f>$E$797*$D$797</f>
        <v>0</v>
      </c>
      <c r="G797" s="176"/>
      <c r="H797" s="167">
        <f>$G$797*$D$797</f>
        <v>0</v>
      </c>
      <c r="I797" s="176"/>
      <c r="J797" s="167">
        <f>$I$797*$D$797</f>
        <v>0</v>
      </c>
      <c r="K797" s="176"/>
      <c r="L797" s="167">
        <f>$K$797*$D$797</f>
        <v>0</v>
      </c>
      <c r="M797" s="176"/>
      <c r="N797" s="167">
        <f>$M$797*$D$797</f>
        <v>0</v>
      </c>
      <c r="O797" s="176"/>
      <c r="P797" s="167">
        <f>$O$797*$D$797</f>
        <v>0</v>
      </c>
      <c r="Q797" s="176"/>
      <c r="R797" s="167">
        <f>$Q$797*$D$797</f>
        <v>0</v>
      </c>
      <c r="S797" s="176"/>
      <c r="T797" s="167">
        <f>$S$797*$D$797</f>
        <v>0</v>
      </c>
      <c r="U797" s="176"/>
      <c r="V797" s="167">
        <f>$U$797*$D$797</f>
        <v>0</v>
      </c>
      <c r="W797" s="176"/>
      <c r="X797" s="167">
        <f>$W$797*$D$797</f>
        <v>0</v>
      </c>
      <c r="Y797" s="176">
        <v>1</v>
      </c>
      <c r="Z797" s="167">
        <f>$Y$797*$D$797</f>
        <v>0</v>
      </c>
      <c r="AA797" s="176"/>
      <c r="AB797" s="167">
        <f>$AA$797*$D$797</f>
        <v>0</v>
      </c>
      <c r="AC797" s="98">
        <f t="shared" si="12"/>
        <v>0</v>
      </c>
      <c r="AF797" t="s">
        <v>2624</v>
      </c>
    </row>
    <row r="798" spans="1:32" ht="15" customHeight="1" thickBot="1">
      <c r="A798">
        <v>2</v>
      </c>
      <c r="B798" s="995"/>
      <c r="C798" s="997"/>
      <c r="D798" s="999"/>
      <c r="E798" s="162">
        <f>$E$797</f>
        <v>0</v>
      </c>
      <c r="F798" s="163">
        <f>$F$797</f>
        <v>0</v>
      </c>
      <c r="G798" s="164">
        <f>$G$797+$E$798</f>
        <v>0</v>
      </c>
      <c r="H798" s="165">
        <f>$H$797+$F$798</f>
        <v>0</v>
      </c>
      <c r="I798" s="164">
        <f>$I$797+$G$798</f>
        <v>0</v>
      </c>
      <c r="J798" s="165">
        <f>$J$797+$H$798</f>
        <v>0</v>
      </c>
      <c r="K798" s="164">
        <f>$K$797+$I$798</f>
        <v>0</v>
      </c>
      <c r="L798" s="165">
        <f>$L$797+$J$798</f>
        <v>0</v>
      </c>
      <c r="M798" s="164">
        <f>$M$797+$K$798</f>
        <v>0</v>
      </c>
      <c r="N798" s="165">
        <f>$N$797+$L$798</f>
        <v>0</v>
      </c>
      <c r="O798" s="164">
        <f>$O$797+$M$798</f>
        <v>0</v>
      </c>
      <c r="P798" s="165">
        <f>$P$797+$N$798</f>
        <v>0</v>
      </c>
      <c r="Q798" s="164">
        <f>$Q$797+$O$798</f>
        <v>0</v>
      </c>
      <c r="R798" s="165">
        <f>$R$797+$P$798</f>
        <v>0</v>
      </c>
      <c r="S798" s="164">
        <f>$S$797+$Q$798</f>
        <v>0</v>
      </c>
      <c r="T798" s="165">
        <f>$T$797+$R$798</f>
        <v>0</v>
      </c>
      <c r="U798" s="164">
        <f>$U$797+$S$798</f>
        <v>0</v>
      </c>
      <c r="V798" s="165">
        <f>$V$797+$T$798</f>
        <v>0</v>
      </c>
      <c r="W798" s="164">
        <f>$W$797+$U$798</f>
        <v>0</v>
      </c>
      <c r="X798" s="165">
        <f>$X$797+$V$798</f>
        <v>0</v>
      </c>
      <c r="Y798" s="164">
        <f>$Y$797+$W$798</f>
        <v>1</v>
      </c>
      <c r="Z798" s="165">
        <f>$Z$797+$X$798</f>
        <v>0</v>
      </c>
      <c r="AA798" s="164">
        <f>$AA$797+$Y$798</f>
        <v>1</v>
      </c>
      <c r="AB798" s="165">
        <f>$AB$797+$Z$798</f>
        <v>0</v>
      </c>
      <c r="AC798" s="98">
        <f t="shared" si="12"/>
        <v>0</v>
      </c>
    </row>
    <row r="799" spans="1:32" ht="15" customHeight="1">
      <c r="A799">
        <v>1</v>
      </c>
      <c r="B799" s="994" t="str">
        <f>'06.01-ELETRICO E LUMINOTECNICO'!$B$409</f>
        <v>06.10.100.38</v>
      </c>
      <c r="C799" s="996" t="str">
        <f>'06.01-ELETRICO E LUMINOTECNICO'!$C$409</f>
        <v>CONDULETE DE ALUMÍNIO, TIPO X, PARA ELETRODUTO DE AÇO GALVANIZADO DN 25 MM (1''), APARENTE - FORNECIMENTO E INSTALAÇÃO. AF_01/2026</v>
      </c>
      <c r="D799" s="998">
        <f>'06.01-ELETRICO E LUMINOTECNICO'!$H$409</f>
        <v>0</v>
      </c>
      <c r="E799" s="175"/>
      <c r="F799" s="161">
        <f>$E$799*$D$799</f>
        <v>0</v>
      </c>
      <c r="G799" s="176"/>
      <c r="H799" s="167">
        <f>$G$799*$D$799</f>
        <v>0</v>
      </c>
      <c r="I799" s="176"/>
      <c r="J799" s="167">
        <f>$I$799*$D$799</f>
        <v>0</v>
      </c>
      <c r="K799" s="176"/>
      <c r="L799" s="167">
        <f>$K$799*$D$799</f>
        <v>0</v>
      </c>
      <c r="M799" s="176"/>
      <c r="N799" s="167">
        <f>$M$799*$D$799</f>
        <v>0</v>
      </c>
      <c r="O799" s="176"/>
      <c r="P799" s="167">
        <f>$O$799*$D$799</f>
        <v>0</v>
      </c>
      <c r="Q799" s="176"/>
      <c r="R799" s="167">
        <f>$Q$799*$D$799</f>
        <v>0</v>
      </c>
      <c r="S799" s="176"/>
      <c r="T799" s="167">
        <f>$S$799*$D$799</f>
        <v>0</v>
      </c>
      <c r="U799" s="176"/>
      <c r="V799" s="167">
        <f>$U$799*$D$799</f>
        <v>0</v>
      </c>
      <c r="W799" s="176"/>
      <c r="X799" s="167">
        <f>$W$799*$D$799</f>
        <v>0</v>
      </c>
      <c r="Y799" s="176">
        <v>1</v>
      </c>
      <c r="Z799" s="167">
        <f>$Y$799*$D$799</f>
        <v>0</v>
      </c>
      <c r="AA799" s="176"/>
      <c r="AB799" s="167">
        <f>$AA$799*$D$799</f>
        <v>0</v>
      </c>
      <c r="AC799" s="98">
        <f t="shared" si="12"/>
        <v>0</v>
      </c>
      <c r="AF799" t="s">
        <v>2625</v>
      </c>
    </row>
    <row r="800" spans="1:32" ht="15" customHeight="1" thickBot="1">
      <c r="A800">
        <v>2</v>
      </c>
      <c r="B800" s="995"/>
      <c r="C800" s="997"/>
      <c r="D800" s="999"/>
      <c r="E800" s="162">
        <f>$E$799</f>
        <v>0</v>
      </c>
      <c r="F800" s="163">
        <f>$F$799</f>
        <v>0</v>
      </c>
      <c r="G800" s="164">
        <f>$G$799+$E$800</f>
        <v>0</v>
      </c>
      <c r="H800" s="165">
        <f>$H$799+$F$800</f>
        <v>0</v>
      </c>
      <c r="I800" s="164">
        <f>$I$799+$G$800</f>
        <v>0</v>
      </c>
      <c r="J800" s="165">
        <f>$J$799+$H$800</f>
        <v>0</v>
      </c>
      <c r="K800" s="164">
        <f>$K$799+$I$800</f>
        <v>0</v>
      </c>
      <c r="L800" s="165">
        <f>$L$799+$J$800</f>
        <v>0</v>
      </c>
      <c r="M800" s="164">
        <f>$M$799+$K$800</f>
        <v>0</v>
      </c>
      <c r="N800" s="165">
        <f>$N$799+$L$800</f>
        <v>0</v>
      </c>
      <c r="O800" s="164">
        <f>$O$799+$M$800</f>
        <v>0</v>
      </c>
      <c r="P800" s="165">
        <f>$P$799+$N$800</f>
        <v>0</v>
      </c>
      <c r="Q800" s="164">
        <f>$Q$799+$O$800</f>
        <v>0</v>
      </c>
      <c r="R800" s="165">
        <f>$R$799+$P$800</f>
        <v>0</v>
      </c>
      <c r="S800" s="164">
        <f>$S$799+$Q$800</f>
        <v>0</v>
      </c>
      <c r="T800" s="165">
        <f>$T$799+$R$800</f>
        <v>0</v>
      </c>
      <c r="U800" s="164">
        <f>$U$799+$S$800</f>
        <v>0</v>
      </c>
      <c r="V800" s="165">
        <f>$V$799+$T$800</f>
        <v>0</v>
      </c>
      <c r="W800" s="164">
        <f>$W$799+$U$800</f>
        <v>0</v>
      </c>
      <c r="X800" s="165">
        <f>$X$799+$V$800</f>
        <v>0</v>
      </c>
      <c r="Y800" s="164">
        <f>$Y$799+$W$800</f>
        <v>1</v>
      </c>
      <c r="Z800" s="165">
        <f>$Z$799+$X$800</f>
        <v>0</v>
      </c>
      <c r="AA800" s="164">
        <f>$AA$799+$Y$800</f>
        <v>1</v>
      </c>
      <c r="AB800" s="165">
        <f>$AB$799+$Z$800</f>
        <v>0</v>
      </c>
      <c r="AC800" s="98">
        <f t="shared" si="12"/>
        <v>0</v>
      </c>
    </row>
    <row r="801" spans="1:32" ht="15" customHeight="1">
      <c r="A801">
        <v>1</v>
      </c>
      <c r="B801" s="994" t="str">
        <f>'06.01-ELETRICO E LUMINOTECNICO'!$B$410</f>
        <v>06.10.100.39</v>
      </c>
      <c r="C801" s="996" t="str">
        <f>'06.01-ELETRICO E LUMINOTECNICO'!$C$410</f>
        <v>CONDULETE DE ALUMINIO, TIPO X, PARA ELETRODUTO DE AÇO GALVANIZADO DN 25MM (1"), APARENTE, INCLUSO SUPORTE, SEM TAMPA - FORNECIMENTO E INSTALAÇÃO</v>
      </c>
      <c r="D801" s="998">
        <f>'06.01-ELETRICO E LUMINOTECNICO'!$H$410</f>
        <v>0</v>
      </c>
      <c r="E801" s="175"/>
      <c r="F801" s="161">
        <f>$E$801*$D$801</f>
        <v>0</v>
      </c>
      <c r="G801" s="176"/>
      <c r="H801" s="167">
        <f>$G$801*$D$801</f>
        <v>0</v>
      </c>
      <c r="I801" s="176"/>
      <c r="J801" s="167">
        <f>$I$801*$D$801</f>
        <v>0</v>
      </c>
      <c r="K801" s="176"/>
      <c r="L801" s="167">
        <f>$K$801*$D$801</f>
        <v>0</v>
      </c>
      <c r="M801" s="176"/>
      <c r="N801" s="167">
        <f>$M$801*$D$801</f>
        <v>0</v>
      </c>
      <c r="O801" s="176"/>
      <c r="P801" s="167">
        <f>$O$801*$D$801</f>
        <v>0</v>
      </c>
      <c r="Q801" s="176"/>
      <c r="R801" s="167">
        <f>$Q$801*$D$801</f>
        <v>0</v>
      </c>
      <c r="S801" s="176"/>
      <c r="T801" s="167">
        <f>$S$801*$D$801</f>
        <v>0</v>
      </c>
      <c r="U801" s="176"/>
      <c r="V801" s="167">
        <f>$U$801*$D$801</f>
        <v>0</v>
      </c>
      <c r="W801" s="176"/>
      <c r="X801" s="167">
        <f>$W$801*$D$801</f>
        <v>0</v>
      </c>
      <c r="Y801" s="176">
        <v>1</v>
      </c>
      <c r="Z801" s="167">
        <f>$Y$801*$D$801</f>
        <v>0</v>
      </c>
      <c r="AA801" s="176"/>
      <c r="AB801" s="167">
        <f>$AA$801*$D$801</f>
        <v>0</v>
      </c>
      <c r="AC801" s="98">
        <f t="shared" si="12"/>
        <v>0</v>
      </c>
      <c r="AF801" t="s">
        <v>2626</v>
      </c>
    </row>
    <row r="802" spans="1:32" ht="15" customHeight="1" thickBot="1">
      <c r="A802">
        <v>2</v>
      </c>
      <c r="B802" s="995"/>
      <c r="C802" s="997"/>
      <c r="D802" s="999"/>
      <c r="E802" s="162">
        <f>$E$801</f>
        <v>0</v>
      </c>
      <c r="F802" s="163">
        <f>$F$801</f>
        <v>0</v>
      </c>
      <c r="G802" s="164">
        <f>$G$801+$E$802</f>
        <v>0</v>
      </c>
      <c r="H802" s="165">
        <f>$H$801+$F$802</f>
        <v>0</v>
      </c>
      <c r="I802" s="164">
        <f>$I$801+$G$802</f>
        <v>0</v>
      </c>
      <c r="J802" s="165">
        <f>$J$801+$H$802</f>
        <v>0</v>
      </c>
      <c r="K802" s="164">
        <f>$K$801+$I$802</f>
        <v>0</v>
      </c>
      <c r="L802" s="165">
        <f>$L$801+$J$802</f>
        <v>0</v>
      </c>
      <c r="M802" s="164">
        <f>$M$801+$K$802</f>
        <v>0</v>
      </c>
      <c r="N802" s="165">
        <f>$N$801+$L$802</f>
        <v>0</v>
      </c>
      <c r="O802" s="164">
        <f>$O$801+$M$802</f>
        <v>0</v>
      </c>
      <c r="P802" s="165">
        <f>$P$801+$N$802</f>
        <v>0</v>
      </c>
      <c r="Q802" s="164">
        <f>$Q$801+$O$802</f>
        <v>0</v>
      </c>
      <c r="R802" s="165">
        <f>$R$801+$P$802</f>
        <v>0</v>
      </c>
      <c r="S802" s="164">
        <f>$S$801+$Q$802</f>
        <v>0</v>
      </c>
      <c r="T802" s="165">
        <f>$T$801+$R$802</f>
        <v>0</v>
      </c>
      <c r="U802" s="164">
        <f>$U$801+$S$802</f>
        <v>0</v>
      </c>
      <c r="V802" s="165">
        <f>$V$801+$T$802</f>
        <v>0</v>
      </c>
      <c r="W802" s="164">
        <f>$W$801+$U$802</f>
        <v>0</v>
      </c>
      <c r="X802" s="165">
        <f>$X$801+$V$802</f>
        <v>0</v>
      </c>
      <c r="Y802" s="164">
        <f>$Y$801+$W$802</f>
        <v>1</v>
      </c>
      <c r="Z802" s="165">
        <f>$Z$801+$X$802</f>
        <v>0</v>
      </c>
      <c r="AA802" s="164">
        <f>$AA$801+$Y$802</f>
        <v>1</v>
      </c>
      <c r="AB802" s="165">
        <f>$AB$801+$Z$802</f>
        <v>0</v>
      </c>
      <c r="AC802" s="98">
        <f t="shared" si="12"/>
        <v>0</v>
      </c>
    </row>
    <row r="803" spans="1:32" ht="15" customHeight="1">
      <c r="A803">
        <v>1</v>
      </c>
      <c r="B803" s="994" t="str">
        <f>'06.01-ELETRICO E LUMINOTECNICO'!$B$411</f>
        <v>06.10.100.40</v>
      </c>
      <c r="C803" s="996" t="str">
        <f>'06.01-ELETRICO E LUMINOTECNICO'!$C$411</f>
        <v>TOMADA BAIXA DE EMBUTIR (1 MÓDULO), 2P+T 10 A, INCLUINDO SUPORTE E PLACA EM ALUMÍNIO - FORNECIMENTO E INSTALAÇÃO.</v>
      </c>
      <c r="D803" s="998">
        <f>'06.01-ELETRICO E LUMINOTECNICO'!$H$411</f>
        <v>0</v>
      </c>
      <c r="E803" s="175"/>
      <c r="F803" s="161">
        <f>$E$803*$D$803</f>
        <v>0</v>
      </c>
      <c r="G803" s="176"/>
      <c r="H803" s="167">
        <f>$G$803*$D$803</f>
        <v>0</v>
      </c>
      <c r="I803" s="176"/>
      <c r="J803" s="167">
        <f>$I$803*$D$803</f>
        <v>0</v>
      </c>
      <c r="K803" s="176"/>
      <c r="L803" s="167">
        <f>$K$803*$D$803</f>
        <v>0</v>
      </c>
      <c r="M803" s="176"/>
      <c r="N803" s="167">
        <f>$M$803*$D$803</f>
        <v>0</v>
      </c>
      <c r="O803" s="176"/>
      <c r="P803" s="167">
        <f>$O$803*$D$803</f>
        <v>0</v>
      </c>
      <c r="Q803" s="176"/>
      <c r="R803" s="167">
        <f>$Q$803*$D$803</f>
        <v>0</v>
      </c>
      <c r="S803" s="176"/>
      <c r="T803" s="167">
        <f>$S$803*$D$803</f>
        <v>0</v>
      </c>
      <c r="U803" s="176"/>
      <c r="V803" s="167">
        <f>$U$803*$D$803</f>
        <v>0</v>
      </c>
      <c r="W803" s="176"/>
      <c r="X803" s="167">
        <f>$W$803*$D$803</f>
        <v>0</v>
      </c>
      <c r="Y803" s="176">
        <v>1</v>
      </c>
      <c r="Z803" s="167">
        <f>$Y$803*$D$803</f>
        <v>0</v>
      </c>
      <c r="AA803" s="176"/>
      <c r="AB803" s="167">
        <f>$AA$803*$D$803</f>
        <v>0</v>
      </c>
      <c r="AC803" s="98">
        <f t="shared" si="12"/>
        <v>0</v>
      </c>
      <c r="AF803" t="s">
        <v>2627</v>
      </c>
    </row>
    <row r="804" spans="1:32" ht="15" customHeight="1" thickBot="1">
      <c r="A804">
        <v>2</v>
      </c>
      <c r="B804" s="995"/>
      <c r="C804" s="997"/>
      <c r="D804" s="999"/>
      <c r="E804" s="162">
        <f>$E$803</f>
        <v>0</v>
      </c>
      <c r="F804" s="163">
        <f>$F$803</f>
        <v>0</v>
      </c>
      <c r="G804" s="164">
        <f>$G$803+$E$804</f>
        <v>0</v>
      </c>
      <c r="H804" s="165">
        <f>$H$803+$F$804</f>
        <v>0</v>
      </c>
      <c r="I804" s="164">
        <f>$I$803+$G$804</f>
        <v>0</v>
      </c>
      <c r="J804" s="165">
        <f>$J$803+$H$804</f>
        <v>0</v>
      </c>
      <c r="K804" s="164">
        <f>$K$803+$I$804</f>
        <v>0</v>
      </c>
      <c r="L804" s="165">
        <f>$L$803+$J$804</f>
        <v>0</v>
      </c>
      <c r="M804" s="164">
        <f>$M$803+$K$804</f>
        <v>0</v>
      </c>
      <c r="N804" s="165">
        <f>$N$803+$L$804</f>
        <v>0</v>
      </c>
      <c r="O804" s="164">
        <f>$O$803+$M$804</f>
        <v>0</v>
      </c>
      <c r="P804" s="165">
        <f>$P$803+$N$804</f>
        <v>0</v>
      </c>
      <c r="Q804" s="164">
        <f>$Q$803+$O$804</f>
        <v>0</v>
      </c>
      <c r="R804" s="165">
        <f>$R$803+$P$804</f>
        <v>0</v>
      </c>
      <c r="S804" s="164">
        <f>$S$803+$Q$804</f>
        <v>0</v>
      </c>
      <c r="T804" s="165">
        <f>$T$803+$R$804</f>
        <v>0</v>
      </c>
      <c r="U804" s="164">
        <f>$U$803+$S$804</f>
        <v>0</v>
      </c>
      <c r="V804" s="165">
        <f>$V$803+$T$804</f>
        <v>0</v>
      </c>
      <c r="W804" s="164">
        <f>$W$803+$U$804</f>
        <v>0</v>
      </c>
      <c r="X804" s="165">
        <f>$X$803+$V$804</f>
        <v>0</v>
      </c>
      <c r="Y804" s="164">
        <f>$Y$803+$W$804</f>
        <v>1</v>
      </c>
      <c r="Z804" s="165">
        <f>$Z$803+$X$804</f>
        <v>0</v>
      </c>
      <c r="AA804" s="164">
        <f>$AA$803+$Y$804</f>
        <v>1</v>
      </c>
      <c r="AB804" s="165">
        <f>$AB$803+$Z$804</f>
        <v>0</v>
      </c>
      <c r="AC804" s="98">
        <f t="shared" si="12"/>
        <v>0</v>
      </c>
    </row>
    <row r="805" spans="1:32" ht="15" customHeight="1">
      <c r="A805">
        <v>1</v>
      </c>
      <c r="B805" s="994" t="str">
        <f>'06.01-ELETRICO E LUMINOTECNICO'!$B$412</f>
        <v>06.10.100.41</v>
      </c>
      <c r="C805" s="996" t="str">
        <f>'06.01-ELETRICO E LUMINOTECNICO'!$C$412</f>
        <v>TOMADA MÉDIA DE EMBUTIR (1 MÓDULO), 2P+T 10 A, INCLUINDO SUPORTE E PLACA EM ALUMÍNIO - FORNECIMENTO E INSTALAÇÃO.</v>
      </c>
      <c r="D805" s="998">
        <f>'06.01-ELETRICO E LUMINOTECNICO'!$H$412</f>
        <v>0</v>
      </c>
      <c r="E805" s="175"/>
      <c r="F805" s="161">
        <f>$E$805*$D$805</f>
        <v>0</v>
      </c>
      <c r="G805" s="176"/>
      <c r="H805" s="167">
        <f>$G$805*$D$805</f>
        <v>0</v>
      </c>
      <c r="I805" s="176"/>
      <c r="J805" s="167">
        <f>$I$805*$D$805</f>
        <v>0</v>
      </c>
      <c r="K805" s="176"/>
      <c r="L805" s="167">
        <f>$K$805*$D$805</f>
        <v>0</v>
      </c>
      <c r="M805" s="176"/>
      <c r="N805" s="167">
        <f>$M$805*$D$805</f>
        <v>0</v>
      </c>
      <c r="O805" s="176"/>
      <c r="P805" s="167">
        <f>$O$805*$D$805</f>
        <v>0</v>
      </c>
      <c r="Q805" s="176"/>
      <c r="R805" s="167">
        <f>$Q$805*$D$805</f>
        <v>0</v>
      </c>
      <c r="S805" s="176"/>
      <c r="T805" s="167">
        <f>$S$805*$D$805</f>
        <v>0</v>
      </c>
      <c r="U805" s="176"/>
      <c r="V805" s="167">
        <f>$U$805*$D$805</f>
        <v>0</v>
      </c>
      <c r="W805" s="176"/>
      <c r="X805" s="167">
        <f>$W$805*$D$805</f>
        <v>0</v>
      </c>
      <c r="Y805" s="176">
        <v>1</v>
      </c>
      <c r="Z805" s="167">
        <f>$Y$805*$D$805</f>
        <v>0</v>
      </c>
      <c r="AA805" s="176"/>
      <c r="AB805" s="167">
        <f>$AA$805*$D$805</f>
        <v>0</v>
      </c>
      <c r="AC805" s="98">
        <f t="shared" si="12"/>
        <v>0</v>
      </c>
      <c r="AF805" t="s">
        <v>2628</v>
      </c>
    </row>
    <row r="806" spans="1:32" ht="15" customHeight="1" thickBot="1">
      <c r="A806">
        <v>2</v>
      </c>
      <c r="B806" s="995"/>
      <c r="C806" s="997"/>
      <c r="D806" s="999"/>
      <c r="E806" s="162">
        <f>$E$805</f>
        <v>0</v>
      </c>
      <c r="F806" s="163">
        <f>$F$805</f>
        <v>0</v>
      </c>
      <c r="G806" s="164">
        <f>$G$805+$E$806</f>
        <v>0</v>
      </c>
      <c r="H806" s="165">
        <f>$H$805+$F$806</f>
        <v>0</v>
      </c>
      <c r="I806" s="164">
        <f>$I$805+$G$806</f>
        <v>0</v>
      </c>
      <c r="J806" s="165">
        <f>$J$805+$H$806</f>
        <v>0</v>
      </c>
      <c r="K806" s="164">
        <f>$K$805+$I$806</f>
        <v>0</v>
      </c>
      <c r="L806" s="165">
        <f>$L$805+$J$806</f>
        <v>0</v>
      </c>
      <c r="M806" s="164">
        <f>$M$805+$K$806</f>
        <v>0</v>
      </c>
      <c r="N806" s="165">
        <f>$N$805+$L$806</f>
        <v>0</v>
      </c>
      <c r="O806" s="164">
        <f>$O$805+$M$806</f>
        <v>0</v>
      </c>
      <c r="P806" s="165">
        <f>$P$805+$N$806</f>
        <v>0</v>
      </c>
      <c r="Q806" s="164">
        <f>$Q$805+$O$806</f>
        <v>0</v>
      </c>
      <c r="R806" s="165">
        <f>$R$805+$P$806</f>
        <v>0</v>
      </c>
      <c r="S806" s="164">
        <f>$S$805+$Q$806</f>
        <v>0</v>
      </c>
      <c r="T806" s="165">
        <f>$T$805+$R$806</f>
        <v>0</v>
      </c>
      <c r="U806" s="164">
        <f>$U$805+$S$806</f>
        <v>0</v>
      </c>
      <c r="V806" s="165">
        <f>$V$805+$T$806</f>
        <v>0</v>
      </c>
      <c r="W806" s="164">
        <f>$W$805+$U$806</f>
        <v>0</v>
      </c>
      <c r="X806" s="165">
        <f>$X$805+$V$806</f>
        <v>0</v>
      </c>
      <c r="Y806" s="164">
        <f>$Y$805+$W$806</f>
        <v>1</v>
      </c>
      <c r="Z806" s="165">
        <f>$Z$805+$X$806</f>
        <v>0</v>
      </c>
      <c r="AA806" s="164">
        <f>$AA$805+$Y$806</f>
        <v>1</v>
      </c>
      <c r="AB806" s="165">
        <f>$AB$805+$Z$806</f>
        <v>0</v>
      </c>
      <c r="AC806" s="98">
        <f t="shared" si="12"/>
        <v>0</v>
      </c>
    </row>
    <row r="807" spans="1:32" ht="15" customHeight="1">
      <c r="A807">
        <v>1</v>
      </c>
      <c r="B807" s="994" t="str">
        <f>'06.01-ELETRICO E LUMINOTECNICO'!$B$413</f>
        <v>06.10.100.42</v>
      </c>
      <c r="C807" s="996" t="str">
        <f>'06.01-ELETRICO E LUMINOTECNICO'!$C$413</f>
        <v>TOMADA ALTA DE EMBUTIR (1 MÓDULO), 2P+T 10 A, INCLUINDO SUPORTE E PLACA EM ALUMÍNIO - FORNECIMENTO E INSTALAÇÃO.</v>
      </c>
      <c r="D807" s="998">
        <f>'06.01-ELETRICO E LUMINOTECNICO'!$H$413</f>
        <v>0</v>
      </c>
      <c r="E807" s="175"/>
      <c r="F807" s="161">
        <f>$E$807*$D$807</f>
        <v>0</v>
      </c>
      <c r="G807" s="176"/>
      <c r="H807" s="167">
        <f>$G$807*$D$807</f>
        <v>0</v>
      </c>
      <c r="I807" s="176"/>
      <c r="J807" s="167">
        <f>$I$807*$D$807</f>
        <v>0</v>
      </c>
      <c r="K807" s="176"/>
      <c r="L807" s="167">
        <f>$K$807*$D$807</f>
        <v>0</v>
      </c>
      <c r="M807" s="176"/>
      <c r="N807" s="167">
        <f>$M$807*$D$807</f>
        <v>0</v>
      </c>
      <c r="O807" s="176"/>
      <c r="P807" s="167">
        <f>$O$807*$D$807</f>
        <v>0</v>
      </c>
      <c r="Q807" s="176"/>
      <c r="R807" s="167">
        <f>$Q$807*$D$807</f>
        <v>0</v>
      </c>
      <c r="S807" s="176"/>
      <c r="T807" s="167">
        <f>$S$807*$D$807</f>
        <v>0</v>
      </c>
      <c r="U807" s="176"/>
      <c r="V807" s="167">
        <f>$U$807*$D$807</f>
        <v>0</v>
      </c>
      <c r="W807" s="176"/>
      <c r="X807" s="167">
        <f>$W$807*$D$807</f>
        <v>0</v>
      </c>
      <c r="Y807" s="176">
        <v>1</v>
      </c>
      <c r="Z807" s="167">
        <f>$Y$807*$D$807</f>
        <v>0</v>
      </c>
      <c r="AA807" s="176"/>
      <c r="AB807" s="167">
        <f>$AA$807*$D$807</f>
        <v>0</v>
      </c>
      <c r="AC807" s="98">
        <f t="shared" si="12"/>
        <v>0</v>
      </c>
      <c r="AF807" t="s">
        <v>2629</v>
      </c>
    </row>
    <row r="808" spans="1:32" ht="15" customHeight="1" thickBot="1">
      <c r="A808">
        <v>2</v>
      </c>
      <c r="B808" s="995"/>
      <c r="C808" s="997"/>
      <c r="D808" s="999"/>
      <c r="E808" s="162">
        <f>$E$807</f>
        <v>0</v>
      </c>
      <c r="F808" s="163">
        <f>$F$807</f>
        <v>0</v>
      </c>
      <c r="G808" s="164">
        <f>$G$807+$E$808</f>
        <v>0</v>
      </c>
      <c r="H808" s="165">
        <f>$H$807+$F$808</f>
        <v>0</v>
      </c>
      <c r="I808" s="164">
        <f>$I$807+$G$808</f>
        <v>0</v>
      </c>
      <c r="J808" s="165">
        <f>$J$807+$H$808</f>
        <v>0</v>
      </c>
      <c r="K808" s="164">
        <f>$K$807+$I$808</f>
        <v>0</v>
      </c>
      <c r="L808" s="165">
        <f>$L$807+$J$808</f>
        <v>0</v>
      </c>
      <c r="M808" s="164">
        <f>$M$807+$K$808</f>
        <v>0</v>
      </c>
      <c r="N808" s="165">
        <f>$N$807+$L$808</f>
        <v>0</v>
      </c>
      <c r="O808" s="164">
        <f>$O$807+$M$808</f>
        <v>0</v>
      </c>
      <c r="P808" s="165">
        <f>$P$807+$N$808</f>
        <v>0</v>
      </c>
      <c r="Q808" s="164">
        <f>$Q$807+$O$808</f>
        <v>0</v>
      </c>
      <c r="R808" s="165">
        <f>$R$807+$P$808</f>
        <v>0</v>
      </c>
      <c r="S808" s="164">
        <f>$S$807+$Q$808</f>
        <v>0</v>
      </c>
      <c r="T808" s="165">
        <f>$T$807+$R$808</f>
        <v>0</v>
      </c>
      <c r="U808" s="164">
        <f>$U$807+$S$808</f>
        <v>0</v>
      </c>
      <c r="V808" s="165">
        <f>$V$807+$T$808</f>
        <v>0</v>
      </c>
      <c r="W808" s="164">
        <f>$W$807+$U$808</f>
        <v>0</v>
      </c>
      <c r="X808" s="165">
        <f>$X$807+$V$808</f>
        <v>0</v>
      </c>
      <c r="Y808" s="164">
        <f>$Y$807+$W$808</f>
        <v>1</v>
      </c>
      <c r="Z808" s="165">
        <f>$Z$807+$X$808</f>
        <v>0</v>
      </c>
      <c r="AA808" s="164">
        <f>$AA$807+$Y$808</f>
        <v>1</v>
      </c>
      <c r="AB808" s="165">
        <f>$AB$807+$Z$808</f>
        <v>0</v>
      </c>
      <c r="AC808" s="98">
        <f t="shared" si="12"/>
        <v>0</v>
      </c>
    </row>
    <row r="809" spans="1:32" ht="15" customHeight="1">
      <c r="A809">
        <v>1</v>
      </c>
      <c r="B809" s="994" t="str">
        <f>'06.01-ELETRICO E LUMINOTECNICO'!$B$414</f>
        <v>06.10.100.43</v>
      </c>
      <c r="C809" s="996" t="str">
        <f>'06.01-ELETRICO E LUMINOTECNICO'!$C$414</f>
        <v>TOMADA INDUSTRIAL/MOTOR DE SOBREPOR 3P+T - FORNECIMENTO E INSTALAÇÃO</v>
      </c>
      <c r="D809" s="998">
        <f>'06.01-ELETRICO E LUMINOTECNICO'!$H$414</f>
        <v>0</v>
      </c>
      <c r="E809" s="175"/>
      <c r="F809" s="161">
        <f>$E$809*$D$809</f>
        <v>0</v>
      </c>
      <c r="G809" s="176"/>
      <c r="H809" s="167">
        <f>$G$809*$D$809</f>
        <v>0</v>
      </c>
      <c r="I809" s="176"/>
      <c r="J809" s="167">
        <f>$I$809*$D$809</f>
        <v>0</v>
      </c>
      <c r="K809" s="176"/>
      <c r="L809" s="167">
        <f>$K$809*$D$809</f>
        <v>0</v>
      </c>
      <c r="M809" s="176"/>
      <c r="N809" s="167">
        <f>$M$809*$D$809</f>
        <v>0</v>
      </c>
      <c r="O809" s="176"/>
      <c r="P809" s="167">
        <f>$O$809*$D$809</f>
        <v>0</v>
      </c>
      <c r="Q809" s="176"/>
      <c r="R809" s="167">
        <f>$Q$809*$D$809</f>
        <v>0</v>
      </c>
      <c r="S809" s="176"/>
      <c r="T809" s="167">
        <f>$S$809*$D$809</f>
        <v>0</v>
      </c>
      <c r="U809" s="176"/>
      <c r="V809" s="167">
        <f>$U$809*$D$809</f>
        <v>0</v>
      </c>
      <c r="W809" s="176"/>
      <c r="X809" s="167">
        <f>$W$809*$D$809</f>
        <v>0</v>
      </c>
      <c r="Y809" s="176">
        <v>1</v>
      </c>
      <c r="Z809" s="167">
        <f>$Y$809*$D$809</f>
        <v>0</v>
      </c>
      <c r="AA809" s="176"/>
      <c r="AB809" s="167">
        <f>$AA$809*$D$809</f>
        <v>0</v>
      </c>
      <c r="AC809" s="98">
        <f t="shared" si="12"/>
        <v>0</v>
      </c>
      <c r="AF809" t="s">
        <v>2630</v>
      </c>
    </row>
    <row r="810" spans="1:32" ht="15" customHeight="1" thickBot="1">
      <c r="A810">
        <v>2</v>
      </c>
      <c r="B810" s="995"/>
      <c r="C810" s="997"/>
      <c r="D810" s="999"/>
      <c r="E810" s="162">
        <f>$E$809</f>
        <v>0</v>
      </c>
      <c r="F810" s="163">
        <f>$F$809</f>
        <v>0</v>
      </c>
      <c r="G810" s="164">
        <f>$G$809+$E$810</f>
        <v>0</v>
      </c>
      <c r="H810" s="165">
        <f>$H$809+$F$810</f>
        <v>0</v>
      </c>
      <c r="I810" s="164">
        <f>$I$809+$G$810</f>
        <v>0</v>
      </c>
      <c r="J810" s="165">
        <f>$J$809+$H$810</f>
        <v>0</v>
      </c>
      <c r="K810" s="164">
        <f>$K$809+$I$810</f>
        <v>0</v>
      </c>
      <c r="L810" s="165">
        <f>$L$809+$J$810</f>
        <v>0</v>
      </c>
      <c r="M810" s="164">
        <f>$M$809+$K$810</f>
        <v>0</v>
      </c>
      <c r="N810" s="165">
        <f>$N$809+$L$810</f>
        <v>0</v>
      </c>
      <c r="O810" s="164">
        <f>$O$809+$M$810</f>
        <v>0</v>
      </c>
      <c r="P810" s="165">
        <f>$P$809+$N$810</f>
        <v>0</v>
      </c>
      <c r="Q810" s="164">
        <f>$Q$809+$O$810</f>
        <v>0</v>
      </c>
      <c r="R810" s="165">
        <f>$R$809+$P$810</f>
        <v>0</v>
      </c>
      <c r="S810" s="164">
        <f>$S$809+$Q$810</f>
        <v>0</v>
      </c>
      <c r="T810" s="165">
        <f>$T$809+$R$810</f>
        <v>0</v>
      </c>
      <c r="U810" s="164">
        <f>$U$809+$S$810</f>
        <v>0</v>
      </c>
      <c r="V810" s="165">
        <f>$V$809+$T$810</f>
        <v>0</v>
      </c>
      <c r="W810" s="164">
        <f>$W$809+$U$810</f>
        <v>0</v>
      </c>
      <c r="X810" s="165">
        <f>$X$809+$V$810</f>
        <v>0</v>
      </c>
      <c r="Y810" s="164">
        <f>$Y$809+$W$810</f>
        <v>1</v>
      </c>
      <c r="Z810" s="165">
        <f>$Z$809+$X$810</f>
        <v>0</v>
      </c>
      <c r="AA810" s="164">
        <f>$AA$809+$Y$810</f>
        <v>1</v>
      </c>
      <c r="AB810" s="165">
        <f>$AB$809+$Z$810</f>
        <v>0</v>
      </c>
      <c r="AC810" s="98">
        <f t="shared" si="12"/>
        <v>0</v>
      </c>
    </row>
    <row r="811" spans="1:32" ht="15" customHeight="1">
      <c r="A811">
        <v>1</v>
      </c>
      <c r="B811" s="994" t="str">
        <f>'06.01-ELETRICO E LUMINOTECNICO'!$B$415</f>
        <v>06.10.100.44</v>
      </c>
      <c r="C811" s="996" t="str">
        <f>'06.01-ELETRICO E LUMINOTECNICO'!$C$415</f>
        <v>INTERRUPTOR SIMPLES (1 MÓDULO), 10A/250V, INCLUINDO SUPORTE E PLACA EM ALUMÍNIO- FORNECIMENTO E INSTALAÇÃO.</v>
      </c>
      <c r="D811" s="998">
        <f>'06.01-ELETRICO E LUMINOTECNICO'!$H$415</f>
        <v>0</v>
      </c>
      <c r="E811" s="175"/>
      <c r="F811" s="161">
        <f>$E$811*$D$811</f>
        <v>0</v>
      </c>
      <c r="G811" s="176"/>
      <c r="H811" s="167">
        <f>$G$811*$D$811</f>
        <v>0</v>
      </c>
      <c r="I811" s="176"/>
      <c r="J811" s="167">
        <f>$I$811*$D$811</f>
        <v>0</v>
      </c>
      <c r="K811" s="176"/>
      <c r="L811" s="167">
        <f>$K$811*$D$811</f>
        <v>0</v>
      </c>
      <c r="M811" s="176"/>
      <c r="N811" s="167">
        <f>$M$811*$D$811</f>
        <v>0</v>
      </c>
      <c r="O811" s="176"/>
      <c r="P811" s="167">
        <f>$O$811*$D$811</f>
        <v>0</v>
      </c>
      <c r="Q811" s="176"/>
      <c r="R811" s="167">
        <f>$Q$811*$D$811</f>
        <v>0</v>
      </c>
      <c r="S811" s="176"/>
      <c r="T811" s="167">
        <f>$S$811*$D$811</f>
        <v>0</v>
      </c>
      <c r="U811" s="176"/>
      <c r="V811" s="167">
        <f>$U$811*$D$811</f>
        <v>0</v>
      </c>
      <c r="W811" s="176"/>
      <c r="X811" s="167">
        <f>$W$811*$D$811</f>
        <v>0</v>
      </c>
      <c r="Y811" s="176">
        <v>1</v>
      </c>
      <c r="Z811" s="167">
        <f>$Y$811*$D$811</f>
        <v>0</v>
      </c>
      <c r="AA811" s="176"/>
      <c r="AB811" s="167">
        <f>$AA$811*$D$811</f>
        <v>0</v>
      </c>
      <c r="AC811" s="98">
        <f t="shared" si="12"/>
        <v>0</v>
      </c>
      <c r="AF811" t="s">
        <v>2631</v>
      </c>
    </row>
    <row r="812" spans="1:32" ht="15" customHeight="1" thickBot="1">
      <c r="A812">
        <v>2</v>
      </c>
      <c r="B812" s="995"/>
      <c r="C812" s="997"/>
      <c r="D812" s="999"/>
      <c r="E812" s="162">
        <f>$E$811</f>
        <v>0</v>
      </c>
      <c r="F812" s="163">
        <f>$F$811</f>
        <v>0</v>
      </c>
      <c r="G812" s="164">
        <f>$G$811+$E$812</f>
        <v>0</v>
      </c>
      <c r="H812" s="165">
        <f>$H$811+$F$812</f>
        <v>0</v>
      </c>
      <c r="I812" s="164">
        <f>$I$811+$G$812</f>
        <v>0</v>
      </c>
      <c r="J812" s="165">
        <f>$J$811+$H$812</f>
        <v>0</v>
      </c>
      <c r="K812" s="164">
        <f>$K$811+$I$812</f>
        <v>0</v>
      </c>
      <c r="L812" s="165">
        <f>$L$811+$J$812</f>
        <v>0</v>
      </c>
      <c r="M812" s="164">
        <f>$M$811+$K$812</f>
        <v>0</v>
      </c>
      <c r="N812" s="165">
        <f>$N$811+$L$812</f>
        <v>0</v>
      </c>
      <c r="O812" s="164">
        <f>$O$811+$M$812</f>
        <v>0</v>
      </c>
      <c r="P812" s="165">
        <f>$P$811+$N$812</f>
        <v>0</v>
      </c>
      <c r="Q812" s="164">
        <f>$Q$811+$O$812</f>
        <v>0</v>
      </c>
      <c r="R812" s="165">
        <f>$R$811+$P$812</f>
        <v>0</v>
      </c>
      <c r="S812" s="164">
        <f>$S$811+$Q$812</f>
        <v>0</v>
      </c>
      <c r="T812" s="165">
        <f>$T$811+$R$812</f>
        <v>0</v>
      </c>
      <c r="U812" s="164">
        <f>$U$811+$S$812</f>
        <v>0</v>
      </c>
      <c r="V812" s="165">
        <f>$V$811+$T$812</f>
        <v>0</v>
      </c>
      <c r="W812" s="164">
        <f>$W$811+$U$812</f>
        <v>0</v>
      </c>
      <c r="X812" s="165">
        <f>$X$811+$V$812</f>
        <v>0</v>
      </c>
      <c r="Y812" s="164">
        <f>$Y$811+$W$812</f>
        <v>1</v>
      </c>
      <c r="Z812" s="165">
        <f>$Z$811+$X$812</f>
        <v>0</v>
      </c>
      <c r="AA812" s="164">
        <f>$AA$811+$Y$812</f>
        <v>1</v>
      </c>
      <c r="AB812" s="165">
        <f>$AB$811+$Z$812</f>
        <v>0</v>
      </c>
      <c r="AC812" s="98">
        <f t="shared" si="12"/>
        <v>0</v>
      </c>
    </row>
    <row r="813" spans="1:32" ht="15" customHeight="1">
      <c r="A813">
        <v>1</v>
      </c>
      <c r="B813" s="994" t="str">
        <f>'06.01-ELETRICO E LUMINOTECNICO'!$B$416</f>
        <v>06.10.100.45</v>
      </c>
      <c r="C813" s="996" t="str">
        <f>'06.01-ELETRICO E LUMINOTECNICO'!$C$416</f>
        <v>INTERRUPTOR SIMPLES (2 MÓDULOS), 10A/250V, INCLUINDO SUPORTE E PLACA EM ALUMÍNIO - FORNECIMENTO E INSTALAÇÃO.</v>
      </c>
      <c r="D813" s="998">
        <f>'06.01-ELETRICO E LUMINOTECNICO'!$H$416</f>
        <v>0</v>
      </c>
      <c r="E813" s="175"/>
      <c r="F813" s="161">
        <f>$E$813*$D$813</f>
        <v>0</v>
      </c>
      <c r="G813" s="176"/>
      <c r="H813" s="167">
        <f>$G$813*$D$813</f>
        <v>0</v>
      </c>
      <c r="I813" s="176"/>
      <c r="J813" s="167">
        <f>$I$813*$D$813</f>
        <v>0</v>
      </c>
      <c r="K813" s="176"/>
      <c r="L813" s="167">
        <f>$K$813*$D$813</f>
        <v>0</v>
      </c>
      <c r="M813" s="176"/>
      <c r="N813" s="167">
        <f>$M$813*$D$813</f>
        <v>0</v>
      </c>
      <c r="O813" s="176"/>
      <c r="P813" s="167">
        <f>$O$813*$D$813</f>
        <v>0</v>
      </c>
      <c r="Q813" s="176"/>
      <c r="R813" s="167">
        <f>$Q$813*$D$813</f>
        <v>0</v>
      </c>
      <c r="S813" s="176"/>
      <c r="T813" s="167">
        <f>$S$813*$D$813</f>
        <v>0</v>
      </c>
      <c r="U813" s="176"/>
      <c r="V813" s="167">
        <f>$U$813*$D$813</f>
        <v>0</v>
      </c>
      <c r="W813" s="176">
        <v>1</v>
      </c>
      <c r="X813" s="167">
        <f>$W$813*$D$813</f>
        <v>0</v>
      </c>
      <c r="Y813" s="176"/>
      <c r="Z813" s="167">
        <f>$Y$813*$D$813</f>
        <v>0</v>
      </c>
      <c r="AA813" s="176"/>
      <c r="AB813" s="167">
        <f>$AA$813*$D$813</f>
        <v>0</v>
      </c>
      <c r="AC813" s="98">
        <f t="shared" si="12"/>
        <v>0</v>
      </c>
      <c r="AF813" t="s">
        <v>2632</v>
      </c>
    </row>
    <row r="814" spans="1:32" ht="15" customHeight="1" thickBot="1">
      <c r="A814">
        <v>2</v>
      </c>
      <c r="B814" s="995"/>
      <c r="C814" s="997"/>
      <c r="D814" s="999"/>
      <c r="E814" s="162">
        <f>$E$813</f>
        <v>0</v>
      </c>
      <c r="F814" s="163">
        <f>$F$813</f>
        <v>0</v>
      </c>
      <c r="G814" s="164">
        <f>$G$813+$E$814</f>
        <v>0</v>
      </c>
      <c r="H814" s="165">
        <f>$H$813+$F$814</f>
        <v>0</v>
      </c>
      <c r="I814" s="164">
        <f>$I$813+$G$814</f>
        <v>0</v>
      </c>
      <c r="J814" s="165">
        <f>$J$813+$H$814</f>
        <v>0</v>
      </c>
      <c r="K814" s="164">
        <f>$K$813+$I$814</f>
        <v>0</v>
      </c>
      <c r="L814" s="165">
        <f>$L$813+$J$814</f>
        <v>0</v>
      </c>
      <c r="M814" s="164">
        <f>$M$813+$K$814</f>
        <v>0</v>
      </c>
      <c r="N814" s="165">
        <f>$N$813+$L$814</f>
        <v>0</v>
      </c>
      <c r="O814" s="164">
        <f>$O$813+$M$814</f>
        <v>0</v>
      </c>
      <c r="P814" s="165">
        <f>$P$813+$N$814</f>
        <v>0</v>
      </c>
      <c r="Q814" s="164">
        <f>$Q$813+$O$814</f>
        <v>0</v>
      </c>
      <c r="R814" s="165">
        <f>$R$813+$P$814</f>
        <v>0</v>
      </c>
      <c r="S814" s="164">
        <f>$S$813+$Q$814</f>
        <v>0</v>
      </c>
      <c r="T814" s="165">
        <f>$T$813+$R$814</f>
        <v>0</v>
      </c>
      <c r="U814" s="164">
        <f>$U$813+$S$814</f>
        <v>0</v>
      </c>
      <c r="V814" s="165">
        <f>$V$813+$T$814</f>
        <v>0</v>
      </c>
      <c r="W814" s="164">
        <f>$W$813+$U$814</f>
        <v>1</v>
      </c>
      <c r="X814" s="165">
        <f>$X$813+$V$814</f>
        <v>0</v>
      </c>
      <c r="Y814" s="164">
        <f>$Y$813+$W$814</f>
        <v>1</v>
      </c>
      <c r="Z814" s="165">
        <f>$Z$813+$X$814</f>
        <v>0</v>
      </c>
      <c r="AA814" s="164">
        <f>$AA$813+$Y$814</f>
        <v>1</v>
      </c>
      <c r="AB814" s="165">
        <f>$AB$813+$Z$814</f>
        <v>0</v>
      </c>
      <c r="AC814" s="98">
        <f t="shared" si="12"/>
        <v>0</v>
      </c>
    </row>
    <row r="815" spans="1:32" ht="15" customHeight="1">
      <c r="A815">
        <v>1</v>
      </c>
      <c r="B815" s="994" t="str">
        <f>'06.01-ELETRICO E LUMINOTECNICO'!$B$417</f>
        <v>06.10.100.46</v>
      </c>
      <c r="C815" s="996" t="str">
        <f>'06.01-ELETRICO E LUMINOTECNICO'!$C$417</f>
        <v>INTERRUPTOR SIMPLES (3 MÓDULOS), 10A/250V, INCLUINDO SUPORTE E PLACA EM ALUMÍNIO - FORNECIMENTO E INSTALAÇÃO.</v>
      </c>
      <c r="D815" s="998">
        <f>'06.01-ELETRICO E LUMINOTECNICO'!$H$417</f>
        <v>0</v>
      </c>
      <c r="E815" s="175"/>
      <c r="F815" s="161">
        <f>$E$815*$D$815</f>
        <v>0</v>
      </c>
      <c r="G815" s="176"/>
      <c r="H815" s="167">
        <f>$G$815*$D$815</f>
        <v>0</v>
      </c>
      <c r="I815" s="176"/>
      <c r="J815" s="167">
        <f>$I$815*$D$815</f>
        <v>0</v>
      </c>
      <c r="K815" s="176"/>
      <c r="L815" s="167">
        <f>$K$815*$D$815</f>
        <v>0</v>
      </c>
      <c r="M815" s="176"/>
      <c r="N815" s="167">
        <f>$M$815*$D$815</f>
        <v>0</v>
      </c>
      <c r="O815" s="176"/>
      <c r="P815" s="167">
        <f>$O$815*$D$815</f>
        <v>0</v>
      </c>
      <c r="Q815" s="176"/>
      <c r="R815" s="167">
        <f>$Q$815*$D$815</f>
        <v>0</v>
      </c>
      <c r="S815" s="176"/>
      <c r="T815" s="167">
        <f>$S$815*$D$815</f>
        <v>0</v>
      </c>
      <c r="U815" s="176"/>
      <c r="V815" s="167">
        <f>$U$815*$D$815</f>
        <v>0</v>
      </c>
      <c r="W815" s="176">
        <v>1</v>
      </c>
      <c r="X815" s="167">
        <f>$W$815*$D$815</f>
        <v>0</v>
      </c>
      <c r="Y815" s="176"/>
      <c r="Z815" s="167">
        <f>$Y$815*$D$815</f>
        <v>0</v>
      </c>
      <c r="AA815" s="176"/>
      <c r="AB815" s="167">
        <f>$AA$815*$D$815</f>
        <v>0</v>
      </c>
      <c r="AC815" s="98">
        <f t="shared" si="12"/>
        <v>0</v>
      </c>
      <c r="AF815" t="s">
        <v>2633</v>
      </c>
    </row>
    <row r="816" spans="1:32" ht="15" customHeight="1" thickBot="1">
      <c r="A816">
        <v>2</v>
      </c>
      <c r="B816" s="995"/>
      <c r="C816" s="997"/>
      <c r="D816" s="999"/>
      <c r="E816" s="162">
        <f>$E$815</f>
        <v>0</v>
      </c>
      <c r="F816" s="163">
        <f>$F$815</f>
        <v>0</v>
      </c>
      <c r="G816" s="164">
        <f>$G$815+$E$816</f>
        <v>0</v>
      </c>
      <c r="H816" s="165">
        <f>$H$815+$F$816</f>
        <v>0</v>
      </c>
      <c r="I816" s="164">
        <f>$I$815+$G$816</f>
        <v>0</v>
      </c>
      <c r="J816" s="165">
        <f>$J$815+$H$816</f>
        <v>0</v>
      </c>
      <c r="K816" s="164">
        <f>$K$815+$I$816</f>
        <v>0</v>
      </c>
      <c r="L816" s="165">
        <f>$L$815+$J$816</f>
        <v>0</v>
      </c>
      <c r="M816" s="164">
        <f>$M$815+$K$816</f>
        <v>0</v>
      </c>
      <c r="N816" s="165">
        <f>$N$815+$L$816</f>
        <v>0</v>
      </c>
      <c r="O816" s="164">
        <f>$O$815+$M$816</f>
        <v>0</v>
      </c>
      <c r="P816" s="165">
        <f>$P$815+$N$816</f>
        <v>0</v>
      </c>
      <c r="Q816" s="164">
        <f>$Q$815+$O$816</f>
        <v>0</v>
      </c>
      <c r="R816" s="165">
        <f>$R$815+$P$816</f>
        <v>0</v>
      </c>
      <c r="S816" s="164">
        <f>$S$815+$Q$816</f>
        <v>0</v>
      </c>
      <c r="T816" s="165">
        <f>$T$815+$R$816</f>
        <v>0</v>
      </c>
      <c r="U816" s="164">
        <f>$U$815+$S$816</f>
        <v>0</v>
      </c>
      <c r="V816" s="165">
        <f>$V$815+$T$816</f>
        <v>0</v>
      </c>
      <c r="W816" s="164">
        <f>$W$815+$U$816</f>
        <v>1</v>
      </c>
      <c r="X816" s="165">
        <f>$X$815+$V$816</f>
        <v>0</v>
      </c>
      <c r="Y816" s="164">
        <f>$Y$815+$W$816</f>
        <v>1</v>
      </c>
      <c r="Z816" s="165">
        <f>$Z$815+$X$816</f>
        <v>0</v>
      </c>
      <c r="AA816" s="164">
        <f>$AA$815+$Y$816</f>
        <v>1</v>
      </c>
      <c r="AB816" s="165">
        <f>$AB$815+$Z$816</f>
        <v>0</v>
      </c>
      <c r="AC816" s="98">
        <f t="shared" si="12"/>
        <v>0</v>
      </c>
    </row>
    <row r="817" spans="1:32" ht="15" customHeight="1">
      <c r="A817">
        <v>1</v>
      </c>
      <c r="B817" s="994" t="str">
        <f>'06.01-ELETRICO E LUMINOTECNICO'!$B$418</f>
        <v>06.10.100.47</v>
      </c>
      <c r="C817" s="996" t="str">
        <f>'06.01-ELETRICO E LUMINOTECNICO'!$C$418</f>
        <v>INTERRUPTOR PARALELO (1 MÓDULO), 10A/250V, INCLUINDO SUPORTE E PLACA EM ALUMÍNIO - FORNECIMENTO E INSTALAÇÃO.</v>
      </c>
      <c r="D817" s="998">
        <f>'06.01-ELETRICO E LUMINOTECNICO'!$H$418</f>
        <v>0</v>
      </c>
      <c r="E817" s="175"/>
      <c r="F817" s="161">
        <f>$E$817*$D$817</f>
        <v>0</v>
      </c>
      <c r="G817" s="176"/>
      <c r="H817" s="167">
        <f>$G$817*$D$817</f>
        <v>0</v>
      </c>
      <c r="I817" s="176"/>
      <c r="J817" s="167">
        <f>$I$817*$D$817</f>
        <v>0</v>
      </c>
      <c r="K817" s="176"/>
      <c r="L817" s="167">
        <f>$K$817*$D$817</f>
        <v>0</v>
      </c>
      <c r="M817" s="176"/>
      <c r="N817" s="167">
        <f>$M$817*$D$817</f>
        <v>0</v>
      </c>
      <c r="O817" s="176"/>
      <c r="P817" s="167">
        <f>$O$817*$D$817</f>
        <v>0</v>
      </c>
      <c r="Q817" s="176"/>
      <c r="R817" s="167">
        <f>$Q$817*$D$817</f>
        <v>0</v>
      </c>
      <c r="S817" s="176"/>
      <c r="T817" s="167">
        <f>$S$817*$D$817</f>
        <v>0</v>
      </c>
      <c r="U817" s="176"/>
      <c r="V817" s="167">
        <f>$U$817*$D$817</f>
        <v>0</v>
      </c>
      <c r="W817" s="176">
        <v>1</v>
      </c>
      <c r="X817" s="167">
        <f>$W$817*$D$817</f>
        <v>0</v>
      </c>
      <c r="Y817" s="176"/>
      <c r="Z817" s="167">
        <f>$Y$817*$D$817</f>
        <v>0</v>
      </c>
      <c r="AA817" s="176"/>
      <c r="AB817" s="167">
        <f>$AA$817*$D$817</f>
        <v>0</v>
      </c>
      <c r="AC817" s="98">
        <f t="shared" si="12"/>
        <v>0</v>
      </c>
      <c r="AF817" t="s">
        <v>2634</v>
      </c>
    </row>
    <row r="818" spans="1:32" ht="15" customHeight="1" thickBot="1">
      <c r="A818">
        <v>2</v>
      </c>
      <c r="B818" s="995"/>
      <c r="C818" s="997"/>
      <c r="D818" s="999"/>
      <c r="E818" s="162">
        <f>$E$817</f>
        <v>0</v>
      </c>
      <c r="F818" s="163">
        <f>$F$817</f>
        <v>0</v>
      </c>
      <c r="G818" s="164">
        <f>$G$817+$E$818</f>
        <v>0</v>
      </c>
      <c r="H818" s="165">
        <f>$H$817+$F$818</f>
        <v>0</v>
      </c>
      <c r="I818" s="164">
        <f>$I$817+$G$818</f>
        <v>0</v>
      </c>
      <c r="J818" s="165">
        <f>$J$817+$H$818</f>
        <v>0</v>
      </c>
      <c r="K818" s="164">
        <f>$K$817+$I$818</f>
        <v>0</v>
      </c>
      <c r="L818" s="165">
        <f>$L$817+$J$818</f>
        <v>0</v>
      </c>
      <c r="M818" s="164">
        <f>$M$817+$K$818</f>
        <v>0</v>
      </c>
      <c r="N818" s="165">
        <f>$N$817+$L$818</f>
        <v>0</v>
      </c>
      <c r="O818" s="164">
        <f>$O$817+$M$818</f>
        <v>0</v>
      </c>
      <c r="P818" s="165">
        <f>$P$817+$N$818</f>
        <v>0</v>
      </c>
      <c r="Q818" s="164">
        <f>$Q$817+$O$818</f>
        <v>0</v>
      </c>
      <c r="R818" s="165">
        <f>$R$817+$P$818</f>
        <v>0</v>
      </c>
      <c r="S818" s="164">
        <f>$S$817+$Q$818</f>
        <v>0</v>
      </c>
      <c r="T818" s="165">
        <f>$T$817+$R$818</f>
        <v>0</v>
      </c>
      <c r="U818" s="164">
        <f>$U$817+$S$818</f>
        <v>0</v>
      </c>
      <c r="V818" s="165">
        <f>$V$817+$T$818</f>
        <v>0</v>
      </c>
      <c r="W818" s="164">
        <f>$W$817+$U$818</f>
        <v>1</v>
      </c>
      <c r="X818" s="165">
        <f>$X$817+$V$818</f>
        <v>0</v>
      </c>
      <c r="Y818" s="164">
        <f>$Y$817+$W$818</f>
        <v>1</v>
      </c>
      <c r="Z818" s="165">
        <f>$Z$817+$X$818</f>
        <v>0</v>
      </c>
      <c r="AA818" s="164">
        <f>$AA$817+$Y$818</f>
        <v>1</v>
      </c>
      <c r="AB818" s="165">
        <f>$AB$817+$Z$818</f>
        <v>0</v>
      </c>
      <c r="AC818" s="98">
        <f t="shared" si="12"/>
        <v>0</v>
      </c>
    </row>
    <row r="819" spans="1:32" ht="15" customHeight="1">
      <c r="A819">
        <v>1</v>
      </c>
      <c r="B819" s="994" t="str">
        <f>'06.01-ELETRICO E LUMINOTECNICO'!$B$419</f>
        <v>06.10.100.48</v>
      </c>
      <c r="C819" s="996" t="str">
        <f>'06.01-ELETRICO E LUMINOTECNICO'!$C$419</f>
        <v>LUMINÁRIA TIPO PLAFON CIRCULAR, DE SOBREPOR, COM LED DE 12/13 W - FORNECIMENTO E INSTALAÇÃO. AF_09/2024</v>
      </c>
      <c r="D819" s="998">
        <f>'06.01-ELETRICO E LUMINOTECNICO'!$H$419</f>
        <v>0</v>
      </c>
      <c r="E819" s="175"/>
      <c r="F819" s="161">
        <f>$E$819*$D$819</f>
        <v>0</v>
      </c>
      <c r="G819" s="176"/>
      <c r="H819" s="167">
        <f>$G$819*$D$819</f>
        <v>0</v>
      </c>
      <c r="I819" s="176"/>
      <c r="J819" s="167">
        <f>$I$819*$D$819</f>
        <v>0</v>
      </c>
      <c r="K819" s="176"/>
      <c r="L819" s="167">
        <f>$K$819*$D$819</f>
        <v>0</v>
      </c>
      <c r="M819" s="176"/>
      <c r="N819" s="167">
        <f>$M$819*$D$819</f>
        <v>0</v>
      </c>
      <c r="O819" s="176"/>
      <c r="P819" s="167">
        <f>$O$819*$D$819</f>
        <v>0</v>
      </c>
      <c r="Q819" s="176"/>
      <c r="R819" s="167">
        <f>$Q$819*$D$819</f>
        <v>0</v>
      </c>
      <c r="S819" s="176"/>
      <c r="T819" s="167">
        <f>$S$819*$D$819</f>
        <v>0</v>
      </c>
      <c r="U819" s="176"/>
      <c r="V819" s="167">
        <f>$U$819*$D$819</f>
        <v>0</v>
      </c>
      <c r="W819" s="176">
        <v>1</v>
      </c>
      <c r="X819" s="167">
        <f>$W$819*$D$819</f>
        <v>0</v>
      </c>
      <c r="Y819" s="176"/>
      <c r="Z819" s="167">
        <f>$Y$819*$D$819</f>
        <v>0</v>
      </c>
      <c r="AA819" s="176"/>
      <c r="AB819" s="167">
        <f>$AA$819*$D$819</f>
        <v>0</v>
      </c>
      <c r="AC819" s="98">
        <f t="shared" si="12"/>
        <v>0</v>
      </c>
      <c r="AF819" t="s">
        <v>2635</v>
      </c>
    </row>
    <row r="820" spans="1:32" ht="15" customHeight="1" thickBot="1">
      <c r="A820">
        <v>2</v>
      </c>
      <c r="B820" s="995"/>
      <c r="C820" s="997"/>
      <c r="D820" s="999"/>
      <c r="E820" s="162">
        <f>$E$819</f>
        <v>0</v>
      </c>
      <c r="F820" s="163">
        <f>$F$819</f>
        <v>0</v>
      </c>
      <c r="G820" s="164">
        <f>$G$819+$E$820</f>
        <v>0</v>
      </c>
      <c r="H820" s="165">
        <f>$H$819+$F$820</f>
        <v>0</v>
      </c>
      <c r="I820" s="164">
        <f>$I$819+$G$820</f>
        <v>0</v>
      </c>
      <c r="J820" s="165">
        <f>$J$819+$H$820</f>
        <v>0</v>
      </c>
      <c r="K820" s="164">
        <f>$K$819+$I$820</f>
        <v>0</v>
      </c>
      <c r="L820" s="165">
        <f>$L$819+$J$820</f>
        <v>0</v>
      </c>
      <c r="M820" s="164">
        <f>$M$819+$K$820</f>
        <v>0</v>
      </c>
      <c r="N820" s="165">
        <f>$N$819+$L$820</f>
        <v>0</v>
      </c>
      <c r="O820" s="164">
        <f>$O$819+$M$820</f>
        <v>0</v>
      </c>
      <c r="P820" s="165">
        <f>$P$819+$N$820</f>
        <v>0</v>
      </c>
      <c r="Q820" s="164">
        <f>$Q$819+$O$820</f>
        <v>0</v>
      </c>
      <c r="R820" s="165">
        <f>$R$819+$P$820</f>
        <v>0</v>
      </c>
      <c r="S820" s="164">
        <f>$S$819+$Q$820</f>
        <v>0</v>
      </c>
      <c r="T820" s="165">
        <f>$T$819+$R$820</f>
        <v>0</v>
      </c>
      <c r="U820" s="164">
        <f>$U$819+$S$820</f>
        <v>0</v>
      </c>
      <c r="V820" s="165">
        <f>$V$819+$T$820</f>
        <v>0</v>
      </c>
      <c r="W820" s="164">
        <f>$W$819+$U$820</f>
        <v>1</v>
      </c>
      <c r="X820" s="165">
        <f>$X$819+$V$820</f>
        <v>0</v>
      </c>
      <c r="Y820" s="164">
        <f>$Y$819+$W$820</f>
        <v>1</v>
      </c>
      <c r="Z820" s="165">
        <f>$Z$819+$X$820</f>
        <v>0</v>
      </c>
      <c r="AA820" s="164">
        <f>$AA$819+$Y$820</f>
        <v>1</v>
      </c>
      <c r="AB820" s="165">
        <f>$AB$819+$Z$820</f>
        <v>0</v>
      </c>
      <c r="AC820" s="98">
        <f t="shared" si="12"/>
        <v>0</v>
      </c>
    </row>
    <row r="821" spans="1:32" ht="15" customHeight="1">
      <c r="A821">
        <v>1</v>
      </c>
      <c r="B821" s="994" t="str">
        <f>'06.01-ELETRICO E LUMINOTECNICO'!$B$420</f>
        <v>06.10.100.49</v>
      </c>
      <c r="C821" s="996" t="str">
        <f>'06.01-ELETRICO E LUMINOTECNICO'!$C$420</f>
        <v>ARANDELA EXTERNA, TIPO PRATO 30CM, BRAÇO CURVO, E27, COM LÂMPADA LED E27 30W - FORNECIMENTO E INSTALAÇÃO</v>
      </c>
      <c r="D821" s="998">
        <f>'06.01-ELETRICO E LUMINOTECNICO'!$H$420</f>
        <v>0</v>
      </c>
      <c r="E821" s="175"/>
      <c r="F821" s="161">
        <f>$E$821*$D$821</f>
        <v>0</v>
      </c>
      <c r="G821" s="176"/>
      <c r="H821" s="167">
        <f>$G$821*$D$821</f>
        <v>0</v>
      </c>
      <c r="I821" s="176"/>
      <c r="J821" s="167">
        <f>$I$821*$D$821</f>
        <v>0</v>
      </c>
      <c r="K821" s="176"/>
      <c r="L821" s="167">
        <f>$K$821*$D$821</f>
        <v>0</v>
      </c>
      <c r="M821" s="176"/>
      <c r="N821" s="167">
        <f>$M$821*$D$821</f>
        <v>0</v>
      </c>
      <c r="O821" s="176"/>
      <c r="P821" s="167">
        <f>$O$821*$D$821</f>
        <v>0</v>
      </c>
      <c r="Q821" s="176"/>
      <c r="R821" s="167">
        <f>$Q$821*$D$821</f>
        <v>0</v>
      </c>
      <c r="S821" s="176"/>
      <c r="T821" s="167">
        <f>$S$821*$D$821</f>
        <v>0</v>
      </c>
      <c r="U821" s="176"/>
      <c r="V821" s="167">
        <f>$U$821*$D$821</f>
        <v>0</v>
      </c>
      <c r="W821" s="176"/>
      <c r="X821" s="167">
        <f>$W$821*$D$821</f>
        <v>0</v>
      </c>
      <c r="Y821" s="176">
        <v>1</v>
      </c>
      <c r="Z821" s="167">
        <f>$Y$821*$D$821</f>
        <v>0</v>
      </c>
      <c r="AA821" s="176"/>
      <c r="AB821" s="167">
        <f>$AA$821*$D$821</f>
        <v>0</v>
      </c>
      <c r="AC821" s="98">
        <f t="shared" si="12"/>
        <v>0</v>
      </c>
      <c r="AF821" t="s">
        <v>2636</v>
      </c>
    </row>
    <row r="822" spans="1:32" ht="15" customHeight="1" thickBot="1">
      <c r="A822">
        <v>2</v>
      </c>
      <c r="B822" s="995"/>
      <c r="C822" s="997"/>
      <c r="D822" s="999"/>
      <c r="E822" s="162">
        <f>$E$821</f>
        <v>0</v>
      </c>
      <c r="F822" s="163">
        <f>$F$821</f>
        <v>0</v>
      </c>
      <c r="G822" s="164">
        <f>$G$821+$E$822</f>
        <v>0</v>
      </c>
      <c r="H822" s="165">
        <f>$H$821+$F$822</f>
        <v>0</v>
      </c>
      <c r="I822" s="164">
        <f>$I$821+$G$822</f>
        <v>0</v>
      </c>
      <c r="J822" s="165">
        <f>$J$821+$H$822</f>
        <v>0</v>
      </c>
      <c r="K822" s="164">
        <f>$K$821+$I$822</f>
        <v>0</v>
      </c>
      <c r="L822" s="165">
        <f>$L$821+$J$822</f>
        <v>0</v>
      </c>
      <c r="M822" s="164">
        <f>$M$821+$K$822</f>
        <v>0</v>
      </c>
      <c r="N822" s="165">
        <f>$N$821+$L$822</f>
        <v>0</v>
      </c>
      <c r="O822" s="164">
        <f>$O$821+$M$822</f>
        <v>0</v>
      </c>
      <c r="P822" s="165">
        <f>$P$821+$N$822</f>
        <v>0</v>
      </c>
      <c r="Q822" s="164">
        <f>$Q$821+$O$822</f>
        <v>0</v>
      </c>
      <c r="R822" s="165">
        <f>$R$821+$P$822</f>
        <v>0</v>
      </c>
      <c r="S822" s="164">
        <f>$S$821+$Q$822</f>
        <v>0</v>
      </c>
      <c r="T822" s="165">
        <f>$T$821+$R$822</f>
        <v>0</v>
      </c>
      <c r="U822" s="164">
        <f>$U$821+$S$822</f>
        <v>0</v>
      </c>
      <c r="V822" s="165">
        <f>$V$821+$T$822</f>
        <v>0</v>
      </c>
      <c r="W822" s="164">
        <f>$W$821+$U$822</f>
        <v>0</v>
      </c>
      <c r="X822" s="165">
        <f>$X$821+$V$822</f>
        <v>0</v>
      </c>
      <c r="Y822" s="164">
        <f>$Y$821+$W$822</f>
        <v>1</v>
      </c>
      <c r="Z822" s="165">
        <f>$Z$821+$X$822</f>
        <v>0</v>
      </c>
      <c r="AA822" s="164">
        <f>$AA$821+$Y$822</f>
        <v>1</v>
      </c>
      <c r="AB822" s="165">
        <f>$AB$821+$Z$822</f>
        <v>0</v>
      </c>
      <c r="AC822" s="98">
        <f t="shared" si="12"/>
        <v>0</v>
      </c>
    </row>
    <row r="823" spans="1:32" ht="15" customHeight="1">
      <c r="A823">
        <v>1</v>
      </c>
      <c r="B823" s="994" t="str">
        <f>'06.01-ELETRICO E LUMINOTECNICO'!$B$421</f>
        <v>06.10.100.50</v>
      </c>
      <c r="C823" s="996" t="str">
        <f>'06.01-ELETRICO E LUMINOTECNICO'!$C$421</f>
        <v>LUMINÁRIA COMERCIAL COM ALETAS DE SOBREPOR COMPLETA, PARA QUATRO (4) LÂMPADAS TUBULARES
LED 4X18W-ØT8, TEMPERATURA DA COR 6500K, FORNECIMENTO E INSTALAÇÃO, INCLUSIVE BASE E LÂMPADA</v>
      </c>
      <c r="D823" s="998">
        <f>'06.01-ELETRICO E LUMINOTECNICO'!$H$421</f>
        <v>0</v>
      </c>
      <c r="E823" s="175"/>
      <c r="F823" s="161">
        <f>$E$823*$D$823</f>
        <v>0</v>
      </c>
      <c r="G823" s="176"/>
      <c r="H823" s="167">
        <f>$G$823*$D$823</f>
        <v>0</v>
      </c>
      <c r="I823" s="176"/>
      <c r="J823" s="167">
        <f>$I$823*$D$823</f>
        <v>0</v>
      </c>
      <c r="K823" s="176"/>
      <c r="L823" s="167">
        <f>$K$823*$D$823</f>
        <v>0</v>
      </c>
      <c r="M823" s="176"/>
      <c r="N823" s="167">
        <f>$M$823*$D$823</f>
        <v>0</v>
      </c>
      <c r="O823" s="176"/>
      <c r="P823" s="167">
        <f>$O$823*$D$823</f>
        <v>0</v>
      </c>
      <c r="Q823" s="176"/>
      <c r="R823" s="167">
        <f>$Q$823*$D$823</f>
        <v>0</v>
      </c>
      <c r="S823" s="176"/>
      <c r="T823" s="167">
        <f>$S$823*$D$823</f>
        <v>0</v>
      </c>
      <c r="U823" s="176"/>
      <c r="V823" s="167">
        <f>$U$823*$D$823</f>
        <v>0</v>
      </c>
      <c r="W823" s="176"/>
      <c r="X823" s="167">
        <f>$W$823*$D$823</f>
        <v>0</v>
      </c>
      <c r="Y823" s="176">
        <v>1</v>
      </c>
      <c r="Z823" s="167">
        <f>$Y$823*$D$823</f>
        <v>0</v>
      </c>
      <c r="AA823" s="176"/>
      <c r="AB823" s="167">
        <f>$AA$823*$D$823</f>
        <v>0</v>
      </c>
      <c r="AC823" s="98">
        <f t="shared" si="12"/>
        <v>0</v>
      </c>
      <c r="AF823" t="s">
        <v>2637</v>
      </c>
    </row>
    <row r="824" spans="1:32" ht="15" customHeight="1" thickBot="1">
      <c r="A824">
        <v>2</v>
      </c>
      <c r="B824" s="995"/>
      <c r="C824" s="997"/>
      <c r="D824" s="999"/>
      <c r="E824" s="162">
        <f>$E$823</f>
        <v>0</v>
      </c>
      <c r="F824" s="163">
        <f>$F$823</f>
        <v>0</v>
      </c>
      <c r="G824" s="164">
        <f>$G$823+$E$824</f>
        <v>0</v>
      </c>
      <c r="H824" s="165">
        <f>$H$823+$F$824</f>
        <v>0</v>
      </c>
      <c r="I824" s="164">
        <f>$I$823+$G$824</f>
        <v>0</v>
      </c>
      <c r="J824" s="165">
        <f>$J$823+$H$824</f>
        <v>0</v>
      </c>
      <c r="K824" s="164">
        <f>$K$823+$I$824</f>
        <v>0</v>
      </c>
      <c r="L824" s="165">
        <f>$L$823+$J$824</f>
        <v>0</v>
      </c>
      <c r="M824" s="164">
        <f>$M$823+$K$824</f>
        <v>0</v>
      </c>
      <c r="N824" s="165">
        <f>$N$823+$L$824</f>
        <v>0</v>
      </c>
      <c r="O824" s="164">
        <f>$O$823+$M$824</f>
        <v>0</v>
      </c>
      <c r="P824" s="165">
        <f>$P$823+$N$824</f>
        <v>0</v>
      </c>
      <c r="Q824" s="164">
        <f>$Q$823+$O$824</f>
        <v>0</v>
      </c>
      <c r="R824" s="165">
        <f>$R$823+$P$824</f>
        <v>0</v>
      </c>
      <c r="S824" s="164">
        <f>$S$823+$Q$824</f>
        <v>0</v>
      </c>
      <c r="T824" s="165">
        <f>$T$823+$R$824</f>
        <v>0</v>
      </c>
      <c r="U824" s="164">
        <f>$U$823+$S$824</f>
        <v>0</v>
      </c>
      <c r="V824" s="165">
        <f>$V$823+$T$824</f>
        <v>0</v>
      </c>
      <c r="W824" s="164">
        <f>$W$823+$U$824</f>
        <v>0</v>
      </c>
      <c r="X824" s="165">
        <f>$X$823+$V$824</f>
        <v>0</v>
      </c>
      <c r="Y824" s="164">
        <f>$Y$823+$W$824</f>
        <v>1</v>
      </c>
      <c r="Z824" s="165">
        <f>$Z$823+$X$824</f>
        <v>0</v>
      </c>
      <c r="AA824" s="164">
        <f>$AA$823+$Y$824</f>
        <v>1</v>
      </c>
      <c r="AB824" s="165">
        <f>$AB$823+$Z$824</f>
        <v>0</v>
      </c>
      <c r="AC824" s="98">
        <f t="shared" si="12"/>
        <v>0</v>
      </c>
    </row>
    <row r="825" spans="1:32" ht="15" customHeight="1">
      <c r="A825">
        <v>1</v>
      </c>
      <c r="B825" s="994" t="str">
        <f>'06.01-ELETRICO E LUMINOTECNICO'!$B$422</f>
        <v>06.10.100.51</v>
      </c>
      <c r="C825" s="996" t="str">
        <f>'06.01-ELETRICO E LUMINOTECNICO'!$C$422</f>
        <v>REFLETOR LED, PARA PAREDE, 100W IP65, 7500LM - FORNECIMENTO E INSTALAÇÃO</v>
      </c>
      <c r="D825" s="998">
        <f>'06.01-ELETRICO E LUMINOTECNICO'!$H$422</f>
        <v>0</v>
      </c>
      <c r="E825" s="175"/>
      <c r="F825" s="161">
        <f>$E$825*$D$825</f>
        <v>0</v>
      </c>
      <c r="G825" s="176"/>
      <c r="H825" s="167">
        <f>$G$825*$D$825</f>
        <v>0</v>
      </c>
      <c r="I825" s="176"/>
      <c r="J825" s="167">
        <f>$I$825*$D$825</f>
        <v>0</v>
      </c>
      <c r="K825" s="176"/>
      <c r="L825" s="167">
        <f>$K$825*$D$825</f>
        <v>0</v>
      </c>
      <c r="M825" s="176"/>
      <c r="N825" s="167">
        <f>$M$825*$D$825</f>
        <v>0</v>
      </c>
      <c r="O825" s="176"/>
      <c r="P825" s="167">
        <f>$O$825*$D$825</f>
        <v>0</v>
      </c>
      <c r="Q825" s="176"/>
      <c r="R825" s="167">
        <f>$Q$825*$D$825</f>
        <v>0</v>
      </c>
      <c r="S825" s="176"/>
      <c r="T825" s="167">
        <f>$S$825*$D$825</f>
        <v>0</v>
      </c>
      <c r="U825" s="176"/>
      <c r="V825" s="167">
        <f>$U$825*$D$825</f>
        <v>0</v>
      </c>
      <c r="W825" s="176"/>
      <c r="X825" s="167">
        <f>$W$825*$D$825</f>
        <v>0</v>
      </c>
      <c r="Y825" s="176">
        <v>1</v>
      </c>
      <c r="Z825" s="167">
        <f>$Y$825*$D$825</f>
        <v>0</v>
      </c>
      <c r="AA825" s="176"/>
      <c r="AB825" s="167">
        <f>$AA$825*$D$825</f>
        <v>0</v>
      </c>
      <c r="AC825" s="98">
        <f t="shared" si="12"/>
        <v>0</v>
      </c>
      <c r="AF825" t="s">
        <v>2638</v>
      </c>
    </row>
    <row r="826" spans="1:32" ht="15" customHeight="1" thickBot="1">
      <c r="A826">
        <v>2</v>
      </c>
      <c r="B826" s="995"/>
      <c r="C826" s="997"/>
      <c r="D826" s="999"/>
      <c r="E826" s="162">
        <f>$E$825</f>
        <v>0</v>
      </c>
      <c r="F826" s="163">
        <f>$F$825</f>
        <v>0</v>
      </c>
      <c r="G826" s="164">
        <f>$G$825+$E$826</f>
        <v>0</v>
      </c>
      <c r="H826" s="165">
        <f>$H$825+$F$826</f>
        <v>0</v>
      </c>
      <c r="I826" s="164">
        <f>$I$825+$G$826</f>
        <v>0</v>
      </c>
      <c r="J826" s="165">
        <f>$J$825+$H$826</f>
        <v>0</v>
      </c>
      <c r="K826" s="164">
        <f>$K$825+$I$826</f>
        <v>0</v>
      </c>
      <c r="L826" s="165">
        <f>$L$825+$J$826</f>
        <v>0</v>
      </c>
      <c r="M826" s="164">
        <f>$M$825+$K$826</f>
        <v>0</v>
      </c>
      <c r="N826" s="165">
        <f>$N$825+$L$826</f>
        <v>0</v>
      </c>
      <c r="O826" s="164">
        <f>$O$825+$M$826</f>
        <v>0</v>
      </c>
      <c r="P826" s="165">
        <f>$P$825+$N$826</f>
        <v>0</v>
      </c>
      <c r="Q826" s="164">
        <f>$Q$825+$O$826</f>
        <v>0</v>
      </c>
      <c r="R826" s="165">
        <f>$R$825+$P$826</f>
        <v>0</v>
      </c>
      <c r="S826" s="164">
        <f>$S$825+$Q$826</f>
        <v>0</v>
      </c>
      <c r="T826" s="165">
        <f>$T$825+$R$826</f>
        <v>0</v>
      </c>
      <c r="U826" s="164">
        <f>$U$825+$S$826</f>
        <v>0</v>
      </c>
      <c r="V826" s="165">
        <f>$V$825+$T$826</f>
        <v>0</v>
      </c>
      <c r="W826" s="164">
        <f>$W$825+$U$826</f>
        <v>0</v>
      </c>
      <c r="X826" s="165">
        <f>$X$825+$V$826</f>
        <v>0</v>
      </c>
      <c r="Y826" s="164">
        <f>$Y$825+$W$826</f>
        <v>1</v>
      </c>
      <c r="Z826" s="165">
        <f>$Z$825+$X$826</f>
        <v>0</v>
      </c>
      <c r="AA826" s="164">
        <f>$AA$825+$Y$826</f>
        <v>1</v>
      </c>
      <c r="AB826" s="165">
        <f>$AB$825+$Z$826</f>
        <v>0</v>
      </c>
      <c r="AC826" s="98">
        <f t="shared" si="12"/>
        <v>0</v>
      </c>
    </row>
    <row r="827" spans="1:32" ht="15" customHeight="1">
      <c r="A827">
        <v>1</v>
      </c>
      <c r="B827" s="994" t="str">
        <f>'06.01-ELETRICO E LUMINOTECNICO'!$B$423</f>
        <v>06.10.100.52</v>
      </c>
      <c r="C827" s="996" t="str">
        <f>'06.01-ELETRICO E LUMINOTECNICO'!$C$423</f>
        <v>ELETROCALHA PERFURADA (150X50)MM EM CHAPA DE AÇO GALVANIZADO, ESP. 1,25MM (MSG 18), COM TRATAMENTO PRÉ-ZINCADO, INCLUSIVE TAMPA DE ENCAIXE, FIXAÇÃO SUPERIOR, CONEXÕES E ACESSÓRIOS</v>
      </c>
      <c r="D827" s="998">
        <f>'06.01-ELETRICO E LUMINOTECNICO'!$H$423</f>
        <v>0</v>
      </c>
      <c r="E827" s="175"/>
      <c r="F827" s="161">
        <f>$E$827*$D$827</f>
        <v>0</v>
      </c>
      <c r="G827" s="176"/>
      <c r="H827" s="167">
        <f>$G$827*$D$827</f>
        <v>0</v>
      </c>
      <c r="I827" s="176"/>
      <c r="J827" s="167">
        <f>$I$827*$D$827</f>
        <v>0</v>
      </c>
      <c r="K827" s="176"/>
      <c r="L827" s="167">
        <f>$K$827*$D$827</f>
        <v>0</v>
      </c>
      <c r="M827" s="176"/>
      <c r="N827" s="167">
        <f>$M$827*$D$827</f>
        <v>0</v>
      </c>
      <c r="O827" s="176"/>
      <c r="P827" s="167">
        <f>$O$827*$D$827</f>
        <v>0</v>
      </c>
      <c r="Q827" s="176"/>
      <c r="R827" s="167">
        <f>$Q$827*$D$827</f>
        <v>0</v>
      </c>
      <c r="S827" s="176"/>
      <c r="T827" s="167">
        <f>$S$827*$D$827</f>
        <v>0</v>
      </c>
      <c r="U827" s="176"/>
      <c r="V827" s="167">
        <f>$U$827*$D$827</f>
        <v>0</v>
      </c>
      <c r="W827" s="176"/>
      <c r="X827" s="167">
        <f>$W$827*$D$827</f>
        <v>0</v>
      </c>
      <c r="Y827" s="176">
        <v>1</v>
      </c>
      <c r="Z827" s="167">
        <f>$Y$827*$D$827</f>
        <v>0</v>
      </c>
      <c r="AA827" s="176"/>
      <c r="AB827" s="167">
        <f>$AA$827*$D$827</f>
        <v>0</v>
      </c>
      <c r="AC827" s="98">
        <f t="shared" si="12"/>
        <v>0</v>
      </c>
      <c r="AF827" t="s">
        <v>2639</v>
      </c>
    </row>
    <row r="828" spans="1:32" ht="15" customHeight="1" thickBot="1">
      <c r="A828">
        <v>2</v>
      </c>
      <c r="B828" s="995"/>
      <c r="C828" s="997"/>
      <c r="D828" s="999"/>
      <c r="E828" s="162">
        <f>$E$827</f>
        <v>0</v>
      </c>
      <c r="F828" s="163">
        <f>$F$827</f>
        <v>0</v>
      </c>
      <c r="G828" s="164">
        <f>$G$827+$E$828</f>
        <v>0</v>
      </c>
      <c r="H828" s="165">
        <f>$H$827+$F$828</f>
        <v>0</v>
      </c>
      <c r="I828" s="164">
        <f>$I$827+$G$828</f>
        <v>0</v>
      </c>
      <c r="J828" s="165">
        <f>$J$827+$H$828</f>
        <v>0</v>
      </c>
      <c r="K828" s="164">
        <f>$K$827+$I$828</f>
        <v>0</v>
      </c>
      <c r="L828" s="165">
        <f>$L$827+$J$828</f>
        <v>0</v>
      </c>
      <c r="M828" s="164">
        <f>$M$827+$K$828</f>
        <v>0</v>
      </c>
      <c r="N828" s="165">
        <f>$N$827+$L$828</f>
        <v>0</v>
      </c>
      <c r="O828" s="164">
        <f>$O$827+$M$828</f>
        <v>0</v>
      </c>
      <c r="P828" s="165">
        <f>$P$827+$N$828</f>
        <v>0</v>
      </c>
      <c r="Q828" s="164">
        <f>$Q$827+$O$828</f>
        <v>0</v>
      </c>
      <c r="R828" s="165">
        <f>$R$827+$P$828</f>
        <v>0</v>
      </c>
      <c r="S828" s="164">
        <f>$S$827+$Q$828</f>
        <v>0</v>
      </c>
      <c r="T828" s="165">
        <f>$T$827+$R$828</f>
        <v>0</v>
      </c>
      <c r="U828" s="164">
        <f>$U$827+$S$828</f>
        <v>0</v>
      </c>
      <c r="V828" s="165">
        <f>$V$827+$T$828</f>
        <v>0</v>
      </c>
      <c r="W828" s="164">
        <f>$W$827+$U$828</f>
        <v>0</v>
      </c>
      <c r="X828" s="165">
        <f>$X$827+$V$828</f>
        <v>0</v>
      </c>
      <c r="Y828" s="164">
        <f>$Y$827+$W$828</f>
        <v>1</v>
      </c>
      <c r="Z828" s="165">
        <f>$Z$827+$X$828</f>
        <v>0</v>
      </c>
      <c r="AA828" s="164">
        <f>$AA$827+$Y$828</f>
        <v>1</v>
      </c>
      <c r="AB828" s="165">
        <f>$AB$827+$Z$828</f>
        <v>0</v>
      </c>
      <c r="AC828" s="98">
        <f t="shared" si="12"/>
        <v>0</v>
      </c>
    </row>
    <row r="829" spans="1:32" ht="13.5" thickBot="1">
      <c r="B829" s="76" t="str">
        <f>'06.01-ELETRICO E LUMINOTECNICO'!$B$424</f>
        <v>06.11.000</v>
      </c>
      <c r="C829" s="40" t="str">
        <f>'06.01-ELETRICO E LUMINOTECNICO'!$C$424</f>
        <v>BLOCO M</v>
      </c>
      <c r="D829" s="106">
        <f>'06.01-ELETRICO E LUMINOTECNICO'!$H$424</f>
        <v>0</v>
      </c>
      <c r="E829" s="177"/>
      <c r="F829" s="178"/>
      <c r="G829" s="179"/>
      <c r="H829" s="180"/>
      <c r="I829" s="179"/>
      <c r="J829" s="180"/>
      <c r="K829" s="179"/>
      <c r="L829" s="180"/>
      <c r="M829" s="179"/>
      <c r="N829" s="180"/>
      <c r="O829" s="179"/>
      <c r="P829" s="180"/>
      <c r="Q829" s="179"/>
      <c r="R829" s="180"/>
      <c r="S829" s="179"/>
      <c r="T829" s="180"/>
      <c r="U829" s="179"/>
      <c r="V829" s="180"/>
      <c r="W829" s="179"/>
      <c r="X829" s="180"/>
      <c r="Y829" s="179"/>
      <c r="Z829" s="180"/>
      <c r="AA829" s="179"/>
      <c r="AB829" s="180"/>
      <c r="AC829" s="98">
        <f t="shared" si="12"/>
        <v>0</v>
      </c>
      <c r="AF829" s="200" t="s">
        <v>1271</v>
      </c>
    </row>
    <row r="830" spans="1:32" ht="15" customHeight="1">
      <c r="A830">
        <v>1</v>
      </c>
      <c r="B830" s="994" t="str">
        <f>'06.01-ELETRICO E LUMINOTECNICO'!$B$425</f>
        <v>06.11.100.01</v>
      </c>
      <c r="C830" s="996" t="str">
        <f>'06.01-ELETRICO E LUMINOTECNICO'!$C$425</f>
        <v>REMOÇÃO DE INSTALAÇÕES ELÉTRICAS (INTERRUPTORES/TOMADAS), INCLUSIVE RECOMPOSIÇÃO COM ARGAMASSA E ACABAMENTO EM MASSA LÁTEX</v>
      </c>
      <c r="D830" s="998">
        <f>'06.01-ELETRICO E LUMINOTECNICO'!$H$425</f>
        <v>0</v>
      </c>
      <c r="E830" s="175"/>
      <c r="F830" s="161">
        <f>$E$830*$D$830</f>
        <v>0</v>
      </c>
      <c r="G830" s="176"/>
      <c r="H830" s="167">
        <f>$G$830*$D$830</f>
        <v>0</v>
      </c>
      <c r="I830" s="176"/>
      <c r="J830" s="167">
        <f>$I$830*$D$830</f>
        <v>0</v>
      </c>
      <c r="K830" s="176"/>
      <c r="L830" s="167">
        <f>$K$830*$D$830</f>
        <v>0</v>
      </c>
      <c r="M830" s="176"/>
      <c r="N830" s="167">
        <f>$M$830*$D$830</f>
        <v>0</v>
      </c>
      <c r="O830" s="176"/>
      <c r="P830" s="167">
        <f>$O$830*$D$830</f>
        <v>0</v>
      </c>
      <c r="Q830" s="176"/>
      <c r="R830" s="167">
        <f>$Q$830*$D$830</f>
        <v>0</v>
      </c>
      <c r="S830" s="176"/>
      <c r="T830" s="167">
        <f>$S$830*$D$830</f>
        <v>0</v>
      </c>
      <c r="U830" s="176"/>
      <c r="V830" s="167">
        <f>$U$830*$D$830</f>
        <v>0</v>
      </c>
      <c r="W830" s="176"/>
      <c r="X830" s="167">
        <f>$W$830*$D$830</f>
        <v>0</v>
      </c>
      <c r="Y830" s="176">
        <v>1</v>
      </c>
      <c r="Z830" s="167">
        <f>$Y$830*$D$830</f>
        <v>0</v>
      </c>
      <c r="AA830" s="176"/>
      <c r="AB830" s="167">
        <f>$AA$830*$D$830</f>
        <v>0</v>
      </c>
      <c r="AC830" s="98">
        <f t="shared" si="12"/>
        <v>0</v>
      </c>
      <c r="AF830" t="s">
        <v>2640</v>
      </c>
    </row>
    <row r="831" spans="1:32" ht="15" customHeight="1" thickBot="1">
      <c r="A831">
        <v>2</v>
      </c>
      <c r="B831" s="995"/>
      <c r="C831" s="997"/>
      <c r="D831" s="999"/>
      <c r="E831" s="162">
        <f>$E$830</f>
        <v>0</v>
      </c>
      <c r="F831" s="163">
        <f>$F$830</f>
        <v>0</v>
      </c>
      <c r="G831" s="164">
        <f>$G$830+$E$831</f>
        <v>0</v>
      </c>
      <c r="H831" s="165">
        <f>$H$830+$F$831</f>
        <v>0</v>
      </c>
      <c r="I831" s="164">
        <f>$I$830+$G$831</f>
        <v>0</v>
      </c>
      <c r="J831" s="165">
        <f>$J$830+$H$831</f>
        <v>0</v>
      </c>
      <c r="K831" s="164">
        <f>$K$830+$I$831</f>
        <v>0</v>
      </c>
      <c r="L831" s="165">
        <f>$L$830+$J$831</f>
        <v>0</v>
      </c>
      <c r="M831" s="164">
        <f>$M$830+$K$831</f>
        <v>0</v>
      </c>
      <c r="N831" s="165">
        <f>$N$830+$L$831</f>
        <v>0</v>
      </c>
      <c r="O831" s="164">
        <f>$O$830+$M$831</f>
        <v>0</v>
      </c>
      <c r="P831" s="165">
        <f>$P$830+$N$831</f>
        <v>0</v>
      </c>
      <c r="Q831" s="164">
        <f>$Q$830+$O$831</f>
        <v>0</v>
      </c>
      <c r="R831" s="165">
        <f>$R$830+$P$831</f>
        <v>0</v>
      </c>
      <c r="S831" s="164">
        <f>$S$830+$Q$831</f>
        <v>0</v>
      </c>
      <c r="T831" s="165">
        <f>$T$830+$R$831</f>
        <v>0</v>
      </c>
      <c r="U831" s="164">
        <f>$U$830+$S$831</f>
        <v>0</v>
      </c>
      <c r="V831" s="165">
        <f>$V$830+$T$831</f>
        <v>0</v>
      </c>
      <c r="W831" s="164">
        <f>$W$830+$U$831</f>
        <v>0</v>
      </c>
      <c r="X831" s="165">
        <f>$X$830+$V$831</f>
        <v>0</v>
      </c>
      <c r="Y831" s="164">
        <f>$Y$830+$W$831</f>
        <v>1</v>
      </c>
      <c r="Z831" s="165">
        <f>$Z$830+$X$831</f>
        <v>0</v>
      </c>
      <c r="AA831" s="164">
        <f>$AA$830+$Y$831</f>
        <v>1</v>
      </c>
      <c r="AB831" s="165">
        <f>$AB$830+$Z$831</f>
        <v>0</v>
      </c>
      <c r="AC831" s="98">
        <f t="shared" si="12"/>
        <v>0</v>
      </c>
    </row>
    <row r="832" spans="1:32" ht="15" customHeight="1">
      <c r="A832">
        <v>1</v>
      </c>
      <c r="B832" s="994" t="str">
        <f>'06.01-ELETRICO E LUMINOTECNICO'!$B$426</f>
        <v>06.11.100.02</v>
      </c>
      <c r="C832" s="996" t="str">
        <f>'06.01-ELETRICO E LUMINOTECNICO'!$C$426</f>
        <v>REMOÇÃO DE INSTALAÇÕES ELÉTRICAS (QUADROS), INCLUSIVE RECOMPOSIÇÃO COM ARGAMASSA E ACABAMENTO EM MASSA LÁTEX</v>
      </c>
      <c r="D832" s="998">
        <f>'06.01-ELETRICO E LUMINOTECNICO'!$H$426</f>
        <v>0</v>
      </c>
      <c r="E832" s="175"/>
      <c r="F832" s="161">
        <f>$E$832*$D$832</f>
        <v>0</v>
      </c>
      <c r="G832" s="176"/>
      <c r="H832" s="167">
        <f>$G$832*$D$832</f>
        <v>0</v>
      </c>
      <c r="I832" s="176"/>
      <c r="J832" s="167">
        <f>$I$832*$D$832</f>
        <v>0</v>
      </c>
      <c r="K832" s="176"/>
      <c r="L832" s="167">
        <f>$K$832*$D$832</f>
        <v>0</v>
      </c>
      <c r="M832" s="176"/>
      <c r="N832" s="167">
        <f>$M$832*$D$832</f>
        <v>0</v>
      </c>
      <c r="O832" s="176"/>
      <c r="P832" s="167">
        <f>$O$832*$D$832</f>
        <v>0</v>
      </c>
      <c r="Q832" s="176"/>
      <c r="R832" s="167">
        <f>$Q$832*$D$832</f>
        <v>0</v>
      </c>
      <c r="S832" s="176"/>
      <c r="T832" s="167">
        <f>$S$832*$D$832</f>
        <v>0</v>
      </c>
      <c r="U832" s="176"/>
      <c r="V832" s="167">
        <f>$U$832*$D$832</f>
        <v>0</v>
      </c>
      <c r="W832" s="176"/>
      <c r="X832" s="167">
        <f>$W$832*$D$832</f>
        <v>0</v>
      </c>
      <c r="Y832" s="176">
        <v>1</v>
      </c>
      <c r="Z832" s="167">
        <f>$Y$832*$D$832</f>
        <v>0</v>
      </c>
      <c r="AA832" s="176"/>
      <c r="AB832" s="167">
        <f>$AA$832*$D$832</f>
        <v>0</v>
      </c>
      <c r="AC832" s="98">
        <f t="shared" si="12"/>
        <v>0</v>
      </c>
      <c r="AF832" t="s">
        <v>2641</v>
      </c>
    </row>
    <row r="833" spans="1:32" ht="15" customHeight="1" thickBot="1">
      <c r="A833">
        <v>2</v>
      </c>
      <c r="B833" s="995"/>
      <c r="C833" s="997"/>
      <c r="D833" s="999"/>
      <c r="E833" s="162">
        <f>$E$832</f>
        <v>0</v>
      </c>
      <c r="F833" s="163">
        <f>$F$832</f>
        <v>0</v>
      </c>
      <c r="G833" s="164">
        <f>$G$832+$E$833</f>
        <v>0</v>
      </c>
      <c r="H833" s="165">
        <f>$H$832+$F$833</f>
        <v>0</v>
      </c>
      <c r="I833" s="164">
        <f>$I$832+$G$833</f>
        <v>0</v>
      </c>
      <c r="J833" s="165">
        <f>$J$832+$H$833</f>
        <v>0</v>
      </c>
      <c r="K833" s="164">
        <f>$K$832+$I$833</f>
        <v>0</v>
      </c>
      <c r="L833" s="165">
        <f>$L$832+$J$833</f>
        <v>0</v>
      </c>
      <c r="M833" s="164">
        <f>$M$832+$K$833</f>
        <v>0</v>
      </c>
      <c r="N833" s="165">
        <f>$N$832+$L$833</f>
        <v>0</v>
      </c>
      <c r="O833" s="164">
        <f>$O$832+$M$833</f>
        <v>0</v>
      </c>
      <c r="P833" s="165">
        <f>$P$832+$N$833</f>
        <v>0</v>
      </c>
      <c r="Q833" s="164">
        <f>$Q$832+$O$833</f>
        <v>0</v>
      </c>
      <c r="R833" s="165">
        <f>$R$832+$P$833</f>
        <v>0</v>
      </c>
      <c r="S833" s="164">
        <f>$S$832+$Q$833</f>
        <v>0</v>
      </c>
      <c r="T833" s="165">
        <f>$T$832+$R$833</f>
        <v>0</v>
      </c>
      <c r="U833" s="164">
        <f>$U$832+$S$833</f>
        <v>0</v>
      </c>
      <c r="V833" s="165">
        <f>$V$832+$T$833</f>
        <v>0</v>
      </c>
      <c r="W833" s="164">
        <f>$W$832+$U$833</f>
        <v>0</v>
      </c>
      <c r="X833" s="165">
        <f>$X$832+$V$833</f>
        <v>0</v>
      </c>
      <c r="Y833" s="164">
        <f>$Y$832+$W$833</f>
        <v>1</v>
      </c>
      <c r="Z833" s="165">
        <f>$Z$832+$X$833</f>
        <v>0</v>
      </c>
      <c r="AA833" s="164">
        <f>$AA$832+$Y$833</f>
        <v>1</v>
      </c>
      <c r="AB833" s="165">
        <f>$AB$832+$Z$833</f>
        <v>0</v>
      </c>
      <c r="AC833" s="98">
        <f t="shared" si="12"/>
        <v>0</v>
      </c>
    </row>
    <row r="834" spans="1:32" ht="15" customHeight="1">
      <c r="A834">
        <v>1</v>
      </c>
      <c r="B834" s="994" t="str">
        <f>'06.01-ELETRICO E LUMINOTECNICO'!$B$427</f>
        <v>06.11.100.03</v>
      </c>
      <c r="C834" s="996" t="str">
        <f>'06.01-ELETRICO E LUMINOTECNICO'!$C$427</f>
        <v>REMOÇÃO DE INSTALAÇÕES ELÉTRICAS (CABOS/ELETRODUTOS), INCLUSIVE RECOMPOSIÇÃO COM ARGAMASSA E ACABAMENTO EM MASSA LÁTEX</v>
      </c>
      <c r="D834" s="998">
        <f>'06.01-ELETRICO E LUMINOTECNICO'!$H$427</f>
        <v>0</v>
      </c>
      <c r="E834" s="175"/>
      <c r="F834" s="161">
        <f>$E$834*$D$834</f>
        <v>0</v>
      </c>
      <c r="G834" s="176"/>
      <c r="H834" s="167">
        <f>$G$834*$D$834</f>
        <v>0</v>
      </c>
      <c r="I834" s="176"/>
      <c r="J834" s="167">
        <f>$I$834*$D$834</f>
        <v>0</v>
      </c>
      <c r="K834" s="176"/>
      <c r="L834" s="167">
        <f>$K$834*$D$834</f>
        <v>0</v>
      </c>
      <c r="M834" s="176"/>
      <c r="N834" s="167">
        <f>$M$834*$D$834</f>
        <v>0</v>
      </c>
      <c r="O834" s="176"/>
      <c r="P834" s="167">
        <f>$O$834*$D$834</f>
        <v>0</v>
      </c>
      <c r="Q834" s="176"/>
      <c r="R834" s="167">
        <f>$Q$834*$D$834</f>
        <v>0</v>
      </c>
      <c r="S834" s="176"/>
      <c r="T834" s="167">
        <f>$S$834*$D$834</f>
        <v>0</v>
      </c>
      <c r="U834" s="176"/>
      <c r="V834" s="167">
        <f>$U$834*$D$834</f>
        <v>0</v>
      </c>
      <c r="W834" s="176"/>
      <c r="X834" s="167">
        <f>$W$834*$D$834</f>
        <v>0</v>
      </c>
      <c r="Y834" s="176">
        <v>1</v>
      </c>
      <c r="Z834" s="167">
        <f>$Y$834*$D$834</f>
        <v>0</v>
      </c>
      <c r="AA834" s="176"/>
      <c r="AB834" s="167">
        <f>$AA$834*$D$834</f>
        <v>0</v>
      </c>
      <c r="AC834" s="98">
        <f t="shared" si="12"/>
        <v>0</v>
      </c>
      <c r="AF834" t="s">
        <v>2642</v>
      </c>
    </row>
    <row r="835" spans="1:32" ht="15" customHeight="1" thickBot="1">
      <c r="A835">
        <v>2</v>
      </c>
      <c r="B835" s="995"/>
      <c r="C835" s="997"/>
      <c r="D835" s="999"/>
      <c r="E835" s="162">
        <f>$E$834</f>
        <v>0</v>
      </c>
      <c r="F835" s="163">
        <f>$F$834</f>
        <v>0</v>
      </c>
      <c r="G835" s="164">
        <f>$G$834+$E$835</f>
        <v>0</v>
      </c>
      <c r="H835" s="165">
        <f>$H$834+$F$835</f>
        <v>0</v>
      </c>
      <c r="I835" s="164">
        <f>$I$834+$G$835</f>
        <v>0</v>
      </c>
      <c r="J835" s="165">
        <f>$J$834+$H$835</f>
        <v>0</v>
      </c>
      <c r="K835" s="164">
        <f>$K$834+$I$835</f>
        <v>0</v>
      </c>
      <c r="L835" s="165">
        <f>$L$834+$J$835</f>
        <v>0</v>
      </c>
      <c r="M835" s="164">
        <f>$M$834+$K$835</f>
        <v>0</v>
      </c>
      <c r="N835" s="165">
        <f>$N$834+$L$835</f>
        <v>0</v>
      </c>
      <c r="O835" s="164">
        <f>$O$834+$M$835</f>
        <v>0</v>
      </c>
      <c r="P835" s="165">
        <f>$P$834+$N$835</f>
        <v>0</v>
      </c>
      <c r="Q835" s="164">
        <f>$Q$834+$O$835</f>
        <v>0</v>
      </c>
      <c r="R835" s="165">
        <f>$R$834+$P$835</f>
        <v>0</v>
      </c>
      <c r="S835" s="164">
        <f>$S$834+$Q$835</f>
        <v>0</v>
      </c>
      <c r="T835" s="165">
        <f>$T$834+$R$835</f>
        <v>0</v>
      </c>
      <c r="U835" s="164">
        <f>$U$834+$S$835</f>
        <v>0</v>
      </c>
      <c r="V835" s="165">
        <f>$V$834+$T$835</f>
        <v>0</v>
      </c>
      <c r="W835" s="164">
        <f>$W$834+$U$835</f>
        <v>0</v>
      </c>
      <c r="X835" s="165">
        <f>$X$834+$V$835</f>
        <v>0</v>
      </c>
      <c r="Y835" s="164">
        <f>$Y$834+$W$835</f>
        <v>1</v>
      </c>
      <c r="Z835" s="165">
        <f>$Z$834+$X$835</f>
        <v>0</v>
      </c>
      <c r="AA835" s="164">
        <f>$AA$834+$Y$835</f>
        <v>1</v>
      </c>
      <c r="AB835" s="165">
        <f>$AB$834+$Z$835</f>
        <v>0</v>
      </c>
      <c r="AC835" s="98">
        <f t="shared" si="12"/>
        <v>0</v>
      </c>
    </row>
    <row r="836" spans="1:32" ht="15" customHeight="1">
      <c r="A836">
        <v>1</v>
      </c>
      <c r="B836" s="994" t="str">
        <f>'06.01-ELETRICO E LUMINOTECNICO'!$B$428</f>
        <v>06.11.100.04</v>
      </c>
      <c r="C836" s="996" t="str">
        <f>'06.01-ELETRICO E LUMINOTECNICO'!$C$428</f>
        <v>QUADRO DE DISTRIBUIÇÃO COM BARRAMENTO TRIFÁSICO, DE SOBREPOR, EM CHAPA DE AÇO GALVANIZADO, PARA 24 DISJUNTORES DIN</v>
      </c>
      <c r="D836" s="998">
        <f>'06.01-ELETRICO E LUMINOTECNICO'!$H$428</f>
        <v>0</v>
      </c>
      <c r="E836" s="175"/>
      <c r="F836" s="161">
        <f>$E$836*$D$836</f>
        <v>0</v>
      </c>
      <c r="G836" s="176"/>
      <c r="H836" s="167">
        <f>$G$836*$D$836</f>
        <v>0</v>
      </c>
      <c r="I836" s="176"/>
      <c r="J836" s="167">
        <f>$I$836*$D$836</f>
        <v>0</v>
      </c>
      <c r="K836" s="176"/>
      <c r="L836" s="167">
        <f>$K$836*$D$836</f>
        <v>0</v>
      </c>
      <c r="M836" s="176"/>
      <c r="N836" s="167">
        <f>$M$836*$D$836</f>
        <v>0</v>
      </c>
      <c r="O836" s="176"/>
      <c r="P836" s="167">
        <f>$O$836*$D$836</f>
        <v>0</v>
      </c>
      <c r="Q836" s="176"/>
      <c r="R836" s="167">
        <f>$Q$836*$D$836</f>
        <v>0</v>
      </c>
      <c r="S836" s="176"/>
      <c r="T836" s="167">
        <f>$S$836*$D$836</f>
        <v>0</v>
      </c>
      <c r="U836" s="176"/>
      <c r="V836" s="167">
        <f>$U$836*$D$836</f>
        <v>0</v>
      </c>
      <c r="W836" s="176"/>
      <c r="X836" s="167">
        <f>$W$836*$D$836</f>
        <v>0</v>
      </c>
      <c r="Y836" s="176">
        <v>1</v>
      </c>
      <c r="Z836" s="167">
        <f>$Y$836*$D$836</f>
        <v>0</v>
      </c>
      <c r="AA836" s="176"/>
      <c r="AB836" s="167">
        <f>$AA$836*$D$836</f>
        <v>0</v>
      </c>
      <c r="AC836" s="98">
        <f t="shared" si="12"/>
        <v>0</v>
      </c>
      <c r="AF836" t="s">
        <v>2643</v>
      </c>
    </row>
    <row r="837" spans="1:32" ht="15" customHeight="1" thickBot="1">
      <c r="A837">
        <v>2</v>
      </c>
      <c r="B837" s="995"/>
      <c r="C837" s="997"/>
      <c r="D837" s="999"/>
      <c r="E837" s="162">
        <f>$E$836</f>
        <v>0</v>
      </c>
      <c r="F837" s="163">
        <f>$F$836</f>
        <v>0</v>
      </c>
      <c r="G837" s="164">
        <f>$G$836+$E$837</f>
        <v>0</v>
      </c>
      <c r="H837" s="165">
        <f>$H$836+$F$837</f>
        <v>0</v>
      </c>
      <c r="I837" s="164">
        <f>$I$836+$G$837</f>
        <v>0</v>
      </c>
      <c r="J837" s="165">
        <f>$J$836+$H$837</f>
        <v>0</v>
      </c>
      <c r="K837" s="164">
        <f>$K$836+$I$837</f>
        <v>0</v>
      </c>
      <c r="L837" s="165">
        <f>$L$836+$J$837</f>
        <v>0</v>
      </c>
      <c r="M837" s="164">
        <f>$M$836+$K$837</f>
        <v>0</v>
      </c>
      <c r="N837" s="165">
        <f>$N$836+$L$837</f>
        <v>0</v>
      </c>
      <c r="O837" s="164">
        <f>$O$836+$M$837</f>
        <v>0</v>
      </c>
      <c r="P837" s="165">
        <f>$P$836+$N$837</f>
        <v>0</v>
      </c>
      <c r="Q837" s="164">
        <f>$Q$836+$O$837</f>
        <v>0</v>
      </c>
      <c r="R837" s="165">
        <f>$R$836+$P$837</f>
        <v>0</v>
      </c>
      <c r="S837" s="164">
        <f>$S$836+$Q$837</f>
        <v>0</v>
      </c>
      <c r="T837" s="165">
        <f>$T$836+$R$837</f>
        <v>0</v>
      </c>
      <c r="U837" s="164">
        <f>$U$836+$S$837</f>
        <v>0</v>
      </c>
      <c r="V837" s="165">
        <f>$V$836+$T$837</f>
        <v>0</v>
      </c>
      <c r="W837" s="164">
        <f>$W$836+$U$837</f>
        <v>0</v>
      </c>
      <c r="X837" s="165">
        <f>$X$836+$V$837</f>
        <v>0</v>
      </c>
      <c r="Y837" s="164">
        <f>$Y$836+$W$837</f>
        <v>1</v>
      </c>
      <c r="Z837" s="165">
        <f>$Z$836+$X$837</f>
        <v>0</v>
      </c>
      <c r="AA837" s="164">
        <f>$AA$836+$Y$837</f>
        <v>1</v>
      </c>
      <c r="AB837" s="165">
        <f>$AB$836+$Z$837</f>
        <v>0</v>
      </c>
      <c r="AC837" s="98">
        <f t="shared" si="12"/>
        <v>0</v>
      </c>
    </row>
    <row r="838" spans="1:32" ht="15" customHeight="1">
      <c r="A838">
        <v>1</v>
      </c>
      <c r="B838" s="994" t="str">
        <f>'06.01-ELETRICO E LUMINOTECNICO'!$B$429</f>
        <v>06.11.100.05</v>
      </c>
      <c r="C838" s="996" t="str">
        <f>'06.01-ELETRICO E LUMINOTECNICO'!$C$429</f>
        <v>QUADRO DE DISTRIBUIÇÃO COM BARRAMENTO TRIFÁSICO, DE SOBREPOR, EM CHAPA DE AÇO GALVANIZADO, PARA 36 DISJUNTORES DIN</v>
      </c>
      <c r="D838" s="998">
        <f>'06.01-ELETRICO E LUMINOTECNICO'!$H$429</f>
        <v>0</v>
      </c>
      <c r="E838" s="175"/>
      <c r="F838" s="161">
        <f>$E$838*$D$838</f>
        <v>0</v>
      </c>
      <c r="G838" s="176"/>
      <c r="H838" s="167">
        <f>$G$838*$D$838</f>
        <v>0</v>
      </c>
      <c r="I838" s="176"/>
      <c r="J838" s="167">
        <f>$I$838*$D$838</f>
        <v>0</v>
      </c>
      <c r="K838" s="176"/>
      <c r="L838" s="167">
        <f>$K$838*$D$838</f>
        <v>0</v>
      </c>
      <c r="M838" s="176"/>
      <c r="N838" s="167">
        <f>$M$838*$D$838</f>
        <v>0</v>
      </c>
      <c r="O838" s="176"/>
      <c r="P838" s="167">
        <f>$O$838*$D$838</f>
        <v>0</v>
      </c>
      <c r="Q838" s="176"/>
      <c r="R838" s="167">
        <f>$Q$838*$D$838</f>
        <v>0</v>
      </c>
      <c r="S838" s="176"/>
      <c r="T838" s="167">
        <f>$S$838*$D$838</f>
        <v>0</v>
      </c>
      <c r="U838" s="176"/>
      <c r="V838" s="167">
        <f>$U$838*$D$838</f>
        <v>0</v>
      </c>
      <c r="W838" s="176"/>
      <c r="X838" s="167">
        <f>$W$838*$D$838</f>
        <v>0</v>
      </c>
      <c r="Y838" s="176">
        <v>1</v>
      </c>
      <c r="Z838" s="167">
        <f>$Y$838*$D$838</f>
        <v>0</v>
      </c>
      <c r="AA838" s="176"/>
      <c r="AB838" s="167">
        <f>$AA$838*$D$838</f>
        <v>0</v>
      </c>
      <c r="AC838" s="98">
        <f t="shared" si="12"/>
        <v>0</v>
      </c>
      <c r="AF838" t="s">
        <v>2644</v>
      </c>
    </row>
    <row r="839" spans="1:32" ht="15" customHeight="1" thickBot="1">
      <c r="A839">
        <v>2</v>
      </c>
      <c r="B839" s="995"/>
      <c r="C839" s="997"/>
      <c r="D839" s="999"/>
      <c r="E839" s="162">
        <f>$E$838</f>
        <v>0</v>
      </c>
      <c r="F839" s="163">
        <f>$F$838</f>
        <v>0</v>
      </c>
      <c r="G839" s="164">
        <f>$G$838+$E$839</f>
        <v>0</v>
      </c>
      <c r="H839" s="165">
        <f>$H$838+$F$839</f>
        <v>0</v>
      </c>
      <c r="I839" s="164">
        <f>$I$838+$G$839</f>
        <v>0</v>
      </c>
      <c r="J839" s="165">
        <f>$J$838+$H$839</f>
        <v>0</v>
      </c>
      <c r="K839" s="164">
        <f>$K$838+$I$839</f>
        <v>0</v>
      </c>
      <c r="L839" s="165">
        <f>$L$838+$J$839</f>
        <v>0</v>
      </c>
      <c r="M839" s="164">
        <f>$M$838+$K$839</f>
        <v>0</v>
      </c>
      <c r="N839" s="165">
        <f>$N$838+$L$839</f>
        <v>0</v>
      </c>
      <c r="O839" s="164">
        <f>$O$838+$M$839</f>
        <v>0</v>
      </c>
      <c r="P839" s="165">
        <f>$P$838+$N$839</f>
        <v>0</v>
      </c>
      <c r="Q839" s="164">
        <f>$Q$838+$O$839</f>
        <v>0</v>
      </c>
      <c r="R839" s="165">
        <f>$R$838+$P$839</f>
        <v>0</v>
      </c>
      <c r="S839" s="164">
        <f>$S$838+$Q$839</f>
        <v>0</v>
      </c>
      <c r="T839" s="165">
        <f>$T$838+$R$839</f>
        <v>0</v>
      </c>
      <c r="U839" s="164">
        <f>$U$838+$S$839</f>
        <v>0</v>
      </c>
      <c r="V839" s="165">
        <f>$V$838+$T$839</f>
        <v>0</v>
      </c>
      <c r="W839" s="164">
        <f>$W$838+$U$839</f>
        <v>0</v>
      </c>
      <c r="X839" s="165">
        <f>$X$838+$V$839</f>
        <v>0</v>
      </c>
      <c r="Y839" s="164">
        <f>$Y$838+$W$839</f>
        <v>1</v>
      </c>
      <c r="Z839" s="165">
        <f>$Z$838+$X$839</f>
        <v>0</v>
      </c>
      <c r="AA839" s="164">
        <f>$AA$838+$Y$839</f>
        <v>1</v>
      </c>
      <c r="AB839" s="165">
        <f>$AB$838+$Z$839</f>
        <v>0</v>
      </c>
      <c r="AC839" s="98">
        <f t="shared" si="12"/>
        <v>0</v>
      </c>
    </row>
    <row r="840" spans="1:32" ht="15" customHeight="1">
      <c r="A840">
        <v>1</v>
      </c>
      <c r="B840" s="994" t="str">
        <f>'06.01-ELETRICO E LUMINOTECNICO'!$B$430</f>
        <v>06.11.100.06</v>
      </c>
      <c r="C840" s="996" t="str">
        <f>'06.01-ELETRICO E LUMINOTECNICO'!$C$430</f>
        <v>DISJUNTOR DR TETRAPOLAR 20A - FORNECIMENTO E INSTALAÇÃO</v>
      </c>
      <c r="D840" s="998">
        <f>'06.01-ELETRICO E LUMINOTECNICO'!$H$430</f>
        <v>0</v>
      </c>
      <c r="E840" s="175"/>
      <c r="F840" s="161">
        <f>$E$840*$D$840</f>
        <v>0</v>
      </c>
      <c r="G840" s="176"/>
      <c r="H840" s="167">
        <f>$G$840*$D$840</f>
        <v>0</v>
      </c>
      <c r="I840" s="176"/>
      <c r="J840" s="167">
        <f>$I$840*$D$840</f>
        <v>0</v>
      </c>
      <c r="K840" s="176"/>
      <c r="L840" s="167">
        <f>$K$840*$D$840</f>
        <v>0</v>
      </c>
      <c r="M840" s="176"/>
      <c r="N840" s="167">
        <f>$M$840*$D$840</f>
        <v>0</v>
      </c>
      <c r="O840" s="176"/>
      <c r="P840" s="167">
        <f>$O$840*$D$840</f>
        <v>0</v>
      </c>
      <c r="Q840" s="176"/>
      <c r="R840" s="167">
        <f>$Q$840*$D$840</f>
        <v>0</v>
      </c>
      <c r="S840" s="176"/>
      <c r="T840" s="167">
        <f>$S$840*$D$840</f>
        <v>0</v>
      </c>
      <c r="U840" s="176"/>
      <c r="V840" s="167">
        <f>$U$840*$D$840</f>
        <v>0</v>
      </c>
      <c r="W840" s="176"/>
      <c r="X840" s="167">
        <f>$W$840*$D$840</f>
        <v>0</v>
      </c>
      <c r="Y840" s="176">
        <v>1</v>
      </c>
      <c r="Z840" s="167">
        <f>$Y$840*$D$840</f>
        <v>0</v>
      </c>
      <c r="AA840" s="176"/>
      <c r="AB840" s="167">
        <f>$AA$840*$D$840</f>
        <v>0</v>
      </c>
      <c r="AC840" s="98">
        <f t="shared" si="12"/>
        <v>0</v>
      </c>
      <c r="AF840" t="s">
        <v>2645</v>
      </c>
    </row>
    <row r="841" spans="1:32" ht="15" customHeight="1" thickBot="1">
      <c r="A841">
        <v>2</v>
      </c>
      <c r="B841" s="995"/>
      <c r="C841" s="997"/>
      <c r="D841" s="999"/>
      <c r="E841" s="162">
        <f>$E$840</f>
        <v>0</v>
      </c>
      <c r="F841" s="163">
        <f>$F$840</f>
        <v>0</v>
      </c>
      <c r="G841" s="164">
        <f>$G$840+$E$841</f>
        <v>0</v>
      </c>
      <c r="H841" s="165">
        <f>$H$840+$F$841</f>
        <v>0</v>
      </c>
      <c r="I841" s="164">
        <f>$I$840+$G$841</f>
        <v>0</v>
      </c>
      <c r="J841" s="165">
        <f>$J$840+$H$841</f>
        <v>0</v>
      </c>
      <c r="K841" s="164">
        <f>$K$840+$I$841</f>
        <v>0</v>
      </c>
      <c r="L841" s="165">
        <f>$L$840+$J$841</f>
        <v>0</v>
      </c>
      <c r="M841" s="164">
        <f>$M$840+$K$841</f>
        <v>0</v>
      </c>
      <c r="N841" s="165">
        <f>$N$840+$L$841</f>
        <v>0</v>
      </c>
      <c r="O841" s="164">
        <f>$O$840+$M$841</f>
        <v>0</v>
      </c>
      <c r="P841" s="165">
        <f>$P$840+$N$841</f>
        <v>0</v>
      </c>
      <c r="Q841" s="164">
        <f>$Q$840+$O$841</f>
        <v>0</v>
      </c>
      <c r="R841" s="165">
        <f>$R$840+$P$841</f>
        <v>0</v>
      </c>
      <c r="S841" s="164">
        <f>$S$840+$Q$841</f>
        <v>0</v>
      </c>
      <c r="T841" s="165">
        <f>$T$840+$R$841</f>
        <v>0</v>
      </c>
      <c r="U841" s="164">
        <f>$U$840+$S$841</f>
        <v>0</v>
      </c>
      <c r="V841" s="165">
        <f>$V$840+$T$841</f>
        <v>0</v>
      </c>
      <c r="W841" s="164">
        <f>$W$840+$U$841</f>
        <v>0</v>
      </c>
      <c r="X841" s="165">
        <f>$X$840+$V$841</f>
        <v>0</v>
      </c>
      <c r="Y841" s="164">
        <f>$Y$840+$W$841</f>
        <v>1</v>
      </c>
      <c r="Z841" s="165">
        <f>$Z$840+$X$841</f>
        <v>0</v>
      </c>
      <c r="AA841" s="164">
        <f>$AA$840+$Y$841</f>
        <v>1</v>
      </c>
      <c r="AB841" s="165">
        <f>$AB$840+$Z$841</f>
        <v>0</v>
      </c>
      <c r="AC841" s="98">
        <f t="shared" si="12"/>
        <v>0</v>
      </c>
    </row>
    <row r="842" spans="1:32" ht="15" customHeight="1">
      <c r="A842">
        <v>1</v>
      </c>
      <c r="B842" s="994" t="str">
        <f>'06.01-ELETRICO E LUMINOTECNICO'!$B$431</f>
        <v>06.11.100.07</v>
      </c>
      <c r="C842" s="996" t="str">
        <f>'06.01-ELETRICO E LUMINOTECNICO'!$C$431</f>
        <v>DISJUNTOR DR TETRAPOLAR 25A - FORNECIMENTO E INSTALAÇÃO</v>
      </c>
      <c r="D842" s="998">
        <f>'06.01-ELETRICO E LUMINOTECNICO'!$H$431</f>
        <v>0</v>
      </c>
      <c r="E842" s="175"/>
      <c r="F842" s="161">
        <f>$E$842*$D$842</f>
        <v>0</v>
      </c>
      <c r="G842" s="176"/>
      <c r="H842" s="167">
        <f>$G$842*$D$842</f>
        <v>0</v>
      </c>
      <c r="I842" s="176"/>
      <c r="J842" s="167">
        <f>$I$842*$D$842</f>
        <v>0</v>
      </c>
      <c r="K842" s="176"/>
      <c r="L842" s="167">
        <f>$K$842*$D$842</f>
        <v>0</v>
      </c>
      <c r="M842" s="176"/>
      <c r="N842" s="167">
        <f>$M$842*$D$842</f>
        <v>0</v>
      </c>
      <c r="O842" s="176"/>
      <c r="P842" s="167">
        <f>$O$842*$D$842</f>
        <v>0</v>
      </c>
      <c r="Q842" s="176"/>
      <c r="R842" s="167">
        <f>$Q$842*$D$842</f>
        <v>0</v>
      </c>
      <c r="S842" s="176"/>
      <c r="T842" s="167">
        <f>$S$842*$D$842</f>
        <v>0</v>
      </c>
      <c r="U842" s="176"/>
      <c r="V842" s="167">
        <f>$U$842*$D$842</f>
        <v>0</v>
      </c>
      <c r="W842" s="176"/>
      <c r="X842" s="167">
        <f>$W$842*$D$842</f>
        <v>0</v>
      </c>
      <c r="Y842" s="176">
        <v>1</v>
      </c>
      <c r="Z842" s="167">
        <f>$Y$842*$D$842</f>
        <v>0</v>
      </c>
      <c r="AA842" s="176"/>
      <c r="AB842" s="167">
        <f>$AA$842*$D$842</f>
        <v>0</v>
      </c>
      <c r="AC842" s="98">
        <f t="shared" si="12"/>
        <v>0</v>
      </c>
      <c r="AF842" t="s">
        <v>2646</v>
      </c>
    </row>
    <row r="843" spans="1:32" ht="15" customHeight="1" thickBot="1">
      <c r="A843">
        <v>2</v>
      </c>
      <c r="B843" s="995"/>
      <c r="C843" s="997"/>
      <c r="D843" s="999"/>
      <c r="E843" s="162">
        <f>$E$842</f>
        <v>0</v>
      </c>
      <c r="F843" s="163">
        <f>$F$842</f>
        <v>0</v>
      </c>
      <c r="G843" s="164">
        <f>$G$842+$E$843</f>
        <v>0</v>
      </c>
      <c r="H843" s="165">
        <f>$H$842+$F$843</f>
        <v>0</v>
      </c>
      <c r="I843" s="164">
        <f>$I$842+$G$843</f>
        <v>0</v>
      </c>
      <c r="J843" s="165">
        <f>$J$842+$H$843</f>
        <v>0</v>
      </c>
      <c r="K843" s="164">
        <f>$K$842+$I$843</f>
        <v>0</v>
      </c>
      <c r="L843" s="165">
        <f>$L$842+$J$843</f>
        <v>0</v>
      </c>
      <c r="M843" s="164">
        <f>$M$842+$K$843</f>
        <v>0</v>
      </c>
      <c r="N843" s="165">
        <f>$N$842+$L$843</f>
        <v>0</v>
      </c>
      <c r="O843" s="164">
        <f>$O$842+$M$843</f>
        <v>0</v>
      </c>
      <c r="P843" s="165">
        <f>$P$842+$N$843</f>
        <v>0</v>
      </c>
      <c r="Q843" s="164">
        <f>$Q$842+$O$843</f>
        <v>0</v>
      </c>
      <c r="R843" s="165">
        <f>$R$842+$P$843</f>
        <v>0</v>
      </c>
      <c r="S843" s="164">
        <f>$S$842+$Q$843</f>
        <v>0</v>
      </c>
      <c r="T843" s="165">
        <f>$T$842+$R$843</f>
        <v>0</v>
      </c>
      <c r="U843" s="164">
        <f>$U$842+$S$843</f>
        <v>0</v>
      </c>
      <c r="V843" s="165">
        <f>$V$842+$T$843</f>
        <v>0</v>
      </c>
      <c r="W843" s="164">
        <f>$W$842+$U$843</f>
        <v>0</v>
      </c>
      <c r="X843" s="165">
        <f>$X$842+$V$843</f>
        <v>0</v>
      </c>
      <c r="Y843" s="164">
        <f>$Y$842+$W$843</f>
        <v>1</v>
      </c>
      <c r="Z843" s="165">
        <f>$Z$842+$X$843</f>
        <v>0</v>
      </c>
      <c r="AA843" s="164">
        <f>$AA$842+$Y$843</f>
        <v>1</v>
      </c>
      <c r="AB843" s="165">
        <f>$AB$842+$Z$843</f>
        <v>0</v>
      </c>
      <c r="AC843" s="98">
        <f t="shared" si="12"/>
        <v>0</v>
      </c>
    </row>
    <row r="844" spans="1:32" ht="15" customHeight="1">
      <c r="A844">
        <v>1</v>
      </c>
      <c r="B844" s="994" t="str">
        <f>'06.01-ELETRICO E LUMINOTECNICO'!$B$432</f>
        <v>06.11.100.08</v>
      </c>
      <c r="C844" s="996" t="str">
        <f>'06.01-ELETRICO E LUMINOTECNICO'!$C$432</f>
        <v>DISJUNTOR DR TETRAPOLAR 40A - FORNECIMENTO E INSTALAÇÃO</v>
      </c>
      <c r="D844" s="998">
        <f>'06.01-ELETRICO E LUMINOTECNICO'!$H$432</f>
        <v>0</v>
      </c>
      <c r="E844" s="175"/>
      <c r="F844" s="161">
        <f>$E$844*$D$844</f>
        <v>0</v>
      </c>
      <c r="G844" s="176"/>
      <c r="H844" s="167">
        <f>$G$844*$D$844</f>
        <v>0</v>
      </c>
      <c r="I844" s="176"/>
      <c r="J844" s="167">
        <f>$I$844*$D$844</f>
        <v>0</v>
      </c>
      <c r="K844" s="176"/>
      <c r="L844" s="167">
        <f>$K$844*$D$844</f>
        <v>0</v>
      </c>
      <c r="M844" s="176"/>
      <c r="N844" s="167">
        <f>$M$844*$D$844</f>
        <v>0</v>
      </c>
      <c r="O844" s="176"/>
      <c r="P844" s="167">
        <f>$O$844*$D$844</f>
        <v>0</v>
      </c>
      <c r="Q844" s="176"/>
      <c r="R844" s="167">
        <f>$Q$844*$D$844</f>
        <v>0</v>
      </c>
      <c r="S844" s="176"/>
      <c r="T844" s="167">
        <f>$S$844*$D$844</f>
        <v>0</v>
      </c>
      <c r="U844" s="176"/>
      <c r="V844" s="167">
        <f>$U$844*$D$844</f>
        <v>0</v>
      </c>
      <c r="W844" s="176"/>
      <c r="X844" s="167">
        <f>$W$844*$D$844</f>
        <v>0</v>
      </c>
      <c r="Y844" s="176">
        <v>0.5</v>
      </c>
      <c r="Z844" s="167">
        <f>$Y$844*$D$844</f>
        <v>0</v>
      </c>
      <c r="AA844" s="176">
        <v>0.5</v>
      </c>
      <c r="AB844" s="167">
        <f>$AA$844*$D$844</f>
        <v>0</v>
      </c>
      <c r="AC844" s="98">
        <f t="shared" ref="AC844:AC907" si="13">D843-AB844</f>
        <v>0</v>
      </c>
      <c r="AF844" t="s">
        <v>2647</v>
      </c>
    </row>
    <row r="845" spans="1:32" ht="15" customHeight="1" thickBot="1">
      <c r="A845">
        <v>2</v>
      </c>
      <c r="B845" s="995"/>
      <c r="C845" s="997"/>
      <c r="D845" s="999"/>
      <c r="E845" s="162">
        <f>$E$844</f>
        <v>0</v>
      </c>
      <c r="F845" s="163">
        <f>$F$844</f>
        <v>0</v>
      </c>
      <c r="G845" s="164">
        <f>$G$844+$E$845</f>
        <v>0</v>
      </c>
      <c r="H845" s="165">
        <f>$H$844+$F$845</f>
        <v>0</v>
      </c>
      <c r="I845" s="164">
        <f>$I$844+$G$845</f>
        <v>0</v>
      </c>
      <c r="J845" s="165">
        <f>$J$844+$H$845</f>
        <v>0</v>
      </c>
      <c r="K845" s="164">
        <f>$K$844+$I$845</f>
        <v>0</v>
      </c>
      <c r="L845" s="165">
        <f>$L$844+$J$845</f>
        <v>0</v>
      </c>
      <c r="M845" s="164">
        <f>$M$844+$K$845</f>
        <v>0</v>
      </c>
      <c r="N845" s="165">
        <f>$N$844+$L$845</f>
        <v>0</v>
      </c>
      <c r="O845" s="164">
        <f>$O$844+$M$845</f>
        <v>0</v>
      </c>
      <c r="P845" s="165">
        <f>$P$844+$N$845</f>
        <v>0</v>
      </c>
      <c r="Q845" s="164">
        <f>$Q$844+$O$845</f>
        <v>0</v>
      </c>
      <c r="R845" s="165">
        <f>$R$844+$P$845</f>
        <v>0</v>
      </c>
      <c r="S845" s="164">
        <f>$S$844+$Q$845</f>
        <v>0</v>
      </c>
      <c r="T845" s="165">
        <f>$T$844+$R$845</f>
        <v>0</v>
      </c>
      <c r="U845" s="164">
        <f>$U$844+$S$845</f>
        <v>0</v>
      </c>
      <c r="V845" s="165">
        <f>$V$844+$T$845</f>
        <v>0</v>
      </c>
      <c r="W845" s="164">
        <f>$W$844+$U$845</f>
        <v>0</v>
      </c>
      <c r="X845" s="165">
        <f>$X$844+$V$845</f>
        <v>0</v>
      </c>
      <c r="Y845" s="164">
        <f>$Y$844+$W$845</f>
        <v>0.5</v>
      </c>
      <c r="Z845" s="165">
        <f>$Z$844+$X$845</f>
        <v>0</v>
      </c>
      <c r="AA845" s="164">
        <f>$AA$844+$Y$845</f>
        <v>1</v>
      </c>
      <c r="AB845" s="165">
        <f>$AB$844+$Z$845</f>
        <v>0</v>
      </c>
      <c r="AC845" s="98">
        <f t="shared" si="13"/>
        <v>0</v>
      </c>
    </row>
    <row r="846" spans="1:32" ht="15" customHeight="1">
      <c r="A846">
        <v>1</v>
      </c>
      <c r="B846" s="994" t="str">
        <f>'06.01-ELETRICO E LUMINOTECNICO'!$B$433</f>
        <v>06.11.100.09</v>
      </c>
      <c r="C846" s="996" t="str">
        <f>'06.01-ELETRICO E LUMINOTECNICO'!$C$433</f>
        <v>DISPOSITIVO DPS 45KA-275V - FORNECIMENTO E INSTALAÇÃO</v>
      </c>
      <c r="D846" s="998">
        <f>'06.01-ELETRICO E LUMINOTECNICO'!$H$433</f>
        <v>0</v>
      </c>
      <c r="E846" s="175"/>
      <c r="F846" s="161">
        <f>$E$846*$D$846</f>
        <v>0</v>
      </c>
      <c r="G846" s="176"/>
      <c r="H846" s="167">
        <f>$G$846*$D$846</f>
        <v>0</v>
      </c>
      <c r="I846" s="176"/>
      <c r="J846" s="167">
        <f>$I$846*$D$846</f>
        <v>0</v>
      </c>
      <c r="K846" s="176"/>
      <c r="L846" s="167">
        <f>$K$846*$D$846</f>
        <v>0</v>
      </c>
      <c r="M846" s="176"/>
      <c r="N846" s="167">
        <f>$M$846*$D$846</f>
        <v>0</v>
      </c>
      <c r="O846" s="176"/>
      <c r="P846" s="167">
        <f>$O$846*$D$846</f>
        <v>0</v>
      </c>
      <c r="Q846" s="176"/>
      <c r="R846" s="167">
        <f>$Q$846*$D$846</f>
        <v>0</v>
      </c>
      <c r="S846" s="176"/>
      <c r="T846" s="167">
        <f>$S$846*$D$846</f>
        <v>0</v>
      </c>
      <c r="U846" s="176"/>
      <c r="V846" s="167">
        <f>$U$846*$D$846</f>
        <v>0</v>
      </c>
      <c r="W846" s="176"/>
      <c r="X846" s="167">
        <f>$W$846*$D$846</f>
        <v>0</v>
      </c>
      <c r="Y846" s="176">
        <v>0.5</v>
      </c>
      <c r="Z846" s="167">
        <f>$Y$846*$D$846</f>
        <v>0</v>
      </c>
      <c r="AA846" s="176">
        <v>0.5</v>
      </c>
      <c r="AB846" s="167">
        <f>$AA$846*$D$846</f>
        <v>0</v>
      </c>
      <c r="AC846" s="98">
        <f t="shared" si="13"/>
        <v>0</v>
      </c>
      <c r="AF846" t="s">
        <v>2648</v>
      </c>
    </row>
    <row r="847" spans="1:32" ht="15" customHeight="1" thickBot="1">
      <c r="A847">
        <v>2</v>
      </c>
      <c r="B847" s="995"/>
      <c r="C847" s="997"/>
      <c r="D847" s="999"/>
      <c r="E847" s="162">
        <f>$E$846</f>
        <v>0</v>
      </c>
      <c r="F847" s="163">
        <f>$F$846</f>
        <v>0</v>
      </c>
      <c r="G847" s="164">
        <f>$G$846+$E$847</f>
        <v>0</v>
      </c>
      <c r="H847" s="165">
        <f>$H$846+$F$847</f>
        <v>0</v>
      </c>
      <c r="I847" s="164">
        <f>$I$846+$G$847</f>
        <v>0</v>
      </c>
      <c r="J847" s="165">
        <f>$J$846+$H$847</f>
        <v>0</v>
      </c>
      <c r="K847" s="164">
        <f>$K$846+$I$847</f>
        <v>0</v>
      </c>
      <c r="L847" s="165">
        <f>$L$846+$J$847</f>
        <v>0</v>
      </c>
      <c r="M847" s="164">
        <f>$M$846+$K$847</f>
        <v>0</v>
      </c>
      <c r="N847" s="165">
        <f>$N$846+$L$847</f>
        <v>0</v>
      </c>
      <c r="O847" s="164">
        <f>$O$846+$M$847</f>
        <v>0</v>
      </c>
      <c r="P847" s="165">
        <f>$P$846+$N$847</f>
        <v>0</v>
      </c>
      <c r="Q847" s="164">
        <f>$Q$846+$O$847</f>
        <v>0</v>
      </c>
      <c r="R847" s="165">
        <f>$R$846+$P$847</f>
        <v>0</v>
      </c>
      <c r="S847" s="164">
        <f>$S$846+$Q$847</f>
        <v>0</v>
      </c>
      <c r="T847" s="165">
        <f>$T$846+$R$847</f>
        <v>0</v>
      </c>
      <c r="U847" s="164">
        <f>$U$846+$S$847</f>
        <v>0</v>
      </c>
      <c r="V847" s="165">
        <f>$V$846+$T$847</f>
        <v>0</v>
      </c>
      <c r="W847" s="164">
        <f>$W$846+$U$847</f>
        <v>0</v>
      </c>
      <c r="X847" s="165">
        <f>$X$846+$V$847</f>
        <v>0</v>
      </c>
      <c r="Y847" s="164">
        <f>$Y$846+$W$847</f>
        <v>0.5</v>
      </c>
      <c r="Z847" s="165">
        <f>$Z$846+$X$847</f>
        <v>0</v>
      </c>
      <c r="AA847" s="164">
        <f>$AA$846+$Y$847</f>
        <v>1</v>
      </c>
      <c r="AB847" s="165">
        <f>$AB$846+$Z$847</f>
        <v>0</v>
      </c>
      <c r="AC847" s="98">
        <f t="shared" si="13"/>
        <v>0</v>
      </c>
    </row>
    <row r="848" spans="1:32" ht="15" customHeight="1">
      <c r="A848">
        <v>1</v>
      </c>
      <c r="B848" s="994" t="str">
        <f>'06.01-ELETRICO E LUMINOTECNICO'!$B$434</f>
        <v>06.11.100.10</v>
      </c>
      <c r="C848" s="996" t="str">
        <f>'06.01-ELETRICO E LUMINOTECNICO'!$C$434</f>
        <v>DISJUNTOR MONOPOLAR TIPO DIN, CORRENTE NOMINAL DE 10A - FORNECIMENTO E INSTALAÇÃO. AF_07/2025</v>
      </c>
      <c r="D848" s="998">
        <f>'06.01-ELETRICO E LUMINOTECNICO'!$H$434</f>
        <v>0</v>
      </c>
      <c r="E848" s="175"/>
      <c r="F848" s="161">
        <f>$E$848*$D$848</f>
        <v>0</v>
      </c>
      <c r="G848" s="176"/>
      <c r="H848" s="167">
        <f>$G$848*$D$848</f>
        <v>0</v>
      </c>
      <c r="I848" s="176"/>
      <c r="J848" s="167">
        <f>$I$848*$D$848</f>
        <v>0</v>
      </c>
      <c r="K848" s="176"/>
      <c r="L848" s="167">
        <f>$K$848*$D$848</f>
        <v>0</v>
      </c>
      <c r="M848" s="176"/>
      <c r="N848" s="167">
        <f>$M$848*$D$848</f>
        <v>0</v>
      </c>
      <c r="O848" s="176"/>
      <c r="P848" s="167">
        <f>$O$848*$D$848</f>
        <v>0</v>
      </c>
      <c r="Q848" s="176"/>
      <c r="R848" s="167">
        <f>$Q$848*$D$848</f>
        <v>0</v>
      </c>
      <c r="S848" s="176"/>
      <c r="T848" s="167">
        <f>$S$848*$D$848</f>
        <v>0</v>
      </c>
      <c r="U848" s="176"/>
      <c r="V848" s="167">
        <f>$U$848*$D$848</f>
        <v>0</v>
      </c>
      <c r="W848" s="176"/>
      <c r="X848" s="167">
        <f>$W$848*$D$848</f>
        <v>0</v>
      </c>
      <c r="Y848" s="176">
        <v>0.5</v>
      </c>
      <c r="Z848" s="167">
        <f>$Y$848*$D$848</f>
        <v>0</v>
      </c>
      <c r="AA848" s="176">
        <v>0.5</v>
      </c>
      <c r="AB848" s="167">
        <f>$AA$848*$D$848</f>
        <v>0</v>
      </c>
      <c r="AC848" s="98">
        <f t="shared" si="13"/>
        <v>0</v>
      </c>
      <c r="AF848" t="s">
        <v>2649</v>
      </c>
    </row>
    <row r="849" spans="1:32" ht="15" customHeight="1" thickBot="1">
      <c r="A849">
        <v>2</v>
      </c>
      <c r="B849" s="995"/>
      <c r="C849" s="997"/>
      <c r="D849" s="999"/>
      <c r="E849" s="162">
        <f>$E$848</f>
        <v>0</v>
      </c>
      <c r="F849" s="163">
        <f>$F$848</f>
        <v>0</v>
      </c>
      <c r="G849" s="164">
        <f>$G$848+$E$849</f>
        <v>0</v>
      </c>
      <c r="H849" s="165">
        <f>$H$848+$F$849</f>
        <v>0</v>
      </c>
      <c r="I849" s="164">
        <f>$I$848+$G$849</f>
        <v>0</v>
      </c>
      <c r="J849" s="165">
        <f>$J$848+$H$849</f>
        <v>0</v>
      </c>
      <c r="K849" s="164">
        <f>$K$848+$I$849</f>
        <v>0</v>
      </c>
      <c r="L849" s="165">
        <f>$L$848+$J$849</f>
        <v>0</v>
      </c>
      <c r="M849" s="164">
        <f>$M$848+$K$849</f>
        <v>0</v>
      </c>
      <c r="N849" s="165">
        <f>$N$848+$L$849</f>
        <v>0</v>
      </c>
      <c r="O849" s="164">
        <f>$O$848+$M$849</f>
        <v>0</v>
      </c>
      <c r="P849" s="165">
        <f>$P$848+$N$849</f>
        <v>0</v>
      </c>
      <c r="Q849" s="164">
        <f>$Q$848+$O$849</f>
        <v>0</v>
      </c>
      <c r="R849" s="165">
        <f>$R$848+$P$849</f>
        <v>0</v>
      </c>
      <c r="S849" s="164">
        <f>$S$848+$Q$849</f>
        <v>0</v>
      </c>
      <c r="T849" s="165">
        <f>$T$848+$R$849</f>
        <v>0</v>
      </c>
      <c r="U849" s="164">
        <f>$U$848+$S$849</f>
        <v>0</v>
      </c>
      <c r="V849" s="165">
        <f>$V$848+$T$849</f>
        <v>0</v>
      </c>
      <c r="W849" s="164">
        <f>$W$848+$U$849</f>
        <v>0</v>
      </c>
      <c r="X849" s="165">
        <f>$X$848+$V$849</f>
        <v>0</v>
      </c>
      <c r="Y849" s="164">
        <f>$Y$848+$W$849</f>
        <v>0.5</v>
      </c>
      <c r="Z849" s="165">
        <f>$Z$848+$X$849</f>
        <v>0</v>
      </c>
      <c r="AA849" s="164">
        <f>$AA$848+$Y$849</f>
        <v>1</v>
      </c>
      <c r="AB849" s="165">
        <f>$AB$848+$Z$849</f>
        <v>0</v>
      </c>
      <c r="AC849" s="98">
        <f t="shared" si="13"/>
        <v>0</v>
      </c>
    </row>
    <row r="850" spans="1:32" ht="15" customHeight="1">
      <c r="A850">
        <v>1</v>
      </c>
      <c r="B850" s="994" t="str">
        <f>'06.01-ELETRICO E LUMINOTECNICO'!$B$435</f>
        <v>06.11.100.11</v>
      </c>
      <c r="C850" s="996" t="str">
        <f>'06.01-ELETRICO E LUMINOTECNICO'!$C$435</f>
        <v>DISJUNTOR MONOPOLAR TIPO DIN, CORRENTE NOMINAL DE 16A - FORNECIMENTO E INSTALAÇÃO. AF_07/2025</v>
      </c>
      <c r="D850" s="998">
        <f>'06.01-ELETRICO E LUMINOTECNICO'!$H$435</f>
        <v>0</v>
      </c>
      <c r="E850" s="175"/>
      <c r="F850" s="161">
        <f>$E$850*$D$850</f>
        <v>0</v>
      </c>
      <c r="G850" s="176"/>
      <c r="H850" s="167">
        <f>$G$850*$D$850</f>
        <v>0</v>
      </c>
      <c r="I850" s="176"/>
      <c r="J850" s="167">
        <f>$I$850*$D$850</f>
        <v>0</v>
      </c>
      <c r="K850" s="176"/>
      <c r="L850" s="167">
        <f>$K$850*$D$850</f>
        <v>0</v>
      </c>
      <c r="M850" s="176"/>
      <c r="N850" s="167">
        <f>$M$850*$D$850</f>
        <v>0</v>
      </c>
      <c r="O850" s="176"/>
      <c r="P850" s="167">
        <f>$O$850*$D$850</f>
        <v>0</v>
      </c>
      <c r="Q850" s="176"/>
      <c r="R850" s="167">
        <f>$Q$850*$D$850</f>
        <v>0</v>
      </c>
      <c r="S850" s="176"/>
      <c r="T850" s="167">
        <f>$S$850*$D$850</f>
        <v>0</v>
      </c>
      <c r="U850" s="176"/>
      <c r="V850" s="167">
        <f>$U$850*$D$850</f>
        <v>0</v>
      </c>
      <c r="W850" s="176"/>
      <c r="X850" s="167">
        <f>$W$850*$D$850</f>
        <v>0</v>
      </c>
      <c r="Y850" s="176">
        <v>0.5</v>
      </c>
      <c r="Z850" s="167">
        <f>$Y$850*$D$850</f>
        <v>0</v>
      </c>
      <c r="AA850" s="176">
        <v>0.5</v>
      </c>
      <c r="AB850" s="167">
        <f>$AA$850*$D$850</f>
        <v>0</v>
      </c>
      <c r="AC850" s="98">
        <f t="shared" si="13"/>
        <v>0</v>
      </c>
      <c r="AF850" t="s">
        <v>2650</v>
      </c>
    </row>
    <row r="851" spans="1:32" ht="15" customHeight="1" thickBot="1">
      <c r="A851">
        <v>2</v>
      </c>
      <c r="B851" s="995"/>
      <c r="C851" s="997"/>
      <c r="D851" s="999"/>
      <c r="E851" s="162">
        <f>$E$850</f>
        <v>0</v>
      </c>
      <c r="F851" s="163">
        <f>$F$850</f>
        <v>0</v>
      </c>
      <c r="G851" s="164">
        <f>$G$850+$E$851</f>
        <v>0</v>
      </c>
      <c r="H851" s="165">
        <f>$H$850+$F$851</f>
        <v>0</v>
      </c>
      <c r="I851" s="164">
        <f>$I$850+$G$851</f>
        <v>0</v>
      </c>
      <c r="J851" s="165">
        <f>$J$850+$H$851</f>
        <v>0</v>
      </c>
      <c r="K851" s="164">
        <f>$K$850+$I$851</f>
        <v>0</v>
      </c>
      <c r="L851" s="165">
        <f>$L$850+$J$851</f>
        <v>0</v>
      </c>
      <c r="M851" s="164">
        <f>$M$850+$K$851</f>
        <v>0</v>
      </c>
      <c r="N851" s="165">
        <f>$N$850+$L$851</f>
        <v>0</v>
      </c>
      <c r="O851" s="164">
        <f>$O$850+$M$851</f>
        <v>0</v>
      </c>
      <c r="P851" s="165">
        <f>$P$850+$N$851</f>
        <v>0</v>
      </c>
      <c r="Q851" s="164">
        <f>$Q$850+$O$851</f>
        <v>0</v>
      </c>
      <c r="R851" s="165">
        <f>$R$850+$P$851</f>
        <v>0</v>
      </c>
      <c r="S851" s="164">
        <f>$S$850+$Q$851</f>
        <v>0</v>
      </c>
      <c r="T851" s="165">
        <f>$T$850+$R$851</f>
        <v>0</v>
      </c>
      <c r="U851" s="164">
        <f>$U$850+$S$851</f>
        <v>0</v>
      </c>
      <c r="V851" s="165">
        <f>$V$850+$T$851</f>
        <v>0</v>
      </c>
      <c r="W851" s="164">
        <f>$W$850+$U$851</f>
        <v>0</v>
      </c>
      <c r="X851" s="165">
        <f>$X$850+$V$851</f>
        <v>0</v>
      </c>
      <c r="Y851" s="164">
        <f>$Y$850+$W$851</f>
        <v>0.5</v>
      </c>
      <c r="Z851" s="165">
        <f>$Z$850+$X$851</f>
        <v>0</v>
      </c>
      <c r="AA851" s="164">
        <f>$AA$850+$Y$851</f>
        <v>1</v>
      </c>
      <c r="AB851" s="165">
        <f>$AB$850+$Z$851</f>
        <v>0</v>
      </c>
      <c r="AC851" s="98">
        <f t="shared" si="13"/>
        <v>0</v>
      </c>
    </row>
    <row r="852" spans="1:32" ht="15" customHeight="1">
      <c r="A852">
        <v>1</v>
      </c>
      <c r="B852" s="994" t="str">
        <f>'06.01-ELETRICO E LUMINOTECNICO'!$B$436</f>
        <v>06.11.100.12</v>
      </c>
      <c r="C852" s="996" t="str">
        <f>'06.01-ELETRICO E LUMINOTECNICO'!$C$436</f>
        <v>DISJUNTOR MONOPOLAR TIPO DIN, CORRENTE NOMINAL DE 20A - FORNECIMENTO E INSTALAÇÃO. AF_07/2025</v>
      </c>
      <c r="D852" s="998">
        <f>'06.01-ELETRICO E LUMINOTECNICO'!$H$436</f>
        <v>0</v>
      </c>
      <c r="E852" s="175"/>
      <c r="F852" s="161">
        <f>$E$852*$D$852</f>
        <v>0</v>
      </c>
      <c r="G852" s="176"/>
      <c r="H852" s="167">
        <f>$G$852*$D$852</f>
        <v>0</v>
      </c>
      <c r="I852" s="176"/>
      <c r="J852" s="167">
        <f>$I$852*$D$852</f>
        <v>0</v>
      </c>
      <c r="K852" s="176"/>
      <c r="L852" s="167">
        <f>$K$852*$D$852</f>
        <v>0</v>
      </c>
      <c r="M852" s="176"/>
      <c r="N852" s="167">
        <f>$M$852*$D$852</f>
        <v>0</v>
      </c>
      <c r="O852" s="176"/>
      <c r="P852" s="167">
        <f>$O$852*$D$852</f>
        <v>0</v>
      </c>
      <c r="Q852" s="176"/>
      <c r="R852" s="167">
        <f>$Q$852*$D$852</f>
        <v>0</v>
      </c>
      <c r="S852" s="176"/>
      <c r="T852" s="167">
        <f>$S$852*$D$852</f>
        <v>0</v>
      </c>
      <c r="U852" s="176"/>
      <c r="V852" s="167">
        <f>$U$852*$D$852</f>
        <v>0</v>
      </c>
      <c r="W852" s="176"/>
      <c r="X852" s="167">
        <f>$W$852*$D$852</f>
        <v>0</v>
      </c>
      <c r="Y852" s="176">
        <v>0.5</v>
      </c>
      <c r="Z852" s="167">
        <f>$Y$852*$D$852</f>
        <v>0</v>
      </c>
      <c r="AA852" s="176">
        <v>0.5</v>
      </c>
      <c r="AB852" s="167">
        <f>$AA$852*$D$852</f>
        <v>0</v>
      </c>
      <c r="AC852" s="98">
        <f t="shared" si="13"/>
        <v>0</v>
      </c>
      <c r="AF852" t="s">
        <v>2651</v>
      </c>
    </row>
    <row r="853" spans="1:32" ht="15" customHeight="1" thickBot="1">
      <c r="A853">
        <v>2</v>
      </c>
      <c r="B853" s="995"/>
      <c r="C853" s="997"/>
      <c r="D853" s="999"/>
      <c r="E853" s="162">
        <f>$E$852</f>
        <v>0</v>
      </c>
      <c r="F853" s="163">
        <f>$F$852</f>
        <v>0</v>
      </c>
      <c r="G853" s="164">
        <f>$G$852+$E$853</f>
        <v>0</v>
      </c>
      <c r="H853" s="165">
        <f>$H$852+$F$853</f>
        <v>0</v>
      </c>
      <c r="I853" s="164">
        <f>$I$852+$G$853</f>
        <v>0</v>
      </c>
      <c r="J853" s="165">
        <f>$J$852+$H$853</f>
        <v>0</v>
      </c>
      <c r="K853" s="164">
        <f>$K$852+$I$853</f>
        <v>0</v>
      </c>
      <c r="L853" s="165">
        <f>$L$852+$J$853</f>
        <v>0</v>
      </c>
      <c r="M853" s="164">
        <f>$M$852+$K$853</f>
        <v>0</v>
      </c>
      <c r="N853" s="165">
        <f>$N$852+$L$853</f>
        <v>0</v>
      </c>
      <c r="O853" s="164">
        <f>$O$852+$M$853</f>
        <v>0</v>
      </c>
      <c r="P853" s="165">
        <f>$P$852+$N$853</f>
        <v>0</v>
      </c>
      <c r="Q853" s="164">
        <f>$Q$852+$O$853</f>
        <v>0</v>
      </c>
      <c r="R853" s="165">
        <f>$R$852+$P$853</f>
        <v>0</v>
      </c>
      <c r="S853" s="164">
        <f>$S$852+$Q$853</f>
        <v>0</v>
      </c>
      <c r="T853" s="165">
        <f>$T$852+$R$853</f>
        <v>0</v>
      </c>
      <c r="U853" s="164">
        <f>$U$852+$S$853</f>
        <v>0</v>
      </c>
      <c r="V853" s="165">
        <f>$V$852+$T$853</f>
        <v>0</v>
      </c>
      <c r="W853" s="164">
        <f>$W$852+$U$853</f>
        <v>0</v>
      </c>
      <c r="X853" s="165">
        <f>$X$852+$V$853</f>
        <v>0</v>
      </c>
      <c r="Y853" s="164">
        <f>$Y$852+$W$853</f>
        <v>0.5</v>
      </c>
      <c r="Z853" s="165">
        <f>$Z$852+$X$853</f>
        <v>0</v>
      </c>
      <c r="AA853" s="164">
        <f>$AA$852+$Y$853</f>
        <v>1</v>
      </c>
      <c r="AB853" s="165">
        <f>$AB$852+$Z$853</f>
        <v>0</v>
      </c>
      <c r="AC853" s="98">
        <f t="shared" si="13"/>
        <v>0</v>
      </c>
    </row>
    <row r="854" spans="1:32" ht="15" customHeight="1">
      <c r="A854">
        <v>1</v>
      </c>
      <c r="B854" s="994" t="str">
        <f>'06.01-ELETRICO E LUMINOTECNICO'!$B$437</f>
        <v>06.11.100.13</v>
      </c>
      <c r="C854" s="996" t="str">
        <f>'06.01-ELETRICO E LUMINOTECNICO'!$C$437</f>
        <v>DISJUNTOR BIPOLAR TIPO DIN, CORRENTE NOMINAL DE 16A - FORNECIMENTO E INSTALAÇÃO. AF_07/2025</v>
      </c>
      <c r="D854" s="998">
        <f>'06.01-ELETRICO E LUMINOTECNICO'!$H$437</f>
        <v>0</v>
      </c>
      <c r="E854" s="175"/>
      <c r="F854" s="161">
        <f>$E$854*$D$854</f>
        <v>0</v>
      </c>
      <c r="G854" s="176"/>
      <c r="H854" s="167">
        <f>$G$854*$D$854</f>
        <v>0</v>
      </c>
      <c r="I854" s="176"/>
      <c r="J854" s="167">
        <f>$I$854*$D$854</f>
        <v>0</v>
      </c>
      <c r="K854" s="176"/>
      <c r="L854" s="167">
        <f>$K$854*$D$854</f>
        <v>0</v>
      </c>
      <c r="M854" s="176"/>
      <c r="N854" s="167">
        <f>$M$854*$D$854</f>
        <v>0</v>
      </c>
      <c r="O854" s="176"/>
      <c r="P854" s="167">
        <f>$O$854*$D$854</f>
        <v>0</v>
      </c>
      <c r="Q854" s="176"/>
      <c r="R854" s="167">
        <f>$Q$854*$D$854</f>
        <v>0</v>
      </c>
      <c r="S854" s="176"/>
      <c r="T854" s="167">
        <f>$S$854*$D$854</f>
        <v>0</v>
      </c>
      <c r="U854" s="176"/>
      <c r="V854" s="167">
        <f>$U$854*$D$854</f>
        <v>0</v>
      </c>
      <c r="W854" s="176">
        <v>0.5</v>
      </c>
      <c r="X854" s="167">
        <f>$W$854*$D$854</f>
        <v>0</v>
      </c>
      <c r="Y854" s="176">
        <v>0.5</v>
      </c>
      <c r="Z854" s="167">
        <f>$Y$854*$D$854</f>
        <v>0</v>
      </c>
      <c r="AA854" s="176"/>
      <c r="AB854" s="167">
        <f>$AA$854*$D$854</f>
        <v>0</v>
      </c>
      <c r="AC854" s="98">
        <f t="shared" si="13"/>
        <v>0</v>
      </c>
      <c r="AF854" t="s">
        <v>2652</v>
      </c>
    </row>
    <row r="855" spans="1:32" ht="15" customHeight="1" thickBot="1">
      <c r="A855">
        <v>2</v>
      </c>
      <c r="B855" s="995"/>
      <c r="C855" s="997"/>
      <c r="D855" s="999"/>
      <c r="E855" s="162">
        <f>$E$854</f>
        <v>0</v>
      </c>
      <c r="F855" s="163">
        <f>$F$854</f>
        <v>0</v>
      </c>
      <c r="G855" s="164">
        <f>$G$854+$E$855</f>
        <v>0</v>
      </c>
      <c r="H855" s="165">
        <f>$H$854+$F$855</f>
        <v>0</v>
      </c>
      <c r="I855" s="164">
        <f>$I$854+$G$855</f>
        <v>0</v>
      </c>
      <c r="J855" s="165">
        <f>$J$854+$H$855</f>
        <v>0</v>
      </c>
      <c r="K855" s="164">
        <f>$K$854+$I$855</f>
        <v>0</v>
      </c>
      <c r="L855" s="165">
        <f>$L$854+$J$855</f>
        <v>0</v>
      </c>
      <c r="M855" s="164">
        <f>$M$854+$K$855</f>
        <v>0</v>
      </c>
      <c r="N855" s="165">
        <f>$N$854+$L$855</f>
        <v>0</v>
      </c>
      <c r="O855" s="164">
        <f>$O$854+$M$855</f>
        <v>0</v>
      </c>
      <c r="P855" s="165">
        <f>$P$854+$N$855</f>
        <v>0</v>
      </c>
      <c r="Q855" s="164">
        <f>$Q$854+$O$855</f>
        <v>0</v>
      </c>
      <c r="R855" s="165">
        <f>$R$854+$P$855</f>
        <v>0</v>
      </c>
      <c r="S855" s="164">
        <f>$S$854+$Q$855</f>
        <v>0</v>
      </c>
      <c r="T855" s="165">
        <f>$T$854+$R$855</f>
        <v>0</v>
      </c>
      <c r="U855" s="164">
        <f>$U$854+$S$855</f>
        <v>0</v>
      </c>
      <c r="V855" s="165">
        <f>$V$854+$T$855</f>
        <v>0</v>
      </c>
      <c r="W855" s="164">
        <f>$W$854+$U$855</f>
        <v>0.5</v>
      </c>
      <c r="X855" s="165">
        <f>$X$854+$V$855</f>
        <v>0</v>
      </c>
      <c r="Y855" s="164">
        <f>$Y$854+$W$855</f>
        <v>1</v>
      </c>
      <c r="Z855" s="165">
        <f>$Z$854+$X$855</f>
        <v>0</v>
      </c>
      <c r="AA855" s="164">
        <f>$AA$854+$Y$855</f>
        <v>1</v>
      </c>
      <c r="AB855" s="165">
        <f>$AB$854+$Z$855</f>
        <v>0</v>
      </c>
      <c r="AC855" s="98">
        <f t="shared" si="13"/>
        <v>0</v>
      </c>
    </row>
    <row r="856" spans="1:32" ht="15" customHeight="1">
      <c r="A856">
        <v>1</v>
      </c>
      <c r="B856" s="994" t="str">
        <f>'06.01-ELETRICO E LUMINOTECNICO'!$B$438</f>
        <v>06.11.100.14</v>
      </c>
      <c r="C856" s="996" t="str">
        <f>'06.01-ELETRICO E LUMINOTECNICO'!$C$438</f>
        <v>DISJUNTOR BIPOLAR TIPO DIN, CORRENTE NOMINAL DE 32A - FORNECIMENTO E INSTALAÇÃO. AF_07/2025</v>
      </c>
      <c r="D856" s="998">
        <f>'06.01-ELETRICO E LUMINOTECNICO'!$H$438</f>
        <v>0</v>
      </c>
      <c r="E856" s="175"/>
      <c r="F856" s="161">
        <f>$E$856*$D$856</f>
        <v>0</v>
      </c>
      <c r="G856" s="176"/>
      <c r="H856" s="167">
        <f>$G$856*$D$856</f>
        <v>0</v>
      </c>
      <c r="I856" s="176"/>
      <c r="J856" s="167">
        <f>$I$856*$D$856</f>
        <v>0</v>
      </c>
      <c r="K856" s="176"/>
      <c r="L856" s="167">
        <f>$K$856*$D$856</f>
        <v>0</v>
      </c>
      <c r="M856" s="176"/>
      <c r="N856" s="167">
        <f>$M$856*$D$856</f>
        <v>0</v>
      </c>
      <c r="O856" s="176"/>
      <c r="P856" s="167">
        <f>$O$856*$D$856</f>
        <v>0</v>
      </c>
      <c r="Q856" s="176"/>
      <c r="R856" s="167">
        <f>$Q$856*$D$856</f>
        <v>0</v>
      </c>
      <c r="S856" s="176"/>
      <c r="T856" s="167">
        <f>$S$856*$D$856</f>
        <v>0</v>
      </c>
      <c r="U856" s="176"/>
      <c r="V856" s="167">
        <f>$U$856*$D$856</f>
        <v>0</v>
      </c>
      <c r="W856" s="176">
        <v>0.5</v>
      </c>
      <c r="X856" s="167">
        <f>$W$856*$D$856</f>
        <v>0</v>
      </c>
      <c r="Y856" s="176">
        <v>0.5</v>
      </c>
      <c r="Z856" s="167">
        <f>$Y$856*$D$856</f>
        <v>0</v>
      </c>
      <c r="AA856" s="176"/>
      <c r="AB856" s="167">
        <f>$AA$856*$D$856</f>
        <v>0</v>
      </c>
      <c r="AC856" s="98">
        <f t="shared" si="13"/>
        <v>0</v>
      </c>
      <c r="AF856" t="s">
        <v>2653</v>
      </c>
    </row>
    <row r="857" spans="1:32" ht="15" customHeight="1" thickBot="1">
      <c r="A857">
        <v>2</v>
      </c>
      <c r="B857" s="995"/>
      <c r="C857" s="997"/>
      <c r="D857" s="999"/>
      <c r="E857" s="162">
        <f>$E$856</f>
        <v>0</v>
      </c>
      <c r="F857" s="163">
        <f>$F$856</f>
        <v>0</v>
      </c>
      <c r="G857" s="164">
        <f>$G$856+$E$857</f>
        <v>0</v>
      </c>
      <c r="H857" s="165">
        <f>$H$856+$F$857</f>
        <v>0</v>
      </c>
      <c r="I857" s="164">
        <f>$I$856+$G$857</f>
        <v>0</v>
      </c>
      <c r="J857" s="165">
        <f>$J$856+$H$857</f>
        <v>0</v>
      </c>
      <c r="K857" s="164">
        <f>$K$856+$I$857</f>
        <v>0</v>
      </c>
      <c r="L857" s="165">
        <f>$L$856+$J$857</f>
        <v>0</v>
      </c>
      <c r="M857" s="164">
        <f>$M$856+$K$857</f>
        <v>0</v>
      </c>
      <c r="N857" s="165">
        <f>$N$856+$L$857</f>
        <v>0</v>
      </c>
      <c r="O857" s="164">
        <f>$O$856+$M$857</f>
        <v>0</v>
      </c>
      <c r="P857" s="165">
        <f>$P$856+$N$857</f>
        <v>0</v>
      </c>
      <c r="Q857" s="164">
        <f>$Q$856+$O$857</f>
        <v>0</v>
      </c>
      <c r="R857" s="165">
        <f>$R$856+$P$857</f>
        <v>0</v>
      </c>
      <c r="S857" s="164">
        <f>$S$856+$Q$857</f>
        <v>0</v>
      </c>
      <c r="T857" s="165">
        <f>$T$856+$R$857</f>
        <v>0</v>
      </c>
      <c r="U857" s="164">
        <f>$U$856+$S$857</f>
        <v>0</v>
      </c>
      <c r="V857" s="165">
        <f>$V$856+$T$857</f>
        <v>0</v>
      </c>
      <c r="W857" s="164">
        <f>$W$856+$U$857</f>
        <v>0.5</v>
      </c>
      <c r="X857" s="165">
        <f>$X$856+$V$857</f>
        <v>0</v>
      </c>
      <c r="Y857" s="164">
        <f>$Y$856+$W$857</f>
        <v>1</v>
      </c>
      <c r="Z857" s="165">
        <f>$Z$856+$X$857</f>
        <v>0</v>
      </c>
      <c r="AA857" s="164">
        <f>$AA$856+$Y$857</f>
        <v>1</v>
      </c>
      <c r="AB857" s="165">
        <f>$AB$856+$Z$857</f>
        <v>0</v>
      </c>
      <c r="AC857" s="98">
        <f t="shared" si="13"/>
        <v>0</v>
      </c>
    </row>
    <row r="858" spans="1:32" ht="15" customHeight="1">
      <c r="A858">
        <v>1</v>
      </c>
      <c r="B858" s="994" t="str">
        <f>'06.01-ELETRICO E LUMINOTECNICO'!$B$439</f>
        <v>06.11.100.15</v>
      </c>
      <c r="C858" s="996" t="str">
        <f>'06.01-ELETRICO E LUMINOTECNICO'!$C$439</f>
        <v>DISJUNTOR TRIPOLAR TIPO DIN, CORRENTE NOMINAL DE 25A - FORNECIMENTO E INSTALAÇÃO. AF_07/2025</v>
      </c>
      <c r="D858" s="998">
        <f>'06.01-ELETRICO E LUMINOTECNICO'!$H$439</f>
        <v>0</v>
      </c>
      <c r="E858" s="175"/>
      <c r="F858" s="161">
        <f>$E$858*$D$858</f>
        <v>0</v>
      </c>
      <c r="G858" s="176"/>
      <c r="H858" s="167">
        <f>$G$858*$D$858</f>
        <v>0</v>
      </c>
      <c r="I858" s="176"/>
      <c r="J858" s="167">
        <f>$I$858*$D$858</f>
        <v>0</v>
      </c>
      <c r="K858" s="176"/>
      <c r="L858" s="167">
        <f>$K$858*$D$858</f>
        <v>0</v>
      </c>
      <c r="M858" s="176"/>
      <c r="N858" s="167">
        <f>$M$858*$D$858</f>
        <v>0</v>
      </c>
      <c r="O858" s="176"/>
      <c r="P858" s="167">
        <f>$O$858*$D$858</f>
        <v>0</v>
      </c>
      <c r="Q858" s="176"/>
      <c r="R858" s="167">
        <f>$Q$858*$D$858</f>
        <v>0</v>
      </c>
      <c r="S858" s="176"/>
      <c r="T858" s="167">
        <f>$S$858*$D$858</f>
        <v>0</v>
      </c>
      <c r="U858" s="176"/>
      <c r="V858" s="167">
        <f>$U$858*$D$858</f>
        <v>0</v>
      </c>
      <c r="W858" s="176">
        <v>0.5</v>
      </c>
      <c r="X858" s="167">
        <f>$W$858*$D$858</f>
        <v>0</v>
      </c>
      <c r="Y858" s="176">
        <v>0.5</v>
      </c>
      <c r="Z858" s="167">
        <f>$Y$858*$D$858</f>
        <v>0</v>
      </c>
      <c r="AA858" s="176"/>
      <c r="AB858" s="167">
        <f>$AA$858*$D$858</f>
        <v>0</v>
      </c>
      <c r="AC858" s="98">
        <f t="shared" si="13"/>
        <v>0</v>
      </c>
      <c r="AF858" t="s">
        <v>2654</v>
      </c>
    </row>
    <row r="859" spans="1:32" ht="15" customHeight="1" thickBot="1">
      <c r="A859">
        <v>2</v>
      </c>
      <c r="B859" s="995"/>
      <c r="C859" s="997"/>
      <c r="D859" s="999"/>
      <c r="E859" s="162">
        <f>$E$858</f>
        <v>0</v>
      </c>
      <c r="F859" s="163">
        <f>$F$858</f>
        <v>0</v>
      </c>
      <c r="G859" s="164">
        <f>$G$858+$E$859</f>
        <v>0</v>
      </c>
      <c r="H859" s="165">
        <f>$H$858+$F$859</f>
        <v>0</v>
      </c>
      <c r="I859" s="164">
        <f>$I$858+$G$859</f>
        <v>0</v>
      </c>
      <c r="J859" s="165">
        <f>$J$858+$H$859</f>
        <v>0</v>
      </c>
      <c r="K859" s="164">
        <f>$K$858+$I$859</f>
        <v>0</v>
      </c>
      <c r="L859" s="165">
        <f>$L$858+$J$859</f>
        <v>0</v>
      </c>
      <c r="M859" s="164">
        <f>$M$858+$K$859</f>
        <v>0</v>
      </c>
      <c r="N859" s="165">
        <f>$N$858+$L$859</f>
        <v>0</v>
      </c>
      <c r="O859" s="164">
        <f>$O$858+$M$859</f>
        <v>0</v>
      </c>
      <c r="P859" s="165">
        <f>$P$858+$N$859</f>
        <v>0</v>
      </c>
      <c r="Q859" s="164">
        <f>$Q$858+$O$859</f>
        <v>0</v>
      </c>
      <c r="R859" s="165">
        <f>$R$858+$P$859</f>
        <v>0</v>
      </c>
      <c r="S859" s="164">
        <f>$S$858+$Q$859</f>
        <v>0</v>
      </c>
      <c r="T859" s="165">
        <f>$T$858+$R$859</f>
        <v>0</v>
      </c>
      <c r="U859" s="164">
        <f>$U$858+$S$859</f>
        <v>0</v>
      </c>
      <c r="V859" s="165">
        <f>$V$858+$T$859</f>
        <v>0</v>
      </c>
      <c r="W859" s="164">
        <f>$W$858+$U$859</f>
        <v>0.5</v>
      </c>
      <c r="X859" s="165">
        <f>$X$858+$V$859</f>
        <v>0</v>
      </c>
      <c r="Y859" s="164">
        <f>$Y$858+$W$859</f>
        <v>1</v>
      </c>
      <c r="Z859" s="165">
        <f>$Z$858+$X$859</f>
        <v>0</v>
      </c>
      <c r="AA859" s="164">
        <f>$AA$858+$Y$859</f>
        <v>1</v>
      </c>
      <c r="AB859" s="165">
        <f>$AB$858+$Z$859</f>
        <v>0</v>
      </c>
      <c r="AC859" s="98">
        <f t="shared" si="13"/>
        <v>0</v>
      </c>
    </row>
    <row r="860" spans="1:32" ht="15" customHeight="1">
      <c r="A860">
        <v>1</v>
      </c>
      <c r="B860" s="994" t="str">
        <f>'06.01-ELETRICO E LUMINOTECNICO'!$B$440</f>
        <v>06.11.100.16</v>
      </c>
      <c r="C860" s="996" t="str">
        <f>'06.01-ELETRICO E LUMINOTECNICO'!$C$440</f>
        <v>DISJUNTOR TRIPOLAR TIPO DIN, CORRENTE NOMINAL DE 40A - FORNECIMENTO E INSTALAÇÃO. AF_07/2025</v>
      </c>
      <c r="D860" s="998">
        <f>'06.01-ELETRICO E LUMINOTECNICO'!$H$440</f>
        <v>0</v>
      </c>
      <c r="E860" s="175"/>
      <c r="F860" s="161">
        <f>$E$860*$D$860</f>
        <v>0</v>
      </c>
      <c r="G860" s="176"/>
      <c r="H860" s="167">
        <f>$G$860*$D$860</f>
        <v>0</v>
      </c>
      <c r="I860" s="176"/>
      <c r="J860" s="167">
        <f>$I$860*$D$860</f>
        <v>0</v>
      </c>
      <c r="K860" s="176"/>
      <c r="L860" s="167">
        <f>$K$860*$D$860</f>
        <v>0</v>
      </c>
      <c r="M860" s="176"/>
      <c r="N860" s="167">
        <f>$M$860*$D$860</f>
        <v>0</v>
      </c>
      <c r="O860" s="176"/>
      <c r="P860" s="167">
        <f>$O$860*$D$860</f>
        <v>0</v>
      </c>
      <c r="Q860" s="176"/>
      <c r="R860" s="167">
        <f>$Q$860*$D$860</f>
        <v>0</v>
      </c>
      <c r="S860" s="176"/>
      <c r="T860" s="167">
        <f>$S$860*$D$860</f>
        <v>0</v>
      </c>
      <c r="U860" s="176"/>
      <c r="V860" s="167">
        <f>$U$860*$D$860</f>
        <v>0</v>
      </c>
      <c r="W860" s="176"/>
      <c r="X860" s="167">
        <f>$W$860*$D$860</f>
        <v>0</v>
      </c>
      <c r="Y860" s="176">
        <v>1</v>
      </c>
      <c r="Z860" s="167">
        <f>$Y$860*$D$860</f>
        <v>0</v>
      </c>
      <c r="AA860" s="176"/>
      <c r="AB860" s="167">
        <f>$AA$860*$D$860</f>
        <v>0</v>
      </c>
      <c r="AC860" s="98">
        <f t="shared" si="13"/>
        <v>0</v>
      </c>
      <c r="AF860" t="s">
        <v>2655</v>
      </c>
    </row>
    <row r="861" spans="1:32" ht="15" customHeight="1" thickBot="1">
      <c r="A861">
        <v>2</v>
      </c>
      <c r="B861" s="995"/>
      <c r="C861" s="997"/>
      <c r="D861" s="999"/>
      <c r="E861" s="162">
        <f>$E$860</f>
        <v>0</v>
      </c>
      <c r="F861" s="163">
        <f>$F$860</f>
        <v>0</v>
      </c>
      <c r="G861" s="164">
        <f>$G$860+$E$861</f>
        <v>0</v>
      </c>
      <c r="H861" s="165">
        <f>$H$860+$F$861</f>
        <v>0</v>
      </c>
      <c r="I861" s="164">
        <f>$I$860+$G$861</f>
        <v>0</v>
      </c>
      <c r="J861" s="165">
        <f>$J$860+$H$861</f>
        <v>0</v>
      </c>
      <c r="K861" s="164">
        <f>$K$860+$I$861</f>
        <v>0</v>
      </c>
      <c r="L861" s="165">
        <f>$L$860+$J$861</f>
        <v>0</v>
      </c>
      <c r="M861" s="164">
        <f>$M$860+$K$861</f>
        <v>0</v>
      </c>
      <c r="N861" s="165">
        <f>$N$860+$L$861</f>
        <v>0</v>
      </c>
      <c r="O861" s="164">
        <f>$O$860+$M$861</f>
        <v>0</v>
      </c>
      <c r="P861" s="165">
        <f>$P$860+$N$861</f>
        <v>0</v>
      </c>
      <c r="Q861" s="164">
        <f>$Q$860+$O$861</f>
        <v>0</v>
      </c>
      <c r="R861" s="165">
        <f>$R$860+$P$861</f>
        <v>0</v>
      </c>
      <c r="S861" s="164">
        <f>$S$860+$Q$861</f>
        <v>0</v>
      </c>
      <c r="T861" s="165">
        <f>$T$860+$R$861</f>
        <v>0</v>
      </c>
      <c r="U861" s="164">
        <f>$U$860+$S$861</f>
        <v>0</v>
      </c>
      <c r="V861" s="165">
        <f>$V$860+$T$861</f>
        <v>0</v>
      </c>
      <c r="W861" s="164">
        <f>$W$860+$U$861</f>
        <v>0</v>
      </c>
      <c r="X861" s="165">
        <f>$X$860+$V$861</f>
        <v>0</v>
      </c>
      <c r="Y861" s="164">
        <f>$Y$860+$W$861</f>
        <v>1</v>
      </c>
      <c r="Z861" s="165">
        <f>$Z$860+$X$861</f>
        <v>0</v>
      </c>
      <c r="AA861" s="164">
        <f>$AA$860+$Y$861</f>
        <v>1</v>
      </c>
      <c r="AB861" s="165">
        <f>$AB$860+$Z$861</f>
        <v>0</v>
      </c>
      <c r="AC861" s="98">
        <f t="shared" si="13"/>
        <v>0</v>
      </c>
    </row>
    <row r="862" spans="1:32" ht="15" customHeight="1">
      <c r="A862">
        <v>1</v>
      </c>
      <c r="B862" s="994" t="str">
        <f>'06.01-ELETRICO E LUMINOTECNICO'!$B$441</f>
        <v>06.11.100.17</v>
      </c>
      <c r="C862" s="996" t="str">
        <f>'06.01-ELETRICO E LUMINOTECNICO'!$C$441</f>
        <v>CABO DE COBRE FLEXÍVEL ISOLADO, 2,5 MM², ANTI-CHAMA 450/750 V, PARA CIRCUITOS TERMINAIS - FORNECIMENTO E INSTALAÇÃO. AF_03/2023</v>
      </c>
      <c r="D862" s="998">
        <f>'06.01-ELETRICO E LUMINOTECNICO'!$H$441</f>
        <v>0</v>
      </c>
      <c r="E862" s="175"/>
      <c r="F862" s="161">
        <f>$E$862*$D$862</f>
        <v>0</v>
      </c>
      <c r="G862" s="176"/>
      <c r="H862" s="167">
        <f>$G$862*$D$862</f>
        <v>0</v>
      </c>
      <c r="I862" s="176"/>
      <c r="J862" s="167">
        <f>$I$862*$D$862</f>
        <v>0</v>
      </c>
      <c r="K862" s="176"/>
      <c r="L862" s="167">
        <f>$K$862*$D$862</f>
        <v>0</v>
      </c>
      <c r="M862" s="176"/>
      <c r="N862" s="167">
        <f>$M$862*$D$862</f>
        <v>0</v>
      </c>
      <c r="O862" s="176"/>
      <c r="P862" s="167">
        <f>$O$862*$D$862</f>
        <v>0</v>
      </c>
      <c r="Q862" s="176"/>
      <c r="R862" s="167">
        <f>$Q$862*$D$862</f>
        <v>0</v>
      </c>
      <c r="S862" s="176"/>
      <c r="T862" s="167">
        <f>$S$862*$D$862</f>
        <v>0</v>
      </c>
      <c r="U862" s="176"/>
      <c r="V862" s="167">
        <f>$U$862*$D$862</f>
        <v>0</v>
      </c>
      <c r="W862" s="176"/>
      <c r="X862" s="167">
        <f>$W$862*$D$862</f>
        <v>0</v>
      </c>
      <c r="Y862" s="176">
        <v>0.2</v>
      </c>
      <c r="Z862" s="167">
        <f>$Y$862*$D$862</f>
        <v>0</v>
      </c>
      <c r="AA862" s="176">
        <v>0.8</v>
      </c>
      <c r="AB862" s="167">
        <f>$AA$862*$D$862</f>
        <v>0</v>
      </c>
      <c r="AC862" s="98">
        <f t="shared" si="13"/>
        <v>0</v>
      </c>
      <c r="AF862" t="s">
        <v>2656</v>
      </c>
    </row>
    <row r="863" spans="1:32" ht="15" customHeight="1" thickBot="1">
      <c r="A863">
        <v>2</v>
      </c>
      <c r="B863" s="995"/>
      <c r="C863" s="997"/>
      <c r="D863" s="999"/>
      <c r="E863" s="162">
        <f>$E$862</f>
        <v>0</v>
      </c>
      <c r="F863" s="163">
        <f>$F$862</f>
        <v>0</v>
      </c>
      <c r="G863" s="164">
        <f>$G$862+$E$863</f>
        <v>0</v>
      </c>
      <c r="H863" s="165">
        <f>$H$862+$F$863</f>
        <v>0</v>
      </c>
      <c r="I863" s="164">
        <f>$I$862+$G$863</f>
        <v>0</v>
      </c>
      <c r="J863" s="165">
        <f>$J$862+$H$863</f>
        <v>0</v>
      </c>
      <c r="K863" s="164">
        <f>$K$862+$I$863</f>
        <v>0</v>
      </c>
      <c r="L863" s="165">
        <f>$L$862+$J$863</f>
        <v>0</v>
      </c>
      <c r="M863" s="164">
        <f>$M$862+$K$863</f>
        <v>0</v>
      </c>
      <c r="N863" s="165">
        <f>$N$862+$L$863</f>
        <v>0</v>
      </c>
      <c r="O863" s="164">
        <f>$O$862+$M$863</f>
        <v>0</v>
      </c>
      <c r="P863" s="165">
        <f>$P$862+$N$863</f>
        <v>0</v>
      </c>
      <c r="Q863" s="164">
        <f>$Q$862+$O$863</f>
        <v>0</v>
      </c>
      <c r="R863" s="165">
        <f>$R$862+$P$863</f>
        <v>0</v>
      </c>
      <c r="S863" s="164">
        <f>$S$862+$Q$863</f>
        <v>0</v>
      </c>
      <c r="T863" s="165">
        <f>$T$862+$R$863</f>
        <v>0</v>
      </c>
      <c r="U863" s="164">
        <f>$U$862+$S$863</f>
        <v>0</v>
      </c>
      <c r="V863" s="165">
        <f>$V$862+$T$863</f>
        <v>0</v>
      </c>
      <c r="W863" s="164">
        <f>$W$862+$U$863</f>
        <v>0</v>
      </c>
      <c r="X863" s="165">
        <f>$X$862+$V$863</f>
        <v>0</v>
      </c>
      <c r="Y863" s="164">
        <f>$Y$862+$W$863</f>
        <v>0.2</v>
      </c>
      <c r="Z863" s="165">
        <f>$Z$862+$X$863</f>
        <v>0</v>
      </c>
      <c r="AA863" s="164">
        <f>$AA$862+$Y$863</f>
        <v>1</v>
      </c>
      <c r="AB863" s="165">
        <f>$AB$862+$Z$863</f>
        <v>0</v>
      </c>
      <c r="AC863" s="98">
        <f t="shared" si="13"/>
        <v>0</v>
      </c>
    </row>
    <row r="864" spans="1:32" ht="15" customHeight="1">
      <c r="A864">
        <v>1</v>
      </c>
      <c r="B864" s="994" t="str">
        <f>'06.01-ELETRICO E LUMINOTECNICO'!$B$442</f>
        <v>06.11.100.18</v>
      </c>
      <c r="C864" s="996" t="str">
        <f>'06.01-ELETRICO E LUMINOTECNICO'!$C$442</f>
        <v>CABO DE COBRE FLEXÍVEL ISOLADO, 6 MM², ANTI-CHAMA 450/750 V, PARA CIRCUITOS TERMINAIS - FORNECIMENTO E INSTALAÇÃO. AF_03/2023</v>
      </c>
      <c r="D864" s="998">
        <f>'06.01-ELETRICO E LUMINOTECNICO'!$H$442</f>
        <v>0</v>
      </c>
      <c r="E864" s="175"/>
      <c r="F864" s="161">
        <f>$E$864*$D$864</f>
        <v>0</v>
      </c>
      <c r="G864" s="176"/>
      <c r="H864" s="167">
        <f>$G$864*$D$864</f>
        <v>0</v>
      </c>
      <c r="I864" s="176"/>
      <c r="J864" s="167">
        <f>$I$864*$D$864</f>
        <v>0</v>
      </c>
      <c r="K864" s="176"/>
      <c r="L864" s="167">
        <f>$K$864*$D$864</f>
        <v>0</v>
      </c>
      <c r="M864" s="176"/>
      <c r="N864" s="167">
        <f>$M$864*$D$864</f>
        <v>0</v>
      </c>
      <c r="O864" s="176"/>
      <c r="P864" s="167">
        <f>$O$864*$D$864</f>
        <v>0</v>
      </c>
      <c r="Q864" s="176"/>
      <c r="R864" s="167">
        <f>$Q$864*$D$864</f>
        <v>0</v>
      </c>
      <c r="S864" s="176"/>
      <c r="T864" s="167">
        <f>$S$864*$D$864</f>
        <v>0</v>
      </c>
      <c r="U864" s="176"/>
      <c r="V864" s="167">
        <f>$U$864*$D$864</f>
        <v>0</v>
      </c>
      <c r="W864" s="176"/>
      <c r="X864" s="167">
        <f>$W$864*$D$864</f>
        <v>0</v>
      </c>
      <c r="Y864" s="176">
        <v>0.2</v>
      </c>
      <c r="Z864" s="167">
        <f>$Y$864*$D$864</f>
        <v>0</v>
      </c>
      <c r="AA864" s="176">
        <v>0.8</v>
      </c>
      <c r="AB864" s="167">
        <f>$AA$864*$D$864</f>
        <v>0</v>
      </c>
      <c r="AC864" s="98">
        <f t="shared" si="13"/>
        <v>0</v>
      </c>
      <c r="AF864" t="s">
        <v>2657</v>
      </c>
    </row>
    <row r="865" spans="1:32" ht="15" customHeight="1" thickBot="1">
      <c r="A865">
        <v>2</v>
      </c>
      <c r="B865" s="995"/>
      <c r="C865" s="997"/>
      <c r="D865" s="999"/>
      <c r="E865" s="162">
        <f>$E$864</f>
        <v>0</v>
      </c>
      <c r="F865" s="163">
        <f>$F$864</f>
        <v>0</v>
      </c>
      <c r="G865" s="164">
        <f>$G$864+$E$865</f>
        <v>0</v>
      </c>
      <c r="H865" s="165">
        <f>$H$864+$F$865</f>
        <v>0</v>
      </c>
      <c r="I865" s="164">
        <f>$I$864+$G$865</f>
        <v>0</v>
      </c>
      <c r="J865" s="165">
        <f>$J$864+$H$865</f>
        <v>0</v>
      </c>
      <c r="K865" s="164">
        <f>$K$864+$I$865</f>
        <v>0</v>
      </c>
      <c r="L865" s="165">
        <f>$L$864+$J$865</f>
        <v>0</v>
      </c>
      <c r="M865" s="164">
        <f>$M$864+$K$865</f>
        <v>0</v>
      </c>
      <c r="N865" s="165">
        <f>$N$864+$L$865</f>
        <v>0</v>
      </c>
      <c r="O865" s="164">
        <f>$O$864+$M$865</f>
        <v>0</v>
      </c>
      <c r="P865" s="165">
        <f>$P$864+$N$865</f>
        <v>0</v>
      </c>
      <c r="Q865" s="164">
        <f>$Q$864+$O$865</f>
        <v>0</v>
      </c>
      <c r="R865" s="165">
        <f>$R$864+$P$865</f>
        <v>0</v>
      </c>
      <c r="S865" s="164">
        <f>$S$864+$Q$865</f>
        <v>0</v>
      </c>
      <c r="T865" s="165">
        <f>$T$864+$R$865</f>
        <v>0</v>
      </c>
      <c r="U865" s="164">
        <f>$U$864+$S$865</f>
        <v>0</v>
      </c>
      <c r="V865" s="165">
        <f>$V$864+$T$865</f>
        <v>0</v>
      </c>
      <c r="W865" s="164">
        <f>$W$864+$U$865</f>
        <v>0</v>
      </c>
      <c r="X865" s="165">
        <f>$X$864+$V$865</f>
        <v>0</v>
      </c>
      <c r="Y865" s="164">
        <f>$Y$864+$W$865</f>
        <v>0.2</v>
      </c>
      <c r="Z865" s="165">
        <f>$Z$864+$X$865</f>
        <v>0</v>
      </c>
      <c r="AA865" s="164">
        <f>$AA$864+$Y$865</f>
        <v>1</v>
      </c>
      <c r="AB865" s="165">
        <f>$AB$864+$Z$865</f>
        <v>0</v>
      </c>
      <c r="AC865" s="98">
        <f t="shared" si="13"/>
        <v>0</v>
      </c>
    </row>
    <row r="866" spans="1:32" ht="15" customHeight="1">
      <c r="A866">
        <v>1</v>
      </c>
      <c r="B866" s="994" t="str">
        <f>'06.01-ELETRICO E LUMINOTECNICO'!$B$443</f>
        <v>06.11.100.19</v>
      </c>
      <c r="C866" s="996" t="str">
        <f>'06.01-ELETRICO E LUMINOTECNICO'!$C$443</f>
        <v>ELETRODUTO DE AÇO GALVANIZADO PESADO, DIÂMETRO DE 25MM (1"), INSTALAÇÃO APARENTE OU SOBRE FORRO COM ABRAÇADEIRA METÁLICA DE CUNHA, TIPO "D", INCLUSIVE ACESSÓRIOS PARA FIXAÇÃO E CONEXÕES</v>
      </c>
      <c r="D866" s="998">
        <f>'06.01-ELETRICO E LUMINOTECNICO'!$H$443</f>
        <v>0</v>
      </c>
      <c r="E866" s="175"/>
      <c r="F866" s="161">
        <f>$E$866*$D$866</f>
        <v>0</v>
      </c>
      <c r="G866" s="176"/>
      <c r="H866" s="167">
        <f>$G$866*$D$866</f>
        <v>0</v>
      </c>
      <c r="I866" s="176"/>
      <c r="J866" s="167">
        <f>$I$866*$D$866</f>
        <v>0</v>
      </c>
      <c r="K866" s="176"/>
      <c r="L866" s="167">
        <f>$K$866*$D$866</f>
        <v>0</v>
      </c>
      <c r="M866" s="176"/>
      <c r="N866" s="167">
        <f>$M$866*$D$866</f>
        <v>0</v>
      </c>
      <c r="O866" s="176"/>
      <c r="P866" s="167">
        <f>$O$866*$D$866</f>
        <v>0</v>
      </c>
      <c r="Q866" s="176"/>
      <c r="R866" s="167">
        <f>$Q$866*$D$866</f>
        <v>0</v>
      </c>
      <c r="S866" s="176"/>
      <c r="T866" s="167">
        <f>$S$866*$D$866</f>
        <v>0</v>
      </c>
      <c r="U866" s="176"/>
      <c r="V866" s="167">
        <f>$U$866*$D$866</f>
        <v>0</v>
      </c>
      <c r="W866" s="176"/>
      <c r="X866" s="167">
        <f>$W$866*$D$866</f>
        <v>0</v>
      </c>
      <c r="Y866" s="176">
        <v>0.2</v>
      </c>
      <c r="Z866" s="167">
        <f>$Y$866*$D$866</f>
        <v>0</v>
      </c>
      <c r="AA866" s="176">
        <v>0.8</v>
      </c>
      <c r="AB866" s="167">
        <f>$AA$866*$D$866</f>
        <v>0</v>
      </c>
      <c r="AC866" s="98">
        <f t="shared" si="13"/>
        <v>0</v>
      </c>
      <c r="AF866" t="s">
        <v>2658</v>
      </c>
    </row>
    <row r="867" spans="1:32" ht="15" customHeight="1" thickBot="1">
      <c r="A867">
        <v>2</v>
      </c>
      <c r="B867" s="995"/>
      <c r="C867" s="997"/>
      <c r="D867" s="999"/>
      <c r="E867" s="162">
        <f>$E$866</f>
        <v>0</v>
      </c>
      <c r="F867" s="163">
        <f>$F$866</f>
        <v>0</v>
      </c>
      <c r="G867" s="164">
        <f>$G$866+$E$867</f>
        <v>0</v>
      </c>
      <c r="H867" s="165">
        <f>$H$866+$F$867</f>
        <v>0</v>
      </c>
      <c r="I867" s="164">
        <f>$I$866+$G$867</f>
        <v>0</v>
      </c>
      <c r="J867" s="165">
        <f>$J$866+$H$867</f>
        <v>0</v>
      </c>
      <c r="K867" s="164">
        <f>$K$866+$I$867</f>
        <v>0</v>
      </c>
      <c r="L867" s="165">
        <f>$L$866+$J$867</f>
        <v>0</v>
      </c>
      <c r="M867" s="164">
        <f>$M$866+$K$867</f>
        <v>0</v>
      </c>
      <c r="N867" s="165">
        <f>$N$866+$L$867</f>
        <v>0</v>
      </c>
      <c r="O867" s="164">
        <f>$O$866+$M$867</f>
        <v>0</v>
      </c>
      <c r="P867" s="165">
        <f>$P$866+$N$867</f>
        <v>0</v>
      </c>
      <c r="Q867" s="164">
        <f>$Q$866+$O$867</f>
        <v>0</v>
      </c>
      <c r="R867" s="165">
        <f>$R$866+$P$867</f>
        <v>0</v>
      </c>
      <c r="S867" s="164">
        <f>$S$866+$Q$867</f>
        <v>0</v>
      </c>
      <c r="T867" s="165">
        <f>$T$866+$R$867</f>
        <v>0</v>
      </c>
      <c r="U867" s="164">
        <f>$U$866+$S$867</f>
        <v>0</v>
      </c>
      <c r="V867" s="165">
        <f>$V$866+$T$867</f>
        <v>0</v>
      </c>
      <c r="W867" s="164">
        <f>$W$866+$U$867</f>
        <v>0</v>
      </c>
      <c r="X867" s="165">
        <f>$X$866+$V$867</f>
        <v>0</v>
      </c>
      <c r="Y867" s="164">
        <f>$Y$866+$W$867</f>
        <v>0.2</v>
      </c>
      <c r="Z867" s="165">
        <f>$Z$866+$X$867</f>
        <v>0</v>
      </c>
      <c r="AA867" s="164">
        <f>$AA$866+$Y$867</f>
        <v>1</v>
      </c>
      <c r="AB867" s="165">
        <f>$AB$866+$Z$867</f>
        <v>0</v>
      </c>
      <c r="AC867" s="98">
        <f t="shared" si="13"/>
        <v>0</v>
      </c>
    </row>
    <row r="868" spans="1:32" ht="15" customHeight="1">
      <c r="A868">
        <v>1</v>
      </c>
      <c r="B868" s="994" t="str">
        <f>'06.01-ELETRICO E LUMINOTECNICO'!$B$444</f>
        <v>06.11.100.20</v>
      </c>
      <c r="C868" s="996" t="str">
        <f>'06.01-ELETRICO E LUMINOTECNICO'!$C$444</f>
        <v>CONDULETE DE ALUMÍNIO, TIPO X, PARA ELETRODUTO DE AÇO GALVANIZADO DN 25 MM (1''), APARENTE - FORNECIMENTO E INSTALAÇÃO. AF_01/2026</v>
      </c>
      <c r="D868" s="998">
        <f>'06.01-ELETRICO E LUMINOTECNICO'!$H$444</f>
        <v>0</v>
      </c>
      <c r="E868" s="175"/>
      <c r="F868" s="161">
        <f>$E$868*$D$868</f>
        <v>0</v>
      </c>
      <c r="G868" s="176"/>
      <c r="H868" s="167">
        <f>$G$868*$D$868</f>
        <v>0</v>
      </c>
      <c r="I868" s="176"/>
      <c r="J868" s="167">
        <f>$I$868*$D$868</f>
        <v>0</v>
      </c>
      <c r="K868" s="176"/>
      <c r="L868" s="167">
        <f>$K$868*$D$868</f>
        <v>0</v>
      </c>
      <c r="M868" s="176"/>
      <c r="N868" s="167">
        <f>$M$868*$D$868</f>
        <v>0</v>
      </c>
      <c r="O868" s="176"/>
      <c r="P868" s="167">
        <f>$O$868*$D$868</f>
        <v>0</v>
      </c>
      <c r="Q868" s="176"/>
      <c r="R868" s="167">
        <f>$Q$868*$D$868</f>
        <v>0</v>
      </c>
      <c r="S868" s="176"/>
      <c r="T868" s="167">
        <f>$S$868*$D$868</f>
        <v>0</v>
      </c>
      <c r="U868" s="176"/>
      <c r="V868" s="167">
        <f>$U$868*$D$868</f>
        <v>0</v>
      </c>
      <c r="W868" s="176"/>
      <c r="X868" s="167">
        <f>$W$868*$D$868</f>
        <v>0</v>
      </c>
      <c r="Y868" s="176">
        <v>0.2</v>
      </c>
      <c r="Z868" s="167">
        <f>$Y$868*$D$868</f>
        <v>0</v>
      </c>
      <c r="AA868" s="176">
        <v>0.8</v>
      </c>
      <c r="AB868" s="167">
        <f>$AA$868*$D$868</f>
        <v>0</v>
      </c>
      <c r="AC868" s="98">
        <f t="shared" si="13"/>
        <v>0</v>
      </c>
      <c r="AF868" t="s">
        <v>2659</v>
      </c>
    </row>
    <row r="869" spans="1:32" ht="15" customHeight="1" thickBot="1">
      <c r="A869">
        <v>2</v>
      </c>
      <c r="B869" s="995"/>
      <c r="C869" s="997"/>
      <c r="D869" s="999"/>
      <c r="E869" s="162">
        <f>$E$868</f>
        <v>0</v>
      </c>
      <c r="F869" s="163">
        <f>$F$868</f>
        <v>0</v>
      </c>
      <c r="G869" s="164">
        <f>$G$868+$E$869</f>
        <v>0</v>
      </c>
      <c r="H869" s="165">
        <f>$H$868+$F$869</f>
        <v>0</v>
      </c>
      <c r="I869" s="164">
        <f>$I$868+$G$869</f>
        <v>0</v>
      </c>
      <c r="J869" s="165">
        <f>$J$868+$H$869</f>
        <v>0</v>
      </c>
      <c r="K869" s="164">
        <f>$K$868+$I$869</f>
        <v>0</v>
      </c>
      <c r="L869" s="165">
        <f>$L$868+$J$869</f>
        <v>0</v>
      </c>
      <c r="M869" s="164">
        <f>$M$868+$K$869</f>
        <v>0</v>
      </c>
      <c r="N869" s="165">
        <f>$N$868+$L$869</f>
        <v>0</v>
      </c>
      <c r="O869" s="164">
        <f>$O$868+$M$869</f>
        <v>0</v>
      </c>
      <c r="P869" s="165">
        <f>$P$868+$N$869</f>
        <v>0</v>
      </c>
      <c r="Q869" s="164">
        <f>$Q$868+$O$869</f>
        <v>0</v>
      </c>
      <c r="R869" s="165">
        <f>$R$868+$P$869</f>
        <v>0</v>
      </c>
      <c r="S869" s="164">
        <f>$S$868+$Q$869</f>
        <v>0</v>
      </c>
      <c r="T869" s="165">
        <f>$T$868+$R$869</f>
        <v>0</v>
      </c>
      <c r="U869" s="164">
        <f>$U$868+$S$869</f>
        <v>0</v>
      </c>
      <c r="V869" s="165">
        <f>$V$868+$T$869</f>
        <v>0</v>
      </c>
      <c r="W869" s="164">
        <f>$W$868+$U$869</f>
        <v>0</v>
      </c>
      <c r="X869" s="165">
        <f>$X$868+$V$869</f>
        <v>0</v>
      </c>
      <c r="Y869" s="164">
        <f>$Y$868+$W$869</f>
        <v>0.2</v>
      </c>
      <c r="Z869" s="165">
        <f>$Z$868+$X$869</f>
        <v>0</v>
      </c>
      <c r="AA869" s="164">
        <f>$AA$868+$Y$869</f>
        <v>1</v>
      </c>
      <c r="AB869" s="165">
        <f>$AB$868+$Z$869</f>
        <v>0</v>
      </c>
      <c r="AC869" s="98">
        <f t="shared" si="13"/>
        <v>0</v>
      </c>
    </row>
    <row r="870" spans="1:32" ht="15" customHeight="1">
      <c r="A870">
        <v>1</v>
      </c>
      <c r="B870" s="994" t="str">
        <f>'06.01-ELETRICO E LUMINOTECNICO'!$B$445</f>
        <v>06.11.100.21</v>
      </c>
      <c r="C870" s="996" t="str">
        <f>'06.01-ELETRICO E LUMINOTECNICO'!$C$445</f>
        <v>CONDULETE DE ALUMINIO, TIPO X, PARA ELETRODUTO DE AÇO GALVANIZADO DN 25MM (1"), APARENTE, INCLUSO SUPORTE, SEM TAMPA - FORNECIMENTO E INSTALAÇÃO</v>
      </c>
      <c r="D870" s="998">
        <f>'06.01-ELETRICO E LUMINOTECNICO'!$H$445</f>
        <v>0</v>
      </c>
      <c r="E870" s="175"/>
      <c r="F870" s="161">
        <f>$E$870*$D$870</f>
        <v>0</v>
      </c>
      <c r="G870" s="176"/>
      <c r="H870" s="167">
        <f>$G$870*$D$870</f>
        <v>0</v>
      </c>
      <c r="I870" s="176"/>
      <c r="J870" s="167">
        <f>$I$870*$D$870</f>
        <v>0</v>
      </c>
      <c r="K870" s="176"/>
      <c r="L870" s="167">
        <f>$K$870*$D$870</f>
        <v>0</v>
      </c>
      <c r="M870" s="176"/>
      <c r="N870" s="167">
        <f>$M$870*$D$870</f>
        <v>0</v>
      </c>
      <c r="O870" s="176"/>
      <c r="P870" s="167">
        <f>$O$870*$D$870</f>
        <v>0</v>
      </c>
      <c r="Q870" s="176"/>
      <c r="R870" s="167">
        <f>$Q$870*$D$870</f>
        <v>0</v>
      </c>
      <c r="S870" s="176"/>
      <c r="T870" s="167">
        <f>$S$870*$D$870</f>
        <v>0</v>
      </c>
      <c r="U870" s="176"/>
      <c r="V870" s="167">
        <f>$U$870*$D$870</f>
        <v>0</v>
      </c>
      <c r="W870" s="176"/>
      <c r="X870" s="167">
        <f>$W$870*$D$870</f>
        <v>0</v>
      </c>
      <c r="Y870" s="176">
        <v>0.2</v>
      </c>
      <c r="Z870" s="167">
        <f>$Y$870*$D$870</f>
        <v>0</v>
      </c>
      <c r="AA870" s="176">
        <v>0.8</v>
      </c>
      <c r="AB870" s="167">
        <f>$AA$870*$D$870</f>
        <v>0</v>
      </c>
      <c r="AC870" s="98">
        <f t="shared" si="13"/>
        <v>0</v>
      </c>
      <c r="AF870" t="s">
        <v>2660</v>
      </c>
    </row>
    <row r="871" spans="1:32" ht="15" customHeight="1" thickBot="1">
      <c r="A871">
        <v>2</v>
      </c>
      <c r="B871" s="995"/>
      <c r="C871" s="997"/>
      <c r="D871" s="999"/>
      <c r="E871" s="162">
        <f>$E$870</f>
        <v>0</v>
      </c>
      <c r="F871" s="163">
        <f>$F$870</f>
        <v>0</v>
      </c>
      <c r="G871" s="164">
        <f>$G$870+$E$871</f>
        <v>0</v>
      </c>
      <c r="H871" s="165">
        <f>$H$870+$F$871</f>
        <v>0</v>
      </c>
      <c r="I871" s="164">
        <f>$I$870+$G$871</f>
        <v>0</v>
      </c>
      <c r="J871" s="165">
        <f>$J$870+$H$871</f>
        <v>0</v>
      </c>
      <c r="K871" s="164">
        <f>$K$870+$I$871</f>
        <v>0</v>
      </c>
      <c r="L871" s="165">
        <f>$L$870+$J$871</f>
        <v>0</v>
      </c>
      <c r="M871" s="164">
        <f>$M$870+$K$871</f>
        <v>0</v>
      </c>
      <c r="N871" s="165">
        <f>$N$870+$L$871</f>
        <v>0</v>
      </c>
      <c r="O871" s="164">
        <f>$O$870+$M$871</f>
        <v>0</v>
      </c>
      <c r="P871" s="165">
        <f>$P$870+$N$871</f>
        <v>0</v>
      </c>
      <c r="Q871" s="164">
        <f>$Q$870+$O$871</f>
        <v>0</v>
      </c>
      <c r="R871" s="165">
        <f>$R$870+$P$871</f>
        <v>0</v>
      </c>
      <c r="S871" s="164">
        <f>$S$870+$Q$871</f>
        <v>0</v>
      </c>
      <c r="T871" s="165">
        <f>$T$870+$R$871</f>
        <v>0</v>
      </c>
      <c r="U871" s="164">
        <f>$U$870+$S$871</f>
        <v>0</v>
      </c>
      <c r="V871" s="165">
        <f>$V$870+$T$871</f>
        <v>0</v>
      </c>
      <c r="W871" s="164">
        <f>$W$870+$U$871</f>
        <v>0</v>
      </c>
      <c r="X871" s="165">
        <f>$X$870+$V$871</f>
        <v>0</v>
      </c>
      <c r="Y871" s="164">
        <f>$Y$870+$W$871</f>
        <v>0.2</v>
      </c>
      <c r="Z871" s="165">
        <f>$Z$870+$X$871</f>
        <v>0</v>
      </c>
      <c r="AA871" s="164">
        <f>$AA$870+$Y$871</f>
        <v>1</v>
      </c>
      <c r="AB871" s="165">
        <f>$AB$870+$Z$871</f>
        <v>0</v>
      </c>
      <c r="AC871" s="98">
        <f t="shared" si="13"/>
        <v>0</v>
      </c>
    </row>
    <row r="872" spans="1:32" ht="15" customHeight="1">
      <c r="A872">
        <v>1</v>
      </c>
      <c r="B872" s="994" t="str">
        <f>'06.01-ELETRICO E LUMINOTECNICO'!$B$446</f>
        <v>06.11.100.22</v>
      </c>
      <c r="C872" s="996" t="str">
        <f>'06.01-ELETRICO E LUMINOTECNICO'!$C$446</f>
        <v>TOMADA BAIXA DE EMBUTIR (1 MÓDULO), 2P+T 10 A, INCLUINDO SUPORTE E PLACA EM ALUMÍNIO - FORNECIMENTO E INSTALAÇÃO.</v>
      </c>
      <c r="D872" s="998">
        <f>'06.01-ELETRICO E LUMINOTECNICO'!$H$446</f>
        <v>0</v>
      </c>
      <c r="E872" s="175"/>
      <c r="F872" s="161">
        <f>$E$872*$D$872</f>
        <v>0</v>
      </c>
      <c r="G872" s="176"/>
      <c r="H872" s="167">
        <f>$G$872*$D$872</f>
        <v>0</v>
      </c>
      <c r="I872" s="176"/>
      <c r="J872" s="167">
        <f>$I$872*$D$872</f>
        <v>0</v>
      </c>
      <c r="K872" s="176"/>
      <c r="L872" s="167">
        <f>$K$872*$D$872</f>
        <v>0</v>
      </c>
      <c r="M872" s="176"/>
      <c r="N872" s="167">
        <f>$M$872*$D$872</f>
        <v>0</v>
      </c>
      <c r="O872" s="176"/>
      <c r="P872" s="167">
        <f>$O$872*$D$872</f>
        <v>0</v>
      </c>
      <c r="Q872" s="176"/>
      <c r="R872" s="167">
        <f>$Q$872*$D$872</f>
        <v>0</v>
      </c>
      <c r="S872" s="176"/>
      <c r="T872" s="167">
        <f>$S$872*$D$872</f>
        <v>0</v>
      </c>
      <c r="U872" s="176"/>
      <c r="V872" s="167">
        <f>$U$872*$D$872</f>
        <v>0</v>
      </c>
      <c r="W872" s="176"/>
      <c r="X872" s="167">
        <f>$W$872*$D$872</f>
        <v>0</v>
      </c>
      <c r="Y872" s="176">
        <v>0.2</v>
      </c>
      <c r="Z872" s="167">
        <f>$Y$872*$D$872</f>
        <v>0</v>
      </c>
      <c r="AA872" s="176">
        <v>0.8</v>
      </c>
      <c r="AB872" s="167">
        <f>$AA$872*$D$872</f>
        <v>0</v>
      </c>
      <c r="AC872" s="98">
        <f t="shared" si="13"/>
        <v>0</v>
      </c>
      <c r="AF872" t="s">
        <v>2661</v>
      </c>
    </row>
    <row r="873" spans="1:32" ht="15" customHeight="1" thickBot="1">
      <c r="A873">
        <v>2</v>
      </c>
      <c r="B873" s="995"/>
      <c r="C873" s="997"/>
      <c r="D873" s="999"/>
      <c r="E873" s="162">
        <f>$E$872</f>
        <v>0</v>
      </c>
      <c r="F873" s="163">
        <f>$F$872</f>
        <v>0</v>
      </c>
      <c r="G873" s="164">
        <f>$G$872+$E$873</f>
        <v>0</v>
      </c>
      <c r="H873" s="165">
        <f>$H$872+$F$873</f>
        <v>0</v>
      </c>
      <c r="I873" s="164">
        <f>$I$872+$G$873</f>
        <v>0</v>
      </c>
      <c r="J873" s="165">
        <f>$J$872+$H$873</f>
        <v>0</v>
      </c>
      <c r="K873" s="164">
        <f>$K$872+$I$873</f>
        <v>0</v>
      </c>
      <c r="L873" s="165">
        <f>$L$872+$J$873</f>
        <v>0</v>
      </c>
      <c r="M873" s="164">
        <f>$M$872+$K$873</f>
        <v>0</v>
      </c>
      <c r="N873" s="165">
        <f>$N$872+$L$873</f>
        <v>0</v>
      </c>
      <c r="O873" s="164">
        <f>$O$872+$M$873</f>
        <v>0</v>
      </c>
      <c r="P873" s="165">
        <f>$P$872+$N$873</f>
        <v>0</v>
      </c>
      <c r="Q873" s="164">
        <f>$Q$872+$O$873</f>
        <v>0</v>
      </c>
      <c r="R873" s="165">
        <f>$R$872+$P$873</f>
        <v>0</v>
      </c>
      <c r="S873" s="164">
        <f>$S$872+$Q$873</f>
        <v>0</v>
      </c>
      <c r="T873" s="165">
        <f>$T$872+$R$873</f>
        <v>0</v>
      </c>
      <c r="U873" s="164">
        <f>$U$872+$S$873</f>
        <v>0</v>
      </c>
      <c r="V873" s="165">
        <f>$V$872+$T$873</f>
        <v>0</v>
      </c>
      <c r="W873" s="164">
        <f>$W$872+$U$873</f>
        <v>0</v>
      </c>
      <c r="X873" s="165">
        <f>$X$872+$V$873</f>
        <v>0</v>
      </c>
      <c r="Y873" s="164">
        <f>$Y$872+$W$873</f>
        <v>0.2</v>
      </c>
      <c r="Z873" s="165">
        <f>$Z$872+$X$873</f>
        <v>0</v>
      </c>
      <c r="AA873" s="164">
        <f>$AA$872+$Y$873</f>
        <v>1</v>
      </c>
      <c r="AB873" s="165">
        <f>$AB$872+$Z$873</f>
        <v>0</v>
      </c>
      <c r="AC873" s="98">
        <f t="shared" si="13"/>
        <v>0</v>
      </c>
    </row>
    <row r="874" spans="1:32" ht="15" customHeight="1">
      <c r="A874">
        <v>1</v>
      </c>
      <c r="B874" s="994" t="str">
        <f>'06.01-ELETRICO E LUMINOTECNICO'!$B$447</f>
        <v>06.11.100.23</v>
      </c>
      <c r="C874" s="996" t="str">
        <f>'06.01-ELETRICO E LUMINOTECNICO'!$C$447</f>
        <v>TOMADA ALTA DE EMBUTIR (1 MÓDULO), 2P+T 10 A, INCLUINDO SUPORTE E PLACA EM ALUMÍNIO - FORNECIMENTO E INSTALAÇÃO.</v>
      </c>
      <c r="D874" s="998">
        <f>'06.01-ELETRICO E LUMINOTECNICO'!$H$447</f>
        <v>0</v>
      </c>
      <c r="E874" s="175"/>
      <c r="F874" s="161">
        <f>$E$874*$D$874</f>
        <v>0</v>
      </c>
      <c r="G874" s="176"/>
      <c r="H874" s="167">
        <f>$G$874*$D$874</f>
        <v>0</v>
      </c>
      <c r="I874" s="176"/>
      <c r="J874" s="167">
        <f>$I$874*$D$874</f>
        <v>0</v>
      </c>
      <c r="K874" s="176"/>
      <c r="L874" s="167">
        <f>$K$874*$D$874</f>
        <v>0</v>
      </c>
      <c r="M874" s="176"/>
      <c r="N874" s="167">
        <f>$M$874*$D$874</f>
        <v>0</v>
      </c>
      <c r="O874" s="176"/>
      <c r="P874" s="167">
        <f>$O$874*$D$874</f>
        <v>0</v>
      </c>
      <c r="Q874" s="176"/>
      <c r="R874" s="167">
        <f>$Q$874*$D$874</f>
        <v>0</v>
      </c>
      <c r="S874" s="176"/>
      <c r="T874" s="167">
        <f>$S$874*$D$874</f>
        <v>0</v>
      </c>
      <c r="U874" s="176"/>
      <c r="V874" s="167">
        <f>$U$874*$D$874</f>
        <v>0</v>
      </c>
      <c r="W874" s="176"/>
      <c r="X874" s="167">
        <f>$W$874*$D$874</f>
        <v>0</v>
      </c>
      <c r="Y874" s="176"/>
      <c r="Z874" s="167">
        <f>$Y$874*$D$874</f>
        <v>0</v>
      </c>
      <c r="AA874" s="176">
        <v>1</v>
      </c>
      <c r="AB874" s="167">
        <f>$AA$874*$D$874</f>
        <v>0</v>
      </c>
      <c r="AC874" s="98">
        <f t="shared" si="13"/>
        <v>0</v>
      </c>
      <c r="AF874" t="s">
        <v>2662</v>
      </c>
    </row>
    <row r="875" spans="1:32" ht="15" customHeight="1" thickBot="1">
      <c r="A875">
        <v>2</v>
      </c>
      <c r="B875" s="995"/>
      <c r="C875" s="997"/>
      <c r="D875" s="999"/>
      <c r="E875" s="162">
        <f>$E$874</f>
        <v>0</v>
      </c>
      <c r="F875" s="163">
        <f>$F$874</f>
        <v>0</v>
      </c>
      <c r="G875" s="164">
        <f>$G$874+$E$875</f>
        <v>0</v>
      </c>
      <c r="H875" s="165">
        <f>$H$874+$F$875</f>
        <v>0</v>
      </c>
      <c r="I875" s="164">
        <f>$I$874+$G$875</f>
        <v>0</v>
      </c>
      <c r="J875" s="165">
        <f>$J$874+$H$875</f>
        <v>0</v>
      </c>
      <c r="K875" s="164">
        <f>$K$874+$I$875</f>
        <v>0</v>
      </c>
      <c r="L875" s="165">
        <f>$L$874+$J$875</f>
        <v>0</v>
      </c>
      <c r="M875" s="164">
        <f>$M$874+$K$875</f>
        <v>0</v>
      </c>
      <c r="N875" s="165">
        <f>$N$874+$L$875</f>
        <v>0</v>
      </c>
      <c r="O875" s="164">
        <f>$O$874+$M$875</f>
        <v>0</v>
      </c>
      <c r="P875" s="165">
        <f>$P$874+$N$875</f>
        <v>0</v>
      </c>
      <c r="Q875" s="164">
        <f>$Q$874+$O$875</f>
        <v>0</v>
      </c>
      <c r="R875" s="165">
        <f>$R$874+$P$875</f>
        <v>0</v>
      </c>
      <c r="S875" s="164">
        <f>$S$874+$Q$875</f>
        <v>0</v>
      </c>
      <c r="T875" s="165">
        <f>$T$874+$R$875</f>
        <v>0</v>
      </c>
      <c r="U875" s="164">
        <f>$U$874+$S$875</f>
        <v>0</v>
      </c>
      <c r="V875" s="165">
        <f>$V$874+$T$875</f>
        <v>0</v>
      </c>
      <c r="W875" s="164">
        <f>$W$874+$U$875</f>
        <v>0</v>
      </c>
      <c r="X875" s="165">
        <f>$X$874+$V$875</f>
        <v>0</v>
      </c>
      <c r="Y875" s="164">
        <f>$Y$874+$W$875</f>
        <v>0</v>
      </c>
      <c r="Z875" s="165">
        <f>$Z$874+$X$875</f>
        <v>0</v>
      </c>
      <c r="AA875" s="164">
        <f>$AA$874+$Y$875</f>
        <v>1</v>
      </c>
      <c r="AB875" s="165">
        <f>$AB$874+$Z$875</f>
        <v>0</v>
      </c>
      <c r="AC875" s="98">
        <f t="shared" si="13"/>
        <v>0</v>
      </c>
    </row>
    <row r="876" spans="1:32" ht="15" customHeight="1">
      <c r="A876">
        <v>1</v>
      </c>
      <c r="B876" s="994" t="str">
        <f>'06.01-ELETRICO E LUMINOTECNICO'!$B$448</f>
        <v>06.11.100.24</v>
      </c>
      <c r="C876" s="996" t="str">
        <f>'06.01-ELETRICO E LUMINOTECNICO'!$C$448</f>
        <v>INTERRUPTOR SIMPLES (1 MÓDULO), 10A/250V, INCLUINDO SUPORTE E PLACA EM ALUMÍNIO- FORNECIMENTO E INSTALAÇÃO.</v>
      </c>
      <c r="D876" s="998">
        <f>'06.01-ELETRICO E LUMINOTECNICO'!$H$448</f>
        <v>0</v>
      </c>
      <c r="E876" s="175"/>
      <c r="F876" s="161">
        <f>$E$876*$D$876</f>
        <v>0</v>
      </c>
      <c r="G876" s="176"/>
      <c r="H876" s="167">
        <f>$G$876*$D$876</f>
        <v>0</v>
      </c>
      <c r="I876" s="176"/>
      <c r="J876" s="167">
        <f>$I$876*$D$876</f>
        <v>0</v>
      </c>
      <c r="K876" s="176"/>
      <c r="L876" s="167">
        <f>$K$876*$D$876</f>
        <v>0</v>
      </c>
      <c r="M876" s="176"/>
      <c r="N876" s="167">
        <f>$M$876*$D$876</f>
        <v>0</v>
      </c>
      <c r="O876" s="176"/>
      <c r="P876" s="167">
        <f>$O$876*$D$876</f>
        <v>0</v>
      </c>
      <c r="Q876" s="176"/>
      <c r="R876" s="167">
        <f>$Q$876*$D$876</f>
        <v>0</v>
      </c>
      <c r="S876" s="176"/>
      <c r="T876" s="167">
        <f>$S$876*$D$876</f>
        <v>0</v>
      </c>
      <c r="U876" s="176"/>
      <c r="V876" s="167">
        <f>$U$876*$D$876</f>
        <v>0</v>
      </c>
      <c r="W876" s="176"/>
      <c r="X876" s="167">
        <f>$W$876*$D$876</f>
        <v>0</v>
      </c>
      <c r="Y876" s="176"/>
      <c r="Z876" s="167">
        <f>$Y$876*$D$876</f>
        <v>0</v>
      </c>
      <c r="AA876" s="176">
        <v>1</v>
      </c>
      <c r="AB876" s="167">
        <f>$AA$876*$D$876</f>
        <v>0</v>
      </c>
      <c r="AC876" s="98">
        <f t="shared" si="13"/>
        <v>0</v>
      </c>
      <c r="AF876" t="s">
        <v>2663</v>
      </c>
    </row>
    <row r="877" spans="1:32" ht="15" customHeight="1" thickBot="1">
      <c r="A877">
        <v>2</v>
      </c>
      <c r="B877" s="995"/>
      <c r="C877" s="997"/>
      <c r="D877" s="999"/>
      <c r="E877" s="162">
        <f>$E$876</f>
        <v>0</v>
      </c>
      <c r="F877" s="163">
        <f>$F$876</f>
        <v>0</v>
      </c>
      <c r="G877" s="164">
        <f>$G$876+$E$877</f>
        <v>0</v>
      </c>
      <c r="H877" s="165">
        <f>$H$876+$F$877</f>
        <v>0</v>
      </c>
      <c r="I877" s="164">
        <f>$I$876+$G$877</f>
        <v>0</v>
      </c>
      <c r="J877" s="165">
        <f>$J$876+$H$877</f>
        <v>0</v>
      </c>
      <c r="K877" s="164">
        <f>$K$876+$I$877</f>
        <v>0</v>
      </c>
      <c r="L877" s="165">
        <f>$L$876+$J$877</f>
        <v>0</v>
      </c>
      <c r="M877" s="164">
        <f>$M$876+$K$877</f>
        <v>0</v>
      </c>
      <c r="N877" s="165">
        <f>$N$876+$L$877</f>
        <v>0</v>
      </c>
      <c r="O877" s="164">
        <f>$O$876+$M$877</f>
        <v>0</v>
      </c>
      <c r="P877" s="165">
        <f>$P$876+$N$877</f>
        <v>0</v>
      </c>
      <c r="Q877" s="164">
        <f>$Q$876+$O$877</f>
        <v>0</v>
      </c>
      <c r="R877" s="165">
        <f>$R$876+$P$877</f>
        <v>0</v>
      </c>
      <c r="S877" s="164">
        <f>$S$876+$Q$877</f>
        <v>0</v>
      </c>
      <c r="T877" s="165">
        <f>$T$876+$R$877</f>
        <v>0</v>
      </c>
      <c r="U877" s="164">
        <f>$U$876+$S$877</f>
        <v>0</v>
      </c>
      <c r="V877" s="165">
        <f>$V$876+$T$877</f>
        <v>0</v>
      </c>
      <c r="W877" s="164">
        <f>$W$876+$U$877</f>
        <v>0</v>
      </c>
      <c r="X877" s="165">
        <f>$X$876+$V$877</f>
        <v>0</v>
      </c>
      <c r="Y877" s="164">
        <f>$Y$876+$W$877</f>
        <v>0</v>
      </c>
      <c r="Z877" s="165">
        <f>$Z$876+$X$877</f>
        <v>0</v>
      </c>
      <c r="AA877" s="164">
        <f>$AA$876+$Y$877</f>
        <v>1</v>
      </c>
      <c r="AB877" s="165">
        <f>$AB$876+$Z$877</f>
        <v>0</v>
      </c>
      <c r="AC877" s="98">
        <f t="shared" si="13"/>
        <v>0</v>
      </c>
    </row>
    <row r="878" spans="1:32" ht="15" customHeight="1">
      <c r="A878">
        <v>1</v>
      </c>
      <c r="B878" s="994" t="str">
        <f>'06.01-ELETRICO E LUMINOTECNICO'!$B$449</f>
        <v>06.11.100.25</v>
      </c>
      <c r="C878" s="996" t="str">
        <f>'06.01-ELETRICO E LUMINOTECNICO'!$C$449</f>
        <v>LUMINÁRIA COMERCIAL COM ALETAS DE SOBREPOR COMPLETA, PARA QUATRO (4) LÂMPADAS TUBULARES
LED 4X18W-ØT8, TEMPERATURA DA COR 6500K, FORNECIMENTO E INSTALAÇÃO, INCLUSIVE BASE E LÂMPADA</v>
      </c>
      <c r="D878" s="998">
        <f>'06.01-ELETRICO E LUMINOTECNICO'!$H$449</f>
        <v>0</v>
      </c>
      <c r="E878" s="175"/>
      <c r="F878" s="161">
        <f>$E$878*$D$878</f>
        <v>0</v>
      </c>
      <c r="G878" s="176"/>
      <c r="H878" s="167">
        <f>$G$878*$D$878</f>
        <v>0</v>
      </c>
      <c r="I878" s="176"/>
      <c r="J878" s="167">
        <f>$I$878*$D$878</f>
        <v>0</v>
      </c>
      <c r="K878" s="176"/>
      <c r="L878" s="167">
        <f>$K$878*$D$878</f>
        <v>0</v>
      </c>
      <c r="M878" s="176"/>
      <c r="N878" s="167">
        <f>$M$878*$D$878</f>
        <v>0</v>
      </c>
      <c r="O878" s="176"/>
      <c r="P878" s="167">
        <f>$O$878*$D$878</f>
        <v>0</v>
      </c>
      <c r="Q878" s="176"/>
      <c r="R878" s="167">
        <f>$Q$878*$D$878</f>
        <v>0</v>
      </c>
      <c r="S878" s="176"/>
      <c r="T878" s="167">
        <f>$S$878*$D$878</f>
        <v>0</v>
      </c>
      <c r="U878" s="176"/>
      <c r="V878" s="167">
        <f>$U$878*$D$878</f>
        <v>0</v>
      </c>
      <c r="W878" s="176"/>
      <c r="X878" s="167">
        <f>$W$878*$D$878</f>
        <v>0</v>
      </c>
      <c r="Y878" s="176"/>
      <c r="Z878" s="167">
        <f>$Y$878*$D$878</f>
        <v>0</v>
      </c>
      <c r="AA878" s="176">
        <v>1</v>
      </c>
      <c r="AB878" s="167">
        <f>$AA$878*$D$878</f>
        <v>0</v>
      </c>
      <c r="AC878" s="98">
        <f t="shared" si="13"/>
        <v>0</v>
      </c>
      <c r="AF878" t="s">
        <v>2664</v>
      </c>
    </row>
    <row r="879" spans="1:32" ht="15" customHeight="1" thickBot="1">
      <c r="A879">
        <v>2</v>
      </c>
      <c r="B879" s="995"/>
      <c r="C879" s="997"/>
      <c r="D879" s="999"/>
      <c r="E879" s="162">
        <f>$E$878</f>
        <v>0</v>
      </c>
      <c r="F879" s="163">
        <f>$F$878</f>
        <v>0</v>
      </c>
      <c r="G879" s="164">
        <f>$G$878+$E$879</f>
        <v>0</v>
      </c>
      <c r="H879" s="165">
        <f>$H$878+$F$879</f>
        <v>0</v>
      </c>
      <c r="I879" s="164">
        <f>$I$878+$G$879</f>
        <v>0</v>
      </c>
      <c r="J879" s="165">
        <f>$J$878+$H$879</f>
        <v>0</v>
      </c>
      <c r="K879" s="164">
        <f>$K$878+$I$879</f>
        <v>0</v>
      </c>
      <c r="L879" s="165">
        <f>$L$878+$J$879</f>
        <v>0</v>
      </c>
      <c r="M879" s="164">
        <f>$M$878+$K$879</f>
        <v>0</v>
      </c>
      <c r="N879" s="165">
        <f>$N$878+$L$879</f>
        <v>0</v>
      </c>
      <c r="O879" s="164">
        <f>$O$878+$M$879</f>
        <v>0</v>
      </c>
      <c r="P879" s="165">
        <f>$P$878+$N$879</f>
        <v>0</v>
      </c>
      <c r="Q879" s="164">
        <f>$Q$878+$O$879</f>
        <v>0</v>
      </c>
      <c r="R879" s="165">
        <f>$R$878+$P$879</f>
        <v>0</v>
      </c>
      <c r="S879" s="164">
        <f>$S$878+$Q$879</f>
        <v>0</v>
      </c>
      <c r="T879" s="165">
        <f>$T$878+$R$879</f>
        <v>0</v>
      </c>
      <c r="U879" s="164">
        <f>$U$878+$S$879</f>
        <v>0</v>
      </c>
      <c r="V879" s="165">
        <f>$V$878+$T$879</f>
        <v>0</v>
      </c>
      <c r="W879" s="164">
        <f>$W$878+$U$879</f>
        <v>0</v>
      </c>
      <c r="X879" s="165">
        <f>$X$878+$V$879</f>
        <v>0</v>
      </c>
      <c r="Y879" s="164">
        <f>$Y$878+$W$879</f>
        <v>0</v>
      </c>
      <c r="Z879" s="165">
        <f>$Z$878+$X$879</f>
        <v>0</v>
      </c>
      <c r="AA879" s="164">
        <f>$AA$878+$Y$879</f>
        <v>1</v>
      </c>
      <c r="AB879" s="165">
        <f>$AB$878+$Z$879</f>
        <v>0</v>
      </c>
      <c r="AC879" s="98">
        <f t="shared" si="13"/>
        <v>0</v>
      </c>
    </row>
    <row r="880" spans="1:32" ht="15" customHeight="1">
      <c r="A880">
        <v>1</v>
      </c>
      <c r="B880" s="994" t="str">
        <f>'06.01-ELETRICO E LUMINOTECNICO'!$B$450</f>
        <v>06.11.100.26</v>
      </c>
      <c r="C880" s="996" t="str">
        <f>'06.01-ELETRICO E LUMINOTECNICO'!$C$450</f>
        <v>LUMINÁRIA TIPO PLAFON CIRCULAR, DE SOBREPOR, COM LED DE 12/13 W - FORNECIMENTO E INSTALAÇÃO. AF_09/2024</v>
      </c>
      <c r="D880" s="998">
        <f>'06.01-ELETRICO E LUMINOTECNICO'!$H$450</f>
        <v>0</v>
      </c>
      <c r="E880" s="175"/>
      <c r="F880" s="161">
        <f>$E$880*$D$880</f>
        <v>0</v>
      </c>
      <c r="G880" s="176"/>
      <c r="H880" s="167">
        <f>$G$880*$D$880</f>
        <v>0</v>
      </c>
      <c r="I880" s="176"/>
      <c r="J880" s="167">
        <f>$I$880*$D$880</f>
        <v>0</v>
      </c>
      <c r="K880" s="176"/>
      <c r="L880" s="167">
        <f>$K$880*$D$880</f>
        <v>0</v>
      </c>
      <c r="M880" s="176"/>
      <c r="N880" s="167">
        <f>$M$880*$D$880</f>
        <v>0</v>
      </c>
      <c r="O880" s="176"/>
      <c r="P880" s="167">
        <f>$O$880*$D$880</f>
        <v>0</v>
      </c>
      <c r="Q880" s="176"/>
      <c r="R880" s="167">
        <f>$Q$880*$D$880</f>
        <v>0</v>
      </c>
      <c r="S880" s="176"/>
      <c r="T880" s="167">
        <f>$S$880*$D$880</f>
        <v>0</v>
      </c>
      <c r="U880" s="176"/>
      <c r="V880" s="167">
        <f>$U$880*$D$880</f>
        <v>0</v>
      </c>
      <c r="W880" s="176"/>
      <c r="X880" s="167">
        <f>$W$880*$D$880</f>
        <v>0</v>
      </c>
      <c r="Y880" s="176"/>
      <c r="Z880" s="167">
        <f>$Y$880*$D$880</f>
        <v>0</v>
      </c>
      <c r="AA880" s="176">
        <v>1</v>
      </c>
      <c r="AB880" s="167">
        <f>$AA$880*$D$880</f>
        <v>0</v>
      </c>
      <c r="AC880" s="98">
        <f t="shared" si="13"/>
        <v>0</v>
      </c>
      <c r="AF880" t="s">
        <v>2665</v>
      </c>
    </row>
    <row r="881" spans="1:32" ht="15" customHeight="1" thickBot="1">
      <c r="A881">
        <v>2</v>
      </c>
      <c r="B881" s="995"/>
      <c r="C881" s="997"/>
      <c r="D881" s="999"/>
      <c r="E881" s="162">
        <f>$E$880</f>
        <v>0</v>
      </c>
      <c r="F881" s="163">
        <f>$F$880</f>
        <v>0</v>
      </c>
      <c r="G881" s="164">
        <f>$G$880+$E$881</f>
        <v>0</v>
      </c>
      <c r="H881" s="165">
        <f>$H$880+$F$881</f>
        <v>0</v>
      </c>
      <c r="I881" s="164">
        <f>$I$880+$G$881</f>
        <v>0</v>
      </c>
      <c r="J881" s="165">
        <f>$J$880+$H$881</f>
        <v>0</v>
      </c>
      <c r="K881" s="164">
        <f>$K$880+$I$881</f>
        <v>0</v>
      </c>
      <c r="L881" s="165">
        <f>$L$880+$J$881</f>
        <v>0</v>
      </c>
      <c r="M881" s="164">
        <f>$M$880+$K$881</f>
        <v>0</v>
      </c>
      <c r="N881" s="165">
        <f>$N$880+$L$881</f>
        <v>0</v>
      </c>
      <c r="O881" s="164">
        <f>$O$880+$M$881</f>
        <v>0</v>
      </c>
      <c r="P881" s="165">
        <f>$P$880+$N$881</f>
        <v>0</v>
      </c>
      <c r="Q881" s="164">
        <f>$Q$880+$O$881</f>
        <v>0</v>
      </c>
      <c r="R881" s="165">
        <f>$R$880+$P$881</f>
        <v>0</v>
      </c>
      <c r="S881" s="164">
        <f>$S$880+$Q$881</f>
        <v>0</v>
      </c>
      <c r="T881" s="165">
        <f>$T$880+$R$881</f>
        <v>0</v>
      </c>
      <c r="U881" s="164">
        <f>$U$880+$S$881</f>
        <v>0</v>
      </c>
      <c r="V881" s="165">
        <f>$V$880+$T$881</f>
        <v>0</v>
      </c>
      <c r="W881" s="164">
        <f>$W$880+$U$881</f>
        <v>0</v>
      </c>
      <c r="X881" s="165">
        <f>$X$880+$V$881</f>
        <v>0</v>
      </c>
      <c r="Y881" s="164">
        <f>$Y$880+$W$881</f>
        <v>0</v>
      </c>
      <c r="Z881" s="165">
        <f>$Z$880+$X$881</f>
        <v>0</v>
      </c>
      <c r="AA881" s="164">
        <f>$AA$880+$Y$881</f>
        <v>1</v>
      </c>
      <c r="AB881" s="165">
        <f>$AB$880+$Z$881</f>
        <v>0</v>
      </c>
      <c r="AC881" s="98">
        <f t="shared" si="13"/>
        <v>0</v>
      </c>
    </row>
    <row r="882" spans="1:32" ht="13.5" thickBot="1">
      <c r="B882" s="76" t="str">
        <f>'06.01-ELETRICO E LUMINOTECNICO'!$B$451</f>
        <v>06.12.000</v>
      </c>
      <c r="C882" s="40" t="str">
        <f>'06.01-ELETRICO E LUMINOTECNICO'!C451</f>
        <v>BLOCO N</v>
      </c>
      <c r="D882" s="106">
        <f>'06.01-ELETRICO E LUMINOTECNICO'!H451</f>
        <v>0</v>
      </c>
      <c r="E882" s="177"/>
      <c r="F882" s="178"/>
      <c r="G882" s="179"/>
      <c r="H882" s="180"/>
      <c r="I882" s="179"/>
      <c r="J882" s="180"/>
      <c r="K882" s="179"/>
      <c r="L882" s="180"/>
      <c r="M882" s="179"/>
      <c r="N882" s="180"/>
      <c r="O882" s="179"/>
      <c r="P882" s="180"/>
      <c r="Q882" s="179"/>
      <c r="R882" s="180"/>
      <c r="S882" s="179"/>
      <c r="T882" s="180"/>
      <c r="U882" s="179"/>
      <c r="V882" s="180"/>
      <c r="W882" s="179"/>
      <c r="X882" s="180"/>
      <c r="Y882" s="179"/>
      <c r="Z882" s="180"/>
      <c r="AA882" s="179"/>
      <c r="AB882" s="180"/>
      <c r="AC882" s="98">
        <f t="shared" si="13"/>
        <v>0</v>
      </c>
      <c r="AF882" s="200" t="s">
        <v>1299</v>
      </c>
    </row>
    <row r="883" spans="1:32" ht="15" customHeight="1">
      <c r="A883">
        <v>1</v>
      </c>
      <c r="B883" s="994" t="str">
        <f>'06.01-ELETRICO E LUMINOTECNICO'!$B$452</f>
        <v>06.12.100.01</v>
      </c>
      <c r="C883" s="996" t="str">
        <f>'06.01-ELETRICO E LUMINOTECNICO'!$C$452</f>
        <v>REMOÇÃO DE INSTALAÇÕES ELÉTRICAS (INTERRUPTORES/TOMADAS), INCLUSIVE RECOMPOSIÇÃO COM ARGAMASSA E ACABAMENTO EM MASSA LÁTEX</v>
      </c>
      <c r="D883" s="998">
        <f>'06.01-ELETRICO E LUMINOTECNICO'!$H$452</f>
        <v>0</v>
      </c>
      <c r="E883" s="175"/>
      <c r="F883" s="161">
        <f>$E$883*$D$883</f>
        <v>0</v>
      </c>
      <c r="G883" s="176"/>
      <c r="H883" s="167">
        <f>$G$883*$D$883</f>
        <v>0</v>
      </c>
      <c r="I883" s="176"/>
      <c r="J883" s="167">
        <f>$I$883*$D$883</f>
        <v>0</v>
      </c>
      <c r="K883" s="176"/>
      <c r="L883" s="167">
        <f>$K$883*$D$883</f>
        <v>0</v>
      </c>
      <c r="M883" s="176"/>
      <c r="N883" s="167">
        <f>$M$883*$D$883</f>
        <v>0</v>
      </c>
      <c r="O883" s="176"/>
      <c r="P883" s="167">
        <f>$O$883*$D$883</f>
        <v>0</v>
      </c>
      <c r="Q883" s="176"/>
      <c r="R883" s="167">
        <f>$Q$883*$D$883</f>
        <v>0</v>
      </c>
      <c r="S883" s="176"/>
      <c r="T883" s="167">
        <f>$S$883*$D$883</f>
        <v>0</v>
      </c>
      <c r="U883" s="176"/>
      <c r="V883" s="167">
        <f>$U$883*$D$883</f>
        <v>0</v>
      </c>
      <c r="W883" s="176"/>
      <c r="X883" s="167">
        <f>$W$883*$D$883</f>
        <v>0</v>
      </c>
      <c r="Y883" s="176"/>
      <c r="Z883" s="167">
        <f>$Y$883*$D$883</f>
        <v>0</v>
      </c>
      <c r="AA883" s="176">
        <v>1</v>
      </c>
      <c r="AB883" s="167">
        <f>$AA$883*$D$883</f>
        <v>0</v>
      </c>
      <c r="AC883" s="98">
        <f t="shared" si="13"/>
        <v>0</v>
      </c>
      <c r="AF883" t="s">
        <v>2666</v>
      </c>
    </row>
    <row r="884" spans="1:32" ht="15" customHeight="1" thickBot="1">
      <c r="A884">
        <v>2</v>
      </c>
      <c r="B884" s="995"/>
      <c r="C884" s="997"/>
      <c r="D884" s="999"/>
      <c r="E884" s="162">
        <f>$E$883</f>
        <v>0</v>
      </c>
      <c r="F884" s="163">
        <f>$F$883</f>
        <v>0</v>
      </c>
      <c r="G884" s="164">
        <f>$G$883+$E$884</f>
        <v>0</v>
      </c>
      <c r="H884" s="165">
        <f>$H$883+$F$884</f>
        <v>0</v>
      </c>
      <c r="I884" s="164">
        <f>$I$883+$G$884</f>
        <v>0</v>
      </c>
      <c r="J884" s="165">
        <f>$J$883+$H$884</f>
        <v>0</v>
      </c>
      <c r="K884" s="164">
        <f>$K$883+$I$884</f>
        <v>0</v>
      </c>
      <c r="L884" s="165">
        <f>$L$883+$J$884</f>
        <v>0</v>
      </c>
      <c r="M884" s="164">
        <f>$M$883+$K$884</f>
        <v>0</v>
      </c>
      <c r="N884" s="165">
        <f>$N$883+$L$884</f>
        <v>0</v>
      </c>
      <c r="O884" s="164">
        <f>$O$883+$M$884</f>
        <v>0</v>
      </c>
      <c r="P884" s="165">
        <f>$P$883+$N$884</f>
        <v>0</v>
      </c>
      <c r="Q884" s="164">
        <f>$Q$883+$O$884</f>
        <v>0</v>
      </c>
      <c r="R884" s="165">
        <f>$R$883+$P$884</f>
        <v>0</v>
      </c>
      <c r="S884" s="164">
        <f>$S$883+$Q$884</f>
        <v>0</v>
      </c>
      <c r="T884" s="165">
        <f>$T$883+$R$884</f>
        <v>0</v>
      </c>
      <c r="U884" s="164">
        <f>$U$883+$S$884</f>
        <v>0</v>
      </c>
      <c r="V884" s="165">
        <f>$V$883+$T$884</f>
        <v>0</v>
      </c>
      <c r="W884" s="164">
        <f>$W$883+$U$884</f>
        <v>0</v>
      </c>
      <c r="X884" s="165">
        <f>$X$883+$V$884</f>
        <v>0</v>
      </c>
      <c r="Y884" s="164">
        <f>$Y$883+$W$884</f>
        <v>0</v>
      </c>
      <c r="Z884" s="165">
        <f>$Z$883+$X$884</f>
        <v>0</v>
      </c>
      <c r="AA884" s="164">
        <f>$AA$883+$Y$884</f>
        <v>1</v>
      </c>
      <c r="AB884" s="165">
        <f>$AB$883+$Z$884</f>
        <v>0</v>
      </c>
      <c r="AC884" s="98">
        <f t="shared" si="13"/>
        <v>0</v>
      </c>
    </row>
    <row r="885" spans="1:32" ht="15" customHeight="1">
      <c r="A885">
        <v>1</v>
      </c>
      <c r="B885" s="1037" t="str">
        <f>'06.01-ELETRICO E LUMINOTECNICO'!B453</f>
        <v>06.12.100.02</v>
      </c>
      <c r="C885" s="996" t="str">
        <f>'06.01-ELETRICO E LUMINOTECNICO'!C453</f>
        <v>REMOÇÃO DE INSTALAÇÕES ELÉTRICAS (QUADROS), INCLUSIVE RECOMPOSIÇÃO COM ARGAMASSA E ACABAMENTO EM MASSA LÁTEX</v>
      </c>
      <c r="D885" s="998">
        <f>'06.01-ELETRICO E LUMINOTECNICO'!H453</f>
        <v>0</v>
      </c>
      <c r="E885" s="175"/>
      <c r="F885" s="161">
        <f>$E$885*$D$885</f>
        <v>0</v>
      </c>
      <c r="G885" s="176"/>
      <c r="H885" s="167">
        <f>$G$885*$D$885</f>
        <v>0</v>
      </c>
      <c r="I885" s="176"/>
      <c r="J885" s="167">
        <f>$I$885*$D$885</f>
        <v>0</v>
      </c>
      <c r="K885" s="176"/>
      <c r="L885" s="167">
        <f>$K$885*$D$885</f>
        <v>0</v>
      </c>
      <c r="M885" s="176"/>
      <c r="N885" s="167">
        <f>$M$885*$D$885</f>
        <v>0</v>
      </c>
      <c r="O885" s="176"/>
      <c r="P885" s="167">
        <f>$O$885*$D$885</f>
        <v>0</v>
      </c>
      <c r="Q885" s="176"/>
      <c r="R885" s="167">
        <f>$Q$885*$D$885</f>
        <v>0</v>
      </c>
      <c r="S885" s="176"/>
      <c r="T885" s="167">
        <f>$S$885*$D$885</f>
        <v>0</v>
      </c>
      <c r="U885" s="176"/>
      <c r="V885" s="167">
        <f>$U$885*$D$885</f>
        <v>0</v>
      </c>
      <c r="W885" s="176">
        <v>0.5</v>
      </c>
      <c r="X885" s="167">
        <f>$W$885*$D$885</f>
        <v>0</v>
      </c>
      <c r="Y885" s="176">
        <v>0.5</v>
      </c>
      <c r="Z885" s="167">
        <f>$Y$885*$D$885</f>
        <v>0</v>
      </c>
      <c r="AA885" s="176"/>
      <c r="AB885" s="167">
        <f>$AA$885*$D$885</f>
        <v>0</v>
      </c>
      <c r="AC885" s="98">
        <f t="shared" si="13"/>
        <v>0</v>
      </c>
      <c r="AF885" t="s">
        <v>2667</v>
      </c>
    </row>
    <row r="886" spans="1:32" ht="15" customHeight="1" thickBot="1">
      <c r="A886">
        <v>2</v>
      </c>
      <c r="B886" s="1038"/>
      <c r="C886" s="997"/>
      <c r="D886" s="999"/>
      <c r="E886" s="162">
        <f>$E$885</f>
        <v>0</v>
      </c>
      <c r="F886" s="163">
        <f>$F$885</f>
        <v>0</v>
      </c>
      <c r="G886" s="164">
        <f>$G$885+$E$886</f>
        <v>0</v>
      </c>
      <c r="H886" s="165">
        <f>$H$885+$F$886</f>
        <v>0</v>
      </c>
      <c r="I886" s="164">
        <f>$I$885+$G$886</f>
        <v>0</v>
      </c>
      <c r="J886" s="165">
        <f>$J$885+$H$886</f>
        <v>0</v>
      </c>
      <c r="K886" s="164">
        <f>$K$885+$I$886</f>
        <v>0</v>
      </c>
      <c r="L886" s="165">
        <f>$L$885+$J$886</f>
        <v>0</v>
      </c>
      <c r="M886" s="164">
        <f>$M$885+$K$886</f>
        <v>0</v>
      </c>
      <c r="N886" s="165">
        <f>$N$885+$L$886</f>
        <v>0</v>
      </c>
      <c r="O886" s="164">
        <f>$O$885+$M$886</f>
        <v>0</v>
      </c>
      <c r="P886" s="165">
        <f>$P$885+$N$886</f>
        <v>0</v>
      </c>
      <c r="Q886" s="164">
        <f>$Q$885+$O$886</f>
        <v>0</v>
      </c>
      <c r="R886" s="165">
        <f>$R$885+$P$886</f>
        <v>0</v>
      </c>
      <c r="S886" s="164">
        <f>$S$885+$Q$886</f>
        <v>0</v>
      </c>
      <c r="T886" s="165">
        <f>$T$885+$R$886</f>
        <v>0</v>
      </c>
      <c r="U886" s="164">
        <f>$U$885+$S$886</f>
        <v>0</v>
      </c>
      <c r="V886" s="165">
        <f>$V$885+$T$886</f>
        <v>0</v>
      </c>
      <c r="W886" s="164">
        <f>$W$885+$U$886</f>
        <v>0.5</v>
      </c>
      <c r="X886" s="165">
        <f>$X$885+$V$886</f>
        <v>0</v>
      </c>
      <c r="Y886" s="164">
        <f>$Y$885+$W$886</f>
        <v>1</v>
      </c>
      <c r="Z886" s="165">
        <f>$Z$885+$X$886</f>
        <v>0</v>
      </c>
      <c r="AA886" s="164">
        <f>$AA$885+$Y$886</f>
        <v>1</v>
      </c>
      <c r="AB886" s="165">
        <f>$AB$885+$Z$886</f>
        <v>0</v>
      </c>
      <c r="AC886" s="98">
        <f t="shared" si="13"/>
        <v>0</v>
      </c>
    </row>
    <row r="887" spans="1:32" ht="15" customHeight="1">
      <c r="A887">
        <v>1</v>
      </c>
      <c r="B887" s="1037" t="str">
        <f>'06.01-ELETRICO E LUMINOTECNICO'!B454</f>
        <v>06.12.100.03</v>
      </c>
      <c r="C887" s="996" t="str">
        <f>'06.01-ELETRICO E LUMINOTECNICO'!C454</f>
        <v>REMOÇÃO DE INSTALAÇÕES ELÉTRICAS (CABOS/ELETRODUTOS), INCLUSIVE RECOMPOSIÇÃO COM ARGAMASSA E ACABAMENTO EM MASSA LÁTEX</v>
      </c>
      <c r="D887" s="998">
        <f>'06.01-ELETRICO E LUMINOTECNICO'!H454</f>
        <v>0</v>
      </c>
      <c r="E887" s="175"/>
      <c r="F887" s="161">
        <f>$E$887*$D$887</f>
        <v>0</v>
      </c>
      <c r="G887" s="176"/>
      <c r="H887" s="167">
        <f>$G$887*$D$887</f>
        <v>0</v>
      </c>
      <c r="I887" s="176"/>
      <c r="J887" s="167">
        <f>$I$887*$D$887</f>
        <v>0</v>
      </c>
      <c r="K887" s="176"/>
      <c r="L887" s="167">
        <f>$K$887*$D$887</f>
        <v>0</v>
      </c>
      <c r="M887" s="176"/>
      <c r="N887" s="167">
        <f>$M$887*$D$887</f>
        <v>0</v>
      </c>
      <c r="O887" s="176"/>
      <c r="P887" s="167">
        <f>$O$887*$D$887</f>
        <v>0</v>
      </c>
      <c r="Q887" s="176"/>
      <c r="R887" s="167">
        <f>$Q$887*$D$887</f>
        <v>0</v>
      </c>
      <c r="S887" s="176"/>
      <c r="T887" s="167">
        <f>$S$887*$D$887</f>
        <v>0</v>
      </c>
      <c r="U887" s="176"/>
      <c r="V887" s="167">
        <f>$U$887*$D$887</f>
        <v>0</v>
      </c>
      <c r="W887" s="176">
        <v>0.5</v>
      </c>
      <c r="X887" s="167">
        <f>$W$887*$D$887</f>
        <v>0</v>
      </c>
      <c r="Y887" s="176">
        <v>0.5</v>
      </c>
      <c r="Z887" s="167">
        <f>$Y$887*$D$887</f>
        <v>0</v>
      </c>
      <c r="AA887" s="176"/>
      <c r="AB887" s="167">
        <f>$AA$887*$D$887</f>
        <v>0</v>
      </c>
      <c r="AC887" s="98">
        <f t="shared" si="13"/>
        <v>0</v>
      </c>
      <c r="AF887" t="s">
        <v>2668</v>
      </c>
    </row>
    <row r="888" spans="1:32" ht="15" customHeight="1" thickBot="1">
      <c r="A888">
        <v>2</v>
      </c>
      <c r="B888" s="1038"/>
      <c r="C888" s="997"/>
      <c r="D888" s="999"/>
      <c r="E888" s="162">
        <f>$E$887</f>
        <v>0</v>
      </c>
      <c r="F888" s="163">
        <f>$F$887</f>
        <v>0</v>
      </c>
      <c r="G888" s="164">
        <f>$G$887+$E$888</f>
        <v>0</v>
      </c>
      <c r="H888" s="165">
        <f>$H$887+$F$888</f>
        <v>0</v>
      </c>
      <c r="I888" s="164">
        <f>$I$887+$G$888</f>
        <v>0</v>
      </c>
      <c r="J888" s="165">
        <f>$J$887+$H$888</f>
        <v>0</v>
      </c>
      <c r="K888" s="164">
        <f>$K$887+$I$888</f>
        <v>0</v>
      </c>
      <c r="L888" s="165">
        <f>$L$887+$J$888</f>
        <v>0</v>
      </c>
      <c r="M888" s="164">
        <f>$M$887+$K$888</f>
        <v>0</v>
      </c>
      <c r="N888" s="165">
        <f>$N$887+$L$888</f>
        <v>0</v>
      </c>
      <c r="O888" s="164">
        <f>$O$887+$M$888</f>
        <v>0</v>
      </c>
      <c r="P888" s="165">
        <f>$P$887+$N$888</f>
        <v>0</v>
      </c>
      <c r="Q888" s="164">
        <f>$Q$887+$O$888</f>
        <v>0</v>
      </c>
      <c r="R888" s="165">
        <f>$R$887+$P$888</f>
        <v>0</v>
      </c>
      <c r="S888" s="164">
        <f>$S$887+$Q$888</f>
        <v>0</v>
      </c>
      <c r="T888" s="165">
        <f>$T$887+$R$888</f>
        <v>0</v>
      </c>
      <c r="U888" s="164">
        <f>$U$887+$S$888</f>
        <v>0</v>
      </c>
      <c r="V888" s="165">
        <f>$V$887+$T$888</f>
        <v>0</v>
      </c>
      <c r="W888" s="164">
        <f>$W$887+$U$888</f>
        <v>0.5</v>
      </c>
      <c r="X888" s="165">
        <f>$X$887+$V$888</f>
        <v>0</v>
      </c>
      <c r="Y888" s="164">
        <f>$Y$887+$W$888</f>
        <v>1</v>
      </c>
      <c r="Z888" s="165">
        <f>$Z$887+$X$888</f>
        <v>0</v>
      </c>
      <c r="AA888" s="164">
        <f>$AA$887+$Y$888</f>
        <v>1</v>
      </c>
      <c r="AB888" s="165">
        <f>$AB$887+$Z$888</f>
        <v>0</v>
      </c>
      <c r="AC888" s="98">
        <f t="shared" si="13"/>
        <v>0</v>
      </c>
    </row>
    <row r="889" spans="1:32" ht="15" customHeight="1">
      <c r="A889">
        <v>1</v>
      </c>
      <c r="B889" s="1037" t="str">
        <f>'06.01-ELETRICO E LUMINOTECNICO'!B455</f>
        <v>06.12.100.04</v>
      </c>
      <c r="C889" s="996" t="str">
        <f>'06.01-ELETRICO E LUMINOTECNICO'!C455</f>
        <v>QUADRO DE DISTRIBUIÇÃO COM BARRAMENTO TRIFÁSICO, DE SOBREPOR, EM CHAPA DE AÇO GALVANIZADO, PARA 24 DISJUNTORES DIN</v>
      </c>
      <c r="D889" s="998">
        <f>'06.01-ELETRICO E LUMINOTECNICO'!H455</f>
        <v>0</v>
      </c>
      <c r="E889" s="175"/>
      <c r="F889" s="161">
        <f>$E$889*$D$889</f>
        <v>0</v>
      </c>
      <c r="G889" s="176"/>
      <c r="H889" s="167">
        <f>$G$889*$D$889</f>
        <v>0</v>
      </c>
      <c r="I889" s="176"/>
      <c r="J889" s="167">
        <f>$I$889*$D$889</f>
        <v>0</v>
      </c>
      <c r="K889" s="176"/>
      <c r="L889" s="167">
        <f>$K$889*$D$889</f>
        <v>0</v>
      </c>
      <c r="M889" s="176"/>
      <c r="N889" s="167">
        <f>$M$889*$D$889</f>
        <v>0</v>
      </c>
      <c r="O889" s="176"/>
      <c r="P889" s="167">
        <f>$O$889*$D$889</f>
        <v>0</v>
      </c>
      <c r="Q889" s="176"/>
      <c r="R889" s="167">
        <f>$Q$889*$D$889</f>
        <v>0</v>
      </c>
      <c r="S889" s="176"/>
      <c r="T889" s="167">
        <f>$S$889*$D$889</f>
        <v>0</v>
      </c>
      <c r="U889" s="176"/>
      <c r="V889" s="167">
        <f>$U$889*$D$889</f>
        <v>0</v>
      </c>
      <c r="W889" s="176">
        <v>0.5</v>
      </c>
      <c r="X889" s="167">
        <f>$W$889*$D$889</f>
        <v>0</v>
      </c>
      <c r="Y889" s="176">
        <v>0.5</v>
      </c>
      <c r="Z889" s="167">
        <f>$Y$889*$D$889</f>
        <v>0</v>
      </c>
      <c r="AA889" s="176"/>
      <c r="AB889" s="167">
        <f>$AA$889*$D$889</f>
        <v>0</v>
      </c>
      <c r="AC889" s="98">
        <f t="shared" si="13"/>
        <v>0</v>
      </c>
      <c r="AF889" t="s">
        <v>2669</v>
      </c>
    </row>
    <row r="890" spans="1:32" ht="15" customHeight="1" thickBot="1">
      <c r="A890">
        <v>2</v>
      </c>
      <c r="B890" s="1038"/>
      <c r="C890" s="997"/>
      <c r="D890" s="999"/>
      <c r="E890" s="162">
        <f>$E$889</f>
        <v>0</v>
      </c>
      <c r="F890" s="163">
        <f>$F$889</f>
        <v>0</v>
      </c>
      <c r="G890" s="164">
        <f>$G$889+$E$890</f>
        <v>0</v>
      </c>
      <c r="H890" s="165">
        <f>$H$889+$F$890</f>
        <v>0</v>
      </c>
      <c r="I890" s="164">
        <f>$I$889+$G$890</f>
        <v>0</v>
      </c>
      <c r="J890" s="165">
        <f>$J$889+$H$890</f>
        <v>0</v>
      </c>
      <c r="K890" s="164">
        <f>$K$889+$I$890</f>
        <v>0</v>
      </c>
      <c r="L890" s="165">
        <f>$L$889+$J$890</f>
        <v>0</v>
      </c>
      <c r="M890" s="164">
        <f>$M$889+$K$890</f>
        <v>0</v>
      </c>
      <c r="N890" s="165">
        <f>$N$889+$L$890</f>
        <v>0</v>
      </c>
      <c r="O890" s="164">
        <f>$O$889+$M$890</f>
        <v>0</v>
      </c>
      <c r="P890" s="165">
        <f>$P$889+$N$890</f>
        <v>0</v>
      </c>
      <c r="Q890" s="164">
        <f>$Q$889+$O$890</f>
        <v>0</v>
      </c>
      <c r="R890" s="165">
        <f>$R$889+$P$890</f>
        <v>0</v>
      </c>
      <c r="S890" s="164">
        <f>$S$889+$Q$890</f>
        <v>0</v>
      </c>
      <c r="T890" s="165">
        <f>$T$889+$R$890</f>
        <v>0</v>
      </c>
      <c r="U890" s="164">
        <f>$U$889+$S$890</f>
        <v>0</v>
      </c>
      <c r="V890" s="165">
        <f>$V$889+$T$890</f>
        <v>0</v>
      </c>
      <c r="W890" s="164">
        <f>$W$889+$U$890</f>
        <v>0.5</v>
      </c>
      <c r="X890" s="165">
        <f>$X$889+$V$890</f>
        <v>0</v>
      </c>
      <c r="Y890" s="164">
        <f>$Y$889+$W$890</f>
        <v>1</v>
      </c>
      <c r="Z890" s="165">
        <f>$Z$889+$X$890</f>
        <v>0</v>
      </c>
      <c r="AA890" s="164">
        <f>$AA$889+$Y$890</f>
        <v>1</v>
      </c>
      <c r="AB890" s="165">
        <f>$AB$889+$Z$890</f>
        <v>0</v>
      </c>
      <c r="AC890" s="98">
        <f t="shared" si="13"/>
        <v>0</v>
      </c>
    </row>
    <row r="891" spans="1:32" ht="15" customHeight="1">
      <c r="A891">
        <v>1</v>
      </c>
      <c r="B891" s="1037" t="str">
        <f>'06.01-ELETRICO E LUMINOTECNICO'!B456</f>
        <v>06.12.100.05</v>
      </c>
      <c r="C891" s="996" t="str">
        <f>'06.01-ELETRICO E LUMINOTECNICO'!C456</f>
        <v>QUADRO DE DISTRIBUIÇÃO COM BARRAMENTO TRIFÁSICO, DE SOBREPOR, EM CHAPA DE AÇO GALVANIZADO, PARA 36 DISJUNTORES DIN</v>
      </c>
      <c r="D891" s="998">
        <f>'06.01-ELETRICO E LUMINOTECNICO'!H456</f>
        <v>0</v>
      </c>
      <c r="E891" s="175"/>
      <c r="F891" s="161">
        <f>$E$891*$D$891</f>
        <v>0</v>
      </c>
      <c r="G891" s="176"/>
      <c r="H891" s="167">
        <f>$G$891*$D$891</f>
        <v>0</v>
      </c>
      <c r="I891" s="176"/>
      <c r="J891" s="167">
        <f>$I$891*$D$891</f>
        <v>0</v>
      </c>
      <c r="K891" s="176"/>
      <c r="L891" s="167">
        <f>$K$891*$D$891</f>
        <v>0</v>
      </c>
      <c r="M891" s="176"/>
      <c r="N891" s="167">
        <f>$M$891*$D$891</f>
        <v>0</v>
      </c>
      <c r="O891" s="176"/>
      <c r="P891" s="167">
        <f>$O$891*$D$891</f>
        <v>0</v>
      </c>
      <c r="Q891" s="176"/>
      <c r="R891" s="167">
        <f>$Q$891*$D$891</f>
        <v>0</v>
      </c>
      <c r="S891" s="176"/>
      <c r="T891" s="167">
        <f>$S$891*$D$891</f>
        <v>0</v>
      </c>
      <c r="U891" s="176"/>
      <c r="V891" s="167">
        <f>$U$891*$D$891</f>
        <v>0</v>
      </c>
      <c r="W891" s="176">
        <v>0.5</v>
      </c>
      <c r="X891" s="167">
        <f>$W$891*$D$891</f>
        <v>0</v>
      </c>
      <c r="Y891" s="176">
        <v>0.5</v>
      </c>
      <c r="Z891" s="167">
        <f>$Y$891*$D$891</f>
        <v>0</v>
      </c>
      <c r="AA891" s="176"/>
      <c r="AB891" s="167">
        <f>$AA$891*$D$891</f>
        <v>0</v>
      </c>
      <c r="AC891" s="98">
        <f t="shared" si="13"/>
        <v>0</v>
      </c>
      <c r="AF891" t="s">
        <v>2670</v>
      </c>
    </row>
    <row r="892" spans="1:32" ht="15" customHeight="1" thickBot="1">
      <c r="A892">
        <v>2</v>
      </c>
      <c r="B892" s="1038"/>
      <c r="C892" s="997"/>
      <c r="D892" s="999"/>
      <c r="E892" s="162">
        <f>$E$891</f>
        <v>0</v>
      </c>
      <c r="F892" s="163">
        <f>$F$891</f>
        <v>0</v>
      </c>
      <c r="G892" s="164">
        <f>$G$891+$E$892</f>
        <v>0</v>
      </c>
      <c r="H892" s="165">
        <f>$H$891+$F$892</f>
        <v>0</v>
      </c>
      <c r="I892" s="164">
        <f>$I$891+$G$892</f>
        <v>0</v>
      </c>
      <c r="J892" s="165">
        <f>$J$891+$H$892</f>
        <v>0</v>
      </c>
      <c r="K892" s="164">
        <f>$K$891+$I$892</f>
        <v>0</v>
      </c>
      <c r="L892" s="165">
        <f>$L$891+$J$892</f>
        <v>0</v>
      </c>
      <c r="M892" s="164">
        <f>$M$891+$K$892</f>
        <v>0</v>
      </c>
      <c r="N892" s="165">
        <f>$N$891+$L$892</f>
        <v>0</v>
      </c>
      <c r="O892" s="164">
        <f>$O$891+$M$892</f>
        <v>0</v>
      </c>
      <c r="P892" s="165">
        <f>$P$891+$N$892</f>
        <v>0</v>
      </c>
      <c r="Q892" s="164">
        <f>$Q$891+$O$892</f>
        <v>0</v>
      </c>
      <c r="R892" s="165">
        <f>$R$891+$P$892</f>
        <v>0</v>
      </c>
      <c r="S892" s="164">
        <f>$S$891+$Q$892</f>
        <v>0</v>
      </c>
      <c r="T892" s="165">
        <f>$T$891+$R$892</f>
        <v>0</v>
      </c>
      <c r="U892" s="164">
        <f>$U$891+$S$892</f>
        <v>0</v>
      </c>
      <c r="V892" s="165">
        <f>$V$891+$T$892</f>
        <v>0</v>
      </c>
      <c r="W892" s="164">
        <f>$W$891+$U$892</f>
        <v>0.5</v>
      </c>
      <c r="X892" s="165">
        <f>$X$891+$V$892</f>
        <v>0</v>
      </c>
      <c r="Y892" s="164">
        <f>$Y$891+$W$892</f>
        <v>1</v>
      </c>
      <c r="Z892" s="165">
        <f>$Z$891+$X$892</f>
        <v>0</v>
      </c>
      <c r="AA892" s="164">
        <f>$AA$891+$Y$892</f>
        <v>1</v>
      </c>
      <c r="AB892" s="165">
        <f>$AB$891+$Z$892</f>
        <v>0</v>
      </c>
      <c r="AC892" s="98">
        <f t="shared" si="13"/>
        <v>0</v>
      </c>
    </row>
    <row r="893" spans="1:32" ht="15" customHeight="1">
      <c r="A893">
        <v>1</v>
      </c>
      <c r="B893" s="1037" t="str">
        <f>'06.01-ELETRICO E LUMINOTECNICO'!B457</f>
        <v>06.12.100.06</v>
      </c>
      <c r="C893" s="996" t="str">
        <f>'06.01-ELETRICO E LUMINOTECNICO'!C457</f>
        <v>DISJUNTOR MONOPOLAR TIPO DIN, CORRENTE NOMINAL DE 10A - FORNECIMENTO E INSTALAÇÃO. AF_07/2025</v>
      </c>
      <c r="D893" s="998">
        <f>'06.01-ELETRICO E LUMINOTECNICO'!H457</f>
        <v>0</v>
      </c>
      <c r="E893" s="175"/>
      <c r="F893" s="161">
        <f>$E$893*$D$893</f>
        <v>0</v>
      </c>
      <c r="G893" s="176"/>
      <c r="H893" s="167">
        <f>$G$893*$D$893</f>
        <v>0</v>
      </c>
      <c r="I893" s="176"/>
      <c r="J893" s="167">
        <f>$I$893*$D$893</f>
        <v>0</v>
      </c>
      <c r="K893" s="176"/>
      <c r="L893" s="167">
        <f>$K$893*$D$893</f>
        <v>0</v>
      </c>
      <c r="M893" s="176"/>
      <c r="N893" s="167">
        <f>$M$893*$D$893</f>
        <v>0</v>
      </c>
      <c r="O893" s="176"/>
      <c r="P893" s="167">
        <f>$O$893*$D$893</f>
        <v>0</v>
      </c>
      <c r="Q893" s="176"/>
      <c r="R893" s="167">
        <f>$Q$893*$D$893</f>
        <v>0</v>
      </c>
      <c r="S893" s="176"/>
      <c r="T893" s="167">
        <f>$S$893*$D$893</f>
        <v>0</v>
      </c>
      <c r="U893" s="176"/>
      <c r="V893" s="167">
        <f>$U$893*$D$893</f>
        <v>0</v>
      </c>
      <c r="W893" s="176">
        <v>0.5</v>
      </c>
      <c r="X893" s="167">
        <f>$W$893*$D$893</f>
        <v>0</v>
      </c>
      <c r="Y893" s="176">
        <v>0.5</v>
      </c>
      <c r="Z893" s="167">
        <f>$Y$893*$D$893</f>
        <v>0</v>
      </c>
      <c r="AA893" s="176"/>
      <c r="AB893" s="167">
        <f>$AA$893*$D$893</f>
        <v>0</v>
      </c>
      <c r="AC893" s="98">
        <f t="shared" si="13"/>
        <v>0</v>
      </c>
      <c r="AF893" t="s">
        <v>2671</v>
      </c>
    </row>
    <row r="894" spans="1:32" ht="15" customHeight="1" thickBot="1">
      <c r="A894">
        <v>2</v>
      </c>
      <c r="B894" s="1038"/>
      <c r="C894" s="997"/>
      <c r="D894" s="999"/>
      <c r="E894" s="162">
        <f>$E$893</f>
        <v>0</v>
      </c>
      <c r="F894" s="163">
        <f>$F$893</f>
        <v>0</v>
      </c>
      <c r="G894" s="164">
        <f>$G$893+$E$894</f>
        <v>0</v>
      </c>
      <c r="H894" s="165">
        <f>$H$893+$F$894</f>
        <v>0</v>
      </c>
      <c r="I894" s="164">
        <f>$I$893+$G$894</f>
        <v>0</v>
      </c>
      <c r="J894" s="165">
        <f>$J$893+$H$894</f>
        <v>0</v>
      </c>
      <c r="K894" s="164">
        <f>$K$893+$I$894</f>
        <v>0</v>
      </c>
      <c r="L894" s="165">
        <f>$L$893+$J$894</f>
        <v>0</v>
      </c>
      <c r="M894" s="164">
        <f>$M$893+$K$894</f>
        <v>0</v>
      </c>
      <c r="N894" s="165">
        <f>$N$893+$L$894</f>
        <v>0</v>
      </c>
      <c r="O894" s="164">
        <f>$O$893+$M$894</f>
        <v>0</v>
      </c>
      <c r="P894" s="165">
        <f>$P$893+$N$894</f>
        <v>0</v>
      </c>
      <c r="Q894" s="164">
        <f>$Q$893+$O$894</f>
        <v>0</v>
      </c>
      <c r="R894" s="165">
        <f>$R$893+$P$894</f>
        <v>0</v>
      </c>
      <c r="S894" s="164">
        <f>$S$893+$Q$894</f>
        <v>0</v>
      </c>
      <c r="T894" s="165">
        <f>$T$893+$R$894</f>
        <v>0</v>
      </c>
      <c r="U894" s="164">
        <f>$U$893+$S$894</f>
        <v>0</v>
      </c>
      <c r="V894" s="165">
        <f>$V$893+$T$894</f>
        <v>0</v>
      </c>
      <c r="W894" s="164">
        <f>$W$893+$U$894</f>
        <v>0.5</v>
      </c>
      <c r="X894" s="165">
        <f>$X$893+$V$894</f>
        <v>0</v>
      </c>
      <c r="Y894" s="164">
        <f>$Y$893+$W$894</f>
        <v>1</v>
      </c>
      <c r="Z894" s="165">
        <f>$Z$893+$X$894</f>
        <v>0</v>
      </c>
      <c r="AA894" s="164">
        <f>$AA$893+$Y$894</f>
        <v>1</v>
      </c>
      <c r="AB894" s="165">
        <f>$AB$893+$Z$894</f>
        <v>0</v>
      </c>
      <c r="AC894" s="98">
        <f t="shared" si="13"/>
        <v>0</v>
      </c>
    </row>
    <row r="895" spans="1:32" ht="15" customHeight="1">
      <c r="A895">
        <v>1</v>
      </c>
      <c r="B895" s="1037" t="str">
        <f>'06.01-ELETRICO E LUMINOTECNICO'!B458</f>
        <v>06.12.100.07</v>
      </c>
      <c r="C895" s="996" t="str">
        <f>'06.01-ELETRICO E LUMINOTECNICO'!C458</f>
        <v>DISJUNTOR DR TETRAPOLAR 20A - FORNECIMENTO E INSTALAÇÃO</v>
      </c>
      <c r="D895" s="998">
        <f>'06.01-ELETRICO E LUMINOTECNICO'!H458</f>
        <v>0</v>
      </c>
      <c r="E895" s="175"/>
      <c r="F895" s="161">
        <f>$E$895*$D$895</f>
        <v>0</v>
      </c>
      <c r="G895" s="176"/>
      <c r="H895" s="167">
        <f>$G$895*$D$895</f>
        <v>0</v>
      </c>
      <c r="I895" s="176"/>
      <c r="J895" s="167">
        <f>$I$895*$D$895</f>
        <v>0</v>
      </c>
      <c r="K895" s="176"/>
      <c r="L895" s="167">
        <f>$K$895*$D$895</f>
        <v>0</v>
      </c>
      <c r="M895" s="176"/>
      <c r="N895" s="167">
        <f>$M$895*$D$895</f>
        <v>0</v>
      </c>
      <c r="O895" s="176"/>
      <c r="P895" s="167">
        <f>$O$895*$D$895</f>
        <v>0</v>
      </c>
      <c r="Q895" s="176"/>
      <c r="R895" s="167">
        <f>$Q$895*$D$895</f>
        <v>0</v>
      </c>
      <c r="S895" s="176"/>
      <c r="T895" s="167">
        <f>$S$895*$D$895</f>
        <v>0</v>
      </c>
      <c r="U895" s="176"/>
      <c r="V895" s="167">
        <f>$U$895*$D$895</f>
        <v>0</v>
      </c>
      <c r="W895" s="176"/>
      <c r="X895" s="167">
        <f>$W$895*$D$895</f>
        <v>0</v>
      </c>
      <c r="Y895" s="176"/>
      <c r="Z895" s="167">
        <f>$Y$895*$D$895</f>
        <v>0</v>
      </c>
      <c r="AA895" s="176">
        <v>1</v>
      </c>
      <c r="AB895" s="167">
        <f>$AA$895*$D$895</f>
        <v>0</v>
      </c>
      <c r="AC895" s="98">
        <f t="shared" si="13"/>
        <v>0</v>
      </c>
      <c r="AF895" t="s">
        <v>2672</v>
      </c>
    </row>
    <row r="896" spans="1:32" ht="15" customHeight="1" thickBot="1">
      <c r="A896">
        <v>2</v>
      </c>
      <c r="B896" s="1038"/>
      <c r="C896" s="997"/>
      <c r="D896" s="999"/>
      <c r="E896" s="162">
        <f>$E$895</f>
        <v>0</v>
      </c>
      <c r="F896" s="163">
        <f>$F$895</f>
        <v>0</v>
      </c>
      <c r="G896" s="164">
        <f>$G$895+$E$896</f>
        <v>0</v>
      </c>
      <c r="H896" s="165">
        <f>$H$895+$F$896</f>
        <v>0</v>
      </c>
      <c r="I896" s="164">
        <f>$I$895+$G$896</f>
        <v>0</v>
      </c>
      <c r="J896" s="165">
        <f>$J$895+$H$896</f>
        <v>0</v>
      </c>
      <c r="K896" s="164">
        <f>$K$895+$I$896</f>
        <v>0</v>
      </c>
      <c r="L896" s="165">
        <f>$L$895+$J$896</f>
        <v>0</v>
      </c>
      <c r="M896" s="164">
        <f>$M$895+$K$896</f>
        <v>0</v>
      </c>
      <c r="N896" s="165">
        <f>$N$895+$L$896</f>
        <v>0</v>
      </c>
      <c r="O896" s="164">
        <f>$O$895+$M$896</f>
        <v>0</v>
      </c>
      <c r="P896" s="165">
        <f>$P$895+$N$896</f>
        <v>0</v>
      </c>
      <c r="Q896" s="164">
        <f>$Q$895+$O$896</f>
        <v>0</v>
      </c>
      <c r="R896" s="165">
        <f>$R$895+$P$896</f>
        <v>0</v>
      </c>
      <c r="S896" s="164">
        <f>$S$895+$Q$896</f>
        <v>0</v>
      </c>
      <c r="T896" s="165">
        <f>$T$895+$R$896</f>
        <v>0</v>
      </c>
      <c r="U896" s="164">
        <f>$U$895+$S$896</f>
        <v>0</v>
      </c>
      <c r="V896" s="165">
        <f>$V$895+$T$896</f>
        <v>0</v>
      </c>
      <c r="W896" s="164">
        <f>$W$895+$U$896</f>
        <v>0</v>
      </c>
      <c r="X896" s="165">
        <f>$X$895+$V$896</f>
        <v>0</v>
      </c>
      <c r="Y896" s="164">
        <f>$Y$895+$W$896</f>
        <v>0</v>
      </c>
      <c r="Z896" s="165">
        <f>$Z$895+$X$896</f>
        <v>0</v>
      </c>
      <c r="AA896" s="164">
        <f>$AA$895+$Y$896</f>
        <v>1</v>
      </c>
      <c r="AB896" s="165">
        <f>$AB$895+$Z$896</f>
        <v>0</v>
      </c>
      <c r="AC896" s="98">
        <f t="shared" si="13"/>
        <v>0</v>
      </c>
    </row>
    <row r="897" spans="1:32" ht="15" customHeight="1">
      <c r="A897">
        <v>1</v>
      </c>
      <c r="B897" s="1037" t="str">
        <f>'06.01-ELETRICO E LUMINOTECNICO'!B459</f>
        <v>06.12.100.08</v>
      </c>
      <c r="C897" s="996" t="str">
        <f>'06.01-ELETRICO E LUMINOTECNICO'!C459</f>
        <v>DISJUNTOR DR TETRAPOLAR 25A - FORNECIMENTO E INSTALAÇÃO</v>
      </c>
      <c r="D897" s="998">
        <f>'06.01-ELETRICO E LUMINOTECNICO'!H459</f>
        <v>0</v>
      </c>
      <c r="E897" s="175"/>
      <c r="F897" s="161">
        <f>$E$897*$D$897</f>
        <v>0</v>
      </c>
      <c r="G897" s="176"/>
      <c r="H897" s="167">
        <f>$G$897*$D$897</f>
        <v>0</v>
      </c>
      <c r="I897" s="176"/>
      <c r="J897" s="167">
        <f>$I$897*$D$897</f>
        <v>0</v>
      </c>
      <c r="K897" s="176"/>
      <c r="L897" s="167">
        <f>$K$897*$D$897</f>
        <v>0</v>
      </c>
      <c r="M897" s="176"/>
      <c r="N897" s="167">
        <f>$M$897*$D$897</f>
        <v>0</v>
      </c>
      <c r="O897" s="176"/>
      <c r="P897" s="167">
        <f>$O$897*$D$897</f>
        <v>0</v>
      </c>
      <c r="Q897" s="176"/>
      <c r="R897" s="167">
        <f>$Q$897*$D$897</f>
        <v>0</v>
      </c>
      <c r="S897" s="176"/>
      <c r="T897" s="167">
        <f>$S$897*$D$897</f>
        <v>0</v>
      </c>
      <c r="U897" s="176"/>
      <c r="V897" s="167">
        <f>$U$897*$D$897</f>
        <v>0</v>
      </c>
      <c r="W897" s="176">
        <v>0.5</v>
      </c>
      <c r="X897" s="167">
        <f>$W$897*$D$897</f>
        <v>0</v>
      </c>
      <c r="Y897" s="176">
        <v>0.5</v>
      </c>
      <c r="Z897" s="167">
        <f>$Y$897*$D$897</f>
        <v>0</v>
      </c>
      <c r="AA897" s="176"/>
      <c r="AB897" s="167">
        <f>$AA$897*$D$897</f>
        <v>0</v>
      </c>
      <c r="AC897" s="98">
        <f t="shared" si="13"/>
        <v>0</v>
      </c>
      <c r="AF897" t="s">
        <v>2673</v>
      </c>
    </row>
    <row r="898" spans="1:32" ht="15" customHeight="1" thickBot="1">
      <c r="A898">
        <v>2</v>
      </c>
      <c r="B898" s="1038"/>
      <c r="C898" s="997"/>
      <c r="D898" s="999"/>
      <c r="E898" s="162">
        <f>$E$897</f>
        <v>0</v>
      </c>
      <c r="F898" s="163">
        <f>$F$897</f>
        <v>0</v>
      </c>
      <c r="G898" s="164">
        <f>$G$897+$E$898</f>
        <v>0</v>
      </c>
      <c r="H898" s="165">
        <f>$H$897+$F$898</f>
        <v>0</v>
      </c>
      <c r="I898" s="164">
        <f>$I$897+$G$898</f>
        <v>0</v>
      </c>
      <c r="J898" s="165">
        <f>$J$897+$H$898</f>
        <v>0</v>
      </c>
      <c r="K898" s="164">
        <f>$K$897+$I$898</f>
        <v>0</v>
      </c>
      <c r="L898" s="165">
        <f>$L$897+$J$898</f>
        <v>0</v>
      </c>
      <c r="M898" s="164">
        <f>$M$897+$K$898</f>
        <v>0</v>
      </c>
      <c r="N898" s="165">
        <f>$N$897+$L$898</f>
        <v>0</v>
      </c>
      <c r="O898" s="164">
        <f>$O$897+$M$898</f>
        <v>0</v>
      </c>
      <c r="P898" s="165">
        <f>$P$897+$N$898</f>
        <v>0</v>
      </c>
      <c r="Q898" s="164">
        <f>$Q$897+$O$898</f>
        <v>0</v>
      </c>
      <c r="R898" s="165">
        <f>$R$897+$P$898</f>
        <v>0</v>
      </c>
      <c r="S898" s="164">
        <f>$S$897+$Q$898</f>
        <v>0</v>
      </c>
      <c r="T898" s="165">
        <f>$T$897+$R$898</f>
        <v>0</v>
      </c>
      <c r="U898" s="164">
        <f>$U$897+$S$898</f>
        <v>0</v>
      </c>
      <c r="V898" s="165">
        <f>$V$897+$T$898</f>
        <v>0</v>
      </c>
      <c r="W898" s="164">
        <f>$W$897+$U$898</f>
        <v>0.5</v>
      </c>
      <c r="X898" s="165">
        <f>$X$897+$V$898</f>
        <v>0</v>
      </c>
      <c r="Y898" s="164">
        <f>$Y$897+$W$898</f>
        <v>1</v>
      </c>
      <c r="Z898" s="165">
        <f>$Z$897+$X$898</f>
        <v>0</v>
      </c>
      <c r="AA898" s="164">
        <f>$AA$897+$Y$898</f>
        <v>1</v>
      </c>
      <c r="AB898" s="165">
        <f>$AB$897+$Z$898</f>
        <v>0</v>
      </c>
      <c r="AC898" s="98">
        <f t="shared" si="13"/>
        <v>0</v>
      </c>
    </row>
    <row r="899" spans="1:32" ht="15" customHeight="1">
      <c r="A899">
        <v>1</v>
      </c>
      <c r="B899" s="1037" t="str">
        <f>'06.01-ELETRICO E LUMINOTECNICO'!B460</f>
        <v>06.12.100.09</v>
      </c>
      <c r="C899" s="996" t="str">
        <f>'06.01-ELETRICO E LUMINOTECNICO'!C460</f>
        <v>DISJUNTOR DR TETRAPOLAR 32A - FORNECIMENTO E INSTALAÇÃO</v>
      </c>
      <c r="D899" s="998">
        <f>'06.01-ELETRICO E LUMINOTECNICO'!H460</f>
        <v>0</v>
      </c>
      <c r="E899" s="175"/>
      <c r="F899" s="161">
        <f>$E$899*$D$899</f>
        <v>0</v>
      </c>
      <c r="G899" s="176"/>
      <c r="H899" s="167">
        <f>$G$899*$D$899</f>
        <v>0</v>
      </c>
      <c r="I899" s="176"/>
      <c r="J899" s="167">
        <f>$I$899*$D$899</f>
        <v>0</v>
      </c>
      <c r="K899" s="176"/>
      <c r="L899" s="167">
        <f>$K$899*$D$899</f>
        <v>0</v>
      </c>
      <c r="M899" s="176"/>
      <c r="N899" s="167">
        <f>$M$899*$D$899</f>
        <v>0</v>
      </c>
      <c r="O899" s="176"/>
      <c r="P899" s="167">
        <f>$O$899*$D$899</f>
        <v>0</v>
      </c>
      <c r="Q899" s="176"/>
      <c r="R899" s="167">
        <f>$Q$899*$D$899</f>
        <v>0</v>
      </c>
      <c r="S899" s="176"/>
      <c r="T899" s="167">
        <f>$S$899*$D$899</f>
        <v>0</v>
      </c>
      <c r="U899" s="176"/>
      <c r="V899" s="167">
        <f>$U$899*$D$899</f>
        <v>0</v>
      </c>
      <c r="W899" s="176">
        <v>0.5</v>
      </c>
      <c r="X899" s="167">
        <f>$W$899*$D$899</f>
        <v>0</v>
      </c>
      <c r="Y899" s="176">
        <v>0.5</v>
      </c>
      <c r="Z899" s="167">
        <f>$Y$899*$D$899</f>
        <v>0</v>
      </c>
      <c r="AA899" s="176"/>
      <c r="AB899" s="167">
        <f>$AA$899*$D$899</f>
        <v>0</v>
      </c>
      <c r="AC899" s="98">
        <f t="shared" si="13"/>
        <v>0</v>
      </c>
      <c r="AF899" t="s">
        <v>2674</v>
      </c>
    </row>
    <row r="900" spans="1:32" ht="15" customHeight="1" thickBot="1">
      <c r="A900">
        <v>2</v>
      </c>
      <c r="B900" s="1038"/>
      <c r="C900" s="997"/>
      <c r="D900" s="999"/>
      <c r="E900" s="162">
        <f>$E$899</f>
        <v>0</v>
      </c>
      <c r="F900" s="163">
        <f>$F$899</f>
        <v>0</v>
      </c>
      <c r="G900" s="164">
        <f>$G$899+$E$900</f>
        <v>0</v>
      </c>
      <c r="H900" s="165">
        <f>$H$899+$F$900</f>
        <v>0</v>
      </c>
      <c r="I900" s="164">
        <f>$I$899+$G$900</f>
        <v>0</v>
      </c>
      <c r="J900" s="165">
        <f>$J$899+$H$900</f>
        <v>0</v>
      </c>
      <c r="K900" s="164">
        <f>$K$899+$I$900</f>
        <v>0</v>
      </c>
      <c r="L900" s="165">
        <f>$L$899+$J$900</f>
        <v>0</v>
      </c>
      <c r="M900" s="164">
        <f>$M$899+$K$900</f>
        <v>0</v>
      </c>
      <c r="N900" s="165">
        <f>$N$899+$L$900</f>
        <v>0</v>
      </c>
      <c r="O900" s="164">
        <f>$O$899+$M$900</f>
        <v>0</v>
      </c>
      <c r="P900" s="165">
        <f>$P$899+$N$900</f>
        <v>0</v>
      </c>
      <c r="Q900" s="164">
        <f>$Q$899+$O$900</f>
        <v>0</v>
      </c>
      <c r="R900" s="165">
        <f>$R$899+$P$900</f>
        <v>0</v>
      </c>
      <c r="S900" s="164">
        <f>$S$899+$Q$900</f>
        <v>0</v>
      </c>
      <c r="T900" s="165">
        <f>$T$899+$R$900</f>
        <v>0</v>
      </c>
      <c r="U900" s="164">
        <f>$U$899+$S$900</f>
        <v>0</v>
      </c>
      <c r="V900" s="165">
        <f>$V$899+$T$900</f>
        <v>0</v>
      </c>
      <c r="W900" s="164">
        <f>$W$899+$U$900</f>
        <v>0.5</v>
      </c>
      <c r="X900" s="165">
        <f>$X$899+$V$900</f>
        <v>0</v>
      </c>
      <c r="Y900" s="164">
        <f>$Y$899+$W$900</f>
        <v>1</v>
      </c>
      <c r="Z900" s="165">
        <f>$Z$899+$X$900</f>
        <v>0</v>
      </c>
      <c r="AA900" s="164">
        <f>$AA$899+$Y$900</f>
        <v>1</v>
      </c>
      <c r="AB900" s="165">
        <f>$AB$899+$Z$900</f>
        <v>0</v>
      </c>
      <c r="AC900" s="98">
        <f t="shared" si="13"/>
        <v>0</v>
      </c>
    </row>
    <row r="901" spans="1:32" ht="15" customHeight="1">
      <c r="A901">
        <v>1</v>
      </c>
      <c r="B901" s="1037" t="str">
        <f>'06.01-ELETRICO E LUMINOTECNICO'!B461</f>
        <v>06.12.100.10</v>
      </c>
      <c r="C901" s="996" t="str">
        <f>'06.01-ELETRICO E LUMINOTECNICO'!C461</f>
        <v>DISPOSITIVO DPS 45KA-275V - FORNECIMENTO E INSTALAÇÃO</v>
      </c>
      <c r="D901" s="998">
        <f>'06.01-ELETRICO E LUMINOTECNICO'!H461</f>
        <v>0</v>
      </c>
      <c r="E901" s="175"/>
      <c r="F901" s="161">
        <f>$E$901*$D$901</f>
        <v>0</v>
      </c>
      <c r="G901" s="176"/>
      <c r="H901" s="167">
        <f>$G$901*$D$901</f>
        <v>0</v>
      </c>
      <c r="I901" s="176"/>
      <c r="J901" s="167">
        <f>$I$901*$D$901</f>
        <v>0</v>
      </c>
      <c r="K901" s="176"/>
      <c r="L901" s="167">
        <f>$K$901*$D$901</f>
        <v>0</v>
      </c>
      <c r="M901" s="176"/>
      <c r="N901" s="167">
        <f>$M$901*$D$901</f>
        <v>0</v>
      </c>
      <c r="O901" s="176"/>
      <c r="P901" s="167">
        <f>$O$901*$D$901</f>
        <v>0</v>
      </c>
      <c r="Q901" s="176"/>
      <c r="R901" s="167">
        <f>$Q$901*$D$901</f>
        <v>0</v>
      </c>
      <c r="S901" s="176"/>
      <c r="T901" s="167">
        <f>$S$901*$D$901</f>
        <v>0</v>
      </c>
      <c r="U901" s="176"/>
      <c r="V901" s="167">
        <f>$U$901*$D$901</f>
        <v>0</v>
      </c>
      <c r="W901" s="176"/>
      <c r="X901" s="167">
        <f>$W$901*$D$901</f>
        <v>0</v>
      </c>
      <c r="Y901" s="176"/>
      <c r="Z901" s="167">
        <f>$Y$901*$D$901</f>
        <v>0</v>
      </c>
      <c r="AA901" s="176">
        <v>1</v>
      </c>
      <c r="AB901" s="167">
        <f>$AA$901*$D$901</f>
        <v>0</v>
      </c>
      <c r="AC901" s="98">
        <f t="shared" si="13"/>
        <v>0</v>
      </c>
      <c r="AF901" t="s">
        <v>2675</v>
      </c>
    </row>
    <row r="902" spans="1:32" ht="15" customHeight="1" thickBot="1">
      <c r="A902">
        <v>2</v>
      </c>
      <c r="B902" s="1038"/>
      <c r="C902" s="997"/>
      <c r="D902" s="999"/>
      <c r="E902" s="162">
        <f>$E$901</f>
        <v>0</v>
      </c>
      <c r="F902" s="163">
        <f>$F$901</f>
        <v>0</v>
      </c>
      <c r="G902" s="164">
        <f>$G$901+$E$902</f>
        <v>0</v>
      </c>
      <c r="H902" s="165">
        <f>$H$901+$F$902</f>
        <v>0</v>
      </c>
      <c r="I902" s="164">
        <f>$I$901+$G$902</f>
        <v>0</v>
      </c>
      <c r="J902" s="165">
        <f>$J$901+$H$902</f>
        <v>0</v>
      </c>
      <c r="K902" s="164">
        <f>$K$901+$I$902</f>
        <v>0</v>
      </c>
      <c r="L902" s="165">
        <f>$L$901+$J$902</f>
        <v>0</v>
      </c>
      <c r="M902" s="164">
        <f>$M$901+$K$902</f>
        <v>0</v>
      </c>
      <c r="N902" s="165">
        <f>$N$901+$L$902</f>
        <v>0</v>
      </c>
      <c r="O902" s="164">
        <f>$O$901+$M$902</f>
        <v>0</v>
      </c>
      <c r="P902" s="165">
        <f>$P$901+$N$902</f>
        <v>0</v>
      </c>
      <c r="Q902" s="164">
        <f>$Q$901+$O$902</f>
        <v>0</v>
      </c>
      <c r="R902" s="165">
        <f>$R$901+$P$902</f>
        <v>0</v>
      </c>
      <c r="S902" s="164">
        <f>$S$901+$Q$902</f>
        <v>0</v>
      </c>
      <c r="T902" s="165">
        <f>$T$901+$R$902</f>
        <v>0</v>
      </c>
      <c r="U902" s="164">
        <f>$U$901+$S$902</f>
        <v>0</v>
      </c>
      <c r="V902" s="165">
        <f>$V$901+$T$902</f>
        <v>0</v>
      </c>
      <c r="W902" s="164">
        <f>$W$901+$U$902</f>
        <v>0</v>
      </c>
      <c r="X902" s="165">
        <f>$X$901+$V$902</f>
        <v>0</v>
      </c>
      <c r="Y902" s="164">
        <f>$Y$901+$W$902</f>
        <v>0</v>
      </c>
      <c r="Z902" s="165">
        <f>$Z$901+$X$902</f>
        <v>0</v>
      </c>
      <c r="AA902" s="164">
        <f>$AA$901+$Y$902</f>
        <v>1</v>
      </c>
      <c r="AB902" s="165">
        <f>$AB$901+$Z$902</f>
        <v>0</v>
      </c>
      <c r="AC902" s="98">
        <f t="shared" si="13"/>
        <v>0</v>
      </c>
    </row>
    <row r="903" spans="1:32" ht="15" customHeight="1">
      <c r="A903">
        <v>1</v>
      </c>
      <c r="B903" s="1037" t="str">
        <f>'06.01-ELETRICO E LUMINOTECNICO'!B462</f>
        <v>06.12.100.11</v>
      </c>
      <c r="C903" s="996" t="str">
        <f>'06.01-ELETRICO E LUMINOTECNICO'!C462</f>
        <v>DISJUNTOR MONOPOLAR TIPO DIN, CORRENTE NOMINAL DE 10A - FORNECIMENTO E INSTALAÇÃO. AF_07/2025</v>
      </c>
      <c r="D903" s="998">
        <f>'06.01-ELETRICO E LUMINOTECNICO'!H462</f>
        <v>0</v>
      </c>
      <c r="E903" s="175"/>
      <c r="F903" s="161">
        <f>$E$903*$D$903</f>
        <v>0</v>
      </c>
      <c r="G903" s="176"/>
      <c r="H903" s="167">
        <f>$G$903*$D$903</f>
        <v>0</v>
      </c>
      <c r="I903" s="176"/>
      <c r="J903" s="167">
        <f>$I$903*$D$903</f>
        <v>0</v>
      </c>
      <c r="K903" s="176"/>
      <c r="L903" s="167">
        <f>$K$903*$D$903</f>
        <v>0</v>
      </c>
      <c r="M903" s="176"/>
      <c r="N903" s="167">
        <f>$M$903*$D$903</f>
        <v>0</v>
      </c>
      <c r="O903" s="176"/>
      <c r="P903" s="167">
        <f>$O$903*$D$903</f>
        <v>0</v>
      </c>
      <c r="Q903" s="176"/>
      <c r="R903" s="167">
        <f>$Q$903*$D$903</f>
        <v>0</v>
      </c>
      <c r="S903" s="176"/>
      <c r="T903" s="167">
        <f>$S$903*$D$903</f>
        <v>0</v>
      </c>
      <c r="U903" s="176"/>
      <c r="V903" s="167">
        <f>$U$903*$D$903</f>
        <v>0</v>
      </c>
      <c r="W903" s="176"/>
      <c r="X903" s="167">
        <f>$W$903*$D$903</f>
        <v>0</v>
      </c>
      <c r="Y903" s="176"/>
      <c r="Z903" s="167">
        <f>$Y$903*$D$903</f>
        <v>0</v>
      </c>
      <c r="AA903" s="176">
        <v>1</v>
      </c>
      <c r="AB903" s="167">
        <f>$AA$903*$D$903</f>
        <v>0</v>
      </c>
      <c r="AC903" s="98">
        <f t="shared" si="13"/>
        <v>0</v>
      </c>
      <c r="AF903" t="s">
        <v>2676</v>
      </c>
    </row>
    <row r="904" spans="1:32" ht="15" customHeight="1" thickBot="1">
      <c r="A904">
        <v>2</v>
      </c>
      <c r="B904" s="1038"/>
      <c r="C904" s="997"/>
      <c r="D904" s="999"/>
      <c r="E904" s="162">
        <f>$E$903</f>
        <v>0</v>
      </c>
      <c r="F904" s="163">
        <f>$F$903</f>
        <v>0</v>
      </c>
      <c r="G904" s="164">
        <f>$G$903+$E$904</f>
        <v>0</v>
      </c>
      <c r="H904" s="165">
        <f>$H$903+$F$904</f>
        <v>0</v>
      </c>
      <c r="I904" s="164">
        <f>$I$903+$G$904</f>
        <v>0</v>
      </c>
      <c r="J904" s="165">
        <f>$J$903+$H$904</f>
        <v>0</v>
      </c>
      <c r="K904" s="164">
        <f>$K$903+$I$904</f>
        <v>0</v>
      </c>
      <c r="L904" s="165">
        <f>$L$903+$J$904</f>
        <v>0</v>
      </c>
      <c r="M904" s="164">
        <f>$M$903+$K$904</f>
        <v>0</v>
      </c>
      <c r="N904" s="165">
        <f>$N$903+$L$904</f>
        <v>0</v>
      </c>
      <c r="O904" s="164">
        <f>$O$903+$M$904</f>
        <v>0</v>
      </c>
      <c r="P904" s="165">
        <f>$P$903+$N$904</f>
        <v>0</v>
      </c>
      <c r="Q904" s="164">
        <f>$Q$903+$O$904</f>
        <v>0</v>
      </c>
      <c r="R904" s="165">
        <f>$R$903+$P$904</f>
        <v>0</v>
      </c>
      <c r="S904" s="164">
        <f>$S$903+$Q$904</f>
        <v>0</v>
      </c>
      <c r="T904" s="165">
        <f>$T$903+$R$904</f>
        <v>0</v>
      </c>
      <c r="U904" s="164">
        <f>$U$903+$S$904</f>
        <v>0</v>
      </c>
      <c r="V904" s="165">
        <f>$V$903+$T$904</f>
        <v>0</v>
      </c>
      <c r="W904" s="164">
        <f>$W$903+$U$904</f>
        <v>0</v>
      </c>
      <c r="X904" s="165">
        <f>$X$903+$V$904</f>
        <v>0</v>
      </c>
      <c r="Y904" s="164">
        <f>$Y$903+$W$904</f>
        <v>0</v>
      </c>
      <c r="Z904" s="165">
        <f>$Z$903+$X$904</f>
        <v>0</v>
      </c>
      <c r="AA904" s="164">
        <f>$AA$903+$Y$904</f>
        <v>1</v>
      </c>
      <c r="AB904" s="165">
        <f>$AB$903+$Z$904</f>
        <v>0</v>
      </c>
      <c r="AC904" s="98">
        <f t="shared" si="13"/>
        <v>0</v>
      </c>
    </row>
    <row r="905" spans="1:32" ht="15" customHeight="1">
      <c r="A905">
        <v>1</v>
      </c>
      <c r="B905" s="1037" t="str">
        <f>'06.01-ELETRICO E LUMINOTECNICO'!B463</f>
        <v>06.12.100.12</v>
      </c>
      <c r="C905" s="996" t="str">
        <f>'06.01-ELETRICO E LUMINOTECNICO'!C463</f>
        <v>DISJUNTOR MONOPOLAR TIPO DIN, CORRENTE NOMINAL DE 16A - FORNECIMENTO E INSTALAÇÃO. AF_07/2025</v>
      </c>
      <c r="D905" s="998">
        <f>'06.01-ELETRICO E LUMINOTECNICO'!H463</f>
        <v>0</v>
      </c>
      <c r="E905" s="175"/>
      <c r="F905" s="161">
        <f>$E$905*$D$905</f>
        <v>0</v>
      </c>
      <c r="G905" s="176"/>
      <c r="H905" s="167">
        <f>$G$905*$D$905</f>
        <v>0</v>
      </c>
      <c r="I905" s="176"/>
      <c r="J905" s="167">
        <f>$I$905*$D$905</f>
        <v>0</v>
      </c>
      <c r="K905" s="176"/>
      <c r="L905" s="167">
        <f>$K$905*$D$905</f>
        <v>0</v>
      </c>
      <c r="M905" s="176"/>
      <c r="N905" s="167">
        <f>$M$905*$D$905</f>
        <v>0</v>
      </c>
      <c r="O905" s="176"/>
      <c r="P905" s="167">
        <f>$O$905*$D$905</f>
        <v>0</v>
      </c>
      <c r="Q905" s="176"/>
      <c r="R905" s="167">
        <f>$Q$905*$D$905</f>
        <v>0</v>
      </c>
      <c r="S905" s="176"/>
      <c r="T905" s="167">
        <f>$S$905*$D$905</f>
        <v>0</v>
      </c>
      <c r="U905" s="176"/>
      <c r="V905" s="167">
        <f>$U$905*$D$905</f>
        <v>0</v>
      </c>
      <c r="W905" s="176"/>
      <c r="X905" s="167">
        <f>$W$905*$D$905</f>
        <v>0</v>
      </c>
      <c r="Y905" s="176"/>
      <c r="Z905" s="167">
        <f>$Y$905*$D$905</f>
        <v>0</v>
      </c>
      <c r="AA905" s="176">
        <v>1</v>
      </c>
      <c r="AB905" s="167">
        <f>$AA$905*$D$905</f>
        <v>0</v>
      </c>
      <c r="AC905" s="98">
        <f t="shared" si="13"/>
        <v>0</v>
      </c>
      <c r="AF905" t="s">
        <v>2677</v>
      </c>
    </row>
    <row r="906" spans="1:32" ht="15" customHeight="1" thickBot="1">
      <c r="A906">
        <v>2</v>
      </c>
      <c r="B906" s="1038"/>
      <c r="C906" s="997"/>
      <c r="D906" s="999"/>
      <c r="E906" s="162">
        <f>$E$905</f>
        <v>0</v>
      </c>
      <c r="F906" s="163">
        <f>$F$905</f>
        <v>0</v>
      </c>
      <c r="G906" s="164">
        <f>$G$905+$E$906</f>
        <v>0</v>
      </c>
      <c r="H906" s="165">
        <f>$H$905+$F$906</f>
        <v>0</v>
      </c>
      <c r="I906" s="164">
        <f>$I$905+$G$906</f>
        <v>0</v>
      </c>
      <c r="J906" s="165">
        <f>$J$905+$H$906</f>
        <v>0</v>
      </c>
      <c r="K906" s="164">
        <f>$K$905+$I$906</f>
        <v>0</v>
      </c>
      <c r="L906" s="165">
        <f>$L$905+$J$906</f>
        <v>0</v>
      </c>
      <c r="M906" s="164">
        <f>$M$905+$K$906</f>
        <v>0</v>
      </c>
      <c r="N906" s="165">
        <f>$N$905+$L$906</f>
        <v>0</v>
      </c>
      <c r="O906" s="164">
        <f>$O$905+$M$906</f>
        <v>0</v>
      </c>
      <c r="P906" s="165">
        <f>$P$905+$N$906</f>
        <v>0</v>
      </c>
      <c r="Q906" s="164">
        <f>$Q$905+$O$906</f>
        <v>0</v>
      </c>
      <c r="R906" s="165">
        <f>$R$905+$P$906</f>
        <v>0</v>
      </c>
      <c r="S906" s="164">
        <f>$S$905+$Q$906</f>
        <v>0</v>
      </c>
      <c r="T906" s="165">
        <f>$T$905+$R$906</f>
        <v>0</v>
      </c>
      <c r="U906" s="164">
        <f>$U$905+$S$906</f>
        <v>0</v>
      </c>
      <c r="V906" s="165">
        <f>$V$905+$T$906</f>
        <v>0</v>
      </c>
      <c r="W906" s="164">
        <f>$W$905+$U$906</f>
        <v>0</v>
      </c>
      <c r="X906" s="165">
        <f>$X$905+$V$906</f>
        <v>0</v>
      </c>
      <c r="Y906" s="164">
        <f>$Y$905+$W$906</f>
        <v>0</v>
      </c>
      <c r="Z906" s="165">
        <f>$Z$905+$X$906</f>
        <v>0</v>
      </c>
      <c r="AA906" s="164">
        <f>$AA$905+$Y$906</f>
        <v>1</v>
      </c>
      <c r="AB906" s="165">
        <f>$AB$905+$Z$906</f>
        <v>0</v>
      </c>
      <c r="AC906" s="98">
        <f t="shared" si="13"/>
        <v>0</v>
      </c>
    </row>
    <row r="907" spans="1:32" ht="15" customHeight="1">
      <c r="A907">
        <v>1</v>
      </c>
      <c r="B907" s="1037" t="str">
        <f>'06.01-ELETRICO E LUMINOTECNICO'!B464</f>
        <v>06.12.100.13</v>
      </c>
      <c r="C907" s="996" t="str">
        <f>'06.01-ELETRICO E LUMINOTECNICO'!C464</f>
        <v>DISJUNTOR MONOPOLAR TIPO DIN, CORRENTE NOMINAL DE 25A - FORNECIMENTO E INSTALAÇÃO. AF_07/2025</v>
      </c>
      <c r="D907" s="998">
        <f>'06.01-ELETRICO E LUMINOTECNICO'!H464</f>
        <v>0</v>
      </c>
      <c r="E907" s="175"/>
      <c r="F907" s="161">
        <f>$E$907*$D$907</f>
        <v>0</v>
      </c>
      <c r="G907" s="176"/>
      <c r="H907" s="167">
        <f>$G$907*$D$907</f>
        <v>0</v>
      </c>
      <c r="I907" s="176"/>
      <c r="J907" s="167">
        <f>$I$907*$D$907</f>
        <v>0</v>
      </c>
      <c r="K907" s="176"/>
      <c r="L907" s="167">
        <f>$K$907*$D$907</f>
        <v>0</v>
      </c>
      <c r="M907" s="176"/>
      <c r="N907" s="167">
        <f>$M$907*$D$907</f>
        <v>0</v>
      </c>
      <c r="O907" s="176"/>
      <c r="P907" s="167">
        <f>$O$907*$D$907</f>
        <v>0</v>
      </c>
      <c r="Q907" s="176"/>
      <c r="R907" s="167">
        <f>$Q$907*$D$907</f>
        <v>0</v>
      </c>
      <c r="S907" s="176"/>
      <c r="T907" s="167">
        <f>$S$907*$D$907</f>
        <v>0</v>
      </c>
      <c r="U907" s="176"/>
      <c r="V907" s="167">
        <f>$U$907*$D$907</f>
        <v>0</v>
      </c>
      <c r="W907" s="176"/>
      <c r="X907" s="167">
        <f>$W$907*$D$907</f>
        <v>0</v>
      </c>
      <c r="Y907" s="176"/>
      <c r="Z907" s="167">
        <f>$Y$907*$D$907</f>
        <v>0</v>
      </c>
      <c r="AA907" s="176">
        <v>1</v>
      </c>
      <c r="AB907" s="167">
        <f>$AA$907*$D$907</f>
        <v>0</v>
      </c>
      <c r="AC907" s="98">
        <f t="shared" si="13"/>
        <v>0</v>
      </c>
      <c r="AF907" t="s">
        <v>2678</v>
      </c>
    </row>
    <row r="908" spans="1:32" ht="15" customHeight="1" thickBot="1">
      <c r="A908">
        <v>2</v>
      </c>
      <c r="B908" s="1038"/>
      <c r="C908" s="997"/>
      <c r="D908" s="999"/>
      <c r="E908" s="162">
        <f>$E$907</f>
        <v>0</v>
      </c>
      <c r="F908" s="163">
        <f>$F$907</f>
        <v>0</v>
      </c>
      <c r="G908" s="164">
        <f>$G$907+$E$908</f>
        <v>0</v>
      </c>
      <c r="H908" s="165">
        <f>$H$907+$F$908</f>
        <v>0</v>
      </c>
      <c r="I908" s="164">
        <f>$I$907+$G$908</f>
        <v>0</v>
      </c>
      <c r="J908" s="165">
        <f>$J$907+$H$908</f>
        <v>0</v>
      </c>
      <c r="K908" s="164">
        <f>$K$907+$I$908</f>
        <v>0</v>
      </c>
      <c r="L908" s="165">
        <f>$L$907+$J$908</f>
        <v>0</v>
      </c>
      <c r="M908" s="164">
        <f>$M$907+$K$908</f>
        <v>0</v>
      </c>
      <c r="N908" s="165">
        <f>$N$907+$L$908</f>
        <v>0</v>
      </c>
      <c r="O908" s="164">
        <f>$O$907+$M$908</f>
        <v>0</v>
      </c>
      <c r="P908" s="165">
        <f>$P$907+$N$908</f>
        <v>0</v>
      </c>
      <c r="Q908" s="164">
        <f>$Q$907+$O$908</f>
        <v>0</v>
      </c>
      <c r="R908" s="165">
        <f>$R$907+$P$908</f>
        <v>0</v>
      </c>
      <c r="S908" s="164">
        <f>$S$907+$Q$908</f>
        <v>0</v>
      </c>
      <c r="T908" s="165">
        <f>$T$907+$R$908</f>
        <v>0</v>
      </c>
      <c r="U908" s="164">
        <f>$U$907+$S$908</f>
        <v>0</v>
      </c>
      <c r="V908" s="165">
        <f>$V$907+$T$908</f>
        <v>0</v>
      </c>
      <c r="W908" s="164">
        <f>$W$907+$U$908</f>
        <v>0</v>
      </c>
      <c r="X908" s="165">
        <f>$X$907+$V$908</f>
        <v>0</v>
      </c>
      <c r="Y908" s="164">
        <f>$Y$907+$W$908</f>
        <v>0</v>
      </c>
      <c r="Z908" s="165">
        <f>$Z$907+$X$908</f>
        <v>0</v>
      </c>
      <c r="AA908" s="164">
        <f>$AA$907+$Y$908</f>
        <v>1</v>
      </c>
      <c r="AB908" s="165">
        <f>$AB$907+$Z$908</f>
        <v>0</v>
      </c>
      <c r="AC908" s="98">
        <f t="shared" ref="AC908:AC971" si="14">D907-AB908</f>
        <v>0</v>
      </c>
    </row>
    <row r="909" spans="1:32" ht="15" customHeight="1">
      <c r="A909">
        <v>1</v>
      </c>
      <c r="B909" s="1037" t="str">
        <f>'06.01-ELETRICO E LUMINOTECNICO'!B465</f>
        <v>06.12.100.14</v>
      </c>
      <c r="C909" s="996" t="str">
        <f>'06.01-ELETRICO E LUMINOTECNICO'!C465</f>
        <v>DISJUNTOR BIPOLAR TIPO DIN, CORRENTE NOMINAL DE 10A - FORNECIMENTO E INSTALAÇÃO. AF_07/2025</v>
      </c>
      <c r="D909" s="998">
        <f>'06.01-ELETRICO E LUMINOTECNICO'!H465</f>
        <v>0</v>
      </c>
      <c r="E909" s="175"/>
      <c r="F909" s="161">
        <f>$E$909*$D$909</f>
        <v>0</v>
      </c>
      <c r="G909" s="176"/>
      <c r="H909" s="167">
        <f>$G$909*$D$909</f>
        <v>0</v>
      </c>
      <c r="I909" s="176"/>
      <c r="J909" s="167">
        <f>$I$909*$D$909</f>
        <v>0</v>
      </c>
      <c r="K909" s="176"/>
      <c r="L909" s="167">
        <f>$K$909*$D$909</f>
        <v>0</v>
      </c>
      <c r="M909" s="176"/>
      <c r="N909" s="167">
        <f>$M$909*$D$909</f>
        <v>0</v>
      </c>
      <c r="O909" s="176"/>
      <c r="P909" s="167">
        <f>$O$909*$D$909</f>
        <v>0</v>
      </c>
      <c r="Q909" s="176"/>
      <c r="R909" s="167">
        <f>$Q$909*$D$909</f>
        <v>0</v>
      </c>
      <c r="S909" s="176"/>
      <c r="T909" s="167">
        <f>$S$909*$D$909</f>
        <v>0</v>
      </c>
      <c r="U909" s="176"/>
      <c r="V909" s="167">
        <f>$U$909*$D$909</f>
        <v>0</v>
      </c>
      <c r="W909" s="176"/>
      <c r="X909" s="167">
        <f>$W$909*$D$909</f>
        <v>0</v>
      </c>
      <c r="Y909" s="176"/>
      <c r="Z909" s="167">
        <f>$Y$909*$D$909</f>
        <v>0</v>
      </c>
      <c r="AA909" s="176">
        <v>1</v>
      </c>
      <c r="AB909" s="167">
        <f>$AA$909*$D$909</f>
        <v>0</v>
      </c>
      <c r="AC909" s="98">
        <f t="shared" si="14"/>
        <v>0</v>
      </c>
      <c r="AF909" t="s">
        <v>2679</v>
      </c>
    </row>
    <row r="910" spans="1:32" ht="15" customHeight="1" thickBot="1">
      <c r="A910">
        <v>2</v>
      </c>
      <c r="B910" s="1038"/>
      <c r="C910" s="997"/>
      <c r="D910" s="999"/>
      <c r="E910" s="162">
        <f>$E$909</f>
        <v>0</v>
      </c>
      <c r="F910" s="163">
        <f>$F$909</f>
        <v>0</v>
      </c>
      <c r="G910" s="164">
        <f>$G$909+$E$910</f>
        <v>0</v>
      </c>
      <c r="H910" s="165">
        <f>$H$909+$F$910</f>
        <v>0</v>
      </c>
      <c r="I910" s="164">
        <f>$I$909+$G$910</f>
        <v>0</v>
      </c>
      <c r="J910" s="165">
        <f>$J$909+$H$910</f>
        <v>0</v>
      </c>
      <c r="K910" s="164">
        <f>$K$909+$I$910</f>
        <v>0</v>
      </c>
      <c r="L910" s="165">
        <f>$L$909+$J$910</f>
        <v>0</v>
      </c>
      <c r="M910" s="164">
        <f>$M$909+$K$910</f>
        <v>0</v>
      </c>
      <c r="N910" s="165">
        <f>$N$909+$L$910</f>
        <v>0</v>
      </c>
      <c r="O910" s="164">
        <f>$O$909+$M$910</f>
        <v>0</v>
      </c>
      <c r="P910" s="165">
        <f>$P$909+$N$910</f>
        <v>0</v>
      </c>
      <c r="Q910" s="164">
        <f>$Q$909+$O$910</f>
        <v>0</v>
      </c>
      <c r="R910" s="165">
        <f>$R$909+$P$910</f>
        <v>0</v>
      </c>
      <c r="S910" s="164">
        <f>$S$909+$Q$910</f>
        <v>0</v>
      </c>
      <c r="T910" s="165">
        <f>$T$909+$R$910</f>
        <v>0</v>
      </c>
      <c r="U910" s="164">
        <f>$U$909+$S$910</f>
        <v>0</v>
      </c>
      <c r="V910" s="165">
        <f>$V$909+$T$910</f>
        <v>0</v>
      </c>
      <c r="W910" s="164">
        <f>$W$909+$U$910</f>
        <v>0</v>
      </c>
      <c r="X910" s="165">
        <f>$X$909+$V$910</f>
        <v>0</v>
      </c>
      <c r="Y910" s="164">
        <f>$Y$909+$W$910</f>
        <v>0</v>
      </c>
      <c r="Z910" s="165">
        <f>$Z$909+$X$910</f>
        <v>0</v>
      </c>
      <c r="AA910" s="164">
        <f>$AA$909+$Y$910</f>
        <v>1</v>
      </c>
      <c r="AB910" s="165">
        <f>$AB$909+$Z$910</f>
        <v>0</v>
      </c>
      <c r="AC910" s="98">
        <f t="shared" si="14"/>
        <v>0</v>
      </c>
    </row>
    <row r="911" spans="1:32" ht="15" customHeight="1">
      <c r="A911">
        <v>1</v>
      </c>
      <c r="B911" s="1037" t="str">
        <f>'06.01-ELETRICO E LUMINOTECNICO'!B466</f>
        <v>06.12.100.15</v>
      </c>
      <c r="C911" s="996" t="str">
        <f>'06.01-ELETRICO E LUMINOTECNICO'!C466</f>
        <v>DISJUNTOR BIPOLAR TIPO DIN, CORRENTE NOMINAL DE 16A - FORNECIMENTO E INSTALAÇÃO. AF_07/2025</v>
      </c>
      <c r="D911" s="998">
        <f>'06.01-ELETRICO E LUMINOTECNICO'!H466</f>
        <v>0</v>
      </c>
      <c r="E911" s="175"/>
      <c r="F911" s="161">
        <f>$E$911*$D$911</f>
        <v>0</v>
      </c>
      <c r="G911" s="176"/>
      <c r="H911" s="167">
        <f>$G$911*$D$911</f>
        <v>0</v>
      </c>
      <c r="I911" s="176"/>
      <c r="J911" s="167">
        <f>$I$911*$D$911</f>
        <v>0</v>
      </c>
      <c r="K911" s="176"/>
      <c r="L911" s="167">
        <f>$K$911*$D$911</f>
        <v>0</v>
      </c>
      <c r="M911" s="176"/>
      <c r="N911" s="167">
        <f>$M$911*$D$911</f>
        <v>0</v>
      </c>
      <c r="O911" s="176"/>
      <c r="P911" s="167">
        <f>$O$911*$D$911</f>
        <v>0</v>
      </c>
      <c r="Q911" s="176"/>
      <c r="R911" s="167">
        <f>$Q$911*$D$911</f>
        <v>0</v>
      </c>
      <c r="S911" s="176"/>
      <c r="T911" s="167">
        <f>$S$911*$D$911</f>
        <v>0</v>
      </c>
      <c r="U911" s="176"/>
      <c r="V911" s="167">
        <f>$U$911*$D$911</f>
        <v>0</v>
      </c>
      <c r="W911" s="176"/>
      <c r="X911" s="167">
        <f>$W$911*$D$911</f>
        <v>0</v>
      </c>
      <c r="Y911" s="176"/>
      <c r="Z911" s="167">
        <f>$Y$911*$D$911</f>
        <v>0</v>
      </c>
      <c r="AA911" s="176">
        <v>1</v>
      </c>
      <c r="AB911" s="167">
        <f>$AA$911*$D$911</f>
        <v>0</v>
      </c>
      <c r="AC911" s="98">
        <f t="shared" si="14"/>
        <v>0</v>
      </c>
      <c r="AF911" t="s">
        <v>2680</v>
      </c>
    </row>
    <row r="912" spans="1:32" ht="15" customHeight="1" thickBot="1">
      <c r="A912">
        <v>2</v>
      </c>
      <c r="B912" s="1038"/>
      <c r="C912" s="997"/>
      <c r="D912" s="999"/>
      <c r="E912" s="162">
        <f>$E$911</f>
        <v>0</v>
      </c>
      <c r="F912" s="163">
        <f>$F$911</f>
        <v>0</v>
      </c>
      <c r="G912" s="164">
        <f>$G$911+$E$912</f>
        <v>0</v>
      </c>
      <c r="H912" s="165">
        <f>$H$911+$F$912</f>
        <v>0</v>
      </c>
      <c r="I912" s="164">
        <f>$I$911+$G$912</f>
        <v>0</v>
      </c>
      <c r="J912" s="165">
        <f>$J$911+$H$912</f>
        <v>0</v>
      </c>
      <c r="K912" s="164">
        <f>$K$911+$I$912</f>
        <v>0</v>
      </c>
      <c r="L912" s="165">
        <f>$L$911+$J$912</f>
        <v>0</v>
      </c>
      <c r="M912" s="164">
        <f>$M$911+$K$912</f>
        <v>0</v>
      </c>
      <c r="N912" s="165">
        <f>$N$911+$L$912</f>
        <v>0</v>
      </c>
      <c r="O912" s="164">
        <f>$O$911+$M$912</f>
        <v>0</v>
      </c>
      <c r="P912" s="165">
        <f>$P$911+$N$912</f>
        <v>0</v>
      </c>
      <c r="Q912" s="164">
        <f>$Q$911+$O$912</f>
        <v>0</v>
      </c>
      <c r="R912" s="165">
        <f>$R$911+$P$912</f>
        <v>0</v>
      </c>
      <c r="S912" s="164">
        <f>$S$911+$Q$912</f>
        <v>0</v>
      </c>
      <c r="T912" s="165">
        <f>$T$911+$R$912</f>
        <v>0</v>
      </c>
      <c r="U912" s="164">
        <f>$U$911+$S$912</f>
        <v>0</v>
      </c>
      <c r="V912" s="165">
        <f>$V$911+$T$912</f>
        <v>0</v>
      </c>
      <c r="W912" s="164">
        <f>$W$911+$U$912</f>
        <v>0</v>
      </c>
      <c r="X912" s="165">
        <f>$X$911+$V$912</f>
        <v>0</v>
      </c>
      <c r="Y912" s="164">
        <f>$Y$911+$W$912</f>
        <v>0</v>
      </c>
      <c r="Z912" s="165">
        <f>$Z$911+$X$912</f>
        <v>0</v>
      </c>
      <c r="AA912" s="164">
        <f>$AA$911+$Y$912</f>
        <v>1</v>
      </c>
      <c r="AB912" s="165">
        <f>$AB$911+$Z$912</f>
        <v>0</v>
      </c>
      <c r="AC912" s="98">
        <f t="shared" si="14"/>
        <v>0</v>
      </c>
    </row>
    <row r="913" spans="1:32" ht="15" customHeight="1">
      <c r="A913">
        <v>1</v>
      </c>
      <c r="B913" s="1037" t="str">
        <f>'06.01-ELETRICO E LUMINOTECNICO'!B467</f>
        <v>06.12.100.16</v>
      </c>
      <c r="C913" s="996" t="str">
        <f>'06.01-ELETRICO E LUMINOTECNICO'!C467</f>
        <v>DISJUNTOR TRIPOLAR TIPO DIN, CORRENTE NOMINAL DE 32A - FORNECIMENTO E INSTALAÇÃO. AF_07/2025</v>
      </c>
      <c r="D913" s="998">
        <f>'06.01-ELETRICO E LUMINOTECNICO'!H467</f>
        <v>0</v>
      </c>
      <c r="E913" s="175"/>
      <c r="F913" s="161">
        <f>$E$913*$D$913</f>
        <v>0</v>
      </c>
      <c r="G913" s="176"/>
      <c r="H913" s="167">
        <f>$G$913*$D$913</f>
        <v>0</v>
      </c>
      <c r="I913" s="176"/>
      <c r="J913" s="167">
        <f>$I$913*$D$913</f>
        <v>0</v>
      </c>
      <c r="K913" s="176"/>
      <c r="L913" s="167">
        <f>$K$913*$D$913</f>
        <v>0</v>
      </c>
      <c r="M913" s="176"/>
      <c r="N913" s="167">
        <f>$M$913*$D$913</f>
        <v>0</v>
      </c>
      <c r="O913" s="176"/>
      <c r="P913" s="167">
        <f>$O$913*$D$913</f>
        <v>0</v>
      </c>
      <c r="Q913" s="176"/>
      <c r="R913" s="167">
        <f>$Q$913*$D$913</f>
        <v>0</v>
      </c>
      <c r="S913" s="176"/>
      <c r="T913" s="167">
        <f>$S$913*$D$913</f>
        <v>0</v>
      </c>
      <c r="U913" s="176"/>
      <c r="V913" s="167">
        <f>$U$913*$D$913</f>
        <v>0</v>
      </c>
      <c r="W913" s="176"/>
      <c r="X913" s="167">
        <f>$W$913*$D$913</f>
        <v>0</v>
      </c>
      <c r="Y913" s="176"/>
      <c r="Z913" s="167">
        <f>$Y$913*$D$913</f>
        <v>0</v>
      </c>
      <c r="AA913" s="176">
        <v>1</v>
      </c>
      <c r="AB913" s="167">
        <f>$AA$913*$D$913</f>
        <v>0</v>
      </c>
      <c r="AC913" s="98">
        <f t="shared" si="14"/>
        <v>0</v>
      </c>
      <c r="AF913" t="s">
        <v>2681</v>
      </c>
    </row>
    <row r="914" spans="1:32" ht="15" customHeight="1" thickBot="1">
      <c r="A914">
        <v>2</v>
      </c>
      <c r="B914" s="1038"/>
      <c r="C914" s="997"/>
      <c r="D914" s="999"/>
      <c r="E914" s="162">
        <f>$E$913</f>
        <v>0</v>
      </c>
      <c r="F914" s="163">
        <f>$F$913</f>
        <v>0</v>
      </c>
      <c r="G914" s="164">
        <f>$G$913+$E$914</f>
        <v>0</v>
      </c>
      <c r="H914" s="165">
        <f>$H$913+$F$914</f>
        <v>0</v>
      </c>
      <c r="I914" s="164">
        <f>$I$913+$G$914</f>
        <v>0</v>
      </c>
      <c r="J914" s="165">
        <f>$J$913+$H$914</f>
        <v>0</v>
      </c>
      <c r="K914" s="164">
        <f>$K$913+$I$914</f>
        <v>0</v>
      </c>
      <c r="L914" s="165">
        <f>$L$913+$J$914</f>
        <v>0</v>
      </c>
      <c r="M914" s="164">
        <f>$M$913+$K$914</f>
        <v>0</v>
      </c>
      <c r="N914" s="165">
        <f>$N$913+$L$914</f>
        <v>0</v>
      </c>
      <c r="O914" s="164">
        <f>$O$913+$M$914</f>
        <v>0</v>
      </c>
      <c r="P914" s="165">
        <f>$P$913+$N$914</f>
        <v>0</v>
      </c>
      <c r="Q914" s="164">
        <f>$Q$913+$O$914</f>
        <v>0</v>
      </c>
      <c r="R914" s="165">
        <f>$R$913+$P$914</f>
        <v>0</v>
      </c>
      <c r="S914" s="164">
        <f>$S$913+$Q$914</f>
        <v>0</v>
      </c>
      <c r="T914" s="165">
        <f>$T$913+$R$914</f>
        <v>0</v>
      </c>
      <c r="U914" s="164">
        <f>$U$913+$S$914</f>
        <v>0</v>
      </c>
      <c r="V914" s="165">
        <f>$V$913+$T$914</f>
        <v>0</v>
      </c>
      <c r="W914" s="164">
        <f>$W$913+$U$914</f>
        <v>0</v>
      </c>
      <c r="X914" s="165">
        <f>$X$913+$V$914</f>
        <v>0</v>
      </c>
      <c r="Y914" s="164">
        <f>$Y$913+$W$914</f>
        <v>0</v>
      </c>
      <c r="Z914" s="165">
        <f>$Z$913+$X$914</f>
        <v>0</v>
      </c>
      <c r="AA914" s="164">
        <f>$AA$913+$Y$914</f>
        <v>1</v>
      </c>
      <c r="AB914" s="165">
        <f>$AB$913+$Z$914</f>
        <v>0</v>
      </c>
      <c r="AC914" s="98">
        <f t="shared" si="14"/>
        <v>0</v>
      </c>
    </row>
    <row r="915" spans="1:32" ht="15" customHeight="1">
      <c r="A915">
        <v>1</v>
      </c>
      <c r="B915" s="1037" t="str">
        <f>'06.01-ELETRICO E LUMINOTECNICO'!B468</f>
        <v>06.12.100.17</v>
      </c>
      <c r="C915" s="996" t="str">
        <f>'06.01-ELETRICO E LUMINOTECNICO'!C468</f>
        <v>CABO DE COBRE FLEXÍVEL ISOLADO, 2,5 MM², ANTI-CHAMA 450/750 V, PARA CIRCUITOS TERMINAIS - FORNECIMENTO E INSTALAÇÃO. AF_03/2023</v>
      </c>
      <c r="D915" s="998">
        <f>'06.01-ELETRICO E LUMINOTECNICO'!H468</f>
        <v>0</v>
      </c>
      <c r="E915" s="175"/>
      <c r="F915" s="161">
        <f>$E$915*$D$915</f>
        <v>0</v>
      </c>
      <c r="G915" s="176"/>
      <c r="H915" s="167">
        <f>$G$915*$D$915</f>
        <v>0</v>
      </c>
      <c r="I915" s="176"/>
      <c r="J915" s="167">
        <f>$I$915*$D$915</f>
        <v>0</v>
      </c>
      <c r="K915" s="176"/>
      <c r="L915" s="167">
        <f>$K$915*$D$915</f>
        <v>0</v>
      </c>
      <c r="M915" s="176"/>
      <c r="N915" s="167">
        <f>$M$915*$D$915</f>
        <v>0</v>
      </c>
      <c r="O915" s="176"/>
      <c r="P915" s="167">
        <f>$O$915*$D$915</f>
        <v>0</v>
      </c>
      <c r="Q915" s="176"/>
      <c r="R915" s="167">
        <f>$Q$915*$D$915</f>
        <v>0</v>
      </c>
      <c r="S915" s="176"/>
      <c r="T915" s="167">
        <f>$S$915*$D$915</f>
        <v>0</v>
      </c>
      <c r="U915" s="176"/>
      <c r="V915" s="167">
        <f>$U$915*$D$915</f>
        <v>0</v>
      </c>
      <c r="W915" s="176"/>
      <c r="X915" s="167">
        <f>$W$915*$D$915</f>
        <v>0</v>
      </c>
      <c r="Y915" s="176"/>
      <c r="Z915" s="167">
        <f>$Y$915*$D$915</f>
        <v>0</v>
      </c>
      <c r="AA915" s="176">
        <v>1</v>
      </c>
      <c r="AB915" s="167">
        <f>$AA$915*$D$915</f>
        <v>0</v>
      </c>
      <c r="AC915" s="98">
        <f t="shared" si="14"/>
        <v>0</v>
      </c>
      <c r="AF915" t="s">
        <v>2682</v>
      </c>
    </row>
    <row r="916" spans="1:32" ht="15" customHeight="1" thickBot="1">
      <c r="A916">
        <v>2</v>
      </c>
      <c r="B916" s="1038"/>
      <c r="C916" s="997"/>
      <c r="D916" s="999"/>
      <c r="E916" s="162">
        <f>$E$915</f>
        <v>0</v>
      </c>
      <c r="F916" s="163">
        <f>$F$915</f>
        <v>0</v>
      </c>
      <c r="G916" s="164">
        <f>$G$915+$E$916</f>
        <v>0</v>
      </c>
      <c r="H916" s="165">
        <f>$H$915+$F$916</f>
        <v>0</v>
      </c>
      <c r="I916" s="164">
        <f>$I$915+$G$916</f>
        <v>0</v>
      </c>
      <c r="J916" s="165">
        <f>$J$915+$H$916</f>
        <v>0</v>
      </c>
      <c r="K916" s="164">
        <f>$K$915+$I$916</f>
        <v>0</v>
      </c>
      <c r="L916" s="165">
        <f>$L$915+$J$916</f>
        <v>0</v>
      </c>
      <c r="M916" s="164">
        <f>$M$915+$K$916</f>
        <v>0</v>
      </c>
      <c r="N916" s="165">
        <f>$N$915+$L$916</f>
        <v>0</v>
      </c>
      <c r="O916" s="164">
        <f>$O$915+$M$916</f>
        <v>0</v>
      </c>
      <c r="P916" s="165">
        <f>$P$915+$N$916</f>
        <v>0</v>
      </c>
      <c r="Q916" s="164">
        <f>$Q$915+$O$916</f>
        <v>0</v>
      </c>
      <c r="R916" s="165">
        <f>$R$915+$P$916</f>
        <v>0</v>
      </c>
      <c r="S916" s="164">
        <f>$S$915+$Q$916</f>
        <v>0</v>
      </c>
      <c r="T916" s="165">
        <f>$T$915+$R$916</f>
        <v>0</v>
      </c>
      <c r="U916" s="164">
        <f>$U$915+$S$916</f>
        <v>0</v>
      </c>
      <c r="V916" s="165">
        <f>$V$915+$T$916</f>
        <v>0</v>
      </c>
      <c r="W916" s="164">
        <f>$W$915+$U$916</f>
        <v>0</v>
      </c>
      <c r="X916" s="165">
        <f>$X$915+$V$916</f>
        <v>0</v>
      </c>
      <c r="Y916" s="164">
        <f>$Y$915+$W$916</f>
        <v>0</v>
      </c>
      <c r="Z916" s="165">
        <f>$Z$915+$X$916</f>
        <v>0</v>
      </c>
      <c r="AA916" s="164">
        <f>$AA$915+$Y$916</f>
        <v>1</v>
      </c>
      <c r="AB916" s="165">
        <f>$AB$915+$Z$916</f>
        <v>0</v>
      </c>
      <c r="AC916" s="98">
        <f t="shared" si="14"/>
        <v>0</v>
      </c>
    </row>
    <row r="917" spans="1:32" ht="15" customHeight="1">
      <c r="A917">
        <v>1</v>
      </c>
      <c r="B917" s="1037" t="str">
        <f>'06.01-ELETRICO E LUMINOTECNICO'!B469</f>
        <v>06.12.100.18</v>
      </c>
      <c r="C917" s="996" t="str">
        <f>'06.01-ELETRICO E LUMINOTECNICO'!C469</f>
        <v>CABO DE COBRE FLEXÍVEL ISOLADO, 4 MM², ANTI-CHAMA 450/750 V, PARA CIRCUITOS TERMINAIS - FORNECIMENTO E INSTALAÇÃO. AF_03/2023</v>
      </c>
      <c r="D917" s="998">
        <f>'06.01-ELETRICO E LUMINOTECNICO'!H469</f>
        <v>0</v>
      </c>
      <c r="E917" s="175"/>
      <c r="F917" s="161">
        <f>$E$917*$D$917</f>
        <v>0</v>
      </c>
      <c r="G917" s="176"/>
      <c r="H917" s="167">
        <f>$G$917*$D$917</f>
        <v>0</v>
      </c>
      <c r="I917" s="176"/>
      <c r="J917" s="167">
        <f>$I$917*$D$917</f>
        <v>0</v>
      </c>
      <c r="K917" s="176"/>
      <c r="L917" s="167">
        <f>$K$917*$D$917</f>
        <v>0</v>
      </c>
      <c r="M917" s="176"/>
      <c r="N917" s="167">
        <f>$M$917*$D$917</f>
        <v>0</v>
      </c>
      <c r="O917" s="176"/>
      <c r="P917" s="167">
        <f>$O$917*$D$917</f>
        <v>0</v>
      </c>
      <c r="Q917" s="176"/>
      <c r="R917" s="167">
        <f>$Q$917*$D$917</f>
        <v>0</v>
      </c>
      <c r="S917" s="176"/>
      <c r="T917" s="167">
        <f>$S$917*$D$917</f>
        <v>0</v>
      </c>
      <c r="U917" s="176"/>
      <c r="V917" s="167">
        <f>$U$917*$D$917</f>
        <v>0</v>
      </c>
      <c r="W917" s="176"/>
      <c r="X917" s="167">
        <f>$W$917*$D$917</f>
        <v>0</v>
      </c>
      <c r="Y917" s="176"/>
      <c r="Z917" s="167">
        <f>$Y$917*$D$917</f>
        <v>0</v>
      </c>
      <c r="AA917" s="176">
        <v>1</v>
      </c>
      <c r="AB917" s="167">
        <f>$AA$917*$D$917</f>
        <v>0</v>
      </c>
      <c r="AC917" s="98">
        <f t="shared" si="14"/>
        <v>0</v>
      </c>
      <c r="AF917" t="s">
        <v>2683</v>
      </c>
    </row>
    <row r="918" spans="1:32" ht="15" customHeight="1" thickBot="1">
      <c r="A918">
        <v>2</v>
      </c>
      <c r="B918" s="1038"/>
      <c r="C918" s="997"/>
      <c r="D918" s="999"/>
      <c r="E918" s="162">
        <f>$E$917</f>
        <v>0</v>
      </c>
      <c r="F918" s="163">
        <f>$F$917</f>
        <v>0</v>
      </c>
      <c r="G918" s="164">
        <f>$G$917+$E$918</f>
        <v>0</v>
      </c>
      <c r="H918" s="165">
        <f>$H$917+$F$918</f>
        <v>0</v>
      </c>
      <c r="I918" s="164">
        <f>$I$917+$G$918</f>
        <v>0</v>
      </c>
      <c r="J918" s="165">
        <f>$J$917+$H$918</f>
        <v>0</v>
      </c>
      <c r="K918" s="164">
        <f>$K$917+$I$918</f>
        <v>0</v>
      </c>
      <c r="L918" s="165">
        <f>$L$917+$J$918</f>
        <v>0</v>
      </c>
      <c r="M918" s="164">
        <f>$M$917+$K$918</f>
        <v>0</v>
      </c>
      <c r="N918" s="165">
        <f>$N$917+$L$918</f>
        <v>0</v>
      </c>
      <c r="O918" s="164">
        <f>$O$917+$M$918</f>
        <v>0</v>
      </c>
      <c r="P918" s="165">
        <f>$P$917+$N$918</f>
        <v>0</v>
      </c>
      <c r="Q918" s="164">
        <f>$Q$917+$O$918</f>
        <v>0</v>
      </c>
      <c r="R918" s="165">
        <f>$R$917+$P$918</f>
        <v>0</v>
      </c>
      <c r="S918" s="164">
        <f>$S$917+$Q$918</f>
        <v>0</v>
      </c>
      <c r="T918" s="165">
        <f>$T$917+$R$918</f>
        <v>0</v>
      </c>
      <c r="U918" s="164">
        <f>$U$917+$S$918</f>
        <v>0</v>
      </c>
      <c r="V918" s="165">
        <f>$V$917+$T$918</f>
        <v>0</v>
      </c>
      <c r="W918" s="164">
        <f>$W$917+$U$918</f>
        <v>0</v>
      </c>
      <c r="X918" s="165">
        <f>$X$917+$V$918</f>
        <v>0</v>
      </c>
      <c r="Y918" s="164">
        <f>$Y$917+$W$918</f>
        <v>0</v>
      </c>
      <c r="Z918" s="165">
        <f>$Z$917+$X$918</f>
        <v>0</v>
      </c>
      <c r="AA918" s="164">
        <f>$AA$917+$Y$918</f>
        <v>1</v>
      </c>
      <c r="AB918" s="165">
        <f>$AB$917+$Z$918</f>
        <v>0</v>
      </c>
      <c r="AC918" s="98">
        <f t="shared" si="14"/>
        <v>0</v>
      </c>
    </row>
    <row r="919" spans="1:32" ht="15" customHeight="1">
      <c r="A919">
        <v>1</v>
      </c>
      <c r="B919" s="1037" t="str">
        <f>'06.01-ELETRICO E LUMINOTECNICO'!B470</f>
        <v>06.12.100.19</v>
      </c>
      <c r="C919" s="996" t="str">
        <f>'06.01-ELETRICO E LUMINOTECNICO'!C470</f>
        <v>CABO DE COBRE FLEXÍVEL ISOLADO, 6 MM², ANTI-CHAMA 450/750 V, PARA CIRCUITOS TERMINAIS - FORNECIMENTO E INSTALAÇÃO. AF_03/2023</v>
      </c>
      <c r="D919" s="998">
        <f>'06.01-ELETRICO E LUMINOTECNICO'!H470</f>
        <v>0</v>
      </c>
      <c r="E919" s="175"/>
      <c r="F919" s="161">
        <f>$E$919*$D$919</f>
        <v>0</v>
      </c>
      <c r="G919" s="176"/>
      <c r="H919" s="167">
        <f>$G$919*$D$919</f>
        <v>0</v>
      </c>
      <c r="I919" s="176"/>
      <c r="J919" s="167">
        <f>$I$919*$D$919</f>
        <v>0</v>
      </c>
      <c r="K919" s="176"/>
      <c r="L919" s="167">
        <f>$K$919*$D$919</f>
        <v>0</v>
      </c>
      <c r="M919" s="176"/>
      <c r="N919" s="167">
        <f>$M$919*$D$919</f>
        <v>0</v>
      </c>
      <c r="O919" s="176"/>
      <c r="P919" s="167">
        <f>$O$919*$D$919</f>
        <v>0</v>
      </c>
      <c r="Q919" s="176"/>
      <c r="R919" s="167">
        <f>$Q$919*$D$919</f>
        <v>0</v>
      </c>
      <c r="S919" s="176"/>
      <c r="T919" s="167">
        <f>$S$919*$D$919</f>
        <v>0</v>
      </c>
      <c r="U919" s="176"/>
      <c r="V919" s="167">
        <f>$U$919*$D$919</f>
        <v>0</v>
      </c>
      <c r="W919" s="176">
        <v>0.5</v>
      </c>
      <c r="X919" s="167">
        <f>$W$919*$D$919</f>
        <v>0</v>
      </c>
      <c r="Y919" s="176">
        <v>0.5</v>
      </c>
      <c r="Z919" s="167">
        <f>$Y$919*$D$919</f>
        <v>0</v>
      </c>
      <c r="AA919" s="176"/>
      <c r="AB919" s="167">
        <f>$AA$919*$D$919</f>
        <v>0</v>
      </c>
      <c r="AC919" s="98">
        <f t="shared" si="14"/>
        <v>0</v>
      </c>
      <c r="AF919" t="s">
        <v>2684</v>
      </c>
    </row>
    <row r="920" spans="1:32" ht="15" customHeight="1" thickBot="1">
      <c r="A920">
        <v>2</v>
      </c>
      <c r="B920" s="1038"/>
      <c r="C920" s="997"/>
      <c r="D920" s="999"/>
      <c r="E920" s="162">
        <f>$E$919</f>
        <v>0</v>
      </c>
      <c r="F920" s="163">
        <f>$F$919</f>
        <v>0</v>
      </c>
      <c r="G920" s="164">
        <f>$G$919+$E$920</f>
        <v>0</v>
      </c>
      <c r="H920" s="165">
        <f>$H$919+$F$920</f>
        <v>0</v>
      </c>
      <c r="I920" s="164">
        <f>$I$919+$G$920</f>
        <v>0</v>
      </c>
      <c r="J920" s="165">
        <f>$J$919+$H$920</f>
        <v>0</v>
      </c>
      <c r="K920" s="164">
        <f>$K$919+$I$920</f>
        <v>0</v>
      </c>
      <c r="L920" s="165">
        <f>$L$919+$J$920</f>
        <v>0</v>
      </c>
      <c r="M920" s="164">
        <f>$M$919+$K$920</f>
        <v>0</v>
      </c>
      <c r="N920" s="165">
        <f>$N$919+$L$920</f>
        <v>0</v>
      </c>
      <c r="O920" s="164">
        <f>$O$919+$M$920</f>
        <v>0</v>
      </c>
      <c r="P920" s="165">
        <f>$P$919+$N$920</f>
        <v>0</v>
      </c>
      <c r="Q920" s="164">
        <f>$Q$919+$O$920</f>
        <v>0</v>
      </c>
      <c r="R920" s="165">
        <f>$R$919+$P$920</f>
        <v>0</v>
      </c>
      <c r="S920" s="164">
        <f>$S$919+$Q$920</f>
        <v>0</v>
      </c>
      <c r="T920" s="165">
        <f>$T$919+$R$920</f>
        <v>0</v>
      </c>
      <c r="U920" s="164">
        <f>$U$919+$S$920</f>
        <v>0</v>
      </c>
      <c r="V920" s="165">
        <f>$V$919+$T$920</f>
        <v>0</v>
      </c>
      <c r="W920" s="164">
        <f>$W$919+$U$920</f>
        <v>0.5</v>
      </c>
      <c r="X920" s="165">
        <f>$X$919+$V$920</f>
        <v>0</v>
      </c>
      <c r="Y920" s="164">
        <f>$Y$919+$W$920</f>
        <v>1</v>
      </c>
      <c r="Z920" s="165">
        <f>$Z$919+$X$920</f>
        <v>0</v>
      </c>
      <c r="AA920" s="164">
        <f>$AA$919+$Y$920</f>
        <v>1</v>
      </c>
      <c r="AB920" s="165">
        <f>$AB$919+$Z$920</f>
        <v>0</v>
      </c>
      <c r="AC920" s="98">
        <f t="shared" si="14"/>
        <v>0</v>
      </c>
    </row>
    <row r="921" spans="1:32" ht="15" customHeight="1">
      <c r="A921">
        <v>1</v>
      </c>
      <c r="B921" s="1037" t="str">
        <f>'06.01-ELETRICO E LUMINOTECNICO'!B471</f>
        <v>06.12.100.20</v>
      </c>
      <c r="C921" s="996" t="str">
        <f>'06.01-ELETRICO E LUMINOTECNICO'!C471</f>
        <v>ELETRODUTO DE AÇO GALVANIZADO PESADO, DIÂMETRO DE 25MM (1"), INSTALAÇÃO APARENTE OU SOBRE FORRO COM ABRAÇADEIRA METÁLICA DE CUNHA, TIPO "D", INCLUSIVE ACESSÓRIOS PARA FIXAÇÃO E CONEXÕES</v>
      </c>
      <c r="D921" s="998">
        <f>'06.01-ELETRICO E LUMINOTECNICO'!H471</f>
        <v>0</v>
      </c>
      <c r="E921" s="175"/>
      <c r="F921" s="161">
        <f>$E$921*$D$921</f>
        <v>0</v>
      </c>
      <c r="G921" s="176"/>
      <c r="H921" s="167">
        <f>$G$921*$D$921</f>
        <v>0</v>
      </c>
      <c r="I921" s="176"/>
      <c r="J921" s="167">
        <f>$I$921*$D$921</f>
        <v>0</v>
      </c>
      <c r="K921" s="176"/>
      <c r="L921" s="167">
        <f>$K$921*$D$921</f>
        <v>0</v>
      </c>
      <c r="M921" s="176"/>
      <c r="N921" s="167">
        <f>$M$921*$D$921</f>
        <v>0</v>
      </c>
      <c r="O921" s="176"/>
      <c r="P921" s="167">
        <f>$O$921*$D$921</f>
        <v>0</v>
      </c>
      <c r="Q921" s="176"/>
      <c r="R921" s="167">
        <f>$Q$921*$D$921</f>
        <v>0</v>
      </c>
      <c r="S921" s="176"/>
      <c r="T921" s="167">
        <f>$S$921*$D$921</f>
        <v>0</v>
      </c>
      <c r="U921" s="176"/>
      <c r="V921" s="167">
        <f>$U$921*$D$921</f>
        <v>0</v>
      </c>
      <c r="W921" s="176"/>
      <c r="X921" s="167">
        <f>$W$921*$D$921</f>
        <v>0</v>
      </c>
      <c r="Y921" s="176"/>
      <c r="Z921" s="167">
        <f>$Y$921*$D$921</f>
        <v>0</v>
      </c>
      <c r="AA921" s="176">
        <v>1</v>
      </c>
      <c r="AB921" s="167">
        <f>$AA$921*$D$921</f>
        <v>0</v>
      </c>
      <c r="AC921" s="98">
        <f t="shared" si="14"/>
        <v>0</v>
      </c>
      <c r="AF921" t="s">
        <v>2685</v>
      </c>
    </row>
    <row r="922" spans="1:32" ht="15" customHeight="1" thickBot="1">
      <c r="A922">
        <v>2</v>
      </c>
      <c r="B922" s="1038"/>
      <c r="C922" s="997"/>
      <c r="D922" s="999"/>
      <c r="E922" s="162">
        <f>$E$921</f>
        <v>0</v>
      </c>
      <c r="F922" s="163">
        <f>$F$921</f>
        <v>0</v>
      </c>
      <c r="G922" s="164">
        <f>$G$921+$E$922</f>
        <v>0</v>
      </c>
      <c r="H922" s="165">
        <f>$H$921+$F$922</f>
        <v>0</v>
      </c>
      <c r="I922" s="164">
        <f>$I$921+$G$922</f>
        <v>0</v>
      </c>
      <c r="J922" s="165">
        <f>$J$921+$H$922</f>
        <v>0</v>
      </c>
      <c r="K922" s="164">
        <f>$K$921+$I$922</f>
        <v>0</v>
      </c>
      <c r="L922" s="165">
        <f>$L$921+$J$922</f>
        <v>0</v>
      </c>
      <c r="M922" s="164">
        <f>$M$921+$K$922</f>
        <v>0</v>
      </c>
      <c r="N922" s="165">
        <f>$N$921+$L$922</f>
        <v>0</v>
      </c>
      <c r="O922" s="164">
        <f>$O$921+$M$922</f>
        <v>0</v>
      </c>
      <c r="P922" s="165">
        <f>$P$921+$N$922</f>
        <v>0</v>
      </c>
      <c r="Q922" s="164">
        <f>$Q$921+$O$922</f>
        <v>0</v>
      </c>
      <c r="R922" s="165">
        <f>$R$921+$P$922</f>
        <v>0</v>
      </c>
      <c r="S922" s="164">
        <f>$S$921+$Q$922</f>
        <v>0</v>
      </c>
      <c r="T922" s="165">
        <f>$T$921+$R$922</f>
        <v>0</v>
      </c>
      <c r="U922" s="164">
        <f>$U$921+$S$922</f>
        <v>0</v>
      </c>
      <c r="V922" s="165">
        <f>$V$921+$T$922</f>
        <v>0</v>
      </c>
      <c r="W922" s="164">
        <f>$W$921+$U$922</f>
        <v>0</v>
      </c>
      <c r="X922" s="165">
        <f>$X$921+$V$922</f>
        <v>0</v>
      </c>
      <c r="Y922" s="164">
        <f>$Y$921+$W$922</f>
        <v>0</v>
      </c>
      <c r="Z922" s="165">
        <f>$Z$921+$X$922</f>
        <v>0</v>
      </c>
      <c r="AA922" s="164">
        <f>$AA$921+$Y$922</f>
        <v>1</v>
      </c>
      <c r="AB922" s="165">
        <f>$AB$921+$Z$922</f>
        <v>0</v>
      </c>
      <c r="AC922" s="98">
        <f t="shared" si="14"/>
        <v>0</v>
      </c>
    </row>
    <row r="923" spans="1:32" ht="15" customHeight="1">
      <c r="A923">
        <v>1</v>
      </c>
      <c r="B923" s="1037" t="str">
        <f>'06.01-ELETRICO E LUMINOTECNICO'!B472</f>
        <v>06.12.100.21</v>
      </c>
      <c r="C923" s="996" t="str">
        <f>'06.01-ELETRICO E LUMINOTECNICO'!C472</f>
        <v>CONDULETE DE ALUMÍNIO, TIPO X, PARA ELETRODUTO DE AÇO GALVANIZADO DN 25 MM (1''), APARENTE - FORNECIMENTO E INSTALAÇÃO. AF_01/2026</v>
      </c>
      <c r="D923" s="998">
        <f>'06.01-ELETRICO E LUMINOTECNICO'!H472</f>
        <v>0</v>
      </c>
      <c r="E923" s="175"/>
      <c r="F923" s="161">
        <f>$E$923*$D$923</f>
        <v>0</v>
      </c>
      <c r="G923" s="176"/>
      <c r="H923" s="167">
        <f>$G$923*$D$923</f>
        <v>0</v>
      </c>
      <c r="I923" s="176"/>
      <c r="J923" s="167">
        <f>$I$923*$D$923</f>
        <v>0</v>
      </c>
      <c r="K923" s="176"/>
      <c r="L923" s="167">
        <f>$K$923*$D$923</f>
        <v>0</v>
      </c>
      <c r="M923" s="176"/>
      <c r="N923" s="167">
        <f>$M$923*$D$923</f>
        <v>0</v>
      </c>
      <c r="O923" s="176"/>
      <c r="P923" s="167">
        <f>$O$923*$D$923</f>
        <v>0</v>
      </c>
      <c r="Q923" s="176"/>
      <c r="R923" s="167">
        <f>$Q$923*$D$923</f>
        <v>0</v>
      </c>
      <c r="S923" s="176"/>
      <c r="T923" s="167">
        <f>$S$923*$D$923</f>
        <v>0</v>
      </c>
      <c r="U923" s="176"/>
      <c r="V923" s="167">
        <f>$U$923*$D$923</f>
        <v>0</v>
      </c>
      <c r="W923" s="176"/>
      <c r="X923" s="167">
        <f>$W$923*$D$923</f>
        <v>0</v>
      </c>
      <c r="Y923" s="176"/>
      <c r="Z923" s="167">
        <f>$Y$923*$D$923</f>
        <v>0</v>
      </c>
      <c r="AA923" s="176">
        <v>1</v>
      </c>
      <c r="AB923" s="167">
        <f>$AA$923*$D$923</f>
        <v>0</v>
      </c>
      <c r="AC923" s="98">
        <f t="shared" si="14"/>
        <v>0</v>
      </c>
      <c r="AF923" t="s">
        <v>2686</v>
      </c>
    </row>
    <row r="924" spans="1:32" ht="15" customHeight="1" thickBot="1">
      <c r="A924">
        <v>2</v>
      </c>
      <c r="B924" s="1038"/>
      <c r="C924" s="997"/>
      <c r="D924" s="999"/>
      <c r="E924" s="162">
        <f>$E$923</f>
        <v>0</v>
      </c>
      <c r="F924" s="163">
        <f>$F$923</f>
        <v>0</v>
      </c>
      <c r="G924" s="164">
        <f>$G$923+$E$924</f>
        <v>0</v>
      </c>
      <c r="H924" s="165">
        <f>$H$923+$F$924</f>
        <v>0</v>
      </c>
      <c r="I924" s="164">
        <f>$I$923+$G$924</f>
        <v>0</v>
      </c>
      <c r="J924" s="165">
        <f>$J$923+$H$924</f>
        <v>0</v>
      </c>
      <c r="K924" s="164">
        <f>$K$923+$I$924</f>
        <v>0</v>
      </c>
      <c r="L924" s="165">
        <f>$L$923+$J$924</f>
        <v>0</v>
      </c>
      <c r="M924" s="164">
        <f>$M$923+$K$924</f>
        <v>0</v>
      </c>
      <c r="N924" s="165">
        <f>$N$923+$L$924</f>
        <v>0</v>
      </c>
      <c r="O924" s="164">
        <f>$O$923+$M$924</f>
        <v>0</v>
      </c>
      <c r="P924" s="165">
        <f>$P$923+$N$924</f>
        <v>0</v>
      </c>
      <c r="Q924" s="164">
        <f>$Q$923+$O$924</f>
        <v>0</v>
      </c>
      <c r="R924" s="165">
        <f>$R$923+$P$924</f>
        <v>0</v>
      </c>
      <c r="S924" s="164">
        <f>$S$923+$Q$924</f>
        <v>0</v>
      </c>
      <c r="T924" s="165">
        <f>$T$923+$R$924</f>
        <v>0</v>
      </c>
      <c r="U924" s="164">
        <f>$U$923+$S$924</f>
        <v>0</v>
      </c>
      <c r="V924" s="165">
        <f>$V$923+$T$924</f>
        <v>0</v>
      </c>
      <c r="W924" s="164">
        <f>$W$923+$U$924</f>
        <v>0</v>
      </c>
      <c r="X924" s="165">
        <f>$X$923+$V$924</f>
        <v>0</v>
      </c>
      <c r="Y924" s="164">
        <f>$Y$923+$W$924</f>
        <v>0</v>
      </c>
      <c r="Z924" s="165">
        <f>$Z$923+$X$924</f>
        <v>0</v>
      </c>
      <c r="AA924" s="164">
        <f>$AA$923+$Y$924</f>
        <v>1</v>
      </c>
      <c r="AB924" s="165">
        <f>$AB$923+$Z$924</f>
        <v>0</v>
      </c>
      <c r="AC924" s="98">
        <f t="shared" si="14"/>
        <v>0</v>
      </c>
    </row>
    <row r="925" spans="1:32" ht="15" customHeight="1">
      <c r="A925">
        <v>1</v>
      </c>
      <c r="B925" s="1037" t="str">
        <f>'06.01-ELETRICO E LUMINOTECNICO'!B473</f>
        <v>06.12.100.22</v>
      </c>
      <c r="C925" s="996" t="str">
        <f>'06.01-ELETRICO E LUMINOTECNICO'!C473</f>
        <v>CONDULETE DE ALUMINIO, TIPO X, PARA ELETRODUTO DE AÇO GALVANIZADO DN 25MM (1"), APARENTE, INCLUSO SUPORTE, SEM TAMPA - FORNECIMENTO E INSTALAÇÃO</v>
      </c>
      <c r="D925" s="998">
        <f>'06.01-ELETRICO E LUMINOTECNICO'!H473</f>
        <v>0</v>
      </c>
      <c r="E925" s="175"/>
      <c r="F925" s="161">
        <f>$E$925*$D$925</f>
        <v>0</v>
      </c>
      <c r="G925" s="176"/>
      <c r="H925" s="167">
        <f>$G$925*$D$925</f>
        <v>0</v>
      </c>
      <c r="I925" s="176"/>
      <c r="J925" s="167">
        <f>$I$925*$D$925</f>
        <v>0</v>
      </c>
      <c r="K925" s="176"/>
      <c r="L925" s="167">
        <f>$K$925*$D$925</f>
        <v>0</v>
      </c>
      <c r="M925" s="176"/>
      <c r="N925" s="167">
        <f>$M$925*$D$925</f>
        <v>0</v>
      </c>
      <c r="O925" s="176"/>
      <c r="P925" s="167">
        <f>$O$925*$D$925</f>
        <v>0</v>
      </c>
      <c r="Q925" s="176"/>
      <c r="R925" s="167">
        <f>$Q$925*$D$925</f>
        <v>0</v>
      </c>
      <c r="S925" s="176"/>
      <c r="T925" s="167">
        <f>$S$925*$D$925</f>
        <v>0</v>
      </c>
      <c r="U925" s="176"/>
      <c r="V925" s="167">
        <f>$U$925*$D$925</f>
        <v>0</v>
      </c>
      <c r="W925" s="176"/>
      <c r="X925" s="167">
        <f>$W$925*$D$925</f>
        <v>0</v>
      </c>
      <c r="Y925" s="176"/>
      <c r="Z925" s="167">
        <f>$Y$925*$D$925</f>
        <v>0</v>
      </c>
      <c r="AA925" s="176">
        <v>1</v>
      </c>
      <c r="AB925" s="167">
        <f>$AA$925*$D$925</f>
        <v>0</v>
      </c>
      <c r="AC925" s="98">
        <f t="shared" si="14"/>
        <v>0</v>
      </c>
      <c r="AF925" t="s">
        <v>2687</v>
      </c>
    </row>
    <row r="926" spans="1:32" ht="15" customHeight="1" thickBot="1">
      <c r="A926">
        <v>2</v>
      </c>
      <c r="B926" s="1038"/>
      <c r="C926" s="997"/>
      <c r="D926" s="999"/>
      <c r="E926" s="162">
        <f>$E$925</f>
        <v>0</v>
      </c>
      <c r="F926" s="163">
        <f>$F$925</f>
        <v>0</v>
      </c>
      <c r="G926" s="164">
        <f>$G$925+$E$926</f>
        <v>0</v>
      </c>
      <c r="H926" s="165">
        <f>$H$925+$F$926</f>
        <v>0</v>
      </c>
      <c r="I926" s="164">
        <f>$I$925+$G$926</f>
        <v>0</v>
      </c>
      <c r="J926" s="165">
        <f>$J$925+$H$926</f>
        <v>0</v>
      </c>
      <c r="K926" s="164">
        <f>$K$925+$I$926</f>
        <v>0</v>
      </c>
      <c r="L926" s="165">
        <f>$L$925+$J$926</f>
        <v>0</v>
      </c>
      <c r="M926" s="164">
        <f>$M$925+$K$926</f>
        <v>0</v>
      </c>
      <c r="N926" s="165">
        <f>$N$925+$L$926</f>
        <v>0</v>
      </c>
      <c r="O926" s="164">
        <f>$O$925+$M$926</f>
        <v>0</v>
      </c>
      <c r="P926" s="165">
        <f>$P$925+$N$926</f>
        <v>0</v>
      </c>
      <c r="Q926" s="164">
        <f>$Q$925+$O$926</f>
        <v>0</v>
      </c>
      <c r="R926" s="165">
        <f>$R$925+$P$926</f>
        <v>0</v>
      </c>
      <c r="S926" s="164">
        <f>$S$925+$Q$926</f>
        <v>0</v>
      </c>
      <c r="T926" s="165">
        <f>$T$925+$R$926</f>
        <v>0</v>
      </c>
      <c r="U926" s="164">
        <f>$U$925+$S$926</f>
        <v>0</v>
      </c>
      <c r="V926" s="165">
        <f>$V$925+$T$926</f>
        <v>0</v>
      </c>
      <c r="W926" s="164">
        <f>$W$925+$U$926</f>
        <v>0</v>
      </c>
      <c r="X926" s="165">
        <f>$X$925+$V$926</f>
        <v>0</v>
      </c>
      <c r="Y926" s="164">
        <f>$Y$925+$W$926</f>
        <v>0</v>
      </c>
      <c r="Z926" s="165">
        <f>$Z$925+$X$926</f>
        <v>0</v>
      </c>
      <c r="AA926" s="164">
        <f>$AA$925+$Y$926</f>
        <v>1</v>
      </c>
      <c r="AB926" s="165">
        <f>$AB$925+$Z$926</f>
        <v>0</v>
      </c>
      <c r="AC926" s="98">
        <f t="shared" si="14"/>
        <v>0</v>
      </c>
    </row>
    <row r="927" spans="1:32" ht="15" customHeight="1">
      <c r="A927">
        <v>1</v>
      </c>
      <c r="B927" s="1037" t="str">
        <f>'06.01-ELETRICO E LUMINOTECNICO'!B474</f>
        <v>06.12.100.23</v>
      </c>
      <c r="C927" s="996" t="str">
        <f>'06.01-ELETRICO E LUMINOTECNICO'!C474</f>
        <v>TOMADA BAIXA DE EMBUTIR (1 MÓDULO), 2P+T 10 A, INCLUINDO SUPORTE E PLACA EM ALUMÍNIO - FORNECIMENTO E INSTALAÇÃO.</v>
      </c>
      <c r="D927" s="998">
        <f>'06.01-ELETRICO E LUMINOTECNICO'!H474</f>
        <v>0</v>
      </c>
      <c r="E927" s="175"/>
      <c r="F927" s="161">
        <f>$E$927*$D$927</f>
        <v>0</v>
      </c>
      <c r="G927" s="176"/>
      <c r="H927" s="167">
        <f>$G$927*$D$927</f>
        <v>0</v>
      </c>
      <c r="I927" s="176"/>
      <c r="J927" s="167">
        <f>$I$927*$D$927</f>
        <v>0</v>
      </c>
      <c r="K927" s="176"/>
      <c r="L927" s="167">
        <f>$K$927*$D$927</f>
        <v>0</v>
      </c>
      <c r="M927" s="176"/>
      <c r="N927" s="167">
        <f>$M$927*$D$927</f>
        <v>0</v>
      </c>
      <c r="O927" s="176"/>
      <c r="P927" s="167">
        <f>$O$927*$D$927</f>
        <v>0</v>
      </c>
      <c r="Q927" s="176"/>
      <c r="R927" s="167">
        <f>$Q$927*$D$927</f>
        <v>0</v>
      </c>
      <c r="S927" s="176"/>
      <c r="T927" s="167">
        <f>$S$927*$D$927</f>
        <v>0</v>
      </c>
      <c r="U927" s="176"/>
      <c r="V927" s="167">
        <f>$U$927*$D$927</f>
        <v>0</v>
      </c>
      <c r="W927" s="176"/>
      <c r="X927" s="167">
        <f>$W$927*$D$927</f>
        <v>0</v>
      </c>
      <c r="Y927" s="176"/>
      <c r="Z927" s="167">
        <f>$Y$927*$D$927</f>
        <v>0</v>
      </c>
      <c r="AA927" s="176">
        <v>1</v>
      </c>
      <c r="AB927" s="167">
        <f>$AA$927*$D$927</f>
        <v>0</v>
      </c>
      <c r="AC927" s="98">
        <f t="shared" si="14"/>
        <v>0</v>
      </c>
      <c r="AF927" t="s">
        <v>2688</v>
      </c>
    </row>
    <row r="928" spans="1:32" ht="15" customHeight="1" thickBot="1">
      <c r="A928">
        <v>2</v>
      </c>
      <c r="B928" s="1038"/>
      <c r="C928" s="997"/>
      <c r="D928" s="999"/>
      <c r="E928" s="162">
        <f>$E$927</f>
        <v>0</v>
      </c>
      <c r="F928" s="163">
        <f>$F$927</f>
        <v>0</v>
      </c>
      <c r="G928" s="164">
        <f>$G$927+$E$928</f>
        <v>0</v>
      </c>
      <c r="H928" s="165">
        <f>$H$927+$F$928</f>
        <v>0</v>
      </c>
      <c r="I928" s="164">
        <f>$I$927+$G$928</f>
        <v>0</v>
      </c>
      <c r="J928" s="165">
        <f>$J$927+$H$928</f>
        <v>0</v>
      </c>
      <c r="K928" s="164">
        <f>$K$927+$I$928</f>
        <v>0</v>
      </c>
      <c r="L928" s="165">
        <f>$L$927+$J$928</f>
        <v>0</v>
      </c>
      <c r="M928" s="164">
        <f>$M$927+$K$928</f>
        <v>0</v>
      </c>
      <c r="N928" s="165">
        <f>$N$927+$L$928</f>
        <v>0</v>
      </c>
      <c r="O928" s="164">
        <f>$O$927+$M$928</f>
        <v>0</v>
      </c>
      <c r="P928" s="165">
        <f>$P$927+$N$928</f>
        <v>0</v>
      </c>
      <c r="Q928" s="164">
        <f>$Q$927+$O$928</f>
        <v>0</v>
      </c>
      <c r="R928" s="165">
        <f>$R$927+$P$928</f>
        <v>0</v>
      </c>
      <c r="S928" s="164">
        <f>$S$927+$Q$928</f>
        <v>0</v>
      </c>
      <c r="T928" s="165">
        <f>$T$927+$R$928</f>
        <v>0</v>
      </c>
      <c r="U928" s="164">
        <f>$U$927+$S$928</f>
        <v>0</v>
      </c>
      <c r="V928" s="165">
        <f>$V$927+$T$928</f>
        <v>0</v>
      </c>
      <c r="W928" s="164">
        <f>$W$927+$U$928</f>
        <v>0</v>
      </c>
      <c r="X928" s="165">
        <f>$X$927+$V$928</f>
        <v>0</v>
      </c>
      <c r="Y928" s="164">
        <f>$Y$927+$W$928</f>
        <v>0</v>
      </c>
      <c r="Z928" s="165">
        <f>$Z$927+$X$928</f>
        <v>0</v>
      </c>
      <c r="AA928" s="164">
        <f>$AA$927+$Y$928</f>
        <v>1</v>
      </c>
      <c r="AB928" s="165">
        <f>$AB$927+$Z$928</f>
        <v>0</v>
      </c>
      <c r="AC928" s="98">
        <f t="shared" si="14"/>
        <v>0</v>
      </c>
    </row>
    <row r="929" spans="1:32" ht="15" customHeight="1">
      <c r="A929">
        <v>1</v>
      </c>
      <c r="B929" s="1037" t="str">
        <f>'06.01-ELETRICO E LUMINOTECNICO'!B475</f>
        <v>06.12.100.24</v>
      </c>
      <c r="C929" s="996" t="str">
        <f>'06.01-ELETRICO E LUMINOTECNICO'!C475</f>
        <v>TOMADA MÉDIA DE EMBUTIR (1 MÓDULO), 2P+T 10 A, INCLUINDO SUPORTE E PLACA EM ALUMÍNIO - FORNECIMENTO E INSTALAÇÃO.</v>
      </c>
      <c r="D929" s="998">
        <f>'06.01-ELETRICO E LUMINOTECNICO'!H475</f>
        <v>0</v>
      </c>
      <c r="E929" s="175"/>
      <c r="F929" s="161">
        <f>$E$929*$D$929</f>
        <v>0</v>
      </c>
      <c r="G929" s="176"/>
      <c r="H929" s="167">
        <f>$G$929*$D$929</f>
        <v>0</v>
      </c>
      <c r="I929" s="176"/>
      <c r="J929" s="167">
        <f>$I$929*$D$929</f>
        <v>0</v>
      </c>
      <c r="K929" s="176"/>
      <c r="L929" s="167">
        <f>$K$929*$D$929</f>
        <v>0</v>
      </c>
      <c r="M929" s="176"/>
      <c r="N929" s="167">
        <f>$M$929*$D$929</f>
        <v>0</v>
      </c>
      <c r="O929" s="176"/>
      <c r="P929" s="167">
        <f>$O$929*$D$929</f>
        <v>0</v>
      </c>
      <c r="Q929" s="176"/>
      <c r="R929" s="167">
        <f>$Q$929*$D$929</f>
        <v>0</v>
      </c>
      <c r="S929" s="176"/>
      <c r="T929" s="167">
        <f>$S$929*$D$929</f>
        <v>0</v>
      </c>
      <c r="U929" s="176"/>
      <c r="V929" s="167">
        <f>$U$929*$D$929</f>
        <v>0</v>
      </c>
      <c r="W929" s="176"/>
      <c r="X929" s="167">
        <f>$W$929*$D$929</f>
        <v>0</v>
      </c>
      <c r="Y929" s="176"/>
      <c r="Z929" s="167">
        <f>$Y$929*$D$929</f>
        <v>0</v>
      </c>
      <c r="AA929" s="176">
        <v>1</v>
      </c>
      <c r="AB929" s="167">
        <f>$AA$929*$D$929</f>
        <v>0</v>
      </c>
      <c r="AC929" s="98">
        <f t="shared" si="14"/>
        <v>0</v>
      </c>
      <c r="AF929" t="s">
        <v>2689</v>
      </c>
    </row>
    <row r="930" spans="1:32" ht="15" customHeight="1" thickBot="1">
      <c r="A930">
        <v>2</v>
      </c>
      <c r="B930" s="1038"/>
      <c r="C930" s="997"/>
      <c r="D930" s="999"/>
      <c r="E930" s="162">
        <f>$E$929</f>
        <v>0</v>
      </c>
      <c r="F930" s="163">
        <f>$F$929</f>
        <v>0</v>
      </c>
      <c r="G930" s="164">
        <f>$G$929+$E$930</f>
        <v>0</v>
      </c>
      <c r="H930" s="165">
        <f>$H$929+$F$930</f>
        <v>0</v>
      </c>
      <c r="I930" s="164">
        <f>$I$929+$G$930</f>
        <v>0</v>
      </c>
      <c r="J930" s="165">
        <f>$J$929+$H$930</f>
        <v>0</v>
      </c>
      <c r="K930" s="164">
        <f>$K$929+$I$930</f>
        <v>0</v>
      </c>
      <c r="L930" s="165">
        <f>$L$929+$J$930</f>
        <v>0</v>
      </c>
      <c r="M930" s="164">
        <f>$M$929+$K$930</f>
        <v>0</v>
      </c>
      <c r="N930" s="165">
        <f>$N$929+$L$930</f>
        <v>0</v>
      </c>
      <c r="O930" s="164">
        <f>$O$929+$M$930</f>
        <v>0</v>
      </c>
      <c r="P930" s="165">
        <f>$P$929+$N$930</f>
        <v>0</v>
      </c>
      <c r="Q930" s="164">
        <f>$Q$929+$O$930</f>
        <v>0</v>
      </c>
      <c r="R930" s="165">
        <f>$R$929+$P$930</f>
        <v>0</v>
      </c>
      <c r="S930" s="164">
        <f>$S$929+$Q$930</f>
        <v>0</v>
      </c>
      <c r="T930" s="165">
        <f>$T$929+$R$930</f>
        <v>0</v>
      </c>
      <c r="U930" s="164">
        <f>$U$929+$S$930</f>
        <v>0</v>
      </c>
      <c r="V930" s="165">
        <f>$V$929+$T$930</f>
        <v>0</v>
      </c>
      <c r="W930" s="164">
        <f>$W$929+$U$930</f>
        <v>0</v>
      </c>
      <c r="X930" s="165">
        <f>$X$929+$V$930</f>
        <v>0</v>
      </c>
      <c r="Y930" s="164">
        <f>$Y$929+$W$930</f>
        <v>0</v>
      </c>
      <c r="Z930" s="165">
        <f>$Z$929+$X$930</f>
        <v>0</v>
      </c>
      <c r="AA930" s="164">
        <f>$AA$929+$Y$930</f>
        <v>1</v>
      </c>
      <c r="AB930" s="165">
        <f>$AB$929+$Z$930</f>
        <v>0</v>
      </c>
      <c r="AC930" s="98">
        <f t="shared" si="14"/>
        <v>0</v>
      </c>
    </row>
    <row r="931" spans="1:32" ht="15" customHeight="1">
      <c r="A931">
        <v>1</v>
      </c>
      <c r="B931" s="1037" t="str">
        <f>'06.01-ELETRICO E LUMINOTECNICO'!B476</f>
        <v>06.12.100.25</v>
      </c>
      <c r="C931" s="996" t="str">
        <f>'06.01-ELETRICO E LUMINOTECNICO'!C476</f>
        <v>TOMADA ALTA DE EMBUTIR (1 MÓDULO), 2P+T 10 A, INCLUINDO SUPORTE E PLACA EM ALUMÍNIO - FORNECIMENTO E INSTALAÇÃO.</v>
      </c>
      <c r="D931" s="998">
        <f>'06.01-ELETRICO E LUMINOTECNICO'!H476</f>
        <v>0</v>
      </c>
      <c r="E931" s="175"/>
      <c r="F931" s="161">
        <f>$E$931*$D$931</f>
        <v>0</v>
      </c>
      <c r="G931" s="176"/>
      <c r="H931" s="167">
        <f>$G$931*$D$931</f>
        <v>0</v>
      </c>
      <c r="I931" s="176"/>
      <c r="J931" s="167">
        <f>$I$931*$D$931</f>
        <v>0</v>
      </c>
      <c r="K931" s="176"/>
      <c r="L931" s="167">
        <f>$K$931*$D$931</f>
        <v>0</v>
      </c>
      <c r="M931" s="176"/>
      <c r="N931" s="167">
        <f>$M$931*$D$931</f>
        <v>0</v>
      </c>
      <c r="O931" s="176"/>
      <c r="P931" s="167">
        <f>$O$931*$D$931</f>
        <v>0</v>
      </c>
      <c r="Q931" s="176"/>
      <c r="R931" s="167">
        <f>$Q$931*$D$931</f>
        <v>0</v>
      </c>
      <c r="S931" s="176"/>
      <c r="T931" s="167">
        <f>$S$931*$D$931</f>
        <v>0</v>
      </c>
      <c r="U931" s="176"/>
      <c r="V931" s="167">
        <f>$U$931*$D$931</f>
        <v>0</v>
      </c>
      <c r="W931" s="176"/>
      <c r="X931" s="167">
        <f>$W$931*$D$931</f>
        <v>0</v>
      </c>
      <c r="Y931" s="176"/>
      <c r="Z931" s="167">
        <f>$Y$931*$D$931</f>
        <v>0</v>
      </c>
      <c r="AA931" s="176">
        <v>1</v>
      </c>
      <c r="AB931" s="167">
        <f>$AA$931*$D$931</f>
        <v>0</v>
      </c>
      <c r="AC931" s="98">
        <f t="shared" si="14"/>
        <v>0</v>
      </c>
      <c r="AF931" t="s">
        <v>2690</v>
      </c>
    </row>
    <row r="932" spans="1:32" ht="15" customHeight="1" thickBot="1">
      <c r="A932">
        <v>2</v>
      </c>
      <c r="B932" s="1038"/>
      <c r="C932" s="997"/>
      <c r="D932" s="999"/>
      <c r="E932" s="162">
        <f>$E$931</f>
        <v>0</v>
      </c>
      <c r="F932" s="163">
        <f>$F$931</f>
        <v>0</v>
      </c>
      <c r="G932" s="164">
        <f>$G$931+$E$932</f>
        <v>0</v>
      </c>
      <c r="H932" s="165">
        <f>$H$931+$F$932</f>
        <v>0</v>
      </c>
      <c r="I932" s="164">
        <f>$I$931+$G$932</f>
        <v>0</v>
      </c>
      <c r="J932" s="165">
        <f>$J$931+$H$932</f>
        <v>0</v>
      </c>
      <c r="K932" s="164">
        <f>$K$931+$I$932</f>
        <v>0</v>
      </c>
      <c r="L932" s="165">
        <f>$L$931+$J$932</f>
        <v>0</v>
      </c>
      <c r="M932" s="164">
        <f>$M$931+$K$932</f>
        <v>0</v>
      </c>
      <c r="N932" s="165">
        <f>$N$931+$L$932</f>
        <v>0</v>
      </c>
      <c r="O932" s="164">
        <f>$O$931+$M$932</f>
        <v>0</v>
      </c>
      <c r="P932" s="165">
        <f>$P$931+$N$932</f>
        <v>0</v>
      </c>
      <c r="Q932" s="164">
        <f>$Q$931+$O$932</f>
        <v>0</v>
      </c>
      <c r="R932" s="165">
        <f>$R$931+$P$932</f>
        <v>0</v>
      </c>
      <c r="S932" s="164">
        <f>$S$931+$Q$932</f>
        <v>0</v>
      </c>
      <c r="T932" s="165">
        <f>$T$931+$R$932</f>
        <v>0</v>
      </c>
      <c r="U932" s="164">
        <f>$U$931+$S$932</f>
        <v>0</v>
      </c>
      <c r="V932" s="165">
        <f>$V$931+$T$932</f>
        <v>0</v>
      </c>
      <c r="W932" s="164">
        <f>$W$931+$U$932</f>
        <v>0</v>
      </c>
      <c r="X932" s="165">
        <f>$X$931+$V$932</f>
        <v>0</v>
      </c>
      <c r="Y932" s="164">
        <f>$Y$931+$W$932</f>
        <v>0</v>
      </c>
      <c r="Z932" s="165">
        <f>$Z$931+$X$932</f>
        <v>0</v>
      </c>
      <c r="AA932" s="164">
        <f>$AA$931+$Y$932</f>
        <v>1</v>
      </c>
      <c r="AB932" s="165">
        <f>$AB$931+$Z$932</f>
        <v>0</v>
      </c>
      <c r="AC932" s="98">
        <f t="shared" si="14"/>
        <v>0</v>
      </c>
    </row>
    <row r="933" spans="1:32" ht="15" customHeight="1">
      <c r="A933">
        <v>1</v>
      </c>
      <c r="B933" s="1037" t="str">
        <f>'06.01-ELETRICO E LUMINOTECNICO'!B477</f>
        <v>06.12.100.26</v>
      </c>
      <c r="C933" s="996" t="str">
        <f>'06.01-ELETRICO E LUMINOTECNICO'!C477</f>
        <v>INTERRUPTOR SIMPLES (1 MÓDULO), 10A/250V, INCLUINDO SUPORTE E PLACA EM ALUMÍNIO- FORNECIMENTO E INSTALAÇÃO.</v>
      </c>
      <c r="D933" s="998">
        <f>'06.01-ELETRICO E LUMINOTECNICO'!H477</f>
        <v>0</v>
      </c>
      <c r="E933" s="175"/>
      <c r="F933" s="161">
        <f>$E$933*$D$933</f>
        <v>0</v>
      </c>
      <c r="G933" s="176"/>
      <c r="H933" s="167">
        <f>$G$933*$D$933</f>
        <v>0</v>
      </c>
      <c r="I933" s="176"/>
      <c r="J933" s="167">
        <f>$I$933*$D$933</f>
        <v>0</v>
      </c>
      <c r="K933" s="176"/>
      <c r="L933" s="167">
        <f>$K$933*$D$933</f>
        <v>0</v>
      </c>
      <c r="M933" s="176"/>
      <c r="N933" s="167">
        <f>$M$933*$D$933</f>
        <v>0</v>
      </c>
      <c r="O933" s="176"/>
      <c r="P933" s="167">
        <f>$O$933*$D$933</f>
        <v>0</v>
      </c>
      <c r="Q933" s="176"/>
      <c r="R933" s="167">
        <f>$Q$933*$D$933</f>
        <v>0</v>
      </c>
      <c r="S933" s="176"/>
      <c r="T933" s="167">
        <f>$S$933*$D$933</f>
        <v>0</v>
      </c>
      <c r="U933" s="176"/>
      <c r="V933" s="167">
        <f>$U$933*$D$933</f>
        <v>0</v>
      </c>
      <c r="W933" s="176"/>
      <c r="X933" s="167">
        <f>$W$933*$D$933</f>
        <v>0</v>
      </c>
      <c r="Y933" s="176"/>
      <c r="Z933" s="167">
        <f>$Y$933*$D$933</f>
        <v>0</v>
      </c>
      <c r="AA933" s="176">
        <v>1</v>
      </c>
      <c r="AB933" s="167">
        <f>$AA$933*$D$933</f>
        <v>0</v>
      </c>
      <c r="AC933" s="98">
        <f t="shared" si="14"/>
        <v>0</v>
      </c>
      <c r="AF933" t="s">
        <v>2691</v>
      </c>
    </row>
    <row r="934" spans="1:32" ht="15" customHeight="1" thickBot="1">
      <c r="A934">
        <v>2</v>
      </c>
      <c r="B934" s="1038"/>
      <c r="C934" s="997"/>
      <c r="D934" s="999"/>
      <c r="E934" s="162">
        <f>$E$933</f>
        <v>0</v>
      </c>
      <c r="F934" s="163">
        <f>$F$933</f>
        <v>0</v>
      </c>
      <c r="G934" s="164">
        <f>$G$933+$E$934</f>
        <v>0</v>
      </c>
      <c r="H934" s="165">
        <f>$H$933+$F$934</f>
        <v>0</v>
      </c>
      <c r="I934" s="164">
        <f>$I$933+$G$934</f>
        <v>0</v>
      </c>
      <c r="J934" s="165">
        <f>$J$933+$H$934</f>
        <v>0</v>
      </c>
      <c r="K934" s="164">
        <f>$K$933+$I$934</f>
        <v>0</v>
      </c>
      <c r="L934" s="165">
        <f>$L$933+$J$934</f>
        <v>0</v>
      </c>
      <c r="M934" s="164">
        <f>$M$933+$K$934</f>
        <v>0</v>
      </c>
      <c r="N934" s="165">
        <f>$N$933+$L$934</f>
        <v>0</v>
      </c>
      <c r="O934" s="164">
        <f>$O$933+$M$934</f>
        <v>0</v>
      </c>
      <c r="P934" s="165">
        <f>$P$933+$N$934</f>
        <v>0</v>
      </c>
      <c r="Q934" s="164">
        <f>$Q$933+$O$934</f>
        <v>0</v>
      </c>
      <c r="R934" s="165">
        <f>$R$933+$P$934</f>
        <v>0</v>
      </c>
      <c r="S934" s="164">
        <f>$S$933+$Q$934</f>
        <v>0</v>
      </c>
      <c r="T934" s="165">
        <f>$T$933+$R$934</f>
        <v>0</v>
      </c>
      <c r="U934" s="164">
        <f>$U$933+$S$934</f>
        <v>0</v>
      </c>
      <c r="V934" s="165">
        <f>$V$933+$T$934</f>
        <v>0</v>
      </c>
      <c r="W934" s="164">
        <f>$W$933+$U$934</f>
        <v>0</v>
      </c>
      <c r="X934" s="165">
        <f>$X$933+$V$934</f>
        <v>0</v>
      </c>
      <c r="Y934" s="164">
        <f>$Y$933+$W$934</f>
        <v>0</v>
      </c>
      <c r="Z934" s="165">
        <f>$Z$933+$X$934</f>
        <v>0</v>
      </c>
      <c r="AA934" s="164">
        <f>$AA$933+$Y$934</f>
        <v>1</v>
      </c>
      <c r="AB934" s="165">
        <f>$AB$933+$Z$934</f>
        <v>0</v>
      </c>
      <c r="AC934" s="98">
        <f t="shared" si="14"/>
        <v>0</v>
      </c>
    </row>
    <row r="935" spans="1:32" ht="15" customHeight="1">
      <c r="A935">
        <v>1</v>
      </c>
      <c r="B935" s="1037" t="str">
        <f>'06.01-ELETRICO E LUMINOTECNICO'!B478</f>
        <v>06.12.100.27</v>
      </c>
      <c r="C935" s="996" t="str">
        <f>'06.01-ELETRICO E LUMINOTECNICO'!C478</f>
        <v>LUMINÁRIA COMERCIAL COM ALETAS DE SOBREPOR COMPLETA, PARA QUATRO (4) LÂMPADAS TUBULARES
LED 4X18W-ØT8, TEMPERATURA DA COR 6500K, FORNECIMENTO E INSTALAÇÃO, INCLUSIVE BASE E LÂMPADA</v>
      </c>
      <c r="D935" s="998">
        <f>'06.01-ELETRICO E LUMINOTECNICO'!H478</f>
        <v>0</v>
      </c>
      <c r="E935" s="175"/>
      <c r="F935" s="161">
        <f>$E$935*$D$935</f>
        <v>0</v>
      </c>
      <c r="G935" s="176"/>
      <c r="H935" s="167">
        <f>$G$935*$D$935</f>
        <v>0</v>
      </c>
      <c r="I935" s="176"/>
      <c r="J935" s="167">
        <f>$I$935*$D$935</f>
        <v>0</v>
      </c>
      <c r="K935" s="176"/>
      <c r="L935" s="167">
        <f>$K$935*$D$935</f>
        <v>0</v>
      </c>
      <c r="M935" s="176"/>
      <c r="N935" s="167">
        <f>$M$935*$D$935</f>
        <v>0</v>
      </c>
      <c r="O935" s="176"/>
      <c r="P935" s="167">
        <f>$O$935*$D$935</f>
        <v>0</v>
      </c>
      <c r="Q935" s="176"/>
      <c r="R935" s="167">
        <f>$Q$935*$D$935</f>
        <v>0</v>
      </c>
      <c r="S935" s="176"/>
      <c r="T935" s="167">
        <f>$S$935*$D$935</f>
        <v>0</v>
      </c>
      <c r="U935" s="176"/>
      <c r="V935" s="167">
        <f>$U$935*$D$935</f>
        <v>0</v>
      </c>
      <c r="W935" s="176"/>
      <c r="X935" s="167">
        <f>$W$935*$D$935</f>
        <v>0</v>
      </c>
      <c r="Y935" s="176"/>
      <c r="Z935" s="167">
        <f>$Y$935*$D$935</f>
        <v>0</v>
      </c>
      <c r="AA935" s="176">
        <v>1</v>
      </c>
      <c r="AB935" s="167">
        <f>$AA$935*$D$935</f>
        <v>0</v>
      </c>
      <c r="AC935" s="98">
        <f t="shared" si="14"/>
        <v>0</v>
      </c>
      <c r="AF935" t="s">
        <v>2692</v>
      </c>
    </row>
    <row r="936" spans="1:32" ht="15" customHeight="1" thickBot="1">
      <c r="A936">
        <v>2</v>
      </c>
      <c r="B936" s="1038"/>
      <c r="C936" s="997"/>
      <c r="D936" s="999"/>
      <c r="E936" s="162">
        <f>$E$935</f>
        <v>0</v>
      </c>
      <c r="F936" s="163">
        <f>$F$935</f>
        <v>0</v>
      </c>
      <c r="G936" s="164">
        <f>$G$935+$E$936</f>
        <v>0</v>
      </c>
      <c r="H936" s="165">
        <f>$H$935+$F$936</f>
        <v>0</v>
      </c>
      <c r="I936" s="164">
        <f>$I$935+$G$936</f>
        <v>0</v>
      </c>
      <c r="J936" s="165">
        <f>$J$935+$H$936</f>
        <v>0</v>
      </c>
      <c r="K936" s="164">
        <f>$K$935+$I$936</f>
        <v>0</v>
      </c>
      <c r="L936" s="165">
        <f>$L$935+$J$936</f>
        <v>0</v>
      </c>
      <c r="M936" s="164">
        <f>$M$935+$K$936</f>
        <v>0</v>
      </c>
      <c r="N936" s="165">
        <f>$N$935+$L$936</f>
        <v>0</v>
      </c>
      <c r="O936" s="164">
        <f>$O$935+$M$936</f>
        <v>0</v>
      </c>
      <c r="P936" s="165">
        <f>$P$935+$N$936</f>
        <v>0</v>
      </c>
      <c r="Q936" s="164">
        <f>$Q$935+$O$936</f>
        <v>0</v>
      </c>
      <c r="R936" s="165">
        <f>$R$935+$P$936</f>
        <v>0</v>
      </c>
      <c r="S936" s="164">
        <f>$S$935+$Q$936</f>
        <v>0</v>
      </c>
      <c r="T936" s="165">
        <f>$T$935+$R$936</f>
        <v>0</v>
      </c>
      <c r="U936" s="164">
        <f>$U$935+$S$936</f>
        <v>0</v>
      </c>
      <c r="V936" s="165">
        <f>$V$935+$T$936</f>
        <v>0</v>
      </c>
      <c r="W936" s="164">
        <f>$W$935+$U$936</f>
        <v>0</v>
      </c>
      <c r="X936" s="165">
        <f>$X$935+$V$936</f>
        <v>0</v>
      </c>
      <c r="Y936" s="164">
        <f>$Y$935+$W$936</f>
        <v>0</v>
      </c>
      <c r="Z936" s="165">
        <f>$Z$935+$X$936</f>
        <v>0</v>
      </c>
      <c r="AA936" s="164">
        <f>$AA$935+$Y$936</f>
        <v>1</v>
      </c>
      <c r="AB936" s="165">
        <f>$AB$935+$Z$936</f>
        <v>0</v>
      </c>
      <c r="AC936" s="98">
        <f t="shared" si="14"/>
        <v>0</v>
      </c>
    </row>
    <row r="937" spans="1:32" ht="15" customHeight="1">
      <c r="A937">
        <v>1</v>
      </c>
      <c r="B937" s="1037" t="str">
        <f>'06.01-ELETRICO E LUMINOTECNICO'!B479</f>
        <v>06.12.100.28</v>
      </c>
      <c r="C937" s="996" t="str">
        <f>'06.01-ELETRICO E LUMINOTECNICO'!C479</f>
        <v>LUMINÁRIA TIPO PLAFON CIRCULAR, DE SOBREPOR, COM LED DE 12/13 W - FORNECIMENTO E INSTALAÇÃO. AF_09/2024</v>
      </c>
      <c r="D937" s="998">
        <f>'06.01-ELETRICO E LUMINOTECNICO'!H479</f>
        <v>0</v>
      </c>
      <c r="E937" s="175"/>
      <c r="F937" s="161">
        <f>$E$937*$D$937</f>
        <v>0</v>
      </c>
      <c r="G937" s="176"/>
      <c r="H937" s="167">
        <f>$G$937*$D$937</f>
        <v>0</v>
      </c>
      <c r="I937" s="176"/>
      <c r="J937" s="167">
        <f>$I$937*$D$937</f>
        <v>0</v>
      </c>
      <c r="K937" s="176"/>
      <c r="L937" s="167">
        <f>$K$937*$D$937</f>
        <v>0</v>
      </c>
      <c r="M937" s="176"/>
      <c r="N937" s="167">
        <f>$M$937*$D$937</f>
        <v>0</v>
      </c>
      <c r="O937" s="176"/>
      <c r="P937" s="167">
        <f>$O$937*$D$937</f>
        <v>0</v>
      </c>
      <c r="Q937" s="176"/>
      <c r="R937" s="167">
        <f>$Q$937*$D$937</f>
        <v>0</v>
      </c>
      <c r="S937" s="176"/>
      <c r="T937" s="167">
        <f>$S$937*$D$937</f>
        <v>0</v>
      </c>
      <c r="U937" s="176"/>
      <c r="V937" s="167">
        <f>$U$937*$D$937</f>
        <v>0</v>
      </c>
      <c r="W937" s="176"/>
      <c r="X937" s="167">
        <f>$W$937*$D$937</f>
        <v>0</v>
      </c>
      <c r="Y937" s="176"/>
      <c r="Z937" s="167">
        <f>$Y$937*$D$937</f>
        <v>0</v>
      </c>
      <c r="AA937" s="176">
        <v>1</v>
      </c>
      <c r="AB937" s="167">
        <f>$AA$937*$D$937</f>
        <v>0</v>
      </c>
      <c r="AC937" s="98">
        <f t="shared" si="14"/>
        <v>0</v>
      </c>
      <c r="AF937" t="s">
        <v>2693</v>
      </c>
    </row>
    <row r="938" spans="1:32" ht="15" customHeight="1" thickBot="1">
      <c r="A938">
        <v>2</v>
      </c>
      <c r="B938" s="1038"/>
      <c r="C938" s="997"/>
      <c r="D938" s="999"/>
      <c r="E938" s="162">
        <f>$E$937</f>
        <v>0</v>
      </c>
      <c r="F938" s="163">
        <f>$F$937</f>
        <v>0</v>
      </c>
      <c r="G938" s="164">
        <f>$G$937+$E$938</f>
        <v>0</v>
      </c>
      <c r="H938" s="165">
        <f>$H$937+$F$938</f>
        <v>0</v>
      </c>
      <c r="I938" s="164">
        <f>$I$937+$G$938</f>
        <v>0</v>
      </c>
      <c r="J938" s="165">
        <f>$J$937+$H$938</f>
        <v>0</v>
      </c>
      <c r="K938" s="164">
        <f>$K$937+$I$938</f>
        <v>0</v>
      </c>
      <c r="L938" s="165">
        <f>$L$937+$J$938</f>
        <v>0</v>
      </c>
      <c r="M938" s="164">
        <f>$M$937+$K$938</f>
        <v>0</v>
      </c>
      <c r="N938" s="165">
        <f>$N$937+$L$938</f>
        <v>0</v>
      </c>
      <c r="O938" s="164">
        <f>$O$937+$M$938</f>
        <v>0</v>
      </c>
      <c r="P938" s="165">
        <f>$P$937+$N$938</f>
        <v>0</v>
      </c>
      <c r="Q938" s="164">
        <f>$Q$937+$O$938</f>
        <v>0</v>
      </c>
      <c r="R938" s="165">
        <f>$R$937+$P$938</f>
        <v>0</v>
      </c>
      <c r="S938" s="164">
        <f>$S$937+$Q$938</f>
        <v>0</v>
      </c>
      <c r="T938" s="165">
        <f>$T$937+$R$938</f>
        <v>0</v>
      </c>
      <c r="U938" s="164">
        <f>$U$937+$S$938</f>
        <v>0</v>
      </c>
      <c r="V938" s="165">
        <f>$V$937+$T$938</f>
        <v>0</v>
      </c>
      <c r="W938" s="164">
        <f>$W$937+$U$938</f>
        <v>0</v>
      </c>
      <c r="X938" s="165">
        <f>$X$937+$V$938</f>
        <v>0</v>
      </c>
      <c r="Y938" s="164">
        <f>$Y$937+$W$938</f>
        <v>0</v>
      </c>
      <c r="Z938" s="165">
        <f>$Z$937+$X$938</f>
        <v>0</v>
      </c>
      <c r="AA938" s="164">
        <f>$AA$937+$Y$938</f>
        <v>1</v>
      </c>
      <c r="AB938" s="165">
        <f>$AB$937+$Z$938</f>
        <v>0</v>
      </c>
      <c r="AC938" s="98">
        <f t="shared" si="14"/>
        <v>0</v>
      </c>
    </row>
    <row r="939" spans="1:32" ht="13.5" thickBot="1">
      <c r="B939" s="76" t="str">
        <f>'06.01-ELETRICO E LUMINOTECNICO'!$B$480</f>
        <v>06.13.000</v>
      </c>
      <c r="C939" s="40" t="str">
        <f>'06.01-ELETRICO E LUMINOTECNICO'!$C$480</f>
        <v>BLOCO O</v>
      </c>
      <c r="D939" s="106">
        <f>'06.01-ELETRICO E LUMINOTECNICO'!$H$480</f>
        <v>0</v>
      </c>
      <c r="E939" s="177"/>
      <c r="F939" s="178"/>
      <c r="G939" s="179"/>
      <c r="H939" s="180"/>
      <c r="I939" s="179"/>
      <c r="J939" s="180"/>
      <c r="K939" s="179"/>
      <c r="L939" s="180"/>
      <c r="M939" s="179"/>
      <c r="N939" s="180"/>
      <c r="O939" s="179"/>
      <c r="P939" s="180"/>
      <c r="Q939" s="179"/>
      <c r="R939" s="180"/>
      <c r="S939" s="179"/>
      <c r="T939" s="180"/>
      <c r="U939" s="179"/>
      <c r="V939" s="180"/>
      <c r="W939" s="179"/>
      <c r="X939" s="180"/>
      <c r="Y939" s="179"/>
      <c r="Z939" s="180"/>
      <c r="AA939" s="179"/>
      <c r="AB939" s="180"/>
      <c r="AC939" s="98">
        <f t="shared" si="14"/>
        <v>0</v>
      </c>
      <c r="AF939" s="200" t="s">
        <v>1328</v>
      </c>
    </row>
    <row r="940" spans="1:32" ht="15" customHeight="1">
      <c r="A940">
        <v>1</v>
      </c>
      <c r="B940" s="994" t="str">
        <f>'06.01-ELETRICO E LUMINOTECNICO'!B481</f>
        <v>06.13.100.01</v>
      </c>
      <c r="C940" s="1021" t="str">
        <f>'06.01-ELETRICO E LUMINOTECNICO'!C481</f>
        <v>REMOÇÃO DE INSTALAÇÕES ELÉTRICAS (INTERRUPTORES/TOMADAS), INCLUSIVE RECOMPOSIÇÃO COM ARGAMASSA E ACABAMENTO EM MASSA LÁTEX</v>
      </c>
      <c r="D940" s="1025">
        <f>'06.01-ELETRICO E LUMINOTECNICO'!H481</f>
        <v>0</v>
      </c>
      <c r="E940" s="175"/>
      <c r="F940" s="161">
        <f>$E$940*$D$940</f>
        <v>0</v>
      </c>
      <c r="G940" s="176"/>
      <c r="H940" s="167">
        <f>$G$940*$D$940</f>
        <v>0</v>
      </c>
      <c r="I940" s="176"/>
      <c r="J940" s="167">
        <f>$I$940*$D$940</f>
        <v>0</v>
      </c>
      <c r="K940" s="176"/>
      <c r="L940" s="167">
        <f>$K$940*$D$940</f>
        <v>0</v>
      </c>
      <c r="M940" s="176"/>
      <c r="N940" s="167">
        <f>$M$940*$D$940</f>
        <v>0</v>
      </c>
      <c r="O940" s="176"/>
      <c r="P940" s="167">
        <f>$O$940*$D$940</f>
        <v>0</v>
      </c>
      <c r="Q940" s="176"/>
      <c r="R940" s="167">
        <f>$Q$940*$D$940</f>
        <v>0</v>
      </c>
      <c r="S940" s="176"/>
      <c r="T940" s="167">
        <f>$S$940*$D$940</f>
        <v>0</v>
      </c>
      <c r="U940" s="176"/>
      <c r="V940" s="167">
        <f>$U$940*$D$940</f>
        <v>0</v>
      </c>
      <c r="W940" s="176">
        <v>1</v>
      </c>
      <c r="X940" s="167">
        <f>$W$940*$D$940</f>
        <v>0</v>
      </c>
      <c r="Y940" s="176"/>
      <c r="Z940" s="167">
        <f>$Y$940*$D$940</f>
        <v>0</v>
      </c>
      <c r="AA940" s="176"/>
      <c r="AB940" s="167">
        <f>$AA$940*$D$940</f>
        <v>0</v>
      </c>
      <c r="AC940" s="98">
        <f t="shared" si="14"/>
        <v>0</v>
      </c>
      <c r="AF940" t="s">
        <v>2694</v>
      </c>
    </row>
    <row r="941" spans="1:32" ht="15" customHeight="1" thickBot="1">
      <c r="A941">
        <v>2</v>
      </c>
      <c r="B941" s="995"/>
      <c r="C941" s="1022"/>
      <c r="D941" s="1022"/>
      <c r="E941" s="162">
        <f>$E$940</f>
        <v>0</v>
      </c>
      <c r="F941" s="163">
        <f>$F$940</f>
        <v>0</v>
      </c>
      <c r="G941" s="164">
        <f>$G$940+$E$941</f>
        <v>0</v>
      </c>
      <c r="H941" s="165">
        <f>$H$940+$F$941</f>
        <v>0</v>
      </c>
      <c r="I941" s="164">
        <f>$I$940+$G$941</f>
        <v>0</v>
      </c>
      <c r="J941" s="165">
        <f>$J$940+$H$941</f>
        <v>0</v>
      </c>
      <c r="K941" s="164">
        <f>$K$940+$I$941</f>
        <v>0</v>
      </c>
      <c r="L941" s="165">
        <f>$L$940+$J$941</f>
        <v>0</v>
      </c>
      <c r="M941" s="164">
        <f>$M$940+$K$941</f>
        <v>0</v>
      </c>
      <c r="N941" s="165">
        <f>$N$940+$L$941</f>
        <v>0</v>
      </c>
      <c r="O941" s="164">
        <f>$O$940+$M$941</f>
        <v>0</v>
      </c>
      <c r="P941" s="165">
        <f>$P$940+$N$941</f>
        <v>0</v>
      </c>
      <c r="Q941" s="164">
        <f>$Q$940+$O$941</f>
        <v>0</v>
      </c>
      <c r="R941" s="165">
        <f>$R$940+$P$941</f>
        <v>0</v>
      </c>
      <c r="S941" s="164">
        <f>$S$940+$Q$941</f>
        <v>0</v>
      </c>
      <c r="T941" s="165">
        <f>$T$940+$R$941</f>
        <v>0</v>
      </c>
      <c r="U941" s="164">
        <f>$U$940+$S$941</f>
        <v>0</v>
      </c>
      <c r="V941" s="165">
        <f>$V$940+$T$941</f>
        <v>0</v>
      </c>
      <c r="W941" s="164">
        <f>$W$940+$U$941</f>
        <v>1</v>
      </c>
      <c r="X941" s="165">
        <f>$X$940+$V$941</f>
        <v>0</v>
      </c>
      <c r="Y941" s="164">
        <f>$Y$940+$W$941</f>
        <v>1</v>
      </c>
      <c r="Z941" s="165">
        <f>$Z$940+$X$941</f>
        <v>0</v>
      </c>
      <c r="AA941" s="164">
        <f>$AA$940+$Y$941</f>
        <v>1</v>
      </c>
      <c r="AB941" s="165">
        <f>$AB$940+$Z$941</f>
        <v>0</v>
      </c>
      <c r="AC941" s="98">
        <f t="shared" si="14"/>
        <v>0</v>
      </c>
    </row>
    <row r="942" spans="1:32" ht="15" customHeight="1">
      <c r="A942">
        <v>1</v>
      </c>
      <c r="B942" s="994" t="str">
        <f>'06.01-ELETRICO E LUMINOTECNICO'!B482</f>
        <v>06.13.100.02</v>
      </c>
      <c r="C942" s="1021" t="str">
        <f>'06.01-ELETRICO E LUMINOTECNICO'!C482</f>
        <v>REMOÇÃO DE INSTALAÇÕES ELÉTRICAS (QUADROS), INCLUSIVE RECOMPOSIÇÃO COM ARGAMASSA E ACABAMENTO EM MASSA LÁTEX</v>
      </c>
      <c r="D942" s="1025">
        <f>'06.01-ELETRICO E LUMINOTECNICO'!H482</f>
        <v>0</v>
      </c>
      <c r="E942" s="175"/>
      <c r="F942" s="161">
        <f>$E$942*$D$942</f>
        <v>0</v>
      </c>
      <c r="G942" s="176"/>
      <c r="H942" s="167">
        <f>$G$942*$D$942</f>
        <v>0</v>
      </c>
      <c r="I942" s="176"/>
      <c r="J942" s="167">
        <f>$I$942*$D$942</f>
        <v>0</v>
      </c>
      <c r="K942" s="176"/>
      <c r="L942" s="167">
        <f>$K$942*$D$942</f>
        <v>0</v>
      </c>
      <c r="M942" s="176"/>
      <c r="N942" s="167">
        <f>$M$942*$D$942</f>
        <v>0</v>
      </c>
      <c r="O942" s="176"/>
      <c r="P942" s="167">
        <f>$O$942*$D$942</f>
        <v>0</v>
      </c>
      <c r="Q942" s="176"/>
      <c r="R942" s="167">
        <f>$Q$942*$D$942</f>
        <v>0</v>
      </c>
      <c r="S942" s="176"/>
      <c r="T942" s="167">
        <f>$S$942*$D$942</f>
        <v>0</v>
      </c>
      <c r="U942" s="176"/>
      <c r="V942" s="167">
        <f>$U$942*$D$942</f>
        <v>0</v>
      </c>
      <c r="W942" s="176">
        <v>1</v>
      </c>
      <c r="X942" s="167">
        <f>$W$942*$D$942</f>
        <v>0</v>
      </c>
      <c r="Y942" s="176"/>
      <c r="Z942" s="167">
        <f>$Y$942*$D$942</f>
        <v>0</v>
      </c>
      <c r="AA942" s="176"/>
      <c r="AB942" s="167">
        <f>$AA$942*$D$942</f>
        <v>0</v>
      </c>
      <c r="AC942" s="98">
        <f t="shared" si="14"/>
        <v>0</v>
      </c>
      <c r="AF942" t="s">
        <v>2695</v>
      </c>
    </row>
    <row r="943" spans="1:32" ht="15" customHeight="1" thickBot="1">
      <c r="A943">
        <v>2</v>
      </c>
      <c r="B943" s="995"/>
      <c r="C943" s="1022"/>
      <c r="D943" s="1022"/>
      <c r="E943" s="162">
        <f>$E$942</f>
        <v>0</v>
      </c>
      <c r="F943" s="163">
        <f>$F$942</f>
        <v>0</v>
      </c>
      <c r="G943" s="164">
        <f>$G$942+$E$943</f>
        <v>0</v>
      </c>
      <c r="H943" s="165">
        <f>$H$942+$F$943</f>
        <v>0</v>
      </c>
      <c r="I943" s="164">
        <f>$I$942+$G$943</f>
        <v>0</v>
      </c>
      <c r="J943" s="165">
        <f>$J$942+$H$943</f>
        <v>0</v>
      </c>
      <c r="K943" s="164">
        <f>$K$942+$I$943</f>
        <v>0</v>
      </c>
      <c r="L943" s="165">
        <f>$L$942+$J$943</f>
        <v>0</v>
      </c>
      <c r="M943" s="164">
        <f>$M$942+$K$943</f>
        <v>0</v>
      </c>
      <c r="N943" s="165">
        <f>$N$942+$L$943</f>
        <v>0</v>
      </c>
      <c r="O943" s="164">
        <f>$O$942+$M$943</f>
        <v>0</v>
      </c>
      <c r="P943" s="165">
        <f>$P$942+$N$943</f>
        <v>0</v>
      </c>
      <c r="Q943" s="164">
        <f>$Q$942+$O$943</f>
        <v>0</v>
      </c>
      <c r="R943" s="165">
        <f>$R$942+$P$943</f>
        <v>0</v>
      </c>
      <c r="S943" s="164">
        <f>$S$942+$Q$943</f>
        <v>0</v>
      </c>
      <c r="T943" s="165">
        <f>$T$942+$R$943</f>
        <v>0</v>
      </c>
      <c r="U943" s="164">
        <f>$U$942+$S$943</f>
        <v>0</v>
      </c>
      <c r="V943" s="165">
        <f>$V$942+$T$943</f>
        <v>0</v>
      </c>
      <c r="W943" s="164">
        <f>$W$942+$U$943</f>
        <v>1</v>
      </c>
      <c r="X943" s="165">
        <f>$X$942+$V$943</f>
        <v>0</v>
      </c>
      <c r="Y943" s="164">
        <f>$Y$942+$W$943</f>
        <v>1</v>
      </c>
      <c r="Z943" s="165">
        <f>$Z$942+$X$943</f>
        <v>0</v>
      </c>
      <c r="AA943" s="164">
        <f>$AA$942+$Y$943</f>
        <v>1</v>
      </c>
      <c r="AB943" s="165">
        <f>$AB$942+$Z$943</f>
        <v>0</v>
      </c>
      <c r="AC943" s="98">
        <f t="shared" si="14"/>
        <v>0</v>
      </c>
    </row>
    <row r="944" spans="1:32" ht="15" customHeight="1">
      <c r="A944">
        <v>1</v>
      </c>
      <c r="B944" s="994" t="str">
        <f>'06.01-ELETRICO E LUMINOTECNICO'!B483</f>
        <v>06.13.100.03</v>
      </c>
      <c r="C944" s="1021" t="str">
        <f>'06.01-ELETRICO E LUMINOTECNICO'!C483</f>
        <v>REMOÇÃO DE INSTALAÇÕES ELÉTRICAS (CABOS/ELETRODUTOS), INCLUSIVE RECOMPOSIÇÃO COM ARGAMASSA E ACABAMENTO EM MASSA LÁTEX</v>
      </c>
      <c r="D944" s="1025">
        <f>'06.01-ELETRICO E LUMINOTECNICO'!H483</f>
        <v>0</v>
      </c>
      <c r="E944" s="175"/>
      <c r="F944" s="161">
        <f>$E$944*$D$944</f>
        <v>0</v>
      </c>
      <c r="G944" s="176"/>
      <c r="H944" s="167">
        <f>$G$944*$D$944</f>
        <v>0</v>
      </c>
      <c r="I944" s="176"/>
      <c r="J944" s="167">
        <f>$I$944*$D$944</f>
        <v>0</v>
      </c>
      <c r="K944" s="176"/>
      <c r="L944" s="167">
        <f>$K$944*$D$944</f>
        <v>0</v>
      </c>
      <c r="M944" s="176"/>
      <c r="N944" s="167">
        <f>$M$944*$D$944</f>
        <v>0</v>
      </c>
      <c r="O944" s="176"/>
      <c r="P944" s="167">
        <f>$O$944*$D$944</f>
        <v>0</v>
      </c>
      <c r="Q944" s="176"/>
      <c r="R944" s="167">
        <f>$Q$944*$D$944</f>
        <v>0</v>
      </c>
      <c r="S944" s="176"/>
      <c r="T944" s="167">
        <f>$S$944*$D$944</f>
        <v>0</v>
      </c>
      <c r="U944" s="176"/>
      <c r="V944" s="167">
        <f>$U$944*$D$944</f>
        <v>0</v>
      </c>
      <c r="W944" s="176">
        <v>1</v>
      </c>
      <c r="X944" s="167">
        <f>$W$944*$D$944</f>
        <v>0</v>
      </c>
      <c r="Y944" s="176"/>
      <c r="Z944" s="167">
        <f>$Y$944*$D$944</f>
        <v>0</v>
      </c>
      <c r="AA944" s="176"/>
      <c r="AB944" s="167">
        <f>$AA$944*$D$944</f>
        <v>0</v>
      </c>
      <c r="AC944" s="98">
        <f t="shared" si="14"/>
        <v>0</v>
      </c>
      <c r="AF944" t="s">
        <v>2696</v>
      </c>
    </row>
    <row r="945" spans="1:32" ht="15" customHeight="1" thickBot="1">
      <c r="A945">
        <v>2</v>
      </c>
      <c r="B945" s="995"/>
      <c r="C945" s="1022"/>
      <c r="D945" s="1022"/>
      <c r="E945" s="162">
        <f>$E$944</f>
        <v>0</v>
      </c>
      <c r="F945" s="163">
        <f>$F$944</f>
        <v>0</v>
      </c>
      <c r="G945" s="164">
        <f>$G$944+$E$945</f>
        <v>0</v>
      </c>
      <c r="H945" s="165">
        <f>$H$944+$F$945</f>
        <v>0</v>
      </c>
      <c r="I945" s="164">
        <f>$I$944+$G$945</f>
        <v>0</v>
      </c>
      <c r="J945" s="165">
        <f>$J$944+$H$945</f>
        <v>0</v>
      </c>
      <c r="K945" s="164">
        <f>$K$944+$I$945</f>
        <v>0</v>
      </c>
      <c r="L945" s="165">
        <f>$L$944+$J$945</f>
        <v>0</v>
      </c>
      <c r="M945" s="164">
        <f>$M$944+$K$945</f>
        <v>0</v>
      </c>
      <c r="N945" s="165">
        <f>$N$944+$L$945</f>
        <v>0</v>
      </c>
      <c r="O945" s="164">
        <f>$O$944+$M$945</f>
        <v>0</v>
      </c>
      <c r="P945" s="165">
        <f>$P$944+$N$945</f>
        <v>0</v>
      </c>
      <c r="Q945" s="164">
        <f>$Q$944+$O$945</f>
        <v>0</v>
      </c>
      <c r="R945" s="165">
        <f>$R$944+$P$945</f>
        <v>0</v>
      </c>
      <c r="S945" s="164">
        <f>$S$944+$Q$945</f>
        <v>0</v>
      </c>
      <c r="T945" s="165">
        <f>$T$944+$R$945</f>
        <v>0</v>
      </c>
      <c r="U945" s="164">
        <f>$U$944+$S$945</f>
        <v>0</v>
      </c>
      <c r="V945" s="165">
        <f>$V$944+$T$945</f>
        <v>0</v>
      </c>
      <c r="W945" s="164">
        <f>$W$944+$U$945</f>
        <v>1</v>
      </c>
      <c r="X945" s="165">
        <f>$X$944+$V$945</f>
        <v>0</v>
      </c>
      <c r="Y945" s="164">
        <f>$Y$944+$W$945</f>
        <v>1</v>
      </c>
      <c r="Z945" s="165">
        <f>$Z$944+$X$945</f>
        <v>0</v>
      </c>
      <c r="AA945" s="164">
        <f>$AA$944+$Y$945</f>
        <v>1</v>
      </c>
      <c r="AB945" s="165">
        <f>$AB$944+$Z$945</f>
        <v>0</v>
      </c>
      <c r="AC945" s="98">
        <f t="shared" si="14"/>
        <v>0</v>
      </c>
    </row>
    <row r="946" spans="1:32" ht="15" customHeight="1">
      <c r="A946">
        <v>1</v>
      </c>
      <c r="B946" s="994" t="str">
        <f>'06.01-ELETRICO E LUMINOTECNICO'!B484</f>
        <v>06.13.100.04</v>
      </c>
      <c r="C946" s="1021" t="str">
        <f>'06.01-ELETRICO E LUMINOTECNICO'!C484</f>
        <v>QUADRO DE DISTRIBUIÇÃO COM BARRAMENTO TRIFÁSICO, DE SOBREPOR, EM CHAPA DE AÇO GALVANIZADO, PARA 24 DISJUNTORES DIN</v>
      </c>
      <c r="D946" s="1025">
        <f>'06.01-ELETRICO E LUMINOTECNICO'!H484</f>
        <v>0</v>
      </c>
      <c r="E946" s="175"/>
      <c r="F946" s="161">
        <f>$E$946*$D$946</f>
        <v>0</v>
      </c>
      <c r="G946" s="176"/>
      <c r="H946" s="167">
        <f>$G$946*$D$946</f>
        <v>0</v>
      </c>
      <c r="I946" s="176"/>
      <c r="J946" s="167">
        <f>$I$946*$D$946</f>
        <v>0</v>
      </c>
      <c r="K946" s="176"/>
      <c r="L946" s="167">
        <f>$K$946*$D$946</f>
        <v>0</v>
      </c>
      <c r="M946" s="176"/>
      <c r="N946" s="167">
        <f>$M$946*$D$946</f>
        <v>0</v>
      </c>
      <c r="O946" s="176"/>
      <c r="P946" s="167">
        <f>$O$946*$D$946</f>
        <v>0</v>
      </c>
      <c r="Q946" s="176"/>
      <c r="R946" s="167">
        <f>$Q$946*$D$946</f>
        <v>0</v>
      </c>
      <c r="S946" s="176"/>
      <c r="T946" s="167">
        <f>$S$946*$D$946</f>
        <v>0</v>
      </c>
      <c r="U946" s="176"/>
      <c r="V946" s="167">
        <f>$U$946*$D$946</f>
        <v>0</v>
      </c>
      <c r="W946" s="176">
        <v>1</v>
      </c>
      <c r="X946" s="167">
        <f>$W$946*$D$946</f>
        <v>0</v>
      </c>
      <c r="Y946" s="176"/>
      <c r="Z946" s="167">
        <f>$Y$946*$D$946</f>
        <v>0</v>
      </c>
      <c r="AA946" s="176"/>
      <c r="AB946" s="167">
        <f>$AA$946*$D$946</f>
        <v>0</v>
      </c>
      <c r="AC946" s="98">
        <f t="shared" si="14"/>
        <v>0</v>
      </c>
      <c r="AF946" t="s">
        <v>2697</v>
      </c>
    </row>
    <row r="947" spans="1:32" ht="15" customHeight="1" thickBot="1">
      <c r="A947">
        <v>2</v>
      </c>
      <c r="B947" s="995"/>
      <c r="C947" s="1022"/>
      <c r="D947" s="1022"/>
      <c r="E947" s="162">
        <f>$E$946</f>
        <v>0</v>
      </c>
      <c r="F947" s="163">
        <f>$F$946</f>
        <v>0</v>
      </c>
      <c r="G947" s="164">
        <f>$G$946+$E$947</f>
        <v>0</v>
      </c>
      <c r="H947" s="165">
        <f>$H$946+$F$947</f>
        <v>0</v>
      </c>
      <c r="I947" s="164">
        <f>$I$946+$G$947</f>
        <v>0</v>
      </c>
      <c r="J947" s="165">
        <f>$J$946+$H$947</f>
        <v>0</v>
      </c>
      <c r="K947" s="164">
        <f>$K$946+$I$947</f>
        <v>0</v>
      </c>
      <c r="L947" s="165">
        <f>$L$946+$J$947</f>
        <v>0</v>
      </c>
      <c r="M947" s="164">
        <f>$M$946+$K$947</f>
        <v>0</v>
      </c>
      <c r="N947" s="165">
        <f>$N$946+$L$947</f>
        <v>0</v>
      </c>
      <c r="O947" s="164">
        <f>$O$946+$M$947</f>
        <v>0</v>
      </c>
      <c r="P947" s="165">
        <f>$P$946+$N$947</f>
        <v>0</v>
      </c>
      <c r="Q947" s="164">
        <f>$Q$946+$O$947</f>
        <v>0</v>
      </c>
      <c r="R947" s="165">
        <f>$R$946+$P$947</f>
        <v>0</v>
      </c>
      <c r="S947" s="164">
        <f>$S$946+$Q$947</f>
        <v>0</v>
      </c>
      <c r="T947" s="165">
        <f>$T$946+$R$947</f>
        <v>0</v>
      </c>
      <c r="U947" s="164">
        <f>$U$946+$S$947</f>
        <v>0</v>
      </c>
      <c r="V947" s="165">
        <f>$V$946+$T$947</f>
        <v>0</v>
      </c>
      <c r="W947" s="164">
        <f>$W$946+$U$947</f>
        <v>1</v>
      </c>
      <c r="X947" s="165">
        <f>$X$946+$V$947</f>
        <v>0</v>
      </c>
      <c r="Y947" s="164">
        <f>$Y$946+$W$947</f>
        <v>1</v>
      </c>
      <c r="Z947" s="165">
        <f>$Z$946+$X$947</f>
        <v>0</v>
      </c>
      <c r="AA947" s="164">
        <f>$AA$946+$Y$947</f>
        <v>1</v>
      </c>
      <c r="AB947" s="165">
        <f>$AB$946+$Z$947</f>
        <v>0</v>
      </c>
      <c r="AC947" s="98">
        <f t="shared" si="14"/>
        <v>0</v>
      </c>
    </row>
    <row r="948" spans="1:32" ht="15" customHeight="1">
      <c r="A948">
        <v>1</v>
      </c>
      <c r="B948" s="994" t="str">
        <f>'06.01-ELETRICO E LUMINOTECNICO'!B485</f>
        <v>06.13.100.05</v>
      </c>
      <c r="C948" s="1021" t="str">
        <f>'06.01-ELETRICO E LUMINOTECNICO'!C485</f>
        <v>QUADRO DE DISTRIBUIÇÃO COM BARRAMENTO TRIFÁSICO, DE SOBREPOR, EM CHAPA DE AÇO GALVANIZADO, PARA 36 DISJUNTORES DIN</v>
      </c>
      <c r="D948" s="1025">
        <f>'06.01-ELETRICO E LUMINOTECNICO'!H485</f>
        <v>0</v>
      </c>
      <c r="E948" s="175"/>
      <c r="F948" s="161">
        <f>$E$948*$D$948</f>
        <v>0</v>
      </c>
      <c r="G948" s="176"/>
      <c r="H948" s="167">
        <f>$G$948*$D$948</f>
        <v>0</v>
      </c>
      <c r="I948" s="176"/>
      <c r="J948" s="167">
        <f>$I$948*$D$948</f>
        <v>0</v>
      </c>
      <c r="K948" s="176"/>
      <c r="L948" s="167">
        <f>$K$948*$D$948</f>
        <v>0</v>
      </c>
      <c r="M948" s="176"/>
      <c r="N948" s="167">
        <f>$M$948*$D$948</f>
        <v>0</v>
      </c>
      <c r="O948" s="176"/>
      <c r="P948" s="167">
        <f>$O$948*$D$948</f>
        <v>0</v>
      </c>
      <c r="Q948" s="176"/>
      <c r="R948" s="167">
        <f>$Q$948*$D$948</f>
        <v>0</v>
      </c>
      <c r="S948" s="176"/>
      <c r="T948" s="167">
        <f>$S$948*$D$948</f>
        <v>0</v>
      </c>
      <c r="U948" s="176"/>
      <c r="V948" s="167">
        <f>$U$948*$D$948</f>
        <v>0</v>
      </c>
      <c r="W948" s="176">
        <v>1</v>
      </c>
      <c r="X948" s="167">
        <f>$W$948*$D$948</f>
        <v>0</v>
      </c>
      <c r="Y948" s="176"/>
      <c r="Z948" s="167">
        <f>$Y$948*$D$948</f>
        <v>0</v>
      </c>
      <c r="AA948" s="176"/>
      <c r="AB948" s="167">
        <f>$AA$948*$D$948</f>
        <v>0</v>
      </c>
      <c r="AC948" s="98">
        <f t="shared" si="14"/>
        <v>0</v>
      </c>
      <c r="AF948" t="s">
        <v>2698</v>
      </c>
    </row>
    <row r="949" spans="1:32" ht="15" customHeight="1" thickBot="1">
      <c r="A949">
        <v>2</v>
      </c>
      <c r="B949" s="995"/>
      <c r="C949" s="1022"/>
      <c r="D949" s="1022"/>
      <c r="E949" s="162">
        <f>$E$948</f>
        <v>0</v>
      </c>
      <c r="F949" s="163">
        <f>$F$948</f>
        <v>0</v>
      </c>
      <c r="G949" s="164">
        <f>$G$948+$E$949</f>
        <v>0</v>
      </c>
      <c r="H949" s="165">
        <f>$H$948+$F$949</f>
        <v>0</v>
      </c>
      <c r="I949" s="164">
        <f>$I$948+$G$949</f>
        <v>0</v>
      </c>
      <c r="J949" s="165">
        <f>$J$948+$H$949</f>
        <v>0</v>
      </c>
      <c r="K949" s="164">
        <f>$K$948+$I$949</f>
        <v>0</v>
      </c>
      <c r="L949" s="165">
        <f>$L$948+$J$949</f>
        <v>0</v>
      </c>
      <c r="M949" s="164">
        <f>$M$948+$K$949</f>
        <v>0</v>
      </c>
      <c r="N949" s="165">
        <f>$N$948+$L$949</f>
        <v>0</v>
      </c>
      <c r="O949" s="164">
        <f>$O$948+$M$949</f>
        <v>0</v>
      </c>
      <c r="P949" s="165">
        <f>$P$948+$N$949</f>
        <v>0</v>
      </c>
      <c r="Q949" s="164">
        <f>$Q$948+$O$949</f>
        <v>0</v>
      </c>
      <c r="R949" s="165">
        <f>$R$948+$P$949</f>
        <v>0</v>
      </c>
      <c r="S949" s="164">
        <f>$S$948+$Q$949</f>
        <v>0</v>
      </c>
      <c r="T949" s="165">
        <f>$T$948+$R$949</f>
        <v>0</v>
      </c>
      <c r="U949" s="164">
        <f>$U$948+$S$949</f>
        <v>0</v>
      </c>
      <c r="V949" s="165">
        <f>$V$948+$T$949</f>
        <v>0</v>
      </c>
      <c r="W949" s="164">
        <f>$W$948+$U$949</f>
        <v>1</v>
      </c>
      <c r="X949" s="165">
        <f>$X$948+$V$949</f>
        <v>0</v>
      </c>
      <c r="Y949" s="164">
        <f>$Y$948+$W$949</f>
        <v>1</v>
      </c>
      <c r="Z949" s="165">
        <f>$Z$948+$X$949</f>
        <v>0</v>
      </c>
      <c r="AA949" s="164">
        <f>$AA$948+$Y$949</f>
        <v>1</v>
      </c>
      <c r="AB949" s="165">
        <f>$AB$948+$Z$949</f>
        <v>0</v>
      </c>
      <c r="AC949" s="98">
        <f t="shared" si="14"/>
        <v>0</v>
      </c>
    </row>
    <row r="950" spans="1:32" ht="15" customHeight="1">
      <c r="A950">
        <v>1</v>
      </c>
      <c r="B950" s="994" t="str">
        <f>'06.01-ELETRICO E LUMINOTECNICO'!B486</f>
        <v>06.13.100.06</v>
      </c>
      <c r="C950" s="1021" t="str">
        <f>'06.01-ELETRICO E LUMINOTECNICO'!C486</f>
        <v>QUADRO DE DISTRIBUIÇÃO COM BARRAMENTO TRIFÁSICO, DE SOBREPOR, EM CHAPA DE AÇO GALVANIZADO, 72 MÓDULOS</v>
      </c>
      <c r="D950" s="1025">
        <f>'06.01-ELETRICO E LUMINOTECNICO'!H486</f>
        <v>0</v>
      </c>
      <c r="E950" s="175"/>
      <c r="F950" s="161">
        <f>$E$950*$D$950</f>
        <v>0</v>
      </c>
      <c r="G950" s="176"/>
      <c r="H950" s="167">
        <f>$G$950*$D$950</f>
        <v>0</v>
      </c>
      <c r="I950" s="176"/>
      <c r="J950" s="167">
        <f>$I$950*$D$950</f>
        <v>0</v>
      </c>
      <c r="K950" s="176"/>
      <c r="L950" s="167">
        <f>$K$950*$D$950</f>
        <v>0</v>
      </c>
      <c r="M950" s="176"/>
      <c r="N950" s="167">
        <f>$M$950*$D$950</f>
        <v>0</v>
      </c>
      <c r="O950" s="176"/>
      <c r="P950" s="167">
        <f>$O$950*$D$950</f>
        <v>0</v>
      </c>
      <c r="Q950" s="176"/>
      <c r="R950" s="167">
        <f>$Q$950*$D$950</f>
        <v>0</v>
      </c>
      <c r="S950" s="176"/>
      <c r="T950" s="167">
        <f>$S$950*$D$950</f>
        <v>0</v>
      </c>
      <c r="U950" s="176"/>
      <c r="V950" s="167">
        <f>$U$950*$D$950</f>
        <v>0</v>
      </c>
      <c r="W950" s="176">
        <v>1</v>
      </c>
      <c r="X950" s="167">
        <f>$W$950*$D$950</f>
        <v>0</v>
      </c>
      <c r="Y950" s="176"/>
      <c r="Z950" s="167">
        <f>$Y$950*$D$950</f>
        <v>0</v>
      </c>
      <c r="AA950" s="176"/>
      <c r="AB950" s="167">
        <f>$AA$950*$D$950</f>
        <v>0</v>
      </c>
      <c r="AC950" s="98">
        <f t="shared" si="14"/>
        <v>0</v>
      </c>
      <c r="AF950" t="s">
        <v>2699</v>
      </c>
    </row>
    <row r="951" spans="1:32" ht="15" customHeight="1" thickBot="1">
      <c r="A951">
        <v>2</v>
      </c>
      <c r="B951" s="995"/>
      <c r="C951" s="1022"/>
      <c r="D951" s="1022"/>
      <c r="E951" s="162">
        <f>$E$950</f>
        <v>0</v>
      </c>
      <c r="F951" s="163">
        <f>$F$950</f>
        <v>0</v>
      </c>
      <c r="G951" s="164">
        <f>$G$950+$E$951</f>
        <v>0</v>
      </c>
      <c r="H951" s="165">
        <f>$H$950+$F$951</f>
        <v>0</v>
      </c>
      <c r="I951" s="164">
        <f>$I$950+$G$951</f>
        <v>0</v>
      </c>
      <c r="J951" s="165">
        <f>$J$950+$H$951</f>
        <v>0</v>
      </c>
      <c r="K951" s="164">
        <f>$K$950+$I$951</f>
        <v>0</v>
      </c>
      <c r="L951" s="165">
        <f>$L$950+$J$951</f>
        <v>0</v>
      </c>
      <c r="M951" s="164">
        <f>$M$950+$K$951</f>
        <v>0</v>
      </c>
      <c r="N951" s="165">
        <f>$N$950+$L$951</f>
        <v>0</v>
      </c>
      <c r="O951" s="164">
        <f>$O$950+$M$951</f>
        <v>0</v>
      </c>
      <c r="P951" s="165">
        <f>$P$950+$N$951</f>
        <v>0</v>
      </c>
      <c r="Q951" s="164">
        <f>$Q$950+$O$951</f>
        <v>0</v>
      </c>
      <c r="R951" s="165">
        <f>$R$950+$P$951</f>
        <v>0</v>
      </c>
      <c r="S951" s="164">
        <f>$S$950+$Q$951</f>
        <v>0</v>
      </c>
      <c r="T951" s="165">
        <f>$T$950+$R$951</f>
        <v>0</v>
      </c>
      <c r="U951" s="164">
        <f>$U$950+$S$951</f>
        <v>0</v>
      </c>
      <c r="V951" s="165">
        <f>$V$950+$T$951</f>
        <v>0</v>
      </c>
      <c r="W951" s="164">
        <f>$W$950+$U$951</f>
        <v>1</v>
      </c>
      <c r="X951" s="165">
        <f>$X$950+$V$951</f>
        <v>0</v>
      </c>
      <c r="Y951" s="164">
        <f>$Y$950+$W$951</f>
        <v>1</v>
      </c>
      <c r="Z951" s="165">
        <f>$Z$950+$X$951</f>
        <v>0</v>
      </c>
      <c r="AA951" s="164">
        <f>$AA$950+$Y$951</f>
        <v>1</v>
      </c>
      <c r="AB951" s="165">
        <f>$AB$950+$Z$951</f>
        <v>0</v>
      </c>
      <c r="AC951" s="98">
        <f t="shared" si="14"/>
        <v>0</v>
      </c>
    </row>
    <row r="952" spans="1:32" ht="15" customHeight="1">
      <c r="A952">
        <v>1</v>
      </c>
      <c r="B952" s="994" t="str">
        <f>'06.01-ELETRICO E LUMINOTECNICO'!B487</f>
        <v>06.13.100.07</v>
      </c>
      <c r="C952" s="1021" t="str">
        <f>'06.01-ELETRICO E LUMINOTECNICO'!C487</f>
        <v>DISJUNTOR DR TETRAPOLAR 16A - FORNECIMENTO E INSTALAÇÃO</v>
      </c>
      <c r="D952" s="1025">
        <f>'06.01-ELETRICO E LUMINOTECNICO'!H487</f>
        <v>0</v>
      </c>
      <c r="E952" s="175"/>
      <c r="F952" s="161">
        <f>$E$952*$D$952</f>
        <v>0</v>
      </c>
      <c r="G952" s="176"/>
      <c r="H952" s="167">
        <f>$G$952*$D$952</f>
        <v>0</v>
      </c>
      <c r="I952" s="176"/>
      <c r="J952" s="167">
        <f>$I$952*$D$952</f>
        <v>0</v>
      </c>
      <c r="K952" s="176"/>
      <c r="L952" s="167">
        <f>$K$952*$D$952</f>
        <v>0</v>
      </c>
      <c r="M952" s="176"/>
      <c r="N952" s="167">
        <f>$M$952*$D$952</f>
        <v>0</v>
      </c>
      <c r="O952" s="176"/>
      <c r="P952" s="167">
        <f>$O$952*$D$952</f>
        <v>0</v>
      </c>
      <c r="Q952" s="176"/>
      <c r="R952" s="167">
        <f>$Q$952*$D$952</f>
        <v>0</v>
      </c>
      <c r="S952" s="176"/>
      <c r="T952" s="167">
        <f>$S$952*$D$952</f>
        <v>0</v>
      </c>
      <c r="U952" s="176"/>
      <c r="V952" s="167">
        <f>$U$952*$D$952</f>
        <v>0</v>
      </c>
      <c r="W952" s="176">
        <v>1</v>
      </c>
      <c r="X952" s="167">
        <f>$W$952*$D$952</f>
        <v>0</v>
      </c>
      <c r="Y952" s="176"/>
      <c r="Z952" s="167">
        <f>$Y$952*$D$952</f>
        <v>0</v>
      </c>
      <c r="AA952" s="176"/>
      <c r="AB952" s="167">
        <f>$AA$952*$D$952</f>
        <v>0</v>
      </c>
      <c r="AC952" s="98">
        <f t="shared" si="14"/>
        <v>0</v>
      </c>
      <c r="AF952" t="s">
        <v>2700</v>
      </c>
    </row>
    <row r="953" spans="1:32" ht="15" customHeight="1" thickBot="1">
      <c r="A953">
        <v>2</v>
      </c>
      <c r="B953" s="995"/>
      <c r="C953" s="1022"/>
      <c r="D953" s="1022"/>
      <c r="E953" s="162">
        <f>$E$952</f>
        <v>0</v>
      </c>
      <c r="F953" s="163">
        <f>$F$952</f>
        <v>0</v>
      </c>
      <c r="G953" s="164">
        <f>$G$952+$E$953</f>
        <v>0</v>
      </c>
      <c r="H953" s="165">
        <f>$H$952+$F$953</f>
        <v>0</v>
      </c>
      <c r="I953" s="164">
        <f>$I$952+$G$953</f>
        <v>0</v>
      </c>
      <c r="J953" s="165">
        <f>$J$952+$H$953</f>
        <v>0</v>
      </c>
      <c r="K953" s="164">
        <f>$K$952+$I$953</f>
        <v>0</v>
      </c>
      <c r="L953" s="165">
        <f>$L$952+$J$953</f>
        <v>0</v>
      </c>
      <c r="M953" s="164">
        <f>$M$952+$K$953</f>
        <v>0</v>
      </c>
      <c r="N953" s="165">
        <f>$N$952+$L$953</f>
        <v>0</v>
      </c>
      <c r="O953" s="164">
        <f>$O$952+$M$953</f>
        <v>0</v>
      </c>
      <c r="P953" s="165">
        <f>$P$952+$N$953</f>
        <v>0</v>
      </c>
      <c r="Q953" s="164">
        <f>$Q$952+$O$953</f>
        <v>0</v>
      </c>
      <c r="R953" s="165">
        <f>$R$952+$P$953</f>
        <v>0</v>
      </c>
      <c r="S953" s="164">
        <f>$S$952+$Q$953</f>
        <v>0</v>
      </c>
      <c r="T953" s="165">
        <f>$T$952+$R$953</f>
        <v>0</v>
      </c>
      <c r="U953" s="164">
        <f>$U$952+$S$953</f>
        <v>0</v>
      </c>
      <c r="V953" s="165">
        <f>$V$952+$T$953</f>
        <v>0</v>
      </c>
      <c r="W953" s="164">
        <f>$W$952+$U$953</f>
        <v>1</v>
      </c>
      <c r="X953" s="165">
        <f>$X$952+$V$953</f>
        <v>0</v>
      </c>
      <c r="Y953" s="164">
        <f>$Y$952+$W$953</f>
        <v>1</v>
      </c>
      <c r="Z953" s="165">
        <f>$Z$952+$X$953</f>
        <v>0</v>
      </c>
      <c r="AA953" s="164">
        <f>$AA$952+$Y$953</f>
        <v>1</v>
      </c>
      <c r="AB953" s="165">
        <f>$AB$952+$Z$953</f>
        <v>0</v>
      </c>
      <c r="AC953" s="98">
        <f t="shared" si="14"/>
        <v>0</v>
      </c>
    </row>
    <row r="954" spans="1:32" ht="15" customHeight="1">
      <c r="A954">
        <v>1</v>
      </c>
      <c r="B954" s="994" t="str">
        <f>'06.01-ELETRICO E LUMINOTECNICO'!B488</f>
        <v>06.13.100.08</v>
      </c>
      <c r="C954" s="1021" t="str">
        <f>'06.01-ELETRICO E LUMINOTECNICO'!C488</f>
        <v>DISJUNTOR DR TETRAPOLAR 20A - FORNECIMENTO E INSTALAÇÃO</v>
      </c>
      <c r="D954" s="1025">
        <f>'06.01-ELETRICO E LUMINOTECNICO'!H488</f>
        <v>0</v>
      </c>
      <c r="E954" s="175"/>
      <c r="F954" s="161">
        <f>$E$954*$D$954</f>
        <v>0</v>
      </c>
      <c r="G954" s="176"/>
      <c r="H954" s="167">
        <f>$G$954*$D$954</f>
        <v>0</v>
      </c>
      <c r="I954" s="176"/>
      <c r="J954" s="167">
        <f>$I$954*$D$954</f>
        <v>0</v>
      </c>
      <c r="K954" s="176"/>
      <c r="L954" s="167">
        <f>$K$954*$D$954</f>
        <v>0</v>
      </c>
      <c r="M954" s="176"/>
      <c r="N954" s="167">
        <f>$M$954*$D$954</f>
        <v>0</v>
      </c>
      <c r="O954" s="176"/>
      <c r="P954" s="167">
        <f>$O$954*$D$954</f>
        <v>0</v>
      </c>
      <c r="Q954" s="176"/>
      <c r="R954" s="167">
        <f>$Q$954*$D$954</f>
        <v>0</v>
      </c>
      <c r="S954" s="176"/>
      <c r="T954" s="167">
        <f>$S$954*$D$954</f>
        <v>0</v>
      </c>
      <c r="U954" s="176"/>
      <c r="V954" s="167">
        <f>$U$954*$D$954</f>
        <v>0</v>
      </c>
      <c r="W954" s="176">
        <v>1</v>
      </c>
      <c r="X954" s="167">
        <f>$W$954*$D$954</f>
        <v>0</v>
      </c>
      <c r="Y954" s="176"/>
      <c r="Z954" s="167">
        <f>$Y$954*$D$954</f>
        <v>0</v>
      </c>
      <c r="AA954" s="176"/>
      <c r="AB954" s="167">
        <f>$AA$954*$D$954</f>
        <v>0</v>
      </c>
      <c r="AC954" s="98">
        <f t="shared" si="14"/>
        <v>0</v>
      </c>
      <c r="AF954" t="s">
        <v>2701</v>
      </c>
    </row>
    <row r="955" spans="1:32" ht="15" customHeight="1" thickBot="1">
      <c r="A955">
        <v>2</v>
      </c>
      <c r="B955" s="995"/>
      <c r="C955" s="1022"/>
      <c r="D955" s="1022"/>
      <c r="E955" s="162">
        <f>$E$954</f>
        <v>0</v>
      </c>
      <c r="F955" s="163">
        <f>$F$954</f>
        <v>0</v>
      </c>
      <c r="G955" s="164">
        <f>$G$954+$E$955</f>
        <v>0</v>
      </c>
      <c r="H955" s="165">
        <f>$H$954+$F$955</f>
        <v>0</v>
      </c>
      <c r="I955" s="164">
        <f>$I$954+$G$955</f>
        <v>0</v>
      </c>
      <c r="J955" s="165">
        <f>$J$954+$H$955</f>
        <v>0</v>
      </c>
      <c r="K955" s="164">
        <f>$K$954+$I$955</f>
        <v>0</v>
      </c>
      <c r="L955" s="165">
        <f>$L$954+$J$955</f>
        <v>0</v>
      </c>
      <c r="M955" s="164">
        <f>$M$954+$K$955</f>
        <v>0</v>
      </c>
      <c r="N955" s="165">
        <f>$N$954+$L$955</f>
        <v>0</v>
      </c>
      <c r="O955" s="164">
        <f>$O$954+$M$955</f>
        <v>0</v>
      </c>
      <c r="P955" s="165">
        <f>$P$954+$N$955</f>
        <v>0</v>
      </c>
      <c r="Q955" s="164">
        <f>$Q$954+$O$955</f>
        <v>0</v>
      </c>
      <c r="R955" s="165">
        <f>$R$954+$P$955</f>
        <v>0</v>
      </c>
      <c r="S955" s="164">
        <f>$S$954+$Q$955</f>
        <v>0</v>
      </c>
      <c r="T955" s="165">
        <f>$T$954+$R$955</f>
        <v>0</v>
      </c>
      <c r="U955" s="164">
        <f>$U$954+$S$955</f>
        <v>0</v>
      </c>
      <c r="V955" s="165">
        <f>$V$954+$T$955</f>
        <v>0</v>
      </c>
      <c r="W955" s="164">
        <f>$W$954+$U$955</f>
        <v>1</v>
      </c>
      <c r="X955" s="165">
        <f>$X$954+$V$955</f>
        <v>0</v>
      </c>
      <c r="Y955" s="164">
        <f>$Y$954+$W$955</f>
        <v>1</v>
      </c>
      <c r="Z955" s="165">
        <f>$Z$954+$X$955</f>
        <v>0</v>
      </c>
      <c r="AA955" s="164">
        <f>$AA$954+$Y$955</f>
        <v>1</v>
      </c>
      <c r="AB955" s="165">
        <f>$AB$954+$Z$955</f>
        <v>0</v>
      </c>
      <c r="AC955" s="98">
        <f t="shared" si="14"/>
        <v>0</v>
      </c>
    </row>
    <row r="956" spans="1:32" ht="15" customHeight="1">
      <c r="A956">
        <v>1</v>
      </c>
      <c r="B956" s="994" t="str">
        <f>'06.01-ELETRICO E LUMINOTECNICO'!B489</f>
        <v>06.13.100.09</v>
      </c>
      <c r="C956" s="1021" t="str">
        <f>'06.01-ELETRICO E LUMINOTECNICO'!C489</f>
        <v>DISJUNTOR DR TETRAPOLAR 25A - FORNECIMENTO E INSTALAÇÃO</v>
      </c>
      <c r="D956" s="1025">
        <f>'06.01-ELETRICO E LUMINOTECNICO'!H489</f>
        <v>0</v>
      </c>
      <c r="E956" s="175"/>
      <c r="F956" s="161">
        <f>$E$956*$D$956</f>
        <v>0</v>
      </c>
      <c r="G956" s="176"/>
      <c r="H956" s="167">
        <f>$G$956*$D$956</f>
        <v>0</v>
      </c>
      <c r="I956" s="176"/>
      <c r="J956" s="167">
        <f>$I$956*$D$956</f>
        <v>0</v>
      </c>
      <c r="K956" s="176"/>
      <c r="L956" s="167">
        <f>$K$956*$D$956</f>
        <v>0</v>
      </c>
      <c r="M956" s="176"/>
      <c r="N956" s="167">
        <f>$M$956*$D$956</f>
        <v>0</v>
      </c>
      <c r="O956" s="176"/>
      <c r="P956" s="167">
        <f>$O$956*$D$956</f>
        <v>0</v>
      </c>
      <c r="Q956" s="176"/>
      <c r="R956" s="167">
        <f>$Q$956*$D$956</f>
        <v>0</v>
      </c>
      <c r="S956" s="176"/>
      <c r="T956" s="167">
        <f>$S$956*$D$956</f>
        <v>0</v>
      </c>
      <c r="U956" s="176"/>
      <c r="V956" s="167">
        <f>$U$956*$D$956</f>
        <v>0</v>
      </c>
      <c r="W956" s="176">
        <v>1</v>
      </c>
      <c r="X956" s="167">
        <f>$W$956*$D$956</f>
        <v>0</v>
      </c>
      <c r="Y956" s="176"/>
      <c r="Z956" s="167">
        <f>$Y$956*$D$956</f>
        <v>0</v>
      </c>
      <c r="AA956" s="176"/>
      <c r="AB956" s="167">
        <f>$AA$956*$D$956</f>
        <v>0</v>
      </c>
      <c r="AC956" s="98">
        <f t="shared" si="14"/>
        <v>0</v>
      </c>
      <c r="AF956" t="s">
        <v>2702</v>
      </c>
    </row>
    <row r="957" spans="1:32" ht="15" customHeight="1" thickBot="1">
      <c r="A957">
        <v>2</v>
      </c>
      <c r="B957" s="995"/>
      <c r="C957" s="1022"/>
      <c r="D957" s="1022"/>
      <c r="E957" s="162">
        <f>$E$956</f>
        <v>0</v>
      </c>
      <c r="F957" s="163">
        <f>$F$956</f>
        <v>0</v>
      </c>
      <c r="G957" s="164">
        <f>$G$956+$E$957</f>
        <v>0</v>
      </c>
      <c r="H957" s="165">
        <f>$H$956+$F$957</f>
        <v>0</v>
      </c>
      <c r="I957" s="164">
        <f>$I$956+$G$957</f>
        <v>0</v>
      </c>
      <c r="J957" s="165">
        <f>$J$956+$H$957</f>
        <v>0</v>
      </c>
      <c r="K957" s="164">
        <f>$K$956+$I$957</f>
        <v>0</v>
      </c>
      <c r="L957" s="165">
        <f>$L$956+$J$957</f>
        <v>0</v>
      </c>
      <c r="M957" s="164">
        <f>$M$956+$K$957</f>
        <v>0</v>
      </c>
      <c r="N957" s="165">
        <f>$N$956+$L$957</f>
        <v>0</v>
      </c>
      <c r="O957" s="164">
        <f>$O$956+$M$957</f>
        <v>0</v>
      </c>
      <c r="P957" s="165">
        <f>$P$956+$N$957</f>
        <v>0</v>
      </c>
      <c r="Q957" s="164">
        <f>$Q$956+$O$957</f>
        <v>0</v>
      </c>
      <c r="R957" s="165">
        <f>$R$956+$P$957</f>
        <v>0</v>
      </c>
      <c r="S957" s="164">
        <f>$S$956+$Q$957</f>
        <v>0</v>
      </c>
      <c r="T957" s="165">
        <f>$T$956+$R$957</f>
        <v>0</v>
      </c>
      <c r="U957" s="164">
        <f>$U$956+$S$957</f>
        <v>0</v>
      </c>
      <c r="V957" s="165">
        <f>$V$956+$T$957</f>
        <v>0</v>
      </c>
      <c r="W957" s="164">
        <f>$W$956+$U$957</f>
        <v>1</v>
      </c>
      <c r="X957" s="165">
        <f>$X$956+$V$957</f>
        <v>0</v>
      </c>
      <c r="Y957" s="164">
        <f>$Y$956+$W$957</f>
        <v>1</v>
      </c>
      <c r="Z957" s="165">
        <f>$Z$956+$X$957</f>
        <v>0</v>
      </c>
      <c r="AA957" s="164">
        <f>$AA$956+$Y$957</f>
        <v>1</v>
      </c>
      <c r="AB957" s="165">
        <f>$AB$956+$Z$957</f>
        <v>0</v>
      </c>
      <c r="AC957" s="98">
        <f t="shared" si="14"/>
        <v>0</v>
      </c>
    </row>
    <row r="958" spans="1:32" ht="15" customHeight="1">
      <c r="A958">
        <v>1</v>
      </c>
      <c r="B958" s="994" t="str">
        <f>'06.01-ELETRICO E LUMINOTECNICO'!B490</f>
        <v>06.13.100.10</v>
      </c>
      <c r="C958" s="1021" t="str">
        <f>'06.01-ELETRICO E LUMINOTECNICO'!C490</f>
        <v>DISPOSITIVO DPS 45KA-275V - FORNECIMENTO E INSTALAÇÃO</v>
      </c>
      <c r="D958" s="1025">
        <f>'06.01-ELETRICO E LUMINOTECNICO'!H490</f>
        <v>0</v>
      </c>
      <c r="E958" s="175"/>
      <c r="F958" s="161">
        <f>$E$958*$D$958</f>
        <v>0</v>
      </c>
      <c r="G958" s="176"/>
      <c r="H958" s="167">
        <f>$G$958*$D$958</f>
        <v>0</v>
      </c>
      <c r="I958" s="176"/>
      <c r="J958" s="167">
        <f>$I$958*$D$958</f>
        <v>0</v>
      </c>
      <c r="K958" s="176"/>
      <c r="L958" s="167">
        <f>$K$958*$D$958</f>
        <v>0</v>
      </c>
      <c r="M958" s="176"/>
      <c r="N958" s="167">
        <f>$M$958*$D$958</f>
        <v>0</v>
      </c>
      <c r="O958" s="176"/>
      <c r="P958" s="167">
        <f>$O$958*$D$958</f>
        <v>0</v>
      </c>
      <c r="Q958" s="176"/>
      <c r="R958" s="167">
        <f>$Q$958*$D$958</f>
        <v>0</v>
      </c>
      <c r="S958" s="176"/>
      <c r="T958" s="167">
        <f>$S$958*$D$958</f>
        <v>0</v>
      </c>
      <c r="U958" s="176"/>
      <c r="V958" s="167">
        <f>$U$958*$D$958</f>
        <v>0</v>
      </c>
      <c r="W958" s="176">
        <v>1</v>
      </c>
      <c r="X958" s="167">
        <f>$W$958*$D$958</f>
        <v>0</v>
      </c>
      <c r="Y958" s="176"/>
      <c r="Z958" s="167">
        <f>$Y$958*$D$958</f>
        <v>0</v>
      </c>
      <c r="AA958" s="176"/>
      <c r="AB958" s="167">
        <f>$AA$958*$D$958</f>
        <v>0</v>
      </c>
      <c r="AC958" s="98">
        <f t="shared" si="14"/>
        <v>0</v>
      </c>
      <c r="AF958" t="s">
        <v>2703</v>
      </c>
    </row>
    <row r="959" spans="1:32" ht="15" customHeight="1" thickBot="1">
      <c r="A959">
        <v>2</v>
      </c>
      <c r="B959" s="995"/>
      <c r="C959" s="1022"/>
      <c r="D959" s="1022"/>
      <c r="E959" s="162">
        <f>$E$958</f>
        <v>0</v>
      </c>
      <c r="F959" s="163">
        <f>$F$958</f>
        <v>0</v>
      </c>
      <c r="G959" s="164">
        <f>$G$958+$E$959</f>
        <v>0</v>
      </c>
      <c r="H959" s="165">
        <f>$H$958+$F$959</f>
        <v>0</v>
      </c>
      <c r="I959" s="164">
        <f>$I$958+$G$959</f>
        <v>0</v>
      </c>
      <c r="J959" s="165">
        <f>$J$958+$H$959</f>
        <v>0</v>
      </c>
      <c r="K959" s="164">
        <f>$K$958+$I$959</f>
        <v>0</v>
      </c>
      <c r="L959" s="165">
        <f>$L$958+$J$959</f>
        <v>0</v>
      </c>
      <c r="M959" s="164">
        <f>$M$958+$K$959</f>
        <v>0</v>
      </c>
      <c r="N959" s="165">
        <f>$N$958+$L$959</f>
        <v>0</v>
      </c>
      <c r="O959" s="164">
        <f>$O$958+$M$959</f>
        <v>0</v>
      </c>
      <c r="P959" s="165">
        <f>$P$958+$N$959</f>
        <v>0</v>
      </c>
      <c r="Q959" s="164">
        <f>$Q$958+$O$959</f>
        <v>0</v>
      </c>
      <c r="R959" s="165">
        <f>$R$958+$P$959</f>
        <v>0</v>
      </c>
      <c r="S959" s="164">
        <f>$S$958+$Q$959</f>
        <v>0</v>
      </c>
      <c r="T959" s="165">
        <f>$T$958+$R$959</f>
        <v>0</v>
      </c>
      <c r="U959" s="164">
        <f>$U$958+$S$959</f>
        <v>0</v>
      </c>
      <c r="V959" s="165">
        <f>$V$958+$T$959</f>
        <v>0</v>
      </c>
      <c r="W959" s="164">
        <f>$W$958+$U$959</f>
        <v>1</v>
      </c>
      <c r="X959" s="165">
        <f>$X$958+$V$959</f>
        <v>0</v>
      </c>
      <c r="Y959" s="164">
        <f>$Y$958+$W$959</f>
        <v>1</v>
      </c>
      <c r="Z959" s="165">
        <f>$Z$958+$X$959</f>
        <v>0</v>
      </c>
      <c r="AA959" s="164">
        <f>$AA$958+$Y$959</f>
        <v>1</v>
      </c>
      <c r="AB959" s="165">
        <f>$AB$958+$Z$959</f>
        <v>0</v>
      </c>
      <c r="AC959" s="98">
        <f t="shared" si="14"/>
        <v>0</v>
      </c>
    </row>
    <row r="960" spans="1:32" ht="15" customHeight="1">
      <c r="A960">
        <v>1</v>
      </c>
      <c r="B960" s="994" t="str">
        <f>'06.01-ELETRICO E LUMINOTECNICO'!B491</f>
        <v>06.13.100.11</v>
      </c>
      <c r="C960" s="1021" t="str">
        <f>'06.01-ELETRICO E LUMINOTECNICO'!C491</f>
        <v>DISJUNTOR MONOPOLAR TIPO DIN, CORRENTE NOMINAL DE 10A - FORNECIMENTO E INSTALAÇÃO. AF_07/2025</v>
      </c>
      <c r="D960" s="1025">
        <f>'06.01-ELETRICO E LUMINOTECNICO'!H491</f>
        <v>0</v>
      </c>
      <c r="E960" s="175"/>
      <c r="F960" s="161">
        <f>$E$960*$D$960</f>
        <v>0</v>
      </c>
      <c r="G960" s="176"/>
      <c r="H960" s="167">
        <f>$G$960*$D$960</f>
        <v>0</v>
      </c>
      <c r="I960" s="176"/>
      <c r="J960" s="167">
        <f>$I$960*$D$960</f>
        <v>0</v>
      </c>
      <c r="K960" s="176"/>
      <c r="L960" s="167">
        <f>$K$960*$D$960</f>
        <v>0</v>
      </c>
      <c r="M960" s="176"/>
      <c r="N960" s="167">
        <f>$M$960*$D$960</f>
        <v>0</v>
      </c>
      <c r="O960" s="176"/>
      <c r="P960" s="167">
        <f>$O$960*$D$960</f>
        <v>0</v>
      </c>
      <c r="Q960" s="176"/>
      <c r="R960" s="167">
        <f>$Q$960*$D$960</f>
        <v>0</v>
      </c>
      <c r="S960" s="176"/>
      <c r="T960" s="167">
        <f>$S$960*$D$960</f>
        <v>0</v>
      </c>
      <c r="U960" s="176"/>
      <c r="V960" s="167">
        <f>$U$960*$D$960</f>
        <v>0</v>
      </c>
      <c r="W960" s="176">
        <v>1</v>
      </c>
      <c r="X960" s="167">
        <f>$W$960*$D$960</f>
        <v>0</v>
      </c>
      <c r="Y960" s="176"/>
      <c r="Z960" s="167">
        <f>$Y$960*$D$960</f>
        <v>0</v>
      </c>
      <c r="AA960" s="176"/>
      <c r="AB960" s="167">
        <f>$AA$960*$D$960</f>
        <v>0</v>
      </c>
      <c r="AC960" s="98">
        <f t="shared" si="14"/>
        <v>0</v>
      </c>
      <c r="AF960" t="s">
        <v>2704</v>
      </c>
    </row>
    <row r="961" spans="1:32" ht="15" customHeight="1" thickBot="1">
      <c r="A961">
        <v>2</v>
      </c>
      <c r="B961" s="995"/>
      <c r="C961" s="1022"/>
      <c r="D961" s="1022"/>
      <c r="E961" s="162">
        <f>$E$960</f>
        <v>0</v>
      </c>
      <c r="F961" s="163">
        <f>$F$960</f>
        <v>0</v>
      </c>
      <c r="G961" s="164">
        <f>$G$960+$E$961</f>
        <v>0</v>
      </c>
      <c r="H961" s="165">
        <f>$H$960+$F$961</f>
        <v>0</v>
      </c>
      <c r="I961" s="164">
        <f>$I$960+$G$961</f>
        <v>0</v>
      </c>
      <c r="J961" s="165">
        <f>$J$960+$H$961</f>
        <v>0</v>
      </c>
      <c r="K961" s="164">
        <f>$K$960+$I$961</f>
        <v>0</v>
      </c>
      <c r="L961" s="165">
        <f>$L$960+$J$961</f>
        <v>0</v>
      </c>
      <c r="M961" s="164">
        <f>$M$960+$K$961</f>
        <v>0</v>
      </c>
      <c r="N961" s="165">
        <f>$N$960+$L$961</f>
        <v>0</v>
      </c>
      <c r="O961" s="164">
        <f>$O$960+$M$961</f>
        <v>0</v>
      </c>
      <c r="P961" s="165">
        <f>$P$960+$N$961</f>
        <v>0</v>
      </c>
      <c r="Q961" s="164">
        <f>$Q$960+$O$961</f>
        <v>0</v>
      </c>
      <c r="R961" s="165">
        <f>$R$960+$P$961</f>
        <v>0</v>
      </c>
      <c r="S961" s="164">
        <f>$S$960+$Q$961</f>
        <v>0</v>
      </c>
      <c r="T961" s="165">
        <f>$T$960+$R$961</f>
        <v>0</v>
      </c>
      <c r="U961" s="164">
        <f>$U$960+$S$961</f>
        <v>0</v>
      </c>
      <c r="V961" s="165">
        <f>$V$960+$T$961</f>
        <v>0</v>
      </c>
      <c r="W961" s="164">
        <f>$W$960+$U$961</f>
        <v>1</v>
      </c>
      <c r="X961" s="165">
        <f>$X$960+$V$961</f>
        <v>0</v>
      </c>
      <c r="Y961" s="164">
        <f>$Y$960+$W$961</f>
        <v>1</v>
      </c>
      <c r="Z961" s="165">
        <f>$Z$960+$X$961</f>
        <v>0</v>
      </c>
      <c r="AA961" s="164">
        <f>$AA$960+$Y$961</f>
        <v>1</v>
      </c>
      <c r="AB961" s="165">
        <f>$AB$960+$Z$961</f>
        <v>0</v>
      </c>
      <c r="AC961" s="98">
        <f t="shared" si="14"/>
        <v>0</v>
      </c>
    </row>
    <row r="962" spans="1:32" ht="15" customHeight="1">
      <c r="A962">
        <v>1</v>
      </c>
      <c r="B962" s="994" t="str">
        <f>'06.01-ELETRICO E LUMINOTECNICO'!B492</f>
        <v>06.13.100.12</v>
      </c>
      <c r="C962" s="1021" t="str">
        <f>'06.01-ELETRICO E LUMINOTECNICO'!C492</f>
        <v>DISJUNTOR MONOPOLAR TIPO DIN, CORRENTE NOMINAL DE 16A - FORNECIMENTO E INSTALAÇÃO. AF_07/2025</v>
      </c>
      <c r="D962" s="1025">
        <f>'06.01-ELETRICO E LUMINOTECNICO'!H492</f>
        <v>0</v>
      </c>
      <c r="E962" s="175"/>
      <c r="F962" s="161">
        <f>$E$962*$D$962</f>
        <v>0</v>
      </c>
      <c r="G962" s="176"/>
      <c r="H962" s="167">
        <f>$G$962*$D$962</f>
        <v>0</v>
      </c>
      <c r="I962" s="176"/>
      <c r="J962" s="167">
        <f>$I$962*$D$962</f>
        <v>0</v>
      </c>
      <c r="K962" s="176"/>
      <c r="L962" s="167">
        <f>$K$962*$D$962</f>
        <v>0</v>
      </c>
      <c r="M962" s="176"/>
      <c r="N962" s="167">
        <f>$M$962*$D$962</f>
        <v>0</v>
      </c>
      <c r="O962" s="176"/>
      <c r="P962" s="167">
        <f>$O$962*$D$962</f>
        <v>0</v>
      </c>
      <c r="Q962" s="176"/>
      <c r="R962" s="167">
        <f>$Q$962*$D$962</f>
        <v>0</v>
      </c>
      <c r="S962" s="176"/>
      <c r="T962" s="167">
        <f>$S$962*$D$962</f>
        <v>0</v>
      </c>
      <c r="U962" s="176"/>
      <c r="V962" s="167">
        <f>$U$962*$D$962</f>
        <v>0</v>
      </c>
      <c r="W962" s="176">
        <v>1</v>
      </c>
      <c r="X962" s="167">
        <f>$W$962*$D$962</f>
        <v>0</v>
      </c>
      <c r="Y962" s="176"/>
      <c r="Z962" s="167">
        <f>$Y$962*$D$962</f>
        <v>0</v>
      </c>
      <c r="AA962" s="176"/>
      <c r="AB962" s="167">
        <f>$AA$962*$D$962</f>
        <v>0</v>
      </c>
      <c r="AC962" s="98">
        <f t="shared" si="14"/>
        <v>0</v>
      </c>
      <c r="AF962" t="s">
        <v>2705</v>
      </c>
    </row>
    <row r="963" spans="1:32" ht="15" customHeight="1" thickBot="1">
      <c r="A963">
        <v>2</v>
      </c>
      <c r="B963" s="995"/>
      <c r="C963" s="1022"/>
      <c r="D963" s="1022"/>
      <c r="E963" s="162">
        <f>$E$962</f>
        <v>0</v>
      </c>
      <c r="F963" s="163">
        <f>$F$962</f>
        <v>0</v>
      </c>
      <c r="G963" s="164">
        <f>$G$962+$E$963</f>
        <v>0</v>
      </c>
      <c r="H963" s="165">
        <f>$H$962+$F$963</f>
        <v>0</v>
      </c>
      <c r="I963" s="164">
        <f>$I$962+$G$963</f>
        <v>0</v>
      </c>
      <c r="J963" s="165">
        <f>$J$962+$H$963</f>
        <v>0</v>
      </c>
      <c r="K963" s="164">
        <f>$K$962+$I$963</f>
        <v>0</v>
      </c>
      <c r="L963" s="165">
        <f>$L$962+$J$963</f>
        <v>0</v>
      </c>
      <c r="M963" s="164">
        <f>$M$962+$K$963</f>
        <v>0</v>
      </c>
      <c r="N963" s="165">
        <f>$N$962+$L$963</f>
        <v>0</v>
      </c>
      <c r="O963" s="164">
        <f>$O$962+$M$963</f>
        <v>0</v>
      </c>
      <c r="P963" s="165">
        <f>$P$962+$N$963</f>
        <v>0</v>
      </c>
      <c r="Q963" s="164">
        <f>$Q$962+$O$963</f>
        <v>0</v>
      </c>
      <c r="R963" s="165">
        <f>$R$962+$P$963</f>
        <v>0</v>
      </c>
      <c r="S963" s="164">
        <f>$S$962+$Q$963</f>
        <v>0</v>
      </c>
      <c r="T963" s="165">
        <f>$T$962+$R$963</f>
        <v>0</v>
      </c>
      <c r="U963" s="164">
        <f>$U$962+$S$963</f>
        <v>0</v>
      </c>
      <c r="V963" s="165">
        <f>$V$962+$T$963</f>
        <v>0</v>
      </c>
      <c r="W963" s="164">
        <f>$W$962+$U$963</f>
        <v>1</v>
      </c>
      <c r="X963" s="165">
        <f>$X$962+$V$963</f>
        <v>0</v>
      </c>
      <c r="Y963" s="164">
        <f>$Y$962+$W$963</f>
        <v>1</v>
      </c>
      <c r="Z963" s="165">
        <f>$Z$962+$X$963</f>
        <v>0</v>
      </c>
      <c r="AA963" s="164">
        <f>$AA$962+$Y$963</f>
        <v>1</v>
      </c>
      <c r="AB963" s="165">
        <f>$AB$962+$Z$963</f>
        <v>0</v>
      </c>
      <c r="AC963" s="98">
        <f t="shared" si="14"/>
        <v>0</v>
      </c>
    </row>
    <row r="964" spans="1:32" ht="15" customHeight="1">
      <c r="A964">
        <v>1</v>
      </c>
      <c r="B964" s="994" t="str">
        <f>'06.01-ELETRICO E LUMINOTECNICO'!B493</f>
        <v>06.13.100.13</v>
      </c>
      <c r="C964" s="1021" t="str">
        <f>'06.01-ELETRICO E LUMINOTECNICO'!C493</f>
        <v>DISJUNTOR MONOPOLAR TIPO DIN, CORRENTE NOMINAL DE 20A - FORNECIMENTO E INSTALAÇÃO. AF_07/2025</v>
      </c>
      <c r="D964" s="1025">
        <f>'06.01-ELETRICO E LUMINOTECNICO'!H493</f>
        <v>0</v>
      </c>
      <c r="E964" s="175"/>
      <c r="F964" s="161">
        <f>$E$964*$D$964</f>
        <v>0</v>
      </c>
      <c r="G964" s="176"/>
      <c r="H964" s="167">
        <f>$G$964*$D$964</f>
        <v>0</v>
      </c>
      <c r="I964" s="176"/>
      <c r="J964" s="167">
        <f>$I$964*$D$964</f>
        <v>0</v>
      </c>
      <c r="K964" s="176"/>
      <c r="L964" s="167">
        <f>$K$964*$D$964</f>
        <v>0</v>
      </c>
      <c r="M964" s="176"/>
      <c r="N964" s="167">
        <f>$M$964*$D$964</f>
        <v>0</v>
      </c>
      <c r="O964" s="176"/>
      <c r="P964" s="167">
        <f>$O$964*$D$964</f>
        <v>0</v>
      </c>
      <c r="Q964" s="176"/>
      <c r="R964" s="167">
        <f>$Q$964*$D$964</f>
        <v>0</v>
      </c>
      <c r="S964" s="176"/>
      <c r="T964" s="167">
        <f>$S$964*$D$964</f>
        <v>0</v>
      </c>
      <c r="U964" s="176"/>
      <c r="V964" s="167">
        <f>$U$964*$D$964</f>
        <v>0</v>
      </c>
      <c r="W964" s="176">
        <v>1</v>
      </c>
      <c r="X964" s="167">
        <f>$W$964*$D$964</f>
        <v>0</v>
      </c>
      <c r="Y964" s="176"/>
      <c r="Z964" s="167">
        <f>$Y$964*$D$964</f>
        <v>0</v>
      </c>
      <c r="AA964" s="176"/>
      <c r="AB964" s="167">
        <f>$AA$964*$D$964</f>
        <v>0</v>
      </c>
      <c r="AC964" s="98">
        <f t="shared" si="14"/>
        <v>0</v>
      </c>
      <c r="AF964" t="s">
        <v>2706</v>
      </c>
    </row>
    <row r="965" spans="1:32" ht="15" customHeight="1" thickBot="1">
      <c r="A965">
        <v>2</v>
      </c>
      <c r="B965" s="995"/>
      <c r="C965" s="1022"/>
      <c r="D965" s="1022"/>
      <c r="E965" s="162">
        <f>$E$964</f>
        <v>0</v>
      </c>
      <c r="F965" s="163">
        <f>$F$964</f>
        <v>0</v>
      </c>
      <c r="G965" s="164">
        <f>$G$964+$E$965</f>
        <v>0</v>
      </c>
      <c r="H965" s="165">
        <f>$H$964+$F$965</f>
        <v>0</v>
      </c>
      <c r="I965" s="164">
        <f>$I$964+$G$965</f>
        <v>0</v>
      </c>
      <c r="J965" s="165">
        <f>$J$964+$H$965</f>
        <v>0</v>
      </c>
      <c r="K965" s="164">
        <f>$K$964+$I$965</f>
        <v>0</v>
      </c>
      <c r="L965" s="165">
        <f>$L$964+$J$965</f>
        <v>0</v>
      </c>
      <c r="M965" s="164">
        <f>$M$964+$K$965</f>
        <v>0</v>
      </c>
      <c r="N965" s="165">
        <f>$N$964+$L$965</f>
        <v>0</v>
      </c>
      <c r="O965" s="164">
        <f>$O$964+$M$965</f>
        <v>0</v>
      </c>
      <c r="P965" s="165">
        <f>$P$964+$N$965</f>
        <v>0</v>
      </c>
      <c r="Q965" s="164">
        <f>$Q$964+$O$965</f>
        <v>0</v>
      </c>
      <c r="R965" s="165">
        <f>$R$964+$P$965</f>
        <v>0</v>
      </c>
      <c r="S965" s="164">
        <f>$S$964+$Q$965</f>
        <v>0</v>
      </c>
      <c r="T965" s="165">
        <f>$T$964+$R$965</f>
        <v>0</v>
      </c>
      <c r="U965" s="164">
        <f>$U$964+$S$965</f>
        <v>0</v>
      </c>
      <c r="V965" s="165">
        <f>$V$964+$T$965</f>
        <v>0</v>
      </c>
      <c r="W965" s="164">
        <f>$W$964+$U$965</f>
        <v>1</v>
      </c>
      <c r="X965" s="165">
        <f>$X$964+$V$965</f>
        <v>0</v>
      </c>
      <c r="Y965" s="164">
        <f>$Y$964+$W$965</f>
        <v>1</v>
      </c>
      <c r="Z965" s="165">
        <f>$Z$964+$X$965</f>
        <v>0</v>
      </c>
      <c r="AA965" s="164">
        <f>$AA$964+$Y$965</f>
        <v>1</v>
      </c>
      <c r="AB965" s="165">
        <f>$AB$964+$Z$965</f>
        <v>0</v>
      </c>
      <c r="AC965" s="98">
        <f t="shared" si="14"/>
        <v>0</v>
      </c>
    </row>
    <row r="966" spans="1:32" ht="15" customHeight="1">
      <c r="A966">
        <v>1</v>
      </c>
      <c r="B966" s="994" t="str">
        <f>'06.01-ELETRICO E LUMINOTECNICO'!B494</f>
        <v>06.13.100.14</v>
      </c>
      <c r="C966" s="1021" t="str">
        <f>'06.01-ELETRICO E LUMINOTECNICO'!C494</f>
        <v>DISJUNTOR BIPOLAR TIPO DIN, CORRENTE NOMINAL DE 10A - FORNECIMENTO E INSTALAÇÃO. AF_07/2025</v>
      </c>
      <c r="D966" s="1025">
        <f>'06.01-ELETRICO E LUMINOTECNICO'!H494</f>
        <v>0</v>
      </c>
      <c r="E966" s="175"/>
      <c r="F966" s="161">
        <f>$E$966*$D$966</f>
        <v>0</v>
      </c>
      <c r="G966" s="176"/>
      <c r="H966" s="167">
        <f>$G$966*$D$966</f>
        <v>0</v>
      </c>
      <c r="I966" s="176"/>
      <c r="J966" s="167">
        <f>$I$966*$D$966</f>
        <v>0</v>
      </c>
      <c r="K966" s="176"/>
      <c r="L966" s="167">
        <f>$K$966*$D$966</f>
        <v>0</v>
      </c>
      <c r="M966" s="176"/>
      <c r="N966" s="167">
        <f>$M$966*$D$966</f>
        <v>0</v>
      </c>
      <c r="O966" s="176"/>
      <c r="P966" s="167">
        <f>$O$966*$D$966</f>
        <v>0</v>
      </c>
      <c r="Q966" s="176"/>
      <c r="R966" s="167">
        <f>$Q$966*$D$966</f>
        <v>0</v>
      </c>
      <c r="S966" s="176"/>
      <c r="T966" s="167">
        <f>$S$966*$D$966</f>
        <v>0</v>
      </c>
      <c r="U966" s="176"/>
      <c r="V966" s="167">
        <f>$U$966*$D$966</f>
        <v>0</v>
      </c>
      <c r="W966" s="176">
        <v>1</v>
      </c>
      <c r="X966" s="167">
        <f>$W$966*$D$966</f>
        <v>0</v>
      </c>
      <c r="Y966" s="176"/>
      <c r="Z966" s="167">
        <f>$Y$966*$D$966</f>
        <v>0</v>
      </c>
      <c r="AA966" s="176"/>
      <c r="AB966" s="167">
        <f>$AA$966*$D$966</f>
        <v>0</v>
      </c>
      <c r="AC966" s="98">
        <f t="shared" si="14"/>
        <v>0</v>
      </c>
      <c r="AF966" t="s">
        <v>2707</v>
      </c>
    </row>
    <row r="967" spans="1:32" ht="15" customHeight="1" thickBot="1">
      <c r="A967">
        <v>2</v>
      </c>
      <c r="B967" s="995"/>
      <c r="C967" s="1022"/>
      <c r="D967" s="1022"/>
      <c r="E967" s="162">
        <f>$E$966</f>
        <v>0</v>
      </c>
      <c r="F967" s="163">
        <f>$F$966</f>
        <v>0</v>
      </c>
      <c r="G967" s="164">
        <f>$G$966+$E$967</f>
        <v>0</v>
      </c>
      <c r="H967" s="165">
        <f>$H$966+$F$967</f>
        <v>0</v>
      </c>
      <c r="I967" s="164">
        <f>$I$966+$G$967</f>
        <v>0</v>
      </c>
      <c r="J967" s="165">
        <f>$J$966+$H$967</f>
        <v>0</v>
      </c>
      <c r="K967" s="164">
        <f>$K$966+$I$967</f>
        <v>0</v>
      </c>
      <c r="L967" s="165">
        <f>$L$966+$J$967</f>
        <v>0</v>
      </c>
      <c r="M967" s="164">
        <f>$M$966+$K$967</f>
        <v>0</v>
      </c>
      <c r="N967" s="165">
        <f>$N$966+$L$967</f>
        <v>0</v>
      </c>
      <c r="O967" s="164">
        <f>$O$966+$M$967</f>
        <v>0</v>
      </c>
      <c r="P967" s="165">
        <f>$P$966+$N$967</f>
        <v>0</v>
      </c>
      <c r="Q967" s="164">
        <f>$Q$966+$O$967</f>
        <v>0</v>
      </c>
      <c r="R967" s="165">
        <f>$R$966+$P$967</f>
        <v>0</v>
      </c>
      <c r="S967" s="164">
        <f>$S$966+$Q$967</f>
        <v>0</v>
      </c>
      <c r="T967" s="165">
        <f>$T$966+$R$967</f>
        <v>0</v>
      </c>
      <c r="U967" s="164">
        <f>$U$966+$S$967</f>
        <v>0</v>
      </c>
      <c r="V967" s="165">
        <f>$V$966+$T$967</f>
        <v>0</v>
      </c>
      <c r="W967" s="164">
        <f>$W$966+$U$967</f>
        <v>1</v>
      </c>
      <c r="X967" s="165">
        <f>$X$966+$V$967</f>
        <v>0</v>
      </c>
      <c r="Y967" s="164">
        <f>$Y$966+$W$967</f>
        <v>1</v>
      </c>
      <c r="Z967" s="165">
        <f>$Z$966+$X$967</f>
        <v>0</v>
      </c>
      <c r="AA967" s="164">
        <f>$AA$966+$Y$967</f>
        <v>1</v>
      </c>
      <c r="AB967" s="165">
        <f>$AB$966+$Z$967</f>
        <v>0</v>
      </c>
      <c r="AC967" s="98">
        <f t="shared" si="14"/>
        <v>0</v>
      </c>
    </row>
    <row r="968" spans="1:32" ht="15" customHeight="1">
      <c r="A968">
        <v>1</v>
      </c>
      <c r="B968" s="994" t="str">
        <f>'06.01-ELETRICO E LUMINOTECNICO'!B495</f>
        <v>06.13.100.15</v>
      </c>
      <c r="C968" s="1021" t="str">
        <f>'06.01-ELETRICO E LUMINOTECNICO'!C495</f>
        <v>DISJUNTOR TRIPOLAR TIPO DIN, CORRENTE NOMINAL DE 20A - FORNECIMENTO E INSTALAÇÃO. AF_07/2025</v>
      </c>
      <c r="D968" s="1025">
        <f>'06.01-ELETRICO E LUMINOTECNICO'!H495</f>
        <v>0</v>
      </c>
      <c r="E968" s="175"/>
      <c r="F968" s="161">
        <f>$E$968*$D$968</f>
        <v>0</v>
      </c>
      <c r="G968" s="176"/>
      <c r="H968" s="167">
        <f>$G$968*$D$968</f>
        <v>0</v>
      </c>
      <c r="I968" s="176"/>
      <c r="J968" s="167">
        <f>$I$968*$D$968</f>
        <v>0</v>
      </c>
      <c r="K968" s="176"/>
      <c r="L968" s="167">
        <f>$K$968*$D$968</f>
        <v>0</v>
      </c>
      <c r="M968" s="176"/>
      <c r="N968" s="167">
        <f>$M$968*$D$968</f>
        <v>0</v>
      </c>
      <c r="O968" s="176"/>
      <c r="P968" s="167">
        <f>$O$968*$D$968</f>
        <v>0</v>
      </c>
      <c r="Q968" s="176"/>
      <c r="R968" s="167">
        <f>$Q$968*$D$968</f>
        <v>0</v>
      </c>
      <c r="S968" s="176"/>
      <c r="T968" s="167">
        <f>$S$968*$D$968</f>
        <v>0</v>
      </c>
      <c r="U968" s="176"/>
      <c r="V968" s="167">
        <f>$U$968*$D$968</f>
        <v>0</v>
      </c>
      <c r="W968" s="176">
        <v>1</v>
      </c>
      <c r="X968" s="167">
        <f>$W$968*$D$968</f>
        <v>0</v>
      </c>
      <c r="Y968" s="176"/>
      <c r="Z968" s="167">
        <f>$Y$968*$D$968</f>
        <v>0</v>
      </c>
      <c r="AA968" s="176"/>
      <c r="AB968" s="167">
        <f>$AA$968*$D$968</f>
        <v>0</v>
      </c>
      <c r="AC968" s="98">
        <f t="shared" si="14"/>
        <v>0</v>
      </c>
      <c r="AF968" t="s">
        <v>2708</v>
      </c>
    </row>
    <row r="969" spans="1:32" ht="15" customHeight="1" thickBot="1">
      <c r="A969">
        <v>2</v>
      </c>
      <c r="B969" s="995"/>
      <c r="C969" s="1022"/>
      <c r="D969" s="1022"/>
      <c r="E969" s="162">
        <f>$E$968</f>
        <v>0</v>
      </c>
      <c r="F969" s="163">
        <f>$F$968</f>
        <v>0</v>
      </c>
      <c r="G969" s="164">
        <f>$G$968+$E$969</f>
        <v>0</v>
      </c>
      <c r="H969" s="165">
        <f>$H$968+$F$969</f>
        <v>0</v>
      </c>
      <c r="I969" s="164">
        <f>$I$968+$G$969</f>
        <v>0</v>
      </c>
      <c r="J969" s="165">
        <f>$J$968+$H$969</f>
        <v>0</v>
      </c>
      <c r="K969" s="164">
        <f>$K$968+$I$969</f>
        <v>0</v>
      </c>
      <c r="L969" s="165">
        <f>$L$968+$J$969</f>
        <v>0</v>
      </c>
      <c r="M969" s="164">
        <f>$M$968+$K$969</f>
        <v>0</v>
      </c>
      <c r="N969" s="165">
        <f>$N$968+$L$969</f>
        <v>0</v>
      </c>
      <c r="O969" s="164">
        <f>$O$968+$M$969</f>
        <v>0</v>
      </c>
      <c r="P969" s="165">
        <f>$P$968+$N$969</f>
        <v>0</v>
      </c>
      <c r="Q969" s="164">
        <f>$Q$968+$O$969</f>
        <v>0</v>
      </c>
      <c r="R969" s="165">
        <f>$R$968+$P$969</f>
        <v>0</v>
      </c>
      <c r="S969" s="164">
        <f>$S$968+$Q$969</f>
        <v>0</v>
      </c>
      <c r="T969" s="165">
        <f>$T$968+$R$969</f>
        <v>0</v>
      </c>
      <c r="U969" s="164">
        <f>$U$968+$S$969</f>
        <v>0</v>
      </c>
      <c r="V969" s="165">
        <f>$V$968+$T$969</f>
        <v>0</v>
      </c>
      <c r="W969" s="164">
        <f>$W$968+$U$969</f>
        <v>1</v>
      </c>
      <c r="X969" s="165">
        <f>$X$968+$V$969</f>
        <v>0</v>
      </c>
      <c r="Y969" s="164">
        <f>$Y$968+$W$969</f>
        <v>1</v>
      </c>
      <c r="Z969" s="165">
        <f>$Z$968+$X$969</f>
        <v>0</v>
      </c>
      <c r="AA969" s="164">
        <f>$AA$968+$Y$969</f>
        <v>1</v>
      </c>
      <c r="AB969" s="165">
        <f>$AB$968+$Z$969</f>
        <v>0</v>
      </c>
      <c r="AC969" s="98">
        <f t="shared" si="14"/>
        <v>0</v>
      </c>
    </row>
    <row r="970" spans="1:32" ht="15" customHeight="1">
      <c r="A970">
        <v>1</v>
      </c>
      <c r="B970" s="994" t="str">
        <f>'06.01-ELETRICO E LUMINOTECNICO'!B496</f>
        <v>06.13.100.16</v>
      </c>
      <c r="C970" s="1021" t="str">
        <f>'06.01-ELETRICO E LUMINOTECNICO'!C496</f>
        <v>DISJUNTOR TRIPOLAR TIPO DIN, CORRENTE NOMINAL DE 25A - FORNECIMENTO E INSTALAÇÃO. AF_07/2025</v>
      </c>
      <c r="D970" s="1025">
        <f>'06.01-ELETRICO E LUMINOTECNICO'!H496</f>
        <v>0</v>
      </c>
      <c r="E970" s="175"/>
      <c r="F970" s="161">
        <f>$E$970*$D$970</f>
        <v>0</v>
      </c>
      <c r="G970" s="176"/>
      <c r="H970" s="167">
        <f>$G$970*$D$970</f>
        <v>0</v>
      </c>
      <c r="I970" s="176"/>
      <c r="J970" s="167">
        <f>$I$970*$D$970</f>
        <v>0</v>
      </c>
      <c r="K970" s="176"/>
      <c r="L970" s="167">
        <f>$K$970*$D$970</f>
        <v>0</v>
      </c>
      <c r="M970" s="176"/>
      <c r="N970" s="167">
        <f>$M$970*$D$970</f>
        <v>0</v>
      </c>
      <c r="O970" s="176"/>
      <c r="P970" s="167">
        <f>$O$970*$D$970</f>
        <v>0</v>
      </c>
      <c r="Q970" s="176"/>
      <c r="R970" s="167">
        <f>$Q$970*$D$970</f>
        <v>0</v>
      </c>
      <c r="S970" s="176"/>
      <c r="T970" s="167">
        <f>$S$970*$D$970</f>
        <v>0</v>
      </c>
      <c r="U970" s="176"/>
      <c r="V970" s="167">
        <f>$U$970*$D$970</f>
        <v>0</v>
      </c>
      <c r="W970" s="176">
        <v>1</v>
      </c>
      <c r="X970" s="167">
        <f>$W$970*$D$970</f>
        <v>0</v>
      </c>
      <c r="Y970" s="176"/>
      <c r="Z970" s="167">
        <f>$Y$970*$D$970</f>
        <v>0</v>
      </c>
      <c r="AA970" s="176"/>
      <c r="AB970" s="167">
        <f>$AA$970*$D$970</f>
        <v>0</v>
      </c>
      <c r="AC970" s="98">
        <f t="shared" si="14"/>
        <v>0</v>
      </c>
      <c r="AF970" t="s">
        <v>2709</v>
      </c>
    </row>
    <row r="971" spans="1:32" ht="15" customHeight="1" thickBot="1">
      <c r="A971">
        <v>2</v>
      </c>
      <c r="B971" s="995"/>
      <c r="C971" s="1022"/>
      <c r="D971" s="1022"/>
      <c r="E971" s="162">
        <f>$E$970</f>
        <v>0</v>
      </c>
      <c r="F971" s="163">
        <f>$F$970</f>
        <v>0</v>
      </c>
      <c r="G971" s="164">
        <f>$G$970+$E$971</f>
        <v>0</v>
      </c>
      <c r="H971" s="165">
        <f>$H$970+$F$971</f>
        <v>0</v>
      </c>
      <c r="I971" s="164">
        <f>$I$970+$G$971</f>
        <v>0</v>
      </c>
      <c r="J971" s="165">
        <f>$J$970+$H$971</f>
        <v>0</v>
      </c>
      <c r="K971" s="164">
        <f>$K$970+$I$971</f>
        <v>0</v>
      </c>
      <c r="L971" s="165">
        <f>$L$970+$J$971</f>
        <v>0</v>
      </c>
      <c r="M971" s="164">
        <f>$M$970+$K$971</f>
        <v>0</v>
      </c>
      <c r="N971" s="165">
        <f>$N$970+$L$971</f>
        <v>0</v>
      </c>
      <c r="O971" s="164">
        <f>$O$970+$M$971</f>
        <v>0</v>
      </c>
      <c r="P971" s="165">
        <f>$P$970+$N$971</f>
        <v>0</v>
      </c>
      <c r="Q971" s="164">
        <f>$Q$970+$O$971</f>
        <v>0</v>
      </c>
      <c r="R971" s="165">
        <f>$R$970+$P$971</f>
        <v>0</v>
      </c>
      <c r="S971" s="164">
        <f>$S$970+$Q$971</f>
        <v>0</v>
      </c>
      <c r="T971" s="165">
        <f>$T$970+$R$971</f>
        <v>0</v>
      </c>
      <c r="U971" s="164">
        <f>$U$970+$S$971</f>
        <v>0</v>
      </c>
      <c r="V971" s="165">
        <f>$V$970+$T$971</f>
        <v>0</v>
      </c>
      <c r="W971" s="164">
        <f>$W$970+$U$971</f>
        <v>1</v>
      </c>
      <c r="X971" s="165">
        <f>$X$970+$V$971</f>
        <v>0</v>
      </c>
      <c r="Y971" s="164">
        <f>$Y$970+$W$971</f>
        <v>1</v>
      </c>
      <c r="Z971" s="165">
        <f>$Z$970+$X$971</f>
        <v>0</v>
      </c>
      <c r="AA971" s="164">
        <f>$AA$970+$Y$971</f>
        <v>1</v>
      </c>
      <c r="AB971" s="165">
        <f>$AB$970+$Z$971</f>
        <v>0</v>
      </c>
      <c r="AC971" s="98">
        <f t="shared" si="14"/>
        <v>0</v>
      </c>
    </row>
    <row r="972" spans="1:32" ht="15" customHeight="1">
      <c r="A972">
        <v>1</v>
      </c>
      <c r="B972" s="994" t="str">
        <f>'06.01-ELETRICO E LUMINOTECNICO'!B497</f>
        <v>06.13.100.17</v>
      </c>
      <c r="C972" s="1021" t="str">
        <f>'06.01-ELETRICO E LUMINOTECNICO'!C497</f>
        <v>DISJUNTOR TRIPOLAR TIPO DIN, CORRENTE NOMINAL DE 50A - FORNECIMENTO E INSTALAÇÃO. AF_07/2025</v>
      </c>
      <c r="D972" s="1025">
        <f>'06.01-ELETRICO E LUMINOTECNICO'!H497</f>
        <v>0</v>
      </c>
      <c r="E972" s="175"/>
      <c r="F972" s="161">
        <f>$E$972*$D$972</f>
        <v>0</v>
      </c>
      <c r="G972" s="176"/>
      <c r="H972" s="167">
        <f>$G$972*$D$972</f>
        <v>0</v>
      </c>
      <c r="I972" s="176"/>
      <c r="J972" s="167">
        <f>$I$972*$D$972</f>
        <v>0</v>
      </c>
      <c r="K972" s="176"/>
      <c r="L972" s="167">
        <f>$K$972*$D$972</f>
        <v>0</v>
      </c>
      <c r="M972" s="176"/>
      <c r="N972" s="167">
        <f>$M$972*$D$972</f>
        <v>0</v>
      </c>
      <c r="O972" s="176"/>
      <c r="P972" s="167">
        <f>$O$972*$D$972</f>
        <v>0</v>
      </c>
      <c r="Q972" s="176"/>
      <c r="R972" s="167">
        <f>$Q$972*$D$972</f>
        <v>0</v>
      </c>
      <c r="S972" s="176"/>
      <c r="T972" s="167">
        <f>$S$972*$D$972</f>
        <v>0</v>
      </c>
      <c r="U972" s="176"/>
      <c r="V972" s="167">
        <f>$U$972*$D$972</f>
        <v>0</v>
      </c>
      <c r="W972" s="176">
        <v>1</v>
      </c>
      <c r="X972" s="167">
        <f>$W$972*$D$972</f>
        <v>0</v>
      </c>
      <c r="Y972" s="176"/>
      <c r="Z972" s="167">
        <f>$Y$972*$D$972</f>
        <v>0</v>
      </c>
      <c r="AA972" s="176"/>
      <c r="AB972" s="167">
        <f>$AA$972*$D$972</f>
        <v>0</v>
      </c>
      <c r="AC972" s="98">
        <f t="shared" ref="AC972:AC1035" si="15">D971-AB972</f>
        <v>0</v>
      </c>
      <c r="AF972" t="s">
        <v>2710</v>
      </c>
    </row>
    <row r="973" spans="1:32" ht="15" customHeight="1" thickBot="1">
      <c r="A973">
        <v>2</v>
      </c>
      <c r="B973" s="995"/>
      <c r="C973" s="1022"/>
      <c r="D973" s="1022"/>
      <c r="E973" s="162">
        <f>$E$972</f>
        <v>0</v>
      </c>
      <c r="F973" s="163">
        <f>$F$972</f>
        <v>0</v>
      </c>
      <c r="G973" s="164">
        <f>$G$972+$E$973</f>
        <v>0</v>
      </c>
      <c r="H973" s="165">
        <f>$H$972+$F$973</f>
        <v>0</v>
      </c>
      <c r="I973" s="164">
        <f>$I$972+$G$973</f>
        <v>0</v>
      </c>
      <c r="J973" s="165">
        <f>$J$972+$H$973</f>
        <v>0</v>
      </c>
      <c r="K973" s="164">
        <f>$K$972+$I$973</f>
        <v>0</v>
      </c>
      <c r="L973" s="165">
        <f>$L$972+$J$973</f>
        <v>0</v>
      </c>
      <c r="M973" s="164">
        <f>$M$972+$K$973</f>
        <v>0</v>
      </c>
      <c r="N973" s="165">
        <f>$N$972+$L$973</f>
        <v>0</v>
      </c>
      <c r="O973" s="164">
        <f>$O$972+$M$973</f>
        <v>0</v>
      </c>
      <c r="P973" s="165">
        <f>$P$972+$N$973</f>
        <v>0</v>
      </c>
      <c r="Q973" s="164">
        <f>$Q$972+$O$973</f>
        <v>0</v>
      </c>
      <c r="R973" s="165">
        <f>$R$972+$P$973</f>
        <v>0</v>
      </c>
      <c r="S973" s="164">
        <f>$S$972+$Q$973</f>
        <v>0</v>
      </c>
      <c r="T973" s="165">
        <f>$T$972+$R$973</f>
        <v>0</v>
      </c>
      <c r="U973" s="164">
        <f>$U$972+$S$973</f>
        <v>0</v>
      </c>
      <c r="V973" s="165">
        <f>$V$972+$T$973</f>
        <v>0</v>
      </c>
      <c r="W973" s="164">
        <f>$W$972+$U$973</f>
        <v>1</v>
      </c>
      <c r="X973" s="165">
        <f>$X$972+$V$973</f>
        <v>0</v>
      </c>
      <c r="Y973" s="164">
        <f>$Y$972+$W$973</f>
        <v>1</v>
      </c>
      <c r="Z973" s="165">
        <f>$Z$972+$X$973</f>
        <v>0</v>
      </c>
      <c r="AA973" s="164">
        <f>$AA$972+$Y$973</f>
        <v>1</v>
      </c>
      <c r="AB973" s="165">
        <f>$AB$972+$Z$973</f>
        <v>0</v>
      </c>
      <c r="AC973" s="98">
        <f t="shared" si="15"/>
        <v>0</v>
      </c>
    </row>
    <row r="974" spans="1:32" ht="15" customHeight="1">
      <c r="A974">
        <v>1</v>
      </c>
      <c r="B974" s="994" t="str">
        <f>'06.01-ELETRICO E LUMINOTECNICO'!B498</f>
        <v>06.13.100.18</v>
      </c>
      <c r="C974" s="1021" t="str">
        <f>'06.01-ELETRICO E LUMINOTECNICO'!C498</f>
        <v>CABO DE COBRE FLEXÍVEL ISOLADO, 2,5 MM², ANTI-CHAMA 450/750 V, PARA CIRCUITOS TERMINAIS - FORNECIMENTO E INSTALAÇÃO. AF_03/2023</v>
      </c>
      <c r="D974" s="1025">
        <f>'06.01-ELETRICO E LUMINOTECNICO'!H498</f>
        <v>0</v>
      </c>
      <c r="E974" s="175"/>
      <c r="F974" s="161">
        <f>$E$974*$D$974</f>
        <v>0</v>
      </c>
      <c r="G974" s="176"/>
      <c r="H974" s="167">
        <f>$G$974*$D$974</f>
        <v>0</v>
      </c>
      <c r="I974" s="176"/>
      <c r="J974" s="167">
        <f>$I$974*$D$974</f>
        <v>0</v>
      </c>
      <c r="K974" s="176"/>
      <c r="L974" s="167">
        <f>$K$974*$D$974</f>
        <v>0</v>
      </c>
      <c r="M974" s="176"/>
      <c r="N974" s="167">
        <f>$M$974*$D$974</f>
        <v>0</v>
      </c>
      <c r="O974" s="176"/>
      <c r="P974" s="167">
        <f>$O$974*$D$974</f>
        <v>0</v>
      </c>
      <c r="Q974" s="176"/>
      <c r="R974" s="167">
        <f>$Q$974*$D$974</f>
        <v>0</v>
      </c>
      <c r="S974" s="176"/>
      <c r="T974" s="167">
        <f>$S$974*$D$974</f>
        <v>0</v>
      </c>
      <c r="U974" s="176"/>
      <c r="V974" s="167">
        <f>$U$974*$D$974</f>
        <v>0</v>
      </c>
      <c r="W974" s="176">
        <v>1</v>
      </c>
      <c r="X974" s="167">
        <f>$W$974*$D$974</f>
        <v>0</v>
      </c>
      <c r="Y974" s="176"/>
      <c r="Z974" s="167">
        <f>$Y$974*$D$974</f>
        <v>0</v>
      </c>
      <c r="AA974" s="176"/>
      <c r="AB974" s="167">
        <f>$AA$974*$D$974</f>
        <v>0</v>
      </c>
      <c r="AC974" s="98">
        <f t="shared" si="15"/>
        <v>0</v>
      </c>
      <c r="AF974" t="s">
        <v>2711</v>
      </c>
    </row>
    <row r="975" spans="1:32" ht="15" customHeight="1" thickBot="1">
      <c r="A975">
        <v>2</v>
      </c>
      <c r="B975" s="995"/>
      <c r="C975" s="1022"/>
      <c r="D975" s="1022"/>
      <c r="E975" s="162">
        <f>$E$974</f>
        <v>0</v>
      </c>
      <c r="F975" s="163">
        <f>$F$974</f>
        <v>0</v>
      </c>
      <c r="G975" s="164">
        <f>$G$974+$E$975</f>
        <v>0</v>
      </c>
      <c r="H975" s="165">
        <f>$H$974+$F$975</f>
        <v>0</v>
      </c>
      <c r="I975" s="164">
        <f>$I$974+$G$975</f>
        <v>0</v>
      </c>
      <c r="J975" s="165">
        <f>$J$974+$H$975</f>
        <v>0</v>
      </c>
      <c r="K975" s="164">
        <f>$K$974+$I$975</f>
        <v>0</v>
      </c>
      <c r="L975" s="165">
        <f>$L$974+$J$975</f>
        <v>0</v>
      </c>
      <c r="M975" s="164">
        <f>$M$974+$K$975</f>
        <v>0</v>
      </c>
      <c r="N975" s="165">
        <f>$N$974+$L$975</f>
        <v>0</v>
      </c>
      <c r="O975" s="164">
        <f>$O$974+$M$975</f>
        <v>0</v>
      </c>
      <c r="P975" s="165">
        <f>$P$974+$N$975</f>
        <v>0</v>
      </c>
      <c r="Q975" s="164">
        <f>$Q$974+$O$975</f>
        <v>0</v>
      </c>
      <c r="R975" s="165">
        <f>$R$974+$P$975</f>
        <v>0</v>
      </c>
      <c r="S975" s="164">
        <f>$S$974+$Q$975</f>
        <v>0</v>
      </c>
      <c r="T975" s="165">
        <f>$T$974+$R$975</f>
        <v>0</v>
      </c>
      <c r="U975" s="164">
        <f>$U$974+$S$975</f>
        <v>0</v>
      </c>
      <c r="V975" s="165">
        <f>$V$974+$T$975</f>
        <v>0</v>
      </c>
      <c r="W975" s="164">
        <f>$W$974+$U$975</f>
        <v>1</v>
      </c>
      <c r="X975" s="165">
        <f>$X$974+$V$975</f>
        <v>0</v>
      </c>
      <c r="Y975" s="164">
        <f>$Y$974+$W$975</f>
        <v>1</v>
      </c>
      <c r="Z975" s="165">
        <f>$Z$974+$X$975</f>
        <v>0</v>
      </c>
      <c r="AA975" s="164">
        <f>$AA$974+$Y$975</f>
        <v>1</v>
      </c>
      <c r="AB975" s="165">
        <f>$AB$974+$Z$975</f>
        <v>0</v>
      </c>
      <c r="AC975" s="98">
        <f t="shared" si="15"/>
        <v>0</v>
      </c>
    </row>
    <row r="976" spans="1:32" ht="15" customHeight="1">
      <c r="A976">
        <v>1</v>
      </c>
      <c r="B976" s="994" t="str">
        <f>'06.01-ELETRICO E LUMINOTECNICO'!B499</f>
        <v>06.13.100.19</v>
      </c>
      <c r="C976" s="1021" t="str">
        <f>'06.01-ELETRICO E LUMINOTECNICO'!C499</f>
        <v>CABO DE COBRE FLEXÍVEL ISOLADO, 4 MM², ANTI-CHAMA 450/750 V, PARA CIRCUITOS TERMINAIS - FORNECIMENTO E INSTALAÇÃO. AF_03/2023</v>
      </c>
      <c r="D976" s="1025">
        <f>'06.01-ELETRICO E LUMINOTECNICO'!H499</f>
        <v>0</v>
      </c>
      <c r="E976" s="175"/>
      <c r="F976" s="161">
        <f>$E$976*$D$976</f>
        <v>0</v>
      </c>
      <c r="G976" s="176"/>
      <c r="H976" s="167">
        <f>$G$976*$D$976</f>
        <v>0</v>
      </c>
      <c r="I976" s="176"/>
      <c r="J976" s="167">
        <f>$I$976*$D$976</f>
        <v>0</v>
      </c>
      <c r="K976" s="176"/>
      <c r="L976" s="167">
        <f>$K$976*$D$976</f>
        <v>0</v>
      </c>
      <c r="M976" s="176"/>
      <c r="N976" s="167">
        <f>$M$976*$D$976</f>
        <v>0</v>
      </c>
      <c r="O976" s="176"/>
      <c r="P976" s="167">
        <f>$O$976*$D$976</f>
        <v>0</v>
      </c>
      <c r="Q976" s="176"/>
      <c r="R976" s="167">
        <f>$Q$976*$D$976</f>
        <v>0</v>
      </c>
      <c r="S976" s="176"/>
      <c r="T976" s="167">
        <f>$S$976*$D$976</f>
        <v>0</v>
      </c>
      <c r="U976" s="176"/>
      <c r="V976" s="167">
        <f>$U$976*$D$976</f>
        <v>0</v>
      </c>
      <c r="W976" s="176">
        <v>1</v>
      </c>
      <c r="X976" s="167">
        <f>$W$976*$D$976</f>
        <v>0</v>
      </c>
      <c r="Y976" s="176"/>
      <c r="Z976" s="167">
        <f>$Y$976*$D$976</f>
        <v>0</v>
      </c>
      <c r="AA976" s="176"/>
      <c r="AB976" s="167">
        <f>$AA$976*$D$976</f>
        <v>0</v>
      </c>
      <c r="AC976" s="98">
        <f t="shared" si="15"/>
        <v>0</v>
      </c>
      <c r="AF976" t="s">
        <v>2712</v>
      </c>
    </row>
    <row r="977" spans="1:32" ht="15" customHeight="1" thickBot="1">
      <c r="A977">
        <v>2</v>
      </c>
      <c r="B977" s="995"/>
      <c r="C977" s="1022"/>
      <c r="D977" s="1022"/>
      <c r="E977" s="162">
        <f>$E$976</f>
        <v>0</v>
      </c>
      <c r="F977" s="163">
        <f>$F$976</f>
        <v>0</v>
      </c>
      <c r="G977" s="164">
        <f>$G$976+$E$977</f>
        <v>0</v>
      </c>
      <c r="H977" s="165">
        <f>$H$976+$F$977</f>
        <v>0</v>
      </c>
      <c r="I977" s="164">
        <f>$I$976+$G$977</f>
        <v>0</v>
      </c>
      <c r="J977" s="165">
        <f>$J$976+$H$977</f>
        <v>0</v>
      </c>
      <c r="K977" s="164">
        <f>$K$976+$I$977</f>
        <v>0</v>
      </c>
      <c r="L977" s="165">
        <f>$L$976+$J$977</f>
        <v>0</v>
      </c>
      <c r="M977" s="164">
        <f>$M$976+$K$977</f>
        <v>0</v>
      </c>
      <c r="N977" s="165">
        <f>$N$976+$L$977</f>
        <v>0</v>
      </c>
      <c r="O977" s="164">
        <f>$O$976+$M$977</f>
        <v>0</v>
      </c>
      <c r="P977" s="165">
        <f>$P$976+$N$977</f>
        <v>0</v>
      </c>
      <c r="Q977" s="164">
        <f>$Q$976+$O$977</f>
        <v>0</v>
      </c>
      <c r="R977" s="165">
        <f>$R$976+$P$977</f>
        <v>0</v>
      </c>
      <c r="S977" s="164">
        <f>$S$976+$Q$977</f>
        <v>0</v>
      </c>
      <c r="T977" s="165">
        <f>$T$976+$R$977</f>
        <v>0</v>
      </c>
      <c r="U977" s="164">
        <f>$U$976+$S$977</f>
        <v>0</v>
      </c>
      <c r="V977" s="165">
        <f>$V$976+$T$977</f>
        <v>0</v>
      </c>
      <c r="W977" s="164">
        <f>$W$976+$U$977</f>
        <v>1</v>
      </c>
      <c r="X977" s="165">
        <f>$X$976+$V$977</f>
        <v>0</v>
      </c>
      <c r="Y977" s="164">
        <f>$Y$976+$W$977</f>
        <v>1</v>
      </c>
      <c r="Z977" s="165">
        <f>$Z$976+$X$977</f>
        <v>0</v>
      </c>
      <c r="AA977" s="164">
        <f>$AA$976+$Y$977</f>
        <v>1</v>
      </c>
      <c r="AB977" s="165">
        <f>$AB$976+$Z$977</f>
        <v>0</v>
      </c>
      <c r="AC977" s="98">
        <f t="shared" si="15"/>
        <v>0</v>
      </c>
    </row>
    <row r="978" spans="1:32" ht="15" customHeight="1">
      <c r="A978">
        <v>1</v>
      </c>
      <c r="B978" s="994" t="str">
        <f>'06.01-ELETRICO E LUMINOTECNICO'!B500</f>
        <v>06.13.100.20</v>
      </c>
      <c r="C978" s="1021" t="str">
        <f>'06.01-ELETRICO E LUMINOTECNICO'!C500</f>
        <v>CABO DE COBRE FLEXÍVEL ISOLADO, 6 MM², ANTI-CHAMA 450/750 V, PARA CIRCUITOS TERMINAIS - FORNECIMENTO E INSTALAÇÃO. AF_03/2023</v>
      </c>
      <c r="D978" s="1025">
        <f>'06.01-ELETRICO E LUMINOTECNICO'!H500</f>
        <v>0</v>
      </c>
      <c r="E978" s="175"/>
      <c r="F978" s="161">
        <f>$E$978*$D$978</f>
        <v>0</v>
      </c>
      <c r="G978" s="176"/>
      <c r="H978" s="167">
        <f>$G$978*$D$978</f>
        <v>0</v>
      </c>
      <c r="I978" s="176"/>
      <c r="J978" s="167">
        <f>$I$978*$D$978</f>
        <v>0</v>
      </c>
      <c r="K978" s="176"/>
      <c r="L978" s="167">
        <f>$K$978*$D$978</f>
        <v>0</v>
      </c>
      <c r="M978" s="176"/>
      <c r="N978" s="167">
        <f>$M$978*$D$978</f>
        <v>0</v>
      </c>
      <c r="O978" s="176"/>
      <c r="P978" s="167">
        <f>$O$978*$D$978</f>
        <v>0</v>
      </c>
      <c r="Q978" s="176"/>
      <c r="R978" s="167">
        <f>$Q$978*$D$978</f>
        <v>0</v>
      </c>
      <c r="S978" s="176"/>
      <c r="T978" s="167">
        <f>$S$978*$D$978</f>
        <v>0</v>
      </c>
      <c r="U978" s="176"/>
      <c r="V978" s="167">
        <f>$U$978*$D$978</f>
        <v>0</v>
      </c>
      <c r="W978" s="176">
        <v>1</v>
      </c>
      <c r="X978" s="167">
        <f>$W$978*$D$978</f>
        <v>0</v>
      </c>
      <c r="Y978" s="176"/>
      <c r="Z978" s="167">
        <f>$Y$978*$D$978</f>
        <v>0</v>
      </c>
      <c r="AA978" s="176"/>
      <c r="AB978" s="167">
        <f>$AA$978*$D$978</f>
        <v>0</v>
      </c>
      <c r="AC978" s="98">
        <f t="shared" si="15"/>
        <v>0</v>
      </c>
      <c r="AF978" t="s">
        <v>2713</v>
      </c>
    </row>
    <row r="979" spans="1:32" ht="15" customHeight="1" thickBot="1">
      <c r="A979">
        <v>2</v>
      </c>
      <c r="B979" s="995"/>
      <c r="C979" s="1022"/>
      <c r="D979" s="1022"/>
      <c r="E979" s="162">
        <f>$E$978</f>
        <v>0</v>
      </c>
      <c r="F979" s="163">
        <f>$F$978</f>
        <v>0</v>
      </c>
      <c r="G979" s="164">
        <f>$G$978+$E$979</f>
        <v>0</v>
      </c>
      <c r="H979" s="165">
        <f>$H$978+$F$979</f>
        <v>0</v>
      </c>
      <c r="I979" s="164">
        <f>$I$978+$G$979</f>
        <v>0</v>
      </c>
      <c r="J979" s="165">
        <f>$J$978+$H$979</f>
        <v>0</v>
      </c>
      <c r="K979" s="164">
        <f>$K$978+$I$979</f>
        <v>0</v>
      </c>
      <c r="L979" s="165">
        <f>$L$978+$J$979</f>
        <v>0</v>
      </c>
      <c r="M979" s="164">
        <f>$M$978+$K$979</f>
        <v>0</v>
      </c>
      <c r="N979" s="165">
        <f>$N$978+$L$979</f>
        <v>0</v>
      </c>
      <c r="O979" s="164">
        <f>$O$978+$M$979</f>
        <v>0</v>
      </c>
      <c r="P979" s="165">
        <f>$P$978+$N$979</f>
        <v>0</v>
      </c>
      <c r="Q979" s="164">
        <f>$Q$978+$O$979</f>
        <v>0</v>
      </c>
      <c r="R979" s="165">
        <f>$R$978+$P$979</f>
        <v>0</v>
      </c>
      <c r="S979" s="164">
        <f>$S$978+$Q$979</f>
        <v>0</v>
      </c>
      <c r="T979" s="165">
        <f>$T$978+$R$979</f>
        <v>0</v>
      </c>
      <c r="U979" s="164">
        <f>$U$978+$S$979</f>
        <v>0</v>
      </c>
      <c r="V979" s="165">
        <f>$V$978+$T$979</f>
        <v>0</v>
      </c>
      <c r="W979" s="164">
        <f>$W$978+$U$979</f>
        <v>1</v>
      </c>
      <c r="X979" s="165">
        <f>$X$978+$V$979</f>
        <v>0</v>
      </c>
      <c r="Y979" s="164">
        <f>$Y$978+$W$979</f>
        <v>1</v>
      </c>
      <c r="Z979" s="165">
        <f>$Z$978+$X$979</f>
        <v>0</v>
      </c>
      <c r="AA979" s="164">
        <f>$AA$978+$Y$979</f>
        <v>1</v>
      </c>
      <c r="AB979" s="165">
        <f>$AB$978+$Z$979</f>
        <v>0</v>
      </c>
      <c r="AC979" s="98">
        <f t="shared" si="15"/>
        <v>0</v>
      </c>
    </row>
    <row r="980" spans="1:32" ht="15" customHeight="1">
      <c r="A980">
        <v>1</v>
      </c>
      <c r="B980" s="994" t="str">
        <f>'06.01-ELETRICO E LUMINOTECNICO'!B501</f>
        <v>06.13.100.21</v>
      </c>
      <c r="C980" s="1021" t="str">
        <f>'06.01-ELETRICO E LUMINOTECNICO'!C501</f>
        <v>DEMOLIÇÃO, ESCAVAÇÃO E RECOMPOSIÇÃO MANUAL DE VALA, INCLUSIVE REATERRO, COMPACTAÇÃO E RECOMPOSIÇÃO DE PISO INTERNO OU EXTERNO, DIMENSÕES (LxA) 0,25x0,40 m</v>
      </c>
      <c r="D980" s="1025">
        <f>'06.01-ELETRICO E LUMINOTECNICO'!H501</f>
        <v>0</v>
      </c>
      <c r="E980" s="175"/>
      <c r="F980" s="161">
        <f>$E$980*$D$980</f>
        <v>0</v>
      </c>
      <c r="G980" s="176"/>
      <c r="H980" s="167">
        <f>$G$980*$D$980</f>
        <v>0</v>
      </c>
      <c r="I980" s="176"/>
      <c r="J980" s="167">
        <f>$I$980*$D$980</f>
        <v>0</v>
      </c>
      <c r="K980" s="176"/>
      <c r="L980" s="167">
        <f>$K$980*$D$980</f>
        <v>0</v>
      </c>
      <c r="M980" s="176"/>
      <c r="N980" s="167">
        <f>$M$980*$D$980</f>
        <v>0</v>
      </c>
      <c r="O980" s="176"/>
      <c r="P980" s="167">
        <f>$O$980*$D$980</f>
        <v>0</v>
      </c>
      <c r="Q980" s="176"/>
      <c r="R980" s="167">
        <f>$Q$980*$D$980</f>
        <v>0</v>
      </c>
      <c r="S980" s="176"/>
      <c r="T980" s="167">
        <f>$S$980*$D$980</f>
        <v>0</v>
      </c>
      <c r="U980" s="176"/>
      <c r="V980" s="167">
        <f>$U$980*$D$980</f>
        <v>0</v>
      </c>
      <c r="W980" s="176">
        <v>1</v>
      </c>
      <c r="X980" s="167">
        <f>$W$980*$D$980</f>
        <v>0</v>
      </c>
      <c r="Y980" s="176"/>
      <c r="Z980" s="167">
        <f>$Y$980*$D$980</f>
        <v>0</v>
      </c>
      <c r="AA980" s="176"/>
      <c r="AB980" s="167">
        <f>$AA$980*$D$980</f>
        <v>0</v>
      </c>
      <c r="AC980" s="98">
        <f t="shared" si="15"/>
        <v>0</v>
      </c>
      <c r="AF980" t="s">
        <v>2714</v>
      </c>
    </row>
    <row r="981" spans="1:32" ht="15" customHeight="1" thickBot="1">
      <c r="A981">
        <v>2</v>
      </c>
      <c r="B981" s="995"/>
      <c r="C981" s="1022"/>
      <c r="D981" s="1022"/>
      <c r="E981" s="162">
        <f>$E$980</f>
        <v>0</v>
      </c>
      <c r="F981" s="163">
        <f>$F$980</f>
        <v>0</v>
      </c>
      <c r="G981" s="164">
        <f>$G$980+$E$981</f>
        <v>0</v>
      </c>
      <c r="H981" s="165">
        <f>$H$980+$F$981</f>
        <v>0</v>
      </c>
      <c r="I981" s="164">
        <f>$I$980+$G$981</f>
        <v>0</v>
      </c>
      <c r="J981" s="165">
        <f>$J$980+$H$981</f>
        <v>0</v>
      </c>
      <c r="K981" s="164">
        <f>$K$980+$I$981</f>
        <v>0</v>
      </c>
      <c r="L981" s="165">
        <f>$L$980+$J$981</f>
        <v>0</v>
      </c>
      <c r="M981" s="164">
        <f>$M$980+$K$981</f>
        <v>0</v>
      </c>
      <c r="N981" s="165">
        <f>$N$980+$L$981</f>
        <v>0</v>
      </c>
      <c r="O981" s="164">
        <f>$O$980+$M$981</f>
        <v>0</v>
      </c>
      <c r="P981" s="165">
        <f>$P$980+$N$981</f>
        <v>0</v>
      </c>
      <c r="Q981" s="164">
        <f>$Q$980+$O$981</f>
        <v>0</v>
      </c>
      <c r="R981" s="165">
        <f>$R$980+$P$981</f>
        <v>0</v>
      </c>
      <c r="S981" s="164">
        <f>$S$980+$Q$981</f>
        <v>0</v>
      </c>
      <c r="T981" s="165">
        <f>$T$980+$R$981</f>
        <v>0</v>
      </c>
      <c r="U981" s="164">
        <f>$U$980+$S$981</f>
        <v>0</v>
      </c>
      <c r="V981" s="165">
        <f>$V$980+$T$981</f>
        <v>0</v>
      </c>
      <c r="W981" s="164">
        <f>$W$980+$U$981</f>
        <v>1</v>
      </c>
      <c r="X981" s="165">
        <f>$X$980+$V$981</f>
        <v>0</v>
      </c>
      <c r="Y981" s="164">
        <f>$Y$980+$W$981</f>
        <v>1</v>
      </c>
      <c r="Z981" s="165">
        <f>$Z$980+$X$981</f>
        <v>0</v>
      </c>
      <c r="AA981" s="164">
        <f>$AA$980+$Y$981</f>
        <v>1</v>
      </c>
      <c r="AB981" s="165">
        <f>$AB$980+$Z$981</f>
        <v>0</v>
      </c>
      <c r="AC981" s="98">
        <f t="shared" si="15"/>
        <v>0</v>
      </c>
    </row>
    <row r="982" spans="1:32" ht="15" customHeight="1">
      <c r="A982">
        <v>1</v>
      </c>
      <c r="B982" s="994" t="str">
        <f>'06.01-ELETRICO E LUMINOTECNICO'!B502</f>
        <v>06.13.100.22</v>
      </c>
      <c r="C982" s="1021" t="str">
        <f>'06.01-ELETRICO E LUMINOTECNICO'!C502</f>
        <v>ELETRODUTO FLEXÍVEL CORRUGADO, PEAD, DN 50 (1 1/2"), PARA REDE ENTERRADA DE DISTRIBUIÇÃO DE ENERGIA ELÉTRICA - FORNECIMENTO E INSTALAÇÃO. AF_12/2021</v>
      </c>
      <c r="D982" s="1025">
        <f>'06.01-ELETRICO E LUMINOTECNICO'!H502</f>
        <v>0</v>
      </c>
      <c r="E982" s="175"/>
      <c r="F982" s="161">
        <f>$E$982*$D$982</f>
        <v>0</v>
      </c>
      <c r="G982" s="176"/>
      <c r="H982" s="167">
        <f>$G$982*$D$982</f>
        <v>0</v>
      </c>
      <c r="I982" s="176"/>
      <c r="J982" s="167">
        <f>$I$982*$D$982</f>
        <v>0</v>
      </c>
      <c r="K982" s="176"/>
      <c r="L982" s="167">
        <f>$K$982*$D$982</f>
        <v>0</v>
      </c>
      <c r="M982" s="176"/>
      <c r="N982" s="167">
        <f>$M$982*$D$982</f>
        <v>0</v>
      </c>
      <c r="O982" s="176"/>
      <c r="P982" s="167">
        <f>$O$982*$D$982</f>
        <v>0</v>
      </c>
      <c r="Q982" s="176"/>
      <c r="R982" s="167">
        <f>$Q$982*$D$982</f>
        <v>0</v>
      </c>
      <c r="S982" s="176"/>
      <c r="T982" s="167">
        <f>$S$982*$D$982</f>
        <v>0</v>
      </c>
      <c r="U982" s="176"/>
      <c r="V982" s="167">
        <f>$U$982*$D$982</f>
        <v>0</v>
      </c>
      <c r="W982" s="176">
        <v>1</v>
      </c>
      <c r="X982" s="167">
        <f>$W$982*$D$982</f>
        <v>0</v>
      </c>
      <c r="Y982" s="176"/>
      <c r="Z982" s="167">
        <f>$Y$982*$D$982</f>
        <v>0</v>
      </c>
      <c r="AA982" s="176"/>
      <c r="AB982" s="167">
        <f>$AA$982*$D$982</f>
        <v>0</v>
      </c>
      <c r="AC982" s="98">
        <f t="shared" si="15"/>
        <v>0</v>
      </c>
      <c r="AF982" t="s">
        <v>2715</v>
      </c>
    </row>
    <row r="983" spans="1:32" ht="15" customHeight="1" thickBot="1">
      <c r="A983">
        <v>2</v>
      </c>
      <c r="B983" s="995"/>
      <c r="C983" s="1022"/>
      <c r="D983" s="1022"/>
      <c r="E983" s="162">
        <f>$E$982</f>
        <v>0</v>
      </c>
      <c r="F983" s="163">
        <f>$F$982</f>
        <v>0</v>
      </c>
      <c r="G983" s="164">
        <f>$G$982+$E$983</f>
        <v>0</v>
      </c>
      <c r="H983" s="165">
        <f>$H$982+$F$983</f>
        <v>0</v>
      </c>
      <c r="I983" s="164">
        <f>$I$982+$G$983</f>
        <v>0</v>
      </c>
      <c r="J983" s="165">
        <f>$J$982+$H$983</f>
        <v>0</v>
      </c>
      <c r="K983" s="164">
        <f>$K$982+$I$983</f>
        <v>0</v>
      </c>
      <c r="L983" s="165">
        <f>$L$982+$J$983</f>
        <v>0</v>
      </c>
      <c r="M983" s="164">
        <f>$M$982+$K$983</f>
        <v>0</v>
      </c>
      <c r="N983" s="165">
        <f>$N$982+$L$983</f>
        <v>0</v>
      </c>
      <c r="O983" s="164">
        <f>$O$982+$M$983</f>
        <v>0</v>
      </c>
      <c r="P983" s="165">
        <f>$P$982+$N$983</f>
        <v>0</v>
      </c>
      <c r="Q983" s="164">
        <f>$Q$982+$O$983</f>
        <v>0</v>
      </c>
      <c r="R983" s="165">
        <f>$R$982+$P$983</f>
        <v>0</v>
      </c>
      <c r="S983" s="164">
        <f>$S$982+$Q$983</f>
        <v>0</v>
      </c>
      <c r="T983" s="165">
        <f>$T$982+$R$983</f>
        <v>0</v>
      </c>
      <c r="U983" s="164">
        <f>$U$982+$S$983</f>
        <v>0</v>
      </c>
      <c r="V983" s="165">
        <f>$V$982+$T$983</f>
        <v>0</v>
      </c>
      <c r="W983" s="164">
        <f>$W$982+$U$983</f>
        <v>1</v>
      </c>
      <c r="X983" s="165">
        <f>$X$982+$V$983</f>
        <v>0</v>
      </c>
      <c r="Y983" s="164">
        <f>$Y$982+$W$983</f>
        <v>1</v>
      </c>
      <c r="Z983" s="165">
        <f>$Z$982+$X$983</f>
        <v>0</v>
      </c>
      <c r="AA983" s="164">
        <f>$AA$982+$Y$983</f>
        <v>1</v>
      </c>
      <c r="AB983" s="165">
        <f>$AB$982+$Z$983</f>
        <v>0</v>
      </c>
      <c r="AC983" s="98">
        <f t="shared" si="15"/>
        <v>0</v>
      </c>
    </row>
    <row r="984" spans="1:32" ht="15" customHeight="1">
      <c r="A984">
        <v>1</v>
      </c>
      <c r="B984" s="994" t="str">
        <f>'06.01-ELETRICO E LUMINOTECNICO'!B503</f>
        <v>06.13.100.23</v>
      </c>
      <c r="C984" s="1021" t="str">
        <f>'06.01-ELETRICO E LUMINOTECNICO'!C503</f>
        <v>ELETRODUTO DE AÇO GALVANIZADO PESADO, DIÂMETRO DE 25MM (1"), INSTALAÇÃO APARENTE OU SOBRE FORRO COM ABRAÇADEIRA METÁLICA DE CUNHA, TIPO "D", INCLUSIVE ACESSÓRIOS PARA FIXAÇÃO E CONEXÕES</v>
      </c>
      <c r="D984" s="1025">
        <f>'06.01-ELETRICO E LUMINOTECNICO'!H503</f>
        <v>0</v>
      </c>
      <c r="E984" s="175"/>
      <c r="F984" s="161">
        <f>$E$984*$D$984</f>
        <v>0</v>
      </c>
      <c r="G984" s="176"/>
      <c r="H984" s="167">
        <f>$G$984*$D$984</f>
        <v>0</v>
      </c>
      <c r="I984" s="176"/>
      <c r="J984" s="167">
        <f>$I$984*$D$984</f>
        <v>0</v>
      </c>
      <c r="K984" s="176"/>
      <c r="L984" s="167">
        <f>$K$984*$D$984</f>
        <v>0</v>
      </c>
      <c r="M984" s="176"/>
      <c r="N984" s="167">
        <f>$M$984*$D$984</f>
        <v>0</v>
      </c>
      <c r="O984" s="176"/>
      <c r="P984" s="167">
        <f>$O$984*$D$984</f>
        <v>0</v>
      </c>
      <c r="Q984" s="176"/>
      <c r="R984" s="167">
        <f>$Q$984*$D$984</f>
        <v>0</v>
      </c>
      <c r="S984" s="176"/>
      <c r="T984" s="167">
        <f>$S$984*$D$984</f>
        <v>0</v>
      </c>
      <c r="U984" s="176"/>
      <c r="V984" s="167">
        <f>$U$984*$D$984</f>
        <v>0</v>
      </c>
      <c r="W984" s="176"/>
      <c r="X984" s="167">
        <f>$W$984*$D$984</f>
        <v>0</v>
      </c>
      <c r="Y984" s="176">
        <v>1</v>
      </c>
      <c r="Z984" s="167">
        <f>$Y$984*$D$984</f>
        <v>0</v>
      </c>
      <c r="AA984" s="176"/>
      <c r="AB984" s="167">
        <f>$AA$984*$D$984</f>
        <v>0</v>
      </c>
      <c r="AC984" s="98">
        <f t="shared" si="15"/>
        <v>0</v>
      </c>
      <c r="AF984" t="s">
        <v>2716</v>
      </c>
    </row>
    <row r="985" spans="1:32" ht="15" customHeight="1" thickBot="1">
      <c r="A985">
        <v>2</v>
      </c>
      <c r="B985" s="995"/>
      <c r="C985" s="1022"/>
      <c r="D985" s="1022"/>
      <c r="E985" s="162">
        <f>$E$984</f>
        <v>0</v>
      </c>
      <c r="F985" s="163">
        <f>$F$984</f>
        <v>0</v>
      </c>
      <c r="G985" s="164">
        <f>$G$984+$E$985</f>
        <v>0</v>
      </c>
      <c r="H985" s="165">
        <f>$H$984+$F$985</f>
        <v>0</v>
      </c>
      <c r="I985" s="164">
        <f>$I$984+$G$985</f>
        <v>0</v>
      </c>
      <c r="J985" s="165">
        <f>$J$984+$H$985</f>
        <v>0</v>
      </c>
      <c r="K985" s="164">
        <f>$K$984+$I$985</f>
        <v>0</v>
      </c>
      <c r="L985" s="165">
        <f>$L$984+$J$985</f>
        <v>0</v>
      </c>
      <c r="M985" s="164">
        <f>$M$984+$K$985</f>
        <v>0</v>
      </c>
      <c r="N985" s="165">
        <f>$N$984+$L$985</f>
        <v>0</v>
      </c>
      <c r="O985" s="164">
        <f>$O$984+$M$985</f>
        <v>0</v>
      </c>
      <c r="P985" s="165">
        <f>$P$984+$N$985</f>
        <v>0</v>
      </c>
      <c r="Q985" s="164">
        <f>$Q$984+$O$985</f>
        <v>0</v>
      </c>
      <c r="R985" s="165">
        <f>$R$984+$P$985</f>
        <v>0</v>
      </c>
      <c r="S985" s="164">
        <f>$S$984+$Q$985</f>
        <v>0</v>
      </c>
      <c r="T985" s="165">
        <f>$T$984+$R$985</f>
        <v>0</v>
      </c>
      <c r="U985" s="164">
        <f>$U$984+$S$985</f>
        <v>0</v>
      </c>
      <c r="V985" s="165">
        <f>$V$984+$T$985</f>
        <v>0</v>
      </c>
      <c r="W985" s="164">
        <f>$W$984+$U$985</f>
        <v>0</v>
      </c>
      <c r="X985" s="165">
        <f>$X$984+$V$985</f>
        <v>0</v>
      </c>
      <c r="Y985" s="164">
        <f>$Y$984+$W$985</f>
        <v>1</v>
      </c>
      <c r="Z985" s="165">
        <f>$Z$984+$X$985</f>
        <v>0</v>
      </c>
      <c r="AA985" s="164">
        <f>$AA$984+$Y$985</f>
        <v>1</v>
      </c>
      <c r="AB985" s="165">
        <f>$AB$984+$Z$985</f>
        <v>0</v>
      </c>
      <c r="AC985" s="98">
        <f t="shared" si="15"/>
        <v>0</v>
      </c>
    </row>
    <row r="986" spans="1:32" ht="15" customHeight="1">
      <c r="A986">
        <v>1</v>
      </c>
      <c r="B986" s="994" t="str">
        <f>'06.01-ELETRICO E LUMINOTECNICO'!B504</f>
        <v>06.13.100.24</v>
      </c>
      <c r="C986" s="1021" t="str">
        <f>'06.01-ELETRICO E LUMINOTECNICO'!C504</f>
        <v>CONDULETE DE ALUMÍNIO, TIPO X, PARA ELETRODUTO DE AÇO GALVANIZADO DN 25 MM (1''), APARENTE - FORNECIMENTO E INSTALAÇÃO. AF_01/2026</v>
      </c>
      <c r="D986" s="1025">
        <f>'06.01-ELETRICO E LUMINOTECNICO'!H504</f>
        <v>0</v>
      </c>
      <c r="E986" s="175"/>
      <c r="F986" s="161">
        <f>$E$986*$D$986</f>
        <v>0</v>
      </c>
      <c r="G986" s="176"/>
      <c r="H986" s="167">
        <f>$G$986*$D$986</f>
        <v>0</v>
      </c>
      <c r="I986" s="176"/>
      <c r="J986" s="167">
        <f>$I$986*$D$986</f>
        <v>0</v>
      </c>
      <c r="K986" s="176"/>
      <c r="L986" s="167">
        <f>$K$986*$D$986</f>
        <v>0</v>
      </c>
      <c r="M986" s="176"/>
      <c r="N986" s="167">
        <f>$M$986*$D$986</f>
        <v>0</v>
      </c>
      <c r="O986" s="176"/>
      <c r="P986" s="167">
        <f>$O$986*$D$986</f>
        <v>0</v>
      </c>
      <c r="Q986" s="176"/>
      <c r="R986" s="167">
        <f>$Q$986*$D$986</f>
        <v>0</v>
      </c>
      <c r="S986" s="176"/>
      <c r="T986" s="167">
        <f>$S$986*$D$986</f>
        <v>0</v>
      </c>
      <c r="U986" s="176"/>
      <c r="V986" s="167">
        <f>$U$986*$D$986</f>
        <v>0</v>
      </c>
      <c r="W986" s="176"/>
      <c r="X986" s="167">
        <f>$W$986*$D$986</f>
        <v>0</v>
      </c>
      <c r="Y986" s="176">
        <v>1</v>
      </c>
      <c r="Z986" s="167">
        <f>$Y$986*$D$986</f>
        <v>0</v>
      </c>
      <c r="AA986" s="176"/>
      <c r="AB986" s="167">
        <f>$AA$986*$D$986</f>
        <v>0</v>
      </c>
      <c r="AC986" s="98">
        <f t="shared" si="15"/>
        <v>0</v>
      </c>
      <c r="AF986" t="s">
        <v>2717</v>
      </c>
    </row>
    <row r="987" spans="1:32" ht="15" customHeight="1" thickBot="1">
      <c r="A987">
        <v>2</v>
      </c>
      <c r="B987" s="995"/>
      <c r="C987" s="1022"/>
      <c r="D987" s="1022"/>
      <c r="E987" s="162">
        <f>$E$986</f>
        <v>0</v>
      </c>
      <c r="F987" s="163">
        <f>$F$986</f>
        <v>0</v>
      </c>
      <c r="G987" s="164">
        <f>$G$986+$E$987</f>
        <v>0</v>
      </c>
      <c r="H987" s="165">
        <f>$H$986+$F$987</f>
        <v>0</v>
      </c>
      <c r="I987" s="164">
        <f>$I$986+$G$987</f>
        <v>0</v>
      </c>
      <c r="J987" s="165">
        <f>$J$986+$H$987</f>
        <v>0</v>
      </c>
      <c r="K987" s="164">
        <f>$K$986+$I$987</f>
        <v>0</v>
      </c>
      <c r="L987" s="165">
        <f>$L$986+$J$987</f>
        <v>0</v>
      </c>
      <c r="M987" s="164">
        <f>$M$986+$K$987</f>
        <v>0</v>
      </c>
      <c r="N987" s="165">
        <f>$N$986+$L$987</f>
        <v>0</v>
      </c>
      <c r="O987" s="164">
        <f>$O$986+$M$987</f>
        <v>0</v>
      </c>
      <c r="P987" s="165">
        <f>$P$986+$N$987</f>
        <v>0</v>
      </c>
      <c r="Q987" s="164">
        <f>$Q$986+$O$987</f>
        <v>0</v>
      </c>
      <c r="R987" s="165">
        <f>$R$986+$P$987</f>
        <v>0</v>
      </c>
      <c r="S987" s="164">
        <f>$S$986+$Q$987</f>
        <v>0</v>
      </c>
      <c r="T987" s="165">
        <f>$T$986+$R$987</f>
        <v>0</v>
      </c>
      <c r="U987" s="164">
        <f>$U$986+$S$987</f>
        <v>0</v>
      </c>
      <c r="V987" s="165">
        <f>$V$986+$T$987</f>
        <v>0</v>
      </c>
      <c r="W987" s="164">
        <f>$W$986+$U$987</f>
        <v>0</v>
      </c>
      <c r="X987" s="165">
        <f>$X$986+$V$987</f>
        <v>0</v>
      </c>
      <c r="Y987" s="164">
        <f>$Y$986+$W$987</f>
        <v>1</v>
      </c>
      <c r="Z987" s="165">
        <f>$Z$986+$X$987</f>
        <v>0</v>
      </c>
      <c r="AA987" s="164">
        <f>$AA$986+$Y$987</f>
        <v>1</v>
      </c>
      <c r="AB987" s="165">
        <f>$AB$986+$Z$987</f>
        <v>0</v>
      </c>
      <c r="AC987" s="98">
        <f t="shared" si="15"/>
        <v>0</v>
      </c>
    </row>
    <row r="988" spans="1:32" ht="15" customHeight="1">
      <c r="A988">
        <v>1</v>
      </c>
      <c r="B988" s="994" t="str">
        <f>'06.01-ELETRICO E LUMINOTECNICO'!B505</f>
        <v>06.13.100.25</v>
      </c>
      <c r="C988" s="1021" t="str">
        <f>'06.01-ELETRICO E LUMINOTECNICO'!C505</f>
        <v>CONDULETE DE ALUMINIO, TIPO X, PARA ELETRODUTO DE AÇO GALVANIZADO DN 25MM (1"), APARENTE, INCLUSO SUPORTE, SEM TAMPA - FORNECIMENTO E INSTALAÇÃO</v>
      </c>
      <c r="D988" s="1025">
        <f>'06.01-ELETRICO E LUMINOTECNICO'!H505</f>
        <v>0</v>
      </c>
      <c r="E988" s="175"/>
      <c r="F988" s="161">
        <f>$E$988*$D$988</f>
        <v>0</v>
      </c>
      <c r="G988" s="176"/>
      <c r="H988" s="167">
        <f>$G$988*$D$988</f>
        <v>0</v>
      </c>
      <c r="I988" s="176"/>
      <c r="J988" s="167">
        <f>$I$988*$D$988</f>
        <v>0</v>
      </c>
      <c r="K988" s="176"/>
      <c r="L988" s="167">
        <f>$K$988*$D$988</f>
        <v>0</v>
      </c>
      <c r="M988" s="176"/>
      <c r="N988" s="167">
        <f>$M$988*$D$988</f>
        <v>0</v>
      </c>
      <c r="O988" s="176"/>
      <c r="P988" s="167">
        <f>$O$988*$D$988</f>
        <v>0</v>
      </c>
      <c r="Q988" s="176"/>
      <c r="R988" s="167">
        <f>$Q$988*$D$988</f>
        <v>0</v>
      </c>
      <c r="S988" s="176"/>
      <c r="T988" s="167">
        <f>$S$988*$D$988</f>
        <v>0</v>
      </c>
      <c r="U988" s="176"/>
      <c r="V988" s="167">
        <f>$U$988*$D$988</f>
        <v>0</v>
      </c>
      <c r="W988" s="176"/>
      <c r="X988" s="167">
        <f>$W$988*$D$988</f>
        <v>0</v>
      </c>
      <c r="Y988" s="176">
        <v>1</v>
      </c>
      <c r="Z988" s="167">
        <f>$Y$988*$D$988</f>
        <v>0</v>
      </c>
      <c r="AA988" s="176"/>
      <c r="AB988" s="167">
        <f>$AA$988*$D$988</f>
        <v>0</v>
      </c>
      <c r="AC988" s="98">
        <f t="shared" si="15"/>
        <v>0</v>
      </c>
      <c r="AF988" t="s">
        <v>2718</v>
      </c>
    </row>
    <row r="989" spans="1:32" ht="15" customHeight="1" thickBot="1">
      <c r="A989">
        <v>2</v>
      </c>
      <c r="B989" s="995"/>
      <c r="C989" s="1022"/>
      <c r="D989" s="1022"/>
      <c r="E989" s="162">
        <f>$E$988</f>
        <v>0</v>
      </c>
      <c r="F989" s="163">
        <f>$F$988</f>
        <v>0</v>
      </c>
      <c r="G989" s="164">
        <f>$G$988+$E$989</f>
        <v>0</v>
      </c>
      <c r="H989" s="165">
        <f>$H$988+$F$989</f>
        <v>0</v>
      </c>
      <c r="I989" s="164">
        <f>$I$988+$G$989</f>
        <v>0</v>
      </c>
      <c r="J989" s="165">
        <f>$J$988+$H$989</f>
        <v>0</v>
      </c>
      <c r="K989" s="164">
        <f>$K$988+$I$989</f>
        <v>0</v>
      </c>
      <c r="L989" s="165">
        <f>$L$988+$J$989</f>
        <v>0</v>
      </c>
      <c r="M989" s="164">
        <f>$M$988+$K$989</f>
        <v>0</v>
      </c>
      <c r="N989" s="165">
        <f>$N$988+$L$989</f>
        <v>0</v>
      </c>
      <c r="O989" s="164">
        <f>$O$988+$M$989</f>
        <v>0</v>
      </c>
      <c r="P989" s="165">
        <f>$P$988+$N$989</f>
        <v>0</v>
      </c>
      <c r="Q989" s="164">
        <f>$Q$988+$O$989</f>
        <v>0</v>
      </c>
      <c r="R989" s="165">
        <f>$R$988+$P$989</f>
        <v>0</v>
      </c>
      <c r="S989" s="164">
        <f>$S$988+$Q$989</f>
        <v>0</v>
      </c>
      <c r="T989" s="165">
        <f>$T$988+$R$989</f>
        <v>0</v>
      </c>
      <c r="U989" s="164">
        <f>$U$988+$S$989</f>
        <v>0</v>
      </c>
      <c r="V989" s="165">
        <f>$V$988+$T$989</f>
        <v>0</v>
      </c>
      <c r="W989" s="164">
        <f>$W$988+$U$989</f>
        <v>0</v>
      </c>
      <c r="X989" s="165">
        <f>$X$988+$V$989</f>
        <v>0</v>
      </c>
      <c r="Y989" s="164">
        <f>$Y$988+$W$989</f>
        <v>1</v>
      </c>
      <c r="Z989" s="165">
        <f>$Z$988+$X$989</f>
        <v>0</v>
      </c>
      <c r="AA989" s="164">
        <f>$AA$988+$Y$989</f>
        <v>1</v>
      </c>
      <c r="AB989" s="165">
        <f>$AB$988+$Z$989</f>
        <v>0</v>
      </c>
      <c r="AC989" s="98">
        <f t="shared" si="15"/>
        <v>0</v>
      </c>
    </row>
    <row r="990" spans="1:32" ht="15" customHeight="1">
      <c r="A990">
        <v>1</v>
      </c>
      <c r="B990" s="994" t="str">
        <f>'06.01-ELETRICO E LUMINOTECNICO'!B506</f>
        <v>06.13.100.26</v>
      </c>
      <c r="C990" s="1021" t="str">
        <f>'06.01-ELETRICO E LUMINOTECNICO'!C506</f>
        <v>TOMADA BAIXA DE EMBUTIR (1 MÓDULO), 2P+T 10 A, INCLUINDO SUPORTE E PLACA EM ALUMÍNIO - FORNECIMENTO E INSTALAÇÃO.</v>
      </c>
      <c r="D990" s="1025">
        <f>'06.01-ELETRICO E LUMINOTECNICO'!H506</f>
        <v>0</v>
      </c>
      <c r="E990" s="175"/>
      <c r="F990" s="161">
        <f>$E$990*$D$990</f>
        <v>0</v>
      </c>
      <c r="G990" s="176"/>
      <c r="H990" s="167">
        <f>$G$990*$D$990</f>
        <v>0</v>
      </c>
      <c r="I990" s="176"/>
      <c r="J990" s="167">
        <f>$I$990*$D$990</f>
        <v>0</v>
      </c>
      <c r="K990" s="176"/>
      <c r="L990" s="167">
        <f>$K$990*$D$990</f>
        <v>0</v>
      </c>
      <c r="M990" s="176"/>
      <c r="N990" s="167">
        <f>$M$990*$D$990</f>
        <v>0</v>
      </c>
      <c r="O990" s="176"/>
      <c r="P990" s="167">
        <f>$O$990*$D$990</f>
        <v>0</v>
      </c>
      <c r="Q990" s="176"/>
      <c r="R990" s="167">
        <f>$Q$990*$D$990</f>
        <v>0</v>
      </c>
      <c r="S990" s="176"/>
      <c r="T990" s="167">
        <f>$S$990*$D$990</f>
        <v>0</v>
      </c>
      <c r="U990" s="176"/>
      <c r="V990" s="167">
        <f>$U$990*$D$990</f>
        <v>0</v>
      </c>
      <c r="W990" s="176"/>
      <c r="X990" s="167">
        <f>$W$990*$D$990</f>
        <v>0</v>
      </c>
      <c r="Y990" s="176">
        <v>1</v>
      </c>
      <c r="Z990" s="167">
        <f>$Y$990*$D$990</f>
        <v>0</v>
      </c>
      <c r="AA990" s="176"/>
      <c r="AB990" s="167">
        <f>$AA$990*$D$990</f>
        <v>0</v>
      </c>
      <c r="AC990" s="98">
        <f t="shared" si="15"/>
        <v>0</v>
      </c>
      <c r="AF990" t="s">
        <v>2719</v>
      </c>
    </row>
    <row r="991" spans="1:32" ht="15" customHeight="1" thickBot="1">
      <c r="A991">
        <v>2</v>
      </c>
      <c r="B991" s="995"/>
      <c r="C991" s="1022"/>
      <c r="D991" s="1022"/>
      <c r="E991" s="162">
        <f>$E$990</f>
        <v>0</v>
      </c>
      <c r="F991" s="163">
        <f>$F$990</f>
        <v>0</v>
      </c>
      <c r="G991" s="164">
        <f>$G$990+$E$991</f>
        <v>0</v>
      </c>
      <c r="H991" s="165">
        <f>$H$990+$F$991</f>
        <v>0</v>
      </c>
      <c r="I991" s="164">
        <f>$I$990+$G$991</f>
        <v>0</v>
      </c>
      <c r="J991" s="165">
        <f>$J$990+$H$991</f>
        <v>0</v>
      </c>
      <c r="K991" s="164">
        <f>$K$990+$I$991</f>
        <v>0</v>
      </c>
      <c r="L991" s="165">
        <f>$L$990+$J$991</f>
        <v>0</v>
      </c>
      <c r="M991" s="164">
        <f>$M$990+$K$991</f>
        <v>0</v>
      </c>
      <c r="N991" s="165">
        <f>$N$990+$L$991</f>
        <v>0</v>
      </c>
      <c r="O991" s="164">
        <f>$O$990+$M$991</f>
        <v>0</v>
      </c>
      <c r="P991" s="165">
        <f>$P$990+$N$991</f>
        <v>0</v>
      </c>
      <c r="Q991" s="164">
        <f>$Q$990+$O$991</f>
        <v>0</v>
      </c>
      <c r="R991" s="165">
        <f>$R$990+$P$991</f>
        <v>0</v>
      </c>
      <c r="S991" s="164">
        <f>$S$990+$Q$991</f>
        <v>0</v>
      </c>
      <c r="T991" s="165">
        <f>$T$990+$R$991</f>
        <v>0</v>
      </c>
      <c r="U991" s="164">
        <f>$U$990+$S$991</f>
        <v>0</v>
      </c>
      <c r="V991" s="165">
        <f>$V$990+$T$991</f>
        <v>0</v>
      </c>
      <c r="W991" s="164">
        <f>$W$990+$U$991</f>
        <v>0</v>
      </c>
      <c r="X991" s="165">
        <f>$X$990+$V$991</f>
        <v>0</v>
      </c>
      <c r="Y991" s="164">
        <f>$Y$990+$W$991</f>
        <v>1</v>
      </c>
      <c r="Z991" s="165">
        <f>$Z$990+$X$991</f>
        <v>0</v>
      </c>
      <c r="AA991" s="164">
        <f>$AA$990+$Y$991</f>
        <v>1</v>
      </c>
      <c r="AB991" s="165">
        <f>$AB$990+$Z$991</f>
        <v>0</v>
      </c>
      <c r="AC991" s="98">
        <f t="shared" si="15"/>
        <v>0</v>
      </c>
    </row>
    <row r="992" spans="1:32" ht="15" customHeight="1">
      <c r="A992">
        <v>1</v>
      </c>
      <c r="B992" s="994" t="str">
        <f>'06.01-ELETRICO E LUMINOTECNICO'!B507</f>
        <v>06.13.100.27</v>
      </c>
      <c r="C992" s="1021" t="str">
        <f>'06.01-ELETRICO E LUMINOTECNICO'!C507</f>
        <v>TOMADA MÉDIA DE EMBUTIR (1 MÓDULO), 2P+T 10 A, INCLUINDO SUPORTE E PLACA EM ALUMÍNIO - FORNECIMENTO E INSTALAÇÃO.</v>
      </c>
      <c r="D992" s="1025">
        <f>'06.01-ELETRICO E LUMINOTECNICO'!H507</f>
        <v>0</v>
      </c>
      <c r="E992" s="175"/>
      <c r="F992" s="161">
        <f>$E$992*$D$992</f>
        <v>0</v>
      </c>
      <c r="G992" s="176"/>
      <c r="H992" s="167">
        <f>$G$992*$D$992</f>
        <v>0</v>
      </c>
      <c r="I992" s="176"/>
      <c r="J992" s="167">
        <f>$I$992*$D$992</f>
        <v>0</v>
      </c>
      <c r="K992" s="176"/>
      <c r="L992" s="167">
        <f>$K$992*$D$992</f>
        <v>0</v>
      </c>
      <c r="M992" s="176"/>
      <c r="N992" s="167">
        <f>$M$992*$D$992</f>
        <v>0</v>
      </c>
      <c r="O992" s="176"/>
      <c r="P992" s="167">
        <f>$O$992*$D$992</f>
        <v>0</v>
      </c>
      <c r="Q992" s="176"/>
      <c r="R992" s="167">
        <f>$Q$992*$D$992</f>
        <v>0</v>
      </c>
      <c r="S992" s="176"/>
      <c r="T992" s="167">
        <f>$S$992*$D$992</f>
        <v>0</v>
      </c>
      <c r="U992" s="176"/>
      <c r="V992" s="167">
        <f>$U$992*$D$992</f>
        <v>0</v>
      </c>
      <c r="W992" s="176"/>
      <c r="X992" s="167">
        <f>$W$992*$D$992</f>
        <v>0</v>
      </c>
      <c r="Y992" s="176">
        <v>1</v>
      </c>
      <c r="Z992" s="167">
        <f>$Y$992*$D$992</f>
        <v>0</v>
      </c>
      <c r="AA992" s="176"/>
      <c r="AB992" s="167">
        <f>$AA$992*$D$992</f>
        <v>0</v>
      </c>
      <c r="AC992" s="98">
        <f t="shared" si="15"/>
        <v>0</v>
      </c>
      <c r="AF992" t="s">
        <v>2720</v>
      </c>
    </row>
    <row r="993" spans="1:32" ht="15" customHeight="1" thickBot="1">
      <c r="A993">
        <v>2</v>
      </c>
      <c r="B993" s="995"/>
      <c r="C993" s="1022"/>
      <c r="D993" s="1022"/>
      <c r="E993" s="162">
        <f>$E$992</f>
        <v>0</v>
      </c>
      <c r="F993" s="163">
        <f>$F$992</f>
        <v>0</v>
      </c>
      <c r="G993" s="164">
        <f>$G$992+$E$993</f>
        <v>0</v>
      </c>
      <c r="H993" s="165">
        <f>$H$992+$F$993</f>
        <v>0</v>
      </c>
      <c r="I993" s="164">
        <f>$I$992+$G$993</f>
        <v>0</v>
      </c>
      <c r="J993" s="165">
        <f>$J$992+$H$993</f>
        <v>0</v>
      </c>
      <c r="K993" s="164">
        <f>$K$992+$I$993</f>
        <v>0</v>
      </c>
      <c r="L993" s="165">
        <f>$L$992+$J$993</f>
        <v>0</v>
      </c>
      <c r="M993" s="164">
        <f>$M$992+$K$993</f>
        <v>0</v>
      </c>
      <c r="N993" s="165">
        <f>$N$992+$L$993</f>
        <v>0</v>
      </c>
      <c r="O993" s="164">
        <f>$O$992+$M$993</f>
        <v>0</v>
      </c>
      <c r="P993" s="165">
        <f>$P$992+$N$993</f>
        <v>0</v>
      </c>
      <c r="Q993" s="164">
        <f>$Q$992+$O$993</f>
        <v>0</v>
      </c>
      <c r="R993" s="165">
        <f>$R$992+$P$993</f>
        <v>0</v>
      </c>
      <c r="S993" s="164">
        <f>$S$992+$Q$993</f>
        <v>0</v>
      </c>
      <c r="T993" s="165">
        <f>$T$992+$R$993</f>
        <v>0</v>
      </c>
      <c r="U993" s="164">
        <f>$U$992+$S$993</f>
        <v>0</v>
      </c>
      <c r="V993" s="165">
        <f>$V$992+$T$993</f>
        <v>0</v>
      </c>
      <c r="W993" s="164">
        <f>$W$992+$U$993</f>
        <v>0</v>
      </c>
      <c r="X993" s="165">
        <f>$X$992+$V$993</f>
        <v>0</v>
      </c>
      <c r="Y993" s="164">
        <f>$Y$992+$W$993</f>
        <v>1</v>
      </c>
      <c r="Z993" s="165">
        <f>$Z$992+$X$993</f>
        <v>0</v>
      </c>
      <c r="AA993" s="164">
        <f>$AA$992+$Y$993</f>
        <v>1</v>
      </c>
      <c r="AB993" s="165">
        <f>$AB$992+$Z$993</f>
        <v>0</v>
      </c>
      <c r="AC993" s="98">
        <f t="shared" si="15"/>
        <v>0</v>
      </c>
    </row>
    <row r="994" spans="1:32" ht="15" customHeight="1">
      <c r="A994">
        <v>1</v>
      </c>
      <c r="B994" s="994" t="str">
        <f>'06.01-ELETRICO E LUMINOTECNICO'!B508</f>
        <v>06.13.100.28</v>
      </c>
      <c r="C994" s="1021" t="str">
        <f>'06.01-ELETRICO E LUMINOTECNICO'!C508</f>
        <v>TOMADA ALTA DE EMBUTIR (1 MÓDULO), 2P+T 10 A, INCLUINDO SUPORTE E PLACA EM ALUMÍNIO - FORNECIMENTO E INSTALAÇÃO.</v>
      </c>
      <c r="D994" s="1025">
        <f>'06.01-ELETRICO E LUMINOTECNICO'!H508</f>
        <v>0</v>
      </c>
      <c r="E994" s="175"/>
      <c r="F994" s="161">
        <f>$E$994*$D$994</f>
        <v>0</v>
      </c>
      <c r="G994" s="176"/>
      <c r="H994" s="167">
        <f>$G$994*$D$994</f>
        <v>0</v>
      </c>
      <c r="I994" s="176"/>
      <c r="J994" s="167">
        <f>$I$994*$D$994</f>
        <v>0</v>
      </c>
      <c r="K994" s="176"/>
      <c r="L994" s="167">
        <f>$K$994*$D$994</f>
        <v>0</v>
      </c>
      <c r="M994" s="176"/>
      <c r="N994" s="167">
        <f>$M$994*$D$994</f>
        <v>0</v>
      </c>
      <c r="O994" s="176"/>
      <c r="P994" s="167">
        <f>$O$994*$D$994</f>
        <v>0</v>
      </c>
      <c r="Q994" s="176"/>
      <c r="R994" s="167">
        <f>$Q$994*$D$994</f>
        <v>0</v>
      </c>
      <c r="S994" s="176"/>
      <c r="T994" s="167">
        <f>$S$994*$D$994</f>
        <v>0</v>
      </c>
      <c r="U994" s="176"/>
      <c r="V994" s="167">
        <f>$U$994*$D$994</f>
        <v>0</v>
      </c>
      <c r="W994" s="176"/>
      <c r="X994" s="167">
        <f>$W$994*$D$994</f>
        <v>0</v>
      </c>
      <c r="Y994" s="176">
        <v>1</v>
      </c>
      <c r="Z994" s="167">
        <f>$Y$994*$D$994</f>
        <v>0</v>
      </c>
      <c r="AA994" s="176"/>
      <c r="AB994" s="167">
        <f>$AA$994*$D$994</f>
        <v>0</v>
      </c>
      <c r="AC994" s="98">
        <f t="shared" si="15"/>
        <v>0</v>
      </c>
      <c r="AF994" t="s">
        <v>2721</v>
      </c>
    </row>
    <row r="995" spans="1:32" ht="15" customHeight="1" thickBot="1">
      <c r="A995">
        <v>2</v>
      </c>
      <c r="B995" s="995"/>
      <c r="C995" s="1022"/>
      <c r="D995" s="1022"/>
      <c r="E995" s="162">
        <f>$E$994</f>
        <v>0</v>
      </c>
      <c r="F995" s="163">
        <f>$F$994</f>
        <v>0</v>
      </c>
      <c r="G995" s="164">
        <f>$G$994+$E$995</f>
        <v>0</v>
      </c>
      <c r="H995" s="165">
        <f>$H$994+$F$995</f>
        <v>0</v>
      </c>
      <c r="I995" s="164">
        <f>$I$994+$G$995</f>
        <v>0</v>
      </c>
      <c r="J995" s="165">
        <f>$J$994+$H$995</f>
        <v>0</v>
      </c>
      <c r="K995" s="164">
        <f>$K$994+$I$995</f>
        <v>0</v>
      </c>
      <c r="L995" s="165">
        <f>$L$994+$J$995</f>
        <v>0</v>
      </c>
      <c r="M995" s="164">
        <f>$M$994+$K$995</f>
        <v>0</v>
      </c>
      <c r="N995" s="165">
        <f>$N$994+$L$995</f>
        <v>0</v>
      </c>
      <c r="O995" s="164">
        <f>$O$994+$M$995</f>
        <v>0</v>
      </c>
      <c r="P995" s="165">
        <f>$P$994+$N$995</f>
        <v>0</v>
      </c>
      <c r="Q995" s="164">
        <f>$Q$994+$O$995</f>
        <v>0</v>
      </c>
      <c r="R995" s="165">
        <f>$R$994+$P$995</f>
        <v>0</v>
      </c>
      <c r="S995" s="164">
        <f>$S$994+$Q$995</f>
        <v>0</v>
      </c>
      <c r="T995" s="165">
        <f>$T$994+$R$995</f>
        <v>0</v>
      </c>
      <c r="U995" s="164">
        <f>$U$994+$S$995</f>
        <v>0</v>
      </c>
      <c r="V995" s="165">
        <f>$V$994+$T$995</f>
        <v>0</v>
      </c>
      <c r="W995" s="164">
        <f>$W$994+$U$995</f>
        <v>0</v>
      </c>
      <c r="X995" s="165">
        <f>$X$994+$V$995</f>
        <v>0</v>
      </c>
      <c r="Y995" s="164">
        <f>$Y$994+$W$995</f>
        <v>1</v>
      </c>
      <c r="Z995" s="165">
        <f>$Z$994+$X$995</f>
        <v>0</v>
      </c>
      <c r="AA995" s="164">
        <f>$AA$994+$Y$995</f>
        <v>1</v>
      </c>
      <c r="AB995" s="165">
        <f>$AB$994+$Z$995</f>
        <v>0</v>
      </c>
      <c r="AC995" s="98">
        <f t="shared" si="15"/>
        <v>0</v>
      </c>
    </row>
    <row r="996" spans="1:32" ht="15" customHeight="1">
      <c r="A996">
        <v>1</v>
      </c>
      <c r="B996" s="994" t="str">
        <f>'06.01-ELETRICO E LUMINOTECNICO'!B509</f>
        <v>06.13.100.29</v>
      </c>
      <c r="C996" s="1021" t="str">
        <f>'06.01-ELETRICO E LUMINOTECNICO'!C509</f>
        <v>TOMADA INDUSTRIAL/MOTOR DE SOBREPOR 3P+T - FORNECIMENTO E INSTALAÇÃO</v>
      </c>
      <c r="D996" s="1025">
        <f>'06.01-ELETRICO E LUMINOTECNICO'!H509</f>
        <v>0</v>
      </c>
      <c r="E996" s="175"/>
      <c r="F996" s="161">
        <f>$E$996*$D$996</f>
        <v>0</v>
      </c>
      <c r="G996" s="176"/>
      <c r="H996" s="167">
        <f>$G$996*$D$996</f>
        <v>0</v>
      </c>
      <c r="I996" s="176"/>
      <c r="J996" s="167">
        <f>$I$996*$D$996</f>
        <v>0</v>
      </c>
      <c r="K996" s="176"/>
      <c r="L996" s="167">
        <f>$K$996*$D$996</f>
        <v>0</v>
      </c>
      <c r="M996" s="176"/>
      <c r="N996" s="167">
        <f>$M$996*$D$996</f>
        <v>0</v>
      </c>
      <c r="O996" s="176"/>
      <c r="P996" s="167">
        <f>$O$996*$D$996</f>
        <v>0</v>
      </c>
      <c r="Q996" s="176"/>
      <c r="R996" s="167">
        <f>$Q$996*$D$996</f>
        <v>0</v>
      </c>
      <c r="S996" s="176"/>
      <c r="T996" s="167">
        <f>$S$996*$D$996</f>
        <v>0</v>
      </c>
      <c r="U996" s="176"/>
      <c r="V996" s="167">
        <f>$U$996*$D$996</f>
        <v>0</v>
      </c>
      <c r="W996" s="176"/>
      <c r="X996" s="167">
        <f>$W$996*$D$996</f>
        <v>0</v>
      </c>
      <c r="Y996" s="176">
        <v>1</v>
      </c>
      <c r="Z996" s="167">
        <f>$Y$996*$D$996</f>
        <v>0</v>
      </c>
      <c r="AA996" s="176"/>
      <c r="AB996" s="167">
        <f>$AA$996*$D$996</f>
        <v>0</v>
      </c>
      <c r="AC996" s="98">
        <f t="shared" si="15"/>
        <v>0</v>
      </c>
      <c r="AF996" t="s">
        <v>2722</v>
      </c>
    </row>
    <row r="997" spans="1:32" ht="15" customHeight="1" thickBot="1">
      <c r="A997">
        <v>2</v>
      </c>
      <c r="B997" s="995"/>
      <c r="C997" s="1022"/>
      <c r="D997" s="1022"/>
      <c r="E997" s="162">
        <f>$E$996</f>
        <v>0</v>
      </c>
      <c r="F997" s="163">
        <f>$F$996</f>
        <v>0</v>
      </c>
      <c r="G997" s="164">
        <f>$G$996+$E$997</f>
        <v>0</v>
      </c>
      <c r="H997" s="165">
        <f>$H$996+$F$997</f>
        <v>0</v>
      </c>
      <c r="I997" s="164">
        <f>$I$996+$G$997</f>
        <v>0</v>
      </c>
      <c r="J997" s="165">
        <f>$J$996+$H$997</f>
        <v>0</v>
      </c>
      <c r="K997" s="164">
        <f>$K$996+$I$997</f>
        <v>0</v>
      </c>
      <c r="L997" s="165">
        <f>$L$996+$J$997</f>
        <v>0</v>
      </c>
      <c r="M997" s="164">
        <f>$M$996+$K$997</f>
        <v>0</v>
      </c>
      <c r="N997" s="165">
        <f>$N$996+$L$997</f>
        <v>0</v>
      </c>
      <c r="O997" s="164">
        <f>$O$996+$M$997</f>
        <v>0</v>
      </c>
      <c r="P997" s="165">
        <f>$P$996+$N$997</f>
        <v>0</v>
      </c>
      <c r="Q997" s="164">
        <f>$Q$996+$O$997</f>
        <v>0</v>
      </c>
      <c r="R997" s="165">
        <f>$R$996+$P$997</f>
        <v>0</v>
      </c>
      <c r="S997" s="164">
        <f>$S$996+$Q$997</f>
        <v>0</v>
      </c>
      <c r="T997" s="165">
        <f>$T$996+$R$997</f>
        <v>0</v>
      </c>
      <c r="U997" s="164">
        <f>$U$996+$S$997</f>
        <v>0</v>
      </c>
      <c r="V997" s="165">
        <f>$V$996+$T$997</f>
        <v>0</v>
      </c>
      <c r="W997" s="164">
        <f>$W$996+$U$997</f>
        <v>0</v>
      </c>
      <c r="X997" s="165">
        <f>$X$996+$V$997</f>
        <v>0</v>
      </c>
      <c r="Y997" s="164">
        <f>$Y$996+$W$997</f>
        <v>1</v>
      </c>
      <c r="Z997" s="165">
        <f>$Z$996+$X$997</f>
        <v>0</v>
      </c>
      <c r="AA997" s="164">
        <f>$AA$996+$Y$997</f>
        <v>1</v>
      </c>
      <c r="AB997" s="165">
        <f>$AB$996+$Z$997</f>
        <v>0</v>
      </c>
      <c r="AC997" s="98">
        <f t="shared" si="15"/>
        <v>0</v>
      </c>
    </row>
    <row r="998" spans="1:32" ht="15" customHeight="1">
      <c r="A998">
        <v>1</v>
      </c>
      <c r="B998" s="994" t="str">
        <f>'06.01-ELETRICO E LUMINOTECNICO'!B510</f>
        <v>06.13.100.30</v>
      </c>
      <c r="C998" s="1021" t="str">
        <f>'06.01-ELETRICO E LUMINOTECNICO'!C510</f>
        <v>INTERRUPTOR SIMPLES (1 MÓDULO), 10A/250V, INCLUINDO SUPORTE E PLACA EM ALUMÍNIO- FORNECIMENTO E INSTALAÇÃO.</v>
      </c>
      <c r="D998" s="1025">
        <f>'06.01-ELETRICO E LUMINOTECNICO'!H510</f>
        <v>0</v>
      </c>
      <c r="E998" s="175"/>
      <c r="F998" s="161">
        <f>$E$998*$D$998</f>
        <v>0</v>
      </c>
      <c r="G998" s="176"/>
      <c r="H998" s="167">
        <f>$G$998*$D$998</f>
        <v>0</v>
      </c>
      <c r="I998" s="176"/>
      <c r="J998" s="167">
        <f>$I$998*$D$998</f>
        <v>0</v>
      </c>
      <c r="K998" s="176"/>
      <c r="L998" s="167">
        <f>$K$998*$D$998</f>
        <v>0</v>
      </c>
      <c r="M998" s="176"/>
      <c r="N998" s="167">
        <f>$M$998*$D$998</f>
        <v>0</v>
      </c>
      <c r="O998" s="176"/>
      <c r="P998" s="167">
        <f>$O$998*$D$998</f>
        <v>0</v>
      </c>
      <c r="Q998" s="176"/>
      <c r="R998" s="167">
        <f>$Q$998*$D$998</f>
        <v>0</v>
      </c>
      <c r="S998" s="176"/>
      <c r="T998" s="167">
        <f>$S$998*$D$998</f>
        <v>0</v>
      </c>
      <c r="U998" s="176"/>
      <c r="V998" s="167">
        <f>$U$998*$D$998</f>
        <v>0</v>
      </c>
      <c r="W998" s="176"/>
      <c r="X998" s="167">
        <f>$W$998*$D$998</f>
        <v>0</v>
      </c>
      <c r="Y998" s="176">
        <v>1</v>
      </c>
      <c r="Z998" s="167">
        <f>$Y$998*$D$998</f>
        <v>0</v>
      </c>
      <c r="AA998" s="176"/>
      <c r="AB998" s="167">
        <f>$AA$998*$D$998</f>
        <v>0</v>
      </c>
      <c r="AC998" s="98">
        <f t="shared" si="15"/>
        <v>0</v>
      </c>
      <c r="AF998" t="s">
        <v>2723</v>
      </c>
    </row>
    <row r="999" spans="1:32" ht="15" customHeight="1" thickBot="1">
      <c r="A999">
        <v>2</v>
      </c>
      <c r="B999" s="995"/>
      <c r="C999" s="1022"/>
      <c r="D999" s="1022"/>
      <c r="E999" s="162">
        <f>$E$998</f>
        <v>0</v>
      </c>
      <c r="F999" s="163">
        <f>$F$998</f>
        <v>0</v>
      </c>
      <c r="G999" s="164">
        <f>$G$998+$E$999</f>
        <v>0</v>
      </c>
      <c r="H999" s="165">
        <f>$H$998+$F$999</f>
        <v>0</v>
      </c>
      <c r="I999" s="164">
        <f>$I$998+$G$999</f>
        <v>0</v>
      </c>
      <c r="J999" s="165">
        <f>$J$998+$H$999</f>
        <v>0</v>
      </c>
      <c r="K999" s="164">
        <f>$K$998+$I$999</f>
        <v>0</v>
      </c>
      <c r="L999" s="165">
        <f>$L$998+$J$999</f>
        <v>0</v>
      </c>
      <c r="M999" s="164">
        <f>$M$998+$K$999</f>
        <v>0</v>
      </c>
      <c r="N999" s="165">
        <f>$N$998+$L$999</f>
        <v>0</v>
      </c>
      <c r="O999" s="164">
        <f>$O$998+$M$999</f>
        <v>0</v>
      </c>
      <c r="P999" s="165">
        <f>$P$998+$N$999</f>
        <v>0</v>
      </c>
      <c r="Q999" s="164">
        <f>$Q$998+$O$999</f>
        <v>0</v>
      </c>
      <c r="R999" s="165">
        <f>$R$998+$P$999</f>
        <v>0</v>
      </c>
      <c r="S999" s="164">
        <f>$S$998+$Q$999</f>
        <v>0</v>
      </c>
      <c r="T999" s="165">
        <f>$T$998+$R$999</f>
        <v>0</v>
      </c>
      <c r="U999" s="164">
        <f>$U$998+$S$999</f>
        <v>0</v>
      </c>
      <c r="V999" s="165">
        <f>$V$998+$T$999</f>
        <v>0</v>
      </c>
      <c r="W999" s="164">
        <f>$W$998+$U$999</f>
        <v>0</v>
      </c>
      <c r="X999" s="165">
        <f>$X$998+$V$999</f>
        <v>0</v>
      </c>
      <c r="Y999" s="164">
        <f>$Y$998+$W$999</f>
        <v>1</v>
      </c>
      <c r="Z999" s="165">
        <f>$Z$998+$X$999</f>
        <v>0</v>
      </c>
      <c r="AA999" s="164">
        <f>$AA$998+$Y$999</f>
        <v>1</v>
      </c>
      <c r="AB999" s="165">
        <f>$AB$998+$Z$999</f>
        <v>0</v>
      </c>
      <c r="AC999" s="98">
        <f t="shared" si="15"/>
        <v>0</v>
      </c>
    </row>
    <row r="1000" spans="1:32" ht="15" customHeight="1">
      <c r="A1000">
        <v>1</v>
      </c>
      <c r="B1000" s="994" t="str">
        <f>'06.01-ELETRICO E LUMINOTECNICO'!B511</f>
        <v>06.13.100.31</v>
      </c>
      <c r="C1000" s="1021" t="str">
        <f>'06.01-ELETRICO E LUMINOTECNICO'!C511</f>
        <v>INTERRUPTOR SIMPLES (2 MÓDULOS), 10A/250V, INCLUINDO SUPORTE E PLACA EM ALUMÍNIO - FORNECIMENTO E INSTALAÇÃO.</v>
      </c>
      <c r="D1000" s="1025">
        <f>'06.01-ELETRICO E LUMINOTECNICO'!H511</f>
        <v>0</v>
      </c>
      <c r="E1000" s="175"/>
      <c r="F1000" s="161">
        <f>$E$1000*$D$1000</f>
        <v>0</v>
      </c>
      <c r="G1000" s="176"/>
      <c r="H1000" s="167">
        <f>$G$1000*$D$1000</f>
        <v>0</v>
      </c>
      <c r="I1000" s="176"/>
      <c r="J1000" s="167">
        <f>$I$1000*$D$1000</f>
        <v>0</v>
      </c>
      <c r="K1000" s="176"/>
      <c r="L1000" s="167">
        <f>$K$1000*$D$1000</f>
        <v>0</v>
      </c>
      <c r="M1000" s="176"/>
      <c r="N1000" s="167">
        <f>$M$1000*$D$1000</f>
        <v>0</v>
      </c>
      <c r="O1000" s="176"/>
      <c r="P1000" s="167">
        <f>$O$1000*$D$1000</f>
        <v>0</v>
      </c>
      <c r="Q1000" s="176"/>
      <c r="R1000" s="167">
        <f>$Q$1000*$D$1000</f>
        <v>0</v>
      </c>
      <c r="S1000" s="176"/>
      <c r="T1000" s="167">
        <f>$S$1000*$D$1000</f>
        <v>0</v>
      </c>
      <c r="U1000" s="176"/>
      <c r="V1000" s="167">
        <f>$U$1000*$D$1000</f>
        <v>0</v>
      </c>
      <c r="W1000" s="176"/>
      <c r="X1000" s="167">
        <f>$W$1000*$D$1000</f>
        <v>0</v>
      </c>
      <c r="Y1000" s="176">
        <v>1</v>
      </c>
      <c r="Z1000" s="167">
        <f>$Y$1000*$D$1000</f>
        <v>0</v>
      </c>
      <c r="AA1000" s="176"/>
      <c r="AB1000" s="167">
        <f>$AA$1000*$D$1000</f>
        <v>0</v>
      </c>
      <c r="AC1000" s="98">
        <f t="shared" si="15"/>
        <v>0</v>
      </c>
      <c r="AF1000" t="s">
        <v>2724</v>
      </c>
    </row>
    <row r="1001" spans="1:32" ht="15" customHeight="1" thickBot="1">
      <c r="A1001">
        <v>2</v>
      </c>
      <c r="B1001" s="995"/>
      <c r="C1001" s="1022"/>
      <c r="D1001" s="1022"/>
      <c r="E1001" s="162">
        <f>$E$1000</f>
        <v>0</v>
      </c>
      <c r="F1001" s="163">
        <f>$F$1000</f>
        <v>0</v>
      </c>
      <c r="G1001" s="164">
        <f>$G$1000+$E$1001</f>
        <v>0</v>
      </c>
      <c r="H1001" s="165">
        <f>$H$1000+$F$1001</f>
        <v>0</v>
      </c>
      <c r="I1001" s="164">
        <f>$I$1000+$G$1001</f>
        <v>0</v>
      </c>
      <c r="J1001" s="165">
        <f>$J$1000+$H$1001</f>
        <v>0</v>
      </c>
      <c r="K1001" s="164">
        <f>$K$1000+$I$1001</f>
        <v>0</v>
      </c>
      <c r="L1001" s="165">
        <f>$L$1000+$J$1001</f>
        <v>0</v>
      </c>
      <c r="M1001" s="164">
        <f>$M$1000+$K$1001</f>
        <v>0</v>
      </c>
      <c r="N1001" s="165">
        <f>$N$1000+$L$1001</f>
        <v>0</v>
      </c>
      <c r="O1001" s="164">
        <f>$O$1000+$M$1001</f>
        <v>0</v>
      </c>
      <c r="P1001" s="165">
        <f>$P$1000+$N$1001</f>
        <v>0</v>
      </c>
      <c r="Q1001" s="164">
        <f>$Q$1000+$O$1001</f>
        <v>0</v>
      </c>
      <c r="R1001" s="165">
        <f>$R$1000+$P$1001</f>
        <v>0</v>
      </c>
      <c r="S1001" s="164">
        <f>$S$1000+$Q$1001</f>
        <v>0</v>
      </c>
      <c r="T1001" s="165">
        <f>$T$1000+$R$1001</f>
        <v>0</v>
      </c>
      <c r="U1001" s="164">
        <f>$U$1000+$S$1001</f>
        <v>0</v>
      </c>
      <c r="V1001" s="165">
        <f>$V$1000+$T$1001</f>
        <v>0</v>
      </c>
      <c r="W1001" s="164">
        <f>$W$1000+$U$1001</f>
        <v>0</v>
      </c>
      <c r="X1001" s="165">
        <f>$X$1000+$V$1001</f>
        <v>0</v>
      </c>
      <c r="Y1001" s="164">
        <f>$Y$1000+$W$1001</f>
        <v>1</v>
      </c>
      <c r="Z1001" s="165">
        <f>$Z$1000+$X$1001</f>
        <v>0</v>
      </c>
      <c r="AA1001" s="164">
        <f>$AA$1000+$Y$1001</f>
        <v>1</v>
      </c>
      <c r="AB1001" s="165">
        <f>$AB$1000+$Z$1001</f>
        <v>0</v>
      </c>
      <c r="AC1001" s="98">
        <f t="shared" si="15"/>
        <v>0</v>
      </c>
    </row>
    <row r="1002" spans="1:32" ht="15" customHeight="1">
      <c r="A1002">
        <v>1</v>
      </c>
      <c r="B1002" s="994" t="str">
        <f>'06.01-ELETRICO E LUMINOTECNICO'!B512</f>
        <v>06.13.100.32</v>
      </c>
      <c r="C1002" s="1021" t="str">
        <f>'06.01-ELETRICO E LUMINOTECNICO'!C512</f>
        <v>INTERRUPTOR PARALELO (1 MÓDULO), 10A/250V, INCLUINDO SUPORTE E PLACA EM ALUMÍNIO - FORNECIMENTO E INSTALAÇÃO.</v>
      </c>
      <c r="D1002" s="1025">
        <f>'06.01-ELETRICO E LUMINOTECNICO'!H512</f>
        <v>0</v>
      </c>
      <c r="E1002" s="175"/>
      <c r="F1002" s="161">
        <f>$E$1002*$D$1002</f>
        <v>0</v>
      </c>
      <c r="G1002" s="176"/>
      <c r="H1002" s="167">
        <f>$G$1002*$D$1002</f>
        <v>0</v>
      </c>
      <c r="I1002" s="176"/>
      <c r="J1002" s="167">
        <f>$I$1002*$D$1002</f>
        <v>0</v>
      </c>
      <c r="K1002" s="176"/>
      <c r="L1002" s="167">
        <f>$K$1002*$D$1002</f>
        <v>0</v>
      </c>
      <c r="M1002" s="176"/>
      <c r="N1002" s="167">
        <f>$M$1002*$D$1002</f>
        <v>0</v>
      </c>
      <c r="O1002" s="176"/>
      <c r="P1002" s="167">
        <f>$O$1002*$D$1002</f>
        <v>0</v>
      </c>
      <c r="Q1002" s="176"/>
      <c r="R1002" s="167">
        <f>$Q$1002*$D$1002</f>
        <v>0</v>
      </c>
      <c r="S1002" s="176"/>
      <c r="T1002" s="167">
        <f>$S$1002*$D$1002</f>
        <v>0</v>
      </c>
      <c r="U1002" s="176"/>
      <c r="V1002" s="167">
        <f>$U$1002*$D$1002</f>
        <v>0</v>
      </c>
      <c r="W1002" s="176"/>
      <c r="X1002" s="167">
        <f>$W$1002*$D$1002</f>
        <v>0</v>
      </c>
      <c r="Y1002" s="176">
        <v>1</v>
      </c>
      <c r="Z1002" s="167">
        <f>$Y$1002*$D$1002</f>
        <v>0</v>
      </c>
      <c r="AA1002" s="176"/>
      <c r="AB1002" s="167">
        <f>$AA$1002*$D$1002</f>
        <v>0</v>
      </c>
      <c r="AC1002" s="98">
        <f t="shared" si="15"/>
        <v>0</v>
      </c>
      <c r="AF1002" t="s">
        <v>2725</v>
      </c>
    </row>
    <row r="1003" spans="1:32" ht="15" customHeight="1" thickBot="1">
      <c r="A1003">
        <v>2</v>
      </c>
      <c r="B1003" s="995"/>
      <c r="C1003" s="1022"/>
      <c r="D1003" s="1022"/>
      <c r="E1003" s="162">
        <f>$E$1002</f>
        <v>0</v>
      </c>
      <c r="F1003" s="163">
        <f>$F$1002</f>
        <v>0</v>
      </c>
      <c r="G1003" s="164">
        <f>$G$1002+$E$1003</f>
        <v>0</v>
      </c>
      <c r="H1003" s="165">
        <f>$H$1002+$F$1003</f>
        <v>0</v>
      </c>
      <c r="I1003" s="164">
        <f>$I$1002+$G$1003</f>
        <v>0</v>
      </c>
      <c r="J1003" s="165">
        <f>$J$1002+$H$1003</f>
        <v>0</v>
      </c>
      <c r="K1003" s="164">
        <f>$K$1002+$I$1003</f>
        <v>0</v>
      </c>
      <c r="L1003" s="165">
        <f>$L$1002+$J$1003</f>
        <v>0</v>
      </c>
      <c r="M1003" s="164">
        <f>$M$1002+$K$1003</f>
        <v>0</v>
      </c>
      <c r="N1003" s="165">
        <f>$N$1002+$L$1003</f>
        <v>0</v>
      </c>
      <c r="O1003" s="164">
        <f>$O$1002+$M$1003</f>
        <v>0</v>
      </c>
      <c r="P1003" s="165">
        <f>$P$1002+$N$1003</f>
        <v>0</v>
      </c>
      <c r="Q1003" s="164">
        <f>$Q$1002+$O$1003</f>
        <v>0</v>
      </c>
      <c r="R1003" s="165">
        <f>$R$1002+$P$1003</f>
        <v>0</v>
      </c>
      <c r="S1003" s="164">
        <f>$S$1002+$Q$1003</f>
        <v>0</v>
      </c>
      <c r="T1003" s="165">
        <f>$T$1002+$R$1003</f>
        <v>0</v>
      </c>
      <c r="U1003" s="164">
        <f>$U$1002+$S$1003</f>
        <v>0</v>
      </c>
      <c r="V1003" s="165">
        <f>$V$1002+$T$1003</f>
        <v>0</v>
      </c>
      <c r="W1003" s="164">
        <f>$W$1002+$U$1003</f>
        <v>0</v>
      </c>
      <c r="X1003" s="165">
        <f>$X$1002+$V$1003</f>
        <v>0</v>
      </c>
      <c r="Y1003" s="164">
        <f>$Y$1002+$W$1003</f>
        <v>1</v>
      </c>
      <c r="Z1003" s="165">
        <f>$Z$1002+$X$1003</f>
        <v>0</v>
      </c>
      <c r="AA1003" s="164">
        <f>$AA$1002+$Y$1003</f>
        <v>1</v>
      </c>
      <c r="AB1003" s="165">
        <f>$AB$1002+$Z$1003</f>
        <v>0</v>
      </c>
      <c r="AC1003" s="98">
        <f t="shared" si="15"/>
        <v>0</v>
      </c>
    </row>
    <row r="1004" spans="1:32" ht="15" customHeight="1">
      <c r="A1004">
        <v>1</v>
      </c>
      <c r="B1004" s="994" t="str">
        <f>'06.01-ELETRICO E LUMINOTECNICO'!B513</f>
        <v>06.13.100.33</v>
      </c>
      <c r="C1004" s="1021" t="str">
        <f>'06.01-ELETRICO E LUMINOTECNICO'!C513</f>
        <v>LUMINÁRIA TIPO PLAFON CIRCULAR, DE SOBREPOR, COM LED DE 12/13 W - FORNECIMENTO E INSTALAÇÃO. AF_09/2024</v>
      </c>
      <c r="D1004" s="1025">
        <f>'06.01-ELETRICO E LUMINOTECNICO'!H513</f>
        <v>0</v>
      </c>
      <c r="E1004" s="175"/>
      <c r="F1004" s="161">
        <f>$E$1004*$D$1004</f>
        <v>0</v>
      </c>
      <c r="G1004" s="176"/>
      <c r="H1004" s="167">
        <f>$G$1004*$D$1004</f>
        <v>0</v>
      </c>
      <c r="I1004" s="176"/>
      <c r="J1004" s="167">
        <f>$I$1004*$D$1004</f>
        <v>0</v>
      </c>
      <c r="K1004" s="176"/>
      <c r="L1004" s="167">
        <f>$K$1004*$D$1004</f>
        <v>0</v>
      </c>
      <c r="M1004" s="176"/>
      <c r="N1004" s="167">
        <f>$M$1004*$D$1004</f>
        <v>0</v>
      </c>
      <c r="O1004" s="176"/>
      <c r="P1004" s="167">
        <f>$O$1004*$D$1004</f>
        <v>0</v>
      </c>
      <c r="Q1004" s="176"/>
      <c r="R1004" s="167">
        <f>$Q$1004*$D$1004</f>
        <v>0</v>
      </c>
      <c r="S1004" s="176"/>
      <c r="T1004" s="167">
        <f>$S$1004*$D$1004</f>
        <v>0</v>
      </c>
      <c r="U1004" s="176"/>
      <c r="V1004" s="167">
        <f>$U$1004*$D$1004</f>
        <v>0</v>
      </c>
      <c r="W1004" s="176"/>
      <c r="X1004" s="167">
        <f>$W$1004*$D$1004</f>
        <v>0</v>
      </c>
      <c r="Y1004" s="176">
        <v>1</v>
      </c>
      <c r="Z1004" s="167">
        <f>$Y$1004*$D$1004</f>
        <v>0</v>
      </c>
      <c r="AA1004" s="176"/>
      <c r="AB1004" s="167">
        <f>$AA$1004*$D$1004</f>
        <v>0</v>
      </c>
      <c r="AC1004" s="98">
        <f t="shared" si="15"/>
        <v>0</v>
      </c>
      <c r="AF1004" t="s">
        <v>2726</v>
      </c>
    </row>
    <row r="1005" spans="1:32" ht="15" customHeight="1" thickBot="1">
      <c r="A1005">
        <v>2</v>
      </c>
      <c r="B1005" s="995"/>
      <c r="C1005" s="1022"/>
      <c r="D1005" s="1022"/>
      <c r="E1005" s="162">
        <f>$E$1004</f>
        <v>0</v>
      </c>
      <c r="F1005" s="163">
        <f>$F$1004</f>
        <v>0</v>
      </c>
      <c r="G1005" s="164">
        <f>$G$1004+$E$1005</f>
        <v>0</v>
      </c>
      <c r="H1005" s="165">
        <f>$H$1004+$F$1005</f>
        <v>0</v>
      </c>
      <c r="I1005" s="164">
        <f>$I$1004+$G$1005</f>
        <v>0</v>
      </c>
      <c r="J1005" s="165">
        <f>$J$1004+$H$1005</f>
        <v>0</v>
      </c>
      <c r="K1005" s="164">
        <f>$K$1004+$I$1005</f>
        <v>0</v>
      </c>
      <c r="L1005" s="165">
        <f>$L$1004+$J$1005</f>
        <v>0</v>
      </c>
      <c r="M1005" s="164">
        <f>$M$1004+$K$1005</f>
        <v>0</v>
      </c>
      <c r="N1005" s="165">
        <f>$N$1004+$L$1005</f>
        <v>0</v>
      </c>
      <c r="O1005" s="164">
        <f>$O$1004+$M$1005</f>
        <v>0</v>
      </c>
      <c r="P1005" s="165">
        <f>$P$1004+$N$1005</f>
        <v>0</v>
      </c>
      <c r="Q1005" s="164">
        <f>$Q$1004+$O$1005</f>
        <v>0</v>
      </c>
      <c r="R1005" s="165">
        <f>$R$1004+$P$1005</f>
        <v>0</v>
      </c>
      <c r="S1005" s="164">
        <f>$S$1004+$Q$1005</f>
        <v>0</v>
      </c>
      <c r="T1005" s="165">
        <f>$T$1004+$R$1005</f>
        <v>0</v>
      </c>
      <c r="U1005" s="164">
        <f>$U$1004+$S$1005</f>
        <v>0</v>
      </c>
      <c r="V1005" s="165">
        <f>$V$1004+$T$1005</f>
        <v>0</v>
      </c>
      <c r="W1005" s="164">
        <f>$W$1004+$U$1005</f>
        <v>0</v>
      </c>
      <c r="X1005" s="165">
        <f>$X$1004+$V$1005</f>
        <v>0</v>
      </c>
      <c r="Y1005" s="164">
        <f>$Y$1004+$W$1005</f>
        <v>1</v>
      </c>
      <c r="Z1005" s="165">
        <f>$Z$1004+$X$1005</f>
        <v>0</v>
      </c>
      <c r="AA1005" s="164">
        <f>$AA$1004+$Y$1005</f>
        <v>1</v>
      </c>
      <c r="AB1005" s="165">
        <f>$AB$1004+$Z$1005</f>
        <v>0</v>
      </c>
      <c r="AC1005" s="98">
        <f t="shared" si="15"/>
        <v>0</v>
      </c>
    </row>
    <row r="1006" spans="1:32" ht="15" customHeight="1">
      <c r="A1006">
        <v>1</v>
      </c>
      <c r="B1006" s="994" t="str">
        <f>'06.01-ELETRICO E LUMINOTECNICO'!B514</f>
        <v>06.13.100.34</v>
      </c>
      <c r="C1006" s="1021" t="str">
        <f>'06.01-ELETRICO E LUMINOTECNICO'!C514</f>
        <v>SUPORTE METÁLICO PARA ELETROCALHA SUSPENSA, COM PINTURA EM ESMALTE, DUAS DEMÃO - FABRICADO NA OBRA</v>
      </c>
      <c r="D1006" s="1025">
        <f>'06.01-ELETRICO E LUMINOTECNICO'!H514</f>
        <v>0</v>
      </c>
      <c r="E1006" s="175"/>
      <c r="F1006" s="161">
        <f>$E$1006*$D$1006</f>
        <v>0</v>
      </c>
      <c r="G1006" s="176"/>
      <c r="H1006" s="167">
        <f>$G$1006*$D$1006</f>
        <v>0</v>
      </c>
      <c r="I1006" s="176"/>
      <c r="J1006" s="167">
        <f>$I$1006*$D$1006</f>
        <v>0</v>
      </c>
      <c r="K1006" s="176"/>
      <c r="L1006" s="167">
        <f>$K$1006*$D$1006</f>
        <v>0</v>
      </c>
      <c r="M1006" s="176"/>
      <c r="N1006" s="167">
        <f>$M$1006*$D$1006</f>
        <v>0</v>
      </c>
      <c r="O1006" s="176"/>
      <c r="P1006" s="167">
        <f>$O$1006*$D$1006</f>
        <v>0</v>
      </c>
      <c r="Q1006" s="176"/>
      <c r="R1006" s="167">
        <f>$Q$1006*$D$1006</f>
        <v>0</v>
      </c>
      <c r="S1006" s="176"/>
      <c r="T1006" s="167">
        <f>$S$1006*$D$1006</f>
        <v>0</v>
      </c>
      <c r="U1006" s="176"/>
      <c r="V1006" s="167">
        <f>$U$1006*$D$1006</f>
        <v>0</v>
      </c>
      <c r="W1006" s="176"/>
      <c r="X1006" s="167">
        <f>$W$1006*$D$1006</f>
        <v>0</v>
      </c>
      <c r="Y1006" s="176">
        <v>1</v>
      </c>
      <c r="Z1006" s="167">
        <f>$Y$1006*$D$1006</f>
        <v>0</v>
      </c>
      <c r="AA1006" s="176"/>
      <c r="AB1006" s="167">
        <f>$AA$1006*$D$1006</f>
        <v>0</v>
      </c>
      <c r="AC1006" s="98">
        <f t="shared" si="15"/>
        <v>0</v>
      </c>
      <c r="AF1006" t="s">
        <v>2727</v>
      </c>
    </row>
    <row r="1007" spans="1:32" ht="15" customHeight="1" thickBot="1">
      <c r="A1007">
        <v>2</v>
      </c>
      <c r="B1007" s="995"/>
      <c r="C1007" s="1022"/>
      <c r="D1007" s="1022"/>
      <c r="E1007" s="162">
        <f>$E$1006</f>
        <v>0</v>
      </c>
      <c r="F1007" s="163">
        <f>$F$1006</f>
        <v>0</v>
      </c>
      <c r="G1007" s="164">
        <f>$G$1006+$E$1007</f>
        <v>0</v>
      </c>
      <c r="H1007" s="165">
        <f>$H$1006+$F$1007</f>
        <v>0</v>
      </c>
      <c r="I1007" s="164">
        <f>$I$1006+$G$1007</f>
        <v>0</v>
      </c>
      <c r="J1007" s="165">
        <f>$J$1006+$H$1007</f>
        <v>0</v>
      </c>
      <c r="K1007" s="164">
        <f>$K$1006+$I$1007</f>
        <v>0</v>
      </c>
      <c r="L1007" s="165">
        <f>$L$1006+$J$1007</f>
        <v>0</v>
      </c>
      <c r="M1007" s="164">
        <f>$M$1006+$K$1007</f>
        <v>0</v>
      </c>
      <c r="N1007" s="165">
        <f>$N$1006+$L$1007</f>
        <v>0</v>
      </c>
      <c r="O1007" s="164">
        <f>$O$1006+$M$1007</f>
        <v>0</v>
      </c>
      <c r="P1007" s="165">
        <f>$P$1006+$N$1007</f>
        <v>0</v>
      </c>
      <c r="Q1007" s="164">
        <f>$Q$1006+$O$1007</f>
        <v>0</v>
      </c>
      <c r="R1007" s="165">
        <f>$R$1006+$P$1007</f>
        <v>0</v>
      </c>
      <c r="S1007" s="164">
        <f>$S$1006+$Q$1007</f>
        <v>0</v>
      </c>
      <c r="T1007" s="165">
        <f>$T$1006+$R$1007</f>
        <v>0</v>
      </c>
      <c r="U1007" s="164">
        <f>$U$1006+$S$1007</f>
        <v>0</v>
      </c>
      <c r="V1007" s="165">
        <f>$V$1006+$T$1007</f>
        <v>0</v>
      </c>
      <c r="W1007" s="164">
        <f>$W$1006+$U$1007</f>
        <v>0</v>
      </c>
      <c r="X1007" s="165">
        <f>$X$1006+$V$1007</f>
        <v>0</v>
      </c>
      <c r="Y1007" s="164">
        <f>$Y$1006+$W$1007</f>
        <v>1</v>
      </c>
      <c r="Z1007" s="165">
        <f>$Z$1006+$X$1007</f>
        <v>0</v>
      </c>
      <c r="AA1007" s="164">
        <f>$AA$1006+$Y$1007</f>
        <v>1</v>
      </c>
      <c r="AB1007" s="165">
        <f>$AB$1006+$Z$1007</f>
        <v>0</v>
      </c>
      <c r="AC1007" s="98">
        <f t="shared" si="15"/>
        <v>0</v>
      </c>
    </row>
    <row r="1008" spans="1:32" ht="15" customHeight="1">
      <c r="A1008">
        <v>1</v>
      </c>
      <c r="B1008" s="994" t="str">
        <f>'06.01-ELETRICO E LUMINOTECNICO'!B515</f>
        <v>06.13.100.35</v>
      </c>
      <c r="C1008" s="1021" t="str">
        <f>'06.01-ELETRICO E LUMINOTECNICO'!C515</f>
        <v>LUMINÁRIA COMERCIAL COM ALETAS DE SOBREPOR COMPLETA, PARA DUAS (2) LÂMPADAS TUBULARES LED 2X18W-ØT8, TEMPERATURA DA COR 6500K, FORNECIMENTO E INSTALAÇÃO, INCLUSIVE BASE E LÂMPADA</v>
      </c>
      <c r="D1008" s="1025">
        <f>'06.01-ELETRICO E LUMINOTECNICO'!H515</f>
        <v>0</v>
      </c>
      <c r="E1008" s="175"/>
      <c r="F1008" s="161">
        <f>$E$1008*$D$1008</f>
        <v>0</v>
      </c>
      <c r="G1008" s="176"/>
      <c r="H1008" s="167">
        <f>$G$1008*$D$1008</f>
        <v>0</v>
      </c>
      <c r="I1008" s="176"/>
      <c r="J1008" s="167">
        <f>$I$1008*$D$1008</f>
        <v>0</v>
      </c>
      <c r="K1008" s="176"/>
      <c r="L1008" s="167">
        <f>$K$1008*$D$1008</f>
        <v>0</v>
      </c>
      <c r="M1008" s="176"/>
      <c r="N1008" s="167">
        <f>$M$1008*$D$1008</f>
        <v>0</v>
      </c>
      <c r="O1008" s="176"/>
      <c r="P1008" s="167">
        <f>$O$1008*$D$1008</f>
        <v>0</v>
      </c>
      <c r="Q1008" s="176"/>
      <c r="R1008" s="167">
        <f>$Q$1008*$D$1008</f>
        <v>0</v>
      </c>
      <c r="S1008" s="176"/>
      <c r="T1008" s="167">
        <f>$S$1008*$D$1008</f>
        <v>0</v>
      </c>
      <c r="U1008" s="176"/>
      <c r="V1008" s="167">
        <f>$U$1008*$D$1008</f>
        <v>0</v>
      </c>
      <c r="W1008" s="176"/>
      <c r="X1008" s="167">
        <f>$W$1008*$D$1008</f>
        <v>0</v>
      </c>
      <c r="Y1008" s="176">
        <v>1</v>
      </c>
      <c r="Z1008" s="167">
        <f>$Y$1008*$D$1008</f>
        <v>0</v>
      </c>
      <c r="AA1008" s="176"/>
      <c r="AB1008" s="167">
        <f>$AA$1008*$D$1008</f>
        <v>0</v>
      </c>
      <c r="AC1008" s="98">
        <f t="shared" si="15"/>
        <v>0</v>
      </c>
      <c r="AF1008" t="s">
        <v>2728</v>
      </c>
    </row>
    <row r="1009" spans="1:32" ht="15" customHeight="1" thickBot="1">
      <c r="A1009">
        <v>2</v>
      </c>
      <c r="B1009" s="995"/>
      <c r="C1009" s="1022"/>
      <c r="D1009" s="1022"/>
      <c r="E1009" s="162">
        <f>$E$1008</f>
        <v>0</v>
      </c>
      <c r="F1009" s="163">
        <f>$F$1008</f>
        <v>0</v>
      </c>
      <c r="G1009" s="164">
        <f>$G$1008+$E$1009</f>
        <v>0</v>
      </c>
      <c r="H1009" s="165">
        <f>$H$1008+$F$1009</f>
        <v>0</v>
      </c>
      <c r="I1009" s="164">
        <f>$I$1008+$G$1009</f>
        <v>0</v>
      </c>
      <c r="J1009" s="165">
        <f>$J$1008+$H$1009</f>
        <v>0</v>
      </c>
      <c r="K1009" s="164">
        <f>$K$1008+$I$1009</f>
        <v>0</v>
      </c>
      <c r="L1009" s="165">
        <f>$L$1008+$J$1009</f>
        <v>0</v>
      </c>
      <c r="M1009" s="164">
        <f>$M$1008+$K$1009</f>
        <v>0</v>
      </c>
      <c r="N1009" s="165">
        <f>$N$1008+$L$1009</f>
        <v>0</v>
      </c>
      <c r="O1009" s="164">
        <f>$O$1008+$M$1009</f>
        <v>0</v>
      </c>
      <c r="P1009" s="165">
        <f>$P$1008+$N$1009</f>
        <v>0</v>
      </c>
      <c r="Q1009" s="164">
        <f>$Q$1008+$O$1009</f>
        <v>0</v>
      </c>
      <c r="R1009" s="165">
        <f>$R$1008+$P$1009</f>
        <v>0</v>
      </c>
      <c r="S1009" s="164">
        <f>$S$1008+$Q$1009</f>
        <v>0</v>
      </c>
      <c r="T1009" s="165">
        <f>$T$1008+$R$1009</f>
        <v>0</v>
      </c>
      <c r="U1009" s="164">
        <f>$U$1008+$S$1009</f>
        <v>0</v>
      </c>
      <c r="V1009" s="165">
        <f>$V$1008+$T$1009</f>
        <v>0</v>
      </c>
      <c r="W1009" s="164">
        <f>$W$1008+$U$1009</f>
        <v>0</v>
      </c>
      <c r="X1009" s="165">
        <f>$X$1008+$V$1009</f>
        <v>0</v>
      </c>
      <c r="Y1009" s="164">
        <f>$Y$1008+$W$1009</f>
        <v>1</v>
      </c>
      <c r="Z1009" s="165">
        <f>$Z$1008+$X$1009</f>
        <v>0</v>
      </c>
      <c r="AA1009" s="164">
        <f>$AA$1008+$Y$1009</f>
        <v>1</v>
      </c>
      <c r="AB1009" s="165">
        <f>$AB$1008+$Z$1009</f>
        <v>0</v>
      </c>
      <c r="AC1009" s="98">
        <f t="shared" si="15"/>
        <v>0</v>
      </c>
    </row>
    <row r="1010" spans="1:32" ht="15" customHeight="1">
      <c r="A1010">
        <v>1</v>
      </c>
      <c r="B1010" s="994" t="str">
        <f>'06.01-ELETRICO E LUMINOTECNICO'!B516</f>
        <v>06.13.100.36</v>
      </c>
      <c r="C1010" s="1021" t="str">
        <f>'06.01-ELETRICO E LUMINOTECNICO'!C516</f>
        <v>LUMINÁRIA COMERCIAL COM ALETAS DE SOBREPOR COMPLETA, PARA QUATRO (4) LÂMPADAS TUBULARES
LED 4X18W-ØT8, TEMPERATURA DA COR 6500K, FORNECIMENTO E INSTALAÇÃO, INCLUSIVE BASE E LÂMPADA</v>
      </c>
      <c r="D1010" s="1025">
        <f>'06.01-ELETRICO E LUMINOTECNICO'!H516</f>
        <v>0</v>
      </c>
      <c r="E1010" s="175"/>
      <c r="F1010" s="161">
        <f>$E$1010*$D$1010</f>
        <v>0</v>
      </c>
      <c r="G1010" s="176"/>
      <c r="H1010" s="167">
        <f>$G$1010*$D$1010</f>
        <v>0</v>
      </c>
      <c r="I1010" s="176"/>
      <c r="J1010" s="167">
        <f>$I$1010*$D$1010</f>
        <v>0</v>
      </c>
      <c r="K1010" s="176"/>
      <c r="L1010" s="167">
        <f>$K$1010*$D$1010</f>
        <v>0</v>
      </c>
      <c r="M1010" s="176"/>
      <c r="N1010" s="167">
        <f>$M$1010*$D$1010</f>
        <v>0</v>
      </c>
      <c r="O1010" s="176"/>
      <c r="P1010" s="167">
        <f>$O$1010*$D$1010</f>
        <v>0</v>
      </c>
      <c r="Q1010" s="176"/>
      <c r="R1010" s="167">
        <f>$Q$1010*$D$1010</f>
        <v>0</v>
      </c>
      <c r="S1010" s="176"/>
      <c r="T1010" s="167">
        <f>$S$1010*$D$1010</f>
        <v>0</v>
      </c>
      <c r="U1010" s="176"/>
      <c r="V1010" s="167">
        <f>$U$1010*$D$1010</f>
        <v>0</v>
      </c>
      <c r="W1010" s="176"/>
      <c r="X1010" s="167">
        <f>$W$1010*$D$1010</f>
        <v>0</v>
      </c>
      <c r="Y1010" s="176">
        <v>1</v>
      </c>
      <c r="Z1010" s="167">
        <f>$Y$1010*$D$1010</f>
        <v>0</v>
      </c>
      <c r="AA1010" s="176"/>
      <c r="AB1010" s="167">
        <f>$AA$1010*$D$1010</f>
        <v>0</v>
      </c>
      <c r="AC1010" s="98">
        <f t="shared" si="15"/>
        <v>0</v>
      </c>
      <c r="AF1010" t="s">
        <v>2729</v>
      </c>
    </row>
    <row r="1011" spans="1:32" ht="15" customHeight="1" thickBot="1">
      <c r="A1011">
        <v>2</v>
      </c>
      <c r="B1011" s="995"/>
      <c r="C1011" s="1022"/>
      <c r="D1011" s="1022"/>
      <c r="E1011" s="162">
        <f>$E$1010</f>
        <v>0</v>
      </c>
      <c r="F1011" s="163">
        <f>$F$1010</f>
        <v>0</v>
      </c>
      <c r="G1011" s="164">
        <f>$G$1010+$E$1011</f>
        <v>0</v>
      </c>
      <c r="H1011" s="165">
        <f>$H$1010+$F$1011</f>
        <v>0</v>
      </c>
      <c r="I1011" s="164">
        <f>$I$1010+$G$1011</f>
        <v>0</v>
      </c>
      <c r="J1011" s="165">
        <f>$J$1010+$H$1011</f>
        <v>0</v>
      </c>
      <c r="K1011" s="164">
        <f>$K$1010+$I$1011</f>
        <v>0</v>
      </c>
      <c r="L1011" s="165">
        <f>$L$1010+$J$1011</f>
        <v>0</v>
      </c>
      <c r="M1011" s="164">
        <f>$M$1010+$K$1011</f>
        <v>0</v>
      </c>
      <c r="N1011" s="165">
        <f>$N$1010+$L$1011</f>
        <v>0</v>
      </c>
      <c r="O1011" s="164">
        <f>$O$1010+$M$1011</f>
        <v>0</v>
      </c>
      <c r="P1011" s="165">
        <f>$P$1010+$N$1011</f>
        <v>0</v>
      </c>
      <c r="Q1011" s="164">
        <f>$Q$1010+$O$1011</f>
        <v>0</v>
      </c>
      <c r="R1011" s="165">
        <f>$R$1010+$P$1011</f>
        <v>0</v>
      </c>
      <c r="S1011" s="164">
        <f>$S$1010+$Q$1011</f>
        <v>0</v>
      </c>
      <c r="T1011" s="165">
        <f>$T$1010+$R$1011</f>
        <v>0</v>
      </c>
      <c r="U1011" s="164">
        <f>$U$1010+$S$1011</f>
        <v>0</v>
      </c>
      <c r="V1011" s="165">
        <f>$V$1010+$T$1011</f>
        <v>0</v>
      </c>
      <c r="W1011" s="164">
        <f>$W$1010+$U$1011</f>
        <v>0</v>
      </c>
      <c r="X1011" s="165">
        <f>$X$1010+$V$1011</f>
        <v>0</v>
      </c>
      <c r="Y1011" s="164">
        <f>$Y$1010+$W$1011</f>
        <v>1</v>
      </c>
      <c r="Z1011" s="165">
        <f>$Z$1010+$X$1011</f>
        <v>0</v>
      </c>
      <c r="AA1011" s="164">
        <f>$AA$1010+$Y$1011</f>
        <v>1</v>
      </c>
      <c r="AB1011" s="165">
        <f>$AB$1010+$Z$1011</f>
        <v>0</v>
      </c>
      <c r="AC1011" s="98">
        <f t="shared" si="15"/>
        <v>0</v>
      </c>
    </row>
    <row r="1012" spans="1:32" ht="15" customHeight="1">
      <c r="A1012">
        <v>1</v>
      </c>
      <c r="B1012" s="994" t="str">
        <f>'06.01-ELETRICO E LUMINOTECNICO'!B517</f>
        <v>06.13.100.37</v>
      </c>
      <c r="C1012" s="1021" t="str">
        <f>'06.01-ELETRICO E LUMINOTECNICO'!C517</f>
        <v>ARANDELA EXTERNA, TIPO PRATO 30CM, BRAÇO CURVO, E27, COM LÂMPADA LED E27 30W - FORNECIMENTO E INSTALAÇÃO</v>
      </c>
      <c r="D1012" s="1025">
        <f>'06.01-ELETRICO E LUMINOTECNICO'!H517</f>
        <v>0</v>
      </c>
      <c r="E1012" s="175"/>
      <c r="F1012" s="161">
        <f>$E$1012*$D$1012</f>
        <v>0</v>
      </c>
      <c r="G1012" s="176"/>
      <c r="H1012" s="167">
        <f>$G$1012*$D$1012</f>
        <v>0</v>
      </c>
      <c r="I1012" s="176"/>
      <c r="J1012" s="167">
        <f>$I$1012*$D$1012</f>
        <v>0</v>
      </c>
      <c r="K1012" s="176"/>
      <c r="L1012" s="167">
        <f>$K$1012*$D$1012</f>
        <v>0</v>
      </c>
      <c r="M1012" s="176"/>
      <c r="N1012" s="167">
        <f>$M$1012*$D$1012</f>
        <v>0</v>
      </c>
      <c r="O1012" s="176"/>
      <c r="P1012" s="167">
        <f>$O$1012*$D$1012</f>
        <v>0</v>
      </c>
      <c r="Q1012" s="176"/>
      <c r="R1012" s="167">
        <f>$Q$1012*$D$1012</f>
        <v>0</v>
      </c>
      <c r="S1012" s="176"/>
      <c r="T1012" s="167">
        <f>$S$1012*$D$1012</f>
        <v>0</v>
      </c>
      <c r="U1012" s="176"/>
      <c r="V1012" s="167">
        <f>$U$1012*$D$1012</f>
        <v>0</v>
      </c>
      <c r="W1012" s="176"/>
      <c r="X1012" s="167">
        <f>$W$1012*$D$1012</f>
        <v>0</v>
      </c>
      <c r="Y1012" s="176">
        <v>1</v>
      </c>
      <c r="Z1012" s="167">
        <f>$Y$1012*$D$1012</f>
        <v>0</v>
      </c>
      <c r="AA1012" s="176"/>
      <c r="AB1012" s="167">
        <f>$AA$1012*$D$1012</f>
        <v>0</v>
      </c>
      <c r="AC1012" s="98">
        <f t="shared" si="15"/>
        <v>0</v>
      </c>
      <c r="AF1012" t="s">
        <v>2730</v>
      </c>
    </row>
    <row r="1013" spans="1:32" ht="15" customHeight="1" thickBot="1">
      <c r="A1013">
        <v>2</v>
      </c>
      <c r="B1013" s="995"/>
      <c r="C1013" s="1022"/>
      <c r="D1013" s="1022"/>
      <c r="E1013" s="162">
        <f>$E$1012</f>
        <v>0</v>
      </c>
      <c r="F1013" s="163">
        <f>$F$1012</f>
        <v>0</v>
      </c>
      <c r="G1013" s="164">
        <f>$G$1012+$E$1013</f>
        <v>0</v>
      </c>
      <c r="H1013" s="165">
        <f>$H$1012+$F$1013</f>
        <v>0</v>
      </c>
      <c r="I1013" s="164">
        <f>$I$1012+$G$1013</f>
        <v>0</v>
      </c>
      <c r="J1013" s="165">
        <f>$J$1012+$H$1013</f>
        <v>0</v>
      </c>
      <c r="K1013" s="164">
        <f>$K$1012+$I$1013</f>
        <v>0</v>
      </c>
      <c r="L1013" s="165">
        <f>$L$1012+$J$1013</f>
        <v>0</v>
      </c>
      <c r="M1013" s="164">
        <f>$M$1012+$K$1013</f>
        <v>0</v>
      </c>
      <c r="N1013" s="165">
        <f>$N$1012+$L$1013</f>
        <v>0</v>
      </c>
      <c r="O1013" s="164">
        <f>$O$1012+$M$1013</f>
        <v>0</v>
      </c>
      <c r="P1013" s="165">
        <f>$P$1012+$N$1013</f>
        <v>0</v>
      </c>
      <c r="Q1013" s="164">
        <f>$Q$1012+$O$1013</f>
        <v>0</v>
      </c>
      <c r="R1013" s="165">
        <f>$R$1012+$P$1013</f>
        <v>0</v>
      </c>
      <c r="S1013" s="164">
        <f>$S$1012+$Q$1013</f>
        <v>0</v>
      </c>
      <c r="T1013" s="165">
        <f>$T$1012+$R$1013</f>
        <v>0</v>
      </c>
      <c r="U1013" s="164">
        <f>$U$1012+$S$1013</f>
        <v>0</v>
      </c>
      <c r="V1013" s="165">
        <f>$V$1012+$T$1013</f>
        <v>0</v>
      </c>
      <c r="W1013" s="164">
        <f>$W$1012+$U$1013</f>
        <v>0</v>
      </c>
      <c r="X1013" s="165">
        <f>$X$1012+$V$1013</f>
        <v>0</v>
      </c>
      <c r="Y1013" s="164">
        <f>$Y$1012+$W$1013</f>
        <v>1</v>
      </c>
      <c r="Z1013" s="165">
        <f>$Z$1012+$X$1013</f>
        <v>0</v>
      </c>
      <c r="AA1013" s="164">
        <f>$AA$1012+$Y$1013</f>
        <v>1</v>
      </c>
      <c r="AB1013" s="165">
        <f>$AB$1012+$Z$1013</f>
        <v>0</v>
      </c>
      <c r="AC1013" s="98">
        <f t="shared" si="15"/>
        <v>0</v>
      </c>
    </row>
    <row r="1014" spans="1:32" ht="15" customHeight="1">
      <c r="A1014">
        <v>1</v>
      </c>
      <c r="B1014" s="994" t="str">
        <f>'06.01-ELETRICO E LUMINOTECNICO'!B518</f>
        <v>06.13.100.38</v>
      </c>
      <c r="C1014" s="1021" t="str">
        <f>'06.01-ELETRICO E LUMINOTECNICO'!C518</f>
        <v>LUMINÁRIA TIPO PLAFON, CIRCULAR, 30 cm, DE SOBREPOR, LED 24 W, 2000LM - FORNECIMENTO E INSTALAÇÃO</v>
      </c>
      <c r="D1014" s="1025">
        <f>'06.01-ELETRICO E LUMINOTECNICO'!H518</f>
        <v>0</v>
      </c>
      <c r="E1014" s="175"/>
      <c r="F1014" s="161">
        <f>$E$1014*$D$1014</f>
        <v>0</v>
      </c>
      <c r="G1014" s="176"/>
      <c r="H1014" s="167">
        <f>$G$1014*$D$1014</f>
        <v>0</v>
      </c>
      <c r="I1014" s="176"/>
      <c r="J1014" s="167">
        <f>$I$1014*$D$1014</f>
        <v>0</v>
      </c>
      <c r="K1014" s="176"/>
      <c r="L1014" s="167">
        <f>$K$1014*$D$1014</f>
        <v>0</v>
      </c>
      <c r="M1014" s="176"/>
      <c r="N1014" s="167">
        <f>$M$1014*$D$1014</f>
        <v>0</v>
      </c>
      <c r="O1014" s="176"/>
      <c r="P1014" s="167">
        <f>$O$1014*$D$1014</f>
        <v>0</v>
      </c>
      <c r="Q1014" s="176"/>
      <c r="R1014" s="167">
        <f>$Q$1014*$D$1014</f>
        <v>0</v>
      </c>
      <c r="S1014" s="176"/>
      <c r="T1014" s="167">
        <f>$S$1014*$D$1014</f>
        <v>0</v>
      </c>
      <c r="U1014" s="176"/>
      <c r="V1014" s="167">
        <f>$U$1014*$D$1014</f>
        <v>0</v>
      </c>
      <c r="W1014" s="176"/>
      <c r="X1014" s="167">
        <f>$W$1014*$D$1014</f>
        <v>0</v>
      </c>
      <c r="Y1014" s="176">
        <v>1</v>
      </c>
      <c r="Z1014" s="167">
        <f>$Y$1014*$D$1014</f>
        <v>0</v>
      </c>
      <c r="AA1014" s="176"/>
      <c r="AB1014" s="167">
        <f>$AA$1014*$D$1014</f>
        <v>0</v>
      </c>
      <c r="AC1014" s="98">
        <f t="shared" si="15"/>
        <v>0</v>
      </c>
      <c r="AF1014" t="s">
        <v>2731</v>
      </c>
    </row>
    <row r="1015" spans="1:32" ht="15" customHeight="1" thickBot="1">
      <c r="A1015">
        <v>2</v>
      </c>
      <c r="B1015" s="995"/>
      <c r="C1015" s="1022"/>
      <c r="D1015" s="1022"/>
      <c r="E1015" s="162">
        <f>$E$1014</f>
        <v>0</v>
      </c>
      <c r="F1015" s="163">
        <f>$F$1014</f>
        <v>0</v>
      </c>
      <c r="G1015" s="164">
        <f>$G$1014+$E$1015</f>
        <v>0</v>
      </c>
      <c r="H1015" s="165">
        <f>$H$1014+$F$1015</f>
        <v>0</v>
      </c>
      <c r="I1015" s="164">
        <f>$I$1014+$G$1015</f>
        <v>0</v>
      </c>
      <c r="J1015" s="165">
        <f>$J$1014+$H$1015</f>
        <v>0</v>
      </c>
      <c r="K1015" s="164">
        <f>$K$1014+$I$1015</f>
        <v>0</v>
      </c>
      <c r="L1015" s="165">
        <f>$L$1014+$J$1015</f>
        <v>0</v>
      </c>
      <c r="M1015" s="164">
        <f>$M$1014+$K$1015</f>
        <v>0</v>
      </c>
      <c r="N1015" s="165">
        <f>$N$1014+$L$1015</f>
        <v>0</v>
      </c>
      <c r="O1015" s="164">
        <f>$O$1014+$M$1015</f>
        <v>0</v>
      </c>
      <c r="P1015" s="165">
        <f>$P$1014+$N$1015</f>
        <v>0</v>
      </c>
      <c r="Q1015" s="164">
        <f>$Q$1014+$O$1015</f>
        <v>0</v>
      </c>
      <c r="R1015" s="165">
        <f>$R$1014+$P$1015</f>
        <v>0</v>
      </c>
      <c r="S1015" s="164">
        <f>$S$1014+$Q$1015</f>
        <v>0</v>
      </c>
      <c r="T1015" s="165">
        <f>$T$1014+$R$1015</f>
        <v>0</v>
      </c>
      <c r="U1015" s="164">
        <f>$U$1014+$S$1015</f>
        <v>0</v>
      </c>
      <c r="V1015" s="165">
        <f>$V$1014+$T$1015</f>
        <v>0</v>
      </c>
      <c r="W1015" s="164">
        <f>$W$1014+$U$1015</f>
        <v>0</v>
      </c>
      <c r="X1015" s="165">
        <f>$X$1014+$V$1015</f>
        <v>0</v>
      </c>
      <c r="Y1015" s="164">
        <f>$Y$1014+$W$1015</f>
        <v>1</v>
      </c>
      <c r="Z1015" s="165">
        <f>$Z$1014+$X$1015</f>
        <v>0</v>
      </c>
      <c r="AA1015" s="164">
        <f>$AA$1014+$Y$1015</f>
        <v>1</v>
      </c>
      <c r="AB1015" s="165">
        <f>$AB$1014+$Z$1015</f>
        <v>0</v>
      </c>
      <c r="AC1015" s="98">
        <f t="shared" si="15"/>
        <v>0</v>
      </c>
    </row>
    <row r="1016" spans="1:32" ht="13.5" thickBot="1">
      <c r="B1016" s="76" t="str">
        <f>'06.01-ELETRICO E LUMINOTECNICO'!B519</f>
        <v>06.14.000</v>
      </c>
      <c r="C1016" s="40" t="str">
        <f>'06.01-ELETRICO E LUMINOTECNICO'!C519</f>
        <v>ILUMINAÇÃO EXTERNA</v>
      </c>
      <c r="D1016" s="106">
        <f>'06.01-ELETRICO E LUMINOTECNICO'!H519</f>
        <v>0</v>
      </c>
      <c r="E1016" s="177"/>
      <c r="F1016" s="178"/>
      <c r="G1016" s="179"/>
      <c r="H1016" s="180"/>
      <c r="I1016" s="179"/>
      <c r="J1016" s="180"/>
      <c r="K1016" s="179"/>
      <c r="L1016" s="180"/>
      <c r="M1016" s="179"/>
      <c r="N1016" s="180"/>
      <c r="O1016" s="179"/>
      <c r="P1016" s="180"/>
      <c r="Q1016" s="179"/>
      <c r="R1016" s="180"/>
      <c r="S1016" s="179"/>
      <c r="T1016" s="180"/>
      <c r="U1016" s="179"/>
      <c r="V1016" s="180"/>
      <c r="W1016" s="179"/>
      <c r="X1016" s="180"/>
      <c r="Y1016" s="179"/>
      <c r="Z1016" s="180"/>
      <c r="AA1016" s="179"/>
      <c r="AB1016" s="180"/>
      <c r="AC1016" s="98">
        <f t="shared" si="15"/>
        <v>0</v>
      </c>
      <c r="AF1016" s="200" t="s">
        <v>1368</v>
      </c>
    </row>
    <row r="1017" spans="1:32" ht="15" customHeight="1">
      <c r="A1017">
        <v>1</v>
      </c>
      <c r="B1017" s="994" t="str">
        <f>'06.01-ELETRICO E LUMINOTECNICO'!B520</f>
        <v>06.14.100.01</v>
      </c>
      <c r="C1017" s="1021" t="str">
        <f>'06.01-ELETRICO E LUMINOTECNICO'!C520</f>
        <v>ELETRODUTO DE AÇO GALVANIZADO PESADO, DIÂMETRO DE 25MM (1"), INSTALAÇÃO APARENTE OU SOBRE FORRO COM ABRAÇADEIRA METÁLICA DE CUNHA, TIPO "D", INCLUSIVE ACESSÓRIOS PARA FIXAÇÃO E CONEXÕES</v>
      </c>
      <c r="D1017" s="1031">
        <f>'06.01-ELETRICO E LUMINOTECNICO'!H520</f>
        <v>0</v>
      </c>
      <c r="E1017" s="175"/>
      <c r="F1017" s="161">
        <f>$E$1017*$D$1017</f>
        <v>0</v>
      </c>
      <c r="G1017" s="176"/>
      <c r="H1017" s="167">
        <f>$G$1017*$D$1017</f>
        <v>0</v>
      </c>
      <c r="I1017" s="176"/>
      <c r="J1017" s="167">
        <f>$I$1017*$D$1017</f>
        <v>0</v>
      </c>
      <c r="K1017" s="176"/>
      <c r="L1017" s="167">
        <f>$K$1017*$D$1017</f>
        <v>0</v>
      </c>
      <c r="M1017" s="176"/>
      <c r="N1017" s="167">
        <f>$M$1017*$D$1017</f>
        <v>0</v>
      </c>
      <c r="O1017" s="176"/>
      <c r="P1017" s="167">
        <f>$O$1017*$D$1017</f>
        <v>0</v>
      </c>
      <c r="Q1017" s="176"/>
      <c r="R1017" s="167">
        <f>$Q$1017*$D$1017</f>
        <v>0</v>
      </c>
      <c r="S1017" s="176"/>
      <c r="T1017" s="167">
        <f>$S$1017*$D$1017</f>
        <v>0</v>
      </c>
      <c r="U1017" s="176"/>
      <c r="V1017" s="167">
        <f>$U$1017*$D$1017</f>
        <v>0</v>
      </c>
      <c r="W1017" s="176">
        <v>1</v>
      </c>
      <c r="X1017" s="167">
        <f>$W$1017*$D$1017</f>
        <v>0</v>
      </c>
      <c r="Y1017" s="176"/>
      <c r="Z1017" s="167">
        <f>$Y$1017*$D$1017</f>
        <v>0</v>
      </c>
      <c r="AA1017" s="176"/>
      <c r="AB1017" s="167">
        <f>$AA$1017*$D$1017</f>
        <v>0</v>
      </c>
      <c r="AC1017" s="98">
        <f t="shared" si="15"/>
        <v>0</v>
      </c>
      <c r="AF1017" t="s">
        <v>2732</v>
      </c>
    </row>
    <row r="1018" spans="1:32" ht="15" customHeight="1" thickBot="1">
      <c r="A1018">
        <v>2</v>
      </c>
      <c r="B1018" s="995"/>
      <c r="C1018" s="1022"/>
      <c r="D1018" s="995"/>
      <c r="E1018" s="162">
        <f>$E$1017</f>
        <v>0</v>
      </c>
      <c r="F1018" s="163">
        <f>$F$1017</f>
        <v>0</v>
      </c>
      <c r="G1018" s="164">
        <f>$G$1017+$E$1018</f>
        <v>0</v>
      </c>
      <c r="H1018" s="165">
        <f>$H$1017+$F$1018</f>
        <v>0</v>
      </c>
      <c r="I1018" s="164">
        <f>$I$1017+$G$1018</f>
        <v>0</v>
      </c>
      <c r="J1018" s="165">
        <f>$J$1017+$H$1018</f>
        <v>0</v>
      </c>
      <c r="K1018" s="164">
        <f>$K$1017+$I$1018</f>
        <v>0</v>
      </c>
      <c r="L1018" s="165">
        <f>$L$1017+$J$1018</f>
        <v>0</v>
      </c>
      <c r="M1018" s="164">
        <f>$M$1017+$K$1018</f>
        <v>0</v>
      </c>
      <c r="N1018" s="165">
        <f>$N$1017+$L$1018</f>
        <v>0</v>
      </c>
      <c r="O1018" s="164">
        <f>$O$1017+$M$1018</f>
        <v>0</v>
      </c>
      <c r="P1018" s="165">
        <f>$P$1017+$N$1018</f>
        <v>0</v>
      </c>
      <c r="Q1018" s="164">
        <f>$Q$1017+$O$1018</f>
        <v>0</v>
      </c>
      <c r="R1018" s="165">
        <f>$R$1017+$P$1018</f>
        <v>0</v>
      </c>
      <c r="S1018" s="164">
        <f>$S$1017+$Q$1018</f>
        <v>0</v>
      </c>
      <c r="T1018" s="165">
        <f>$T$1017+$R$1018</f>
        <v>0</v>
      </c>
      <c r="U1018" s="164">
        <f>$U$1017+$S$1018</f>
        <v>0</v>
      </c>
      <c r="V1018" s="165">
        <f>$V$1017+$T$1018</f>
        <v>0</v>
      </c>
      <c r="W1018" s="164">
        <f>$W$1017+$U$1018</f>
        <v>1</v>
      </c>
      <c r="X1018" s="165">
        <f>$X$1017+$V$1018</f>
        <v>0</v>
      </c>
      <c r="Y1018" s="164">
        <f>$Y$1017+$W$1018</f>
        <v>1</v>
      </c>
      <c r="Z1018" s="165">
        <f>$Z$1017+$X$1018</f>
        <v>0</v>
      </c>
      <c r="AA1018" s="164">
        <f>$AA$1017+$Y$1018</f>
        <v>1</v>
      </c>
      <c r="AB1018" s="165">
        <f>$AB$1017+$Z$1018</f>
        <v>0</v>
      </c>
      <c r="AC1018" s="98">
        <f t="shared" si="15"/>
        <v>0</v>
      </c>
    </row>
    <row r="1019" spans="1:32" ht="15" customHeight="1">
      <c r="A1019">
        <v>1</v>
      </c>
      <c r="B1019" s="994" t="str">
        <f>'06.01-ELETRICO E LUMINOTECNICO'!B521</f>
        <v>06.14.100.02</v>
      </c>
      <c r="C1019" s="1021" t="str">
        <f>'06.01-ELETRICO E LUMINOTECNICO'!C521</f>
        <v>ELETRODUTO FLEXÍVEL CORRUGADO, PEAD, DN 50 (1 1/2"), PARA REDE ENTERRADA DE DISTRIBUIÇÃO DE ENERGIA ELÉTRICA - FORNECIMENTO E INSTALAÇÃO. AF_12/2021</v>
      </c>
      <c r="D1019" s="1031">
        <f>'06.01-ELETRICO E LUMINOTECNICO'!H521</f>
        <v>0</v>
      </c>
      <c r="E1019" s="175"/>
      <c r="F1019" s="161">
        <f>$E$1019*$D$1019</f>
        <v>0</v>
      </c>
      <c r="G1019" s="176"/>
      <c r="H1019" s="167">
        <f>$G$1019*$D$1019</f>
        <v>0</v>
      </c>
      <c r="I1019" s="176"/>
      <c r="J1019" s="167">
        <f>$I$1019*$D$1019</f>
        <v>0</v>
      </c>
      <c r="K1019" s="176"/>
      <c r="L1019" s="167">
        <f>$K$1019*$D$1019</f>
        <v>0</v>
      </c>
      <c r="M1019" s="176"/>
      <c r="N1019" s="167">
        <f>$M$1019*$D$1019</f>
        <v>0</v>
      </c>
      <c r="O1019" s="176"/>
      <c r="P1019" s="167">
        <f>$O$1019*$D$1019</f>
        <v>0</v>
      </c>
      <c r="Q1019" s="176"/>
      <c r="R1019" s="167">
        <f>$Q$1019*$D$1019</f>
        <v>0</v>
      </c>
      <c r="S1019" s="176"/>
      <c r="T1019" s="167">
        <f>$S$1019*$D$1019</f>
        <v>0</v>
      </c>
      <c r="U1019" s="176"/>
      <c r="V1019" s="167">
        <f>$U$1019*$D$1019</f>
        <v>0</v>
      </c>
      <c r="W1019" s="176">
        <v>1</v>
      </c>
      <c r="X1019" s="167">
        <f>$W$1019*$D$1019</f>
        <v>0</v>
      </c>
      <c r="Y1019" s="176"/>
      <c r="Z1019" s="167">
        <f>$Y$1019*$D$1019</f>
        <v>0</v>
      </c>
      <c r="AA1019" s="176"/>
      <c r="AB1019" s="167">
        <f>$AA$1019*$D$1019</f>
        <v>0</v>
      </c>
      <c r="AC1019" s="98">
        <f t="shared" si="15"/>
        <v>0</v>
      </c>
      <c r="AF1019" t="s">
        <v>2733</v>
      </c>
    </row>
    <row r="1020" spans="1:32" ht="15" customHeight="1" thickBot="1">
      <c r="A1020">
        <v>2</v>
      </c>
      <c r="B1020" s="995"/>
      <c r="C1020" s="1022"/>
      <c r="D1020" s="995"/>
      <c r="E1020" s="162">
        <f>$E$1019</f>
        <v>0</v>
      </c>
      <c r="F1020" s="163">
        <f>$F$1019</f>
        <v>0</v>
      </c>
      <c r="G1020" s="164">
        <f>$G$1019+$E$1020</f>
        <v>0</v>
      </c>
      <c r="H1020" s="165">
        <f>$H$1019+$F$1020</f>
        <v>0</v>
      </c>
      <c r="I1020" s="164">
        <f>$I$1019+$G$1020</f>
        <v>0</v>
      </c>
      <c r="J1020" s="165">
        <f>$J$1019+$H$1020</f>
        <v>0</v>
      </c>
      <c r="K1020" s="164">
        <f>$K$1019+$I$1020</f>
        <v>0</v>
      </c>
      <c r="L1020" s="165">
        <f>$L$1019+$J$1020</f>
        <v>0</v>
      </c>
      <c r="M1020" s="164">
        <f>$M$1019+$K$1020</f>
        <v>0</v>
      </c>
      <c r="N1020" s="165">
        <f>$N$1019+$L$1020</f>
        <v>0</v>
      </c>
      <c r="O1020" s="164">
        <f>$O$1019+$M$1020</f>
        <v>0</v>
      </c>
      <c r="P1020" s="165">
        <f>$P$1019+$N$1020</f>
        <v>0</v>
      </c>
      <c r="Q1020" s="164">
        <f>$Q$1019+$O$1020</f>
        <v>0</v>
      </c>
      <c r="R1020" s="165">
        <f>$R$1019+$P$1020</f>
        <v>0</v>
      </c>
      <c r="S1020" s="164">
        <f>$S$1019+$Q$1020</f>
        <v>0</v>
      </c>
      <c r="T1020" s="165">
        <f>$T$1019+$R$1020</f>
        <v>0</v>
      </c>
      <c r="U1020" s="164">
        <f>$U$1019+$S$1020</f>
        <v>0</v>
      </c>
      <c r="V1020" s="165">
        <f>$V$1019+$T$1020</f>
        <v>0</v>
      </c>
      <c r="W1020" s="164">
        <f>$W$1019+$U$1020</f>
        <v>1</v>
      </c>
      <c r="X1020" s="165">
        <f>$X$1019+$V$1020</f>
        <v>0</v>
      </c>
      <c r="Y1020" s="164">
        <f>$Y$1019+$W$1020</f>
        <v>1</v>
      </c>
      <c r="Z1020" s="165">
        <f>$Z$1019+$X$1020</f>
        <v>0</v>
      </c>
      <c r="AA1020" s="164">
        <f>$AA$1019+$Y$1020</f>
        <v>1</v>
      </c>
      <c r="AB1020" s="165">
        <f>$AB$1019+$Z$1020</f>
        <v>0</v>
      </c>
      <c r="AC1020" s="98">
        <f t="shared" si="15"/>
        <v>0</v>
      </c>
    </row>
    <row r="1021" spans="1:32" ht="15" customHeight="1">
      <c r="A1021">
        <v>1</v>
      </c>
      <c r="B1021" s="994" t="str">
        <f>'06.01-ELETRICO E LUMINOTECNICO'!B522</f>
        <v>06.14.100.03</v>
      </c>
      <c r="C1021" s="1021" t="str">
        <f>'06.01-ELETRICO E LUMINOTECNICO'!C522</f>
        <v>DEMOLIÇÃO, ESCAVAÇÃO E RECOMPOSIÇÃO MANUAL DE VALA, INCLUSIVE REATERRO, COMPACTAÇÃO E RECOMPOSIÇÃO DE PISO INTERNO OU EXTERNO, DIMENSÕES (LxA) 0,25x0,40 m</v>
      </c>
      <c r="D1021" s="1031">
        <f>'06.01-ELETRICO E LUMINOTECNICO'!H522</f>
        <v>0</v>
      </c>
      <c r="E1021" s="175"/>
      <c r="F1021" s="161">
        <f>$E$1021*$D$1021</f>
        <v>0</v>
      </c>
      <c r="G1021" s="176"/>
      <c r="H1021" s="167">
        <f>$G$1021*$D$1021</f>
        <v>0</v>
      </c>
      <c r="I1021" s="176"/>
      <c r="J1021" s="167">
        <f>$I$1021*$D$1021</f>
        <v>0</v>
      </c>
      <c r="K1021" s="176"/>
      <c r="L1021" s="167">
        <f>$K$1021*$D$1021</f>
        <v>0</v>
      </c>
      <c r="M1021" s="176"/>
      <c r="N1021" s="167">
        <f>$M$1021*$D$1021</f>
        <v>0</v>
      </c>
      <c r="O1021" s="176"/>
      <c r="P1021" s="167">
        <f>$O$1021*$D$1021</f>
        <v>0</v>
      </c>
      <c r="Q1021" s="176"/>
      <c r="R1021" s="167">
        <f>$Q$1021*$D$1021</f>
        <v>0</v>
      </c>
      <c r="S1021" s="176"/>
      <c r="T1021" s="167">
        <f>$S$1021*$D$1021</f>
        <v>0</v>
      </c>
      <c r="U1021" s="176"/>
      <c r="V1021" s="167">
        <f>$U$1021*$D$1021</f>
        <v>0</v>
      </c>
      <c r="W1021" s="176">
        <v>1</v>
      </c>
      <c r="X1021" s="167">
        <f>$W$1021*$D$1021</f>
        <v>0</v>
      </c>
      <c r="Y1021" s="176"/>
      <c r="Z1021" s="167">
        <f>$Y$1021*$D$1021</f>
        <v>0</v>
      </c>
      <c r="AA1021" s="176"/>
      <c r="AB1021" s="167">
        <f>$AA$1021*$D$1021</f>
        <v>0</v>
      </c>
      <c r="AC1021" s="98">
        <f t="shared" si="15"/>
        <v>0</v>
      </c>
      <c r="AF1021" t="s">
        <v>2734</v>
      </c>
    </row>
    <row r="1022" spans="1:32" ht="15" customHeight="1" thickBot="1">
      <c r="A1022">
        <v>2</v>
      </c>
      <c r="B1022" s="995"/>
      <c r="C1022" s="1022"/>
      <c r="D1022" s="995"/>
      <c r="E1022" s="162">
        <f>$E$1021</f>
        <v>0</v>
      </c>
      <c r="F1022" s="163">
        <f>$F$1021</f>
        <v>0</v>
      </c>
      <c r="G1022" s="164">
        <f>$G$1021+$E$1022</f>
        <v>0</v>
      </c>
      <c r="H1022" s="165">
        <f>$H$1021+$F$1022</f>
        <v>0</v>
      </c>
      <c r="I1022" s="164">
        <f>$I$1021+$G$1022</f>
        <v>0</v>
      </c>
      <c r="J1022" s="165">
        <f>$J$1021+$H$1022</f>
        <v>0</v>
      </c>
      <c r="K1022" s="164">
        <f>$K$1021+$I$1022</f>
        <v>0</v>
      </c>
      <c r="L1022" s="165">
        <f>$L$1021+$J$1022</f>
        <v>0</v>
      </c>
      <c r="M1022" s="164">
        <f>$M$1021+$K$1022</f>
        <v>0</v>
      </c>
      <c r="N1022" s="165">
        <f>$N$1021+$L$1022</f>
        <v>0</v>
      </c>
      <c r="O1022" s="164">
        <f>$O$1021+$M$1022</f>
        <v>0</v>
      </c>
      <c r="P1022" s="165">
        <f>$P$1021+$N$1022</f>
        <v>0</v>
      </c>
      <c r="Q1022" s="164">
        <f>$Q$1021+$O$1022</f>
        <v>0</v>
      </c>
      <c r="R1022" s="165">
        <f>$R$1021+$P$1022</f>
        <v>0</v>
      </c>
      <c r="S1022" s="164">
        <f>$S$1021+$Q$1022</f>
        <v>0</v>
      </c>
      <c r="T1022" s="165">
        <f>$T$1021+$R$1022</f>
        <v>0</v>
      </c>
      <c r="U1022" s="164">
        <f>$U$1021+$S$1022</f>
        <v>0</v>
      </c>
      <c r="V1022" s="165">
        <f>$V$1021+$T$1022</f>
        <v>0</v>
      </c>
      <c r="W1022" s="164">
        <f>$W$1021+$U$1022</f>
        <v>1</v>
      </c>
      <c r="X1022" s="165">
        <f>$X$1021+$V$1022</f>
        <v>0</v>
      </c>
      <c r="Y1022" s="164">
        <f>$Y$1021+$W$1022</f>
        <v>1</v>
      </c>
      <c r="Z1022" s="165">
        <f>$Z$1021+$X$1022</f>
        <v>0</v>
      </c>
      <c r="AA1022" s="164">
        <f>$AA$1021+$Y$1022</f>
        <v>1</v>
      </c>
      <c r="AB1022" s="165">
        <f>$AB$1021+$Z$1022</f>
        <v>0</v>
      </c>
      <c r="AC1022" s="98">
        <f t="shared" si="15"/>
        <v>0</v>
      </c>
    </row>
    <row r="1023" spans="1:32" ht="15" customHeight="1">
      <c r="A1023">
        <v>1</v>
      </c>
      <c r="B1023" s="994" t="str">
        <f>'06.01-ELETRICO E LUMINOTECNICO'!B523</f>
        <v>06.14.100.04</v>
      </c>
      <c r="C1023" s="1021" t="str">
        <f>'06.01-ELETRICO E LUMINOTECNICO'!C523</f>
        <v>QUADRO DE DISTRIBUIÇÃO COM BARRAMENTO TRIFÁSICO, DE SOBREPOR, EM CHAPA DE AÇO GALVANIZADO, PARA 36 DISJUNTORES DIN</v>
      </c>
      <c r="D1023" s="1031">
        <f>'06.01-ELETRICO E LUMINOTECNICO'!H523</f>
        <v>0</v>
      </c>
      <c r="E1023" s="175"/>
      <c r="F1023" s="161">
        <f>$E$1023*$D$1023</f>
        <v>0</v>
      </c>
      <c r="G1023" s="176"/>
      <c r="H1023" s="167">
        <f>$G$1023*$D$1023</f>
        <v>0</v>
      </c>
      <c r="I1023" s="176"/>
      <c r="J1023" s="167">
        <f>$I$1023*$D$1023</f>
        <v>0</v>
      </c>
      <c r="K1023" s="176"/>
      <c r="L1023" s="167">
        <f>$K$1023*$D$1023</f>
        <v>0</v>
      </c>
      <c r="M1023" s="176"/>
      <c r="N1023" s="167">
        <f>$M$1023*$D$1023</f>
        <v>0</v>
      </c>
      <c r="O1023" s="176"/>
      <c r="P1023" s="167">
        <f>$O$1023*$D$1023</f>
        <v>0</v>
      </c>
      <c r="Q1023" s="176"/>
      <c r="R1023" s="167">
        <f>$Q$1023*$D$1023</f>
        <v>0</v>
      </c>
      <c r="S1023" s="176"/>
      <c r="T1023" s="167">
        <f>$S$1023*$D$1023</f>
        <v>0</v>
      </c>
      <c r="U1023" s="176"/>
      <c r="V1023" s="167">
        <f>$U$1023*$D$1023</f>
        <v>0</v>
      </c>
      <c r="W1023" s="176">
        <v>1</v>
      </c>
      <c r="X1023" s="167">
        <f>$W$1023*$D$1023</f>
        <v>0</v>
      </c>
      <c r="Y1023" s="176"/>
      <c r="Z1023" s="167">
        <f>$Y$1023*$D$1023</f>
        <v>0</v>
      </c>
      <c r="AA1023" s="176"/>
      <c r="AB1023" s="167">
        <f>$AA$1023*$D$1023</f>
        <v>0</v>
      </c>
      <c r="AC1023" s="98">
        <f t="shared" si="15"/>
        <v>0</v>
      </c>
      <c r="AF1023" t="s">
        <v>2735</v>
      </c>
    </row>
    <row r="1024" spans="1:32" ht="15" customHeight="1" thickBot="1">
      <c r="A1024">
        <v>2</v>
      </c>
      <c r="B1024" s="995"/>
      <c r="C1024" s="1022"/>
      <c r="D1024" s="995"/>
      <c r="E1024" s="162">
        <f>$E$1023</f>
        <v>0</v>
      </c>
      <c r="F1024" s="163">
        <f>$F$1023</f>
        <v>0</v>
      </c>
      <c r="G1024" s="164">
        <f>$G$1023+$E$1024</f>
        <v>0</v>
      </c>
      <c r="H1024" s="165">
        <f>$H$1023+$F$1024</f>
        <v>0</v>
      </c>
      <c r="I1024" s="164">
        <f>$I$1023+$G$1024</f>
        <v>0</v>
      </c>
      <c r="J1024" s="165">
        <f>$J$1023+$H$1024</f>
        <v>0</v>
      </c>
      <c r="K1024" s="164">
        <f>$K$1023+$I$1024</f>
        <v>0</v>
      </c>
      <c r="L1024" s="165">
        <f>$L$1023+$J$1024</f>
        <v>0</v>
      </c>
      <c r="M1024" s="164">
        <f>$M$1023+$K$1024</f>
        <v>0</v>
      </c>
      <c r="N1024" s="165">
        <f>$N$1023+$L$1024</f>
        <v>0</v>
      </c>
      <c r="O1024" s="164">
        <f>$O$1023+$M$1024</f>
        <v>0</v>
      </c>
      <c r="P1024" s="165">
        <f>$P$1023+$N$1024</f>
        <v>0</v>
      </c>
      <c r="Q1024" s="164">
        <f>$Q$1023+$O$1024</f>
        <v>0</v>
      </c>
      <c r="R1024" s="165">
        <f>$R$1023+$P$1024</f>
        <v>0</v>
      </c>
      <c r="S1024" s="164">
        <f>$S$1023+$Q$1024</f>
        <v>0</v>
      </c>
      <c r="T1024" s="165">
        <f>$T$1023+$R$1024</f>
        <v>0</v>
      </c>
      <c r="U1024" s="164">
        <f>$U$1023+$S$1024</f>
        <v>0</v>
      </c>
      <c r="V1024" s="165">
        <f>$V$1023+$T$1024</f>
        <v>0</v>
      </c>
      <c r="W1024" s="164">
        <f>$W$1023+$U$1024</f>
        <v>1</v>
      </c>
      <c r="X1024" s="165">
        <f>$X$1023+$V$1024</f>
        <v>0</v>
      </c>
      <c r="Y1024" s="164">
        <f>$Y$1023+$W$1024</f>
        <v>1</v>
      </c>
      <c r="Z1024" s="165">
        <f>$Z$1023+$X$1024</f>
        <v>0</v>
      </c>
      <c r="AA1024" s="164">
        <f>$AA$1023+$Y$1024</f>
        <v>1</v>
      </c>
      <c r="AB1024" s="165">
        <f>$AB$1023+$Z$1024</f>
        <v>0</v>
      </c>
      <c r="AC1024" s="98">
        <f t="shared" si="15"/>
        <v>0</v>
      </c>
    </row>
    <row r="1025" spans="1:32" ht="15" customHeight="1">
      <c r="A1025">
        <v>1</v>
      </c>
      <c r="B1025" s="994" t="str">
        <f>'06.01-ELETRICO E LUMINOTECNICO'!B524</f>
        <v>06.14.100.05</v>
      </c>
      <c r="C1025" s="1021" t="str">
        <f>'06.01-ELETRICO E LUMINOTECNICO'!C524</f>
        <v>CAIXA DE PASSAGEM ELÉTRICA 30X30 EM CONCRETO PRE MOLDADO, EMBUTIDA NO PISO, TAMPA FIXA EM FERRO FUNDIDO</v>
      </c>
      <c r="D1025" s="1031">
        <f>'06.01-ELETRICO E LUMINOTECNICO'!H524</f>
        <v>0</v>
      </c>
      <c r="E1025" s="175"/>
      <c r="F1025" s="161">
        <f>$E$1025*$D$1025</f>
        <v>0</v>
      </c>
      <c r="G1025" s="176"/>
      <c r="H1025" s="167">
        <f>$G$1025*$D$1025</f>
        <v>0</v>
      </c>
      <c r="I1025" s="176"/>
      <c r="J1025" s="167">
        <f>$I$1025*$D$1025</f>
        <v>0</v>
      </c>
      <c r="K1025" s="176"/>
      <c r="L1025" s="167">
        <f>$K$1025*$D$1025</f>
        <v>0</v>
      </c>
      <c r="M1025" s="176"/>
      <c r="N1025" s="167">
        <f>$M$1025*$D$1025</f>
        <v>0</v>
      </c>
      <c r="O1025" s="176"/>
      <c r="P1025" s="167">
        <f>$O$1025*$D$1025</f>
        <v>0</v>
      </c>
      <c r="Q1025" s="176"/>
      <c r="R1025" s="167">
        <f>$Q$1025*$D$1025</f>
        <v>0</v>
      </c>
      <c r="S1025" s="176"/>
      <c r="T1025" s="167">
        <f>$S$1025*$D$1025</f>
        <v>0</v>
      </c>
      <c r="U1025" s="176"/>
      <c r="V1025" s="167">
        <f>$U$1025*$D$1025</f>
        <v>0</v>
      </c>
      <c r="W1025" s="176">
        <v>1</v>
      </c>
      <c r="X1025" s="167">
        <f>$W$1025*$D$1025</f>
        <v>0</v>
      </c>
      <c r="Y1025" s="176"/>
      <c r="Z1025" s="167">
        <f>$Y$1025*$D$1025</f>
        <v>0</v>
      </c>
      <c r="AA1025" s="176"/>
      <c r="AB1025" s="167">
        <f>$AA$1025*$D$1025</f>
        <v>0</v>
      </c>
      <c r="AC1025" s="98">
        <f t="shared" si="15"/>
        <v>0</v>
      </c>
      <c r="AF1025" t="s">
        <v>2736</v>
      </c>
    </row>
    <row r="1026" spans="1:32" ht="15" customHeight="1" thickBot="1">
      <c r="A1026">
        <v>2</v>
      </c>
      <c r="B1026" s="995"/>
      <c r="C1026" s="1022"/>
      <c r="D1026" s="995"/>
      <c r="E1026" s="162">
        <f>$E$1025</f>
        <v>0</v>
      </c>
      <c r="F1026" s="163">
        <f>$F$1025</f>
        <v>0</v>
      </c>
      <c r="G1026" s="164">
        <f>$G$1025+$E$1026</f>
        <v>0</v>
      </c>
      <c r="H1026" s="165">
        <f>$H$1025+$F$1026</f>
        <v>0</v>
      </c>
      <c r="I1026" s="164">
        <f>$I$1025+$G$1026</f>
        <v>0</v>
      </c>
      <c r="J1026" s="165">
        <f>$J$1025+$H$1026</f>
        <v>0</v>
      </c>
      <c r="K1026" s="164">
        <f>$K$1025+$I$1026</f>
        <v>0</v>
      </c>
      <c r="L1026" s="165">
        <f>$L$1025+$J$1026</f>
        <v>0</v>
      </c>
      <c r="M1026" s="164">
        <f>$M$1025+$K$1026</f>
        <v>0</v>
      </c>
      <c r="N1026" s="165">
        <f>$N$1025+$L$1026</f>
        <v>0</v>
      </c>
      <c r="O1026" s="164">
        <f>$O$1025+$M$1026</f>
        <v>0</v>
      </c>
      <c r="P1026" s="165">
        <f>$P$1025+$N$1026</f>
        <v>0</v>
      </c>
      <c r="Q1026" s="164">
        <f>$Q$1025+$O$1026</f>
        <v>0</v>
      </c>
      <c r="R1026" s="165">
        <f>$R$1025+$P$1026</f>
        <v>0</v>
      </c>
      <c r="S1026" s="164">
        <f>$S$1025+$Q$1026</f>
        <v>0</v>
      </c>
      <c r="T1026" s="165">
        <f>$T$1025+$R$1026</f>
        <v>0</v>
      </c>
      <c r="U1026" s="164">
        <f>$U$1025+$S$1026</f>
        <v>0</v>
      </c>
      <c r="V1026" s="165">
        <f>$V$1025+$T$1026</f>
        <v>0</v>
      </c>
      <c r="W1026" s="164">
        <f>$W$1025+$U$1026</f>
        <v>1</v>
      </c>
      <c r="X1026" s="165">
        <f>$X$1025+$V$1026</f>
        <v>0</v>
      </c>
      <c r="Y1026" s="164">
        <f>$Y$1025+$W$1026</f>
        <v>1</v>
      </c>
      <c r="Z1026" s="165">
        <f>$Z$1025+$X$1026</f>
        <v>0</v>
      </c>
      <c r="AA1026" s="164">
        <f>$AA$1025+$Y$1026</f>
        <v>1</v>
      </c>
      <c r="AB1026" s="165">
        <f>$AB$1025+$Z$1026</f>
        <v>0</v>
      </c>
      <c r="AC1026" s="98">
        <f t="shared" si="15"/>
        <v>0</v>
      </c>
    </row>
    <row r="1027" spans="1:32" ht="15" customHeight="1">
      <c r="A1027">
        <v>1</v>
      </c>
      <c r="B1027" s="994" t="str">
        <f>'06.01-ELETRICO E LUMINOTECNICO'!B525</f>
        <v>06.14.100.06</v>
      </c>
      <c r="C1027" s="1021" t="str">
        <f>'06.01-ELETRICO E LUMINOTECNICO'!C525</f>
        <v>CONDULETE DE ALUMÍNIO, TIPO X, PARA ELETRODUTO DE AÇO GALVANIZADO DN 25 MM (1''), APARENTE - FORNECIMENTO E INSTALAÇÃO. AF_01/2026</v>
      </c>
      <c r="D1027" s="1031">
        <f>'06.01-ELETRICO E LUMINOTECNICO'!H525</f>
        <v>0</v>
      </c>
      <c r="E1027" s="175"/>
      <c r="F1027" s="161">
        <f>$E$1027*$D$1027</f>
        <v>0</v>
      </c>
      <c r="G1027" s="176"/>
      <c r="H1027" s="167">
        <f>$G$1027*$D$1027</f>
        <v>0</v>
      </c>
      <c r="I1027" s="176"/>
      <c r="J1027" s="167">
        <f>$I$1027*$D$1027</f>
        <v>0</v>
      </c>
      <c r="K1027" s="176"/>
      <c r="L1027" s="167">
        <f>$K$1027*$D$1027</f>
        <v>0</v>
      </c>
      <c r="M1027" s="176"/>
      <c r="N1027" s="167">
        <f>$M$1027*$D$1027</f>
        <v>0</v>
      </c>
      <c r="O1027" s="176"/>
      <c r="P1027" s="167">
        <f>$O$1027*$D$1027</f>
        <v>0</v>
      </c>
      <c r="Q1027" s="176"/>
      <c r="R1027" s="167">
        <f>$Q$1027*$D$1027</f>
        <v>0</v>
      </c>
      <c r="S1027" s="176"/>
      <c r="T1027" s="167">
        <f>$S$1027*$D$1027</f>
        <v>0</v>
      </c>
      <c r="U1027" s="176"/>
      <c r="V1027" s="167">
        <f>$U$1027*$D$1027</f>
        <v>0</v>
      </c>
      <c r="W1027" s="176">
        <v>1</v>
      </c>
      <c r="X1027" s="167">
        <f>$W$1027*$D$1027</f>
        <v>0</v>
      </c>
      <c r="Y1027" s="176"/>
      <c r="Z1027" s="167">
        <f>$Y$1027*$D$1027</f>
        <v>0</v>
      </c>
      <c r="AA1027" s="176"/>
      <c r="AB1027" s="167">
        <f>$AA$1027*$D$1027</f>
        <v>0</v>
      </c>
      <c r="AC1027" s="98">
        <f t="shared" si="15"/>
        <v>0</v>
      </c>
      <c r="AF1027" t="s">
        <v>2737</v>
      </c>
    </row>
    <row r="1028" spans="1:32" ht="15" customHeight="1" thickBot="1">
      <c r="A1028">
        <v>2</v>
      </c>
      <c r="B1028" s="995"/>
      <c r="C1028" s="1022"/>
      <c r="D1028" s="995"/>
      <c r="E1028" s="162">
        <f>$E$1027</f>
        <v>0</v>
      </c>
      <c r="F1028" s="163">
        <f>$F$1027</f>
        <v>0</v>
      </c>
      <c r="G1028" s="164">
        <f>$G$1027+$E$1028</f>
        <v>0</v>
      </c>
      <c r="H1028" s="165">
        <f>$H$1027+$F$1028</f>
        <v>0</v>
      </c>
      <c r="I1028" s="164">
        <f>$I$1027+$G$1028</f>
        <v>0</v>
      </c>
      <c r="J1028" s="165">
        <f>$J$1027+$H$1028</f>
        <v>0</v>
      </c>
      <c r="K1028" s="164">
        <f>$K$1027+$I$1028</f>
        <v>0</v>
      </c>
      <c r="L1028" s="165">
        <f>$L$1027+$J$1028</f>
        <v>0</v>
      </c>
      <c r="M1028" s="164">
        <f>$M$1027+$K$1028</f>
        <v>0</v>
      </c>
      <c r="N1028" s="165">
        <f>$N$1027+$L$1028</f>
        <v>0</v>
      </c>
      <c r="O1028" s="164">
        <f>$O$1027+$M$1028</f>
        <v>0</v>
      </c>
      <c r="P1028" s="165">
        <f>$P$1027+$N$1028</f>
        <v>0</v>
      </c>
      <c r="Q1028" s="164">
        <f>$Q$1027+$O$1028</f>
        <v>0</v>
      </c>
      <c r="R1028" s="165">
        <f>$R$1027+$P$1028</f>
        <v>0</v>
      </c>
      <c r="S1028" s="164">
        <f>$S$1027+$Q$1028</f>
        <v>0</v>
      </c>
      <c r="T1028" s="165">
        <f>$T$1027+$R$1028</f>
        <v>0</v>
      </c>
      <c r="U1028" s="164">
        <f>$U$1027+$S$1028</f>
        <v>0</v>
      </c>
      <c r="V1028" s="165">
        <f>$V$1027+$T$1028</f>
        <v>0</v>
      </c>
      <c r="W1028" s="164">
        <f>$W$1027+$U$1028</f>
        <v>1</v>
      </c>
      <c r="X1028" s="165">
        <f>$X$1027+$V$1028</f>
        <v>0</v>
      </c>
      <c r="Y1028" s="164">
        <f>$Y$1027+$W$1028</f>
        <v>1</v>
      </c>
      <c r="Z1028" s="165">
        <f>$Z$1027+$X$1028</f>
        <v>0</v>
      </c>
      <c r="AA1028" s="164">
        <f>$AA$1027+$Y$1028</f>
        <v>1</v>
      </c>
      <c r="AB1028" s="165">
        <f>$AB$1027+$Z$1028</f>
        <v>0</v>
      </c>
      <c r="AC1028" s="98">
        <f t="shared" si="15"/>
        <v>0</v>
      </c>
    </row>
    <row r="1029" spans="1:32" ht="15" customHeight="1">
      <c r="A1029">
        <v>1</v>
      </c>
      <c r="B1029" s="994" t="str">
        <f>'06.01-ELETRICO E LUMINOTECNICO'!B526</f>
        <v>06.14.100.07</v>
      </c>
      <c r="C1029" s="1021" t="str">
        <f>'06.01-ELETRICO E LUMINOTECNICO'!C526</f>
        <v>INTERRUPTOR SIMPLES (2 MÓDULOS), 10A/250V, INCLUINDO SUPORTE E PLACA EM ALUMÍNIO - FORNECIMENTO E INSTALAÇÃO.</v>
      </c>
      <c r="D1029" s="1031">
        <f>'06.01-ELETRICO E LUMINOTECNICO'!H526</f>
        <v>0</v>
      </c>
      <c r="E1029" s="175"/>
      <c r="F1029" s="161">
        <f>$E$1029*$D$1029</f>
        <v>0</v>
      </c>
      <c r="G1029" s="176"/>
      <c r="H1029" s="167">
        <f>$G$1029*$D$1029</f>
        <v>0</v>
      </c>
      <c r="I1029" s="176"/>
      <c r="J1029" s="167">
        <f>$I$1029*$D$1029</f>
        <v>0</v>
      </c>
      <c r="K1029" s="176"/>
      <c r="L1029" s="167">
        <f>$K$1029*$D$1029</f>
        <v>0</v>
      </c>
      <c r="M1029" s="176"/>
      <c r="N1029" s="167">
        <f>$M$1029*$D$1029</f>
        <v>0</v>
      </c>
      <c r="O1029" s="176"/>
      <c r="P1029" s="167">
        <f>$O$1029*$D$1029</f>
        <v>0</v>
      </c>
      <c r="Q1029" s="176"/>
      <c r="R1029" s="167">
        <f>$Q$1029*$D$1029</f>
        <v>0</v>
      </c>
      <c r="S1029" s="176"/>
      <c r="T1029" s="167">
        <f>$S$1029*$D$1029</f>
        <v>0</v>
      </c>
      <c r="U1029" s="176"/>
      <c r="V1029" s="167">
        <f>$U$1029*$D$1029</f>
        <v>0</v>
      </c>
      <c r="W1029" s="176">
        <v>1</v>
      </c>
      <c r="X1029" s="167">
        <f>$W$1029*$D$1029</f>
        <v>0</v>
      </c>
      <c r="Y1029" s="176"/>
      <c r="Z1029" s="167">
        <f>$Y$1029*$D$1029</f>
        <v>0</v>
      </c>
      <c r="AA1029" s="176"/>
      <c r="AB1029" s="167">
        <f>$AA$1029*$D$1029</f>
        <v>0</v>
      </c>
      <c r="AC1029" s="98">
        <f t="shared" si="15"/>
        <v>0</v>
      </c>
      <c r="AF1029" t="s">
        <v>2738</v>
      </c>
    </row>
    <row r="1030" spans="1:32" ht="15" customHeight="1" thickBot="1">
      <c r="A1030">
        <v>2</v>
      </c>
      <c r="B1030" s="995"/>
      <c r="C1030" s="1022"/>
      <c r="D1030" s="995"/>
      <c r="E1030" s="162">
        <f>$E$1029</f>
        <v>0</v>
      </c>
      <c r="F1030" s="163">
        <f>$F$1029</f>
        <v>0</v>
      </c>
      <c r="G1030" s="164">
        <f>$G$1029+$E$1030</f>
        <v>0</v>
      </c>
      <c r="H1030" s="165">
        <f>$H$1029+$F$1030</f>
        <v>0</v>
      </c>
      <c r="I1030" s="164">
        <f>$I$1029+$G$1030</f>
        <v>0</v>
      </c>
      <c r="J1030" s="165">
        <f>$J$1029+$H$1030</f>
        <v>0</v>
      </c>
      <c r="K1030" s="164">
        <f>$K$1029+$I$1030</f>
        <v>0</v>
      </c>
      <c r="L1030" s="165">
        <f>$L$1029+$J$1030</f>
        <v>0</v>
      </c>
      <c r="M1030" s="164">
        <f>$M$1029+$K$1030</f>
        <v>0</v>
      </c>
      <c r="N1030" s="165">
        <f>$N$1029+$L$1030</f>
        <v>0</v>
      </c>
      <c r="O1030" s="164">
        <f>$O$1029+$M$1030</f>
        <v>0</v>
      </c>
      <c r="P1030" s="165">
        <f>$P$1029+$N$1030</f>
        <v>0</v>
      </c>
      <c r="Q1030" s="164">
        <f>$Q$1029+$O$1030</f>
        <v>0</v>
      </c>
      <c r="R1030" s="165">
        <f>$R$1029+$P$1030</f>
        <v>0</v>
      </c>
      <c r="S1030" s="164">
        <f>$S$1029+$Q$1030</f>
        <v>0</v>
      </c>
      <c r="T1030" s="165">
        <f>$T$1029+$R$1030</f>
        <v>0</v>
      </c>
      <c r="U1030" s="164">
        <f>$U$1029+$S$1030</f>
        <v>0</v>
      </c>
      <c r="V1030" s="165">
        <f>$V$1029+$T$1030</f>
        <v>0</v>
      </c>
      <c r="W1030" s="164">
        <f>$W$1029+$U$1030</f>
        <v>1</v>
      </c>
      <c r="X1030" s="165">
        <f>$X$1029+$V$1030</f>
        <v>0</v>
      </c>
      <c r="Y1030" s="164">
        <f>$Y$1029+$W$1030</f>
        <v>1</v>
      </c>
      <c r="Z1030" s="165">
        <f>$Z$1029+$X$1030</f>
        <v>0</v>
      </c>
      <c r="AA1030" s="164">
        <f>$AA$1029+$Y$1030</f>
        <v>1</v>
      </c>
      <c r="AB1030" s="165">
        <f>$AB$1029+$Z$1030</f>
        <v>0</v>
      </c>
      <c r="AC1030" s="98">
        <f t="shared" si="15"/>
        <v>0</v>
      </c>
    </row>
    <row r="1031" spans="1:32" ht="15" customHeight="1">
      <c r="A1031">
        <v>1</v>
      </c>
      <c r="B1031" s="994" t="str">
        <f>'06.01-ELETRICO E LUMINOTECNICO'!B527</f>
        <v>06.14.100.08</v>
      </c>
      <c r="C1031" s="1021" t="str">
        <f>'06.01-ELETRICO E LUMINOTECNICO'!C527</f>
        <v>INTERRUPTOR SIMPLES (3 MÓDULOS), 10A/250V, INCLUINDO SUPORTE E PLACA EM ALUMÍNIO - FORNECIMENTO E INSTALAÇÃO.</v>
      </c>
      <c r="D1031" s="1031">
        <f>'06.01-ELETRICO E LUMINOTECNICO'!H527</f>
        <v>0</v>
      </c>
      <c r="E1031" s="175"/>
      <c r="F1031" s="161">
        <f>$E$1031*$D$1031</f>
        <v>0</v>
      </c>
      <c r="G1031" s="176"/>
      <c r="H1031" s="167">
        <f>$G$1031*$D$1031</f>
        <v>0</v>
      </c>
      <c r="I1031" s="176"/>
      <c r="J1031" s="167">
        <f>$I$1031*$D$1031</f>
        <v>0</v>
      </c>
      <c r="K1031" s="176"/>
      <c r="L1031" s="167">
        <f>$K$1031*$D$1031</f>
        <v>0</v>
      </c>
      <c r="M1031" s="176"/>
      <c r="N1031" s="167">
        <f>$M$1031*$D$1031</f>
        <v>0</v>
      </c>
      <c r="O1031" s="176"/>
      <c r="P1031" s="167">
        <f>$O$1031*$D$1031</f>
        <v>0</v>
      </c>
      <c r="Q1031" s="176"/>
      <c r="R1031" s="167">
        <f>$Q$1031*$D$1031</f>
        <v>0</v>
      </c>
      <c r="S1031" s="176"/>
      <c r="T1031" s="167">
        <f>$S$1031*$D$1031</f>
        <v>0</v>
      </c>
      <c r="U1031" s="176"/>
      <c r="V1031" s="167">
        <f>$U$1031*$D$1031</f>
        <v>0</v>
      </c>
      <c r="W1031" s="176">
        <v>1</v>
      </c>
      <c r="X1031" s="167">
        <f>$W$1031*$D$1031</f>
        <v>0</v>
      </c>
      <c r="Y1031" s="176"/>
      <c r="Z1031" s="167">
        <f>$Y$1031*$D$1031</f>
        <v>0</v>
      </c>
      <c r="AA1031" s="176"/>
      <c r="AB1031" s="167">
        <f>$AA$1031*$D$1031</f>
        <v>0</v>
      </c>
      <c r="AC1031" s="98">
        <f t="shared" si="15"/>
        <v>0</v>
      </c>
      <c r="AF1031" t="s">
        <v>2739</v>
      </c>
    </row>
    <row r="1032" spans="1:32" ht="15" customHeight="1" thickBot="1">
      <c r="A1032">
        <v>2</v>
      </c>
      <c r="B1032" s="995"/>
      <c r="C1032" s="1022"/>
      <c r="D1032" s="995"/>
      <c r="E1032" s="162">
        <f>$E$1031</f>
        <v>0</v>
      </c>
      <c r="F1032" s="163">
        <f>$F$1031</f>
        <v>0</v>
      </c>
      <c r="G1032" s="164">
        <f>$G$1031+$E$1032</f>
        <v>0</v>
      </c>
      <c r="H1032" s="165">
        <f>$H$1031+$F$1032</f>
        <v>0</v>
      </c>
      <c r="I1032" s="164">
        <f>$I$1031+$G$1032</f>
        <v>0</v>
      </c>
      <c r="J1032" s="165">
        <f>$J$1031+$H$1032</f>
        <v>0</v>
      </c>
      <c r="K1032" s="164">
        <f>$K$1031+$I$1032</f>
        <v>0</v>
      </c>
      <c r="L1032" s="165">
        <f>$L$1031+$J$1032</f>
        <v>0</v>
      </c>
      <c r="M1032" s="164">
        <f>$M$1031+$K$1032</f>
        <v>0</v>
      </c>
      <c r="N1032" s="165">
        <f>$N$1031+$L$1032</f>
        <v>0</v>
      </c>
      <c r="O1032" s="164">
        <f>$O$1031+$M$1032</f>
        <v>0</v>
      </c>
      <c r="P1032" s="165">
        <f>$P$1031+$N$1032</f>
        <v>0</v>
      </c>
      <c r="Q1032" s="164">
        <f>$Q$1031+$O$1032</f>
        <v>0</v>
      </c>
      <c r="R1032" s="165">
        <f>$R$1031+$P$1032</f>
        <v>0</v>
      </c>
      <c r="S1032" s="164">
        <f>$S$1031+$Q$1032</f>
        <v>0</v>
      </c>
      <c r="T1032" s="165">
        <f>$T$1031+$R$1032</f>
        <v>0</v>
      </c>
      <c r="U1032" s="164">
        <f>$U$1031+$S$1032</f>
        <v>0</v>
      </c>
      <c r="V1032" s="165">
        <f>$V$1031+$T$1032</f>
        <v>0</v>
      </c>
      <c r="W1032" s="164">
        <f>$W$1031+$U$1032</f>
        <v>1</v>
      </c>
      <c r="X1032" s="165">
        <f>$X$1031+$V$1032</f>
        <v>0</v>
      </c>
      <c r="Y1032" s="164">
        <f>$Y$1031+$W$1032</f>
        <v>1</v>
      </c>
      <c r="Z1032" s="165">
        <f>$Z$1031+$X$1032</f>
        <v>0</v>
      </c>
      <c r="AA1032" s="164">
        <f>$AA$1031+$Y$1032</f>
        <v>1</v>
      </c>
      <c r="AB1032" s="165">
        <f>$AB$1031+$Z$1032</f>
        <v>0</v>
      </c>
      <c r="AC1032" s="98">
        <f t="shared" si="15"/>
        <v>0</v>
      </c>
    </row>
    <row r="1033" spans="1:32" ht="15" customHeight="1">
      <c r="A1033">
        <v>1</v>
      </c>
      <c r="B1033" s="994" t="str">
        <f>'06.01-ELETRICO E LUMINOTECNICO'!B528</f>
        <v>06.14.100.09</v>
      </c>
      <c r="C1033" s="1021" t="str">
        <f>'06.01-ELETRICO E LUMINOTECNICO'!C528</f>
        <v>ARANDELA EXTERNA, TIPO PRATO 30CM, BRAÇO CURVO, E27, COM LÂMPADA LED E27 30W - FORNECIMENTO E INSTALAÇÃO</v>
      </c>
      <c r="D1033" s="1031">
        <f>'06.01-ELETRICO E LUMINOTECNICO'!H528</f>
        <v>0</v>
      </c>
      <c r="E1033" s="175"/>
      <c r="F1033" s="161">
        <f>$E$1033*$D$1033</f>
        <v>0</v>
      </c>
      <c r="G1033" s="176"/>
      <c r="H1033" s="167">
        <f>$G$1033*$D$1033</f>
        <v>0</v>
      </c>
      <c r="I1033" s="176"/>
      <c r="J1033" s="167">
        <f>$I$1033*$D$1033</f>
        <v>0</v>
      </c>
      <c r="K1033" s="176"/>
      <c r="L1033" s="167">
        <f>$K$1033*$D$1033</f>
        <v>0</v>
      </c>
      <c r="M1033" s="176"/>
      <c r="N1033" s="167">
        <f>$M$1033*$D$1033</f>
        <v>0</v>
      </c>
      <c r="O1033" s="176"/>
      <c r="P1033" s="167">
        <f>$O$1033*$D$1033</f>
        <v>0</v>
      </c>
      <c r="Q1033" s="176"/>
      <c r="R1033" s="167">
        <f>$Q$1033*$D$1033</f>
        <v>0</v>
      </c>
      <c r="S1033" s="176"/>
      <c r="T1033" s="167">
        <f>$S$1033*$D$1033</f>
        <v>0</v>
      </c>
      <c r="U1033" s="176"/>
      <c r="V1033" s="167">
        <f>$U$1033*$D$1033</f>
        <v>0</v>
      </c>
      <c r="W1033" s="176">
        <v>1</v>
      </c>
      <c r="X1033" s="167">
        <f>$W$1033*$D$1033</f>
        <v>0</v>
      </c>
      <c r="Y1033" s="176"/>
      <c r="Z1033" s="167">
        <f>$Y$1033*$D$1033</f>
        <v>0</v>
      </c>
      <c r="AA1033" s="176"/>
      <c r="AB1033" s="167">
        <f>$AA$1033*$D$1033</f>
        <v>0</v>
      </c>
      <c r="AC1033" s="98">
        <f t="shared" si="15"/>
        <v>0</v>
      </c>
      <c r="AF1033" t="s">
        <v>2740</v>
      </c>
    </row>
    <row r="1034" spans="1:32" ht="15" customHeight="1" thickBot="1">
      <c r="A1034">
        <v>2</v>
      </c>
      <c r="B1034" s="995"/>
      <c r="C1034" s="1022"/>
      <c r="D1034" s="995"/>
      <c r="E1034" s="162">
        <f>$E$1033</f>
        <v>0</v>
      </c>
      <c r="F1034" s="163">
        <f>$F$1033</f>
        <v>0</v>
      </c>
      <c r="G1034" s="164">
        <f>$G$1033+$E$1034</f>
        <v>0</v>
      </c>
      <c r="H1034" s="165">
        <f>$H$1033+$F$1034</f>
        <v>0</v>
      </c>
      <c r="I1034" s="164">
        <f>$I$1033+$G$1034</f>
        <v>0</v>
      </c>
      <c r="J1034" s="165">
        <f>$J$1033+$H$1034</f>
        <v>0</v>
      </c>
      <c r="K1034" s="164">
        <f>$K$1033+$I$1034</f>
        <v>0</v>
      </c>
      <c r="L1034" s="165">
        <f>$L$1033+$J$1034</f>
        <v>0</v>
      </c>
      <c r="M1034" s="164">
        <f>$M$1033+$K$1034</f>
        <v>0</v>
      </c>
      <c r="N1034" s="165">
        <f>$N$1033+$L$1034</f>
        <v>0</v>
      </c>
      <c r="O1034" s="164">
        <f>$O$1033+$M$1034</f>
        <v>0</v>
      </c>
      <c r="P1034" s="165">
        <f>$P$1033+$N$1034</f>
        <v>0</v>
      </c>
      <c r="Q1034" s="164">
        <f>$Q$1033+$O$1034</f>
        <v>0</v>
      </c>
      <c r="R1034" s="165">
        <f>$R$1033+$P$1034</f>
        <v>0</v>
      </c>
      <c r="S1034" s="164">
        <f>$S$1033+$Q$1034</f>
        <v>0</v>
      </c>
      <c r="T1034" s="165">
        <f>$T$1033+$R$1034</f>
        <v>0</v>
      </c>
      <c r="U1034" s="164">
        <f>$U$1033+$S$1034</f>
        <v>0</v>
      </c>
      <c r="V1034" s="165">
        <f>$V$1033+$T$1034</f>
        <v>0</v>
      </c>
      <c r="W1034" s="164">
        <f>$W$1033+$U$1034</f>
        <v>1</v>
      </c>
      <c r="X1034" s="165">
        <f>$X$1033+$V$1034</f>
        <v>0</v>
      </c>
      <c r="Y1034" s="164">
        <f>$Y$1033+$W$1034</f>
        <v>1</v>
      </c>
      <c r="Z1034" s="165">
        <f>$Z$1033+$X$1034</f>
        <v>0</v>
      </c>
      <c r="AA1034" s="164">
        <f>$AA$1033+$Y$1034</f>
        <v>1</v>
      </c>
      <c r="AB1034" s="165">
        <f>$AB$1033+$Z$1034</f>
        <v>0</v>
      </c>
      <c r="AC1034" s="98">
        <f t="shared" si="15"/>
        <v>0</v>
      </c>
    </row>
    <row r="1035" spans="1:32" ht="15" customHeight="1">
      <c r="A1035">
        <v>1</v>
      </c>
      <c r="B1035" s="994" t="str">
        <f>'06.01-ELETRICO E LUMINOTECNICO'!B529</f>
        <v>06.14.100.10</v>
      </c>
      <c r="C1035" s="1021" t="str">
        <f>'06.01-ELETRICO E LUMINOTECNICO'!C529</f>
        <v>RELÉ FOTOELÉTRICO PARA COMANDO DE ILUMINAÇÃO EXTERNA 1000 W - FORNECIMENTO E INSTALAÇÃO. AF_02/2025</v>
      </c>
      <c r="D1035" s="1031">
        <f>'06.01-ELETRICO E LUMINOTECNICO'!H529</f>
        <v>0</v>
      </c>
      <c r="E1035" s="175"/>
      <c r="F1035" s="161">
        <f>$E$1035*$D$1035</f>
        <v>0</v>
      </c>
      <c r="G1035" s="176"/>
      <c r="H1035" s="167">
        <f>$G$1035*$D$1035</f>
        <v>0</v>
      </c>
      <c r="I1035" s="176"/>
      <c r="J1035" s="167">
        <f>$I$1035*$D$1035</f>
        <v>0</v>
      </c>
      <c r="K1035" s="176"/>
      <c r="L1035" s="167">
        <f>$K$1035*$D$1035</f>
        <v>0</v>
      </c>
      <c r="M1035" s="176"/>
      <c r="N1035" s="167">
        <f>$M$1035*$D$1035</f>
        <v>0</v>
      </c>
      <c r="O1035" s="176"/>
      <c r="P1035" s="167">
        <f>$O$1035*$D$1035</f>
        <v>0</v>
      </c>
      <c r="Q1035" s="176"/>
      <c r="R1035" s="167">
        <f>$Q$1035*$D$1035</f>
        <v>0</v>
      </c>
      <c r="S1035" s="176"/>
      <c r="T1035" s="167">
        <f>$S$1035*$D$1035</f>
        <v>0</v>
      </c>
      <c r="U1035" s="176"/>
      <c r="V1035" s="167">
        <f>$U$1035*$D$1035</f>
        <v>0</v>
      </c>
      <c r="W1035" s="176">
        <v>1</v>
      </c>
      <c r="X1035" s="167">
        <f>$W$1035*$D$1035</f>
        <v>0</v>
      </c>
      <c r="Y1035" s="176"/>
      <c r="Z1035" s="167">
        <f>$Y$1035*$D$1035</f>
        <v>0</v>
      </c>
      <c r="AA1035" s="176"/>
      <c r="AB1035" s="167">
        <f>$AA$1035*$D$1035</f>
        <v>0</v>
      </c>
      <c r="AC1035" s="98">
        <f t="shared" si="15"/>
        <v>0</v>
      </c>
      <c r="AF1035" t="s">
        <v>2741</v>
      </c>
    </row>
    <row r="1036" spans="1:32" ht="15" customHeight="1" thickBot="1">
      <c r="A1036">
        <v>2</v>
      </c>
      <c r="B1036" s="995"/>
      <c r="C1036" s="1022"/>
      <c r="D1036" s="995"/>
      <c r="E1036" s="162">
        <f>$E$1035</f>
        <v>0</v>
      </c>
      <c r="F1036" s="163">
        <f>$F$1035</f>
        <v>0</v>
      </c>
      <c r="G1036" s="164">
        <f>$G$1035+$E$1036</f>
        <v>0</v>
      </c>
      <c r="H1036" s="165">
        <f>$H$1035+$F$1036</f>
        <v>0</v>
      </c>
      <c r="I1036" s="164">
        <f>$I$1035+$G$1036</f>
        <v>0</v>
      </c>
      <c r="J1036" s="165">
        <f>$J$1035+$H$1036</f>
        <v>0</v>
      </c>
      <c r="K1036" s="164">
        <f>$K$1035+$I$1036</f>
        <v>0</v>
      </c>
      <c r="L1036" s="165">
        <f>$L$1035+$J$1036</f>
        <v>0</v>
      </c>
      <c r="M1036" s="164">
        <f>$M$1035+$K$1036</f>
        <v>0</v>
      </c>
      <c r="N1036" s="165">
        <f>$N$1035+$L$1036</f>
        <v>0</v>
      </c>
      <c r="O1036" s="164">
        <f>$O$1035+$M$1036</f>
        <v>0</v>
      </c>
      <c r="P1036" s="165">
        <f>$P$1035+$N$1036</f>
        <v>0</v>
      </c>
      <c r="Q1036" s="164">
        <f>$Q$1035+$O$1036</f>
        <v>0</v>
      </c>
      <c r="R1036" s="165">
        <f>$R$1035+$P$1036</f>
        <v>0</v>
      </c>
      <c r="S1036" s="164">
        <f>$S$1035+$Q$1036</f>
        <v>0</v>
      </c>
      <c r="T1036" s="165">
        <f>$T$1035+$R$1036</f>
        <v>0</v>
      </c>
      <c r="U1036" s="164">
        <f>$U$1035+$S$1036</f>
        <v>0</v>
      </c>
      <c r="V1036" s="165">
        <f>$V$1035+$T$1036</f>
        <v>0</v>
      </c>
      <c r="W1036" s="164">
        <f>$W$1035+$U$1036</f>
        <v>1</v>
      </c>
      <c r="X1036" s="165">
        <f>$X$1035+$V$1036</f>
        <v>0</v>
      </c>
      <c r="Y1036" s="164">
        <f>$Y$1035+$W$1036</f>
        <v>1</v>
      </c>
      <c r="Z1036" s="165">
        <f>$Z$1035+$X$1036</f>
        <v>0</v>
      </c>
      <c r="AA1036" s="164">
        <f>$AA$1035+$Y$1036</f>
        <v>1</v>
      </c>
      <c r="AB1036" s="165">
        <f>$AB$1035+$Z$1036</f>
        <v>0</v>
      </c>
      <c r="AC1036" s="98">
        <f t="shared" ref="AC1036:AC1099" si="16">D1035-AB1036</f>
        <v>0</v>
      </c>
    </row>
    <row r="1037" spans="1:32" ht="15" customHeight="1">
      <c r="A1037">
        <v>1</v>
      </c>
      <c r="B1037" s="994" t="str">
        <f>'06.01-ELETRICO E LUMINOTECNICO'!B530</f>
        <v>06.14.100.11</v>
      </c>
      <c r="C1037" s="1021" t="str">
        <f>'06.01-ELETRICO E LUMINOTECNICO'!C530</f>
        <v>DISJUNTOR TRIPOLAR TIPO DIN, CORRENTE NOMINAL DE 25A - FORNECIMENTO E INSTALAÇÃO. AF_07/2025</v>
      </c>
      <c r="D1037" s="1031">
        <f>'06.01-ELETRICO E LUMINOTECNICO'!H530</f>
        <v>0</v>
      </c>
      <c r="E1037" s="175"/>
      <c r="F1037" s="161">
        <f>$E$1037*$D$1037</f>
        <v>0</v>
      </c>
      <c r="G1037" s="176"/>
      <c r="H1037" s="167">
        <f>$G$1037*$D$1037</f>
        <v>0</v>
      </c>
      <c r="I1037" s="176"/>
      <c r="J1037" s="167">
        <f>$I$1037*$D$1037</f>
        <v>0</v>
      </c>
      <c r="K1037" s="176"/>
      <c r="L1037" s="167">
        <f>$K$1037*$D$1037</f>
        <v>0</v>
      </c>
      <c r="M1037" s="176"/>
      <c r="N1037" s="167">
        <f>$M$1037*$D$1037</f>
        <v>0</v>
      </c>
      <c r="O1037" s="176"/>
      <c r="P1037" s="167">
        <f>$O$1037*$D$1037</f>
        <v>0</v>
      </c>
      <c r="Q1037" s="176"/>
      <c r="R1037" s="167">
        <f>$Q$1037*$D$1037</f>
        <v>0</v>
      </c>
      <c r="S1037" s="176"/>
      <c r="T1037" s="167">
        <f>$S$1037*$D$1037</f>
        <v>0</v>
      </c>
      <c r="U1037" s="176"/>
      <c r="V1037" s="167">
        <f>$U$1037*$D$1037</f>
        <v>0</v>
      </c>
      <c r="W1037" s="176">
        <v>1</v>
      </c>
      <c r="X1037" s="167">
        <f>$W$1037*$D$1037</f>
        <v>0</v>
      </c>
      <c r="Y1037" s="176"/>
      <c r="Z1037" s="167">
        <f>$Y$1037*$D$1037</f>
        <v>0</v>
      </c>
      <c r="AA1037" s="176"/>
      <c r="AB1037" s="167">
        <f>$AA$1037*$D$1037</f>
        <v>0</v>
      </c>
      <c r="AC1037" s="98">
        <f t="shared" si="16"/>
        <v>0</v>
      </c>
      <c r="AF1037" t="s">
        <v>2742</v>
      </c>
    </row>
    <row r="1038" spans="1:32" ht="15" customHeight="1" thickBot="1">
      <c r="A1038">
        <v>2</v>
      </c>
      <c r="B1038" s="995"/>
      <c r="C1038" s="1022"/>
      <c r="D1038" s="995"/>
      <c r="E1038" s="162">
        <f>$E$1037</f>
        <v>0</v>
      </c>
      <c r="F1038" s="163">
        <f>$F$1037</f>
        <v>0</v>
      </c>
      <c r="G1038" s="164">
        <f>$G$1037+$E$1038</f>
        <v>0</v>
      </c>
      <c r="H1038" s="165">
        <f>$H$1037+$F$1038</f>
        <v>0</v>
      </c>
      <c r="I1038" s="164">
        <f>$I$1037+$G$1038</f>
        <v>0</v>
      </c>
      <c r="J1038" s="165">
        <f>$J$1037+$H$1038</f>
        <v>0</v>
      </c>
      <c r="K1038" s="164">
        <f>$K$1037+$I$1038</f>
        <v>0</v>
      </c>
      <c r="L1038" s="165">
        <f>$L$1037+$J$1038</f>
        <v>0</v>
      </c>
      <c r="M1038" s="164">
        <f>$M$1037+$K$1038</f>
        <v>0</v>
      </c>
      <c r="N1038" s="165">
        <f>$N$1037+$L$1038</f>
        <v>0</v>
      </c>
      <c r="O1038" s="164">
        <f>$O$1037+$M$1038</f>
        <v>0</v>
      </c>
      <c r="P1038" s="165">
        <f>$P$1037+$N$1038</f>
        <v>0</v>
      </c>
      <c r="Q1038" s="164">
        <f>$Q$1037+$O$1038</f>
        <v>0</v>
      </c>
      <c r="R1038" s="165">
        <f>$R$1037+$P$1038</f>
        <v>0</v>
      </c>
      <c r="S1038" s="164">
        <f>$S$1037+$Q$1038</f>
        <v>0</v>
      </c>
      <c r="T1038" s="165">
        <f>$T$1037+$R$1038</f>
        <v>0</v>
      </c>
      <c r="U1038" s="164">
        <f>$U$1037+$S$1038</f>
        <v>0</v>
      </c>
      <c r="V1038" s="165">
        <f>$V$1037+$T$1038</f>
        <v>0</v>
      </c>
      <c r="W1038" s="164">
        <f>$W$1037+$U$1038</f>
        <v>1</v>
      </c>
      <c r="X1038" s="165">
        <f>$X$1037+$V$1038</f>
        <v>0</v>
      </c>
      <c r="Y1038" s="164">
        <f>$Y$1037+$W$1038</f>
        <v>1</v>
      </c>
      <c r="Z1038" s="165">
        <f>$Z$1037+$X$1038</f>
        <v>0</v>
      </c>
      <c r="AA1038" s="164">
        <f>$AA$1037+$Y$1038</f>
        <v>1</v>
      </c>
      <c r="AB1038" s="165">
        <f>$AB$1037+$Z$1038</f>
        <v>0</v>
      </c>
      <c r="AC1038" s="98">
        <f t="shared" si="16"/>
        <v>0</v>
      </c>
    </row>
    <row r="1039" spans="1:32" ht="15" customHeight="1">
      <c r="A1039">
        <v>1</v>
      </c>
      <c r="B1039" s="994" t="str">
        <f>'06.01-ELETRICO E LUMINOTECNICO'!B531</f>
        <v>06.14.100.12</v>
      </c>
      <c r="C1039" s="1021" t="str">
        <f>'06.01-ELETRICO E LUMINOTECNICO'!C531</f>
        <v>DISJUNTOR MONOPOLAR TIPO DIN, CORRENTE NOMINAL DE 20A - FORNECIMENTO E INSTALAÇÃO. AF_07/2025</v>
      </c>
      <c r="D1039" s="1031">
        <f>'06.01-ELETRICO E LUMINOTECNICO'!H531</f>
        <v>0</v>
      </c>
      <c r="E1039" s="175"/>
      <c r="F1039" s="161">
        <f>$E$1039*$D$1039</f>
        <v>0</v>
      </c>
      <c r="G1039" s="176"/>
      <c r="H1039" s="167">
        <f>$G$1039*$D$1039</f>
        <v>0</v>
      </c>
      <c r="I1039" s="176"/>
      <c r="J1039" s="167">
        <f>$I$1039*$D$1039</f>
        <v>0</v>
      </c>
      <c r="K1039" s="176"/>
      <c r="L1039" s="167">
        <f>$K$1039*$D$1039</f>
        <v>0</v>
      </c>
      <c r="M1039" s="176"/>
      <c r="N1039" s="167">
        <f>$M$1039*$D$1039</f>
        <v>0</v>
      </c>
      <c r="O1039" s="176"/>
      <c r="P1039" s="167">
        <f>$O$1039*$D$1039</f>
        <v>0</v>
      </c>
      <c r="Q1039" s="176"/>
      <c r="R1039" s="167">
        <f>$Q$1039*$D$1039</f>
        <v>0</v>
      </c>
      <c r="S1039" s="176"/>
      <c r="T1039" s="167">
        <f>$S$1039*$D$1039</f>
        <v>0</v>
      </c>
      <c r="U1039" s="176"/>
      <c r="V1039" s="167">
        <f>$U$1039*$D$1039</f>
        <v>0</v>
      </c>
      <c r="W1039" s="176">
        <v>1</v>
      </c>
      <c r="X1039" s="167">
        <f>$W$1039*$D$1039</f>
        <v>0</v>
      </c>
      <c r="Y1039" s="176"/>
      <c r="Z1039" s="167">
        <f>$Y$1039*$D$1039</f>
        <v>0</v>
      </c>
      <c r="AA1039" s="176"/>
      <c r="AB1039" s="167">
        <f>$AA$1039*$D$1039</f>
        <v>0</v>
      </c>
      <c r="AC1039" s="98">
        <f t="shared" si="16"/>
        <v>0</v>
      </c>
      <c r="AF1039" t="s">
        <v>2743</v>
      </c>
    </row>
    <row r="1040" spans="1:32" ht="15" customHeight="1" thickBot="1">
      <c r="A1040">
        <v>2</v>
      </c>
      <c r="B1040" s="995"/>
      <c r="C1040" s="1022"/>
      <c r="D1040" s="995"/>
      <c r="E1040" s="162">
        <f>$E$1039</f>
        <v>0</v>
      </c>
      <c r="F1040" s="163">
        <f>$F$1039</f>
        <v>0</v>
      </c>
      <c r="G1040" s="164">
        <f>$G$1039+$E$1040</f>
        <v>0</v>
      </c>
      <c r="H1040" s="165">
        <f>$H$1039+$F$1040</f>
        <v>0</v>
      </c>
      <c r="I1040" s="164">
        <f>$I$1039+$G$1040</f>
        <v>0</v>
      </c>
      <c r="J1040" s="165">
        <f>$J$1039+$H$1040</f>
        <v>0</v>
      </c>
      <c r="K1040" s="164">
        <f>$K$1039+$I$1040</f>
        <v>0</v>
      </c>
      <c r="L1040" s="165">
        <f>$L$1039+$J$1040</f>
        <v>0</v>
      </c>
      <c r="M1040" s="164">
        <f>$M$1039+$K$1040</f>
        <v>0</v>
      </c>
      <c r="N1040" s="165">
        <f>$N$1039+$L$1040</f>
        <v>0</v>
      </c>
      <c r="O1040" s="164">
        <f>$O$1039+$M$1040</f>
        <v>0</v>
      </c>
      <c r="P1040" s="165">
        <f>$P$1039+$N$1040</f>
        <v>0</v>
      </c>
      <c r="Q1040" s="164">
        <f>$Q$1039+$O$1040</f>
        <v>0</v>
      </c>
      <c r="R1040" s="165">
        <f>$R$1039+$P$1040</f>
        <v>0</v>
      </c>
      <c r="S1040" s="164">
        <f>$S$1039+$Q$1040</f>
        <v>0</v>
      </c>
      <c r="T1040" s="165">
        <f>$T$1039+$R$1040</f>
        <v>0</v>
      </c>
      <c r="U1040" s="164">
        <f>$U$1039+$S$1040</f>
        <v>0</v>
      </c>
      <c r="V1040" s="165">
        <f>$V$1039+$T$1040</f>
        <v>0</v>
      </c>
      <c r="W1040" s="164">
        <f>$W$1039+$U$1040</f>
        <v>1</v>
      </c>
      <c r="X1040" s="165">
        <f>$X$1039+$V$1040</f>
        <v>0</v>
      </c>
      <c r="Y1040" s="164">
        <f>$Y$1039+$W$1040</f>
        <v>1</v>
      </c>
      <c r="Z1040" s="165">
        <f>$Z$1039+$X$1040</f>
        <v>0</v>
      </c>
      <c r="AA1040" s="164">
        <f>$AA$1039+$Y$1040</f>
        <v>1</v>
      </c>
      <c r="AB1040" s="165">
        <f>$AB$1039+$Z$1040</f>
        <v>0</v>
      </c>
      <c r="AC1040" s="98">
        <f t="shared" si="16"/>
        <v>0</v>
      </c>
    </row>
    <row r="1041" spans="1:32" ht="15" customHeight="1">
      <c r="A1041">
        <v>1</v>
      </c>
      <c r="B1041" s="994" t="str">
        <f>'06.01-ELETRICO E LUMINOTECNICO'!B532</f>
        <v>06.14.100.13</v>
      </c>
      <c r="C1041" s="1021" t="str">
        <f>'06.01-ELETRICO E LUMINOTECNICO'!C532</f>
        <v>DISJUNTOR MONOPOLAR TIPO DIN, CORRENTE NOMINAL DE 16A - FORNECIMENTO E INSTALAÇÃO. AF_07/2025</v>
      </c>
      <c r="D1041" s="1031">
        <f>'06.01-ELETRICO E LUMINOTECNICO'!H532</f>
        <v>0</v>
      </c>
      <c r="E1041" s="175"/>
      <c r="F1041" s="161">
        <f>$E$1041*$D$1041</f>
        <v>0</v>
      </c>
      <c r="G1041" s="176"/>
      <c r="H1041" s="167">
        <f>$G$1041*$D$1041</f>
        <v>0</v>
      </c>
      <c r="I1041" s="176"/>
      <c r="J1041" s="167">
        <f>$I$1041*$D$1041</f>
        <v>0</v>
      </c>
      <c r="K1041" s="176"/>
      <c r="L1041" s="167">
        <f>$K$1041*$D$1041</f>
        <v>0</v>
      </c>
      <c r="M1041" s="176"/>
      <c r="N1041" s="167">
        <f>$M$1041*$D$1041</f>
        <v>0</v>
      </c>
      <c r="O1041" s="176"/>
      <c r="P1041" s="167">
        <f>$O$1041*$D$1041</f>
        <v>0</v>
      </c>
      <c r="Q1041" s="176"/>
      <c r="R1041" s="167">
        <f>$Q$1041*$D$1041</f>
        <v>0</v>
      </c>
      <c r="S1041" s="176"/>
      <c r="T1041" s="167">
        <f>$S$1041*$D$1041</f>
        <v>0</v>
      </c>
      <c r="U1041" s="176"/>
      <c r="V1041" s="167">
        <f>$U$1041*$D$1041</f>
        <v>0</v>
      </c>
      <c r="W1041" s="176">
        <v>1</v>
      </c>
      <c r="X1041" s="167">
        <f>$W$1041*$D$1041</f>
        <v>0</v>
      </c>
      <c r="Y1041" s="176"/>
      <c r="Z1041" s="167">
        <f>$Y$1041*$D$1041</f>
        <v>0</v>
      </c>
      <c r="AA1041" s="176"/>
      <c r="AB1041" s="167">
        <f>$AA$1041*$D$1041</f>
        <v>0</v>
      </c>
      <c r="AC1041" s="98">
        <f t="shared" si="16"/>
        <v>0</v>
      </c>
      <c r="AF1041" t="s">
        <v>2744</v>
      </c>
    </row>
    <row r="1042" spans="1:32" ht="15" customHeight="1" thickBot="1">
      <c r="A1042">
        <v>2</v>
      </c>
      <c r="B1042" s="995"/>
      <c r="C1042" s="1022"/>
      <c r="D1042" s="995"/>
      <c r="E1042" s="162">
        <f>$E$1041</f>
        <v>0</v>
      </c>
      <c r="F1042" s="163">
        <f>$F$1041</f>
        <v>0</v>
      </c>
      <c r="G1042" s="164">
        <f>$G$1041+$E$1042</f>
        <v>0</v>
      </c>
      <c r="H1042" s="165">
        <f>$H$1041+$F$1042</f>
        <v>0</v>
      </c>
      <c r="I1042" s="164">
        <f>$I$1041+$G$1042</f>
        <v>0</v>
      </c>
      <c r="J1042" s="165">
        <f>$J$1041+$H$1042</f>
        <v>0</v>
      </c>
      <c r="K1042" s="164">
        <f>$K$1041+$I$1042</f>
        <v>0</v>
      </c>
      <c r="L1042" s="165">
        <f>$L$1041+$J$1042</f>
        <v>0</v>
      </c>
      <c r="M1042" s="164">
        <f>$M$1041+$K$1042</f>
        <v>0</v>
      </c>
      <c r="N1042" s="165">
        <f>$N$1041+$L$1042</f>
        <v>0</v>
      </c>
      <c r="O1042" s="164">
        <f>$O$1041+$M$1042</f>
        <v>0</v>
      </c>
      <c r="P1042" s="165">
        <f>$P$1041+$N$1042</f>
        <v>0</v>
      </c>
      <c r="Q1042" s="164">
        <f>$Q$1041+$O$1042</f>
        <v>0</v>
      </c>
      <c r="R1042" s="165">
        <f>$R$1041+$P$1042</f>
        <v>0</v>
      </c>
      <c r="S1042" s="164">
        <f>$S$1041+$Q$1042</f>
        <v>0</v>
      </c>
      <c r="T1042" s="165">
        <f>$T$1041+$R$1042</f>
        <v>0</v>
      </c>
      <c r="U1042" s="164">
        <f>$U$1041+$S$1042</f>
        <v>0</v>
      </c>
      <c r="V1042" s="165">
        <f>$V$1041+$T$1042</f>
        <v>0</v>
      </c>
      <c r="W1042" s="164">
        <f>$W$1041+$U$1042</f>
        <v>1</v>
      </c>
      <c r="X1042" s="165">
        <f>$X$1041+$V$1042</f>
        <v>0</v>
      </c>
      <c r="Y1042" s="164">
        <f>$Y$1041+$W$1042</f>
        <v>1</v>
      </c>
      <c r="Z1042" s="165">
        <f>$Z$1041+$X$1042</f>
        <v>0</v>
      </c>
      <c r="AA1042" s="164">
        <f>$AA$1041+$Y$1042</f>
        <v>1</v>
      </c>
      <c r="AB1042" s="165">
        <f>$AB$1041+$Z$1042</f>
        <v>0</v>
      </c>
      <c r="AC1042" s="98">
        <f t="shared" si="16"/>
        <v>0</v>
      </c>
    </row>
    <row r="1043" spans="1:32" ht="15" customHeight="1">
      <c r="A1043">
        <v>1</v>
      </c>
      <c r="B1043" s="994" t="str">
        <f>'06.01-ELETRICO E LUMINOTECNICO'!B533</f>
        <v>06.14.100.14</v>
      </c>
      <c r="C1043" s="1021" t="str">
        <f>'06.01-ELETRICO E LUMINOTECNICO'!C533</f>
        <v>CABO DE COBRE FLEXÍVEL ISOLADO, 4 MM², ANTI-CHAMA 450/750 V, PARA CIRCUITOS TERMINAIS - FORNECIMENTO E INSTALAÇÃO. AF_03/2023</v>
      </c>
      <c r="D1043" s="1031">
        <f>'06.01-ELETRICO E LUMINOTECNICO'!H533</f>
        <v>0</v>
      </c>
      <c r="E1043" s="175"/>
      <c r="F1043" s="161">
        <f>$E$1043*$D$1043</f>
        <v>0</v>
      </c>
      <c r="G1043" s="176"/>
      <c r="H1043" s="167">
        <f>$G$1043*$D$1043</f>
        <v>0</v>
      </c>
      <c r="I1043" s="176"/>
      <c r="J1043" s="167">
        <f>$I$1043*$D$1043</f>
        <v>0</v>
      </c>
      <c r="K1043" s="176"/>
      <c r="L1043" s="167">
        <f>$K$1043*$D$1043</f>
        <v>0</v>
      </c>
      <c r="M1043" s="176"/>
      <c r="N1043" s="167">
        <f>$M$1043*$D$1043</f>
        <v>0</v>
      </c>
      <c r="O1043" s="176"/>
      <c r="P1043" s="167">
        <f>$O$1043*$D$1043</f>
        <v>0</v>
      </c>
      <c r="Q1043" s="176"/>
      <c r="R1043" s="167">
        <f>$Q$1043*$D$1043</f>
        <v>0</v>
      </c>
      <c r="S1043" s="176"/>
      <c r="T1043" s="167">
        <f>$S$1043*$D$1043</f>
        <v>0</v>
      </c>
      <c r="U1043" s="176"/>
      <c r="V1043" s="167">
        <f>$U$1043*$D$1043</f>
        <v>0</v>
      </c>
      <c r="W1043" s="176">
        <v>1</v>
      </c>
      <c r="X1043" s="167">
        <f>$W$1043*$D$1043</f>
        <v>0</v>
      </c>
      <c r="Y1043" s="176"/>
      <c r="Z1043" s="167">
        <f>$Y$1043*$D$1043</f>
        <v>0</v>
      </c>
      <c r="AA1043" s="176"/>
      <c r="AB1043" s="167">
        <f>$AA$1043*$D$1043</f>
        <v>0</v>
      </c>
      <c r="AC1043" s="98">
        <f t="shared" si="16"/>
        <v>0</v>
      </c>
      <c r="AF1043" t="s">
        <v>2745</v>
      </c>
    </row>
    <row r="1044" spans="1:32" ht="15" customHeight="1" thickBot="1">
      <c r="A1044">
        <v>2</v>
      </c>
      <c r="B1044" s="995"/>
      <c r="C1044" s="1022"/>
      <c r="D1044" s="995"/>
      <c r="E1044" s="162">
        <f>$E$1043</f>
        <v>0</v>
      </c>
      <c r="F1044" s="163">
        <f>$F$1043</f>
        <v>0</v>
      </c>
      <c r="G1044" s="164">
        <f>$G$1043+$E$1044</f>
        <v>0</v>
      </c>
      <c r="H1044" s="165">
        <f>$H$1043+$F$1044</f>
        <v>0</v>
      </c>
      <c r="I1044" s="164">
        <f>$I$1043+$G$1044</f>
        <v>0</v>
      </c>
      <c r="J1044" s="165">
        <f>$J$1043+$H$1044</f>
        <v>0</v>
      </c>
      <c r="K1044" s="164">
        <f>$K$1043+$I$1044</f>
        <v>0</v>
      </c>
      <c r="L1044" s="165">
        <f>$L$1043+$J$1044</f>
        <v>0</v>
      </c>
      <c r="M1044" s="164">
        <f>$M$1043+$K$1044</f>
        <v>0</v>
      </c>
      <c r="N1044" s="165">
        <f>$N$1043+$L$1044</f>
        <v>0</v>
      </c>
      <c r="O1044" s="164">
        <f>$O$1043+$M$1044</f>
        <v>0</v>
      </c>
      <c r="P1044" s="165">
        <f>$P$1043+$N$1044</f>
        <v>0</v>
      </c>
      <c r="Q1044" s="164">
        <f>$Q$1043+$O$1044</f>
        <v>0</v>
      </c>
      <c r="R1044" s="165">
        <f>$R$1043+$P$1044</f>
        <v>0</v>
      </c>
      <c r="S1044" s="164">
        <f>$S$1043+$Q$1044</f>
        <v>0</v>
      </c>
      <c r="T1044" s="165">
        <f>$T$1043+$R$1044</f>
        <v>0</v>
      </c>
      <c r="U1044" s="164">
        <f>$U$1043+$S$1044</f>
        <v>0</v>
      </c>
      <c r="V1044" s="165">
        <f>$V$1043+$T$1044</f>
        <v>0</v>
      </c>
      <c r="W1044" s="164">
        <f>$W$1043+$U$1044</f>
        <v>1</v>
      </c>
      <c r="X1044" s="165">
        <f>$X$1043+$V$1044</f>
        <v>0</v>
      </c>
      <c r="Y1044" s="164">
        <f>$Y$1043+$W$1044</f>
        <v>1</v>
      </c>
      <c r="Z1044" s="165">
        <f>$Z$1043+$X$1044</f>
        <v>0</v>
      </c>
      <c r="AA1044" s="164">
        <f>$AA$1043+$Y$1044</f>
        <v>1</v>
      </c>
      <c r="AB1044" s="165">
        <f>$AB$1043+$Z$1044</f>
        <v>0</v>
      </c>
      <c r="AC1044" s="98">
        <f t="shared" si="16"/>
        <v>0</v>
      </c>
    </row>
    <row r="1045" spans="1:32" ht="15" customHeight="1">
      <c r="A1045">
        <v>1</v>
      </c>
      <c r="B1045" s="994" t="str">
        <f>'06.01-ELETRICO E LUMINOTECNICO'!B534</f>
        <v>06.14.100.15</v>
      </c>
      <c r="C1045" s="1021" t="str">
        <f>'06.01-ELETRICO E LUMINOTECNICO'!C534</f>
        <v>CABO DE COBRE FLEXÍVEL ISOLADO, 6 MM², ANTI-CHAMA 450/750 V, PARA CIRCUITOS TERMINAIS - FORNECIMENTO E INSTALAÇÃO. AF_03/2023</v>
      </c>
      <c r="D1045" s="1031">
        <f>'06.01-ELETRICO E LUMINOTECNICO'!H534</f>
        <v>0</v>
      </c>
      <c r="E1045" s="175"/>
      <c r="F1045" s="161">
        <f>$E$1045*$D$1045</f>
        <v>0</v>
      </c>
      <c r="G1045" s="176"/>
      <c r="H1045" s="167">
        <f>$G$1045*$D$1045</f>
        <v>0</v>
      </c>
      <c r="I1045" s="176"/>
      <c r="J1045" s="167">
        <f>$I$1045*$D$1045</f>
        <v>0</v>
      </c>
      <c r="K1045" s="176"/>
      <c r="L1045" s="167">
        <f>$K$1045*$D$1045</f>
        <v>0</v>
      </c>
      <c r="M1045" s="176"/>
      <c r="N1045" s="167">
        <f>$M$1045*$D$1045</f>
        <v>0</v>
      </c>
      <c r="O1045" s="176"/>
      <c r="P1045" s="167">
        <f>$O$1045*$D$1045</f>
        <v>0</v>
      </c>
      <c r="Q1045" s="176"/>
      <c r="R1045" s="167">
        <f>$Q$1045*$D$1045</f>
        <v>0</v>
      </c>
      <c r="S1045" s="176"/>
      <c r="T1045" s="167">
        <f>$S$1045*$D$1045</f>
        <v>0</v>
      </c>
      <c r="U1045" s="176"/>
      <c r="V1045" s="167">
        <f>$U$1045*$D$1045</f>
        <v>0</v>
      </c>
      <c r="W1045" s="176">
        <v>1</v>
      </c>
      <c r="X1045" s="167">
        <f>$W$1045*$D$1045</f>
        <v>0</v>
      </c>
      <c r="Y1045" s="176"/>
      <c r="Z1045" s="167">
        <f>$Y$1045*$D$1045</f>
        <v>0</v>
      </c>
      <c r="AA1045" s="176"/>
      <c r="AB1045" s="167">
        <f>$AA$1045*$D$1045</f>
        <v>0</v>
      </c>
      <c r="AC1045" s="98">
        <f t="shared" si="16"/>
        <v>0</v>
      </c>
      <c r="AF1045" t="s">
        <v>2746</v>
      </c>
    </row>
    <row r="1046" spans="1:32" ht="15" customHeight="1" thickBot="1">
      <c r="A1046">
        <v>2</v>
      </c>
      <c r="B1046" s="995"/>
      <c r="C1046" s="1022"/>
      <c r="D1046" s="995"/>
      <c r="E1046" s="162">
        <f>$E$1045</f>
        <v>0</v>
      </c>
      <c r="F1046" s="163">
        <f>$F$1045</f>
        <v>0</v>
      </c>
      <c r="G1046" s="164">
        <f>$G$1045+$E$1046</f>
        <v>0</v>
      </c>
      <c r="H1046" s="165">
        <f>$H$1045+$F$1046</f>
        <v>0</v>
      </c>
      <c r="I1046" s="164">
        <f>$I$1045+$G$1046</f>
        <v>0</v>
      </c>
      <c r="J1046" s="165">
        <f>$J$1045+$H$1046</f>
        <v>0</v>
      </c>
      <c r="K1046" s="164">
        <f>$K$1045+$I$1046</f>
        <v>0</v>
      </c>
      <c r="L1046" s="165">
        <f>$L$1045+$J$1046</f>
        <v>0</v>
      </c>
      <c r="M1046" s="164">
        <f>$M$1045+$K$1046</f>
        <v>0</v>
      </c>
      <c r="N1046" s="165">
        <f>$N$1045+$L$1046</f>
        <v>0</v>
      </c>
      <c r="O1046" s="164">
        <f>$O$1045+$M$1046</f>
        <v>0</v>
      </c>
      <c r="P1046" s="165">
        <f>$P$1045+$N$1046</f>
        <v>0</v>
      </c>
      <c r="Q1046" s="164">
        <f>$Q$1045+$O$1046</f>
        <v>0</v>
      </c>
      <c r="R1046" s="165">
        <f>$R$1045+$P$1046</f>
        <v>0</v>
      </c>
      <c r="S1046" s="164">
        <f>$S$1045+$Q$1046</f>
        <v>0</v>
      </c>
      <c r="T1046" s="165">
        <f>$T$1045+$R$1046</f>
        <v>0</v>
      </c>
      <c r="U1046" s="164">
        <f>$U$1045+$S$1046</f>
        <v>0</v>
      </c>
      <c r="V1046" s="165">
        <f>$V$1045+$T$1046</f>
        <v>0</v>
      </c>
      <c r="W1046" s="164">
        <f>$W$1045+$U$1046</f>
        <v>1</v>
      </c>
      <c r="X1046" s="165">
        <f>$X$1045+$V$1046</f>
        <v>0</v>
      </c>
      <c r="Y1046" s="164">
        <f>$Y$1045+$W$1046</f>
        <v>1</v>
      </c>
      <c r="Z1046" s="165">
        <f>$Z$1045+$X$1046</f>
        <v>0</v>
      </c>
      <c r="AA1046" s="164">
        <f>$AA$1045+$Y$1046</f>
        <v>1</v>
      </c>
      <c r="AB1046" s="165">
        <f>$AB$1045+$Z$1046</f>
        <v>0</v>
      </c>
      <c r="AC1046" s="98">
        <f t="shared" si="16"/>
        <v>0</v>
      </c>
    </row>
    <row r="1047" spans="1:32" ht="15" customHeight="1" thickBot="1">
      <c r="B1047" s="639" t="str">
        <f>'06.01-ELETRICO E LUMINOTECNICO'!B535</f>
        <v>06.15.000</v>
      </c>
      <c r="C1047" s="640" t="str">
        <f>'06.01-ELETRICO E LUMINOTECNICO'!C535</f>
        <v>LABORATÓRIO - BLOCO E</v>
      </c>
      <c r="D1047" s="641">
        <f>'06.01-ELETRICO E LUMINOTECNICO'!H535</f>
        <v>0</v>
      </c>
      <c r="E1047" s="642"/>
      <c r="F1047" s="643"/>
      <c r="G1047" s="644"/>
      <c r="H1047" s="645"/>
      <c r="I1047" s="644"/>
      <c r="J1047" s="645"/>
      <c r="K1047" s="644"/>
      <c r="L1047" s="645"/>
      <c r="M1047" s="644"/>
      <c r="N1047" s="645"/>
      <c r="O1047" s="644"/>
      <c r="P1047" s="645"/>
      <c r="Q1047" s="644"/>
      <c r="R1047" s="645"/>
      <c r="S1047" s="644"/>
      <c r="T1047" s="645"/>
      <c r="U1047" s="644"/>
      <c r="V1047" s="645"/>
      <c r="W1047" s="644"/>
      <c r="X1047" s="645"/>
      <c r="Y1047" s="644"/>
      <c r="Z1047" s="645"/>
      <c r="AA1047" s="644"/>
      <c r="AB1047" s="646"/>
      <c r="AC1047" s="98">
        <f t="shared" si="16"/>
        <v>0</v>
      </c>
    </row>
    <row r="1048" spans="1:32" ht="15" customHeight="1">
      <c r="A1048">
        <v>1</v>
      </c>
      <c r="B1048" s="1036" t="str">
        <f>'06.01-ELETRICO E LUMINOTECNICO'!B536</f>
        <v>06.15.100.01</v>
      </c>
      <c r="C1048" s="1035" t="str">
        <f>'06.01-ELETRICO E LUMINOTECNICO'!C536</f>
        <v>REMOÇÃO DE INSTALAÇÕES ELÉTRICAS (INTERRUPTORES/TOMADAS), INCLUSIVE RECOMPOSIÇÃO COM ARGAMASSA E ACABAMENTO EM MASSA LÁTEX</v>
      </c>
      <c r="D1048" s="1031">
        <f>'06.01-ELETRICO E LUMINOTECNICO'!H536</f>
        <v>0</v>
      </c>
      <c r="E1048" s="175"/>
      <c r="F1048" s="161">
        <f>$E$1048*$D$1048</f>
        <v>0</v>
      </c>
      <c r="G1048" s="176"/>
      <c r="H1048" s="167">
        <f>$G$1048*$D$1048</f>
        <v>0</v>
      </c>
      <c r="I1048" s="176"/>
      <c r="J1048" s="167">
        <f>$I$1048*$D$1048</f>
        <v>0</v>
      </c>
      <c r="K1048" s="176"/>
      <c r="L1048" s="167">
        <f>$K$1048*$D$1048</f>
        <v>0</v>
      </c>
      <c r="M1048" s="176">
        <v>1</v>
      </c>
      <c r="N1048" s="167">
        <f>$M$1048*$D$1048</f>
        <v>0</v>
      </c>
      <c r="O1048" s="176"/>
      <c r="P1048" s="167">
        <f>$O$1048*$D$1048</f>
        <v>0</v>
      </c>
      <c r="Q1048" s="176"/>
      <c r="R1048" s="167">
        <f>$Q$1048*$D$1048</f>
        <v>0</v>
      </c>
      <c r="S1048" s="176"/>
      <c r="T1048" s="167">
        <f>$S$1048*$D$1048</f>
        <v>0</v>
      </c>
      <c r="U1048" s="176"/>
      <c r="V1048" s="167">
        <f>$U$1048*$D$1048</f>
        <v>0</v>
      </c>
      <c r="W1048" s="176"/>
      <c r="X1048" s="167">
        <f>$W$1048*$D$1048</f>
        <v>0</v>
      </c>
      <c r="Y1048" s="176"/>
      <c r="Z1048" s="167">
        <f>$Y$1048*$D$1048</f>
        <v>0</v>
      </c>
      <c r="AA1048" s="176"/>
      <c r="AB1048" s="167">
        <f>$AA$1048*$D$1048</f>
        <v>0</v>
      </c>
      <c r="AC1048" s="98">
        <f t="shared" si="16"/>
        <v>0</v>
      </c>
    </row>
    <row r="1049" spans="1:32" ht="15" customHeight="1" thickBot="1">
      <c r="A1049">
        <v>2</v>
      </c>
      <c r="B1049" s="995"/>
      <c r="C1049" s="1022"/>
      <c r="D1049" s="1034"/>
      <c r="E1049" s="162">
        <f>$E$1048</f>
        <v>0</v>
      </c>
      <c r="F1049" s="163">
        <f>$F$1048</f>
        <v>0</v>
      </c>
      <c r="G1049" s="164">
        <f>$G$1048+$E$1049</f>
        <v>0</v>
      </c>
      <c r="H1049" s="165">
        <f>$H$1048+$F$1049</f>
        <v>0</v>
      </c>
      <c r="I1049" s="164">
        <f>$I$1048+$G$1049</f>
        <v>0</v>
      </c>
      <c r="J1049" s="165">
        <f>$J$1048+$H$1049</f>
        <v>0</v>
      </c>
      <c r="K1049" s="164">
        <f>$K$1048+$I$1049</f>
        <v>0</v>
      </c>
      <c r="L1049" s="165">
        <f>$L$1048+$J$1049</f>
        <v>0</v>
      </c>
      <c r="M1049" s="164">
        <f>$M$1048+$K$1049</f>
        <v>1</v>
      </c>
      <c r="N1049" s="165">
        <f>$N$1048+$L$1049</f>
        <v>0</v>
      </c>
      <c r="O1049" s="164">
        <f>$O$1048+$M$1049</f>
        <v>1</v>
      </c>
      <c r="P1049" s="165">
        <f>$P$1048+$N$1049</f>
        <v>0</v>
      </c>
      <c r="Q1049" s="164">
        <f>$Q$1048+$O$1049</f>
        <v>1</v>
      </c>
      <c r="R1049" s="165">
        <f>$R$1048+$P$1049</f>
        <v>0</v>
      </c>
      <c r="S1049" s="164">
        <f>$S$1048+$Q$1049</f>
        <v>1</v>
      </c>
      <c r="T1049" s="165">
        <f>$T$1048+$R$1049</f>
        <v>0</v>
      </c>
      <c r="U1049" s="164">
        <f>$U$1048+$S$1049</f>
        <v>1</v>
      </c>
      <c r="V1049" s="165">
        <f>$V$1048+$T$1049</f>
        <v>0</v>
      </c>
      <c r="W1049" s="164">
        <f>$W$1048+$U$1049</f>
        <v>1</v>
      </c>
      <c r="X1049" s="165">
        <f>$X$1048+$V$1049</f>
        <v>0</v>
      </c>
      <c r="Y1049" s="164">
        <f>$Y$1048+$W$1049</f>
        <v>1</v>
      </c>
      <c r="Z1049" s="165">
        <f>$Z$1048+$X$1049</f>
        <v>0</v>
      </c>
      <c r="AA1049" s="164">
        <f>$AA$1048+$Y$1049</f>
        <v>1</v>
      </c>
      <c r="AB1049" s="165">
        <f>$AB$1048+$Z$1049</f>
        <v>0</v>
      </c>
      <c r="AC1049" s="98">
        <f t="shared" si="16"/>
        <v>0</v>
      </c>
      <c r="AD1049" s="98">
        <f>D1048-AC1049</f>
        <v>0</v>
      </c>
    </row>
    <row r="1050" spans="1:32" ht="15" customHeight="1">
      <c r="A1050">
        <v>1</v>
      </c>
      <c r="B1050" s="994" t="str">
        <f>'06.01-ELETRICO E LUMINOTECNICO'!B537</f>
        <v>06.15.100.02</v>
      </c>
      <c r="C1050" s="1021" t="str">
        <f>'06.01-ELETRICO E LUMINOTECNICO'!C537</f>
        <v>REMOÇÃO DE INSTALAÇÕES ELÉTRICAS (QUADROS), INCLUSIVE RECOMPOSIÇÃO COM ARGAMASSA E ACABAMENTO EM MASSA LÁTEX</v>
      </c>
      <c r="D1050" s="1031">
        <f>'06.01-ELETRICO E LUMINOTECNICO'!H537</f>
        <v>0</v>
      </c>
      <c r="E1050" s="175"/>
      <c r="F1050" s="161">
        <f>$E$1050*$D$1050</f>
        <v>0</v>
      </c>
      <c r="G1050" s="176"/>
      <c r="H1050" s="167">
        <f>$G$1050*$D$1050</f>
        <v>0</v>
      </c>
      <c r="I1050" s="176"/>
      <c r="J1050" s="167">
        <f>$I$1050*$D$1050</f>
        <v>0</v>
      </c>
      <c r="K1050" s="176"/>
      <c r="L1050" s="167">
        <f>$K$1050*$D$1050</f>
        <v>0</v>
      </c>
      <c r="M1050" s="176">
        <v>1</v>
      </c>
      <c r="N1050" s="167">
        <f>$M$1050*$D$1050</f>
        <v>0</v>
      </c>
      <c r="O1050" s="176"/>
      <c r="P1050" s="167">
        <f>$O$1050*$D$1050</f>
        <v>0</v>
      </c>
      <c r="Q1050" s="176"/>
      <c r="R1050" s="167">
        <f>$Q$1050*$D$1050</f>
        <v>0</v>
      </c>
      <c r="S1050" s="176"/>
      <c r="T1050" s="167">
        <f>$S$1050*$D$1050</f>
        <v>0</v>
      </c>
      <c r="U1050" s="176"/>
      <c r="V1050" s="167">
        <f>$U$1050*$D$1050</f>
        <v>0</v>
      </c>
      <c r="W1050" s="176"/>
      <c r="X1050" s="167">
        <f>$W$1050*$D$1050</f>
        <v>0</v>
      </c>
      <c r="Y1050" s="176"/>
      <c r="Z1050" s="167">
        <f>$Y$1050*$D$1050</f>
        <v>0</v>
      </c>
      <c r="AA1050" s="176"/>
      <c r="AB1050" s="167">
        <f>$AA$1050*$D$1050</f>
        <v>0</v>
      </c>
      <c r="AC1050" s="98">
        <f t="shared" si="16"/>
        <v>0</v>
      </c>
      <c r="AD1050" s="98">
        <f>D1050-AC1050</f>
        <v>0</v>
      </c>
    </row>
    <row r="1051" spans="1:32" ht="15" customHeight="1" thickBot="1">
      <c r="A1051">
        <v>2</v>
      </c>
      <c r="B1051" s="995"/>
      <c r="C1051" s="1022"/>
      <c r="D1051" s="995"/>
      <c r="E1051" s="162">
        <f>$E$1050</f>
        <v>0</v>
      </c>
      <c r="F1051" s="163">
        <f>$F$1050</f>
        <v>0</v>
      </c>
      <c r="G1051" s="164">
        <f>$G$1050+$E$1051</f>
        <v>0</v>
      </c>
      <c r="H1051" s="165">
        <f>$H$1050+$F$1051</f>
        <v>0</v>
      </c>
      <c r="I1051" s="164">
        <f>$I$1050+$G$1051</f>
        <v>0</v>
      </c>
      <c r="J1051" s="165">
        <f>$J$1050+$H$1051</f>
        <v>0</v>
      </c>
      <c r="K1051" s="164">
        <f>$K$1050+$I$1051</f>
        <v>0</v>
      </c>
      <c r="L1051" s="165">
        <f>$L$1050+$J$1051</f>
        <v>0</v>
      </c>
      <c r="M1051" s="164">
        <f>$M$1050+$K$1051</f>
        <v>1</v>
      </c>
      <c r="N1051" s="165">
        <f>$N$1050+$L$1051</f>
        <v>0</v>
      </c>
      <c r="O1051" s="164">
        <f>$O$1050+$M$1051</f>
        <v>1</v>
      </c>
      <c r="P1051" s="165">
        <f>$P$1050+$N$1051</f>
        <v>0</v>
      </c>
      <c r="Q1051" s="164">
        <f>$Q$1050+$O$1051</f>
        <v>1</v>
      </c>
      <c r="R1051" s="165">
        <f>$R$1050+$P$1051</f>
        <v>0</v>
      </c>
      <c r="S1051" s="164">
        <f>$S$1050+$Q$1051</f>
        <v>1</v>
      </c>
      <c r="T1051" s="165">
        <f>$T$1050+$R$1051</f>
        <v>0</v>
      </c>
      <c r="U1051" s="164">
        <f>$U$1050+$S$1051</f>
        <v>1</v>
      </c>
      <c r="V1051" s="165">
        <f>$V$1050+$T$1051</f>
        <v>0</v>
      </c>
      <c r="W1051" s="164">
        <f>$W$1050+$U$1051</f>
        <v>1</v>
      </c>
      <c r="X1051" s="165">
        <f>$X$1050+$V$1051</f>
        <v>0</v>
      </c>
      <c r="Y1051" s="164">
        <f>$Y$1050+$W$1051</f>
        <v>1</v>
      </c>
      <c r="Z1051" s="165">
        <f>$Z$1050+$X$1051</f>
        <v>0</v>
      </c>
      <c r="AA1051" s="164">
        <f>$AA$1050+$Y$1051</f>
        <v>1</v>
      </c>
      <c r="AB1051" s="165">
        <f>$AB$1050+$Z$1051</f>
        <v>0</v>
      </c>
      <c r="AC1051" s="98">
        <f t="shared" si="16"/>
        <v>0</v>
      </c>
      <c r="AD1051" s="98">
        <f>D1052-AC1051</f>
        <v>0</v>
      </c>
    </row>
    <row r="1052" spans="1:32" ht="15" customHeight="1">
      <c r="A1052">
        <v>1</v>
      </c>
      <c r="B1052" s="994" t="str">
        <f>'06.01-ELETRICO E LUMINOTECNICO'!B538</f>
        <v>06.15.100.03</v>
      </c>
      <c r="C1052" s="1021" t="str">
        <f>'06.01-ELETRICO E LUMINOTECNICO'!C538</f>
        <v>REMOÇÃO DE INSTALAÇÕES ELÉTRICAS (CABOS/ELETRODUTOS), INCLUSIVE RECOMPOSIÇÃO COM ARGAMASSA E ACABAMENTO EM MASSA LÁTEX</v>
      </c>
      <c r="D1052" s="1031">
        <f>'06.01-ELETRICO E LUMINOTECNICO'!H538</f>
        <v>0</v>
      </c>
      <c r="E1052" s="175"/>
      <c r="F1052" s="161">
        <f>$E$1052*$D$1052</f>
        <v>0</v>
      </c>
      <c r="G1052" s="176"/>
      <c r="H1052" s="167">
        <f>$G$1052*$D$1052</f>
        <v>0</v>
      </c>
      <c r="I1052" s="176"/>
      <c r="J1052" s="167">
        <f>$I$1052*$D$1052</f>
        <v>0</v>
      </c>
      <c r="K1052" s="176"/>
      <c r="L1052" s="167">
        <f>$K$1052*$D$1052</f>
        <v>0</v>
      </c>
      <c r="M1052" s="176">
        <v>1</v>
      </c>
      <c r="N1052" s="167">
        <f>$M$1052*$D$1052</f>
        <v>0</v>
      </c>
      <c r="O1052" s="176"/>
      <c r="P1052" s="167">
        <f>$O$1052*$D$1052</f>
        <v>0</v>
      </c>
      <c r="Q1052" s="176"/>
      <c r="R1052" s="167">
        <f>$Q$1052*$D$1052</f>
        <v>0</v>
      </c>
      <c r="S1052" s="176"/>
      <c r="T1052" s="167">
        <f>$S$1052*$D$1052</f>
        <v>0</v>
      </c>
      <c r="U1052" s="176"/>
      <c r="V1052" s="167">
        <f>$U$1052*$D$1052</f>
        <v>0</v>
      </c>
      <c r="W1052" s="176"/>
      <c r="X1052" s="167">
        <f>$W$1052*$D$1052</f>
        <v>0</v>
      </c>
      <c r="Y1052" s="176"/>
      <c r="Z1052" s="167">
        <f>$Y$1052*$D$1052</f>
        <v>0</v>
      </c>
      <c r="AA1052" s="176"/>
      <c r="AB1052" s="167">
        <f>$AA$1052*$D$1052</f>
        <v>0</v>
      </c>
      <c r="AC1052" s="98">
        <f t="shared" si="16"/>
        <v>0</v>
      </c>
      <c r="AD1052" s="98">
        <f t="shared" ref="AD1052:AD1057" si="17">D1051-AC1052</f>
        <v>0</v>
      </c>
    </row>
    <row r="1053" spans="1:32" ht="15" customHeight="1" thickBot="1">
      <c r="A1053">
        <v>2</v>
      </c>
      <c r="B1053" s="995"/>
      <c r="C1053" s="1022"/>
      <c r="D1053" s="995"/>
      <c r="E1053" s="162">
        <f>$E$1052</f>
        <v>0</v>
      </c>
      <c r="F1053" s="163">
        <f>$F$1052</f>
        <v>0</v>
      </c>
      <c r="G1053" s="164">
        <f>$G$1052+$E$1053</f>
        <v>0</v>
      </c>
      <c r="H1053" s="165">
        <f>$H$1052+$F$1053</f>
        <v>0</v>
      </c>
      <c r="I1053" s="164">
        <f>$I$1052+$G$1053</f>
        <v>0</v>
      </c>
      <c r="J1053" s="165">
        <f>$J$1052+$H$1053</f>
        <v>0</v>
      </c>
      <c r="K1053" s="164">
        <f>$K$1052+$I$1053</f>
        <v>0</v>
      </c>
      <c r="L1053" s="165">
        <f>$L$1052+$J$1053</f>
        <v>0</v>
      </c>
      <c r="M1053" s="164">
        <f>$M$1052+$K$1053</f>
        <v>1</v>
      </c>
      <c r="N1053" s="165">
        <f>$N$1052+$L$1053</f>
        <v>0</v>
      </c>
      <c r="O1053" s="164">
        <f>$O$1052+$M$1053</f>
        <v>1</v>
      </c>
      <c r="P1053" s="165">
        <f>$P$1052+$N$1053</f>
        <v>0</v>
      </c>
      <c r="Q1053" s="164">
        <f>$Q$1052+$O$1053</f>
        <v>1</v>
      </c>
      <c r="R1053" s="165">
        <f>$R$1052+$P$1053</f>
        <v>0</v>
      </c>
      <c r="S1053" s="164">
        <f>$S$1052+$Q$1053</f>
        <v>1</v>
      </c>
      <c r="T1053" s="165">
        <f>$T$1052+$R$1053</f>
        <v>0</v>
      </c>
      <c r="U1053" s="164">
        <f>$U$1052+$S$1053</f>
        <v>1</v>
      </c>
      <c r="V1053" s="165">
        <f>$V$1052+$T$1053</f>
        <v>0</v>
      </c>
      <c r="W1053" s="164">
        <f>$W$1052+$U$1053</f>
        <v>1</v>
      </c>
      <c r="X1053" s="165">
        <f>$X$1052+$V$1053</f>
        <v>0</v>
      </c>
      <c r="Y1053" s="164">
        <f>$Y$1052+$W$1053</f>
        <v>1</v>
      </c>
      <c r="Z1053" s="165">
        <f>$Z$1052+$X$1053</f>
        <v>0</v>
      </c>
      <c r="AA1053" s="164">
        <f>$AA$1052+$Y$1053</f>
        <v>1</v>
      </c>
      <c r="AB1053" s="165">
        <f>$AB$1052+$Z$1053</f>
        <v>0</v>
      </c>
      <c r="AC1053" s="98">
        <f t="shared" si="16"/>
        <v>0</v>
      </c>
      <c r="AD1053" s="98">
        <f t="shared" si="17"/>
        <v>0</v>
      </c>
    </row>
    <row r="1054" spans="1:32" ht="15" customHeight="1">
      <c r="A1054">
        <v>1</v>
      </c>
      <c r="B1054" s="994" t="str">
        <f>'06.01-ELETRICO E LUMINOTECNICO'!B539</f>
        <v>06.15.100.04</v>
      </c>
      <c r="C1054" s="1021" t="str">
        <f>'06.01-ELETRICO E LUMINOTECNICO'!C539</f>
        <v>QUADRO DE DISTRIBUIÇÃO COM BARRAMENTO TRIFÁSICO, DE SOBREPOR, EM CHAPA DE AÇO GALVANIZADO, 54 MÓDULOS</v>
      </c>
      <c r="D1054" s="1031">
        <f>'06.01-ELETRICO E LUMINOTECNICO'!H539</f>
        <v>0</v>
      </c>
      <c r="E1054" s="175"/>
      <c r="F1054" s="161">
        <f>$E$1054*$D$1054</f>
        <v>0</v>
      </c>
      <c r="G1054" s="176"/>
      <c r="H1054" s="167">
        <f>$G$1054*$D$1054</f>
        <v>0</v>
      </c>
      <c r="I1054" s="176"/>
      <c r="J1054" s="167">
        <f>$I$1054*$D$1054</f>
        <v>0</v>
      </c>
      <c r="K1054" s="176"/>
      <c r="L1054" s="167">
        <f>$K$1054*$D$1054</f>
        <v>0</v>
      </c>
      <c r="M1054" s="176"/>
      <c r="N1054" s="167">
        <f>$M$1054*$D$1054</f>
        <v>0</v>
      </c>
      <c r="O1054" s="176">
        <v>1</v>
      </c>
      <c r="P1054" s="167">
        <f>$O$1054*$D$1054</f>
        <v>0</v>
      </c>
      <c r="Q1054" s="176"/>
      <c r="R1054" s="167">
        <f>$Q$1054*$D$1054</f>
        <v>0</v>
      </c>
      <c r="S1054" s="176"/>
      <c r="T1054" s="167">
        <f>$S$1054*$D$1054</f>
        <v>0</v>
      </c>
      <c r="U1054" s="176"/>
      <c r="V1054" s="167">
        <f>$U$1054*$D$1054</f>
        <v>0</v>
      </c>
      <c r="W1054" s="176"/>
      <c r="X1054" s="167">
        <f>$W$1054*$D$1054</f>
        <v>0</v>
      </c>
      <c r="Y1054" s="176"/>
      <c r="Z1054" s="167">
        <f>$Y$1054*$D$1054</f>
        <v>0</v>
      </c>
      <c r="AA1054" s="176"/>
      <c r="AB1054" s="167">
        <f>$AA$1054*$D$1054</f>
        <v>0</v>
      </c>
      <c r="AC1054" s="98">
        <f t="shared" si="16"/>
        <v>0</v>
      </c>
      <c r="AD1054" s="98">
        <f t="shared" si="17"/>
        <v>0</v>
      </c>
    </row>
    <row r="1055" spans="1:32" ht="15" customHeight="1" thickBot="1">
      <c r="A1055">
        <v>2</v>
      </c>
      <c r="B1055" s="995"/>
      <c r="C1055" s="1022"/>
      <c r="D1055" s="995"/>
      <c r="E1055" s="162">
        <f>$E$1054</f>
        <v>0</v>
      </c>
      <c r="F1055" s="163">
        <f>$F$1054</f>
        <v>0</v>
      </c>
      <c r="G1055" s="164">
        <f>$G$1054+$E$1055</f>
        <v>0</v>
      </c>
      <c r="H1055" s="165">
        <f>$H$1054+$F$1055</f>
        <v>0</v>
      </c>
      <c r="I1055" s="164">
        <f>$I$1054+$G$1055</f>
        <v>0</v>
      </c>
      <c r="J1055" s="165">
        <f>$J$1054+$H$1055</f>
        <v>0</v>
      </c>
      <c r="K1055" s="164">
        <f>$K$1054+$I$1055</f>
        <v>0</v>
      </c>
      <c r="L1055" s="165">
        <f>$L$1054+$J$1055</f>
        <v>0</v>
      </c>
      <c r="M1055" s="164">
        <f>$M$1054+$K$1055</f>
        <v>0</v>
      </c>
      <c r="N1055" s="165">
        <f>$N$1054+$L$1055</f>
        <v>0</v>
      </c>
      <c r="O1055" s="164">
        <f>$O$1054+$M$1055</f>
        <v>1</v>
      </c>
      <c r="P1055" s="165">
        <f>$P$1054+$N$1055</f>
        <v>0</v>
      </c>
      <c r="Q1055" s="164">
        <f>$Q$1054+$O$1055</f>
        <v>1</v>
      </c>
      <c r="R1055" s="165">
        <f>$R$1054+$P$1055</f>
        <v>0</v>
      </c>
      <c r="S1055" s="164">
        <f>$S$1054+$Q$1055</f>
        <v>1</v>
      </c>
      <c r="T1055" s="165">
        <f>$T$1054+$R$1055</f>
        <v>0</v>
      </c>
      <c r="U1055" s="164">
        <f>$U$1054+$S$1055</f>
        <v>1</v>
      </c>
      <c r="V1055" s="165">
        <f>$V$1054+$T$1055</f>
        <v>0</v>
      </c>
      <c r="W1055" s="164">
        <f>$W$1054+$U$1055</f>
        <v>1</v>
      </c>
      <c r="X1055" s="165">
        <f>$X$1054+$V$1055</f>
        <v>0</v>
      </c>
      <c r="Y1055" s="164">
        <f>$Y$1054+$W$1055</f>
        <v>1</v>
      </c>
      <c r="Z1055" s="165">
        <f>$Z$1054+$X$1055</f>
        <v>0</v>
      </c>
      <c r="AA1055" s="164">
        <f>$AA$1054+$Y$1055</f>
        <v>1</v>
      </c>
      <c r="AB1055" s="165">
        <f>$AB$1054+$Z$1055</f>
        <v>0</v>
      </c>
      <c r="AC1055" s="98">
        <f t="shared" si="16"/>
        <v>0</v>
      </c>
      <c r="AD1055" s="98">
        <f t="shared" si="17"/>
        <v>0</v>
      </c>
    </row>
    <row r="1056" spans="1:32" ht="15" customHeight="1">
      <c r="A1056">
        <v>1</v>
      </c>
      <c r="B1056" s="994" t="str">
        <f>'06.01-ELETRICO E LUMINOTECNICO'!B540</f>
        <v>06.15.100.05</v>
      </c>
      <c r="C1056" s="1021" t="str">
        <f>'06.01-ELETRICO E LUMINOTECNICO'!C540</f>
        <v>DISJUNTOR DR TETRAPOLAR 32A - FORNECIMENTO E INSTALAÇÃO</v>
      </c>
      <c r="D1056" s="1031">
        <f>'06.01-ELETRICO E LUMINOTECNICO'!H540</f>
        <v>0</v>
      </c>
      <c r="E1056" s="175"/>
      <c r="F1056" s="161">
        <f>$E$1056*$D$1056</f>
        <v>0</v>
      </c>
      <c r="G1056" s="176"/>
      <c r="H1056" s="167">
        <f>$G$1056*$D$1056</f>
        <v>0</v>
      </c>
      <c r="I1056" s="176"/>
      <c r="J1056" s="167">
        <f>$I$1056*$D$1056</f>
        <v>0</v>
      </c>
      <c r="K1056" s="176"/>
      <c r="L1056" s="167">
        <f>$K$1056*$D$1056</f>
        <v>0</v>
      </c>
      <c r="M1056" s="176"/>
      <c r="N1056" s="167">
        <f>$M$1056*$D$1056</f>
        <v>0</v>
      </c>
      <c r="O1056" s="176">
        <v>1</v>
      </c>
      <c r="P1056" s="167">
        <f>$O$1056*$D$1056</f>
        <v>0</v>
      </c>
      <c r="Q1056" s="176"/>
      <c r="R1056" s="167">
        <f>$Q$1056*$D$1056</f>
        <v>0</v>
      </c>
      <c r="S1056" s="176"/>
      <c r="T1056" s="167">
        <f>$S$1056*$D$1056</f>
        <v>0</v>
      </c>
      <c r="U1056" s="176"/>
      <c r="V1056" s="167">
        <f>$U$1056*$D$1056</f>
        <v>0</v>
      </c>
      <c r="W1056" s="176"/>
      <c r="X1056" s="167">
        <f>$W$1056*$D$1056</f>
        <v>0</v>
      </c>
      <c r="Y1056" s="176"/>
      <c r="Z1056" s="167">
        <f>$Y$1056*$D$1056</f>
        <v>0</v>
      </c>
      <c r="AA1056" s="176"/>
      <c r="AB1056" s="167">
        <f>$AA$1056*$D$1056</f>
        <v>0</v>
      </c>
      <c r="AC1056" s="98">
        <f t="shared" si="16"/>
        <v>0</v>
      </c>
      <c r="AD1056" s="98">
        <f t="shared" si="17"/>
        <v>0</v>
      </c>
    </row>
    <row r="1057" spans="1:30" ht="15" customHeight="1" thickBot="1">
      <c r="A1057">
        <v>2</v>
      </c>
      <c r="B1057" s="995"/>
      <c r="C1057" s="1022"/>
      <c r="D1057" s="995"/>
      <c r="E1057" s="162">
        <f>$E$1056</f>
        <v>0</v>
      </c>
      <c r="F1057" s="163">
        <f>$F$1056</f>
        <v>0</v>
      </c>
      <c r="G1057" s="164">
        <f>$G$1056+$E$1057</f>
        <v>0</v>
      </c>
      <c r="H1057" s="165">
        <f>$H$1056+$F$1057</f>
        <v>0</v>
      </c>
      <c r="I1057" s="164">
        <f>$I$1056+$G$1057</f>
        <v>0</v>
      </c>
      <c r="J1057" s="165">
        <f>$J$1056+$H$1057</f>
        <v>0</v>
      </c>
      <c r="K1057" s="164">
        <f>$K$1056+$I$1057</f>
        <v>0</v>
      </c>
      <c r="L1057" s="165">
        <f>$L$1056+$J$1057</f>
        <v>0</v>
      </c>
      <c r="M1057" s="164">
        <f>$M$1056+$K$1057</f>
        <v>0</v>
      </c>
      <c r="N1057" s="165">
        <f>$N$1056+$L$1057</f>
        <v>0</v>
      </c>
      <c r="O1057" s="164">
        <f>$O$1056+$M$1057</f>
        <v>1</v>
      </c>
      <c r="P1057" s="165">
        <f>$P$1056+$N$1057</f>
        <v>0</v>
      </c>
      <c r="Q1057" s="164">
        <f>$Q$1056+$O$1057</f>
        <v>1</v>
      </c>
      <c r="R1057" s="165">
        <f>$R$1056+$P$1057</f>
        <v>0</v>
      </c>
      <c r="S1057" s="164">
        <f>$S$1056+$Q$1057</f>
        <v>1</v>
      </c>
      <c r="T1057" s="165">
        <f>$T$1056+$R$1057</f>
        <v>0</v>
      </c>
      <c r="U1057" s="164">
        <f>$U$1056+$S$1057</f>
        <v>1</v>
      </c>
      <c r="V1057" s="165">
        <f>$V$1056+$T$1057</f>
        <v>0</v>
      </c>
      <c r="W1057" s="164">
        <f>$W$1056+$U$1057</f>
        <v>1</v>
      </c>
      <c r="X1057" s="165">
        <f>$X$1056+$V$1057</f>
        <v>0</v>
      </c>
      <c r="Y1057" s="164">
        <f>$Y$1056+$W$1057</f>
        <v>1</v>
      </c>
      <c r="Z1057" s="165">
        <f>$Z$1056+$X$1057</f>
        <v>0</v>
      </c>
      <c r="AA1057" s="164">
        <f>$AA$1056+$Y$1057</f>
        <v>1</v>
      </c>
      <c r="AB1057" s="165">
        <f>$AB$1056+$Z$1057</f>
        <v>0</v>
      </c>
      <c r="AC1057" s="98">
        <f t="shared" si="16"/>
        <v>0</v>
      </c>
      <c r="AD1057" s="98">
        <f t="shared" si="17"/>
        <v>0</v>
      </c>
    </row>
    <row r="1058" spans="1:30" ht="15" customHeight="1">
      <c r="A1058">
        <v>1</v>
      </c>
      <c r="B1058" s="994" t="str">
        <f>'06.01-ELETRICO E LUMINOTECNICO'!B541</f>
        <v>06.15.100.06</v>
      </c>
      <c r="C1058" s="1021" t="str">
        <f>'06.01-ELETRICO E LUMINOTECNICO'!C541</f>
        <v>DISJUNTOR MONOPOLAR TIPO DIN, CORRENTE NOMINAL DE 10A - FORNECIMENTO E INSTALAÇÃO. AF_07/2025</v>
      </c>
      <c r="D1058" s="1031">
        <f>'06.01-ELETRICO E LUMINOTECNICO'!H541</f>
        <v>0</v>
      </c>
      <c r="E1058" s="175"/>
      <c r="F1058" s="161">
        <f>$E$1058*$D$1058</f>
        <v>0</v>
      </c>
      <c r="G1058" s="176"/>
      <c r="H1058" s="167">
        <f>$G$1058*$D$1058</f>
        <v>0</v>
      </c>
      <c r="I1058" s="176"/>
      <c r="J1058" s="167">
        <f>$I$1058*$D$1058</f>
        <v>0</v>
      </c>
      <c r="K1058" s="176"/>
      <c r="L1058" s="167">
        <f>$K$1058*$D$1058</f>
        <v>0</v>
      </c>
      <c r="M1058" s="176"/>
      <c r="N1058" s="167">
        <f>$M$1058*$D$1058</f>
        <v>0</v>
      </c>
      <c r="O1058" s="176">
        <v>1</v>
      </c>
      <c r="P1058" s="167">
        <f>$O$1058*$D$1058</f>
        <v>0</v>
      </c>
      <c r="Q1058" s="176"/>
      <c r="R1058" s="167">
        <f>$Q$1058*$D$1058</f>
        <v>0</v>
      </c>
      <c r="S1058" s="176"/>
      <c r="T1058" s="167">
        <f>$S$1058*$D$1058</f>
        <v>0</v>
      </c>
      <c r="U1058" s="176"/>
      <c r="V1058" s="167">
        <f>$U$1058*$D$1058</f>
        <v>0</v>
      </c>
      <c r="W1058" s="176"/>
      <c r="X1058" s="167">
        <f>$W$1058*$D$1058</f>
        <v>0</v>
      </c>
      <c r="Y1058" s="176"/>
      <c r="Z1058" s="167">
        <f>$Y$1058*$D$1058</f>
        <v>0</v>
      </c>
      <c r="AA1058" s="176"/>
      <c r="AB1058" s="167">
        <f>$AA$1058*$D$1058</f>
        <v>0</v>
      </c>
      <c r="AC1058" s="98">
        <f t="shared" si="16"/>
        <v>0</v>
      </c>
    </row>
    <row r="1059" spans="1:30" ht="15" customHeight="1" thickBot="1">
      <c r="A1059">
        <v>2</v>
      </c>
      <c r="B1059" s="995"/>
      <c r="C1059" s="1022"/>
      <c r="D1059" s="995"/>
      <c r="E1059" s="162">
        <f>$E$1058</f>
        <v>0</v>
      </c>
      <c r="F1059" s="163">
        <f>$F$1058</f>
        <v>0</v>
      </c>
      <c r="G1059" s="164">
        <f>$G$1058+$E$1059</f>
        <v>0</v>
      </c>
      <c r="H1059" s="165">
        <f>$H$1058+$F$1059</f>
        <v>0</v>
      </c>
      <c r="I1059" s="164">
        <f>$I$1058+$G$1059</f>
        <v>0</v>
      </c>
      <c r="J1059" s="165">
        <f>$J$1058+$H$1059</f>
        <v>0</v>
      </c>
      <c r="K1059" s="164">
        <f>$K$1058+$I$1059</f>
        <v>0</v>
      </c>
      <c r="L1059" s="165">
        <f>$L$1058+$J$1059</f>
        <v>0</v>
      </c>
      <c r="M1059" s="164">
        <f>$M$1058+$K$1059</f>
        <v>0</v>
      </c>
      <c r="N1059" s="165">
        <f>$N$1058+$L$1059</f>
        <v>0</v>
      </c>
      <c r="O1059" s="164">
        <f>$O$1058+$M$1059</f>
        <v>1</v>
      </c>
      <c r="P1059" s="165">
        <f>$P$1058+$N$1059</f>
        <v>0</v>
      </c>
      <c r="Q1059" s="164">
        <f>$Q$1058+$O$1059</f>
        <v>1</v>
      </c>
      <c r="R1059" s="165">
        <f>$R$1058+$P$1059</f>
        <v>0</v>
      </c>
      <c r="S1059" s="164">
        <f>$S$1058+$Q$1059</f>
        <v>1</v>
      </c>
      <c r="T1059" s="165">
        <f>$T$1058+$R$1059</f>
        <v>0</v>
      </c>
      <c r="U1059" s="164">
        <f>$U$1058+$S$1059</f>
        <v>1</v>
      </c>
      <c r="V1059" s="165">
        <f>$V$1058+$T$1059</f>
        <v>0</v>
      </c>
      <c r="W1059" s="164">
        <f>$W$1058+$U$1059</f>
        <v>1</v>
      </c>
      <c r="X1059" s="165">
        <f>$X$1058+$V$1059</f>
        <v>0</v>
      </c>
      <c r="Y1059" s="164">
        <f>$Y$1058+$W$1059</f>
        <v>1</v>
      </c>
      <c r="Z1059" s="165">
        <f>$Z$1058+$X$1059</f>
        <v>0</v>
      </c>
      <c r="AA1059" s="164">
        <f>$AA$1058+$Y$1059</f>
        <v>1</v>
      </c>
      <c r="AB1059" s="165">
        <f>$AB$1058+$Z$1059</f>
        <v>0</v>
      </c>
      <c r="AC1059" s="98">
        <f t="shared" si="16"/>
        <v>0</v>
      </c>
    </row>
    <row r="1060" spans="1:30" ht="15" customHeight="1">
      <c r="A1060">
        <v>1</v>
      </c>
      <c r="B1060" s="994" t="str">
        <f>'06.01-ELETRICO E LUMINOTECNICO'!B542</f>
        <v>06.15.100.07</v>
      </c>
      <c r="C1060" s="1021" t="str">
        <f>'06.01-ELETRICO E LUMINOTECNICO'!C542</f>
        <v>DISJUNTOR MONOPOLAR TIPO DIN, CORRENTE NOMINAL DE 16A - FORNECIMENTO E INSTALAÇÃO. AF_07/2025</v>
      </c>
      <c r="D1060" s="1031">
        <f>'06.01-ELETRICO E LUMINOTECNICO'!H542</f>
        <v>0</v>
      </c>
      <c r="E1060" s="175"/>
      <c r="F1060" s="161">
        <f>$E$1060*$D$1060</f>
        <v>0</v>
      </c>
      <c r="G1060" s="176"/>
      <c r="H1060" s="167">
        <f>$G$1060*$D$1060</f>
        <v>0</v>
      </c>
      <c r="I1060" s="176"/>
      <c r="J1060" s="167">
        <f>$I$1060*$D$1060</f>
        <v>0</v>
      </c>
      <c r="K1060" s="176"/>
      <c r="L1060" s="167">
        <f>$K$1060*$D$1060</f>
        <v>0</v>
      </c>
      <c r="M1060" s="176"/>
      <c r="N1060" s="167">
        <f>$M$1060*$D$1060</f>
        <v>0</v>
      </c>
      <c r="O1060" s="176">
        <v>1</v>
      </c>
      <c r="P1060" s="167">
        <f>$O$1060*$D$1060</f>
        <v>0</v>
      </c>
      <c r="Q1060" s="176"/>
      <c r="R1060" s="167">
        <f>$Q$1060*$D$1060</f>
        <v>0</v>
      </c>
      <c r="S1060" s="176"/>
      <c r="T1060" s="167">
        <f>$S$1060*$D$1060</f>
        <v>0</v>
      </c>
      <c r="U1060" s="176"/>
      <c r="V1060" s="167">
        <f>$U$1060*$D$1060</f>
        <v>0</v>
      </c>
      <c r="W1060" s="176"/>
      <c r="X1060" s="167">
        <f>$W$1060*$D$1060</f>
        <v>0</v>
      </c>
      <c r="Y1060" s="176"/>
      <c r="Z1060" s="167">
        <f>$Y$1060*$D$1060</f>
        <v>0</v>
      </c>
      <c r="AA1060" s="176"/>
      <c r="AB1060" s="167">
        <f>$AA$1060*$D$1060</f>
        <v>0</v>
      </c>
      <c r="AC1060" s="98">
        <f t="shared" si="16"/>
        <v>0</v>
      </c>
    </row>
    <row r="1061" spans="1:30" ht="15" customHeight="1" thickBot="1">
      <c r="A1061">
        <v>2</v>
      </c>
      <c r="B1061" s="995"/>
      <c r="C1061" s="1022"/>
      <c r="D1061" s="995"/>
      <c r="E1061" s="162">
        <f>$E$1060</f>
        <v>0</v>
      </c>
      <c r="F1061" s="163">
        <f>$F$1060</f>
        <v>0</v>
      </c>
      <c r="G1061" s="164">
        <f>$G$1060+$E$1061</f>
        <v>0</v>
      </c>
      <c r="H1061" s="165">
        <f>$H$1060+$F$1061</f>
        <v>0</v>
      </c>
      <c r="I1061" s="164">
        <f>$I$1060+$G$1061</f>
        <v>0</v>
      </c>
      <c r="J1061" s="165">
        <f>$J$1060+$H$1061</f>
        <v>0</v>
      </c>
      <c r="K1061" s="164">
        <f>$K$1060+$I$1061</f>
        <v>0</v>
      </c>
      <c r="L1061" s="165">
        <f>$L$1060+$J$1061</f>
        <v>0</v>
      </c>
      <c r="M1061" s="164">
        <f>$M$1060+$K$1061</f>
        <v>0</v>
      </c>
      <c r="N1061" s="165">
        <f>$N$1060+$L$1061</f>
        <v>0</v>
      </c>
      <c r="O1061" s="164">
        <f>$O$1060+$M$1061</f>
        <v>1</v>
      </c>
      <c r="P1061" s="165">
        <f>$P$1060+$N$1061</f>
        <v>0</v>
      </c>
      <c r="Q1061" s="164">
        <f>$Q$1060+$O$1061</f>
        <v>1</v>
      </c>
      <c r="R1061" s="165">
        <f>$R$1060+$P$1061</f>
        <v>0</v>
      </c>
      <c r="S1061" s="164">
        <f>$S$1060+$Q$1061</f>
        <v>1</v>
      </c>
      <c r="T1061" s="165">
        <f>$T$1060+$R$1061</f>
        <v>0</v>
      </c>
      <c r="U1061" s="164">
        <f>$U$1060+$S$1061</f>
        <v>1</v>
      </c>
      <c r="V1061" s="165">
        <f>$V$1060+$T$1061</f>
        <v>0</v>
      </c>
      <c r="W1061" s="164">
        <f>$W$1060+$U$1061</f>
        <v>1</v>
      </c>
      <c r="X1061" s="165">
        <f>$X$1060+$V$1061</f>
        <v>0</v>
      </c>
      <c r="Y1061" s="164">
        <f>$Y$1060+$W$1061</f>
        <v>1</v>
      </c>
      <c r="Z1061" s="165">
        <f>$Z$1060+$X$1061</f>
        <v>0</v>
      </c>
      <c r="AA1061" s="164">
        <f>$AA$1060+$Y$1061</f>
        <v>1</v>
      </c>
      <c r="AB1061" s="165">
        <f>$AB$1060+$Z$1061</f>
        <v>0</v>
      </c>
      <c r="AC1061" s="98">
        <f t="shared" si="16"/>
        <v>0</v>
      </c>
    </row>
    <row r="1062" spans="1:30" ht="15" customHeight="1">
      <c r="A1062">
        <v>1</v>
      </c>
      <c r="B1062" s="994" t="str">
        <f>'06.01-ELETRICO E LUMINOTECNICO'!B543</f>
        <v>06.15.100.08</v>
      </c>
      <c r="C1062" s="1021" t="str">
        <f>'06.01-ELETRICO E LUMINOTECNICO'!C543</f>
        <v>DISJUNTOR MONOPOLAR TIPO DIN, CORRENTE NOMINAL DE 25A - FORNECIMENTO E INSTALAÇÃO. AF_07/2025</v>
      </c>
      <c r="D1062" s="1031">
        <f>'06.01-ELETRICO E LUMINOTECNICO'!H543</f>
        <v>0</v>
      </c>
      <c r="E1062" s="175"/>
      <c r="F1062" s="161">
        <f>$E$1062*$D$1062</f>
        <v>0</v>
      </c>
      <c r="G1062" s="176"/>
      <c r="H1062" s="167">
        <f>$G$1062*$D$1062</f>
        <v>0</v>
      </c>
      <c r="I1062" s="176"/>
      <c r="J1062" s="167">
        <f>$I$1062*$D$1062</f>
        <v>0</v>
      </c>
      <c r="K1062" s="176"/>
      <c r="L1062" s="167">
        <f>$K$1062*$D$1062</f>
        <v>0</v>
      </c>
      <c r="M1062" s="176"/>
      <c r="N1062" s="167">
        <f>$M$1062*$D$1062</f>
        <v>0</v>
      </c>
      <c r="O1062" s="176">
        <v>1</v>
      </c>
      <c r="P1062" s="167">
        <f>$O$1062*$D$1062</f>
        <v>0</v>
      </c>
      <c r="Q1062" s="176"/>
      <c r="R1062" s="167">
        <f>$Q$1062*$D$1062</f>
        <v>0</v>
      </c>
      <c r="S1062" s="176"/>
      <c r="T1062" s="167">
        <f>$S$1062*$D$1062</f>
        <v>0</v>
      </c>
      <c r="U1062" s="176"/>
      <c r="V1062" s="167">
        <f>$U$1062*$D$1062</f>
        <v>0</v>
      </c>
      <c r="W1062" s="176"/>
      <c r="X1062" s="167">
        <f>$W$1062*$D$1062</f>
        <v>0</v>
      </c>
      <c r="Y1062" s="176"/>
      <c r="Z1062" s="167">
        <f>$Y$1062*$D$1062</f>
        <v>0</v>
      </c>
      <c r="AA1062" s="176"/>
      <c r="AB1062" s="167">
        <f>$AA$1062*$D$1062</f>
        <v>0</v>
      </c>
      <c r="AC1062" s="98">
        <f t="shared" si="16"/>
        <v>0</v>
      </c>
    </row>
    <row r="1063" spans="1:30" ht="15" customHeight="1" thickBot="1">
      <c r="A1063">
        <v>2</v>
      </c>
      <c r="B1063" s="995"/>
      <c r="C1063" s="1022"/>
      <c r="D1063" s="995"/>
      <c r="E1063" s="162">
        <f>$E$1062</f>
        <v>0</v>
      </c>
      <c r="F1063" s="163">
        <f>$F$1062</f>
        <v>0</v>
      </c>
      <c r="G1063" s="164">
        <f>$G$1062+$E$1063</f>
        <v>0</v>
      </c>
      <c r="H1063" s="165">
        <f>$H$1062+$F$1063</f>
        <v>0</v>
      </c>
      <c r="I1063" s="164">
        <f>$I$1062+$G$1063</f>
        <v>0</v>
      </c>
      <c r="J1063" s="165">
        <f>$J$1062+$H$1063</f>
        <v>0</v>
      </c>
      <c r="K1063" s="164">
        <f>$K$1062+$I$1063</f>
        <v>0</v>
      </c>
      <c r="L1063" s="165">
        <f>$L$1062+$J$1063</f>
        <v>0</v>
      </c>
      <c r="M1063" s="164">
        <f>$M$1062+$K$1063</f>
        <v>0</v>
      </c>
      <c r="N1063" s="165">
        <f>$N$1062+$L$1063</f>
        <v>0</v>
      </c>
      <c r="O1063" s="164">
        <f>$O$1062+$M$1063</f>
        <v>1</v>
      </c>
      <c r="P1063" s="165">
        <f>$P$1062+$N$1063</f>
        <v>0</v>
      </c>
      <c r="Q1063" s="164">
        <f>$Q$1062+$O$1063</f>
        <v>1</v>
      </c>
      <c r="R1063" s="165">
        <f>$R$1062+$P$1063</f>
        <v>0</v>
      </c>
      <c r="S1063" s="164">
        <f>$S$1062+$Q$1063</f>
        <v>1</v>
      </c>
      <c r="T1063" s="165">
        <f>$T$1062+$R$1063</f>
        <v>0</v>
      </c>
      <c r="U1063" s="164">
        <f>$U$1062+$S$1063</f>
        <v>1</v>
      </c>
      <c r="V1063" s="165">
        <f>$V$1062+$T$1063</f>
        <v>0</v>
      </c>
      <c r="W1063" s="164">
        <f>$W$1062+$U$1063</f>
        <v>1</v>
      </c>
      <c r="X1063" s="165">
        <f>$X$1062+$V$1063</f>
        <v>0</v>
      </c>
      <c r="Y1063" s="164">
        <f>$Y$1062+$W$1063</f>
        <v>1</v>
      </c>
      <c r="Z1063" s="165">
        <f>$Z$1062+$X$1063</f>
        <v>0</v>
      </c>
      <c r="AA1063" s="164">
        <f>$AA$1062+$Y$1063</f>
        <v>1</v>
      </c>
      <c r="AB1063" s="165">
        <f>$AB$1062+$Z$1063</f>
        <v>0</v>
      </c>
      <c r="AC1063" s="98">
        <f t="shared" si="16"/>
        <v>0</v>
      </c>
    </row>
    <row r="1064" spans="1:30" ht="15" customHeight="1">
      <c r="A1064">
        <v>1</v>
      </c>
      <c r="B1064" s="994" t="str">
        <f>'06.01-ELETRICO E LUMINOTECNICO'!B544</f>
        <v>06.15.100.09</v>
      </c>
      <c r="C1064" s="1021" t="str">
        <f>'06.01-ELETRICO E LUMINOTECNICO'!C544</f>
        <v>DISJUNTOR BIPOLAR TIPO DIN, CORRENTE NOMINAL DE 10A - FORNECIMENTO E INSTALAÇÃO. AF_07/2025</v>
      </c>
      <c r="D1064" s="1031">
        <f>'06.01-ELETRICO E LUMINOTECNICO'!H544</f>
        <v>0</v>
      </c>
      <c r="E1064" s="175"/>
      <c r="F1064" s="161">
        <f>$E$1064*$D$1064</f>
        <v>0</v>
      </c>
      <c r="G1064" s="176"/>
      <c r="H1064" s="167">
        <f>$G$1064*$D$1064</f>
        <v>0</v>
      </c>
      <c r="I1064" s="176"/>
      <c r="J1064" s="167">
        <f>$I$1064*$D$1064</f>
        <v>0</v>
      </c>
      <c r="K1064" s="176"/>
      <c r="L1064" s="167">
        <f>$K$1064*$D$1064</f>
        <v>0</v>
      </c>
      <c r="M1064" s="176"/>
      <c r="N1064" s="167">
        <f>$M$1064*$D$1064</f>
        <v>0</v>
      </c>
      <c r="O1064" s="176">
        <v>1</v>
      </c>
      <c r="P1064" s="167">
        <f>$O$1064*$D$1064</f>
        <v>0</v>
      </c>
      <c r="Q1064" s="176"/>
      <c r="R1064" s="167">
        <f>$Q$1064*$D$1064</f>
        <v>0</v>
      </c>
      <c r="S1064" s="176"/>
      <c r="T1064" s="167">
        <f>$S$1064*$D$1064</f>
        <v>0</v>
      </c>
      <c r="U1064" s="176"/>
      <c r="V1064" s="167">
        <f>$U$1064*$D$1064</f>
        <v>0</v>
      </c>
      <c r="W1064" s="176"/>
      <c r="X1064" s="167">
        <f>$W$1064*$D$1064</f>
        <v>0</v>
      </c>
      <c r="Y1064" s="176"/>
      <c r="Z1064" s="167">
        <f>$Y$1064*$D$1064</f>
        <v>0</v>
      </c>
      <c r="AA1064" s="176"/>
      <c r="AB1064" s="167">
        <f>$AA$1064*$D$1064</f>
        <v>0</v>
      </c>
      <c r="AC1064" s="98">
        <f t="shared" si="16"/>
        <v>0</v>
      </c>
    </row>
    <row r="1065" spans="1:30" ht="15" customHeight="1" thickBot="1">
      <c r="A1065">
        <v>2</v>
      </c>
      <c r="B1065" s="995"/>
      <c r="C1065" s="1022"/>
      <c r="D1065" s="995"/>
      <c r="E1065" s="162">
        <f>$E$1064</f>
        <v>0</v>
      </c>
      <c r="F1065" s="163">
        <f>$F$1064</f>
        <v>0</v>
      </c>
      <c r="G1065" s="164">
        <f>$G$1064+$E$1065</f>
        <v>0</v>
      </c>
      <c r="H1065" s="165">
        <f>$H$1064+$F$1065</f>
        <v>0</v>
      </c>
      <c r="I1065" s="164">
        <f>$I$1064+$G$1065</f>
        <v>0</v>
      </c>
      <c r="J1065" s="165">
        <f>$J$1064+$H$1065</f>
        <v>0</v>
      </c>
      <c r="K1065" s="164">
        <f>$K$1064+$I$1065</f>
        <v>0</v>
      </c>
      <c r="L1065" s="165">
        <f>$L$1064+$J$1065</f>
        <v>0</v>
      </c>
      <c r="M1065" s="164">
        <f>$M$1064+$K$1065</f>
        <v>0</v>
      </c>
      <c r="N1065" s="165">
        <f>$N$1064+$L$1065</f>
        <v>0</v>
      </c>
      <c r="O1065" s="164">
        <f>$O$1064+$M$1065</f>
        <v>1</v>
      </c>
      <c r="P1065" s="165">
        <f>$P$1064+$N$1065</f>
        <v>0</v>
      </c>
      <c r="Q1065" s="164">
        <f>$Q$1064+$O$1065</f>
        <v>1</v>
      </c>
      <c r="R1065" s="165">
        <f>$R$1064+$P$1065</f>
        <v>0</v>
      </c>
      <c r="S1065" s="164">
        <f>$S$1064+$Q$1065</f>
        <v>1</v>
      </c>
      <c r="T1065" s="165">
        <f>$T$1064+$R$1065</f>
        <v>0</v>
      </c>
      <c r="U1065" s="164">
        <f>$U$1064+$S$1065</f>
        <v>1</v>
      </c>
      <c r="V1065" s="165">
        <f>$V$1064+$T$1065</f>
        <v>0</v>
      </c>
      <c r="W1065" s="164">
        <f>$W$1064+$U$1065</f>
        <v>1</v>
      </c>
      <c r="X1065" s="165">
        <f>$X$1064+$V$1065</f>
        <v>0</v>
      </c>
      <c r="Y1065" s="164">
        <f>$Y$1064+$W$1065</f>
        <v>1</v>
      </c>
      <c r="Z1065" s="165">
        <f>$Z$1064+$X$1065</f>
        <v>0</v>
      </c>
      <c r="AA1065" s="164">
        <f>$AA$1064+$Y$1065</f>
        <v>1</v>
      </c>
      <c r="AB1065" s="165">
        <f>$AB$1064+$Z$1065</f>
        <v>0</v>
      </c>
      <c r="AC1065" s="98">
        <f t="shared" si="16"/>
        <v>0</v>
      </c>
    </row>
    <row r="1066" spans="1:30" ht="15" customHeight="1">
      <c r="A1066">
        <v>1</v>
      </c>
      <c r="B1066" s="994" t="str">
        <f>'06.01-ELETRICO E LUMINOTECNICO'!B545</f>
        <v>06.15.100.10</v>
      </c>
      <c r="C1066" s="1021" t="str">
        <f>'06.01-ELETRICO E LUMINOTECNICO'!C545</f>
        <v>DISJUNTOR BIPOLAR TIPO DIN, CORRENTE NOMINAL DE 16A - FORNECIMENTO E INSTALAÇÃO. AF_07/2025</v>
      </c>
      <c r="D1066" s="1031">
        <f>'06.01-ELETRICO E LUMINOTECNICO'!H545</f>
        <v>0</v>
      </c>
      <c r="E1066" s="175"/>
      <c r="F1066" s="161">
        <f>$E$1066*$D$1066</f>
        <v>0</v>
      </c>
      <c r="G1066" s="176"/>
      <c r="H1066" s="167">
        <f>$G$1066*$D$1066</f>
        <v>0</v>
      </c>
      <c r="I1066" s="176"/>
      <c r="J1066" s="167">
        <f>$I$1066*$D$1066</f>
        <v>0</v>
      </c>
      <c r="K1066" s="176"/>
      <c r="L1066" s="167">
        <f>$K$1066*$D$1066</f>
        <v>0</v>
      </c>
      <c r="M1066" s="176"/>
      <c r="N1066" s="167">
        <f>$M$1066*$D$1066</f>
        <v>0</v>
      </c>
      <c r="O1066" s="176">
        <v>1</v>
      </c>
      <c r="P1066" s="167">
        <f>$O$1066*$D$1066</f>
        <v>0</v>
      </c>
      <c r="Q1066" s="176"/>
      <c r="R1066" s="167">
        <f>$Q$1066*$D$1066</f>
        <v>0</v>
      </c>
      <c r="S1066" s="176"/>
      <c r="T1066" s="167">
        <f>$S$1066*$D$1066</f>
        <v>0</v>
      </c>
      <c r="U1066" s="176"/>
      <c r="V1066" s="167">
        <f>$U$1066*$D$1066</f>
        <v>0</v>
      </c>
      <c r="W1066" s="176"/>
      <c r="X1066" s="167">
        <f>$W$1066*$D$1066</f>
        <v>0</v>
      </c>
      <c r="Y1066" s="176"/>
      <c r="Z1066" s="167">
        <f>$Y$1066*$D$1066</f>
        <v>0</v>
      </c>
      <c r="AA1066" s="176"/>
      <c r="AB1066" s="167">
        <f>$AA$1066*$D$1066</f>
        <v>0</v>
      </c>
      <c r="AC1066" s="98">
        <f t="shared" si="16"/>
        <v>0</v>
      </c>
    </row>
    <row r="1067" spans="1:30" ht="15" customHeight="1" thickBot="1">
      <c r="A1067">
        <v>2</v>
      </c>
      <c r="B1067" s="995"/>
      <c r="C1067" s="1022"/>
      <c r="D1067" s="995"/>
      <c r="E1067" s="162">
        <f>$E$1066</f>
        <v>0</v>
      </c>
      <c r="F1067" s="163">
        <f>$F$1066</f>
        <v>0</v>
      </c>
      <c r="G1067" s="164">
        <f>$G$1066+$E$1067</f>
        <v>0</v>
      </c>
      <c r="H1067" s="165">
        <f>$H$1066+$F$1067</f>
        <v>0</v>
      </c>
      <c r="I1067" s="164">
        <f>$I$1066+$G$1067</f>
        <v>0</v>
      </c>
      <c r="J1067" s="165">
        <f>$J$1066+$H$1067</f>
        <v>0</v>
      </c>
      <c r="K1067" s="164">
        <f>$K$1066+$I$1067</f>
        <v>0</v>
      </c>
      <c r="L1067" s="165">
        <f>$L$1066+$J$1067</f>
        <v>0</v>
      </c>
      <c r="M1067" s="164">
        <f>$M$1066+$K$1067</f>
        <v>0</v>
      </c>
      <c r="N1067" s="165">
        <f>$N$1066+$L$1067</f>
        <v>0</v>
      </c>
      <c r="O1067" s="164">
        <f>$O$1066+$M$1067</f>
        <v>1</v>
      </c>
      <c r="P1067" s="165">
        <f>$P$1066+$N$1067</f>
        <v>0</v>
      </c>
      <c r="Q1067" s="164">
        <f>$Q$1066+$O$1067</f>
        <v>1</v>
      </c>
      <c r="R1067" s="165">
        <f>$R$1066+$P$1067</f>
        <v>0</v>
      </c>
      <c r="S1067" s="164">
        <f>$S$1066+$Q$1067</f>
        <v>1</v>
      </c>
      <c r="T1067" s="165">
        <f>$T$1066+$R$1067</f>
        <v>0</v>
      </c>
      <c r="U1067" s="164">
        <f>$U$1066+$S$1067</f>
        <v>1</v>
      </c>
      <c r="V1067" s="165">
        <f>$V$1066+$T$1067</f>
        <v>0</v>
      </c>
      <c r="W1067" s="164">
        <f>$W$1066+$U$1067</f>
        <v>1</v>
      </c>
      <c r="X1067" s="165">
        <f>$X$1066+$V$1067</f>
        <v>0</v>
      </c>
      <c r="Y1067" s="164">
        <f>$Y$1066+$W$1067</f>
        <v>1</v>
      </c>
      <c r="Z1067" s="165">
        <f>$Z$1066+$X$1067</f>
        <v>0</v>
      </c>
      <c r="AA1067" s="164">
        <f>$AA$1066+$Y$1067</f>
        <v>1</v>
      </c>
      <c r="AB1067" s="165">
        <f>$AB$1066+$Z$1067</f>
        <v>0</v>
      </c>
      <c r="AC1067" s="98">
        <f t="shared" si="16"/>
        <v>0</v>
      </c>
    </row>
    <row r="1068" spans="1:30" ht="15" customHeight="1">
      <c r="A1068">
        <v>1</v>
      </c>
      <c r="B1068" s="994" t="str">
        <f>'06.01-ELETRICO E LUMINOTECNICO'!B546</f>
        <v>06.15.100.11</v>
      </c>
      <c r="C1068" s="1021" t="str">
        <f>'06.01-ELETRICO E LUMINOTECNICO'!C546</f>
        <v>DISJUNTOR BIPOLAR TIPO DIN, CORRENTE NOMINAL DE 10A - FORNECIMENTO E INSTALAÇÃO. AF_07/2025</v>
      </c>
      <c r="D1068" s="1031">
        <f>'06.01-ELETRICO E LUMINOTECNICO'!H546</f>
        <v>0</v>
      </c>
      <c r="E1068" s="175"/>
      <c r="F1068" s="161">
        <f>$E$1068*$D$1068</f>
        <v>0</v>
      </c>
      <c r="G1068" s="176"/>
      <c r="H1068" s="167">
        <f>$G$1068*$D$1068</f>
        <v>0</v>
      </c>
      <c r="I1068" s="176"/>
      <c r="J1068" s="167">
        <f>$I$1068*$D$1068</f>
        <v>0</v>
      </c>
      <c r="K1068" s="176"/>
      <c r="L1068" s="167">
        <f>$K$1068*$D$1068</f>
        <v>0</v>
      </c>
      <c r="M1068" s="176"/>
      <c r="N1068" s="167">
        <f>$M$1068*$D$1068</f>
        <v>0</v>
      </c>
      <c r="O1068" s="176">
        <v>1</v>
      </c>
      <c r="P1068" s="167">
        <f>$O$1068*$D$1068</f>
        <v>0</v>
      </c>
      <c r="Q1068" s="176"/>
      <c r="R1068" s="167">
        <f>$Q$1068*$D$1068</f>
        <v>0</v>
      </c>
      <c r="S1068" s="176"/>
      <c r="T1068" s="167">
        <f>$S$1068*$D$1068</f>
        <v>0</v>
      </c>
      <c r="U1068" s="176"/>
      <c r="V1068" s="167">
        <f>$U$1068*$D$1068</f>
        <v>0</v>
      </c>
      <c r="W1068" s="176"/>
      <c r="X1068" s="167">
        <f>$W$1068*$D$1068</f>
        <v>0</v>
      </c>
      <c r="Y1068" s="176"/>
      <c r="Z1068" s="167">
        <f>$Y$1068*$D$1068</f>
        <v>0</v>
      </c>
      <c r="AA1068" s="176"/>
      <c r="AB1068" s="167">
        <f>$AA$1068*$D$1068</f>
        <v>0</v>
      </c>
      <c r="AC1068" s="98">
        <f t="shared" si="16"/>
        <v>0</v>
      </c>
    </row>
    <row r="1069" spans="1:30" ht="15" customHeight="1" thickBot="1">
      <c r="A1069">
        <v>2</v>
      </c>
      <c r="B1069" s="995"/>
      <c r="C1069" s="1022"/>
      <c r="D1069" s="995"/>
      <c r="E1069" s="162">
        <f>$E$1068</f>
        <v>0</v>
      </c>
      <c r="F1069" s="163">
        <f>$F$1068</f>
        <v>0</v>
      </c>
      <c r="G1069" s="164">
        <f>$G$1068+$E$1069</f>
        <v>0</v>
      </c>
      <c r="H1069" s="165">
        <f>$H$1068+$F$1069</f>
        <v>0</v>
      </c>
      <c r="I1069" s="164">
        <f>$I$1068+$G$1069</f>
        <v>0</v>
      </c>
      <c r="J1069" s="165">
        <f>$J$1068+$H$1069</f>
        <v>0</v>
      </c>
      <c r="K1069" s="164">
        <f>$K$1068+$I$1069</f>
        <v>0</v>
      </c>
      <c r="L1069" s="165">
        <f>$L$1068+$J$1069</f>
        <v>0</v>
      </c>
      <c r="M1069" s="164">
        <f>$M$1068+$K$1069</f>
        <v>0</v>
      </c>
      <c r="N1069" s="165">
        <f>$N$1068+$L$1069</f>
        <v>0</v>
      </c>
      <c r="O1069" s="164">
        <f>$O$1068+$M$1069</f>
        <v>1</v>
      </c>
      <c r="P1069" s="165">
        <f>$P$1068+$N$1069</f>
        <v>0</v>
      </c>
      <c r="Q1069" s="164">
        <f>$Q$1068+$O$1069</f>
        <v>1</v>
      </c>
      <c r="R1069" s="165">
        <f>$R$1068+$P$1069</f>
        <v>0</v>
      </c>
      <c r="S1069" s="164">
        <f>$S$1068+$Q$1069</f>
        <v>1</v>
      </c>
      <c r="T1069" s="165">
        <f>$T$1068+$R$1069</f>
        <v>0</v>
      </c>
      <c r="U1069" s="164">
        <f>$U$1068+$S$1069</f>
        <v>1</v>
      </c>
      <c r="V1069" s="165">
        <f>$V$1068+$T$1069</f>
        <v>0</v>
      </c>
      <c r="W1069" s="164">
        <f>$W$1068+$U$1069</f>
        <v>1</v>
      </c>
      <c r="X1069" s="165">
        <f>$X$1068+$V$1069</f>
        <v>0</v>
      </c>
      <c r="Y1069" s="164">
        <f>$Y$1068+$W$1069</f>
        <v>1</v>
      </c>
      <c r="Z1069" s="165">
        <f>$Z$1068+$X$1069</f>
        <v>0</v>
      </c>
      <c r="AA1069" s="164">
        <f>$AA$1068+$Y$1069</f>
        <v>1</v>
      </c>
      <c r="AB1069" s="165">
        <f>$AB$1068+$Z$1069</f>
        <v>0</v>
      </c>
      <c r="AC1069" s="98">
        <f t="shared" si="16"/>
        <v>0</v>
      </c>
    </row>
    <row r="1070" spans="1:30" ht="15" customHeight="1">
      <c r="A1070">
        <v>1</v>
      </c>
      <c r="B1070" s="994" t="str">
        <f>'06.01-ELETRICO E LUMINOTECNICO'!B547</f>
        <v>06.15.100.12</v>
      </c>
      <c r="C1070" s="1021" t="str">
        <f>'06.01-ELETRICO E LUMINOTECNICO'!C547</f>
        <v>DISJUNTOR TRIPOLAR TIPO DIN, CORRENTE NOMINAL DE 20A - FORNECIMENTO E INSTALAÇÃO. AF_07/2025</v>
      </c>
      <c r="D1070" s="1031">
        <f>'06.01-ELETRICO E LUMINOTECNICO'!H547</f>
        <v>0</v>
      </c>
      <c r="E1070" s="175"/>
      <c r="F1070" s="161">
        <f>$E$1070*$D$1070</f>
        <v>0</v>
      </c>
      <c r="G1070" s="176"/>
      <c r="H1070" s="167">
        <f>$G$1070*$D$1070</f>
        <v>0</v>
      </c>
      <c r="I1070" s="176"/>
      <c r="J1070" s="167">
        <f>$I$1070*$D$1070</f>
        <v>0</v>
      </c>
      <c r="K1070" s="176"/>
      <c r="L1070" s="167">
        <f>$K$1070*$D$1070</f>
        <v>0</v>
      </c>
      <c r="M1070" s="176"/>
      <c r="N1070" s="167">
        <f>$M$1070*$D$1070</f>
        <v>0</v>
      </c>
      <c r="O1070" s="176">
        <v>1</v>
      </c>
      <c r="P1070" s="167">
        <f>$O$1070*$D$1070</f>
        <v>0</v>
      </c>
      <c r="Q1070" s="176"/>
      <c r="R1070" s="167">
        <f>$Q$1070*$D$1070</f>
        <v>0</v>
      </c>
      <c r="S1070" s="176"/>
      <c r="T1070" s="167">
        <f>$S$1070*$D$1070</f>
        <v>0</v>
      </c>
      <c r="U1070" s="176"/>
      <c r="V1070" s="167">
        <f>$U$1070*$D$1070</f>
        <v>0</v>
      </c>
      <c r="W1070" s="176"/>
      <c r="X1070" s="167">
        <f>$W$1070*$D$1070</f>
        <v>0</v>
      </c>
      <c r="Y1070" s="176"/>
      <c r="Z1070" s="167">
        <f>$Y$1070*$D$1070</f>
        <v>0</v>
      </c>
      <c r="AA1070" s="176"/>
      <c r="AB1070" s="167">
        <f>$AA$1070*$D$1070</f>
        <v>0</v>
      </c>
      <c r="AC1070" s="98">
        <f t="shared" si="16"/>
        <v>0</v>
      </c>
    </row>
    <row r="1071" spans="1:30" ht="15" customHeight="1" thickBot="1">
      <c r="A1071">
        <v>2</v>
      </c>
      <c r="B1071" s="995"/>
      <c r="C1071" s="1022"/>
      <c r="D1071" s="995"/>
      <c r="E1071" s="162">
        <f>$E$1070</f>
        <v>0</v>
      </c>
      <c r="F1071" s="163">
        <f>$F$1070</f>
        <v>0</v>
      </c>
      <c r="G1071" s="164">
        <f>$G$1070+$E$1071</f>
        <v>0</v>
      </c>
      <c r="H1071" s="165">
        <f>$H$1070+$F$1071</f>
        <v>0</v>
      </c>
      <c r="I1071" s="164">
        <f>$I$1070+$G$1071</f>
        <v>0</v>
      </c>
      <c r="J1071" s="165">
        <f>$J$1070+$H$1071</f>
        <v>0</v>
      </c>
      <c r="K1071" s="164">
        <f>$K$1070+$I$1071</f>
        <v>0</v>
      </c>
      <c r="L1071" s="165">
        <f>$L$1070+$J$1071</f>
        <v>0</v>
      </c>
      <c r="M1071" s="164">
        <f>$M$1070+$K$1071</f>
        <v>0</v>
      </c>
      <c r="N1071" s="165">
        <f>$N$1070+$L$1071</f>
        <v>0</v>
      </c>
      <c r="O1071" s="164">
        <f>$O$1070+$M$1071</f>
        <v>1</v>
      </c>
      <c r="P1071" s="165">
        <f>$P$1070+$N$1071</f>
        <v>0</v>
      </c>
      <c r="Q1071" s="164">
        <f>$Q$1070+$O$1071</f>
        <v>1</v>
      </c>
      <c r="R1071" s="165">
        <f>$R$1070+$P$1071</f>
        <v>0</v>
      </c>
      <c r="S1071" s="164">
        <f>$S$1070+$Q$1071</f>
        <v>1</v>
      </c>
      <c r="T1071" s="165">
        <f>$T$1070+$R$1071</f>
        <v>0</v>
      </c>
      <c r="U1071" s="164">
        <f>$U$1070+$S$1071</f>
        <v>1</v>
      </c>
      <c r="V1071" s="165">
        <f>$V$1070+$T$1071</f>
        <v>0</v>
      </c>
      <c r="W1071" s="164">
        <f>$W$1070+$U$1071</f>
        <v>1</v>
      </c>
      <c r="X1071" s="165">
        <f>$X$1070+$V$1071</f>
        <v>0</v>
      </c>
      <c r="Y1071" s="164">
        <f>$Y$1070+$W$1071</f>
        <v>1</v>
      </c>
      <c r="Z1071" s="165">
        <f>$Z$1070+$X$1071</f>
        <v>0</v>
      </c>
      <c r="AA1071" s="164">
        <f>$AA$1070+$Y$1071</f>
        <v>1</v>
      </c>
      <c r="AB1071" s="165">
        <f>$AB$1070+$Z$1071</f>
        <v>0</v>
      </c>
      <c r="AC1071" s="98">
        <f t="shared" si="16"/>
        <v>0</v>
      </c>
    </row>
    <row r="1072" spans="1:30" ht="15" customHeight="1">
      <c r="A1072">
        <v>1</v>
      </c>
      <c r="B1072" s="994" t="str">
        <f>'06.01-ELETRICO E LUMINOTECNICO'!B548</f>
        <v>06.15.100.13</v>
      </c>
      <c r="C1072" s="1021" t="str">
        <f>'06.01-ELETRICO E LUMINOTECNICO'!C548</f>
        <v>DISJUNTOR TRIPOLAR TIPO DIN, CORRENTE NOMINAL DE 25A - FORNECIMENTO E INSTALAÇÃO. AF_07/2025</v>
      </c>
      <c r="D1072" s="1031">
        <f>'06.01-ELETRICO E LUMINOTECNICO'!H548</f>
        <v>0</v>
      </c>
      <c r="E1072" s="175"/>
      <c r="F1072" s="161">
        <f>$E$1072*$D$1072</f>
        <v>0</v>
      </c>
      <c r="G1072" s="176"/>
      <c r="H1072" s="167">
        <f>$G$1072*$D$1072</f>
        <v>0</v>
      </c>
      <c r="I1072" s="176"/>
      <c r="J1072" s="167">
        <f>$I$1072*$D$1072</f>
        <v>0</v>
      </c>
      <c r="K1072" s="176"/>
      <c r="L1072" s="167">
        <f>$K$1072*$D$1072</f>
        <v>0</v>
      </c>
      <c r="M1072" s="176"/>
      <c r="N1072" s="167">
        <f>$M$1072*$D$1072</f>
        <v>0</v>
      </c>
      <c r="O1072" s="176">
        <v>1</v>
      </c>
      <c r="P1072" s="167">
        <f>$O$1072*$D$1072</f>
        <v>0</v>
      </c>
      <c r="Q1072" s="176"/>
      <c r="R1072" s="167">
        <f>$Q$1072*$D$1072</f>
        <v>0</v>
      </c>
      <c r="S1072" s="176"/>
      <c r="T1072" s="167">
        <f>$S$1072*$D$1072</f>
        <v>0</v>
      </c>
      <c r="U1072" s="176"/>
      <c r="V1072" s="167">
        <f>$U$1072*$D$1072</f>
        <v>0</v>
      </c>
      <c r="W1072" s="176"/>
      <c r="X1072" s="167">
        <f>$W$1072*$D$1072</f>
        <v>0</v>
      </c>
      <c r="Y1072" s="176"/>
      <c r="Z1072" s="167">
        <f>$Y$1072*$D$1072</f>
        <v>0</v>
      </c>
      <c r="AA1072" s="176"/>
      <c r="AB1072" s="167">
        <f>$AA$1072*$D$1072</f>
        <v>0</v>
      </c>
      <c r="AC1072" s="98">
        <f t="shared" si="16"/>
        <v>0</v>
      </c>
    </row>
    <row r="1073" spans="1:32" ht="14.65" customHeight="1" thickBot="1">
      <c r="A1073">
        <v>2</v>
      </c>
      <c r="B1073" s="995"/>
      <c r="C1073" s="1022"/>
      <c r="D1073" s="995"/>
      <c r="E1073" s="162">
        <f>$E$1072</f>
        <v>0</v>
      </c>
      <c r="F1073" s="163">
        <f>$F$1072</f>
        <v>0</v>
      </c>
      <c r="G1073" s="164">
        <f>$G$1072+$E$1073</f>
        <v>0</v>
      </c>
      <c r="H1073" s="165">
        <f>$H$1072+$F$1073</f>
        <v>0</v>
      </c>
      <c r="I1073" s="164">
        <f>$I$1072+$G$1073</f>
        <v>0</v>
      </c>
      <c r="J1073" s="165">
        <f>$J$1072+$H$1073</f>
        <v>0</v>
      </c>
      <c r="K1073" s="164">
        <f>$K$1072+$I$1073</f>
        <v>0</v>
      </c>
      <c r="L1073" s="165">
        <f>$L$1072+$J$1073</f>
        <v>0</v>
      </c>
      <c r="M1073" s="164">
        <f>$M$1072+$K$1073</f>
        <v>0</v>
      </c>
      <c r="N1073" s="165">
        <f>$N$1072+$L$1073</f>
        <v>0</v>
      </c>
      <c r="O1073" s="164">
        <f>$O$1072+$M$1073</f>
        <v>1</v>
      </c>
      <c r="P1073" s="165">
        <f>$P$1072+$N$1073</f>
        <v>0</v>
      </c>
      <c r="Q1073" s="164">
        <f>$Q$1072+$O$1073</f>
        <v>1</v>
      </c>
      <c r="R1073" s="165">
        <f>$R$1072+$P$1073</f>
        <v>0</v>
      </c>
      <c r="S1073" s="164">
        <f>$S$1072+$Q$1073</f>
        <v>1</v>
      </c>
      <c r="T1073" s="165">
        <f>$T$1072+$R$1073</f>
        <v>0</v>
      </c>
      <c r="U1073" s="164">
        <f>$U$1072+$S$1073</f>
        <v>1</v>
      </c>
      <c r="V1073" s="165">
        <f>$V$1072+$T$1073</f>
        <v>0</v>
      </c>
      <c r="W1073" s="164">
        <f>$W$1072+$U$1073</f>
        <v>1</v>
      </c>
      <c r="X1073" s="165">
        <f>$X$1072+$V$1073</f>
        <v>0</v>
      </c>
      <c r="Y1073" s="164">
        <f>$Y$1072+$W$1073</f>
        <v>1</v>
      </c>
      <c r="Z1073" s="165">
        <f>$Z$1072+$X$1073</f>
        <v>0</v>
      </c>
      <c r="AA1073" s="164">
        <f>$AA$1072+$Y$1073</f>
        <v>1</v>
      </c>
      <c r="AB1073" s="165">
        <f>$AB$1072+$Z$1073</f>
        <v>0</v>
      </c>
      <c r="AC1073" s="98">
        <f t="shared" si="16"/>
        <v>0</v>
      </c>
    </row>
    <row r="1074" spans="1:32" ht="14.65" customHeight="1">
      <c r="A1074">
        <v>1</v>
      </c>
      <c r="B1074" s="994" t="str">
        <f>'06.01-ELETRICO E LUMINOTECNICO'!B549</f>
        <v>06.15.100.14</v>
      </c>
      <c r="C1074" s="1021" t="str">
        <f>'06.01-ELETRICO E LUMINOTECNICO'!C549</f>
        <v>DISJUNTOR TRIPOLAR TIPO DIN, CORRENTE NOMINAL DE 40A - FORNECIMENTO E INSTALAÇÃO. AF_07/2025</v>
      </c>
      <c r="D1074" s="1031">
        <f>'06.01-ELETRICO E LUMINOTECNICO'!H549</f>
        <v>0</v>
      </c>
      <c r="E1074" s="175"/>
      <c r="F1074" s="161">
        <f>$E$1074*$D$1074</f>
        <v>0</v>
      </c>
      <c r="G1074" s="176"/>
      <c r="H1074" s="167">
        <f>$G$1074*$D$1074</f>
        <v>0</v>
      </c>
      <c r="I1074" s="176"/>
      <c r="J1074" s="167">
        <f>$I$1074*$D$1074</f>
        <v>0</v>
      </c>
      <c r="K1074" s="176"/>
      <c r="L1074" s="167">
        <f>$K$1074*$D$1074</f>
        <v>0</v>
      </c>
      <c r="M1074" s="176"/>
      <c r="N1074" s="167">
        <f>$M$1074*$D$1074</f>
        <v>0</v>
      </c>
      <c r="O1074" s="176">
        <v>1</v>
      </c>
      <c r="P1074" s="167">
        <f>$O$1074*$D$1074</f>
        <v>0</v>
      </c>
      <c r="Q1074" s="176"/>
      <c r="R1074" s="167">
        <f>$Q$1074*$D$1074</f>
        <v>0</v>
      </c>
      <c r="S1074" s="176"/>
      <c r="T1074" s="167">
        <f>$S$1074*$D$1074</f>
        <v>0</v>
      </c>
      <c r="U1074" s="176"/>
      <c r="V1074" s="167">
        <f>$U$1074*$D$1074</f>
        <v>0</v>
      </c>
      <c r="W1074" s="176"/>
      <c r="X1074" s="167">
        <f>$W$1074*$D$1074</f>
        <v>0</v>
      </c>
      <c r="Y1074" s="176"/>
      <c r="Z1074" s="167">
        <f>$Y$1074*$D$1074</f>
        <v>0</v>
      </c>
      <c r="AA1074" s="176"/>
      <c r="AB1074" s="167">
        <f>$AA$1074*$D$1074</f>
        <v>0</v>
      </c>
      <c r="AC1074" s="98">
        <f t="shared" si="16"/>
        <v>0</v>
      </c>
    </row>
    <row r="1075" spans="1:32" ht="14.65" customHeight="1" thickBot="1">
      <c r="A1075">
        <v>2</v>
      </c>
      <c r="B1075" s="995"/>
      <c r="C1075" s="1022"/>
      <c r="D1075" s="995"/>
      <c r="E1075" s="162">
        <f>$E$1074</f>
        <v>0</v>
      </c>
      <c r="F1075" s="163">
        <f>$F$1074</f>
        <v>0</v>
      </c>
      <c r="G1075" s="164">
        <f>$G$1074+$E$1075</f>
        <v>0</v>
      </c>
      <c r="H1075" s="165">
        <f>$H$1074+$F$1075</f>
        <v>0</v>
      </c>
      <c r="I1075" s="164">
        <f>$I$1074+$G$1075</f>
        <v>0</v>
      </c>
      <c r="J1075" s="165">
        <f>$J$1074+$H$1075</f>
        <v>0</v>
      </c>
      <c r="K1075" s="164">
        <f>$K$1074+$I$1075</f>
        <v>0</v>
      </c>
      <c r="L1075" s="165">
        <f>$L$1074+$J$1075</f>
        <v>0</v>
      </c>
      <c r="M1075" s="164">
        <f>$M$1074+$K$1075</f>
        <v>0</v>
      </c>
      <c r="N1075" s="165">
        <f>$N$1074+$L$1075</f>
        <v>0</v>
      </c>
      <c r="O1075" s="164">
        <f>$O$1074+$M$1075</f>
        <v>1</v>
      </c>
      <c r="P1075" s="165">
        <f>$P$1074+$N$1075</f>
        <v>0</v>
      </c>
      <c r="Q1075" s="164">
        <f>$Q$1074+$O$1075</f>
        <v>1</v>
      </c>
      <c r="R1075" s="165">
        <f>$R$1074+$P$1075</f>
        <v>0</v>
      </c>
      <c r="S1075" s="164">
        <f>$S$1074+$Q$1075</f>
        <v>1</v>
      </c>
      <c r="T1075" s="165">
        <f>$T$1074+$R$1075</f>
        <v>0</v>
      </c>
      <c r="U1075" s="164">
        <f>$U$1074+$S$1075</f>
        <v>1</v>
      </c>
      <c r="V1075" s="165">
        <f>$V$1074+$T$1075</f>
        <v>0</v>
      </c>
      <c r="W1075" s="164">
        <f>$W$1074+$U$1075</f>
        <v>1</v>
      </c>
      <c r="X1075" s="165">
        <f>$X$1074+$V$1075</f>
        <v>0</v>
      </c>
      <c r="Y1075" s="164">
        <f>$Y$1074+$W$1075</f>
        <v>1</v>
      </c>
      <c r="Z1075" s="165">
        <f>$Z$1074+$X$1075</f>
        <v>0</v>
      </c>
      <c r="AA1075" s="164">
        <f>$AA$1074+$Y$1075</f>
        <v>1</v>
      </c>
      <c r="AB1075" s="165">
        <f>$AB$1074+$Z$1075</f>
        <v>0</v>
      </c>
      <c r="AC1075" s="98">
        <f t="shared" si="16"/>
        <v>0</v>
      </c>
    </row>
    <row r="1076" spans="1:32" ht="14.65" customHeight="1">
      <c r="A1076">
        <v>1</v>
      </c>
      <c r="B1076" s="994" t="str">
        <f>'06.01-ELETRICO E LUMINOTECNICO'!B550</f>
        <v>06.15.100.15</v>
      </c>
      <c r="C1076" s="1021" t="str">
        <f>'06.01-ELETRICO E LUMINOTECNICO'!C550</f>
        <v>DISJUNTOR TRIPOLAR TIPO DIN, CORRENTE NOMINAL DE 50A - FORNECIMENTO E INSTALAÇÃO. AF_07/2025</v>
      </c>
      <c r="D1076" s="1031">
        <f>'06.01-ELETRICO E LUMINOTECNICO'!H550</f>
        <v>0</v>
      </c>
      <c r="E1076" s="175"/>
      <c r="F1076" s="161">
        <f>$E$1076*$D$1076</f>
        <v>0</v>
      </c>
      <c r="G1076" s="176"/>
      <c r="H1076" s="167">
        <f>$G$1076*$D$1076</f>
        <v>0</v>
      </c>
      <c r="I1076" s="176"/>
      <c r="J1076" s="167">
        <f>$I$1076*$D$1076</f>
        <v>0</v>
      </c>
      <c r="K1076" s="176"/>
      <c r="L1076" s="167">
        <f>$K$1076*$D$1076</f>
        <v>0</v>
      </c>
      <c r="M1076" s="176"/>
      <c r="N1076" s="167">
        <f>$M$1076*$D$1076</f>
        <v>0</v>
      </c>
      <c r="O1076" s="176">
        <v>1</v>
      </c>
      <c r="P1076" s="167">
        <f>$O$1076*$D$1076</f>
        <v>0</v>
      </c>
      <c r="Q1076" s="176"/>
      <c r="R1076" s="167">
        <f>$Q$1076*$D$1076</f>
        <v>0</v>
      </c>
      <c r="S1076" s="176"/>
      <c r="T1076" s="167">
        <f>$S$1076*$D$1076</f>
        <v>0</v>
      </c>
      <c r="U1076" s="176"/>
      <c r="V1076" s="167">
        <f>$U$1076*$D$1076</f>
        <v>0</v>
      </c>
      <c r="W1076" s="176"/>
      <c r="X1076" s="167">
        <f>$W$1076*$D$1076</f>
        <v>0</v>
      </c>
      <c r="Y1076" s="176"/>
      <c r="Z1076" s="167">
        <f>$Y$1076*$D$1076</f>
        <v>0</v>
      </c>
      <c r="AA1076" s="176"/>
      <c r="AB1076" s="167">
        <f>$AA$1076*$D$1076</f>
        <v>0</v>
      </c>
      <c r="AC1076" s="98">
        <f t="shared" si="16"/>
        <v>0</v>
      </c>
    </row>
    <row r="1077" spans="1:32" ht="14.65" customHeight="1" thickBot="1">
      <c r="A1077">
        <v>2</v>
      </c>
      <c r="B1077" s="995"/>
      <c r="C1077" s="1022"/>
      <c r="D1077" s="995"/>
      <c r="E1077" s="162">
        <f>$E$1076</f>
        <v>0</v>
      </c>
      <c r="F1077" s="163">
        <f>$F$1076</f>
        <v>0</v>
      </c>
      <c r="G1077" s="164">
        <f>$G$1076+$E$1077</f>
        <v>0</v>
      </c>
      <c r="H1077" s="165">
        <f>$H$1076+$F$1077</f>
        <v>0</v>
      </c>
      <c r="I1077" s="164">
        <f>$I$1076+$G$1077</f>
        <v>0</v>
      </c>
      <c r="J1077" s="165">
        <f>$J$1076+$H$1077</f>
        <v>0</v>
      </c>
      <c r="K1077" s="164">
        <f>$K$1076+$I$1077</f>
        <v>0</v>
      </c>
      <c r="L1077" s="165">
        <f>$L$1076+$J$1077</f>
        <v>0</v>
      </c>
      <c r="M1077" s="164">
        <f>$M$1076+$K$1077</f>
        <v>0</v>
      </c>
      <c r="N1077" s="165">
        <f>$N$1076+$L$1077</f>
        <v>0</v>
      </c>
      <c r="O1077" s="164">
        <f>$O$1076+$M$1077</f>
        <v>1</v>
      </c>
      <c r="P1077" s="165">
        <f>$P$1076+$N$1077</f>
        <v>0</v>
      </c>
      <c r="Q1077" s="164">
        <f>$Q$1076+$O$1077</f>
        <v>1</v>
      </c>
      <c r="R1077" s="165">
        <f>$R$1076+$P$1077</f>
        <v>0</v>
      </c>
      <c r="S1077" s="164">
        <f>$S$1076+$Q$1077</f>
        <v>1</v>
      </c>
      <c r="T1077" s="165">
        <f>$T$1076+$R$1077</f>
        <v>0</v>
      </c>
      <c r="U1077" s="164">
        <f>$U$1076+$S$1077</f>
        <v>1</v>
      </c>
      <c r="V1077" s="165">
        <f>$V$1076+$T$1077</f>
        <v>0</v>
      </c>
      <c r="W1077" s="164">
        <f>$W$1076+$U$1077</f>
        <v>1</v>
      </c>
      <c r="X1077" s="165">
        <f>$X$1076+$V$1077</f>
        <v>0</v>
      </c>
      <c r="Y1077" s="164">
        <f>$Y$1076+$W$1077</f>
        <v>1</v>
      </c>
      <c r="Z1077" s="165">
        <f>$Z$1076+$X$1077</f>
        <v>0</v>
      </c>
      <c r="AA1077" s="164">
        <f>$AA$1076+$Y$1077</f>
        <v>1</v>
      </c>
      <c r="AB1077" s="165">
        <f>$AB$1076+$Z$1077</f>
        <v>0</v>
      </c>
      <c r="AC1077" s="98">
        <f t="shared" si="16"/>
        <v>0</v>
      </c>
    </row>
    <row r="1078" spans="1:32" ht="14.65" customHeight="1">
      <c r="A1078">
        <v>1</v>
      </c>
      <c r="B1078" s="994" t="str">
        <f>'06.01-ELETRICO E LUMINOTECNICO'!B551</f>
        <v>06.15.100.16</v>
      </c>
      <c r="C1078" s="1021" t="str">
        <f>'06.01-ELETRICO E LUMINOTECNICO'!C551</f>
        <v>DISJUNTOR TRIPOLAR TIPO DIN, CORRENTE NOMINAL DE 63A - FORNECIMENTO E INSTALAÇÃO</v>
      </c>
      <c r="D1078" s="1031">
        <f>'06.01-ELETRICO E LUMINOTECNICO'!H551</f>
        <v>0</v>
      </c>
      <c r="E1078" s="175"/>
      <c r="F1078" s="161">
        <f>$E$1078*$D$1078</f>
        <v>0</v>
      </c>
      <c r="G1078" s="176"/>
      <c r="H1078" s="167">
        <f>$G$1078*$D$1078</f>
        <v>0</v>
      </c>
      <c r="I1078" s="176"/>
      <c r="J1078" s="167">
        <f>$I$1078*$D$1078</f>
        <v>0</v>
      </c>
      <c r="K1078" s="176"/>
      <c r="L1078" s="167">
        <f>$K$1078*$D$1078</f>
        <v>0</v>
      </c>
      <c r="M1078" s="176"/>
      <c r="N1078" s="167">
        <f>$M$1078*$D$1078</f>
        <v>0</v>
      </c>
      <c r="O1078" s="176">
        <v>1</v>
      </c>
      <c r="P1078" s="167">
        <f>$O$1078*$D$1078</f>
        <v>0</v>
      </c>
      <c r="Q1078" s="176"/>
      <c r="R1078" s="167">
        <f>$Q$1078*$D$1078</f>
        <v>0</v>
      </c>
      <c r="S1078" s="176"/>
      <c r="T1078" s="167">
        <f>$S$1078*$D$1078</f>
        <v>0</v>
      </c>
      <c r="U1078" s="176"/>
      <c r="V1078" s="167">
        <f>$U$1078*$D$1078</f>
        <v>0</v>
      </c>
      <c r="W1078" s="176"/>
      <c r="X1078" s="167">
        <f>$W$1078*$D$1078</f>
        <v>0</v>
      </c>
      <c r="Y1078" s="176"/>
      <c r="Z1078" s="167">
        <f>$Y$1078*$D$1078</f>
        <v>0</v>
      </c>
      <c r="AA1078" s="176"/>
      <c r="AB1078" s="167">
        <f>$AA$1078*$D$1078</f>
        <v>0</v>
      </c>
      <c r="AC1078" s="98">
        <f t="shared" si="16"/>
        <v>0</v>
      </c>
    </row>
    <row r="1079" spans="1:32" ht="14.65" customHeight="1" thickBot="1">
      <c r="A1079">
        <v>2</v>
      </c>
      <c r="B1079" s="995"/>
      <c r="C1079" s="1022"/>
      <c r="D1079" s="995"/>
      <c r="E1079" s="162">
        <f>$E$1078</f>
        <v>0</v>
      </c>
      <c r="F1079" s="163">
        <f>$F$1078</f>
        <v>0</v>
      </c>
      <c r="G1079" s="164">
        <f>$G$1078+$E$1079</f>
        <v>0</v>
      </c>
      <c r="H1079" s="165">
        <f>$H$1078+$F$1079</f>
        <v>0</v>
      </c>
      <c r="I1079" s="164">
        <f>$I$1078+$G$1079</f>
        <v>0</v>
      </c>
      <c r="J1079" s="165">
        <f>$J$1078+$H$1079</f>
        <v>0</v>
      </c>
      <c r="K1079" s="164">
        <f>$K$1078+$I$1079</f>
        <v>0</v>
      </c>
      <c r="L1079" s="165">
        <f>$L$1078+$J$1079</f>
        <v>0</v>
      </c>
      <c r="M1079" s="164">
        <f>$M$1078+$K$1079</f>
        <v>0</v>
      </c>
      <c r="N1079" s="165">
        <f>$N$1078+$L$1079</f>
        <v>0</v>
      </c>
      <c r="O1079" s="164">
        <f>$O$1078+$M$1079</f>
        <v>1</v>
      </c>
      <c r="P1079" s="165">
        <f>$P$1078+$N$1079</f>
        <v>0</v>
      </c>
      <c r="Q1079" s="164">
        <f>$Q$1078+$O$1079</f>
        <v>1</v>
      </c>
      <c r="R1079" s="165">
        <f>$R$1078+$P$1079</f>
        <v>0</v>
      </c>
      <c r="S1079" s="164">
        <f>$S$1078+$Q$1079</f>
        <v>1</v>
      </c>
      <c r="T1079" s="165">
        <f>$T$1078+$R$1079</f>
        <v>0</v>
      </c>
      <c r="U1079" s="164">
        <f>$U$1078+$S$1079</f>
        <v>1</v>
      </c>
      <c r="V1079" s="165">
        <f>$V$1078+$T$1079</f>
        <v>0</v>
      </c>
      <c r="W1079" s="164">
        <f>$W$1078+$U$1079</f>
        <v>1</v>
      </c>
      <c r="X1079" s="165">
        <f>$X$1078+$V$1079</f>
        <v>0</v>
      </c>
      <c r="Y1079" s="164">
        <f>$Y$1078+$W$1079</f>
        <v>1</v>
      </c>
      <c r="Z1079" s="165">
        <f>$Z$1078+$X$1079</f>
        <v>0</v>
      </c>
      <c r="AA1079" s="164">
        <f>$AA$1078+$Y$1079</f>
        <v>1</v>
      </c>
      <c r="AB1079" s="165">
        <f>$AB$1078+$Z$1079</f>
        <v>0</v>
      </c>
      <c r="AC1079" s="98">
        <f t="shared" si="16"/>
        <v>0</v>
      </c>
    </row>
    <row r="1080" spans="1:32" ht="14.65" customHeight="1">
      <c r="A1080">
        <v>1</v>
      </c>
      <c r="B1080" s="994" t="str">
        <f>'06.01-ELETRICO E LUMINOTECNICO'!B552</f>
        <v>06.15.100.17</v>
      </c>
      <c r="C1080" s="1021" t="str">
        <f>'06.01-ELETRICO E LUMINOTECNICO'!C552</f>
        <v>DISJUNTOR TERMOMAGNÉTICO TRIPOLAR, CORRENTE NOMINAL DE 125A - FORNECIMENTO E INSTALAÇÃO. AF_07/2025</v>
      </c>
      <c r="D1080" s="1031">
        <f>'06.01-ELETRICO E LUMINOTECNICO'!H552</f>
        <v>0</v>
      </c>
      <c r="E1080" s="175"/>
      <c r="F1080" s="161">
        <f>$E$1080*$D$1080</f>
        <v>0</v>
      </c>
      <c r="G1080" s="176"/>
      <c r="H1080" s="167">
        <f>$G$1080*$D$1080</f>
        <v>0</v>
      </c>
      <c r="I1080" s="176"/>
      <c r="J1080" s="167">
        <f>$I$1080*$D$1080</f>
        <v>0</v>
      </c>
      <c r="K1080" s="176"/>
      <c r="L1080" s="167">
        <f>$K$1080*$D$1080</f>
        <v>0</v>
      </c>
      <c r="M1080" s="176"/>
      <c r="N1080" s="167">
        <f>$M$1080*$D$1080</f>
        <v>0</v>
      </c>
      <c r="O1080" s="176">
        <v>1</v>
      </c>
      <c r="P1080" s="167">
        <f>$O$1080*$D$1080</f>
        <v>0</v>
      </c>
      <c r="Q1080" s="176"/>
      <c r="R1080" s="167">
        <f>$Q$1080*$D$1080</f>
        <v>0</v>
      </c>
      <c r="S1080" s="176"/>
      <c r="T1080" s="167">
        <f>$S$1080*$D$1080</f>
        <v>0</v>
      </c>
      <c r="U1080" s="176"/>
      <c r="V1080" s="167">
        <f>$U$1080*$D$1080</f>
        <v>0</v>
      </c>
      <c r="W1080" s="176"/>
      <c r="X1080" s="167">
        <f>$W$1080*$D$1080</f>
        <v>0</v>
      </c>
      <c r="Y1080" s="176"/>
      <c r="Z1080" s="167">
        <f>$Y$1080*$D$1080</f>
        <v>0</v>
      </c>
      <c r="AA1080" s="176"/>
      <c r="AB1080" s="167">
        <f>$AA$1080*$D$1080</f>
        <v>0</v>
      </c>
      <c r="AC1080" s="98">
        <f t="shared" si="16"/>
        <v>0</v>
      </c>
    </row>
    <row r="1081" spans="1:32" ht="14.65" customHeight="1" thickBot="1">
      <c r="A1081">
        <v>2</v>
      </c>
      <c r="B1081" s="995"/>
      <c r="C1081" s="1022"/>
      <c r="D1081" s="995"/>
      <c r="E1081" s="162">
        <f>$E$1080</f>
        <v>0</v>
      </c>
      <c r="F1081" s="163">
        <f>$F$1080</f>
        <v>0</v>
      </c>
      <c r="G1081" s="164">
        <f>$G$1080+$E$1081</f>
        <v>0</v>
      </c>
      <c r="H1081" s="165">
        <f>$H$1080+$F$1081</f>
        <v>0</v>
      </c>
      <c r="I1081" s="164">
        <f>$I$1080+$G$1081</f>
        <v>0</v>
      </c>
      <c r="J1081" s="165">
        <f>$J$1080+$H$1081</f>
        <v>0</v>
      </c>
      <c r="K1081" s="164">
        <f>$K$1080+$I$1081</f>
        <v>0</v>
      </c>
      <c r="L1081" s="165">
        <f>$L$1080+$J$1081</f>
        <v>0</v>
      </c>
      <c r="M1081" s="164">
        <f>$M$1080+$K$1081</f>
        <v>0</v>
      </c>
      <c r="N1081" s="165">
        <f>$N$1080+$L$1081</f>
        <v>0</v>
      </c>
      <c r="O1081" s="164">
        <f>$O$1080+$M$1081</f>
        <v>1</v>
      </c>
      <c r="P1081" s="165">
        <f>$P$1080+$N$1081</f>
        <v>0</v>
      </c>
      <c r="Q1081" s="164">
        <f>$Q$1080+$O$1081</f>
        <v>1</v>
      </c>
      <c r="R1081" s="165">
        <f>$R$1080+$P$1081</f>
        <v>0</v>
      </c>
      <c r="S1081" s="164">
        <f>$S$1080+$Q$1081</f>
        <v>1</v>
      </c>
      <c r="T1081" s="165">
        <f>$T$1080+$R$1081</f>
        <v>0</v>
      </c>
      <c r="U1081" s="164">
        <f>$U$1080+$S$1081</f>
        <v>1</v>
      </c>
      <c r="V1081" s="165">
        <f>$V$1080+$T$1081</f>
        <v>0</v>
      </c>
      <c r="W1081" s="164">
        <f>$W$1080+$U$1081</f>
        <v>1</v>
      </c>
      <c r="X1081" s="165">
        <f>$X$1080+$V$1081</f>
        <v>0</v>
      </c>
      <c r="Y1081" s="164">
        <f>$Y$1080+$W$1081</f>
        <v>1</v>
      </c>
      <c r="Z1081" s="165">
        <f>$Z$1080+$X$1081</f>
        <v>0</v>
      </c>
      <c r="AA1081" s="164">
        <f>$AA$1080+$Y$1081</f>
        <v>1</v>
      </c>
      <c r="AB1081" s="165">
        <f>$AB$1080+$Z$1081</f>
        <v>0</v>
      </c>
      <c r="AC1081" s="98">
        <f t="shared" si="16"/>
        <v>0</v>
      </c>
    </row>
    <row r="1082" spans="1:32" ht="15" customHeight="1">
      <c r="A1082">
        <v>1</v>
      </c>
      <c r="B1082" s="994" t="str">
        <f>'06.01-ELETRICO E LUMINOTECNICO'!B553</f>
        <v>06.15.100.18</v>
      </c>
      <c r="C1082" s="1021" t="str">
        <f>'06.01-ELETRICO E LUMINOTECNICO'!C553</f>
        <v>CABO DE COBRE FLEXÍVEL ISOLADO, 4 MM², ANTI-CHAMA 450/750 V, PARA CIRCUITOS TERMINAIS - FORNECIMENTO E INSTALAÇÃO. AF_03/2023</v>
      </c>
      <c r="D1082" s="1031">
        <f>'06.01-ELETRICO E LUMINOTECNICO'!H553</f>
        <v>0</v>
      </c>
      <c r="E1082" s="175"/>
      <c r="F1082" s="161">
        <f>$E$1082*$D$1082</f>
        <v>0</v>
      </c>
      <c r="G1082" s="176"/>
      <c r="H1082" s="167">
        <f>$G$1082*$D$1082</f>
        <v>0</v>
      </c>
      <c r="I1082" s="176"/>
      <c r="J1082" s="167">
        <f>$I$1082*$D$1082</f>
        <v>0</v>
      </c>
      <c r="K1082" s="176"/>
      <c r="L1082" s="167">
        <f>$K$1082*$D$1082</f>
        <v>0</v>
      </c>
      <c r="M1082" s="176"/>
      <c r="N1082" s="167">
        <f>$M$1082*$D$1082</f>
        <v>0</v>
      </c>
      <c r="O1082" s="176">
        <v>1</v>
      </c>
      <c r="P1082" s="167">
        <f>$O$1082*$D$1082</f>
        <v>0</v>
      </c>
      <c r="Q1082" s="176"/>
      <c r="R1082" s="167">
        <f>$Q$1082*$D$1082</f>
        <v>0</v>
      </c>
      <c r="S1082" s="176"/>
      <c r="T1082" s="167">
        <f>$S$1082*$D$1082</f>
        <v>0</v>
      </c>
      <c r="U1082" s="176"/>
      <c r="V1082" s="167">
        <f>$U$1082*$D$1082</f>
        <v>0</v>
      </c>
      <c r="W1082" s="176"/>
      <c r="X1082" s="167">
        <f>$W$1082*$D$1082</f>
        <v>0</v>
      </c>
      <c r="Y1082" s="176"/>
      <c r="Z1082" s="167">
        <f>$Y$1082*$D$1082</f>
        <v>0</v>
      </c>
      <c r="AA1082" s="176"/>
      <c r="AB1082" s="167">
        <f>$AA$1082*$D$1082</f>
        <v>0</v>
      </c>
      <c r="AC1082" s="98">
        <f t="shared" si="16"/>
        <v>0</v>
      </c>
    </row>
    <row r="1083" spans="1:32" ht="15" customHeight="1" thickBot="1">
      <c r="A1083">
        <v>2</v>
      </c>
      <c r="B1083" s="995"/>
      <c r="C1083" s="1022"/>
      <c r="D1083" s="995"/>
      <c r="E1083" s="162">
        <f>$E$1082</f>
        <v>0</v>
      </c>
      <c r="F1083" s="163">
        <f>$F$1082</f>
        <v>0</v>
      </c>
      <c r="G1083" s="164">
        <f>$G$1082+$E$1083</f>
        <v>0</v>
      </c>
      <c r="H1083" s="165">
        <f>$H$1082+$F$1083</f>
        <v>0</v>
      </c>
      <c r="I1083" s="164">
        <f>$I$1082+$G$1083</f>
        <v>0</v>
      </c>
      <c r="J1083" s="165">
        <f>$J$1082+$H$1083</f>
        <v>0</v>
      </c>
      <c r="K1083" s="164">
        <f>$K$1082+$I$1083</f>
        <v>0</v>
      </c>
      <c r="L1083" s="165">
        <f>$L$1082+$J$1083</f>
        <v>0</v>
      </c>
      <c r="M1083" s="164">
        <f>$M$1082+$K$1083</f>
        <v>0</v>
      </c>
      <c r="N1083" s="165">
        <f>$N$1082+$L$1083</f>
        <v>0</v>
      </c>
      <c r="O1083" s="164">
        <f>$O$1082+$M$1083</f>
        <v>1</v>
      </c>
      <c r="P1083" s="165">
        <f>$P$1082+$N$1083</f>
        <v>0</v>
      </c>
      <c r="Q1083" s="164">
        <f>$Q$1082+$O$1083</f>
        <v>1</v>
      </c>
      <c r="R1083" s="165">
        <f>$R$1082+$P$1083</f>
        <v>0</v>
      </c>
      <c r="S1083" s="164">
        <f>$S$1082+$Q$1083</f>
        <v>1</v>
      </c>
      <c r="T1083" s="165">
        <f>$T$1082+$R$1083</f>
        <v>0</v>
      </c>
      <c r="U1083" s="164">
        <f>$U$1082+$S$1083</f>
        <v>1</v>
      </c>
      <c r="V1083" s="165">
        <f>$V$1082+$T$1083</f>
        <v>0</v>
      </c>
      <c r="W1083" s="164">
        <f>$W$1082+$U$1083</f>
        <v>1</v>
      </c>
      <c r="X1083" s="165">
        <f>$X$1082+$V$1083</f>
        <v>0</v>
      </c>
      <c r="Y1083" s="164">
        <f>$Y$1082+$W$1083</f>
        <v>1</v>
      </c>
      <c r="Z1083" s="165">
        <f>$Z$1082+$X$1083</f>
        <v>0</v>
      </c>
      <c r="AA1083" s="164">
        <f>$AA$1082+$Y$1083</f>
        <v>1</v>
      </c>
      <c r="AB1083" s="165">
        <f>$AB$1082+$Z$1083</f>
        <v>0</v>
      </c>
      <c r="AC1083" s="98">
        <f t="shared" si="16"/>
        <v>0</v>
      </c>
      <c r="AF1083" t="s">
        <v>2747</v>
      </c>
    </row>
    <row r="1084" spans="1:32" ht="15" customHeight="1">
      <c r="A1084">
        <v>1</v>
      </c>
      <c r="B1084" s="994" t="str">
        <f>'06.01-ELETRICO E LUMINOTECNICO'!B554</f>
        <v>06.15.100.19</v>
      </c>
      <c r="C1084" s="1021" t="str">
        <f>'06.01-ELETRICO E LUMINOTECNICO'!C554</f>
        <v>CABO DE COBRE FLEXÍVEL ISOLADO, 6 MM², ANTI-CHAMA 450/750 V, PARA CIRCUITOS TERMINAIS - FORNECIMENTO E INSTALAÇÃO. AF_03/2023</v>
      </c>
      <c r="D1084" s="1031">
        <f>'06.01-ELETRICO E LUMINOTECNICO'!H554</f>
        <v>0</v>
      </c>
      <c r="E1084" s="175"/>
      <c r="F1084" s="161">
        <f>$E$1084*$D$1084</f>
        <v>0</v>
      </c>
      <c r="G1084" s="176"/>
      <c r="H1084" s="167">
        <f>$G$1084*$D$1084</f>
        <v>0</v>
      </c>
      <c r="I1084" s="176"/>
      <c r="J1084" s="167">
        <f>$I$1084*$D$1084</f>
        <v>0</v>
      </c>
      <c r="K1084" s="176"/>
      <c r="L1084" s="167">
        <f>$K$1084*$D$1084</f>
        <v>0</v>
      </c>
      <c r="M1084" s="176"/>
      <c r="N1084" s="167">
        <f>$M$1084*$D$1084</f>
        <v>0</v>
      </c>
      <c r="O1084" s="176">
        <v>1</v>
      </c>
      <c r="P1084" s="167">
        <f>$O$1084*$D$1084</f>
        <v>0</v>
      </c>
      <c r="Q1084" s="176"/>
      <c r="R1084" s="167">
        <f>$Q$1084*$D$1084</f>
        <v>0</v>
      </c>
      <c r="S1084" s="176"/>
      <c r="T1084" s="167">
        <f>$S$1084*$D$1084</f>
        <v>0</v>
      </c>
      <c r="U1084" s="176"/>
      <c r="V1084" s="167">
        <f>$U$1084*$D$1084</f>
        <v>0</v>
      </c>
      <c r="W1084" s="176"/>
      <c r="X1084" s="167">
        <f>$W$1084*$D$1084</f>
        <v>0</v>
      </c>
      <c r="Y1084" s="176"/>
      <c r="Z1084" s="167">
        <f>$Y$1084*$D$1084</f>
        <v>0</v>
      </c>
      <c r="AA1084" s="176"/>
      <c r="AB1084" s="167">
        <f>$AA$1084*$D$1084</f>
        <v>0</v>
      </c>
      <c r="AC1084" s="98">
        <f t="shared" si="16"/>
        <v>0</v>
      </c>
    </row>
    <row r="1085" spans="1:32" ht="15" customHeight="1" thickBot="1">
      <c r="A1085">
        <v>2</v>
      </c>
      <c r="B1085" s="995"/>
      <c r="C1085" s="1022"/>
      <c r="D1085" s="995"/>
      <c r="E1085" s="162">
        <f>$E$1084</f>
        <v>0</v>
      </c>
      <c r="F1085" s="163">
        <f>$F$1084</f>
        <v>0</v>
      </c>
      <c r="G1085" s="164">
        <f>$G$1084+$E$1085</f>
        <v>0</v>
      </c>
      <c r="H1085" s="165">
        <f>$H$1084+$F$1085</f>
        <v>0</v>
      </c>
      <c r="I1085" s="164">
        <f>$I$1084+$G$1085</f>
        <v>0</v>
      </c>
      <c r="J1085" s="165">
        <f>$J$1084+$H$1085</f>
        <v>0</v>
      </c>
      <c r="K1085" s="164">
        <f>$K$1084+$I$1085</f>
        <v>0</v>
      </c>
      <c r="L1085" s="165">
        <f>$L$1084+$J$1085</f>
        <v>0</v>
      </c>
      <c r="M1085" s="164">
        <f>$M$1084+$K$1085</f>
        <v>0</v>
      </c>
      <c r="N1085" s="165">
        <f>$N$1084+$L$1085</f>
        <v>0</v>
      </c>
      <c r="O1085" s="164">
        <f>$O$1084+$M$1085</f>
        <v>1</v>
      </c>
      <c r="P1085" s="165">
        <f>$P$1084+$N$1085</f>
        <v>0</v>
      </c>
      <c r="Q1085" s="164">
        <f>$Q$1084+$O$1085</f>
        <v>1</v>
      </c>
      <c r="R1085" s="165">
        <f>$R$1084+$P$1085</f>
        <v>0</v>
      </c>
      <c r="S1085" s="164">
        <f>$S$1084+$Q$1085</f>
        <v>1</v>
      </c>
      <c r="T1085" s="165">
        <f>$T$1084+$R$1085</f>
        <v>0</v>
      </c>
      <c r="U1085" s="164">
        <f>$U$1084+$S$1085</f>
        <v>1</v>
      </c>
      <c r="V1085" s="165">
        <f>$V$1084+$T$1085</f>
        <v>0</v>
      </c>
      <c r="W1085" s="164">
        <f>$W$1084+$U$1085</f>
        <v>1</v>
      </c>
      <c r="X1085" s="165">
        <f>$X$1084+$V$1085</f>
        <v>0</v>
      </c>
      <c r="Y1085" s="164">
        <f>$Y$1084+$W$1085</f>
        <v>1</v>
      </c>
      <c r="Z1085" s="165">
        <f>$Z$1084+$X$1085</f>
        <v>0</v>
      </c>
      <c r="AA1085" s="164">
        <f>$AA$1084+$Y$1085</f>
        <v>1</v>
      </c>
      <c r="AB1085" s="165">
        <f>$AB$1084+$Z$1085</f>
        <v>0</v>
      </c>
      <c r="AC1085" s="98">
        <f t="shared" si="16"/>
        <v>0</v>
      </c>
    </row>
    <row r="1086" spans="1:32" ht="15" customHeight="1">
      <c r="A1086">
        <v>1</v>
      </c>
      <c r="B1086" s="994" t="str">
        <f>'06.01-ELETRICO E LUMINOTECNICO'!B555</f>
        <v>06.15.100.20</v>
      </c>
      <c r="C1086" s="1021" t="str">
        <f>'06.01-ELETRICO E LUMINOTECNICO'!C555</f>
        <v>CABO DE COBRE FLEXÍVEL ISOLADO, 10 MM², ANTI-CHAMA 450/750 V, PARA CIRCUITOS TERMINAIS - FORNECIMENTO E INSTALAÇÃO. AF_03/2023</v>
      </c>
      <c r="D1086" s="1031">
        <f>'06.01-ELETRICO E LUMINOTECNICO'!H555</f>
        <v>0</v>
      </c>
      <c r="E1086" s="175"/>
      <c r="F1086" s="161">
        <f>$E$1086*$D$1086</f>
        <v>0</v>
      </c>
      <c r="G1086" s="176"/>
      <c r="H1086" s="167">
        <f>$G$1086*$D$1086</f>
        <v>0</v>
      </c>
      <c r="I1086" s="176"/>
      <c r="J1086" s="167">
        <f>$I$1086*$D$1086</f>
        <v>0</v>
      </c>
      <c r="K1086" s="176"/>
      <c r="L1086" s="167">
        <f>$K$1086*$D$1086</f>
        <v>0</v>
      </c>
      <c r="M1086" s="176"/>
      <c r="N1086" s="167">
        <f>$M$1086*$D$1086</f>
        <v>0</v>
      </c>
      <c r="O1086" s="176">
        <v>1</v>
      </c>
      <c r="P1086" s="167">
        <f>$O$1086*$D$1086</f>
        <v>0</v>
      </c>
      <c r="Q1086" s="176"/>
      <c r="R1086" s="167">
        <f>$Q$1086*$D$1086</f>
        <v>0</v>
      </c>
      <c r="S1086" s="176"/>
      <c r="T1086" s="167">
        <f>$S$1086*$D$1086</f>
        <v>0</v>
      </c>
      <c r="U1086" s="176"/>
      <c r="V1086" s="167">
        <f>$U$1086*$D$1086</f>
        <v>0</v>
      </c>
      <c r="W1086" s="176"/>
      <c r="X1086" s="167">
        <f>$W$1086*$D$1086</f>
        <v>0</v>
      </c>
      <c r="Y1086" s="176"/>
      <c r="Z1086" s="167">
        <f>$Y$1086*$D$1086</f>
        <v>0</v>
      </c>
      <c r="AA1086" s="176"/>
      <c r="AB1086" s="167">
        <f>$AA$1086*$D$1086</f>
        <v>0</v>
      </c>
      <c r="AC1086" s="98">
        <f t="shared" si="16"/>
        <v>0</v>
      </c>
    </row>
    <row r="1087" spans="1:32" ht="15" customHeight="1" thickBot="1">
      <c r="A1087">
        <v>2</v>
      </c>
      <c r="B1087" s="995"/>
      <c r="C1087" s="1022"/>
      <c r="D1087" s="995"/>
      <c r="E1087" s="162">
        <f>$E$1086</f>
        <v>0</v>
      </c>
      <c r="F1087" s="163">
        <f>$F$1086</f>
        <v>0</v>
      </c>
      <c r="G1087" s="164">
        <f>$G$1086+$E$1087</f>
        <v>0</v>
      </c>
      <c r="H1087" s="165">
        <f>$H$1086+$F$1087</f>
        <v>0</v>
      </c>
      <c r="I1087" s="164">
        <f>$I$1086+$G$1087</f>
        <v>0</v>
      </c>
      <c r="J1087" s="165">
        <f>$J$1086+$H$1087</f>
        <v>0</v>
      </c>
      <c r="K1087" s="164">
        <f>$K$1086+$I$1087</f>
        <v>0</v>
      </c>
      <c r="L1087" s="165">
        <f>$L$1086+$J$1087</f>
        <v>0</v>
      </c>
      <c r="M1087" s="164">
        <f>$M$1086+$K$1087</f>
        <v>0</v>
      </c>
      <c r="N1087" s="165">
        <f>$N$1086+$L$1087</f>
        <v>0</v>
      </c>
      <c r="O1087" s="164">
        <f>$O$1086+$M$1087</f>
        <v>1</v>
      </c>
      <c r="P1087" s="165">
        <f>$P$1086+$N$1087</f>
        <v>0</v>
      </c>
      <c r="Q1087" s="164">
        <f>$Q$1086+$O$1087</f>
        <v>1</v>
      </c>
      <c r="R1087" s="165">
        <f>$R$1086+$P$1087</f>
        <v>0</v>
      </c>
      <c r="S1087" s="164">
        <f>$S$1086+$Q$1087</f>
        <v>1</v>
      </c>
      <c r="T1087" s="165">
        <f>$T$1086+$R$1087</f>
        <v>0</v>
      </c>
      <c r="U1087" s="164">
        <f>$U$1086+$S$1087</f>
        <v>1</v>
      </c>
      <c r="V1087" s="165">
        <f>$V$1086+$T$1087</f>
        <v>0</v>
      </c>
      <c r="W1087" s="164">
        <f>$W$1086+$U$1087</f>
        <v>1</v>
      </c>
      <c r="X1087" s="165">
        <f>$X$1086+$V$1087</f>
        <v>0</v>
      </c>
      <c r="Y1087" s="164">
        <f>$Y$1086+$W$1087</f>
        <v>1</v>
      </c>
      <c r="Z1087" s="165">
        <f>$Z$1086+$X$1087</f>
        <v>0</v>
      </c>
      <c r="AA1087" s="164">
        <f>$AA$1086+$Y$1087</f>
        <v>1</v>
      </c>
      <c r="AB1087" s="165">
        <f>$AB$1086+$Z$1087</f>
        <v>0</v>
      </c>
      <c r="AC1087" s="98">
        <f t="shared" si="16"/>
        <v>0</v>
      </c>
    </row>
    <row r="1088" spans="1:32" ht="15" customHeight="1">
      <c r="A1088">
        <v>1</v>
      </c>
      <c r="B1088" s="994" t="str">
        <f>'06.01-ELETRICO E LUMINOTECNICO'!B556</f>
        <v>06.15.100.21</v>
      </c>
      <c r="C1088" s="1021" t="str">
        <f>'06.01-ELETRICO E LUMINOTECNICO'!C556</f>
        <v>CABO DE COBRE FLEXÍVEL ISOLADO, 16 MM², ANTI-CHAMA 450/750 V, PARA CIRCUITOS TERMINAIS - FORNECIMENTO E INSTALAÇÃO. AF_03/2023</v>
      </c>
      <c r="D1088" s="1031">
        <f>'06.01-ELETRICO E LUMINOTECNICO'!H556</f>
        <v>0</v>
      </c>
      <c r="E1088" s="175"/>
      <c r="F1088" s="161">
        <f>$E$1088*$D$1088</f>
        <v>0</v>
      </c>
      <c r="G1088" s="176"/>
      <c r="H1088" s="167">
        <f>$G$1088*$D$1088</f>
        <v>0</v>
      </c>
      <c r="I1088" s="176"/>
      <c r="J1088" s="167">
        <f>$I$1088*$D$1088</f>
        <v>0</v>
      </c>
      <c r="K1088" s="176"/>
      <c r="L1088" s="167">
        <f>$K$1088*$D$1088</f>
        <v>0</v>
      </c>
      <c r="M1088" s="176"/>
      <c r="N1088" s="167">
        <f>$M$1088*$D$1088</f>
        <v>0</v>
      </c>
      <c r="O1088" s="176">
        <v>1</v>
      </c>
      <c r="P1088" s="167">
        <f>$O$1088*$D$1088</f>
        <v>0</v>
      </c>
      <c r="Q1088" s="176"/>
      <c r="R1088" s="167">
        <f>$Q$1088*$D$1088</f>
        <v>0</v>
      </c>
      <c r="S1088" s="176"/>
      <c r="T1088" s="167">
        <f>$S$1088*$D$1088</f>
        <v>0</v>
      </c>
      <c r="U1088" s="176"/>
      <c r="V1088" s="167">
        <f>$U$1088*$D$1088</f>
        <v>0</v>
      </c>
      <c r="W1088" s="176"/>
      <c r="X1088" s="167">
        <f>$W$1088*$D$1088</f>
        <v>0</v>
      </c>
      <c r="Y1088" s="176"/>
      <c r="Z1088" s="167">
        <f>$Y$1088*$D$1088</f>
        <v>0</v>
      </c>
      <c r="AA1088" s="176"/>
      <c r="AB1088" s="167">
        <f>$AA$1088*$D$1088</f>
        <v>0</v>
      </c>
      <c r="AC1088" s="98">
        <f t="shared" si="16"/>
        <v>0</v>
      </c>
    </row>
    <row r="1089" spans="1:29" ht="15" customHeight="1" thickBot="1">
      <c r="A1089">
        <v>2</v>
      </c>
      <c r="B1089" s="995"/>
      <c r="C1089" s="1022"/>
      <c r="D1089" s="995"/>
      <c r="E1089" s="162">
        <f>$E$1088</f>
        <v>0</v>
      </c>
      <c r="F1089" s="163">
        <f>$F$1088</f>
        <v>0</v>
      </c>
      <c r="G1089" s="164">
        <f>$G$1088+$E$1089</f>
        <v>0</v>
      </c>
      <c r="H1089" s="165">
        <f>$H$1088+$F$1089</f>
        <v>0</v>
      </c>
      <c r="I1089" s="164">
        <f>$I$1088+$G$1089</f>
        <v>0</v>
      </c>
      <c r="J1089" s="165">
        <f>$J$1088+$H$1089</f>
        <v>0</v>
      </c>
      <c r="K1089" s="164">
        <f>$K$1088+$I$1089</f>
        <v>0</v>
      </c>
      <c r="L1089" s="165">
        <f>$L$1088+$J$1089</f>
        <v>0</v>
      </c>
      <c r="M1089" s="164">
        <f>$M$1088+$K$1089</f>
        <v>0</v>
      </c>
      <c r="N1089" s="165">
        <f>$N$1088+$L$1089</f>
        <v>0</v>
      </c>
      <c r="O1089" s="164">
        <f>$O$1088+$M$1089</f>
        <v>1</v>
      </c>
      <c r="P1089" s="165">
        <f>$P$1088+$N$1089</f>
        <v>0</v>
      </c>
      <c r="Q1089" s="164">
        <f>$Q$1088+$O$1089</f>
        <v>1</v>
      </c>
      <c r="R1089" s="165">
        <f>$R$1088+$P$1089</f>
        <v>0</v>
      </c>
      <c r="S1089" s="164">
        <f>$S$1088+$Q$1089</f>
        <v>1</v>
      </c>
      <c r="T1089" s="165">
        <f>$T$1088+$R$1089</f>
        <v>0</v>
      </c>
      <c r="U1089" s="164">
        <f>$U$1088+$S$1089</f>
        <v>1</v>
      </c>
      <c r="V1089" s="165">
        <f>$V$1088+$T$1089</f>
        <v>0</v>
      </c>
      <c r="W1089" s="164">
        <f>$W$1088+$U$1089</f>
        <v>1</v>
      </c>
      <c r="X1089" s="165">
        <f>$X$1088+$V$1089</f>
        <v>0</v>
      </c>
      <c r="Y1089" s="164">
        <f>$Y$1088+$W$1089</f>
        <v>1</v>
      </c>
      <c r="Z1089" s="165">
        <f>$Z$1088+$X$1089</f>
        <v>0</v>
      </c>
      <c r="AA1089" s="164">
        <f>$AA$1088+$Y$1089</f>
        <v>1</v>
      </c>
      <c r="AB1089" s="165">
        <f>$AB$1088+$Z$1089</f>
        <v>0</v>
      </c>
      <c r="AC1089" s="98">
        <f t="shared" si="16"/>
        <v>0</v>
      </c>
    </row>
    <row r="1090" spans="1:29" ht="15" customHeight="1">
      <c r="A1090">
        <v>1</v>
      </c>
      <c r="B1090" s="994" t="str">
        <f>'06.01-ELETRICO E LUMINOTECNICO'!B557</f>
        <v>06.15.100.22</v>
      </c>
      <c r="C1090" s="1021" t="str">
        <f>'06.01-ELETRICO E LUMINOTECNICO'!C557</f>
        <v>CABO DE COBRE FLEXÍVEL ISOLADO, 25 MM², ANTI-CHAMA 0,6/1,0 KV, PARA REDE ENTERRADA DE DISTRIBUIÇÃO DE ENERGIA ELÉTRICA - FORNECIMENTO E INSTALAÇÃO. AF_12/2021</v>
      </c>
      <c r="D1090" s="1031">
        <f>'06.01-ELETRICO E LUMINOTECNICO'!H557</f>
        <v>0</v>
      </c>
      <c r="E1090" s="175"/>
      <c r="F1090" s="161">
        <f>$E$1090*$D$1090</f>
        <v>0</v>
      </c>
      <c r="G1090" s="176"/>
      <c r="H1090" s="167">
        <f>$G$1090*$D$1090</f>
        <v>0</v>
      </c>
      <c r="I1090" s="176"/>
      <c r="J1090" s="167">
        <f>$I$1090*$D$1090</f>
        <v>0</v>
      </c>
      <c r="K1090" s="176"/>
      <c r="L1090" s="167">
        <f>$K$1090*$D$1090</f>
        <v>0</v>
      </c>
      <c r="M1090" s="176"/>
      <c r="N1090" s="167">
        <f>$M$1090*$D$1090</f>
        <v>0</v>
      </c>
      <c r="O1090" s="176">
        <v>1</v>
      </c>
      <c r="P1090" s="167">
        <f>$O$1090*$D$1090</f>
        <v>0</v>
      </c>
      <c r="Q1090" s="176"/>
      <c r="R1090" s="167">
        <f>$Q$1090*$D$1090</f>
        <v>0</v>
      </c>
      <c r="S1090" s="176"/>
      <c r="T1090" s="167">
        <f>$S$1090*$D$1090</f>
        <v>0</v>
      </c>
      <c r="U1090" s="176"/>
      <c r="V1090" s="167">
        <f>$U$1090*$D$1090</f>
        <v>0</v>
      </c>
      <c r="W1090" s="176"/>
      <c r="X1090" s="167">
        <f>$W$1090*$D$1090</f>
        <v>0</v>
      </c>
      <c r="Y1090" s="176"/>
      <c r="Z1090" s="167">
        <f>$Y$1090*$D$1090</f>
        <v>0</v>
      </c>
      <c r="AA1090" s="176"/>
      <c r="AB1090" s="167">
        <f>$AA$1090*$D$1090</f>
        <v>0</v>
      </c>
      <c r="AC1090" s="98">
        <f t="shared" si="16"/>
        <v>0</v>
      </c>
    </row>
    <row r="1091" spans="1:29" ht="15" customHeight="1" thickBot="1">
      <c r="A1091">
        <v>2</v>
      </c>
      <c r="B1091" s="995"/>
      <c r="C1091" s="1022"/>
      <c r="D1091" s="995"/>
      <c r="E1091" s="162">
        <f>$E$1090</f>
        <v>0</v>
      </c>
      <c r="F1091" s="163">
        <f>$F$1090</f>
        <v>0</v>
      </c>
      <c r="G1091" s="164">
        <f>$G$1090+$E$1091</f>
        <v>0</v>
      </c>
      <c r="H1091" s="165">
        <f>$H$1090+$F$1091</f>
        <v>0</v>
      </c>
      <c r="I1091" s="164">
        <f>$I$1090+$G$1091</f>
        <v>0</v>
      </c>
      <c r="J1091" s="165">
        <f>$J$1090+$H$1091</f>
        <v>0</v>
      </c>
      <c r="K1091" s="164">
        <f>$K$1090+$I$1091</f>
        <v>0</v>
      </c>
      <c r="L1091" s="165">
        <f>$L$1090+$J$1091</f>
        <v>0</v>
      </c>
      <c r="M1091" s="164">
        <f>$M$1090+$K$1091</f>
        <v>0</v>
      </c>
      <c r="N1091" s="165">
        <f>$N$1090+$L$1091</f>
        <v>0</v>
      </c>
      <c r="O1091" s="164">
        <f>$O$1090+$M$1091</f>
        <v>1</v>
      </c>
      <c r="P1091" s="165">
        <f>$P$1090+$N$1091</f>
        <v>0</v>
      </c>
      <c r="Q1091" s="164">
        <f>$Q$1090+$O$1091</f>
        <v>1</v>
      </c>
      <c r="R1091" s="165">
        <f>$R$1090+$P$1091</f>
        <v>0</v>
      </c>
      <c r="S1091" s="164">
        <f>$S$1090+$Q$1091</f>
        <v>1</v>
      </c>
      <c r="T1091" s="165">
        <f>$T$1090+$R$1091</f>
        <v>0</v>
      </c>
      <c r="U1091" s="164">
        <f>$U$1090+$S$1091</f>
        <v>1</v>
      </c>
      <c r="V1091" s="165">
        <f>$V$1090+$T$1091</f>
        <v>0</v>
      </c>
      <c r="W1091" s="164">
        <f>$W$1090+$U$1091</f>
        <v>1</v>
      </c>
      <c r="X1091" s="165">
        <f>$X$1090+$V$1091</f>
        <v>0</v>
      </c>
      <c r="Y1091" s="164">
        <f>$Y$1090+$W$1091</f>
        <v>1</v>
      </c>
      <c r="Z1091" s="165">
        <f>$Z$1090+$X$1091</f>
        <v>0</v>
      </c>
      <c r="AA1091" s="164">
        <f>$AA$1090+$Y$1091</f>
        <v>1</v>
      </c>
      <c r="AB1091" s="165">
        <f>$AB$1090+$Z$1091</f>
        <v>0</v>
      </c>
      <c r="AC1091" s="98">
        <f t="shared" si="16"/>
        <v>0</v>
      </c>
    </row>
    <row r="1092" spans="1:29" ht="15" customHeight="1">
      <c r="A1092">
        <v>1</v>
      </c>
      <c r="B1092" s="994" t="str">
        <f>'06.01-ELETRICO E LUMINOTECNICO'!B558</f>
        <v>06.15.100.23</v>
      </c>
      <c r="C1092" s="1021" t="str">
        <f>'06.01-ELETRICO E LUMINOTECNICO'!C558</f>
        <v>CABO DE COBRE FLEXÍVEL ISOLADO, 35 MM², ANTI-CHAMA 0,6/1,0 KV, PARA REDE ENTERRADA DE DISTRIBUIÇÃO DE ENERGIA ELÉTRICA - FORNECIMENTO E INSTALAÇÃO. AF_12/2021</v>
      </c>
      <c r="D1092" s="1031">
        <f>'06.01-ELETRICO E LUMINOTECNICO'!H558</f>
        <v>0</v>
      </c>
      <c r="E1092" s="175"/>
      <c r="F1092" s="161">
        <f>$E$1092*$D$1092</f>
        <v>0</v>
      </c>
      <c r="G1092" s="176"/>
      <c r="H1092" s="167">
        <f>$G$1092*$D$1092</f>
        <v>0</v>
      </c>
      <c r="I1092" s="176"/>
      <c r="J1092" s="167">
        <f>$I$1092*$D$1092</f>
        <v>0</v>
      </c>
      <c r="K1092" s="176"/>
      <c r="L1092" s="167">
        <f>$K$1092*$D$1092</f>
        <v>0</v>
      </c>
      <c r="M1092" s="176"/>
      <c r="N1092" s="167">
        <f>$M$1092*$D$1092</f>
        <v>0</v>
      </c>
      <c r="O1092" s="176">
        <v>1</v>
      </c>
      <c r="P1092" s="167">
        <f>$O$1092*$D$1092</f>
        <v>0</v>
      </c>
      <c r="Q1092" s="176"/>
      <c r="R1092" s="167">
        <f>$Q$1092*$D$1092</f>
        <v>0</v>
      </c>
      <c r="S1092" s="176"/>
      <c r="T1092" s="167">
        <f>$S$1092*$D$1092</f>
        <v>0</v>
      </c>
      <c r="U1092" s="176"/>
      <c r="V1092" s="167">
        <f>$U$1092*$D$1092</f>
        <v>0</v>
      </c>
      <c r="W1092" s="176"/>
      <c r="X1092" s="167">
        <f>$W$1092*$D$1092</f>
        <v>0</v>
      </c>
      <c r="Y1092" s="176"/>
      <c r="Z1092" s="167">
        <f>$Y$1092*$D$1092</f>
        <v>0</v>
      </c>
      <c r="AA1092" s="176"/>
      <c r="AB1092" s="167">
        <f>$AA$1092*$D$1092</f>
        <v>0</v>
      </c>
      <c r="AC1092" s="98">
        <f t="shared" si="16"/>
        <v>0</v>
      </c>
    </row>
    <row r="1093" spans="1:29" ht="15" customHeight="1" thickBot="1">
      <c r="A1093">
        <v>2</v>
      </c>
      <c r="B1093" s="995"/>
      <c r="C1093" s="1022"/>
      <c r="D1093" s="995"/>
      <c r="E1093" s="162">
        <f>$E$1092</f>
        <v>0</v>
      </c>
      <c r="F1093" s="163">
        <f>$F$1092</f>
        <v>0</v>
      </c>
      <c r="G1093" s="164">
        <f>$G$1092+$E$1093</f>
        <v>0</v>
      </c>
      <c r="H1093" s="165">
        <f>$H$1092+$F$1093</f>
        <v>0</v>
      </c>
      <c r="I1093" s="164">
        <f>$I$1092+$G$1093</f>
        <v>0</v>
      </c>
      <c r="J1093" s="165">
        <f>$J$1092+$H$1093</f>
        <v>0</v>
      </c>
      <c r="K1093" s="164">
        <f>$K$1092+$I$1093</f>
        <v>0</v>
      </c>
      <c r="L1093" s="165">
        <f>$L$1092+$J$1093</f>
        <v>0</v>
      </c>
      <c r="M1093" s="164">
        <f>$M$1092+$K$1093</f>
        <v>0</v>
      </c>
      <c r="N1093" s="165">
        <f>$N$1092+$L$1093</f>
        <v>0</v>
      </c>
      <c r="O1093" s="164">
        <f>$O$1092+$M$1093</f>
        <v>1</v>
      </c>
      <c r="P1093" s="165">
        <f>$P$1092+$N$1093</f>
        <v>0</v>
      </c>
      <c r="Q1093" s="164">
        <f>$Q$1092+$O$1093</f>
        <v>1</v>
      </c>
      <c r="R1093" s="165">
        <f>$R$1092+$P$1093</f>
        <v>0</v>
      </c>
      <c r="S1093" s="164">
        <f>$S$1092+$Q$1093</f>
        <v>1</v>
      </c>
      <c r="T1093" s="165">
        <f>$T$1092+$R$1093</f>
        <v>0</v>
      </c>
      <c r="U1093" s="164">
        <f>$U$1092+$S$1093</f>
        <v>1</v>
      </c>
      <c r="V1093" s="165">
        <f>$V$1092+$T$1093</f>
        <v>0</v>
      </c>
      <c r="W1093" s="164">
        <f>$W$1092+$U$1093</f>
        <v>1</v>
      </c>
      <c r="X1093" s="165">
        <f>$X$1092+$V$1093</f>
        <v>0</v>
      </c>
      <c r="Y1093" s="164">
        <f>$Y$1092+$W$1093</f>
        <v>1</v>
      </c>
      <c r="Z1093" s="165">
        <f>$Z$1092+$X$1093</f>
        <v>0</v>
      </c>
      <c r="AA1093" s="164">
        <f>$AA$1092+$Y$1093</f>
        <v>1</v>
      </c>
      <c r="AB1093" s="165">
        <f>$AB$1092+$Z$1093</f>
        <v>0</v>
      </c>
      <c r="AC1093" s="98">
        <f t="shared" si="16"/>
        <v>0</v>
      </c>
    </row>
    <row r="1094" spans="1:29" ht="15" customHeight="1">
      <c r="A1094">
        <v>1</v>
      </c>
      <c r="B1094" s="994" t="str">
        <f>'06.01-ELETRICO E LUMINOTECNICO'!B559</f>
        <v>06.15.100.24</v>
      </c>
      <c r="C1094" s="1021" t="str">
        <f>'06.01-ELETRICO E LUMINOTECNICO'!C559</f>
        <v>CABO DE COBRE FLEXÍVEL ISOLADO, 50 MM², ANTI-CHAMA 0,6/1,0 KV, PARA REDE ENTERRADA DE DISTRIBUIÇÃO DE ENERGIA ELÉTRICA - FORNECIMENTO E INSTALAÇÃO. AF_12/2021</v>
      </c>
      <c r="D1094" s="1031">
        <f>'06.01-ELETRICO E LUMINOTECNICO'!H559</f>
        <v>0</v>
      </c>
      <c r="E1094" s="175"/>
      <c r="F1094" s="161">
        <f>$E$1094*$D$1094</f>
        <v>0</v>
      </c>
      <c r="G1094" s="176"/>
      <c r="H1094" s="167">
        <f>$G$1094*$D$1094</f>
        <v>0</v>
      </c>
      <c r="I1094" s="176"/>
      <c r="J1094" s="167">
        <f>$I$1094*$D$1094</f>
        <v>0</v>
      </c>
      <c r="K1094" s="176"/>
      <c r="L1094" s="167">
        <f>$K$1094*$D$1094</f>
        <v>0</v>
      </c>
      <c r="M1094" s="176"/>
      <c r="N1094" s="167">
        <f>$M$1094*$D$1094</f>
        <v>0</v>
      </c>
      <c r="O1094" s="176">
        <v>1</v>
      </c>
      <c r="P1094" s="167">
        <f>$O$1094*$D$1094</f>
        <v>0</v>
      </c>
      <c r="Q1094" s="176"/>
      <c r="R1094" s="167">
        <f>$Q$1094*$D$1094</f>
        <v>0</v>
      </c>
      <c r="S1094" s="176"/>
      <c r="T1094" s="167">
        <f>$S$1094*$D$1094</f>
        <v>0</v>
      </c>
      <c r="U1094" s="176"/>
      <c r="V1094" s="167">
        <f>$U$1094*$D$1094</f>
        <v>0</v>
      </c>
      <c r="W1094" s="176"/>
      <c r="X1094" s="167">
        <f>$W$1094*$D$1094</f>
        <v>0</v>
      </c>
      <c r="Y1094" s="176"/>
      <c r="Z1094" s="167">
        <f>$Y$1094*$D$1094</f>
        <v>0</v>
      </c>
      <c r="AA1094" s="176"/>
      <c r="AB1094" s="167">
        <f>$AA$1094*$D$1094</f>
        <v>0</v>
      </c>
      <c r="AC1094" s="98">
        <f t="shared" si="16"/>
        <v>0</v>
      </c>
    </row>
    <row r="1095" spans="1:29" ht="15" customHeight="1" thickBot="1">
      <c r="A1095">
        <v>2</v>
      </c>
      <c r="B1095" s="995"/>
      <c r="C1095" s="1022"/>
      <c r="D1095" s="995"/>
      <c r="E1095" s="162">
        <f>$E$1094</f>
        <v>0</v>
      </c>
      <c r="F1095" s="163">
        <f>$F$1094</f>
        <v>0</v>
      </c>
      <c r="G1095" s="164">
        <f>$G$1094+$E$1095</f>
        <v>0</v>
      </c>
      <c r="H1095" s="165">
        <f>$H$1094+$F$1095</f>
        <v>0</v>
      </c>
      <c r="I1095" s="164">
        <f>$I$1094+$G$1095</f>
        <v>0</v>
      </c>
      <c r="J1095" s="165">
        <f>$J$1094+$H$1095</f>
        <v>0</v>
      </c>
      <c r="K1095" s="164">
        <f>$K$1094+$I$1095</f>
        <v>0</v>
      </c>
      <c r="L1095" s="165">
        <f>$L$1094+$J$1095</f>
        <v>0</v>
      </c>
      <c r="M1095" s="164">
        <f>$M$1094+$K$1095</f>
        <v>0</v>
      </c>
      <c r="N1095" s="165">
        <f>$N$1094+$L$1095</f>
        <v>0</v>
      </c>
      <c r="O1095" s="164">
        <f>$O$1094+$M$1095</f>
        <v>1</v>
      </c>
      <c r="P1095" s="165">
        <f>$P$1094+$N$1095</f>
        <v>0</v>
      </c>
      <c r="Q1095" s="164">
        <f>$Q$1094+$O$1095</f>
        <v>1</v>
      </c>
      <c r="R1095" s="165">
        <f>$R$1094+$P$1095</f>
        <v>0</v>
      </c>
      <c r="S1095" s="164">
        <f>$S$1094+$Q$1095</f>
        <v>1</v>
      </c>
      <c r="T1095" s="165">
        <f>$T$1094+$R$1095</f>
        <v>0</v>
      </c>
      <c r="U1095" s="164">
        <f>$U$1094+$S$1095</f>
        <v>1</v>
      </c>
      <c r="V1095" s="165">
        <f>$V$1094+$T$1095</f>
        <v>0</v>
      </c>
      <c r="W1095" s="164">
        <f>$W$1094+$U$1095</f>
        <v>1</v>
      </c>
      <c r="X1095" s="165">
        <f>$X$1094+$V$1095</f>
        <v>0</v>
      </c>
      <c r="Y1095" s="164">
        <f>$Y$1094+$W$1095</f>
        <v>1</v>
      </c>
      <c r="Z1095" s="165">
        <f>$Z$1094+$X$1095</f>
        <v>0</v>
      </c>
      <c r="AA1095" s="164">
        <f>$AA$1094+$Y$1095</f>
        <v>1</v>
      </c>
      <c r="AB1095" s="165">
        <f>$AB$1094+$Z$1095</f>
        <v>0</v>
      </c>
      <c r="AC1095" s="98">
        <f t="shared" si="16"/>
        <v>0</v>
      </c>
    </row>
    <row r="1096" spans="1:29" ht="15" customHeight="1">
      <c r="A1096">
        <v>1</v>
      </c>
      <c r="B1096" s="994" t="str">
        <f>'06.01-ELETRICO E LUMINOTECNICO'!B561</f>
        <v>06.15.100.26</v>
      </c>
      <c r="C1096" s="1021" t="str">
        <f>'06.01-ELETRICO E LUMINOTECNICO'!C560</f>
        <v>CABO DE COBRE FLEXÍVEL ISOLADO, 70 MM², ANTI-CHAMA 0,6/1,0 KV, PARA REDE ENTERRADA DE DISTRIBUIÇÃO DE ENERGIA ELÉTRICA - FORNECIMENTO E INSTALAÇÃO. AF_12/2021</v>
      </c>
      <c r="D1096" s="1031">
        <f>'06.01-ELETRICO E LUMINOTECNICO'!H560</f>
        <v>0</v>
      </c>
      <c r="E1096" s="175"/>
      <c r="F1096" s="161">
        <f>$E$1096*$D$1096</f>
        <v>0</v>
      </c>
      <c r="G1096" s="176"/>
      <c r="H1096" s="167">
        <f>$G$1096*$D$1096</f>
        <v>0</v>
      </c>
      <c r="I1096" s="176"/>
      <c r="J1096" s="167">
        <f>$I$1096*$D$1096</f>
        <v>0</v>
      </c>
      <c r="K1096" s="176"/>
      <c r="L1096" s="167">
        <f>$K$1096*$D$1096</f>
        <v>0</v>
      </c>
      <c r="M1096" s="176"/>
      <c r="N1096" s="167">
        <f>$M$1096*$D$1096</f>
        <v>0</v>
      </c>
      <c r="O1096" s="176">
        <v>1</v>
      </c>
      <c r="P1096" s="167">
        <f>$O$1096*$D$1096</f>
        <v>0</v>
      </c>
      <c r="Q1096" s="176"/>
      <c r="R1096" s="167">
        <f>$Q$1096*$D$1096</f>
        <v>0</v>
      </c>
      <c r="S1096" s="176"/>
      <c r="T1096" s="167">
        <f>$S$1096*$D$1096</f>
        <v>0</v>
      </c>
      <c r="U1096" s="176"/>
      <c r="V1096" s="167">
        <f>$U$1096*$D$1096</f>
        <v>0</v>
      </c>
      <c r="W1096" s="176"/>
      <c r="X1096" s="167">
        <f>$W$1096*$D$1096</f>
        <v>0</v>
      </c>
      <c r="Y1096" s="176"/>
      <c r="Z1096" s="167">
        <f>$Y$1096*$D$1096</f>
        <v>0</v>
      </c>
      <c r="AA1096" s="176"/>
      <c r="AB1096" s="167">
        <f>$AA$1096*$D$1096</f>
        <v>0</v>
      </c>
      <c r="AC1096" s="98">
        <f t="shared" si="16"/>
        <v>0</v>
      </c>
    </row>
    <row r="1097" spans="1:29" ht="15" customHeight="1" thickBot="1">
      <c r="A1097">
        <v>2</v>
      </c>
      <c r="B1097" s="995"/>
      <c r="C1097" s="1022"/>
      <c r="D1097" s="995"/>
      <c r="E1097" s="162">
        <f>$E$1096</f>
        <v>0</v>
      </c>
      <c r="F1097" s="163">
        <f>$F$1096</f>
        <v>0</v>
      </c>
      <c r="G1097" s="164">
        <f>$G$1096+$E$1097</f>
        <v>0</v>
      </c>
      <c r="H1097" s="165">
        <f>$H$1096+$F$1097</f>
        <v>0</v>
      </c>
      <c r="I1097" s="164">
        <f>$I$1096+$G$1097</f>
        <v>0</v>
      </c>
      <c r="J1097" s="165">
        <f>$J$1096+$H$1097</f>
        <v>0</v>
      </c>
      <c r="K1097" s="164">
        <f>$K$1096+$I$1097</f>
        <v>0</v>
      </c>
      <c r="L1097" s="165">
        <f>$L$1096+$J$1097</f>
        <v>0</v>
      </c>
      <c r="M1097" s="164">
        <f>$M$1096+$K$1097</f>
        <v>0</v>
      </c>
      <c r="N1097" s="165">
        <f>$N$1096+$L$1097</f>
        <v>0</v>
      </c>
      <c r="O1097" s="164">
        <f>$O$1096+$M$1097</f>
        <v>1</v>
      </c>
      <c r="P1097" s="165">
        <f>$P$1096+$N$1097</f>
        <v>0</v>
      </c>
      <c r="Q1097" s="164">
        <f>$Q$1096+$O$1097</f>
        <v>1</v>
      </c>
      <c r="R1097" s="165">
        <f>$R$1096+$P$1097</f>
        <v>0</v>
      </c>
      <c r="S1097" s="164">
        <f>$S$1096+$Q$1097</f>
        <v>1</v>
      </c>
      <c r="T1097" s="165">
        <f>$T$1096+$R$1097</f>
        <v>0</v>
      </c>
      <c r="U1097" s="164">
        <f>$U$1096+$S$1097</f>
        <v>1</v>
      </c>
      <c r="V1097" s="165">
        <f>$V$1096+$T$1097</f>
        <v>0</v>
      </c>
      <c r="W1097" s="164">
        <f>$W$1096+$U$1097</f>
        <v>1</v>
      </c>
      <c r="X1097" s="165">
        <f>$X$1096+$V$1097</f>
        <v>0</v>
      </c>
      <c r="Y1097" s="164">
        <f>$Y$1096+$W$1097</f>
        <v>1</v>
      </c>
      <c r="Z1097" s="165">
        <f>$Z$1096+$X$1097</f>
        <v>0</v>
      </c>
      <c r="AA1097" s="164">
        <f>$AA$1096+$Y$1097</f>
        <v>1</v>
      </c>
      <c r="AB1097" s="165">
        <f>$AB$1096+$Z$1097</f>
        <v>0</v>
      </c>
      <c r="AC1097" s="98">
        <f t="shared" si="16"/>
        <v>0</v>
      </c>
    </row>
    <row r="1098" spans="1:29" ht="15" customHeight="1">
      <c r="A1098">
        <v>1</v>
      </c>
      <c r="B1098" s="1033" t="str">
        <f>'06.01-ELETRICO E LUMINOTECNICO'!B562</f>
        <v>06.15.100.27</v>
      </c>
      <c r="C1098" s="1032" t="s">
        <v>3934</v>
      </c>
      <c r="D1098" s="1031">
        <f>'06.01-ELETRICO E LUMINOTECNICO'!H561</f>
        <v>0</v>
      </c>
      <c r="E1098" s="175"/>
      <c r="F1098" s="161">
        <f>$E$1098*$D$1098</f>
        <v>0</v>
      </c>
      <c r="G1098" s="176"/>
      <c r="H1098" s="167">
        <f>$G$1098*$D$1098</f>
        <v>0</v>
      </c>
      <c r="I1098" s="176"/>
      <c r="J1098" s="167">
        <f>$I$1098*$D$1098</f>
        <v>0</v>
      </c>
      <c r="K1098" s="176"/>
      <c r="L1098" s="167">
        <f>$K$1098*$D$1098</f>
        <v>0</v>
      </c>
      <c r="M1098" s="176"/>
      <c r="N1098" s="167">
        <f>$M$1098*$D$1098</f>
        <v>0</v>
      </c>
      <c r="O1098" s="176">
        <v>1</v>
      </c>
      <c r="P1098" s="167">
        <f>$O$1098*$D$1098</f>
        <v>0</v>
      </c>
      <c r="Q1098" s="176"/>
      <c r="R1098" s="167">
        <f>$Q$1098*$D$1098</f>
        <v>0</v>
      </c>
      <c r="S1098" s="176"/>
      <c r="T1098" s="167">
        <f>$S$1098*$D$1098</f>
        <v>0</v>
      </c>
      <c r="U1098" s="176"/>
      <c r="V1098" s="167">
        <f>$U$1098*$D$1098</f>
        <v>0</v>
      </c>
      <c r="W1098" s="176"/>
      <c r="X1098" s="167">
        <f>$W$1098*$D$1098</f>
        <v>0</v>
      </c>
      <c r="Y1098" s="176"/>
      <c r="Z1098" s="167">
        <f>$Y$1098*$D$1098</f>
        <v>0</v>
      </c>
      <c r="AA1098" s="176"/>
      <c r="AB1098" s="167">
        <f>$AA$1098*$D$1098</f>
        <v>0</v>
      </c>
      <c r="AC1098" s="98">
        <f t="shared" si="16"/>
        <v>0</v>
      </c>
    </row>
    <row r="1099" spans="1:29" ht="15" customHeight="1" thickBot="1">
      <c r="A1099">
        <v>2</v>
      </c>
      <c r="B1099" s="995"/>
      <c r="C1099" s="1022"/>
      <c r="D1099" s="995"/>
      <c r="E1099" s="162">
        <f>$E$1098</f>
        <v>0</v>
      </c>
      <c r="F1099" s="163">
        <f>$F$1098</f>
        <v>0</v>
      </c>
      <c r="G1099" s="164">
        <f>$G$1098+$E$1099</f>
        <v>0</v>
      </c>
      <c r="H1099" s="165">
        <f>$H$1098+$F$1099</f>
        <v>0</v>
      </c>
      <c r="I1099" s="164">
        <f>$I$1098+$G$1099</f>
        <v>0</v>
      </c>
      <c r="J1099" s="165">
        <f>$J$1098+$H$1099</f>
        <v>0</v>
      </c>
      <c r="K1099" s="164">
        <f>$K$1098+$I$1099</f>
        <v>0</v>
      </c>
      <c r="L1099" s="165">
        <f>$L$1098+$J$1099</f>
        <v>0</v>
      </c>
      <c r="M1099" s="164">
        <f>$M$1098+$K$1099</f>
        <v>0</v>
      </c>
      <c r="N1099" s="165">
        <f>$N$1098+$L$1099</f>
        <v>0</v>
      </c>
      <c r="O1099" s="164">
        <f>$O$1098+$M$1099</f>
        <v>1</v>
      </c>
      <c r="P1099" s="165">
        <f>$P$1098+$N$1099</f>
        <v>0</v>
      </c>
      <c r="Q1099" s="164">
        <f>$Q$1098+$O$1099</f>
        <v>1</v>
      </c>
      <c r="R1099" s="165">
        <f>$R$1098+$P$1099</f>
        <v>0</v>
      </c>
      <c r="S1099" s="164">
        <f>$S$1098+$Q$1099</f>
        <v>1</v>
      </c>
      <c r="T1099" s="165">
        <f>$T$1098+$R$1099</f>
        <v>0</v>
      </c>
      <c r="U1099" s="164">
        <f>$U$1098+$S$1099</f>
        <v>1</v>
      </c>
      <c r="V1099" s="165">
        <f>$V$1098+$T$1099</f>
        <v>0</v>
      </c>
      <c r="W1099" s="164">
        <f>$W$1098+$U$1099</f>
        <v>1</v>
      </c>
      <c r="X1099" s="165">
        <f>$X$1098+$V$1099</f>
        <v>0</v>
      </c>
      <c r="Y1099" s="164">
        <f>$Y$1098+$W$1099</f>
        <v>1</v>
      </c>
      <c r="Z1099" s="165">
        <f>$Z$1098+$X$1099</f>
        <v>0</v>
      </c>
      <c r="AA1099" s="164">
        <f>$AA$1098+$Y$1099</f>
        <v>1</v>
      </c>
      <c r="AB1099" s="165">
        <f>$AB$1098+$Z$1099</f>
        <v>0</v>
      </c>
      <c r="AC1099" s="98">
        <f t="shared" si="16"/>
        <v>0</v>
      </c>
    </row>
    <row r="1100" spans="1:29" ht="15" customHeight="1">
      <c r="A1100">
        <v>1</v>
      </c>
      <c r="B1100" s="994" t="str">
        <f>'06.01-ELETRICO E LUMINOTECNICO'!B563</f>
        <v>06.15.100.28</v>
      </c>
      <c r="C1100" s="1032" t="str">
        <f>'06.01-ELETRICO E LUMINOTECNICO'!C562</f>
        <v>ELETRODUTO DE AÇO GALVANIZADO PESADO, DIÂMETRO DE 25MM (1"), INSTALAÇÃO APARENTE OU SOBRE FORRO COM ABRAÇADEIRA METÁLICA DE CUNHA, TIPO "D", INCLUSIVE ACESSÓRIOS PARA FIXAÇÃO E CONEXÕES</v>
      </c>
      <c r="D1100" s="1031">
        <f>'06.01-ELETRICO E LUMINOTECNICO'!H562</f>
        <v>0</v>
      </c>
      <c r="E1100" s="175"/>
      <c r="F1100" s="161">
        <f>$E$1100*$D$1100</f>
        <v>0</v>
      </c>
      <c r="G1100" s="176"/>
      <c r="H1100" s="167">
        <f>$G$1100*$D$1100</f>
        <v>0</v>
      </c>
      <c r="I1100" s="176"/>
      <c r="J1100" s="167">
        <f>$I$1100*$D$1100</f>
        <v>0</v>
      </c>
      <c r="K1100" s="176"/>
      <c r="L1100" s="167">
        <f>$K$1100*$D$1100</f>
        <v>0</v>
      </c>
      <c r="M1100" s="176"/>
      <c r="N1100" s="167">
        <f>$M$1100*$D$1100</f>
        <v>0</v>
      </c>
      <c r="O1100" s="176">
        <v>1</v>
      </c>
      <c r="P1100" s="167">
        <f>$O$1100*$D$1100</f>
        <v>0</v>
      </c>
      <c r="Q1100" s="176"/>
      <c r="R1100" s="167">
        <f>$Q$1100*$D$1100</f>
        <v>0</v>
      </c>
      <c r="S1100" s="176"/>
      <c r="T1100" s="167">
        <f>$S$1100*$D$1100</f>
        <v>0</v>
      </c>
      <c r="U1100" s="176"/>
      <c r="V1100" s="167">
        <f>$U$1100*$D$1100</f>
        <v>0</v>
      </c>
      <c r="W1100" s="176"/>
      <c r="X1100" s="167">
        <f>$W$1100*$D$1100</f>
        <v>0</v>
      </c>
      <c r="Y1100" s="176"/>
      <c r="Z1100" s="167">
        <f>$Y$1100*$D$1100</f>
        <v>0</v>
      </c>
      <c r="AA1100" s="176"/>
      <c r="AB1100" s="167">
        <f>$AA$1100*$D$1100</f>
        <v>0</v>
      </c>
      <c r="AC1100" s="98">
        <f t="shared" ref="AC1100:AC1117" si="18">D1099-AB1100</f>
        <v>0</v>
      </c>
    </row>
    <row r="1101" spans="1:29" ht="15" customHeight="1" thickBot="1">
      <c r="A1101">
        <v>2</v>
      </c>
      <c r="B1101" s="995"/>
      <c r="C1101" s="1022"/>
      <c r="D1101" s="995"/>
      <c r="E1101" s="162">
        <f>$E$1100</f>
        <v>0</v>
      </c>
      <c r="F1101" s="163">
        <f>$F$1100</f>
        <v>0</v>
      </c>
      <c r="G1101" s="164">
        <f>$G$1100+$E$1101</f>
        <v>0</v>
      </c>
      <c r="H1101" s="165">
        <f>$H$1100+$F$1101</f>
        <v>0</v>
      </c>
      <c r="I1101" s="164">
        <f>$I$1100+$G$1101</f>
        <v>0</v>
      </c>
      <c r="J1101" s="165">
        <f>$J$1100+$H$1101</f>
        <v>0</v>
      </c>
      <c r="K1101" s="164">
        <f>$K$1100+$I$1101</f>
        <v>0</v>
      </c>
      <c r="L1101" s="165">
        <f>$L$1100+$J$1101</f>
        <v>0</v>
      </c>
      <c r="M1101" s="164">
        <f>$M$1100+$K$1101</f>
        <v>0</v>
      </c>
      <c r="N1101" s="165">
        <f>$N$1100+$L$1101</f>
        <v>0</v>
      </c>
      <c r="O1101" s="164">
        <f>$O$1100+$M$1101</f>
        <v>1</v>
      </c>
      <c r="P1101" s="165">
        <f>$P$1100+$N$1101</f>
        <v>0</v>
      </c>
      <c r="Q1101" s="164">
        <f>$Q$1100+$O$1101</f>
        <v>1</v>
      </c>
      <c r="R1101" s="165">
        <f>$R$1100+$P$1101</f>
        <v>0</v>
      </c>
      <c r="S1101" s="164">
        <f>$S$1100+$Q$1101</f>
        <v>1</v>
      </c>
      <c r="T1101" s="165">
        <f>$T$1100+$R$1101</f>
        <v>0</v>
      </c>
      <c r="U1101" s="164">
        <f>$U$1100+$S$1101</f>
        <v>1</v>
      </c>
      <c r="V1101" s="165">
        <f>$V$1100+$T$1101</f>
        <v>0</v>
      </c>
      <c r="W1101" s="164">
        <f>$W$1100+$U$1101</f>
        <v>1</v>
      </c>
      <c r="X1101" s="165">
        <f>$X$1100+$V$1101</f>
        <v>0</v>
      </c>
      <c r="Y1101" s="164">
        <f>$Y$1100+$W$1101</f>
        <v>1</v>
      </c>
      <c r="Z1101" s="165">
        <f>$Z$1100+$X$1101</f>
        <v>0</v>
      </c>
      <c r="AA1101" s="164">
        <f>$AA$1100+$Y$1101</f>
        <v>1</v>
      </c>
      <c r="AB1101" s="165">
        <f>$AB$1100+$Z$1101</f>
        <v>0</v>
      </c>
      <c r="AC1101" s="98">
        <f t="shared" si="18"/>
        <v>0</v>
      </c>
    </row>
    <row r="1102" spans="1:29" ht="15" customHeight="1">
      <c r="A1102">
        <v>1</v>
      </c>
      <c r="B1102" s="994" t="str">
        <f>'06.01-ELETRICO E LUMINOTECNICO'!B564</f>
        <v>06.15.100.29</v>
      </c>
      <c r="C1102" s="1021" t="str">
        <f>'06.01-ELETRICO E LUMINOTECNICO'!C563</f>
        <v>CONDULETE DE ALUMÍNIO, TIPO X, PARA ELETRODUTO DE AÇO GALVANIZADO DN 25 MM (1''), APARENTE - FORNECIMENTO E INSTALAÇÃO. AF_01/2026</v>
      </c>
      <c r="D1102" s="1031">
        <f>'06.01-ELETRICO E LUMINOTECNICO'!H563</f>
        <v>0</v>
      </c>
      <c r="E1102" s="175"/>
      <c r="F1102" s="161">
        <f>$E$1102*$D$1102</f>
        <v>0</v>
      </c>
      <c r="G1102" s="176"/>
      <c r="H1102" s="167">
        <f>$G$1102*$D$1102</f>
        <v>0</v>
      </c>
      <c r="I1102" s="176"/>
      <c r="J1102" s="167">
        <f>$I$1102*$D$1102</f>
        <v>0</v>
      </c>
      <c r="K1102" s="176"/>
      <c r="L1102" s="167">
        <f>$K$1102*$D$1102</f>
        <v>0</v>
      </c>
      <c r="M1102" s="176"/>
      <c r="N1102" s="167">
        <f>$M$1102*$D$1102</f>
        <v>0</v>
      </c>
      <c r="O1102" s="176">
        <v>1</v>
      </c>
      <c r="P1102" s="167">
        <f>$O$1102*$D$1102</f>
        <v>0</v>
      </c>
      <c r="Q1102" s="176"/>
      <c r="R1102" s="167">
        <f>$Q$1102*$D$1102</f>
        <v>0</v>
      </c>
      <c r="S1102" s="176"/>
      <c r="T1102" s="167">
        <f>$S$1102*$D$1102</f>
        <v>0</v>
      </c>
      <c r="U1102" s="176"/>
      <c r="V1102" s="167">
        <f>$U$1102*$D$1102</f>
        <v>0</v>
      </c>
      <c r="W1102" s="176"/>
      <c r="X1102" s="167">
        <f>$W$1102*$D$1102</f>
        <v>0</v>
      </c>
      <c r="Y1102" s="176"/>
      <c r="Z1102" s="167">
        <f>$Y$1102*$D$1102</f>
        <v>0</v>
      </c>
      <c r="AA1102" s="176"/>
      <c r="AB1102" s="167">
        <f>$AA$1102*$D$1102</f>
        <v>0</v>
      </c>
      <c r="AC1102" s="98">
        <f t="shared" si="18"/>
        <v>0</v>
      </c>
    </row>
    <row r="1103" spans="1:29" ht="15" customHeight="1" thickBot="1">
      <c r="A1103">
        <v>2</v>
      </c>
      <c r="B1103" s="995"/>
      <c r="C1103" s="1022"/>
      <c r="D1103" s="995"/>
      <c r="E1103" s="162">
        <f>$E$1102</f>
        <v>0</v>
      </c>
      <c r="F1103" s="163">
        <f>$F$1102</f>
        <v>0</v>
      </c>
      <c r="G1103" s="164">
        <f>$G$1102+$E$1103</f>
        <v>0</v>
      </c>
      <c r="H1103" s="165">
        <f>$H$1102+$F$1103</f>
        <v>0</v>
      </c>
      <c r="I1103" s="164">
        <f>$I$1102+$G$1103</f>
        <v>0</v>
      </c>
      <c r="J1103" s="165">
        <f>$J$1102+$H$1103</f>
        <v>0</v>
      </c>
      <c r="K1103" s="164">
        <f>$K$1102+$I$1103</f>
        <v>0</v>
      </c>
      <c r="L1103" s="165">
        <f>$L$1102+$J$1103</f>
        <v>0</v>
      </c>
      <c r="M1103" s="164">
        <f>$M$1102+$K$1103</f>
        <v>0</v>
      </c>
      <c r="N1103" s="165">
        <f>$N$1102+$L$1103</f>
        <v>0</v>
      </c>
      <c r="O1103" s="164">
        <f>$O$1102+$M$1103</f>
        <v>1</v>
      </c>
      <c r="P1103" s="165">
        <f>$P$1102+$N$1103</f>
        <v>0</v>
      </c>
      <c r="Q1103" s="164">
        <f>$Q$1102+$O$1103</f>
        <v>1</v>
      </c>
      <c r="R1103" s="165">
        <f>$R$1102+$P$1103</f>
        <v>0</v>
      </c>
      <c r="S1103" s="164">
        <f>$S$1102+$Q$1103</f>
        <v>1</v>
      </c>
      <c r="T1103" s="165">
        <f>$T$1102+$R$1103</f>
        <v>0</v>
      </c>
      <c r="U1103" s="164">
        <f>$U$1102+$S$1103</f>
        <v>1</v>
      </c>
      <c r="V1103" s="165">
        <f>$V$1102+$T$1103</f>
        <v>0</v>
      </c>
      <c r="W1103" s="164">
        <f>$W$1102+$U$1103</f>
        <v>1</v>
      </c>
      <c r="X1103" s="165">
        <f>$X$1102+$V$1103</f>
        <v>0</v>
      </c>
      <c r="Y1103" s="164">
        <f>$Y$1102+$W$1103</f>
        <v>1</v>
      </c>
      <c r="Z1103" s="165">
        <f>$Z$1102+$X$1103</f>
        <v>0</v>
      </c>
      <c r="AA1103" s="164">
        <f>$AA$1102+$Y$1103</f>
        <v>1</v>
      </c>
      <c r="AB1103" s="165">
        <f>$AB$1102+$Z$1103</f>
        <v>0</v>
      </c>
      <c r="AC1103" s="98">
        <f t="shared" si="18"/>
        <v>0</v>
      </c>
    </row>
    <row r="1104" spans="1:29" ht="15" customHeight="1">
      <c r="A1104">
        <v>1</v>
      </c>
      <c r="B1104" s="994" t="str">
        <f>'06.01-ELETRICO E LUMINOTECNICO'!B565</f>
        <v>06.15.100.30</v>
      </c>
      <c r="C1104" s="1021" t="str">
        <f>'06.01-ELETRICO E LUMINOTECNICO'!C564</f>
        <v>CONDULETE DE ALUMINIO, TIPO X, PARA ELETRODUTO DE AÇO GALVANIZADO DN 25MM (1"), APARENTE, INCLUSO SUPORTE, SEM TAMPA - FORNECIMENTO E INSTALAÇÃO</v>
      </c>
      <c r="D1104" s="1031">
        <f>'06.01-ELETRICO E LUMINOTECNICO'!H564</f>
        <v>0</v>
      </c>
      <c r="E1104" s="175"/>
      <c r="F1104" s="161">
        <f>$E$1104*$D$1104</f>
        <v>0</v>
      </c>
      <c r="G1104" s="176"/>
      <c r="H1104" s="167">
        <f>$G$1104*$D$1104</f>
        <v>0</v>
      </c>
      <c r="I1104" s="176"/>
      <c r="J1104" s="167">
        <f>$I$1104*$D$1104</f>
        <v>0</v>
      </c>
      <c r="K1104" s="176"/>
      <c r="L1104" s="167">
        <f>$K$1104*$D$1104</f>
        <v>0</v>
      </c>
      <c r="M1104" s="176"/>
      <c r="N1104" s="167">
        <f>$M$1104*$D$1104</f>
        <v>0</v>
      </c>
      <c r="O1104" s="176">
        <v>1</v>
      </c>
      <c r="P1104" s="167">
        <f>$O$1104*$D$1104</f>
        <v>0</v>
      </c>
      <c r="Q1104" s="176"/>
      <c r="R1104" s="167">
        <f>$Q$1104*$D$1104</f>
        <v>0</v>
      </c>
      <c r="S1104" s="176"/>
      <c r="T1104" s="167">
        <f>$S$1104*$D$1104</f>
        <v>0</v>
      </c>
      <c r="U1104" s="176"/>
      <c r="V1104" s="167">
        <f>$U$1104*$D$1104</f>
        <v>0</v>
      </c>
      <c r="W1104" s="176"/>
      <c r="X1104" s="167">
        <f>$W$1104*$D$1104</f>
        <v>0</v>
      </c>
      <c r="Y1104" s="176"/>
      <c r="Z1104" s="167">
        <f>$Y$1104*$D$1104</f>
        <v>0</v>
      </c>
      <c r="AA1104" s="176"/>
      <c r="AB1104" s="167">
        <f>$AA$1104*$D$1104</f>
        <v>0</v>
      </c>
      <c r="AC1104" s="98">
        <f t="shared" si="18"/>
        <v>0</v>
      </c>
    </row>
    <row r="1105" spans="1:32" ht="15" customHeight="1" thickBot="1">
      <c r="A1105">
        <v>2</v>
      </c>
      <c r="B1105" s="995"/>
      <c r="C1105" s="1022"/>
      <c r="D1105" s="995"/>
      <c r="E1105" s="162">
        <f>$E$1104</f>
        <v>0</v>
      </c>
      <c r="F1105" s="163">
        <f>$F$1104</f>
        <v>0</v>
      </c>
      <c r="G1105" s="164">
        <f>$G$1104+$E$1105</f>
        <v>0</v>
      </c>
      <c r="H1105" s="165">
        <f>$H$1104+$F$1105</f>
        <v>0</v>
      </c>
      <c r="I1105" s="164">
        <f>$I$1104+$G$1105</f>
        <v>0</v>
      </c>
      <c r="J1105" s="165">
        <f>$J$1104+$H$1105</f>
        <v>0</v>
      </c>
      <c r="K1105" s="164">
        <f>$K$1104+$I$1105</f>
        <v>0</v>
      </c>
      <c r="L1105" s="165">
        <f>$L$1104+$J$1105</f>
        <v>0</v>
      </c>
      <c r="M1105" s="164">
        <f>$M$1104+$K$1105</f>
        <v>0</v>
      </c>
      <c r="N1105" s="165">
        <f>$N$1104+$L$1105</f>
        <v>0</v>
      </c>
      <c r="O1105" s="164">
        <f>$O$1104+$M$1105</f>
        <v>1</v>
      </c>
      <c r="P1105" s="165">
        <f>$P$1104+$N$1105</f>
        <v>0</v>
      </c>
      <c r="Q1105" s="164">
        <f>$Q$1104+$O$1105</f>
        <v>1</v>
      </c>
      <c r="R1105" s="165">
        <f>$R$1104+$P$1105</f>
        <v>0</v>
      </c>
      <c r="S1105" s="164">
        <f>$S$1104+$Q$1105</f>
        <v>1</v>
      </c>
      <c r="T1105" s="165">
        <f>$T$1104+$R$1105</f>
        <v>0</v>
      </c>
      <c r="U1105" s="164">
        <f>$U$1104+$S$1105</f>
        <v>1</v>
      </c>
      <c r="V1105" s="165">
        <f>$V$1104+$T$1105</f>
        <v>0</v>
      </c>
      <c r="W1105" s="164">
        <f>$W$1104+$U$1105</f>
        <v>1</v>
      </c>
      <c r="X1105" s="165">
        <f>$X$1104+$V$1105</f>
        <v>0</v>
      </c>
      <c r="Y1105" s="164">
        <f>$Y$1104+$W$1105</f>
        <v>1</v>
      </c>
      <c r="Z1105" s="165">
        <f>$Z$1104+$X$1105</f>
        <v>0</v>
      </c>
      <c r="AA1105" s="164">
        <f>$AA$1104+$Y$1105</f>
        <v>1</v>
      </c>
      <c r="AB1105" s="165">
        <f>$AB$1104+$Z$1105</f>
        <v>0</v>
      </c>
      <c r="AC1105" s="98">
        <f t="shared" si="18"/>
        <v>0</v>
      </c>
    </row>
    <row r="1106" spans="1:32" ht="15" customHeight="1">
      <c r="A1106">
        <v>1</v>
      </c>
      <c r="B1106" s="994" t="str">
        <f>'06.01-ELETRICO E LUMINOTECNICO'!B566</f>
        <v>06.15.100.31</v>
      </c>
      <c r="C1106" s="1021" t="str">
        <f>'06.01-ELETRICO E LUMINOTECNICO'!C565</f>
        <v>TOMADA BAIXA DE EMBUTIR (1 MÓDULO), 2P+T 10 A, INCLUINDO SUPORTE E PLACA EM ALUMÍNIO - FORNECIMENTO E INSTALAÇÃO.</v>
      </c>
      <c r="D1106" s="1031">
        <f>'06.01-ELETRICO E LUMINOTECNICO'!H565</f>
        <v>0</v>
      </c>
      <c r="E1106" s="175"/>
      <c r="F1106" s="161">
        <f>$E$1106*$D$1106</f>
        <v>0</v>
      </c>
      <c r="G1106" s="176"/>
      <c r="H1106" s="167">
        <f>$G$1106*$D$1106</f>
        <v>0</v>
      </c>
      <c r="I1106" s="176"/>
      <c r="J1106" s="167">
        <f>$I$1106*$D$1106</f>
        <v>0</v>
      </c>
      <c r="K1106" s="176"/>
      <c r="L1106" s="167">
        <f>$K$1106*$D$1106</f>
        <v>0</v>
      </c>
      <c r="M1106" s="176"/>
      <c r="N1106" s="167">
        <f>$M$1106*$D$1106</f>
        <v>0</v>
      </c>
      <c r="O1106" s="176">
        <v>1</v>
      </c>
      <c r="P1106" s="167">
        <f>$O$1106*$D$1106</f>
        <v>0</v>
      </c>
      <c r="Q1106" s="176"/>
      <c r="R1106" s="167">
        <f>$Q$1106*$D$1106</f>
        <v>0</v>
      </c>
      <c r="S1106" s="176"/>
      <c r="T1106" s="167">
        <f>$S$1106*$D$1106</f>
        <v>0</v>
      </c>
      <c r="U1106" s="176"/>
      <c r="V1106" s="167">
        <f>$U$1106*$D$1106</f>
        <v>0</v>
      </c>
      <c r="W1106" s="176"/>
      <c r="X1106" s="167">
        <f>$W$1106*$D$1106</f>
        <v>0</v>
      </c>
      <c r="Y1106" s="176"/>
      <c r="Z1106" s="167">
        <f>$Y$1106*$D$1106</f>
        <v>0</v>
      </c>
      <c r="AA1106" s="176"/>
      <c r="AB1106" s="167">
        <f>$AA$1106*$D$1106</f>
        <v>0</v>
      </c>
      <c r="AC1106" s="98">
        <f t="shared" si="18"/>
        <v>0</v>
      </c>
    </row>
    <row r="1107" spans="1:32" ht="15" customHeight="1" thickBot="1">
      <c r="A1107">
        <v>2</v>
      </c>
      <c r="B1107" s="995"/>
      <c r="C1107" s="1022"/>
      <c r="D1107" s="995"/>
      <c r="E1107" s="162">
        <f>$E$1106</f>
        <v>0</v>
      </c>
      <c r="F1107" s="163">
        <f>$F$1106</f>
        <v>0</v>
      </c>
      <c r="G1107" s="164">
        <f>$G$1106+$E$1107</f>
        <v>0</v>
      </c>
      <c r="H1107" s="165">
        <f>$H$1106+$F$1107</f>
        <v>0</v>
      </c>
      <c r="I1107" s="164">
        <f>$I$1106+$G$1107</f>
        <v>0</v>
      </c>
      <c r="J1107" s="165">
        <f>$J$1106+$H$1107</f>
        <v>0</v>
      </c>
      <c r="K1107" s="164">
        <f>$K$1106+$I$1107</f>
        <v>0</v>
      </c>
      <c r="L1107" s="165">
        <f>$L$1106+$J$1107</f>
        <v>0</v>
      </c>
      <c r="M1107" s="164">
        <f>$M$1106+$K$1107</f>
        <v>0</v>
      </c>
      <c r="N1107" s="165">
        <f>$N$1106+$L$1107</f>
        <v>0</v>
      </c>
      <c r="O1107" s="164">
        <f>$O$1106+$M$1107</f>
        <v>1</v>
      </c>
      <c r="P1107" s="165">
        <f>$P$1106+$N$1107</f>
        <v>0</v>
      </c>
      <c r="Q1107" s="164">
        <f>$Q$1106+$O$1107</f>
        <v>1</v>
      </c>
      <c r="R1107" s="165">
        <f>$R$1106+$P$1107</f>
        <v>0</v>
      </c>
      <c r="S1107" s="164">
        <f>$S$1106+$Q$1107</f>
        <v>1</v>
      </c>
      <c r="T1107" s="165">
        <f>$T$1106+$R$1107</f>
        <v>0</v>
      </c>
      <c r="U1107" s="164">
        <f>$U$1106+$S$1107</f>
        <v>1</v>
      </c>
      <c r="V1107" s="165">
        <f>$V$1106+$T$1107</f>
        <v>0</v>
      </c>
      <c r="W1107" s="164">
        <f>$W$1106+$U$1107</f>
        <v>1</v>
      </c>
      <c r="X1107" s="165">
        <f>$X$1106+$V$1107</f>
        <v>0</v>
      </c>
      <c r="Y1107" s="164">
        <f>$Y$1106+$W$1107</f>
        <v>1</v>
      </c>
      <c r="Z1107" s="165">
        <f>$Z$1106+$X$1107</f>
        <v>0</v>
      </c>
      <c r="AA1107" s="164">
        <f>$AA$1106+$Y$1107</f>
        <v>1</v>
      </c>
      <c r="AB1107" s="165">
        <f>$AB$1106+$Z$1107</f>
        <v>0</v>
      </c>
      <c r="AC1107" s="98">
        <f t="shared" si="18"/>
        <v>0</v>
      </c>
    </row>
    <row r="1108" spans="1:32" ht="15" customHeight="1">
      <c r="A1108">
        <v>1</v>
      </c>
      <c r="B1108" s="994" t="str">
        <f>'06.01-ELETRICO E LUMINOTECNICO'!B567</f>
        <v>06.15.100.32</v>
      </c>
      <c r="C1108" s="1021" t="str">
        <f>'06.01-ELETRICO E LUMINOTECNICO'!C566</f>
        <v>TOMADA ALTA DE EMBUTIR (1 MÓDULO), 2P+T 10 A, INCLUINDO SUPORTE E PLACA EM ALUMÍNIO - FORNECIMENTO E INSTALAÇÃO.</v>
      </c>
      <c r="D1108" s="1031">
        <f>'06.01-ELETRICO E LUMINOTECNICO'!H566</f>
        <v>0</v>
      </c>
      <c r="E1108" s="175"/>
      <c r="F1108" s="161">
        <f>$E$1108*$D$1108</f>
        <v>0</v>
      </c>
      <c r="G1108" s="176"/>
      <c r="H1108" s="167">
        <f>$G$1108*$D$1108</f>
        <v>0</v>
      </c>
      <c r="I1108" s="176"/>
      <c r="J1108" s="167">
        <f>$I$1108*$D$1108</f>
        <v>0</v>
      </c>
      <c r="K1108" s="176"/>
      <c r="L1108" s="167">
        <f>$K$1108*$D$1108</f>
        <v>0</v>
      </c>
      <c r="M1108" s="176"/>
      <c r="N1108" s="167">
        <f>$M$1108*$D$1108</f>
        <v>0</v>
      </c>
      <c r="O1108" s="176">
        <v>1</v>
      </c>
      <c r="P1108" s="167">
        <f>$O$1108*$D$1108</f>
        <v>0</v>
      </c>
      <c r="Q1108" s="176"/>
      <c r="R1108" s="167">
        <f>$Q$1108*$D$1108</f>
        <v>0</v>
      </c>
      <c r="S1108" s="176"/>
      <c r="T1108" s="167">
        <f>$S$1108*$D$1108</f>
        <v>0</v>
      </c>
      <c r="U1108" s="176"/>
      <c r="V1108" s="167">
        <f>$U$1108*$D$1108</f>
        <v>0</v>
      </c>
      <c r="W1108" s="176"/>
      <c r="X1108" s="167">
        <f>$W$1108*$D$1108</f>
        <v>0</v>
      </c>
      <c r="Y1108" s="176"/>
      <c r="Z1108" s="167">
        <f>$Y$1108*$D$1108</f>
        <v>0</v>
      </c>
      <c r="AA1108" s="176"/>
      <c r="AB1108" s="167">
        <f>$AA$1108*$D$1108</f>
        <v>0</v>
      </c>
      <c r="AC1108" s="98">
        <f t="shared" si="18"/>
        <v>0</v>
      </c>
    </row>
    <row r="1109" spans="1:32" ht="15" customHeight="1" thickBot="1">
      <c r="A1109">
        <v>2</v>
      </c>
      <c r="B1109" s="995"/>
      <c r="C1109" s="1022"/>
      <c r="D1109" s="995"/>
      <c r="E1109" s="162">
        <f>$E$1108</f>
        <v>0</v>
      </c>
      <c r="F1109" s="163">
        <f>$F$1108</f>
        <v>0</v>
      </c>
      <c r="G1109" s="164">
        <f>$G$1108+$E$1109</f>
        <v>0</v>
      </c>
      <c r="H1109" s="165">
        <f>$H$1108+$F$1109</f>
        <v>0</v>
      </c>
      <c r="I1109" s="164">
        <f>$I$1108+$G$1109</f>
        <v>0</v>
      </c>
      <c r="J1109" s="165">
        <f>$J$1108+$H$1109</f>
        <v>0</v>
      </c>
      <c r="K1109" s="164">
        <f>$K$1108+$I$1109</f>
        <v>0</v>
      </c>
      <c r="L1109" s="165">
        <f>$L$1108+$J$1109</f>
        <v>0</v>
      </c>
      <c r="M1109" s="164">
        <f>$M$1108+$K$1109</f>
        <v>0</v>
      </c>
      <c r="N1109" s="165">
        <f>$N$1108+$L$1109</f>
        <v>0</v>
      </c>
      <c r="O1109" s="164">
        <f>$O$1108+$M$1109</f>
        <v>1</v>
      </c>
      <c r="P1109" s="165">
        <f>$P$1108+$N$1109</f>
        <v>0</v>
      </c>
      <c r="Q1109" s="164">
        <f>$Q$1108+$O$1109</f>
        <v>1</v>
      </c>
      <c r="R1109" s="165">
        <f>$R$1108+$P$1109</f>
        <v>0</v>
      </c>
      <c r="S1109" s="164">
        <f>$S$1108+$Q$1109</f>
        <v>1</v>
      </c>
      <c r="T1109" s="165">
        <f>$T$1108+$R$1109</f>
        <v>0</v>
      </c>
      <c r="U1109" s="164">
        <f>$U$1108+$S$1109</f>
        <v>1</v>
      </c>
      <c r="V1109" s="165">
        <f>$V$1108+$T$1109</f>
        <v>0</v>
      </c>
      <c r="W1109" s="164">
        <f>$W$1108+$U$1109</f>
        <v>1</v>
      </c>
      <c r="X1109" s="165">
        <f>$X$1108+$V$1109</f>
        <v>0</v>
      </c>
      <c r="Y1109" s="164">
        <f>$Y$1108+$W$1109</f>
        <v>1</v>
      </c>
      <c r="Z1109" s="165">
        <f>$Z$1108+$X$1109</f>
        <v>0</v>
      </c>
      <c r="AA1109" s="164">
        <f>$AA$1108+$Y$1109</f>
        <v>1</v>
      </c>
      <c r="AB1109" s="165">
        <f>$AB$1108+$Z$1109</f>
        <v>0</v>
      </c>
      <c r="AC1109" s="98">
        <f t="shared" si="18"/>
        <v>0</v>
      </c>
    </row>
    <row r="1110" spans="1:32" ht="15" customHeight="1">
      <c r="A1110">
        <v>1</v>
      </c>
      <c r="B1110" s="994" t="str">
        <f>'06.01-ELETRICO E LUMINOTECNICO'!B568</f>
        <v>06.15.100.33</v>
      </c>
      <c r="C1110" s="1021" t="str">
        <f>'06.01-ELETRICO E LUMINOTECNICO'!C567</f>
        <v>TOMADA INDUSTRIAL/MOTOR DE SOBREPOR 3P+T - FORNECIMENTO E INSTALAÇÃO</v>
      </c>
      <c r="D1110" s="1031">
        <f>'06.01-ELETRICO E LUMINOTECNICO'!H567</f>
        <v>0</v>
      </c>
      <c r="E1110" s="175"/>
      <c r="F1110" s="161">
        <f>$E$1110*$D$1110</f>
        <v>0</v>
      </c>
      <c r="G1110" s="176"/>
      <c r="H1110" s="167">
        <f>$G$1110*$D$1110</f>
        <v>0</v>
      </c>
      <c r="I1110" s="176"/>
      <c r="J1110" s="167">
        <f>$I$1110*$D$1110</f>
        <v>0</v>
      </c>
      <c r="K1110" s="176"/>
      <c r="L1110" s="167">
        <f>$K$1110*$D$1110</f>
        <v>0</v>
      </c>
      <c r="M1110" s="176"/>
      <c r="N1110" s="167">
        <f>$M$1110*$D$1110</f>
        <v>0</v>
      </c>
      <c r="O1110" s="176">
        <v>1</v>
      </c>
      <c r="P1110" s="167">
        <f>$O$1110*$D$1110</f>
        <v>0</v>
      </c>
      <c r="Q1110" s="176"/>
      <c r="R1110" s="167">
        <f>$Q$1110*$D$1110</f>
        <v>0</v>
      </c>
      <c r="S1110" s="176"/>
      <c r="T1110" s="167">
        <f>$S$1110*$D$1110</f>
        <v>0</v>
      </c>
      <c r="U1110" s="176"/>
      <c r="V1110" s="167">
        <f>$U$1110*$D$1110</f>
        <v>0</v>
      </c>
      <c r="W1110" s="176"/>
      <c r="X1110" s="167">
        <f>$W$1110*$D$1110</f>
        <v>0</v>
      </c>
      <c r="Y1110" s="176"/>
      <c r="Z1110" s="167">
        <f>$Y$1110*$D$1110</f>
        <v>0</v>
      </c>
      <c r="AA1110" s="176"/>
      <c r="AB1110" s="167">
        <f>$AA$1110*$D$1110</f>
        <v>0</v>
      </c>
      <c r="AC1110" s="98">
        <f t="shared" si="18"/>
        <v>0</v>
      </c>
    </row>
    <row r="1111" spans="1:32" ht="15" customHeight="1" thickBot="1">
      <c r="A1111">
        <v>2</v>
      </c>
      <c r="B1111" s="995"/>
      <c r="C1111" s="1022"/>
      <c r="D1111" s="995"/>
      <c r="E1111" s="162">
        <f>$E$1110</f>
        <v>0</v>
      </c>
      <c r="F1111" s="163">
        <f>$F$1110</f>
        <v>0</v>
      </c>
      <c r="G1111" s="164">
        <f>$G$1110+$E$1111</f>
        <v>0</v>
      </c>
      <c r="H1111" s="165">
        <f>$H$1110+$F$1111</f>
        <v>0</v>
      </c>
      <c r="I1111" s="164">
        <f>$I$1110+$G$1111</f>
        <v>0</v>
      </c>
      <c r="J1111" s="165">
        <f>$J$1110+$H$1111</f>
        <v>0</v>
      </c>
      <c r="K1111" s="164">
        <f>$K$1110+$I$1111</f>
        <v>0</v>
      </c>
      <c r="L1111" s="165">
        <f>$L$1110+$J$1111</f>
        <v>0</v>
      </c>
      <c r="M1111" s="164">
        <f>$M$1110+$K$1111</f>
        <v>0</v>
      </c>
      <c r="N1111" s="165">
        <f>$N$1110+$L$1111</f>
        <v>0</v>
      </c>
      <c r="O1111" s="164">
        <f>$O$1110+$M$1111</f>
        <v>1</v>
      </c>
      <c r="P1111" s="165">
        <f>$P$1110+$N$1111</f>
        <v>0</v>
      </c>
      <c r="Q1111" s="164">
        <f>$Q$1110+$O$1111</f>
        <v>1</v>
      </c>
      <c r="R1111" s="165">
        <f>$R$1110+$P$1111</f>
        <v>0</v>
      </c>
      <c r="S1111" s="164">
        <f>$S$1110+$Q$1111</f>
        <v>1</v>
      </c>
      <c r="T1111" s="165">
        <f>$T$1110+$R$1111</f>
        <v>0</v>
      </c>
      <c r="U1111" s="164">
        <f>$U$1110+$S$1111</f>
        <v>1</v>
      </c>
      <c r="V1111" s="165">
        <f>$V$1110+$T$1111</f>
        <v>0</v>
      </c>
      <c r="W1111" s="164">
        <f>$W$1110+$U$1111</f>
        <v>1</v>
      </c>
      <c r="X1111" s="165">
        <f>$X$1110+$V$1111</f>
        <v>0</v>
      </c>
      <c r="Y1111" s="164">
        <f>$Y$1110+$W$1111</f>
        <v>1</v>
      </c>
      <c r="Z1111" s="165">
        <f>$Z$1110+$X$1111</f>
        <v>0</v>
      </c>
      <c r="AA1111" s="164">
        <f>$AA$1110+$Y$1111</f>
        <v>1</v>
      </c>
      <c r="AB1111" s="165">
        <f>$AB$1110+$Z$1111</f>
        <v>0</v>
      </c>
      <c r="AC1111" s="98">
        <f t="shared" si="18"/>
        <v>0</v>
      </c>
    </row>
    <row r="1112" spans="1:32" ht="15" customHeight="1">
      <c r="A1112">
        <v>1</v>
      </c>
      <c r="B1112" s="994" t="str">
        <f>'06.01-ELETRICO E LUMINOTECNICO'!B569</f>
        <v>06.15.100.34</v>
      </c>
      <c r="C1112" s="1021" t="str">
        <f>'06.01-ELETRICO E LUMINOTECNICO'!C568</f>
        <v>INTERRUPTOR SIMPLES (3 MÓDULOS), 10A/250V, INCLUINDO SUPORTE E PLACA EM ALUMÍNIO - FORNECIMENTO E INSTALAÇÃO.</v>
      </c>
      <c r="D1112" s="1031">
        <f>'06.01-ELETRICO E LUMINOTECNICO'!H568</f>
        <v>0</v>
      </c>
      <c r="E1112" s="175"/>
      <c r="F1112" s="161">
        <f>$E$1112*$D$1112</f>
        <v>0</v>
      </c>
      <c r="G1112" s="176"/>
      <c r="H1112" s="167">
        <f>$G$1112*$D$1112</f>
        <v>0</v>
      </c>
      <c r="I1112" s="176"/>
      <c r="J1112" s="167">
        <f>$I$1112*$D$1112</f>
        <v>0</v>
      </c>
      <c r="K1112" s="176"/>
      <c r="L1112" s="167">
        <f>$K$1112*$D$1112</f>
        <v>0</v>
      </c>
      <c r="M1112" s="176"/>
      <c r="N1112" s="167">
        <f>$M$1112*$D$1112</f>
        <v>0</v>
      </c>
      <c r="O1112" s="176">
        <v>1</v>
      </c>
      <c r="P1112" s="167">
        <f>$O$1112*$D$1112</f>
        <v>0</v>
      </c>
      <c r="Q1112" s="176"/>
      <c r="R1112" s="167">
        <f>$Q$1112*$D$1112</f>
        <v>0</v>
      </c>
      <c r="S1112" s="176"/>
      <c r="T1112" s="167">
        <f>$S$1112*$D$1112</f>
        <v>0</v>
      </c>
      <c r="U1112" s="176"/>
      <c r="V1112" s="167">
        <f>$U$1112*$D$1112</f>
        <v>0</v>
      </c>
      <c r="W1112" s="176"/>
      <c r="X1112" s="167">
        <f>$W$1112*$D$1112</f>
        <v>0</v>
      </c>
      <c r="Y1112" s="176"/>
      <c r="Z1112" s="167">
        <f>$Y$1112*$D$1112</f>
        <v>0</v>
      </c>
      <c r="AA1112" s="176"/>
      <c r="AB1112" s="167">
        <f>$AA$1112*$D$1112</f>
        <v>0</v>
      </c>
      <c r="AC1112" s="98">
        <f t="shared" si="18"/>
        <v>0</v>
      </c>
    </row>
    <row r="1113" spans="1:32" ht="15" customHeight="1" thickBot="1">
      <c r="A1113">
        <v>2</v>
      </c>
      <c r="B1113" s="995"/>
      <c r="C1113" s="1022"/>
      <c r="D1113" s="995"/>
      <c r="E1113" s="162">
        <f>$E$1112</f>
        <v>0</v>
      </c>
      <c r="F1113" s="163">
        <f>$F$1112</f>
        <v>0</v>
      </c>
      <c r="G1113" s="164">
        <f>$G$1112+$E$1113</f>
        <v>0</v>
      </c>
      <c r="H1113" s="165">
        <f>$H$1112+$F$1113</f>
        <v>0</v>
      </c>
      <c r="I1113" s="164">
        <f>$I$1112+$G$1113</f>
        <v>0</v>
      </c>
      <c r="J1113" s="165">
        <f>$J$1112+$H$1113</f>
        <v>0</v>
      </c>
      <c r="K1113" s="164">
        <f>$K$1112+$I$1113</f>
        <v>0</v>
      </c>
      <c r="L1113" s="165">
        <f>$L$1112+$J$1113</f>
        <v>0</v>
      </c>
      <c r="M1113" s="164">
        <f>$M$1112+$K$1113</f>
        <v>0</v>
      </c>
      <c r="N1113" s="165">
        <f>$N$1112+$L$1113</f>
        <v>0</v>
      </c>
      <c r="O1113" s="164">
        <f>$O$1112+$M$1113</f>
        <v>1</v>
      </c>
      <c r="P1113" s="165">
        <f>$P$1112+$N$1113</f>
        <v>0</v>
      </c>
      <c r="Q1113" s="164">
        <f>$Q$1112+$O$1113</f>
        <v>1</v>
      </c>
      <c r="R1113" s="165">
        <f>$R$1112+$P$1113</f>
        <v>0</v>
      </c>
      <c r="S1113" s="164">
        <f>$S$1112+$Q$1113</f>
        <v>1</v>
      </c>
      <c r="T1113" s="165">
        <f>$T$1112+$R$1113</f>
        <v>0</v>
      </c>
      <c r="U1113" s="164">
        <f>$U$1112+$S$1113</f>
        <v>1</v>
      </c>
      <c r="V1113" s="165">
        <f>$V$1112+$T$1113</f>
        <v>0</v>
      </c>
      <c r="W1113" s="164">
        <f>$W$1112+$U$1113</f>
        <v>1</v>
      </c>
      <c r="X1113" s="165">
        <f>$X$1112+$V$1113</f>
        <v>0</v>
      </c>
      <c r="Y1113" s="164">
        <f>$Y$1112+$W$1113</f>
        <v>1</v>
      </c>
      <c r="Z1113" s="165">
        <f>$Z$1112+$X$1113</f>
        <v>0</v>
      </c>
      <c r="AA1113" s="164">
        <f>$AA$1112+$Y$1113</f>
        <v>1</v>
      </c>
      <c r="AB1113" s="165">
        <f>$AB$1112+$Z$1113</f>
        <v>0</v>
      </c>
      <c r="AC1113" s="98">
        <f t="shared" si="18"/>
        <v>0</v>
      </c>
    </row>
    <row r="1114" spans="1:32" ht="15" customHeight="1">
      <c r="A1114">
        <v>1</v>
      </c>
      <c r="B1114" s="994" t="str">
        <f>'06.01-ELETRICO E LUMINOTECNICO'!B570</f>
        <v>06.15.100.35</v>
      </c>
      <c r="C1114" s="1021" t="str">
        <f>'06.01-ELETRICO E LUMINOTECNICO'!C569</f>
        <v>LUMINÁRIA MISTA, TIPO PRATO, POTÊNCIA DE 160W - FORNECIMENTO E INSTALAÇÃO</v>
      </c>
      <c r="D1114" s="1031">
        <f>'06.01-ELETRICO E LUMINOTECNICO'!H569</f>
        <v>0</v>
      </c>
      <c r="E1114" s="175"/>
      <c r="F1114" s="161">
        <f>$E$1114*$D$1114</f>
        <v>0</v>
      </c>
      <c r="G1114" s="176"/>
      <c r="H1114" s="167">
        <f>$G$1114*$D$1114</f>
        <v>0</v>
      </c>
      <c r="I1114" s="176"/>
      <c r="J1114" s="167">
        <f>$I$1114*$D$1114</f>
        <v>0</v>
      </c>
      <c r="K1114" s="176"/>
      <c r="L1114" s="167">
        <f>$K$1114*$D$1114</f>
        <v>0</v>
      </c>
      <c r="M1114" s="176"/>
      <c r="N1114" s="167">
        <f>$M$1114*$D$1114</f>
        <v>0</v>
      </c>
      <c r="O1114" s="176">
        <v>1</v>
      </c>
      <c r="P1114" s="167">
        <f>$O$1114*$D$1114</f>
        <v>0</v>
      </c>
      <c r="Q1114" s="176"/>
      <c r="R1114" s="167">
        <f>$Q$1114*$D$1114</f>
        <v>0</v>
      </c>
      <c r="S1114" s="176"/>
      <c r="T1114" s="167">
        <f>$S$1114*$D$1114</f>
        <v>0</v>
      </c>
      <c r="U1114" s="176"/>
      <c r="V1114" s="167">
        <f>$U$1114*$D$1114</f>
        <v>0</v>
      </c>
      <c r="W1114" s="176"/>
      <c r="X1114" s="167">
        <f>$W$1114*$D$1114</f>
        <v>0</v>
      </c>
      <c r="Y1114" s="176"/>
      <c r="Z1114" s="167">
        <f>$Y$1114*$D$1114</f>
        <v>0</v>
      </c>
      <c r="AA1114" s="176"/>
      <c r="AB1114" s="167">
        <f>$AA$1114*$D$1114</f>
        <v>0</v>
      </c>
      <c r="AC1114" s="98">
        <f t="shared" si="18"/>
        <v>0</v>
      </c>
    </row>
    <row r="1115" spans="1:32" ht="15" customHeight="1" thickBot="1">
      <c r="A1115">
        <v>2</v>
      </c>
      <c r="B1115" s="995"/>
      <c r="C1115" s="1022"/>
      <c r="D1115" s="995"/>
      <c r="E1115" s="162">
        <f>$E$1114</f>
        <v>0</v>
      </c>
      <c r="F1115" s="163">
        <f>$F$1114</f>
        <v>0</v>
      </c>
      <c r="G1115" s="164">
        <f>$G$1114+$E$1115</f>
        <v>0</v>
      </c>
      <c r="H1115" s="165">
        <f>$H$1114+$F$1115</f>
        <v>0</v>
      </c>
      <c r="I1115" s="164">
        <f>$I$1114+$G$1115</f>
        <v>0</v>
      </c>
      <c r="J1115" s="165">
        <f>$J$1114+$H$1115</f>
        <v>0</v>
      </c>
      <c r="K1115" s="164">
        <f>$K$1114+$I$1115</f>
        <v>0</v>
      </c>
      <c r="L1115" s="165">
        <f>$L$1114+$J$1115</f>
        <v>0</v>
      </c>
      <c r="M1115" s="164">
        <f>$M$1114+$K$1115</f>
        <v>0</v>
      </c>
      <c r="N1115" s="165">
        <f>$N$1114+$L$1115</f>
        <v>0</v>
      </c>
      <c r="O1115" s="164">
        <f>$O$1114+$M$1115</f>
        <v>1</v>
      </c>
      <c r="P1115" s="165">
        <f>$P$1114+$N$1115</f>
        <v>0</v>
      </c>
      <c r="Q1115" s="164">
        <f>$Q$1114+$O$1115</f>
        <v>1</v>
      </c>
      <c r="R1115" s="165">
        <f>$R$1114+$P$1115</f>
        <v>0</v>
      </c>
      <c r="S1115" s="164">
        <f>$S$1114+$Q$1115</f>
        <v>1</v>
      </c>
      <c r="T1115" s="165">
        <f>$T$1114+$R$1115</f>
        <v>0</v>
      </c>
      <c r="U1115" s="164">
        <f>$U$1114+$S$1115</f>
        <v>1</v>
      </c>
      <c r="V1115" s="165">
        <f>$V$1114+$T$1115</f>
        <v>0</v>
      </c>
      <c r="W1115" s="164">
        <f>$W$1114+$U$1115</f>
        <v>1</v>
      </c>
      <c r="X1115" s="165">
        <f>$X$1114+$V$1115</f>
        <v>0</v>
      </c>
      <c r="Y1115" s="164">
        <f>$Y$1114+$W$1115</f>
        <v>1</v>
      </c>
      <c r="Z1115" s="165">
        <f>$Z$1114+$X$1115</f>
        <v>0</v>
      </c>
      <c r="AA1115" s="164">
        <f>$AA$1114+$Y$1115</f>
        <v>1</v>
      </c>
      <c r="AB1115" s="165">
        <f>$AB$1114+$Z$1115</f>
        <v>0</v>
      </c>
      <c r="AC1115" s="98">
        <f t="shared" si="18"/>
        <v>0</v>
      </c>
    </row>
    <row r="1116" spans="1:32" ht="15" customHeight="1">
      <c r="A1116">
        <v>1</v>
      </c>
      <c r="B1116" s="994" t="str">
        <f>'06.01-ELETRICO E LUMINOTECNICO'!B570</f>
        <v>06.15.100.35</v>
      </c>
      <c r="C1116" s="1021" t="str">
        <f>'06.01-ELETRICO E LUMINOTECNICO'!C570</f>
        <v>CAIXA DE PASSAGEM  METÁLICA 30X30 COM TAMPA INSTALADA EM REDE DE DISTRIBUIÇÃO DE ELETRODUTOS</v>
      </c>
      <c r="D1116" s="1031">
        <f>'06.01-ELETRICO E LUMINOTECNICO'!H570</f>
        <v>0</v>
      </c>
      <c r="E1116" s="175"/>
      <c r="F1116" s="161">
        <f>$E$1116*$D$1116</f>
        <v>0</v>
      </c>
      <c r="G1116" s="176"/>
      <c r="H1116" s="167">
        <f>$G$1116*$D$1116</f>
        <v>0</v>
      </c>
      <c r="I1116" s="176"/>
      <c r="J1116" s="167">
        <f>$I$1116*$D$1116</f>
        <v>0</v>
      </c>
      <c r="K1116" s="176"/>
      <c r="L1116" s="167">
        <f>$K$1116*$D$1116</f>
        <v>0</v>
      </c>
      <c r="M1116" s="176"/>
      <c r="N1116" s="167">
        <f>$M$1116*$D$1116</f>
        <v>0</v>
      </c>
      <c r="O1116" s="176">
        <v>1</v>
      </c>
      <c r="P1116" s="167">
        <f>$O$1116*$D$1116</f>
        <v>0</v>
      </c>
      <c r="Q1116" s="176"/>
      <c r="R1116" s="167">
        <f>$Q$1116*$D$1116</f>
        <v>0</v>
      </c>
      <c r="S1116" s="176"/>
      <c r="T1116" s="167">
        <f>$S$1116*$D$1116</f>
        <v>0</v>
      </c>
      <c r="U1116" s="176"/>
      <c r="V1116" s="167">
        <f>$U$1116*$D$1116</f>
        <v>0</v>
      </c>
      <c r="W1116" s="176"/>
      <c r="X1116" s="167">
        <f>$W$1116*$D$1116</f>
        <v>0</v>
      </c>
      <c r="Y1116" s="176"/>
      <c r="Z1116" s="167">
        <f>$Y$1116*$D$1116</f>
        <v>0</v>
      </c>
      <c r="AA1116" s="176"/>
      <c r="AB1116" s="167">
        <f>$AA$1116*$D$1116</f>
        <v>0</v>
      </c>
      <c r="AC1116" s="98">
        <f t="shared" si="18"/>
        <v>0</v>
      </c>
    </row>
    <row r="1117" spans="1:32" ht="15" customHeight="1" thickBot="1">
      <c r="A1117">
        <v>2</v>
      </c>
      <c r="B1117" s="995"/>
      <c r="C1117" s="1022"/>
      <c r="D1117" s="995"/>
      <c r="E1117" s="162">
        <f>$E$1116</f>
        <v>0</v>
      </c>
      <c r="F1117" s="163">
        <f>$F$1116</f>
        <v>0</v>
      </c>
      <c r="G1117" s="164">
        <f>$G$1116+$E$1117</f>
        <v>0</v>
      </c>
      <c r="H1117" s="165">
        <f>$H$1116+$F$1117</f>
        <v>0</v>
      </c>
      <c r="I1117" s="164">
        <f>$I$1116+$G$1117</f>
        <v>0</v>
      </c>
      <c r="J1117" s="165">
        <f>$J$1116+$H$1117</f>
        <v>0</v>
      </c>
      <c r="K1117" s="164">
        <f>$K$1116+$I$1117</f>
        <v>0</v>
      </c>
      <c r="L1117" s="165">
        <f>$L$1116+$J$1117</f>
        <v>0</v>
      </c>
      <c r="M1117" s="164">
        <f>$M$1116+$K$1117</f>
        <v>0</v>
      </c>
      <c r="N1117" s="165">
        <f>$N$1116+$L$1117</f>
        <v>0</v>
      </c>
      <c r="O1117" s="164">
        <f>$O$1116+$M$1117</f>
        <v>1</v>
      </c>
      <c r="P1117" s="165">
        <f>$P$1116+$N$1117</f>
        <v>0</v>
      </c>
      <c r="Q1117" s="164">
        <f>$Q$1116+$O$1117</f>
        <v>1</v>
      </c>
      <c r="R1117" s="165">
        <f>$R$1116+$P$1117</f>
        <v>0</v>
      </c>
      <c r="S1117" s="164">
        <f>$S$1116+$Q$1117</f>
        <v>1</v>
      </c>
      <c r="T1117" s="165">
        <f>$T$1116+$R$1117</f>
        <v>0</v>
      </c>
      <c r="U1117" s="164">
        <f>$U$1116+$S$1117</f>
        <v>1</v>
      </c>
      <c r="V1117" s="165">
        <f>$V$1116+$T$1117</f>
        <v>0</v>
      </c>
      <c r="W1117" s="164">
        <f>$W$1116+$U$1117</f>
        <v>1</v>
      </c>
      <c r="X1117" s="165">
        <f>$X$1116+$V$1117</f>
        <v>0</v>
      </c>
      <c r="Y1117" s="164">
        <f>$Y$1116+$W$1117</f>
        <v>1</v>
      </c>
      <c r="Z1117" s="165">
        <f>$Z$1116+$X$1117</f>
        <v>0</v>
      </c>
      <c r="AA1117" s="164">
        <f>$AA$1116+$Y$1117</f>
        <v>1</v>
      </c>
      <c r="AB1117" s="165">
        <f>$AB$1116+$Z$1117</f>
        <v>0</v>
      </c>
      <c r="AC1117" s="98">
        <f t="shared" si="18"/>
        <v>0</v>
      </c>
    </row>
    <row r="1118" spans="1:32">
      <c r="B1118" s="137"/>
      <c r="C1118" s="138">
        <f>GERAL!$B$39</f>
        <v>0</v>
      </c>
      <c r="D1118" s="158" t="s">
        <v>159</v>
      </c>
      <c r="E1118" s="173" t="e">
        <f>F1118/$D1119</f>
        <v>#DIV/0!</v>
      </c>
      <c r="F1118" s="156">
        <f>SUMIF($A$9:$A$1117,"1",F$9:F$1117)</f>
        <v>0</v>
      </c>
      <c r="G1118" s="173" t="e">
        <f>H1118/$D1119</f>
        <v>#DIV/0!</v>
      </c>
      <c r="H1118" s="156">
        <f>SUMIF($A$9:$A$1117,"1",H$9:H$1117)</f>
        <v>0</v>
      </c>
      <c r="I1118" s="173" t="e">
        <f>J1118/$D1119</f>
        <v>#DIV/0!</v>
      </c>
      <c r="J1118" s="156">
        <f>SUMIF($A$9:$A$1117,"1",J$9:J$1117)</f>
        <v>0</v>
      </c>
      <c r="K1118" s="173" t="e">
        <f>L1118/$D1119</f>
        <v>#DIV/0!</v>
      </c>
      <c r="L1118" s="156">
        <f>SUMIF($A$9:$A$1117,"1",L$9:L$1117)</f>
        <v>0</v>
      </c>
      <c r="M1118" s="173" t="e">
        <f>N1118/$D1119</f>
        <v>#DIV/0!</v>
      </c>
      <c r="N1118" s="156">
        <f>SUMIF($A$9:$A$1117,"1",N$9:N$1117)</f>
        <v>0</v>
      </c>
      <c r="O1118" s="173" t="e">
        <f>P1118/$D1119</f>
        <v>#DIV/0!</v>
      </c>
      <c r="P1118" s="156">
        <f>SUMIF($A$9:$A$1117,"1",P$9:P$1117)</f>
        <v>0</v>
      </c>
      <c r="Q1118" s="173" t="e">
        <f>R1118/$D1119</f>
        <v>#DIV/0!</v>
      </c>
      <c r="R1118" s="156">
        <f>SUMIF($A$9:$A$1117,"1",R$9:R$1117)</f>
        <v>0</v>
      </c>
      <c r="S1118" s="173" t="e">
        <f>T1118/$D1119</f>
        <v>#DIV/0!</v>
      </c>
      <c r="T1118" s="156">
        <f>SUMIF($A$9:$A$1117,"1",T$9:T$1117)</f>
        <v>0</v>
      </c>
      <c r="U1118" s="173" t="e">
        <f>V1118/$D1119</f>
        <v>#DIV/0!</v>
      </c>
      <c r="V1118" s="156">
        <f>SUMIF($A$9:$A$1117,"1",V$9:V$1117)</f>
        <v>0</v>
      </c>
      <c r="W1118" s="173" t="e">
        <f>X1118/$D1119</f>
        <v>#DIV/0!</v>
      </c>
      <c r="X1118" s="156">
        <f>SUMIF($A$9:$A$1117,"1",X$9:X$1117)</f>
        <v>0</v>
      </c>
      <c r="Y1118" s="173" t="e">
        <f>Z1118/$D1119</f>
        <v>#DIV/0!</v>
      </c>
      <c r="Z1118" s="156">
        <f>SUMIF($A$9:$A$1117,"1",Z$9:Z$1117)</f>
        <v>0</v>
      </c>
      <c r="AA1118" s="173" t="e">
        <f>AB1118/$D1119</f>
        <v>#DIV/0!</v>
      </c>
      <c r="AB1118" s="156">
        <f>SUMIF($A$9:$A$1117,"1",AB$9:AB$1117)</f>
        <v>0</v>
      </c>
    </row>
    <row r="1119" spans="1:32" ht="15.75" thickBot="1">
      <c r="B1119" s="139"/>
      <c r="C1119" s="30"/>
      <c r="D1119" s="159">
        <f>'06.01-ELETRICO E LUMINOTECNICO'!D8</f>
        <v>0</v>
      </c>
      <c r="E1119" s="174" t="e">
        <f>F1119/$D1119</f>
        <v>#DIV/0!</v>
      </c>
      <c r="F1119" s="157">
        <f>SUMIF($A$9:$A$1117,2,F$9:F$1117)</f>
        <v>0</v>
      </c>
      <c r="G1119" s="174" t="e">
        <f>H1119/$D1119</f>
        <v>#DIV/0!</v>
      </c>
      <c r="H1119" s="157">
        <f>SUMIF($A$9:$A$1117,2,H$9:H$1117)</f>
        <v>0</v>
      </c>
      <c r="I1119" s="174" t="e">
        <f>J1119/$D1119</f>
        <v>#DIV/0!</v>
      </c>
      <c r="J1119" s="157">
        <f>SUMIF($A$9:$A$1117,2,J$9:J$1117)</f>
        <v>0</v>
      </c>
      <c r="K1119" s="174" t="e">
        <f>L1119/$D1119</f>
        <v>#DIV/0!</v>
      </c>
      <c r="L1119" s="157">
        <f>SUMIF($A$9:$A$1117,2,L$9:L$1117)</f>
        <v>0</v>
      </c>
      <c r="M1119" s="174" t="e">
        <f>N1119/$D1119</f>
        <v>#DIV/0!</v>
      </c>
      <c r="N1119" s="157">
        <f>SUMIF($A$9:$A$1117,2,N$9:N$1117)</f>
        <v>0</v>
      </c>
      <c r="O1119" s="174" t="e">
        <f>P1119/$D1119</f>
        <v>#DIV/0!</v>
      </c>
      <c r="P1119" s="157">
        <f>SUMIF($A$9:$A$1117,2,P$9:P$1117)</f>
        <v>0</v>
      </c>
      <c r="Q1119" s="174" t="e">
        <f>R1119/$D1119</f>
        <v>#DIV/0!</v>
      </c>
      <c r="R1119" s="157">
        <f>SUMIF($A$9:$A$1117,2,R$9:R$1117)</f>
        <v>0</v>
      </c>
      <c r="S1119" s="174" t="e">
        <f>T1119/$D1119</f>
        <v>#DIV/0!</v>
      </c>
      <c r="T1119" s="157">
        <f>SUMIF($A$9:$A$1117,2,T$9:T$1117)</f>
        <v>0</v>
      </c>
      <c r="U1119" s="174" t="e">
        <f>V1119/$D1119</f>
        <v>#DIV/0!</v>
      </c>
      <c r="V1119" s="157">
        <f>SUMIF($A$9:$A$1117,2,V$9:V$1117)</f>
        <v>0</v>
      </c>
      <c r="W1119" s="174" t="e">
        <f>X1119/$D1119</f>
        <v>#DIV/0!</v>
      </c>
      <c r="X1119" s="157">
        <f>SUMIF($A$9:$A$1117,2,X$9:X$1117)</f>
        <v>0</v>
      </c>
      <c r="Y1119" s="174" t="e">
        <f>Z1119/$D1119</f>
        <v>#DIV/0!</v>
      </c>
      <c r="Z1119" s="157">
        <f>SUMIF($A$9:$A$1117,2,Z$9:Z$1117)</f>
        <v>0</v>
      </c>
      <c r="AA1119" s="174" t="e">
        <f>AB1119/$D1119</f>
        <v>#DIV/0!</v>
      </c>
      <c r="AB1119" s="157">
        <f>SUMIF($A$9:$A$1117,2,AB$9:AB$1117)</f>
        <v>0</v>
      </c>
      <c r="AD1119" s="98"/>
      <c r="AF1119" t="s">
        <v>2748</v>
      </c>
    </row>
    <row r="1120" spans="1:32" ht="12.75" customHeight="1" thickBot="1">
      <c r="B1120" s="140"/>
      <c r="C1120" s="97">
        <f>GERAL!$B$41</f>
        <v>0</v>
      </c>
      <c r="D1120" s="112"/>
      <c r="E1120" s="113"/>
      <c r="F1120" s="154"/>
      <c r="G1120" s="160"/>
      <c r="H1120" s="113"/>
      <c r="I1120" s="160"/>
      <c r="J1120" s="113"/>
      <c r="K1120" s="160"/>
      <c r="L1120" s="113"/>
      <c r="M1120" s="160"/>
      <c r="N1120" s="113"/>
      <c r="O1120" s="160"/>
      <c r="P1120" s="113"/>
      <c r="Q1120" s="160"/>
      <c r="R1120" s="113"/>
      <c r="S1120" s="160"/>
      <c r="T1120" s="113"/>
      <c r="U1120" s="160"/>
      <c r="V1120" s="113"/>
      <c r="W1120" s="160"/>
      <c r="X1120" s="113"/>
      <c r="Y1120" s="160"/>
      <c r="Z1120" s="113"/>
      <c r="AA1120" s="160"/>
      <c r="AB1120" s="152"/>
    </row>
    <row r="1121" spans="2:29" ht="30" customHeight="1" thickBot="1">
      <c r="B1121" s="141"/>
      <c r="C1121" s="142"/>
      <c r="D1121" s="143"/>
      <c r="E1121" s="144"/>
      <c r="F1121" s="155"/>
      <c r="G1121" s="150"/>
      <c r="H1121" s="144"/>
      <c r="I1121" s="150"/>
      <c r="J1121" s="144"/>
      <c r="K1121" s="150"/>
      <c r="L1121" s="144"/>
      <c r="M1121" s="150"/>
      <c r="N1121" s="144"/>
      <c r="O1121" s="150"/>
      <c r="P1121" s="144"/>
      <c r="Q1121" s="150"/>
      <c r="R1121" s="144"/>
      <c r="S1121" s="150"/>
      <c r="T1121" s="144"/>
      <c r="U1121" s="150"/>
      <c r="V1121" s="144"/>
      <c r="W1121" s="150"/>
      <c r="X1121" s="144"/>
      <c r="Y1121" s="150"/>
      <c r="Z1121" s="144"/>
      <c r="AA1121" s="150"/>
      <c r="AB1121" s="145"/>
      <c r="AC1121" t="str">
        <f t="shared" ref="AC1121:AC1178" si="19">IF(AB1121&lt;&gt;D1120,"ERRO","")</f>
        <v/>
      </c>
    </row>
    <row r="1123" spans="2:29" ht="15" customHeight="1">
      <c r="F1123" s="383">
        <f>SUM(F10:F1117)</f>
        <v>0</v>
      </c>
      <c r="AC1123" t="str">
        <f t="shared" si="19"/>
        <v/>
      </c>
    </row>
    <row r="1125" spans="2:29" ht="15" customHeight="1">
      <c r="AB1125" s="168">
        <f>AB1119-D1119</f>
        <v>0</v>
      </c>
      <c r="AC1125" t="str">
        <f t="shared" si="19"/>
        <v/>
      </c>
    </row>
    <row r="1126" spans="2:29" ht="15" customHeight="1">
      <c r="D1126" s="92">
        <f>D1119</f>
        <v>0</v>
      </c>
    </row>
    <row r="1127" spans="2:29" ht="15" customHeight="1">
      <c r="AB1127" s="168">
        <f>D1119-AB1119</f>
        <v>0</v>
      </c>
      <c r="AC1127" t="str">
        <f t="shared" si="19"/>
        <v/>
      </c>
    </row>
    <row r="1130" spans="2:29" ht="15" customHeight="1">
      <c r="AC1130" t="str">
        <f t="shared" si="19"/>
        <v/>
      </c>
    </row>
    <row r="1132" spans="2:29" ht="15" customHeight="1">
      <c r="AC1132" t="str">
        <f t="shared" si="19"/>
        <v/>
      </c>
    </row>
    <row r="1134" spans="2:29" ht="15" customHeight="1">
      <c r="AC1134" t="str">
        <f t="shared" si="19"/>
        <v/>
      </c>
    </row>
    <row r="1136" spans="2:29" ht="15" customHeight="1">
      <c r="AC1136" t="str">
        <f t="shared" si="19"/>
        <v/>
      </c>
    </row>
    <row r="1138" spans="29:29" ht="15" customHeight="1">
      <c r="AC1138" t="str">
        <f t="shared" si="19"/>
        <v/>
      </c>
    </row>
    <row r="1140" spans="29:29" ht="15" customHeight="1">
      <c r="AC1140" t="str">
        <f t="shared" si="19"/>
        <v/>
      </c>
    </row>
    <row r="1142" spans="29:29" ht="15" customHeight="1">
      <c r="AC1142" t="str">
        <f t="shared" si="19"/>
        <v/>
      </c>
    </row>
    <row r="1144" spans="29:29" ht="15" customHeight="1">
      <c r="AC1144" t="str">
        <f t="shared" si="19"/>
        <v/>
      </c>
    </row>
    <row r="1146" spans="29:29" ht="15" customHeight="1">
      <c r="AC1146" t="str">
        <f t="shared" si="19"/>
        <v/>
      </c>
    </row>
    <row r="1148" spans="29:29" ht="15" customHeight="1">
      <c r="AC1148" t="str">
        <f t="shared" si="19"/>
        <v/>
      </c>
    </row>
    <row r="1150" spans="29:29" ht="15" customHeight="1">
      <c r="AC1150" t="str">
        <f t="shared" si="19"/>
        <v/>
      </c>
    </row>
    <row r="1152" spans="29:29" ht="15" customHeight="1">
      <c r="AC1152" t="str">
        <f t="shared" si="19"/>
        <v/>
      </c>
    </row>
    <row r="1154" spans="29:29" ht="15" customHeight="1">
      <c r="AC1154" t="str">
        <f t="shared" si="19"/>
        <v/>
      </c>
    </row>
    <row r="1156" spans="29:29" ht="15" customHeight="1">
      <c r="AC1156" t="str">
        <f t="shared" si="19"/>
        <v/>
      </c>
    </row>
    <row r="1158" spans="29:29" ht="15" customHeight="1">
      <c r="AC1158" t="str">
        <f t="shared" si="19"/>
        <v/>
      </c>
    </row>
    <row r="1160" spans="29:29" ht="15" customHeight="1">
      <c r="AC1160" t="str">
        <f t="shared" si="19"/>
        <v/>
      </c>
    </row>
    <row r="1162" spans="29:29" ht="15" customHeight="1">
      <c r="AC1162" t="str">
        <f t="shared" si="19"/>
        <v/>
      </c>
    </row>
    <row r="1164" spans="29:29" ht="15" customHeight="1">
      <c r="AC1164" t="str">
        <f t="shared" si="19"/>
        <v/>
      </c>
    </row>
    <row r="1166" spans="29:29" ht="15" customHeight="1">
      <c r="AC1166" t="str">
        <f t="shared" si="19"/>
        <v/>
      </c>
    </row>
    <row r="1168" spans="29:29" ht="15" customHeight="1">
      <c r="AC1168" t="str">
        <f t="shared" si="19"/>
        <v/>
      </c>
    </row>
    <row r="1170" spans="29:29" ht="15" customHeight="1">
      <c r="AC1170" t="str">
        <f t="shared" si="19"/>
        <v/>
      </c>
    </row>
    <row r="1172" spans="29:29" ht="15" customHeight="1">
      <c r="AC1172" t="str">
        <f t="shared" si="19"/>
        <v/>
      </c>
    </row>
    <row r="1174" spans="29:29" ht="15" customHeight="1">
      <c r="AC1174" t="str">
        <f t="shared" si="19"/>
        <v/>
      </c>
    </row>
    <row r="1176" spans="29:29" ht="15" customHeight="1">
      <c r="AC1176" t="str">
        <f t="shared" si="19"/>
        <v/>
      </c>
    </row>
    <row r="1178" spans="29:29" ht="15" customHeight="1">
      <c r="AC1178" t="str">
        <f t="shared" si="19"/>
        <v/>
      </c>
    </row>
    <row r="1180" spans="29:29" ht="15" customHeight="1">
      <c r="AC1180" t="str">
        <f t="shared" ref="AC1180:AC1210" si="20">IF(AB1180&lt;&gt;D1179,"ERRO","")</f>
        <v/>
      </c>
    </row>
    <row r="1182" spans="29:29" ht="15" customHeight="1">
      <c r="AC1182" t="str">
        <f t="shared" si="20"/>
        <v/>
      </c>
    </row>
    <row r="1184" spans="29:29" ht="15" customHeight="1">
      <c r="AC1184" t="str">
        <f t="shared" si="20"/>
        <v/>
      </c>
    </row>
    <row r="1186" spans="29:29" ht="15" customHeight="1">
      <c r="AC1186" t="str">
        <f t="shared" si="20"/>
        <v/>
      </c>
    </row>
    <row r="1188" spans="29:29" ht="15" customHeight="1">
      <c r="AC1188" t="str">
        <f t="shared" si="20"/>
        <v/>
      </c>
    </row>
    <row r="1190" spans="29:29" ht="15" customHeight="1">
      <c r="AC1190" t="str">
        <f t="shared" si="20"/>
        <v/>
      </c>
    </row>
    <row r="1192" spans="29:29" ht="15" customHeight="1">
      <c r="AC1192" t="str">
        <f t="shared" si="20"/>
        <v/>
      </c>
    </row>
    <row r="1194" spans="29:29" ht="15" customHeight="1">
      <c r="AC1194" t="str">
        <f t="shared" si="20"/>
        <v/>
      </c>
    </row>
    <row r="1196" spans="29:29" ht="15" customHeight="1">
      <c r="AC1196" t="str">
        <f t="shared" si="20"/>
        <v/>
      </c>
    </row>
    <row r="1198" spans="29:29" ht="15" customHeight="1">
      <c r="AC1198" t="str">
        <f t="shared" si="20"/>
        <v/>
      </c>
    </row>
    <row r="1200" spans="29:29" ht="15" customHeight="1">
      <c r="AC1200" t="str">
        <f t="shared" si="20"/>
        <v/>
      </c>
    </row>
    <row r="1202" spans="29:29" ht="15" customHeight="1">
      <c r="AC1202" t="str">
        <f t="shared" si="20"/>
        <v/>
      </c>
    </row>
    <row r="1204" spans="29:29" ht="15" customHeight="1">
      <c r="AC1204" t="str">
        <f t="shared" si="20"/>
        <v/>
      </c>
    </row>
    <row r="1206" spans="29:29" ht="15" customHeight="1">
      <c r="AC1206" t="str">
        <f t="shared" si="20"/>
        <v/>
      </c>
    </row>
    <row r="1208" spans="29:29" ht="15" customHeight="1">
      <c r="AC1208" t="str">
        <f t="shared" si="20"/>
        <v/>
      </c>
    </row>
    <row r="1210" spans="29:29" ht="15" customHeight="1">
      <c r="AC1210" t="str">
        <f t="shared" si="20"/>
        <v/>
      </c>
    </row>
  </sheetData>
  <autoFilter ref="B8:AB8" xr:uid="{D34DC139-9631-4996-8C0C-406F44F13238}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</autoFilter>
  <mergeCells count="1664">
    <mergeCell ref="B889:B890"/>
    <mergeCell ref="C889:C890"/>
    <mergeCell ref="D889:D890"/>
    <mergeCell ref="B903:B904"/>
    <mergeCell ref="C903:C904"/>
    <mergeCell ref="D903:D904"/>
    <mergeCell ref="B946:B947"/>
    <mergeCell ref="C946:C947"/>
    <mergeCell ref="D946:D947"/>
    <mergeCell ref="B996:B997"/>
    <mergeCell ref="C996:C997"/>
    <mergeCell ref="D996:D997"/>
    <mergeCell ref="B1031:B1032"/>
    <mergeCell ref="C1031:C1032"/>
    <mergeCell ref="D1031:D1032"/>
    <mergeCell ref="B276:B277"/>
    <mergeCell ref="C276:C277"/>
    <mergeCell ref="D276:D277"/>
    <mergeCell ref="B280:B281"/>
    <mergeCell ref="C280:C281"/>
    <mergeCell ref="D280:D281"/>
    <mergeCell ref="B351:B352"/>
    <mergeCell ref="C351:C352"/>
    <mergeCell ref="D351:D352"/>
    <mergeCell ref="B349:B350"/>
    <mergeCell ref="C349:C350"/>
    <mergeCell ref="D349:D350"/>
    <mergeCell ref="B347:B348"/>
    <mergeCell ref="C347:C348"/>
    <mergeCell ref="D347:D348"/>
    <mergeCell ref="D897:D898"/>
    <mergeCell ref="B899:B900"/>
    <mergeCell ref="B197:B198"/>
    <mergeCell ref="C197:C198"/>
    <mergeCell ref="B278:B279"/>
    <mergeCell ref="C278:C279"/>
    <mergeCell ref="D278:D279"/>
    <mergeCell ref="B343:B344"/>
    <mergeCell ref="C343:C344"/>
    <mergeCell ref="D343:D344"/>
    <mergeCell ref="D197:D198"/>
    <mergeCell ref="B302:B303"/>
    <mergeCell ref="C302:C303"/>
    <mergeCell ref="D302:D303"/>
    <mergeCell ref="B298:B299"/>
    <mergeCell ref="C298:C299"/>
    <mergeCell ref="D298:D299"/>
    <mergeCell ref="B300:B301"/>
    <mergeCell ref="C300:C301"/>
    <mergeCell ref="D300:D301"/>
    <mergeCell ref="B294:B295"/>
    <mergeCell ref="C294:C295"/>
    <mergeCell ref="D294:D295"/>
    <mergeCell ref="B296:B297"/>
    <mergeCell ref="C296:C297"/>
    <mergeCell ref="D296:D297"/>
    <mergeCell ref="B315:B316"/>
    <mergeCell ref="C315:C316"/>
    <mergeCell ref="D315:D316"/>
    <mergeCell ref="B319:B320"/>
    <mergeCell ref="C319:C320"/>
    <mergeCell ref="D319:D320"/>
    <mergeCell ref="B309:B310"/>
    <mergeCell ref="C309:C310"/>
    <mergeCell ref="B76:B77"/>
    <mergeCell ref="C76:C77"/>
    <mergeCell ref="B193:B194"/>
    <mergeCell ref="C193:C194"/>
    <mergeCell ref="D193:D194"/>
    <mergeCell ref="B191:B192"/>
    <mergeCell ref="C191:C192"/>
    <mergeCell ref="D191:D192"/>
    <mergeCell ref="B86:B87"/>
    <mergeCell ref="C86:C87"/>
    <mergeCell ref="D86:D87"/>
    <mergeCell ref="B80:B81"/>
    <mergeCell ref="C80:C81"/>
    <mergeCell ref="D80:D81"/>
    <mergeCell ref="B82:B83"/>
    <mergeCell ref="C82:C83"/>
    <mergeCell ref="D82:D83"/>
    <mergeCell ref="B100:B101"/>
    <mergeCell ref="C100:C101"/>
    <mergeCell ref="D100:D101"/>
    <mergeCell ref="B92:B93"/>
    <mergeCell ref="C92:C93"/>
    <mergeCell ref="D92:D93"/>
    <mergeCell ref="C111:C112"/>
    <mergeCell ref="D111:D112"/>
    <mergeCell ref="B119:B120"/>
    <mergeCell ref="C119:C120"/>
    <mergeCell ref="D119:D120"/>
    <mergeCell ref="B107:B108"/>
    <mergeCell ref="C107:C108"/>
    <mergeCell ref="D107:D108"/>
    <mergeCell ref="B109:B110"/>
    <mergeCell ref="C899:C900"/>
    <mergeCell ref="D899:D900"/>
    <mergeCell ref="B915:B916"/>
    <mergeCell ref="C915:C916"/>
    <mergeCell ref="D915:D916"/>
    <mergeCell ref="B917:B918"/>
    <mergeCell ref="C917:C918"/>
    <mergeCell ref="D917:D918"/>
    <mergeCell ref="B901:B902"/>
    <mergeCell ref="C901:C902"/>
    <mergeCell ref="D901:D902"/>
    <mergeCell ref="B905:B906"/>
    <mergeCell ref="C905:C906"/>
    <mergeCell ref="D905:D906"/>
    <mergeCell ref="B907:B908"/>
    <mergeCell ref="C907:C908"/>
    <mergeCell ref="D907:D908"/>
    <mergeCell ref="B909:B910"/>
    <mergeCell ref="C909:C910"/>
    <mergeCell ref="D909:D910"/>
    <mergeCell ref="B911:B912"/>
    <mergeCell ref="C911:C912"/>
    <mergeCell ref="D911:D912"/>
    <mergeCell ref="B913:B914"/>
    <mergeCell ref="C913:C914"/>
    <mergeCell ref="D913:D914"/>
    <mergeCell ref="U8:V8"/>
    <mergeCell ref="W8:X8"/>
    <mergeCell ref="Y8:Z8"/>
    <mergeCell ref="AA8:AB8"/>
    <mergeCell ref="E6:AB6"/>
    <mergeCell ref="E7:J7"/>
    <mergeCell ref="E8:F8"/>
    <mergeCell ref="G8:H8"/>
    <mergeCell ref="I8:J8"/>
    <mergeCell ref="K8:L8"/>
    <mergeCell ref="M8:N8"/>
    <mergeCell ref="O8:P8"/>
    <mergeCell ref="Q8:R8"/>
    <mergeCell ref="S8:T8"/>
    <mergeCell ref="A1:A2"/>
    <mergeCell ref="B1:AB1"/>
    <mergeCell ref="B2:AB2"/>
    <mergeCell ref="B3:AB3"/>
    <mergeCell ref="B4:AB4"/>
    <mergeCell ref="B5:AB5"/>
    <mergeCell ref="C6:C8"/>
    <mergeCell ref="D6:D8"/>
    <mergeCell ref="B6:B8"/>
    <mergeCell ref="B30:B31"/>
    <mergeCell ref="C30:C31"/>
    <mergeCell ref="D30:D31"/>
    <mergeCell ref="B34:B35"/>
    <mergeCell ref="C34:C35"/>
    <mergeCell ref="D34:D35"/>
    <mergeCell ref="B24:B25"/>
    <mergeCell ref="C24:C25"/>
    <mergeCell ref="D24:D25"/>
    <mergeCell ref="B28:B29"/>
    <mergeCell ref="C28:C29"/>
    <mergeCell ref="D28:D29"/>
    <mergeCell ref="B20:B21"/>
    <mergeCell ref="C20:C21"/>
    <mergeCell ref="D20:D21"/>
    <mergeCell ref="B22:B23"/>
    <mergeCell ref="C22:C23"/>
    <mergeCell ref="D22:D23"/>
    <mergeCell ref="B26:B27"/>
    <mergeCell ref="C26:C27"/>
    <mergeCell ref="D26:D27"/>
    <mergeCell ref="B32:B33"/>
    <mergeCell ref="C32:C33"/>
    <mergeCell ref="D32:D33"/>
    <mergeCell ref="D42:D43"/>
    <mergeCell ref="B36:B37"/>
    <mergeCell ref="C36:C37"/>
    <mergeCell ref="D36:D37"/>
    <mergeCell ref="B40:B41"/>
    <mergeCell ref="C40:C41"/>
    <mergeCell ref="D40:D41"/>
    <mergeCell ref="B44:B45"/>
    <mergeCell ref="C44:C45"/>
    <mergeCell ref="D44:D45"/>
    <mergeCell ref="B46:B47"/>
    <mergeCell ref="C46:C47"/>
    <mergeCell ref="D46:D47"/>
    <mergeCell ref="B38:B39"/>
    <mergeCell ref="C38:C39"/>
    <mergeCell ref="D38:D39"/>
    <mergeCell ref="B42:B43"/>
    <mergeCell ref="C42:C43"/>
    <mergeCell ref="B60:B61"/>
    <mergeCell ref="C60:C61"/>
    <mergeCell ref="D60:D61"/>
    <mergeCell ref="B52:B53"/>
    <mergeCell ref="C52:C53"/>
    <mergeCell ref="D52:D53"/>
    <mergeCell ref="B54:B55"/>
    <mergeCell ref="C54:C55"/>
    <mergeCell ref="D54:D55"/>
    <mergeCell ref="B48:B49"/>
    <mergeCell ref="C48:C49"/>
    <mergeCell ref="D48:D49"/>
    <mergeCell ref="B50:B51"/>
    <mergeCell ref="C50:C51"/>
    <mergeCell ref="D50:D51"/>
    <mergeCell ref="B70:B71"/>
    <mergeCell ref="C70:C71"/>
    <mergeCell ref="D70:D71"/>
    <mergeCell ref="B66:B67"/>
    <mergeCell ref="C66:C67"/>
    <mergeCell ref="D66:D67"/>
    <mergeCell ref="B68:B69"/>
    <mergeCell ref="C68:C69"/>
    <mergeCell ref="D68:D69"/>
    <mergeCell ref="B62:B63"/>
    <mergeCell ref="C62:C63"/>
    <mergeCell ref="D62:D63"/>
    <mergeCell ref="B64:B65"/>
    <mergeCell ref="C64:C65"/>
    <mergeCell ref="D64:D65"/>
    <mergeCell ref="C109:C110"/>
    <mergeCell ref="D109:D110"/>
    <mergeCell ref="B104:B105"/>
    <mergeCell ref="C104:C105"/>
    <mergeCell ref="D104:D105"/>
    <mergeCell ref="B84:B85"/>
    <mergeCell ref="C84:C85"/>
    <mergeCell ref="D84:D85"/>
    <mergeCell ref="B90:B91"/>
    <mergeCell ref="C90:C91"/>
    <mergeCell ref="D90:D91"/>
    <mergeCell ref="B88:B89"/>
    <mergeCell ref="C88:C89"/>
    <mergeCell ref="D88:D89"/>
    <mergeCell ref="B94:B95"/>
    <mergeCell ref="C94:C95"/>
    <mergeCell ref="D94:D95"/>
    <mergeCell ref="B96:B97"/>
    <mergeCell ref="C96:C97"/>
    <mergeCell ref="D96:D97"/>
    <mergeCell ref="B98:B99"/>
    <mergeCell ref="C98:C99"/>
    <mergeCell ref="D98:D99"/>
    <mergeCell ref="B139:B140"/>
    <mergeCell ref="C139:C140"/>
    <mergeCell ref="D139:D140"/>
    <mergeCell ref="B133:B134"/>
    <mergeCell ref="C133:C134"/>
    <mergeCell ref="D133:D134"/>
    <mergeCell ref="B135:B136"/>
    <mergeCell ref="C135:C136"/>
    <mergeCell ref="D135:D136"/>
    <mergeCell ref="B127:B128"/>
    <mergeCell ref="C127:C128"/>
    <mergeCell ref="D127:D128"/>
    <mergeCell ref="B129:B130"/>
    <mergeCell ref="C129:C130"/>
    <mergeCell ref="D129:D130"/>
    <mergeCell ref="D137:D138"/>
    <mergeCell ref="C137:C138"/>
    <mergeCell ref="B137:B138"/>
    <mergeCell ref="D131:D132"/>
    <mergeCell ref="C131:C132"/>
    <mergeCell ref="B131:B132"/>
    <mergeCell ref="B151:B152"/>
    <mergeCell ref="C151:C152"/>
    <mergeCell ref="D151:D152"/>
    <mergeCell ref="B153:B154"/>
    <mergeCell ref="C153:C154"/>
    <mergeCell ref="D153:D154"/>
    <mergeCell ref="B145:B146"/>
    <mergeCell ref="C145:C146"/>
    <mergeCell ref="D145:D146"/>
    <mergeCell ref="B149:B150"/>
    <mergeCell ref="C149:C150"/>
    <mergeCell ref="D149:D150"/>
    <mergeCell ref="B141:B142"/>
    <mergeCell ref="C141:C142"/>
    <mergeCell ref="D141:D142"/>
    <mergeCell ref="B143:B144"/>
    <mergeCell ref="C143:C144"/>
    <mergeCell ref="D143:D144"/>
    <mergeCell ref="B147:B148"/>
    <mergeCell ref="C147:C148"/>
    <mergeCell ref="D147:D148"/>
    <mergeCell ref="B171:B172"/>
    <mergeCell ref="C171:C172"/>
    <mergeCell ref="D171:D172"/>
    <mergeCell ref="B167:B168"/>
    <mergeCell ref="C167:C168"/>
    <mergeCell ref="D167:D168"/>
    <mergeCell ref="B169:B170"/>
    <mergeCell ref="C169:C170"/>
    <mergeCell ref="D169:D170"/>
    <mergeCell ref="B165:B166"/>
    <mergeCell ref="C165:C166"/>
    <mergeCell ref="D165:D166"/>
    <mergeCell ref="B155:B156"/>
    <mergeCell ref="C155:C156"/>
    <mergeCell ref="D155:D156"/>
    <mergeCell ref="B163:B164"/>
    <mergeCell ref="C163:C164"/>
    <mergeCell ref="D163:D164"/>
    <mergeCell ref="B161:B162"/>
    <mergeCell ref="C161:C162"/>
    <mergeCell ref="D161:D162"/>
    <mergeCell ref="B159:B160"/>
    <mergeCell ref="C159:C160"/>
    <mergeCell ref="D159:D160"/>
    <mergeCell ref="B157:B158"/>
    <mergeCell ref="C157:C158"/>
    <mergeCell ref="D157:D158"/>
    <mergeCell ref="B181:B182"/>
    <mergeCell ref="C181:C182"/>
    <mergeCell ref="D181:D182"/>
    <mergeCell ref="B189:B190"/>
    <mergeCell ref="C189:C190"/>
    <mergeCell ref="D189:D190"/>
    <mergeCell ref="B177:B178"/>
    <mergeCell ref="C177:C178"/>
    <mergeCell ref="D177:D178"/>
    <mergeCell ref="B179:B180"/>
    <mergeCell ref="C179:C180"/>
    <mergeCell ref="D179:D180"/>
    <mergeCell ref="B173:B174"/>
    <mergeCell ref="C173:C174"/>
    <mergeCell ref="D173:D174"/>
    <mergeCell ref="B175:B176"/>
    <mergeCell ref="C175:C176"/>
    <mergeCell ref="D175:D176"/>
    <mergeCell ref="B187:B188"/>
    <mergeCell ref="C187:C188"/>
    <mergeCell ref="D187:D188"/>
    <mergeCell ref="B185:B186"/>
    <mergeCell ref="C185:C186"/>
    <mergeCell ref="D185:D186"/>
    <mergeCell ref="B183:B184"/>
    <mergeCell ref="C183:C184"/>
    <mergeCell ref="D183:D184"/>
    <mergeCell ref="B195:B196"/>
    <mergeCell ref="C195:C196"/>
    <mergeCell ref="D195:D196"/>
    <mergeCell ref="B290:B291"/>
    <mergeCell ref="C290:C291"/>
    <mergeCell ref="D290:D291"/>
    <mergeCell ref="B292:B293"/>
    <mergeCell ref="C292:C293"/>
    <mergeCell ref="D292:D293"/>
    <mergeCell ref="B286:B287"/>
    <mergeCell ref="C286:C287"/>
    <mergeCell ref="D286:D287"/>
    <mergeCell ref="B288:B289"/>
    <mergeCell ref="C288:C289"/>
    <mergeCell ref="D288:D289"/>
    <mergeCell ref="B282:B283"/>
    <mergeCell ref="C282:C283"/>
    <mergeCell ref="D282:D283"/>
    <mergeCell ref="B284:B285"/>
    <mergeCell ref="C284:C285"/>
    <mergeCell ref="D284:D285"/>
    <mergeCell ref="B207:B208"/>
    <mergeCell ref="C207:C208"/>
    <mergeCell ref="D207:D208"/>
    <mergeCell ref="B209:B210"/>
    <mergeCell ref="C209:C210"/>
    <mergeCell ref="D209:D210"/>
    <mergeCell ref="B211:B212"/>
    <mergeCell ref="C211:C212"/>
    <mergeCell ref="D211:D212"/>
    <mergeCell ref="B213:B214"/>
    <mergeCell ref="C213:C214"/>
    <mergeCell ref="D309:D310"/>
    <mergeCell ref="B313:B314"/>
    <mergeCell ref="C313:C314"/>
    <mergeCell ref="D313:D314"/>
    <mergeCell ref="B305:B306"/>
    <mergeCell ref="C305:C306"/>
    <mergeCell ref="D305:D306"/>
    <mergeCell ref="B307:B308"/>
    <mergeCell ref="C307:C308"/>
    <mergeCell ref="D307:D308"/>
    <mergeCell ref="B311:B312"/>
    <mergeCell ref="C311:C312"/>
    <mergeCell ref="D311:D312"/>
    <mergeCell ref="B317:B318"/>
    <mergeCell ref="C317:C318"/>
    <mergeCell ref="D317:D318"/>
    <mergeCell ref="B329:B330"/>
    <mergeCell ref="C329:C330"/>
    <mergeCell ref="D329:D330"/>
    <mergeCell ref="B331:B332"/>
    <mergeCell ref="C331:C332"/>
    <mergeCell ref="D331:D332"/>
    <mergeCell ref="B327:B328"/>
    <mergeCell ref="C327:C328"/>
    <mergeCell ref="D327:D328"/>
    <mergeCell ref="B325:B326"/>
    <mergeCell ref="C325:C326"/>
    <mergeCell ref="D325:D326"/>
    <mergeCell ref="B321:B322"/>
    <mergeCell ref="C321:C322"/>
    <mergeCell ref="D321:D322"/>
    <mergeCell ref="B323:B324"/>
    <mergeCell ref="C323:C324"/>
    <mergeCell ref="D323:D324"/>
    <mergeCell ref="B341:B342"/>
    <mergeCell ref="C341:C342"/>
    <mergeCell ref="D341:D342"/>
    <mergeCell ref="B345:B346"/>
    <mergeCell ref="C345:C346"/>
    <mergeCell ref="D345:D346"/>
    <mergeCell ref="B337:B338"/>
    <mergeCell ref="C337:C338"/>
    <mergeCell ref="D337:D338"/>
    <mergeCell ref="B339:B340"/>
    <mergeCell ref="C339:C340"/>
    <mergeCell ref="D339:D340"/>
    <mergeCell ref="B333:B334"/>
    <mergeCell ref="C333:C334"/>
    <mergeCell ref="D333:D334"/>
    <mergeCell ref="B335:B336"/>
    <mergeCell ref="C335:C336"/>
    <mergeCell ref="D335:D336"/>
    <mergeCell ref="B355:B356"/>
    <mergeCell ref="C355:C356"/>
    <mergeCell ref="D355:D356"/>
    <mergeCell ref="B357:B358"/>
    <mergeCell ref="C357:C358"/>
    <mergeCell ref="D357:D358"/>
    <mergeCell ref="B353:B354"/>
    <mergeCell ref="C353:C354"/>
    <mergeCell ref="D353:D354"/>
    <mergeCell ref="B377:B378"/>
    <mergeCell ref="C377:C378"/>
    <mergeCell ref="D377:D378"/>
    <mergeCell ref="B379:B380"/>
    <mergeCell ref="C379:C380"/>
    <mergeCell ref="D379:D380"/>
    <mergeCell ref="B373:B374"/>
    <mergeCell ref="C373:C374"/>
    <mergeCell ref="D373:D374"/>
    <mergeCell ref="B375:B376"/>
    <mergeCell ref="C375:C376"/>
    <mergeCell ref="D375:D376"/>
    <mergeCell ref="B367:B368"/>
    <mergeCell ref="C367:C368"/>
    <mergeCell ref="D367:D368"/>
    <mergeCell ref="B371:B372"/>
    <mergeCell ref="C371:C372"/>
    <mergeCell ref="D371:D372"/>
    <mergeCell ref="B369:B370"/>
    <mergeCell ref="C369:C370"/>
    <mergeCell ref="D369:D370"/>
    <mergeCell ref="B363:B364"/>
    <mergeCell ref="C363:C364"/>
    <mergeCell ref="B359:B360"/>
    <mergeCell ref="C359:C360"/>
    <mergeCell ref="D359:D360"/>
    <mergeCell ref="B391:B392"/>
    <mergeCell ref="C391:C392"/>
    <mergeCell ref="D391:D392"/>
    <mergeCell ref="B399:B400"/>
    <mergeCell ref="C399:C400"/>
    <mergeCell ref="D399:D400"/>
    <mergeCell ref="B387:B388"/>
    <mergeCell ref="C387:C388"/>
    <mergeCell ref="D387:D388"/>
    <mergeCell ref="B389:B390"/>
    <mergeCell ref="C389:C390"/>
    <mergeCell ref="D389:D390"/>
    <mergeCell ref="B381:B382"/>
    <mergeCell ref="C381:C382"/>
    <mergeCell ref="D381:D382"/>
    <mergeCell ref="B383:B384"/>
    <mergeCell ref="C383:C384"/>
    <mergeCell ref="D383:D384"/>
    <mergeCell ref="B393:B394"/>
    <mergeCell ref="C393:C394"/>
    <mergeCell ref="D393:D394"/>
    <mergeCell ref="B397:B398"/>
    <mergeCell ref="C397:C398"/>
    <mergeCell ref="D397:D398"/>
    <mergeCell ref="B395:B396"/>
    <mergeCell ref="C395:C396"/>
    <mergeCell ref="D395:D396"/>
    <mergeCell ref="B385:B386"/>
    <mergeCell ref="C385:C386"/>
    <mergeCell ref="D385:D386"/>
    <mergeCell ref="B407:B408"/>
    <mergeCell ref="C407:C408"/>
    <mergeCell ref="D407:D408"/>
    <mergeCell ref="B405:B406"/>
    <mergeCell ref="C405:C406"/>
    <mergeCell ref="D405:D406"/>
    <mergeCell ref="B401:B402"/>
    <mergeCell ref="C401:C402"/>
    <mergeCell ref="D401:D402"/>
    <mergeCell ref="B403:B404"/>
    <mergeCell ref="C403:C404"/>
    <mergeCell ref="D403:D404"/>
    <mergeCell ref="B416:B417"/>
    <mergeCell ref="C416:C417"/>
    <mergeCell ref="D416:D417"/>
    <mergeCell ref="B412:B413"/>
    <mergeCell ref="C412:C413"/>
    <mergeCell ref="D412:D413"/>
    <mergeCell ref="B414:B415"/>
    <mergeCell ref="C414:C415"/>
    <mergeCell ref="D414:D415"/>
    <mergeCell ref="B410:B411"/>
    <mergeCell ref="C410:C411"/>
    <mergeCell ref="D410:D411"/>
    <mergeCell ref="B418:B419"/>
    <mergeCell ref="C418:C419"/>
    <mergeCell ref="D418:D419"/>
    <mergeCell ref="B446:B447"/>
    <mergeCell ref="C446:C447"/>
    <mergeCell ref="D446:D447"/>
    <mergeCell ref="B438:B439"/>
    <mergeCell ref="C438:C439"/>
    <mergeCell ref="D438:D439"/>
    <mergeCell ref="B440:B441"/>
    <mergeCell ref="C440:C441"/>
    <mergeCell ref="D440:D441"/>
    <mergeCell ref="B422:B423"/>
    <mergeCell ref="C422:C423"/>
    <mergeCell ref="D422:D423"/>
    <mergeCell ref="B426:B427"/>
    <mergeCell ref="C426:C427"/>
    <mergeCell ref="D426:D427"/>
    <mergeCell ref="B436:B437"/>
    <mergeCell ref="C436:C437"/>
    <mergeCell ref="D436:D437"/>
    <mergeCell ref="B444:B445"/>
    <mergeCell ref="C444:C445"/>
    <mergeCell ref="D444:D445"/>
    <mergeCell ref="B420:B421"/>
    <mergeCell ref="C420:C421"/>
    <mergeCell ref="D420:D421"/>
    <mergeCell ref="D428:D429"/>
    <mergeCell ref="B460:B461"/>
    <mergeCell ref="C460:C461"/>
    <mergeCell ref="D460:D461"/>
    <mergeCell ref="B452:B453"/>
    <mergeCell ref="C452:C453"/>
    <mergeCell ref="D452:D453"/>
    <mergeCell ref="B454:B455"/>
    <mergeCell ref="C454:C455"/>
    <mergeCell ref="D454:D455"/>
    <mergeCell ref="B456:B457"/>
    <mergeCell ref="C456:C457"/>
    <mergeCell ref="D456:D457"/>
    <mergeCell ref="B424:B425"/>
    <mergeCell ref="C424:C425"/>
    <mergeCell ref="D424:D425"/>
    <mergeCell ref="B462:B463"/>
    <mergeCell ref="C462:C463"/>
    <mergeCell ref="D462:D463"/>
    <mergeCell ref="B458:B459"/>
    <mergeCell ref="C458:C459"/>
    <mergeCell ref="D458:D459"/>
    <mergeCell ref="B448:B449"/>
    <mergeCell ref="C448:C449"/>
    <mergeCell ref="D448:D449"/>
    <mergeCell ref="B450:B451"/>
    <mergeCell ref="C450:C451"/>
    <mergeCell ref="D450:D451"/>
    <mergeCell ref="B442:B443"/>
    <mergeCell ref="C442:C443"/>
    <mergeCell ref="D442:D443"/>
    <mergeCell ref="B428:B429"/>
    <mergeCell ref="C428:C429"/>
    <mergeCell ref="C468:C469"/>
    <mergeCell ref="D468:D469"/>
    <mergeCell ref="B464:B465"/>
    <mergeCell ref="C464:C465"/>
    <mergeCell ref="D464:D465"/>
    <mergeCell ref="B482:B483"/>
    <mergeCell ref="C482:C483"/>
    <mergeCell ref="D482:D483"/>
    <mergeCell ref="B478:B479"/>
    <mergeCell ref="C478:C479"/>
    <mergeCell ref="D478:D479"/>
    <mergeCell ref="B480:B481"/>
    <mergeCell ref="C480:C481"/>
    <mergeCell ref="D480:D481"/>
    <mergeCell ref="B474:B475"/>
    <mergeCell ref="C474:C475"/>
    <mergeCell ref="D474:D475"/>
    <mergeCell ref="B476:B477"/>
    <mergeCell ref="C476:C477"/>
    <mergeCell ref="D476:D477"/>
    <mergeCell ref="B470:B471"/>
    <mergeCell ref="C470:C471"/>
    <mergeCell ref="D470:D471"/>
    <mergeCell ref="B472:B473"/>
    <mergeCell ref="C472:C473"/>
    <mergeCell ref="D472:D473"/>
    <mergeCell ref="B466:B467"/>
    <mergeCell ref="C466:C467"/>
    <mergeCell ref="D466:D467"/>
    <mergeCell ref="B468:B469"/>
    <mergeCell ref="B488:B489"/>
    <mergeCell ref="C488:C489"/>
    <mergeCell ref="D488:D489"/>
    <mergeCell ref="B484:B485"/>
    <mergeCell ref="C484:C485"/>
    <mergeCell ref="D484:D485"/>
    <mergeCell ref="B486:B487"/>
    <mergeCell ref="C486:C487"/>
    <mergeCell ref="D486:D487"/>
    <mergeCell ref="B493:B494"/>
    <mergeCell ref="C493:C494"/>
    <mergeCell ref="D493:D494"/>
    <mergeCell ref="B495:B496"/>
    <mergeCell ref="C495:C496"/>
    <mergeCell ref="D495:D496"/>
    <mergeCell ref="B501:B502"/>
    <mergeCell ref="C501:C502"/>
    <mergeCell ref="D501:D502"/>
    <mergeCell ref="B497:B498"/>
    <mergeCell ref="C497:C498"/>
    <mergeCell ref="B509:B510"/>
    <mergeCell ref="C509:C510"/>
    <mergeCell ref="D509:D510"/>
    <mergeCell ref="B511:B512"/>
    <mergeCell ref="C511:C512"/>
    <mergeCell ref="D511:D512"/>
    <mergeCell ref="B505:B506"/>
    <mergeCell ref="C505:C506"/>
    <mergeCell ref="D505:D506"/>
    <mergeCell ref="B507:B508"/>
    <mergeCell ref="C507:C508"/>
    <mergeCell ref="D507:D508"/>
    <mergeCell ref="B499:B500"/>
    <mergeCell ref="C499:C500"/>
    <mergeCell ref="D499:D500"/>
    <mergeCell ref="B503:B504"/>
    <mergeCell ref="C503:C504"/>
    <mergeCell ref="D503:D504"/>
    <mergeCell ref="B529:B530"/>
    <mergeCell ref="C529:C530"/>
    <mergeCell ref="D529:D530"/>
    <mergeCell ref="B531:B532"/>
    <mergeCell ref="C531:C532"/>
    <mergeCell ref="B517:B518"/>
    <mergeCell ref="C517:C518"/>
    <mergeCell ref="D517:D518"/>
    <mergeCell ref="B519:B520"/>
    <mergeCell ref="C519:C520"/>
    <mergeCell ref="D519:D520"/>
    <mergeCell ref="B513:B514"/>
    <mergeCell ref="C513:C514"/>
    <mergeCell ref="D513:D514"/>
    <mergeCell ref="B515:B516"/>
    <mergeCell ref="C515:C516"/>
    <mergeCell ref="D515:D516"/>
    <mergeCell ref="B555:B556"/>
    <mergeCell ref="C555:C556"/>
    <mergeCell ref="D555:D556"/>
    <mergeCell ref="B557:B558"/>
    <mergeCell ref="C557:C558"/>
    <mergeCell ref="D557:D558"/>
    <mergeCell ref="B570:B571"/>
    <mergeCell ref="C570:C571"/>
    <mergeCell ref="D570:D571"/>
    <mergeCell ref="B578:B579"/>
    <mergeCell ref="B525:B526"/>
    <mergeCell ref="C525:C526"/>
    <mergeCell ref="D525:D526"/>
    <mergeCell ref="B527:B528"/>
    <mergeCell ref="C527:C528"/>
    <mergeCell ref="D527:D528"/>
    <mergeCell ref="B521:B522"/>
    <mergeCell ref="C521:C522"/>
    <mergeCell ref="D521:D522"/>
    <mergeCell ref="B523:B524"/>
    <mergeCell ref="C523:C524"/>
    <mergeCell ref="D523:D524"/>
    <mergeCell ref="B539:B540"/>
    <mergeCell ref="C539:C540"/>
    <mergeCell ref="D539:D540"/>
    <mergeCell ref="B541:B542"/>
    <mergeCell ref="C541:C542"/>
    <mergeCell ref="D541:D542"/>
    <mergeCell ref="B535:B536"/>
    <mergeCell ref="C535:C536"/>
    <mergeCell ref="D535:D536"/>
    <mergeCell ref="B537:B538"/>
    <mergeCell ref="B551:B552"/>
    <mergeCell ref="C551:C552"/>
    <mergeCell ref="D551:D552"/>
    <mergeCell ref="B553:B554"/>
    <mergeCell ref="C553:C554"/>
    <mergeCell ref="D553:D554"/>
    <mergeCell ref="D531:D532"/>
    <mergeCell ref="B547:B548"/>
    <mergeCell ref="C547:C548"/>
    <mergeCell ref="D547:D548"/>
    <mergeCell ref="B549:B550"/>
    <mergeCell ref="C549:C550"/>
    <mergeCell ref="D549:D550"/>
    <mergeCell ref="B543:B544"/>
    <mergeCell ref="C543:C544"/>
    <mergeCell ref="D543:D544"/>
    <mergeCell ref="B545:B546"/>
    <mergeCell ref="C545:C546"/>
    <mergeCell ref="D545:D546"/>
    <mergeCell ref="C537:C538"/>
    <mergeCell ref="D537:D538"/>
    <mergeCell ref="B533:B534"/>
    <mergeCell ref="C533:C534"/>
    <mergeCell ref="D533:D534"/>
    <mergeCell ref="C578:C579"/>
    <mergeCell ref="D578:D579"/>
    <mergeCell ref="B586:B587"/>
    <mergeCell ref="C586:C587"/>
    <mergeCell ref="D586:D587"/>
    <mergeCell ref="B568:B569"/>
    <mergeCell ref="C568:C569"/>
    <mergeCell ref="D568:D569"/>
    <mergeCell ref="B562:B563"/>
    <mergeCell ref="C562:C563"/>
    <mergeCell ref="D562:D563"/>
    <mergeCell ref="B564:B565"/>
    <mergeCell ref="C564:C565"/>
    <mergeCell ref="D564:D565"/>
    <mergeCell ref="B566:B567"/>
    <mergeCell ref="C566:C567"/>
    <mergeCell ref="D566:D567"/>
    <mergeCell ref="B580:B581"/>
    <mergeCell ref="C580:C581"/>
    <mergeCell ref="D580:D581"/>
    <mergeCell ref="B582:B583"/>
    <mergeCell ref="C582:C583"/>
    <mergeCell ref="D582:D583"/>
    <mergeCell ref="B584:B585"/>
    <mergeCell ref="C584:C585"/>
    <mergeCell ref="D584:D585"/>
    <mergeCell ref="D616:D617"/>
    <mergeCell ref="B600:B601"/>
    <mergeCell ref="C600:C601"/>
    <mergeCell ref="D600:D601"/>
    <mergeCell ref="B602:B603"/>
    <mergeCell ref="C602:C603"/>
    <mergeCell ref="D602:D603"/>
    <mergeCell ref="B606:B607"/>
    <mergeCell ref="C606:C607"/>
    <mergeCell ref="D606:D607"/>
    <mergeCell ref="B594:B595"/>
    <mergeCell ref="C594:C595"/>
    <mergeCell ref="D594:D595"/>
    <mergeCell ref="B596:B597"/>
    <mergeCell ref="C596:C597"/>
    <mergeCell ref="D596:D597"/>
    <mergeCell ref="B604:B605"/>
    <mergeCell ref="C604:C605"/>
    <mergeCell ref="D604:D605"/>
    <mergeCell ref="B598:B599"/>
    <mergeCell ref="C598:C599"/>
    <mergeCell ref="D598:D599"/>
    <mergeCell ref="B645:B646"/>
    <mergeCell ref="C645:C646"/>
    <mergeCell ref="D645:D646"/>
    <mergeCell ref="B647:B648"/>
    <mergeCell ref="C647:C648"/>
    <mergeCell ref="D647:D648"/>
    <mergeCell ref="B643:B644"/>
    <mergeCell ref="C643:C644"/>
    <mergeCell ref="D643:D644"/>
    <mergeCell ref="B663:B664"/>
    <mergeCell ref="C663:C664"/>
    <mergeCell ref="D663:D664"/>
    <mergeCell ref="B651:B652"/>
    <mergeCell ref="C651:C652"/>
    <mergeCell ref="D651:D652"/>
    <mergeCell ref="B590:B591"/>
    <mergeCell ref="C590:C591"/>
    <mergeCell ref="B614:B615"/>
    <mergeCell ref="C614:C615"/>
    <mergeCell ref="D614:D615"/>
    <mergeCell ref="B618:B619"/>
    <mergeCell ref="C618:C619"/>
    <mergeCell ref="D618:D619"/>
    <mergeCell ref="B608:B609"/>
    <mergeCell ref="C608:C609"/>
    <mergeCell ref="D608:D609"/>
    <mergeCell ref="B612:B613"/>
    <mergeCell ref="C612:C613"/>
    <mergeCell ref="D612:D613"/>
    <mergeCell ref="B616:B617"/>
    <mergeCell ref="C616:C617"/>
    <mergeCell ref="D590:D591"/>
    <mergeCell ref="B659:B660"/>
    <mergeCell ref="C659:C660"/>
    <mergeCell ref="D659:D660"/>
    <mergeCell ref="B661:B662"/>
    <mergeCell ref="C661:C662"/>
    <mergeCell ref="D661:D662"/>
    <mergeCell ref="B655:B656"/>
    <mergeCell ref="C655:C656"/>
    <mergeCell ref="D655:D656"/>
    <mergeCell ref="B657:B658"/>
    <mergeCell ref="C657:C658"/>
    <mergeCell ref="D657:D658"/>
    <mergeCell ref="B675:B676"/>
    <mergeCell ref="C675:C676"/>
    <mergeCell ref="D675:D676"/>
    <mergeCell ref="B653:B654"/>
    <mergeCell ref="C653:C654"/>
    <mergeCell ref="D653:D654"/>
    <mergeCell ref="B677:B678"/>
    <mergeCell ref="C677:C678"/>
    <mergeCell ref="D677:D678"/>
    <mergeCell ref="B671:B672"/>
    <mergeCell ref="C671:C672"/>
    <mergeCell ref="D671:D672"/>
    <mergeCell ref="B673:B674"/>
    <mergeCell ref="C673:C674"/>
    <mergeCell ref="D673:D674"/>
    <mergeCell ref="B667:B668"/>
    <mergeCell ref="C667:C668"/>
    <mergeCell ref="D667:D668"/>
    <mergeCell ref="B669:B670"/>
    <mergeCell ref="C669:C670"/>
    <mergeCell ref="D669:D670"/>
    <mergeCell ref="B665:B666"/>
    <mergeCell ref="C665:C666"/>
    <mergeCell ref="D665:D666"/>
    <mergeCell ref="B688:B689"/>
    <mergeCell ref="C688:C689"/>
    <mergeCell ref="D688:D689"/>
    <mergeCell ref="B683:B684"/>
    <mergeCell ref="C683:C684"/>
    <mergeCell ref="D683:D684"/>
    <mergeCell ref="B685:B686"/>
    <mergeCell ref="C685:C686"/>
    <mergeCell ref="D685:D686"/>
    <mergeCell ref="B679:B680"/>
    <mergeCell ref="C679:C680"/>
    <mergeCell ref="D679:D680"/>
    <mergeCell ref="B681:B682"/>
    <mergeCell ref="C681:C682"/>
    <mergeCell ref="D681:D682"/>
    <mergeCell ref="B698:B699"/>
    <mergeCell ref="C698:C699"/>
    <mergeCell ref="D698:D699"/>
    <mergeCell ref="B690:B691"/>
    <mergeCell ref="C690:C691"/>
    <mergeCell ref="D690:D691"/>
    <mergeCell ref="D729:D730"/>
    <mergeCell ref="B700:B701"/>
    <mergeCell ref="C700:C701"/>
    <mergeCell ref="D700:D701"/>
    <mergeCell ref="B692:B693"/>
    <mergeCell ref="C692:C693"/>
    <mergeCell ref="D692:D693"/>
    <mergeCell ref="B696:B697"/>
    <mergeCell ref="C696:C697"/>
    <mergeCell ref="D696:D697"/>
    <mergeCell ref="B706:B707"/>
    <mergeCell ref="C706:C707"/>
    <mergeCell ref="D706:D707"/>
    <mergeCell ref="B708:B709"/>
    <mergeCell ref="C708:C709"/>
    <mergeCell ref="D708:D709"/>
    <mergeCell ref="B704:B705"/>
    <mergeCell ref="C704:C705"/>
    <mergeCell ref="D704:D705"/>
    <mergeCell ref="B702:B703"/>
    <mergeCell ref="C702:C703"/>
    <mergeCell ref="D702:D703"/>
    <mergeCell ref="B737:B738"/>
    <mergeCell ref="C737:C738"/>
    <mergeCell ref="D737:D738"/>
    <mergeCell ref="B733:B734"/>
    <mergeCell ref="C733:C734"/>
    <mergeCell ref="D733:D734"/>
    <mergeCell ref="B735:B736"/>
    <mergeCell ref="C735:C736"/>
    <mergeCell ref="D735:D736"/>
    <mergeCell ref="B727:B728"/>
    <mergeCell ref="C727:C728"/>
    <mergeCell ref="D727:D728"/>
    <mergeCell ref="B731:B732"/>
    <mergeCell ref="C731:C732"/>
    <mergeCell ref="D731:D732"/>
    <mergeCell ref="B714:B715"/>
    <mergeCell ref="C714:C715"/>
    <mergeCell ref="D714:D715"/>
    <mergeCell ref="B725:B726"/>
    <mergeCell ref="C725:C726"/>
    <mergeCell ref="D725:D726"/>
    <mergeCell ref="B720:B721"/>
    <mergeCell ref="C720:C721"/>
    <mergeCell ref="D720:D721"/>
    <mergeCell ref="B722:B723"/>
    <mergeCell ref="C722:C723"/>
    <mergeCell ref="D722:D723"/>
    <mergeCell ref="B718:B719"/>
    <mergeCell ref="C718:C719"/>
    <mergeCell ref="D718:D719"/>
    <mergeCell ref="B729:B730"/>
    <mergeCell ref="C729:C730"/>
    <mergeCell ref="B747:B748"/>
    <mergeCell ref="C747:C748"/>
    <mergeCell ref="D747:D748"/>
    <mergeCell ref="B743:B744"/>
    <mergeCell ref="C743:C744"/>
    <mergeCell ref="D743:D744"/>
    <mergeCell ref="B745:B746"/>
    <mergeCell ref="C745:C746"/>
    <mergeCell ref="D745:D746"/>
    <mergeCell ref="B771:B772"/>
    <mergeCell ref="C771:C772"/>
    <mergeCell ref="D771:D772"/>
    <mergeCell ref="B739:B740"/>
    <mergeCell ref="C739:C740"/>
    <mergeCell ref="D739:D740"/>
    <mergeCell ref="B741:B742"/>
    <mergeCell ref="C741:C742"/>
    <mergeCell ref="D741:D742"/>
    <mergeCell ref="D765:D766"/>
    <mergeCell ref="B751:B752"/>
    <mergeCell ref="C751:C752"/>
    <mergeCell ref="D751:D752"/>
    <mergeCell ref="B761:B762"/>
    <mergeCell ref="C761:C762"/>
    <mergeCell ref="D761:D762"/>
    <mergeCell ref="B773:B774"/>
    <mergeCell ref="C773:C774"/>
    <mergeCell ref="D773:D774"/>
    <mergeCell ref="B759:B760"/>
    <mergeCell ref="C759:C760"/>
    <mergeCell ref="D759:D760"/>
    <mergeCell ref="B763:B764"/>
    <mergeCell ref="C763:C764"/>
    <mergeCell ref="D763:D764"/>
    <mergeCell ref="B755:B756"/>
    <mergeCell ref="C755:C756"/>
    <mergeCell ref="D755:D756"/>
    <mergeCell ref="B757:B758"/>
    <mergeCell ref="C757:C758"/>
    <mergeCell ref="D757:D758"/>
    <mergeCell ref="B749:B750"/>
    <mergeCell ref="C749:C750"/>
    <mergeCell ref="D749:D750"/>
    <mergeCell ref="B753:B754"/>
    <mergeCell ref="C753:C754"/>
    <mergeCell ref="D753:D754"/>
    <mergeCell ref="B767:B768"/>
    <mergeCell ref="C767:C768"/>
    <mergeCell ref="D767:D768"/>
    <mergeCell ref="B769:B770"/>
    <mergeCell ref="C769:C770"/>
    <mergeCell ref="D769:D770"/>
    <mergeCell ref="B765:B766"/>
    <mergeCell ref="C765:C766"/>
    <mergeCell ref="B775:B776"/>
    <mergeCell ref="C775:C776"/>
    <mergeCell ref="D775:D776"/>
    <mergeCell ref="B777:B778"/>
    <mergeCell ref="C777:C778"/>
    <mergeCell ref="D777:D778"/>
    <mergeCell ref="B791:B792"/>
    <mergeCell ref="C791:C792"/>
    <mergeCell ref="D791:D792"/>
    <mergeCell ref="B787:B788"/>
    <mergeCell ref="C787:C788"/>
    <mergeCell ref="D787:D788"/>
    <mergeCell ref="B789:B790"/>
    <mergeCell ref="C789:C790"/>
    <mergeCell ref="D789:D790"/>
    <mergeCell ref="B783:B784"/>
    <mergeCell ref="C783:C784"/>
    <mergeCell ref="D783:D784"/>
    <mergeCell ref="B785:B786"/>
    <mergeCell ref="C785:C786"/>
    <mergeCell ref="D785:D786"/>
    <mergeCell ref="B801:B802"/>
    <mergeCell ref="C801:C802"/>
    <mergeCell ref="D801:D802"/>
    <mergeCell ref="B803:B804"/>
    <mergeCell ref="C803:C804"/>
    <mergeCell ref="D803:D804"/>
    <mergeCell ref="B793:B794"/>
    <mergeCell ref="C793:C794"/>
    <mergeCell ref="D793:D794"/>
    <mergeCell ref="B799:B800"/>
    <mergeCell ref="C799:C800"/>
    <mergeCell ref="D799:D800"/>
    <mergeCell ref="B779:B780"/>
    <mergeCell ref="C779:C780"/>
    <mergeCell ref="D779:D780"/>
    <mergeCell ref="B781:B782"/>
    <mergeCell ref="C781:C782"/>
    <mergeCell ref="D781:D782"/>
    <mergeCell ref="B797:B798"/>
    <mergeCell ref="C797:C798"/>
    <mergeCell ref="D797:D798"/>
    <mergeCell ref="B795:B796"/>
    <mergeCell ref="C795:C796"/>
    <mergeCell ref="D795:D796"/>
    <mergeCell ref="B805:B806"/>
    <mergeCell ref="C805:C806"/>
    <mergeCell ref="D805:D806"/>
    <mergeCell ref="B807:B808"/>
    <mergeCell ref="C807:C808"/>
    <mergeCell ref="D807:D808"/>
    <mergeCell ref="B815:B816"/>
    <mergeCell ref="C815:C816"/>
    <mergeCell ref="D815:D816"/>
    <mergeCell ref="B817:B818"/>
    <mergeCell ref="C817:C818"/>
    <mergeCell ref="D817:D818"/>
    <mergeCell ref="B819:B820"/>
    <mergeCell ref="C819:C820"/>
    <mergeCell ref="D819:D820"/>
    <mergeCell ref="B813:B814"/>
    <mergeCell ref="C813:C814"/>
    <mergeCell ref="D813:D814"/>
    <mergeCell ref="B830:B831"/>
    <mergeCell ref="C830:C831"/>
    <mergeCell ref="D830:D831"/>
    <mergeCell ref="B811:B812"/>
    <mergeCell ref="C811:C812"/>
    <mergeCell ref="D811:D812"/>
    <mergeCell ref="B821:B822"/>
    <mergeCell ref="C821:C822"/>
    <mergeCell ref="D821:D822"/>
    <mergeCell ref="B809:B810"/>
    <mergeCell ref="C809:C810"/>
    <mergeCell ref="D809:D810"/>
    <mergeCell ref="B827:B828"/>
    <mergeCell ref="C827:C828"/>
    <mergeCell ref="D827:D828"/>
    <mergeCell ref="B823:B824"/>
    <mergeCell ref="C823:C824"/>
    <mergeCell ref="D823:D824"/>
    <mergeCell ref="B825:B826"/>
    <mergeCell ref="C825:C826"/>
    <mergeCell ref="D825:D826"/>
    <mergeCell ref="B842:B843"/>
    <mergeCell ref="C842:C843"/>
    <mergeCell ref="D842:D843"/>
    <mergeCell ref="B844:B845"/>
    <mergeCell ref="C844:C845"/>
    <mergeCell ref="D844:D845"/>
    <mergeCell ref="B864:B865"/>
    <mergeCell ref="C864:C865"/>
    <mergeCell ref="D864:D865"/>
    <mergeCell ref="B850:B851"/>
    <mergeCell ref="C850:C851"/>
    <mergeCell ref="D850:D851"/>
    <mergeCell ref="B848:B849"/>
    <mergeCell ref="C848:C849"/>
    <mergeCell ref="D848:D849"/>
    <mergeCell ref="B838:B839"/>
    <mergeCell ref="C838:C839"/>
    <mergeCell ref="D838:D839"/>
    <mergeCell ref="B840:B841"/>
    <mergeCell ref="C840:C841"/>
    <mergeCell ref="D840:D841"/>
    <mergeCell ref="B874:B875"/>
    <mergeCell ref="C874:C875"/>
    <mergeCell ref="D874:D875"/>
    <mergeCell ref="B868:B869"/>
    <mergeCell ref="C868:C869"/>
    <mergeCell ref="D868:D869"/>
    <mergeCell ref="B870:B871"/>
    <mergeCell ref="C870:C871"/>
    <mergeCell ref="D870:D871"/>
    <mergeCell ref="B876:B877"/>
    <mergeCell ref="C876:C877"/>
    <mergeCell ref="B854:B855"/>
    <mergeCell ref="C854:C855"/>
    <mergeCell ref="D854:D855"/>
    <mergeCell ref="D876:D877"/>
    <mergeCell ref="B846:B847"/>
    <mergeCell ref="C846:C847"/>
    <mergeCell ref="D846:D847"/>
    <mergeCell ref="B852:B853"/>
    <mergeCell ref="C852:C853"/>
    <mergeCell ref="D852:D853"/>
    <mergeCell ref="B242:B243"/>
    <mergeCell ref="C242:C243"/>
    <mergeCell ref="D242:D243"/>
    <mergeCell ref="B244:B245"/>
    <mergeCell ref="C244:C245"/>
    <mergeCell ref="D244:D245"/>
    <mergeCell ref="B246:B247"/>
    <mergeCell ref="C246:C247"/>
    <mergeCell ref="B880:B881"/>
    <mergeCell ref="C880:C881"/>
    <mergeCell ref="D880:D881"/>
    <mergeCell ref="B883:B884"/>
    <mergeCell ref="C883:C884"/>
    <mergeCell ref="D883:D884"/>
    <mergeCell ref="B866:B867"/>
    <mergeCell ref="C866:C867"/>
    <mergeCell ref="D866:D867"/>
    <mergeCell ref="B860:B861"/>
    <mergeCell ref="C860:C861"/>
    <mergeCell ref="D860:D861"/>
    <mergeCell ref="B862:B863"/>
    <mergeCell ref="C862:C863"/>
    <mergeCell ref="D862:D863"/>
    <mergeCell ref="B856:B857"/>
    <mergeCell ref="C856:C857"/>
    <mergeCell ref="D856:D857"/>
    <mergeCell ref="B858:B859"/>
    <mergeCell ref="C858:C859"/>
    <mergeCell ref="D858:D859"/>
    <mergeCell ref="B872:B873"/>
    <mergeCell ref="C872:C873"/>
    <mergeCell ref="D872:D873"/>
    <mergeCell ref="C219:C220"/>
    <mergeCell ref="D219:D220"/>
    <mergeCell ref="B221:B222"/>
    <mergeCell ref="C221:C222"/>
    <mergeCell ref="D221:D222"/>
    <mergeCell ref="B223:B224"/>
    <mergeCell ref="C223:C224"/>
    <mergeCell ref="D223:D224"/>
    <mergeCell ref="B240:B241"/>
    <mergeCell ref="C240:C241"/>
    <mergeCell ref="D240:D241"/>
    <mergeCell ref="B228:B229"/>
    <mergeCell ref="C228:C229"/>
    <mergeCell ref="D228:D229"/>
    <mergeCell ref="B230:B231"/>
    <mergeCell ref="C230:C231"/>
    <mergeCell ref="D230:D231"/>
    <mergeCell ref="B232:B233"/>
    <mergeCell ref="C232:C233"/>
    <mergeCell ref="D232:D233"/>
    <mergeCell ref="B234:B235"/>
    <mergeCell ref="C234:C235"/>
    <mergeCell ref="D234:D235"/>
    <mergeCell ref="B236:B237"/>
    <mergeCell ref="C236:C237"/>
    <mergeCell ref="D16:D17"/>
    <mergeCell ref="C16:C17"/>
    <mergeCell ref="B16:B17"/>
    <mergeCell ref="B10:B11"/>
    <mergeCell ref="C10:C11"/>
    <mergeCell ref="D10:D11"/>
    <mergeCell ref="B12:B13"/>
    <mergeCell ref="C12:C13"/>
    <mergeCell ref="D12:D13"/>
    <mergeCell ref="B14:B15"/>
    <mergeCell ref="C14:C15"/>
    <mergeCell ref="D14:D15"/>
    <mergeCell ref="D115:D116"/>
    <mergeCell ref="D213:D214"/>
    <mergeCell ref="B215:B216"/>
    <mergeCell ref="C215:C216"/>
    <mergeCell ref="D215:D216"/>
    <mergeCell ref="C115:C116"/>
    <mergeCell ref="B115:B116"/>
    <mergeCell ref="D58:D59"/>
    <mergeCell ref="C58:C59"/>
    <mergeCell ref="B58:B59"/>
    <mergeCell ref="D56:D57"/>
    <mergeCell ref="C56:C57"/>
    <mergeCell ref="B56:B57"/>
    <mergeCell ref="D201:D202"/>
    <mergeCell ref="B203:B204"/>
    <mergeCell ref="C203:C204"/>
    <mergeCell ref="D203:D204"/>
    <mergeCell ref="B205:B206"/>
    <mergeCell ref="C205:C206"/>
    <mergeCell ref="D205:D206"/>
    <mergeCell ref="B201:B202"/>
    <mergeCell ref="C201:C202"/>
    <mergeCell ref="B878:B879"/>
    <mergeCell ref="C878:C879"/>
    <mergeCell ref="D878:D879"/>
    <mergeCell ref="B576:B577"/>
    <mergeCell ref="C576:C577"/>
    <mergeCell ref="D576:D577"/>
    <mergeCell ref="B574:B575"/>
    <mergeCell ref="C574:C575"/>
    <mergeCell ref="D574:D575"/>
    <mergeCell ref="B248:B249"/>
    <mergeCell ref="C248:C249"/>
    <mergeCell ref="D248:D249"/>
    <mergeCell ref="B250:B251"/>
    <mergeCell ref="B252:B253"/>
    <mergeCell ref="C252:C253"/>
    <mergeCell ref="D252:D253"/>
    <mergeCell ref="B254:B255"/>
    <mergeCell ref="C254:C255"/>
    <mergeCell ref="D254:D255"/>
    <mergeCell ref="B256:B257"/>
    <mergeCell ref="C256:C257"/>
    <mergeCell ref="B260:B261"/>
    <mergeCell ref="C260:C261"/>
    <mergeCell ref="D264:D265"/>
    <mergeCell ref="C258:C259"/>
    <mergeCell ref="D258:D259"/>
    <mergeCell ref="B217:B218"/>
    <mergeCell ref="C217:C218"/>
    <mergeCell ref="D217:D218"/>
    <mergeCell ref="B219:B220"/>
    <mergeCell ref="B270:B271"/>
    <mergeCell ref="C270:C271"/>
    <mergeCell ref="D270:D271"/>
    <mergeCell ref="B272:B273"/>
    <mergeCell ref="C272:C273"/>
    <mergeCell ref="D272:D273"/>
    <mergeCell ref="B274:B275"/>
    <mergeCell ref="C274:C275"/>
    <mergeCell ref="D274:D275"/>
    <mergeCell ref="D226:D227"/>
    <mergeCell ref="D236:D237"/>
    <mergeCell ref="B238:B239"/>
    <mergeCell ref="C238:C239"/>
    <mergeCell ref="D238:D239"/>
    <mergeCell ref="D363:D364"/>
    <mergeCell ref="B266:B267"/>
    <mergeCell ref="C266:C267"/>
    <mergeCell ref="D266:D267"/>
    <mergeCell ref="D246:D247"/>
    <mergeCell ref="D256:D257"/>
    <mergeCell ref="B258:B259"/>
    <mergeCell ref="B361:B362"/>
    <mergeCell ref="C361:C362"/>
    <mergeCell ref="D361:D362"/>
    <mergeCell ref="C250:C251"/>
    <mergeCell ref="D250:D251"/>
    <mergeCell ref="D260:D261"/>
    <mergeCell ref="B262:B263"/>
    <mergeCell ref="C262:C263"/>
    <mergeCell ref="D262:D263"/>
    <mergeCell ref="B264:B265"/>
    <mergeCell ref="C264:C265"/>
    <mergeCell ref="B199:B200"/>
    <mergeCell ref="C199:C200"/>
    <mergeCell ref="D199:D200"/>
    <mergeCell ref="B268:B269"/>
    <mergeCell ref="C268:C269"/>
    <mergeCell ref="D268:D269"/>
    <mergeCell ref="B630:B631"/>
    <mergeCell ref="C630:C631"/>
    <mergeCell ref="D630:D631"/>
    <mergeCell ref="B632:B633"/>
    <mergeCell ref="C632:C633"/>
    <mergeCell ref="D632:D633"/>
    <mergeCell ref="B626:B627"/>
    <mergeCell ref="C626:C627"/>
    <mergeCell ref="D626:D627"/>
    <mergeCell ref="B628:B629"/>
    <mergeCell ref="C628:C629"/>
    <mergeCell ref="D628:D629"/>
    <mergeCell ref="B624:B625"/>
    <mergeCell ref="C624:C625"/>
    <mergeCell ref="D624:D625"/>
    <mergeCell ref="B620:B621"/>
    <mergeCell ref="C620:C621"/>
    <mergeCell ref="D620:D621"/>
    <mergeCell ref="B622:B623"/>
    <mergeCell ref="C622:C623"/>
    <mergeCell ref="D622:D623"/>
    <mergeCell ref="B226:B227"/>
    <mergeCell ref="C226:C227"/>
    <mergeCell ref="B365:B366"/>
    <mergeCell ref="C365:C366"/>
    <mergeCell ref="D365:D366"/>
    <mergeCell ref="B560:B561"/>
    <mergeCell ref="C560:C561"/>
    <mergeCell ref="D560:D561"/>
    <mergeCell ref="B634:B635"/>
    <mergeCell ref="C634:C635"/>
    <mergeCell ref="D634:D635"/>
    <mergeCell ref="B716:B717"/>
    <mergeCell ref="C716:C717"/>
    <mergeCell ref="D716:D717"/>
    <mergeCell ref="B430:B431"/>
    <mergeCell ref="C430:C431"/>
    <mergeCell ref="D430:D431"/>
    <mergeCell ref="B432:B433"/>
    <mergeCell ref="C432:C433"/>
    <mergeCell ref="D432:D433"/>
    <mergeCell ref="B434:B435"/>
    <mergeCell ref="C434:C435"/>
    <mergeCell ref="D434:D435"/>
    <mergeCell ref="B491:B492"/>
    <mergeCell ref="C491:C492"/>
    <mergeCell ref="D491:D492"/>
    <mergeCell ref="B636:B637"/>
    <mergeCell ref="C636:C637"/>
    <mergeCell ref="D636:D637"/>
    <mergeCell ref="B638:B639"/>
    <mergeCell ref="C638:C639"/>
    <mergeCell ref="B710:B711"/>
    <mergeCell ref="C710:C711"/>
    <mergeCell ref="D710:D711"/>
    <mergeCell ref="B712:B713"/>
    <mergeCell ref="C712:C713"/>
    <mergeCell ref="D712:D713"/>
    <mergeCell ref="B885:B886"/>
    <mergeCell ref="C885:C886"/>
    <mergeCell ref="D885:D886"/>
    <mergeCell ref="B919:B920"/>
    <mergeCell ref="C919:C920"/>
    <mergeCell ref="D919:D920"/>
    <mergeCell ref="B921:B922"/>
    <mergeCell ref="C921:C922"/>
    <mergeCell ref="D921:D922"/>
    <mergeCell ref="B923:B924"/>
    <mergeCell ref="C923:C924"/>
    <mergeCell ref="D923:D924"/>
    <mergeCell ref="B925:B926"/>
    <mergeCell ref="C925:C926"/>
    <mergeCell ref="D925:D926"/>
    <mergeCell ref="B927:B928"/>
    <mergeCell ref="C927:C928"/>
    <mergeCell ref="D927:D928"/>
    <mergeCell ref="D895:D896"/>
    <mergeCell ref="C895:C896"/>
    <mergeCell ref="B895:B896"/>
    <mergeCell ref="D893:D894"/>
    <mergeCell ref="C893:C894"/>
    <mergeCell ref="B893:B894"/>
    <mergeCell ref="D891:D892"/>
    <mergeCell ref="C891:C892"/>
    <mergeCell ref="B891:B892"/>
    <mergeCell ref="D887:D888"/>
    <mergeCell ref="C887:C888"/>
    <mergeCell ref="B887:B888"/>
    <mergeCell ref="B897:B898"/>
    <mergeCell ref="C897:C898"/>
    <mergeCell ref="B929:B930"/>
    <mergeCell ref="C929:C930"/>
    <mergeCell ref="D929:D930"/>
    <mergeCell ref="B931:B932"/>
    <mergeCell ref="C931:C932"/>
    <mergeCell ref="D931:D932"/>
    <mergeCell ref="B933:B934"/>
    <mergeCell ref="C933:C934"/>
    <mergeCell ref="D933:D934"/>
    <mergeCell ref="B935:B936"/>
    <mergeCell ref="C935:C936"/>
    <mergeCell ref="D935:D936"/>
    <mergeCell ref="B937:B938"/>
    <mergeCell ref="C937:C938"/>
    <mergeCell ref="D937:D938"/>
    <mergeCell ref="B940:B941"/>
    <mergeCell ref="C940:C941"/>
    <mergeCell ref="D940:D941"/>
    <mergeCell ref="D966:D967"/>
    <mergeCell ref="B942:B943"/>
    <mergeCell ref="C942:C943"/>
    <mergeCell ref="D942:D943"/>
    <mergeCell ref="B944:B945"/>
    <mergeCell ref="C944:C945"/>
    <mergeCell ref="D944:D945"/>
    <mergeCell ref="B948:B949"/>
    <mergeCell ref="C948:C949"/>
    <mergeCell ref="D948:D949"/>
    <mergeCell ref="B950:B951"/>
    <mergeCell ref="C950:C951"/>
    <mergeCell ref="D950:D951"/>
    <mergeCell ref="B952:B953"/>
    <mergeCell ref="C952:C953"/>
    <mergeCell ref="D952:D953"/>
    <mergeCell ref="B954:B955"/>
    <mergeCell ref="C954:C955"/>
    <mergeCell ref="D954:D955"/>
    <mergeCell ref="B968:B969"/>
    <mergeCell ref="C968:C969"/>
    <mergeCell ref="D968:D969"/>
    <mergeCell ref="B970:B971"/>
    <mergeCell ref="C970:C971"/>
    <mergeCell ref="D970:D971"/>
    <mergeCell ref="B972:B973"/>
    <mergeCell ref="C972:C973"/>
    <mergeCell ref="D972:D973"/>
    <mergeCell ref="B974:B975"/>
    <mergeCell ref="C974:C975"/>
    <mergeCell ref="D974:D975"/>
    <mergeCell ref="B976:B977"/>
    <mergeCell ref="C976:C977"/>
    <mergeCell ref="D976:D977"/>
    <mergeCell ref="B956:B957"/>
    <mergeCell ref="C956:C957"/>
    <mergeCell ref="D956:D957"/>
    <mergeCell ref="B958:B959"/>
    <mergeCell ref="C958:C959"/>
    <mergeCell ref="D958:D959"/>
    <mergeCell ref="B960:B961"/>
    <mergeCell ref="C960:C961"/>
    <mergeCell ref="D960:D961"/>
    <mergeCell ref="B962:B963"/>
    <mergeCell ref="C962:C963"/>
    <mergeCell ref="D962:D963"/>
    <mergeCell ref="B964:B965"/>
    <mergeCell ref="C964:C965"/>
    <mergeCell ref="D964:D965"/>
    <mergeCell ref="B966:B967"/>
    <mergeCell ref="C966:C967"/>
    <mergeCell ref="B978:B979"/>
    <mergeCell ref="C978:C979"/>
    <mergeCell ref="D978:D979"/>
    <mergeCell ref="B980:B981"/>
    <mergeCell ref="C980:C981"/>
    <mergeCell ref="D980:D981"/>
    <mergeCell ref="B982:B983"/>
    <mergeCell ref="C982:C983"/>
    <mergeCell ref="D982:D983"/>
    <mergeCell ref="B984:B985"/>
    <mergeCell ref="C984:C985"/>
    <mergeCell ref="D984:D985"/>
    <mergeCell ref="B986:B987"/>
    <mergeCell ref="C986:C987"/>
    <mergeCell ref="D986:D987"/>
    <mergeCell ref="B988:B989"/>
    <mergeCell ref="C988:C989"/>
    <mergeCell ref="D988:D989"/>
    <mergeCell ref="B990:B991"/>
    <mergeCell ref="C990:C991"/>
    <mergeCell ref="D990:D991"/>
    <mergeCell ref="B992:B993"/>
    <mergeCell ref="C992:C993"/>
    <mergeCell ref="D992:D993"/>
    <mergeCell ref="B994:B995"/>
    <mergeCell ref="C994:C995"/>
    <mergeCell ref="D994:D995"/>
    <mergeCell ref="B998:B999"/>
    <mergeCell ref="C998:C999"/>
    <mergeCell ref="D998:D999"/>
    <mergeCell ref="B1000:B1001"/>
    <mergeCell ref="C1000:C1001"/>
    <mergeCell ref="D1000:D1001"/>
    <mergeCell ref="B1002:B1003"/>
    <mergeCell ref="C1002:C1003"/>
    <mergeCell ref="D1002:D1003"/>
    <mergeCell ref="B1004:B1005"/>
    <mergeCell ref="C1004:C1005"/>
    <mergeCell ref="D1004:D1005"/>
    <mergeCell ref="B1006:B1007"/>
    <mergeCell ref="C1006:C1007"/>
    <mergeCell ref="D1006:D1007"/>
    <mergeCell ref="B1008:B1009"/>
    <mergeCell ref="C1008:C1009"/>
    <mergeCell ref="D1008:D1009"/>
    <mergeCell ref="B1010:B1011"/>
    <mergeCell ref="C1010:C1011"/>
    <mergeCell ref="D1010:D1011"/>
    <mergeCell ref="B1012:B1013"/>
    <mergeCell ref="C1012:C1013"/>
    <mergeCell ref="D1012:D1013"/>
    <mergeCell ref="B1014:B1015"/>
    <mergeCell ref="C1014:C1015"/>
    <mergeCell ref="D1014:D1015"/>
    <mergeCell ref="B1017:B1018"/>
    <mergeCell ref="C1017:C1018"/>
    <mergeCell ref="D1017:D1018"/>
    <mergeCell ref="B1019:B1020"/>
    <mergeCell ref="C1019:C1020"/>
    <mergeCell ref="D1019:D1020"/>
    <mergeCell ref="B1021:B1022"/>
    <mergeCell ref="C1021:C1022"/>
    <mergeCell ref="D1021:D1022"/>
    <mergeCell ref="B1023:B1024"/>
    <mergeCell ref="C1023:C1024"/>
    <mergeCell ref="D1023:D1024"/>
    <mergeCell ref="B1025:B1026"/>
    <mergeCell ref="C1025:C1026"/>
    <mergeCell ref="D1025:D1026"/>
    <mergeCell ref="B1041:B1042"/>
    <mergeCell ref="C1041:C1042"/>
    <mergeCell ref="D1041:D1042"/>
    <mergeCell ref="B1043:B1044"/>
    <mergeCell ref="C1043:C1044"/>
    <mergeCell ref="D1043:D1044"/>
    <mergeCell ref="B1045:B1046"/>
    <mergeCell ref="C1045:C1046"/>
    <mergeCell ref="D1045:D1046"/>
    <mergeCell ref="B1027:B1028"/>
    <mergeCell ref="C1027:C1028"/>
    <mergeCell ref="D1027:D1028"/>
    <mergeCell ref="B1029:B1030"/>
    <mergeCell ref="C1029:C1030"/>
    <mergeCell ref="D1029:D1030"/>
    <mergeCell ref="B1033:B1034"/>
    <mergeCell ref="C1033:C1034"/>
    <mergeCell ref="D1033:D1034"/>
    <mergeCell ref="B1035:B1036"/>
    <mergeCell ref="C1035:C1036"/>
    <mergeCell ref="D1035:D1036"/>
    <mergeCell ref="B1037:B1038"/>
    <mergeCell ref="C1037:C1038"/>
    <mergeCell ref="D1037:D1038"/>
    <mergeCell ref="B1039:B1040"/>
    <mergeCell ref="C1039:C1040"/>
    <mergeCell ref="D1039:D1040"/>
    <mergeCell ref="B18:B19"/>
    <mergeCell ref="C18:C19"/>
    <mergeCell ref="D18:D19"/>
    <mergeCell ref="B102:B103"/>
    <mergeCell ref="C102:C103"/>
    <mergeCell ref="D102:D103"/>
    <mergeCell ref="B113:B114"/>
    <mergeCell ref="C113:C114"/>
    <mergeCell ref="D113:D114"/>
    <mergeCell ref="B117:B118"/>
    <mergeCell ref="C117:C118"/>
    <mergeCell ref="D117:D118"/>
    <mergeCell ref="B125:B126"/>
    <mergeCell ref="C125:C126"/>
    <mergeCell ref="D125:D126"/>
    <mergeCell ref="B123:B124"/>
    <mergeCell ref="C123:C124"/>
    <mergeCell ref="D123:D124"/>
    <mergeCell ref="B121:B122"/>
    <mergeCell ref="C121:C122"/>
    <mergeCell ref="D121:D122"/>
    <mergeCell ref="D76:D77"/>
    <mergeCell ref="B78:B79"/>
    <mergeCell ref="C78:C79"/>
    <mergeCell ref="D78:D79"/>
    <mergeCell ref="B72:B73"/>
    <mergeCell ref="C72:C73"/>
    <mergeCell ref="D72:D73"/>
    <mergeCell ref="B74:B75"/>
    <mergeCell ref="C74:C75"/>
    <mergeCell ref="D74:D75"/>
    <mergeCell ref="B111:B112"/>
    <mergeCell ref="B836:B837"/>
    <mergeCell ref="C836:C837"/>
    <mergeCell ref="D836:D837"/>
    <mergeCell ref="D497:D498"/>
    <mergeCell ref="B572:B573"/>
    <mergeCell ref="C572:C573"/>
    <mergeCell ref="D572:D573"/>
    <mergeCell ref="B588:B589"/>
    <mergeCell ref="C588:C589"/>
    <mergeCell ref="D588:D589"/>
    <mergeCell ref="B592:B593"/>
    <mergeCell ref="C592:C593"/>
    <mergeCell ref="D592:D593"/>
    <mergeCell ref="B610:B611"/>
    <mergeCell ref="C610:C611"/>
    <mergeCell ref="D610:D611"/>
    <mergeCell ref="B649:B650"/>
    <mergeCell ref="C649:C650"/>
    <mergeCell ref="D649:D650"/>
    <mergeCell ref="B694:B695"/>
    <mergeCell ref="C694:C695"/>
    <mergeCell ref="D694:D695"/>
    <mergeCell ref="D638:D639"/>
    <mergeCell ref="B640:B641"/>
    <mergeCell ref="C640:C641"/>
    <mergeCell ref="D640:D641"/>
    <mergeCell ref="B832:B833"/>
    <mergeCell ref="C832:C833"/>
    <mergeCell ref="D832:D833"/>
    <mergeCell ref="B834:B835"/>
    <mergeCell ref="C834:C835"/>
    <mergeCell ref="D834:D835"/>
    <mergeCell ref="B1048:B1049"/>
    <mergeCell ref="B1050:B1051"/>
    <mergeCell ref="B1052:B1053"/>
    <mergeCell ref="B1054:B1055"/>
    <mergeCell ref="B1056:B1057"/>
    <mergeCell ref="B1058:B1059"/>
    <mergeCell ref="B1060:B1061"/>
    <mergeCell ref="B1062:B1063"/>
    <mergeCell ref="B1064:B1065"/>
    <mergeCell ref="B1066:B1067"/>
    <mergeCell ref="B1068:B1069"/>
    <mergeCell ref="B1070:B1071"/>
    <mergeCell ref="B1072:B1073"/>
    <mergeCell ref="B1074:B1075"/>
    <mergeCell ref="B1076:B1077"/>
    <mergeCell ref="B1078:B1079"/>
    <mergeCell ref="B1080:B1081"/>
    <mergeCell ref="C1048:C1049"/>
    <mergeCell ref="C1050:C1051"/>
    <mergeCell ref="C1052:C1053"/>
    <mergeCell ref="C1054:C1055"/>
    <mergeCell ref="C1056:C1057"/>
    <mergeCell ref="C1058:C1059"/>
    <mergeCell ref="C1060:C1061"/>
    <mergeCell ref="C1062:C1063"/>
    <mergeCell ref="C1064:C1065"/>
    <mergeCell ref="C1066:C1067"/>
    <mergeCell ref="C1068:C1069"/>
    <mergeCell ref="C1070:C1071"/>
    <mergeCell ref="C1072:C1073"/>
    <mergeCell ref="C1074:C1075"/>
    <mergeCell ref="C1076:C1077"/>
    <mergeCell ref="C1078:C1079"/>
    <mergeCell ref="C1080:C1081"/>
    <mergeCell ref="D1048:D1049"/>
    <mergeCell ref="D1050:D1051"/>
    <mergeCell ref="D1052:D1053"/>
    <mergeCell ref="D1054:D1055"/>
    <mergeCell ref="D1056:D1057"/>
    <mergeCell ref="D1058:D1059"/>
    <mergeCell ref="D1060:D1061"/>
    <mergeCell ref="D1062:D1063"/>
    <mergeCell ref="D1064:D1065"/>
    <mergeCell ref="D1066:D1067"/>
    <mergeCell ref="D1068:D1069"/>
    <mergeCell ref="D1070:D1071"/>
    <mergeCell ref="D1072:D1073"/>
    <mergeCell ref="D1074:D1075"/>
    <mergeCell ref="D1076:D1077"/>
    <mergeCell ref="D1078:D1079"/>
    <mergeCell ref="D1080:D1081"/>
    <mergeCell ref="D1082:D1083"/>
    <mergeCell ref="B1084:B1085"/>
    <mergeCell ref="C1084:C1085"/>
    <mergeCell ref="B1086:B1087"/>
    <mergeCell ref="C1086:C1087"/>
    <mergeCell ref="C1088:C1089"/>
    <mergeCell ref="C1090:C1091"/>
    <mergeCell ref="C1092:C1093"/>
    <mergeCell ref="C1094:C1095"/>
    <mergeCell ref="C1096:C1097"/>
    <mergeCell ref="C1098:C1099"/>
    <mergeCell ref="C1104:C1105"/>
    <mergeCell ref="C1106:C1107"/>
    <mergeCell ref="C1100:C1101"/>
    <mergeCell ref="C1102:C1103"/>
    <mergeCell ref="C1108:C1109"/>
    <mergeCell ref="B1088:B1089"/>
    <mergeCell ref="B1090:B1091"/>
    <mergeCell ref="B1092:B1093"/>
    <mergeCell ref="B1094:B1095"/>
    <mergeCell ref="B1096:B1097"/>
    <mergeCell ref="B1098:B1099"/>
    <mergeCell ref="B1100:B1101"/>
    <mergeCell ref="B1102:B1103"/>
    <mergeCell ref="B1104:B1105"/>
    <mergeCell ref="B1106:B1107"/>
    <mergeCell ref="B1082:B1083"/>
    <mergeCell ref="C1082:C1083"/>
    <mergeCell ref="C1110:C1111"/>
    <mergeCell ref="C1112:C1113"/>
    <mergeCell ref="C1114:C1115"/>
    <mergeCell ref="B1108:B1109"/>
    <mergeCell ref="B1110:B1111"/>
    <mergeCell ref="B1112:B1113"/>
    <mergeCell ref="B1114:B1115"/>
    <mergeCell ref="D1084:D1085"/>
    <mergeCell ref="D1086:D1087"/>
    <mergeCell ref="D1088:D1089"/>
    <mergeCell ref="D1090:D1091"/>
    <mergeCell ref="D1092:D1093"/>
    <mergeCell ref="D1094:D1095"/>
    <mergeCell ref="D1096:D1097"/>
    <mergeCell ref="D1098:D1099"/>
    <mergeCell ref="B1116:B1117"/>
    <mergeCell ref="C1116:C1117"/>
    <mergeCell ref="D1100:D1101"/>
    <mergeCell ref="D1102:D1103"/>
    <mergeCell ref="D1104:D1105"/>
    <mergeCell ref="D1106:D1107"/>
    <mergeCell ref="D1108:D1109"/>
    <mergeCell ref="D1110:D1111"/>
    <mergeCell ref="D1112:D1113"/>
    <mergeCell ref="D1114:D1115"/>
    <mergeCell ref="D1116:D1117"/>
  </mergeCells>
  <pageMargins left="0.59055118110236204" right="0.196850393700787" top="0.196850393700787" bottom="0.196850393700787" header="0" footer="0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2F60F-D479-4B95-B6F1-080DD25179B8}">
  <sheetPr codeName="Planilha38">
    <tabColor rgb="FF002060"/>
  </sheetPr>
  <dimension ref="A1:AF291"/>
  <sheetViews>
    <sheetView view="pageBreakPreview" zoomScale="60" zoomScaleNormal="70" workbookViewId="0">
      <pane xSplit="4" ySplit="8" topLeftCell="E9" activePane="bottomRight" state="frozen"/>
      <selection pane="topRight" activeCell="D8" sqref="D8:H8"/>
      <selection pane="bottomLeft" activeCell="D8" sqref="D8:H8"/>
      <selection pane="bottomRight" activeCell="C52" sqref="A1:AB53"/>
    </sheetView>
  </sheetViews>
  <sheetFormatPr defaultColWidth="14.42578125" defaultRowHeight="15" customHeight="1"/>
  <cols>
    <col min="1" max="1" width="14.28515625" style="219" customWidth="1"/>
    <col min="2" max="2" width="13.28515625" style="219" customWidth="1"/>
    <col min="3" max="3" width="85.7109375" style="219" customWidth="1"/>
    <col min="4" max="4" width="20.7109375" style="251" customWidth="1"/>
    <col min="5" max="5" width="7.7109375" style="286" customWidth="1"/>
    <col min="6" max="6" width="14.28515625" style="206" bestFit="1" customWidth="1"/>
    <col min="7" max="7" width="7.7109375" style="207" customWidth="1"/>
    <col min="8" max="8" width="14.28515625" style="287" bestFit="1" customWidth="1"/>
    <col min="9" max="9" width="7.7109375" style="207" customWidth="1"/>
    <col min="10" max="10" width="14.28515625" style="287" bestFit="1" customWidth="1"/>
    <col min="11" max="11" width="7.7109375" style="207" customWidth="1"/>
    <col min="12" max="12" width="14.28515625" style="287" bestFit="1" customWidth="1"/>
    <col min="13" max="13" width="7.7109375" style="207" customWidth="1"/>
    <col min="14" max="14" width="13.28515625" style="287" bestFit="1" customWidth="1"/>
    <col min="15" max="15" width="7.7109375" style="207" customWidth="1"/>
    <col min="16" max="16" width="13.28515625" style="287" bestFit="1" customWidth="1"/>
    <col min="17" max="17" width="7.7109375" style="207" customWidth="1"/>
    <col min="18" max="18" width="13.28515625" style="287" bestFit="1" customWidth="1"/>
    <col min="19" max="19" width="7.7109375" style="207" customWidth="1"/>
    <col min="20" max="20" width="13.28515625" style="287" bestFit="1" customWidth="1"/>
    <col min="21" max="21" width="7.7109375" style="207" customWidth="1"/>
    <col min="22" max="22" width="12.7109375" style="287" customWidth="1"/>
    <col min="23" max="23" width="7.7109375" style="207" customWidth="1"/>
    <col min="24" max="24" width="13.5703125" style="287" bestFit="1" customWidth="1"/>
    <col min="25" max="25" width="7.7109375" style="207" customWidth="1"/>
    <col min="26" max="26" width="13.5703125" style="287" bestFit="1" customWidth="1"/>
    <col min="27" max="27" width="7.7109375" style="207" customWidth="1"/>
    <col min="28" max="28" width="13.5703125" style="287" bestFit="1" customWidth="1"/>
    <col min="29" max="36" width="9" style="219" customWidth="1"/>
    <col min="37" max="16384" width="14.42578125" style="219"/>
  </cols>
  <sheetData>
    <row r="1" spans="1:32" ht="19.5" customHeight="1">
      <c r="A1" s="1041" t="s">
        <v>154</v>
      </c>
      <c r="B1" s="1042" t="s">
        <v>155</v>
      </c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</row>
    <row r="2" spans="1:32" ht="19.5" customHeight="1">
      <c r="A2" s="1041"/>
      <c r="B2" s="1043" t="str">
        <f>GERAL!A5</f>
        <v>RECUPERAÇÃO PARCIAL DE COBERTURA, ESQUADRIAS E INSTALAÇÕES ELÉTRICAS DA ESCOLA DE MINAS DA PRAÇA TIRADENTES</v>
      </c>
      <c r="C2" s="915"/>
      <c r="D2" s="915"/>
      <c r="E2" s="915"/>
      <c r="F2" s="915"/>
      <c r="G2" s="915"/>
      <c r="H2" s="915"/>
      <c r="I2" s="915"/>
      <c r="J2" s="915"/>
      <c r="K2" s="915"/>
      <c r="L2" s="915"/>
      <c r="M2" s="915"/>
      <c r="N2" s="915"/>
      <c r="O2" s="915"/>
      <c r="P2" s="915"/>
      <c r="Q2" s="915"/>
      <c r="R2" s="915"/>
      <c r="S2" s="915"/>
      <c r="T2" s="915"/>
      <c r="U2" s="915"/>
      <c r="V2" s="915"/>
      <c r="W2" s="915"/>
      <c r="X2" s="915"/>
      <c r="Y2" s="915"/>
      <c r="Z2" s="915"/>
      <c r="AA2" s="915"/>
      <c r="AB2" s="915"/>
    </row>
    <row r="3" spans="1:32" ht="19.5" customHeight="1">
      <c r="A3" s="261" t="s">
        <v>1435</v>
      </c>
      <c r="B3" s="1043" t="str">
        <f>GERAL!A6</f>
        <v>ESCOLA DE MINAS</v>
      </c>
      <c r="C3" s="915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  <c r="O3" s="915"/>
      <c r="P3" s="915"/>
      <c r="Q3" s="915"/>
      <c r="R3" s="915"/>
      <c r="S3" s="915"/>
      <c r="T3" s="915"/>
      <c r="U3" s="915"/>
      <c r="V3" s="915"/>
      <c r="W3" s="915"/>
      <c r="X3" s="915"/>
      <c r="Y3" s="915"/>
      <c r="Z3" s="915"/>
      <c r="AA3" s="915"/>
      <c r="AB3" s="915"/>
    </row>
    <row r="4" spans="1:32" ht="19.5" customHeight="1">
      <c r="A4" s="260" t="s">
        <v>157</v>
      </c>
      <c r="B4" s="1043" t="str">
        <f>GERAL!A3</f>
        <v>UNIVERSIDADE FEDERAL DE OURO PRETO - UFOP</v>
      </c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</row>
    <row r="5" spans="1:32" ht="19.5" customHeight="1" thickBot="1">
      <c r="A5" s="262">
        <v>12</v>
      </c>
      <c r="B5" s="1044"/>
      <c r="C5" s="915"/>
      <c r="D5" s="915"/>
      <c r="E5" s="915"/>
      <c r="F5" s="915"/>
      <c r="G5" s="915"/>
      <c r="H5" s="915"/>
      <c r="I5" s="915"/>
      <c r="J5" s="915"/>
      <c r="K5" s="915"/>
      <c r="L5" s="915"/>
      <c r="M5" s="915"/>
      <c r="N5" s="915"/>
      <c r="O5" s="915"/>
      <c r="P5" s="915"/>
      <c r="Q5" s="915"/>
      <c r="R5" s="915"/>
      <c r="S5" s="915"/>
      <c r="T5" s="915"/>
      <c r="U5" s="915"/>
      <c r="V5" s="915"/>
      <c r="W5" s="915"/>
      <c r="X5" s="915"/>
      <c r="Y5" s="915"/>
      <c r="Z5" s="915"/>
      <c r="AA5" s="915"/>
      <c r="AB5" s="915"/>
    </row>
    <row r="6" spans="1:32" ht="19.5" customHeight="1" thickBot="1">
      <c r="B6" s="1052" t="s">
        <v>15</v>
      </c>
      <c r="C6" s="1055" t="str">
        <f>'06.01-SUBESTAÇÃO E DISTRIBUIÇÃO'!C8</f>
        <v>SUBESTAÇÃO E DISTRIBUIÇÃO</v>
      </c>
      <c r="D6" s="1058" t="s">
        <v>33</v>
      </c>
      <c r="E6" s="1061" t="s">
        <v>158</v>
      </c>
      <c r="F6" s="1061"/>
      <c r="G6" s="1061"/>
      <c r="H6" s="1062"/>
      <c r="I6" s="1062"/>
      <c r="J6" s="1062"/>
      <c r="K6" s="1062"/>
      <c r="L6" s="1062"/>
      <c r="M6" s="1062"/>
      <c r="N6" s="1062"/>
      <c r="O6" s="1062"/>
      <c r="P6" s="1062"/>
      <c r="Q6" s="1062"/>
      <c r="R6" s="1062"/>
      <c r="S6" s="1062"/>
      <c r="T6" s="1062"/>
      <c r="U6" s="1062"/>
      <c r="V6" s="1062"/>
      <c r="W6" s="1062"/>
      <c r="X6" s="1062"/>
      <c r="Y6" s="1062"/>
      <c r="Z6" s="1062"/>
      <c r="AA6" s="1062"/>
      <c r="AB6" s="1063"/>
    </row>
    <row r="7" spans="1:32" ht="19.5" customHeight="1" thickBot="1">
      <c r="B7" s="1053"/>
      <c r="C7" s="1056"/>
      <c r="D7" s="1059"/>
      <c r="E7" s="989" t="e">
        <f>IF(AA286&lt;&gt;1,"VERIFICAR SOMATÓRIO DAS PORCENTAGENS!!!!!!!","OK")</f>
        <v>#DIV/0!</v>
      </c>
      <c r="F7" s="990"/>
      <c r="G7" s="990"/>
      <c r="H7" s="990"/>
      <c r="I7" s="990"/>
      <c r="J7" s="990"/>
      <c r="K7" s="201"/>
      <c r="L7" s="263"/>
      <c r="M7" s="201"/>
      <c r="N7" s="263"/>
      <c r="O7" s="201"/>
      <c r="P7" s="263"/>
      <c r="Q7" s="201"/>
      <c r="R7" s="263"/>
      <c r="S7" s="201"/>
      <c r="T7" s="263"/>
      <c r="U7" s="201"/>
      <c r="V7" s="263"/>
      <c r="W7" s="201"/>
      <c r="X7" s="263"/>
      <c r="Y7" s="201"/>
      <c r="Z7" s="263"/>
      <c r="AA7" s="201"/>
      <c r="AB7" s="264"/>
    </row>
    <row r="8" spans="1:32" ht="19.5" customHeight="1" thickBot="1">
      <c r="B8" s="1054"/>
      <c r="C8" s="1057"/>
      <c r="D8" s="1060"/>
      <c r="E8" s="1045">
        <v>1</v>
      </c>
      <c r="F8" s="1046"/>
      <c r="G8" s="1045">
        <v>2</v>
      </c>
      <c r="H8" s="1046" t="e">
        <f>SUBTOTAL(9,#REF!)</f>
        <v>#REF!</v>
      </c>
      <c r="I8" s="1045">
        <v>3</v>
      </c>
      <c r="J8" s="1046" t="e">
        <f>SUBTOTAL(9,#REF!)</f>
        <v>#REF!</v>
      </c>
      <c r="K8" s="1045">
        <v>4</v>
      </c>
      <c r="L8" s="1046"/>
      <c r="M8" s="1045">
        <v>5</v>
      </c>
      <c r="N8" s="1046"/>
      <c r="O8" s="1045">
        <v>6</v>
      </c>
      <c r="P8" s="1046"/>
      <c r="Q8" s="1045">
        <v>7</v>
      </c>
      <c r="R8" s="1046"/>
      <c r="S8" s="1045">
        <v>8</v>
      </c>
      <c r="T8" s="1046"/>
      <c r="U8" s="1045">
        <v>9</v>
      </c>
      <c r="V8" s="1046"/>
      <c r="W8" s="1045">
        <v>10</v>
      </c>
      <c r="X8" s="1046"/>
      <c r="Y8" s="1045">
        <v>11</v>
      </c>
      <c r="Z8" s="1046"/>
      <c r="AA8" s="1045">
        <v>12</v>
      </c>
      <c r="AB8" s="1046"/>
      <c r="AF8" s="219">
        <v>7</v>
      </c>
    </row>
    <row r="9" spans="1:32" ht="19.5" customHeight="1" thickBot="1">
      <c r="B9" s="265" t="str">
        <f>'06.01-SUBESTAÇÃO E DISTRIBUIÇÃO'!B9</f>
        <v>06.01.000</v>
      </c>
      <c r="C9" s="266" t="str">
        <f>'06.01-SUBESTAÇÃO E DISTRIBUIÇÃO'!C9</f>
        <v>SUBESTAÇÃO</v>
      </c>
      <c r="D9" s="267">
        <f>'06.01-SUBESTAÇÃO E DISTRIBUIÇÃO'!H9</f>
        <v>0</v>
      </c>
      <c r="E9" s="268"/>
      <c r="F9" s="269"/>
      <c r="G9" s="270"/>
      <c r="H9" s="271"/>
      <c r="I9" s="270"/>
      <c r="J9" s="271"/>
      <c r="K9" s="270"/>
      <c r="L9" s="271"/>
      <c r="M9" s="270"/>
      <c r="N9" s="271"/>
      <c r="O9" s="270"/>
      <c r="P9" s="271"/>
      <c r="Q9" s="270"/>
      <c r="R9" s="271"/>
      <c r="S9" s="270"/>
      <c r="T9" s="271"/>
      <c r="U9" s="270"/>
      <c r="V9" s="271"/>
      <c r="W9" s="270"/>
      <c r="X9" s="271"/>
      <c r="Y9" s="270"/>
      <c r="Z9" s="271"/>
      <c r="AA9" s="270"/>
      <c r="AB9" s="271"/>
      <c r="AF9" s="312" t="s">
        <v>1387</v>
      </c>
    </row>
    <row r="10" spans="1:32" ht="15" customHeight="1" thickBot="1">
      <c r="A10" s="219">
        <v>1</v>
      </c>
      <c r="B10" s="1047" t="str">
        <f>'06.01-SUBESTAÇÃO E DISTRIBUIÇÃO'!$B$10</f>
        <v>06.01.100.01</v>
      </c>
      <c r="C10" s="1048" t="str">
        <f>'06.01-SUBESTAÇÃO E DISTRIBUIÇÃO'!$C$10</f>
        <v>DEMOLIÇÃO DE LAJES, EM CONCRETO ARMADO, DE FORMA MECANIZADA COM MARTELETE, SEM REAPROVEITAMENTO. AF_09/2023</v>
      </c>
      <c r="D10" s="1049">
        <f>'06.01-SUBESTAÇÃO E DISTRIBUIÇÃO'!$H$10</f>
        <v>0</v>
      </c>
      <c r="E10" s="272">
        <v>1</v>
      </c>
      <c r="F10" s="273">
        <f>$E$10*$D$10</f>
        <v>0</v>
      </c>
      <c r="G10" s="203"/>
      <c r="H10" s="274">
        <f>$G$10*$D$10</f>
        <v>0</v>
      </c>
      <c r="I10" s="203"/>
      <c r="J10" s="274">
        <f>$I$10*$D$10</f>
        <v>0</v>
      </c>
      <c r="K10" s="203"/>
      <c r="L10" s="274">
        <f>$K$10*$D$10</f>
        <v>0</v>
      </c>
      <c r="M10" s="203"/>
      <c r="N10" s="274">
        <f>$M$10*$D$10</f>
        <v>0</v>
      </c>
      <c r="O10" s="203"/>
      <c r="P10" s="274">
        <f>$O$10*$D$10</f>
        <v>0</v>
      </c>
      <c r="Q10" s="203"/>
      <c r="R10" s="274">
        <f>$Q$10*$D$10</f>
        <v>0</v>
      </c>
      <c r="S10" s="203"/>
      <c r="T10" s="274">
        <f>$S$10*$D$10</f>
        <v>0</v>
      </c>
      <c r="U10" s="203"/>
      <c r="V10" s="274">
        <f>$U$10*$D$10</f>
        <v>0</v>
      </c>
      <c r="W10" s="203"/>
      <c r="X10" s="274">
        <f>$W$10*$D$10</f>
        <v>0</v>
      </c>
      <c r="Y10" s="203"/>
      <c r="Z10" s="274">
        <f>$Y$10*$D$10</f>
        <v>0</v>
      </c>
      <c r="AA10" s="203"/>
      <c r="AB10" s="274">
        <f>$AA$10*$D$10</f>
        <v>0</v>
      </c>
      <c r="AF10" s="219" t="s">
        <v>2978</v>
      </c>
    </row>
    <row r="11" spans="1:32" ht="15" customHeight="1" thickBot="1">
      <c r="A11" s="219">
        <v>2</v>
      </c>
      <c r="B11" s="1047"/>
      <c r="C11" s="1048"/>
      <c r="D11" s="1049"/>
      <c r="E11" s="275">
        <f>$E$10</f>
        <v>1</v>
      </c>
      <c r="F11" s="276">
        <f>$F$10</f>
        <v>0</v>
      </c>
      <c r="G11" s="277">
        <f>$G$10+$E$11</f>
        <v>1</v>
      </c>
      <c r="H11" s="278">
        <f>$H$10+$F$11</f>
        <v>0</v>
      </c>
      <c r="I11" s="277">
        <f>$I$10+$G$11</f>
        <v>1</v>
      </c>
      <c r="J11" s="278">
        <f>$J$10+$H$11</f>
        <v>0</v>
      </c>
      <c r="K11" s="277">
        <f>$K$10+$I$11</f>
        <v>1</v>
      </c>
      <c r="L11" s="278">
        <f>$L$10+$J$11</f>
        <v>0</v>
      </c>
      <c r="M11" s="277">
        <f>$M$10+$K$11</f>
        <v>1</v>
      </c>
      <c r="N11" s="278">
        <f>$N$10+$L$11</f>
        <v>0</v>
      </c>
      <c r="O11" s="277">
        <f>$O$10+$M$11</f>
        <v>1</v>
      </c>
      <c r="P11" s="278">
        <f>$P$10+$N$11</f>
        <v>0</v>
      </c>
      <c r="Q11" s="277">
        <f>$Q$10+$O$11</f>
        <v>1</v>
      </c>
      <c r="R11" s="278">
        <f>$R$10+$P$11</f>
        <v>0</v>
      </c>
      <c r="S11" s="277">
        <f>$S$10+$Q$11</f>
        <v>1</v>
      </c>
      <c r="T11" s="278">
        <f>$T$10+$R$11</f>
        <v>0</v>
      </c>
      <c r="U11" s="277">
        <f>$U$10+$S$11</f>
        <v>1</v>
      </c>
      <c r="V11" s="278">
        <f>$V$10+$T$11</f>
        <v>0</v>
      </c>
      <c r="W11" s="277">
        <f>$W$10+$U$11</f>
        <v>1</v>
      </c>
      <c r="X11" s="278">
        <f>$X$10+$V$11</f>
        <v>0</v>
      </c>
      <c r="Y11" s="277">
        <f>$Y$10+$W$11</f>
        <v>1</v>
      </c>
      <c r="Z11" s="278">
        <f>$Z$10+$X$11</f>
        <v>0</v>
      </c>
      <c r="AA11" s="277">
        <f>$AA$10+$Y$11</f>
        <v>1</v>
      </c>
      <c r="AB11" s="278">
        <f>$AB$10+$Z$11</f>
        <v>0</v>
      </c>
    </row>
    <row r="12" spans="1:32" ht="15" customHeight="1" thickBot="1">
      <c r="A12" s="219">
        <v>1</v>
      </c>
      <c r="B12" s="1050" t="str">
        <f>'06.01-SUBESTAÇÃO E DISTRIBUIÇÃO'!$B$11</f>
        <v>06.01.100.02</v>
      </c>
      <c r="C12" s="1048" t="str">
        <f>'06.01-SUBESTAÇÃO E DISTRIBUIÇÃO'!$C$11</f>
        <v>DEMOLIÇÃO DE ALVENARIA PARA QUALQUER TIPO DE BLOCO, DE FORMA MECANIZADA, SEM REAPROVEITAMENTO. AF_09/2023</v>
      </c>
      <c r="D12" s="1049">
        <f>'06.01-SUBESTAÇÃO E DISTRIBUIÇÃO'!$H$11</f>
        <v>0</v>
      </c>
      <c r="E12" s="272">
        <v>1</v>
      </c>
      <c r="F12" s="273">
        <f>$E$12*$D$12</f>
        <v>0</v>
      </c>
      <c r="G12" s="203"/>
      <c r="H12" s="274">
        <f>$G$12*$D$12</f>
        <v>0</v>
      </c>
      <c r="I12" s="203"/>
      <c r="J12" s="274">
        <f>$I$12*$D$12</f>
        <v>0</v>
      </c>
      <c r="K12" s="203"/>
      <c r="L12" s="274">
        <f>$K$12*$D$12</f>
        <v>0</v>
      </c>
      <c r="M12" s="203"/>
      <c r="N12" s="274">
        <f>$M$12*$D$12</f>
        <v>0</v>
      </c>
      <c r="O12" s="203"/>
      <c r="P12" s="274">
        <f>$O$12*$D$12</f>
        <v>0</v>
      </c>
      <c r="Q12" s="203"/>
      <c r="R12" s="274">
        <f>$Q$12*$D$12</f>
        <v>0</v>
      </c>
      <c r="S12" s="203"/>
      <c r="T12" s="274">
        <f>$S$12*$D$12</f>
        <v>0</v>
      </c>
      <c r="U12" s="203"/>
      <c r="V12" s="274">
        <f>$U$12*$D$12</f>
        <v>0</v>
      </c>
      <c r="W12" s="203"/>
      <c r="X12" s="274">
        <f>$W$12*$D$12</f>
        <v>0</v>
      </c>
      <c r="Y12" s="203"/>
      <c r="Z12" s="274">
        <f>$Y$12*$D$12</f>
        <v>0</v>
      </c>
      <c r="AA12" s="203"/>
      <c r="AB12" s="274">
        <f>$AA$12*$D$12</f>
        <v>0</v>
      </c>
      <c r="AF12" s="219" t="s">
        <v>2979</v>
      </c>
    </row>
    <row r="13" spans="1:32" ht="15" customHeight="1" thickBot="1">
      <c r="A13" s="219">
        <v>2</v>
      </c>
      <c r="B13" s="1051"/>
      <c r="C13" s="1048"/>
      <c r="D13" s="1049"/>
      <c r="E13" s="275">
        <f>$E$12</f>
        <v>1</v>
      </c>
      <c r="F13" s="276">
        <f>$F$12</f>
        <v>0</v>
      </c>
      <c r="G13" s="277">
        <f>$G$12+$E$13</f>
        <v>1</v>
      </c>
      <c r="H13" s="278">
        <f>$H$12+$F$13</f>
        <v>0</v>
      </c>
      <c r="I13" s="277">
        <f>$I$12+$G$13</f>
        <v>1</v>
      </c>
      <c r="J13" s="278">
        <f>$J$12+$H$13</f>
        <v>0</v>
      </c>
      <c r="K13" s="277">
        <f>$K$12+$I$13</f>
        <v>1</v>
      </c>
      <c r="L13" s="278">
        <f>$L$12+$J$13</f>
        <v>0</v>
      </c>
      <c r="M13" s="277">
        <f>$M$12+$K$13</f>
        <v>1</v>
      </c>
      <c r="N13" s="278">
        <f>$N$12+$L$13</f>
        <v>0</v>
      </c>
      <c r="O13" s="277">
        <f>$O$12+$M$13</f>
        <v>1</v>
      </c>
      <c r="P13" s="278">
        <f>$P$12+$N$13</f>
        <v>0</v>
      </c>
      <c r="Q13" s="277">
        <f>$Q$12+$O$13</f>
        <v>1</v>
      </c>
      <c r="R13" s="278">
        <f>$R$12+$P$13</f>
        <v>0</v>
      </c>
      <c r="S13" s="277">
        <f>$S$12+$Q$13</f>
        <v>1</v>
      </c>
      <c r="T13" s="278">
        <f>$T$12+$R$13</f>
        <v>0</v>
      </c>
      <c r="U13" s="277">
        <f>$U$12+$S$13</f>
        <v>1</v>
      </c>
      <c r="V13" s="278">
        <f>$V$12+$T$13</f>
        <v>0</v>
      </c>
      <c r="W13" s="277">
        <f>$W$12+$U$13</f>
        <v>1</v>
      </c>
      <c r="X13" s="278">
        <f>$X$12+$V$13</f>
        <v>0</v>
      </c>
      <c r="Y13" s="277">
        <f>$Y$12+$W$13</f>
        <v>1</v>
      </c>
      <c r="Z13" s="278">
        <f>$Z$12+$X$13</f>
        <v>0</v>
      </c>
      <c r="AA13" s="277">
        <f>$AA$12+$Y$13</f>
        <v>1</v>
      </c>
      <c r="AB13" s="278">
        <f>$AB$12+$Z$13</f>
        <v>0</v>
      </c>
    </row>
    <row r="14" spans="1:32" ht="15" customHeight="1">
      <c r="A14" s="219">
        <v>1</v>
      </c>
      <c r="B14" s="1064" t="str">
        <f>'06.01-SUBESTAÇÃO E DISTRIBUIÇÃO'!B$12</f>
        <v>06.01.100.03</v>
      </c>
      <c r="C14" s="1066" t="str">
        <f>'06.01-SUBESTAÇÃO E DISTRIBUIÇÃO'!C$12</f>
        <v>DEMOLIÇÃO DE PISO DE CONCRETO SIMPLES, DE FORMA MECANIZADA COM MARTELETE, SEM REAPROVEITAMENTO. AF_09/2023</v>
      </c>
      <c r="D14" s="1068">
        <f>'06.01-SUBESTAÇÃO E DISTRIBUIÇÃO'!H$12</f>
        <v>0</v>
      </c>
      <c r="E14" s="272">
        <v>1</v>
      </c>
      <c r="F14" s="202">
        <f>$E$14*$D$14</f>
        <v>0</v>
      </c>
      <c r="G14" s="203"/>
      <c r="H14" s="279">
        <f>$G$14*$D$14</f>
        <v>0</v>
      </c>
      <c r="I14" s="203"/>
      <c r="J14" s="279">
        <f>$I$14*$D$14</f>
        <v>0</v>
      </c>
      <c r="K14" s="203"/>
      <c r="L14" s="279">
        <f>$K$14*$D$14</f>
        <v>0</v>
      </c>
      <c r="M14" s="203"/>
      <c r="N14" s="279">
        <f>$M$14*$D$14</f>
        <v>0</v>
      </c>
      <c r="O14" s="203"/>
      <c r="P14" s="279">
        <f>$O$14*$D$14</f>
        <v>0</v>
      </c>
      <c r="Q14" s="203"/>
      <c r="R14" s="279">
        <f>$Q$14*$D$14</f>
        <v>0</v>
      </c>
      <c r="S14" s="203"/>
      <c r="T14" s="279">
        <f>$S$14*$D$14</f>
        <v>0</v>
      </c>
      <c r="U14" s="203"/>
      <c r="V14" s="279">
        <f>$U$14*$D$14</f>
        <v>0</v>
      </c>
      <c r="W14" s="203"/>
      <c r="X14" s="279">
        <f>$W$14*$D$14</f>
        <v>0</v>
      </c>
      <c r="Y14" s="203"/>
      <c r="Z14" s="279">
        <f>$Y$14*$D$14</f>
        <v>0</v>
      </c>
      <c r="AA14" s="203"/>
      <c r="AB14" s="279">
        <f>$AA$14*$D$14</f>
        <v>0</v>
      </c>
      <c r="AF14" s="219" t="s">
        <v>2980</v>
      </c>
    </row>
    <row r="15" spans="1:32" ht="15" customHeight="1" thickBot="1">
      <c r="A15" s="219">
        <v>2</v>
      </c>
      <c r="B15" s="1065"/>
      <c r="C15" s="1067"/>
      <c r="D15" s="1067"/>
      <c r="E15" s="280">
        <f>$E$14</f>
        <v>1</v>
      </c>
      <c r="F15" s="204">
        <f>$F$14</f>
        <v>0</v>
      </c>
      <c r="G15" s="205">
        <f>$G$14+$E$15</f>
        <v>1</v>
      </c>
      <c r="H15" s="281">
        <f>$H$14+$F$15</f>
        <v>0</v>
      </c>
      <c r="I15" s="205">
        <f>$I$14+$G$15</f>
        <v>1</v>
      </c>
      <c r="J15" s="281">
        <f>$J$14+$H$15</f>
        <v>0</v>
      </c>
      <c r="K15" s="205">
        <f>$K$14+$I$15</f>
        <v>1</v>
      </c>
      <c r="L15" s="281">
        <f>$L$14+$J$15</f>
        <v>0</v>
      </c>
      <c r="M15" s="205">
        <f>$M$14+$K$15</f>
        <v>1</v>
      </c>
      <c r="N15" s="281">
        <f>$N$14+$L$15</f>
        <v>0</v>
      </c>
      <c r="O15" s="205">
        <f>$O$14+$M$15</f>
        <v>1</v>
      </c>
      <c r="P15" s="281">
        <f>$P$14+$N$15</f>
        <v>0</v>
      </c>
      <c r="Q15" s="205">
        <f>$Q$14+$O$15</f>
        <v>1</v>
      </c>
      <c r="R15" s="281">
        <f>$R$14+$P$15</f>
        <v>0</v>
      </c>
      <c r="S15" s="205">
        <f>$S$14+$Q$15</f>
        <v>1</v>
      </c>
      <c r="T15" s="281">
        <f>$T$14+$R$15</f>
        <v>0</v>
      </c>
      <c r="U15" s="205">
        <f>$U$14+$S$15</f>
        <v>1</v>
      </c>
      <c r="V15" s="281">
        <f>$V$14+$T$15</f>
        <v>0</v>
      </c>
      <c r="W15" s="205">
        <f>$W$14+$U$15</f>
        <v>1</v>
      </c>
      <c r="X15" s="281">
        <f>$X$14+$V$15</f>
        <v>0</v>
      </c>
      <c r="Y15" s="205">
        <f>$Y$14+$W$15</f>
        <v>1</v>
      </c>
      <c r="Z15" s="281">
        <f>$Z$14+$X$15</f>
        <v>0</v>
      </c>
      <c r="AA15" s="205">
        <f>$AA$14+$Y$15</f>
        <v>1</v>
      </c>
      <c r="AB15" s="281">
        <f>$AB$14+$Z$15</f>
        <v>0</v>
      </c>
    </row>
    <row r="16" spans="1:32" ht="15" customHeight="1">
      <c r="A16" s="219">
        <v>1</v>
      </c>
      <c r="B16" s="1064" t="str">
        <f>'06.01-SUBESTAÇÃO E DISTRIBUIÇÃO'!B$13</f>
        <v>06.01.100.04</v>
      </c>
      <c r="C16" s="1066" t="str">
        <f>'06.01-SUBESTAÇÃO E DISTRIBUIÇÃO'!C$13</f>
        <v>TRANSPORTE HORIZONTAL COM CARRINHO DE MÃO, DE SACOS DE 50 KG (UNIDADE: KGXKM). AF_07/2019</v>
      </c>
      <c r="D16" s="1068">
        <f>'06.01-SUBESTAÇÃO E DISTRIBUIÇÃO'!H$13</f>
        <v>0</v>
      </c>
      <c r="E16" s="272">
        <v>1</v>
      </c>
      <c r="F16" s="202">
        <f>$E$16*$D$16</f>
        <v>0</v>
      </c>
      <c r="G16" s="203"/>
      <c r="H16" s="279">
        <f>$G$16*$D$16</f>
        <v>0</v>
      </c>
      <c r="I16" s="203"/>
      <c r="J16" s="279">
        <f>$I$16*$D$16</f>
        <v>0</v>
      </c>
      <c r="K16" s="203"/>
      <c r="L16" s="279">
        <f>$K$16*$D$16</f>
        <v>0</v>
      </c>
      <c r="M16" s="203"/>
      <c r="N16" s="279">
        <f>$M$16*$D$16</f>
        <v>0</v>
      </c>
      <c r="O16" s="203"/>
      <c r="P16" s="279">
        <f>$O$16*$D$16</f>
        <v>0</v>
      </c>
      <c r="Q16" s="203"/>
      <c r="R16" s="279">
        <f>$Q$16*$D$16</f>
        <v>0</v>
      </c>
      <c r="S16" s="203"/>
      <c r="T16" s="279">
        <f>$S$16*$D$16</f>
        <v>0</v>
      </c>
      <c r="U16" s="203"/>
      <c r="V16" s="279">
        <f>$U$16*$D$16</f>
        <v>0</v>
      </c>
      <c r="W16" s="203"/>
      <c r="X16" s="279">
        <f>$W$16*$D$16</f>
        <v>0</v>
      </c>
      <c r="Y16" s="203"/>
      <c r="Z16" s="279">
        <f>$Y$16*$D$16</f>
        <v>0</v>
      </c>
      <c r="AA16" s="203"/>
      <c r="AB16" s="279">
        <f>$AA$16*$D$16</f>
        <v>0</v>
      </c>
      <c r="AF16" s="219" t="s">
        <v>2981</v>
      </c>
    </row>
    <row r="17" spans="1:32" ht="15" customHeight="1" thickBot="1">
      <c r="A17" s="219">
        <v>2</v>
      </c>
      <c r="B17" s="1065"/>
      <c r="C17" s="1067"/>
      <c r="D17" s="1067"/>
      <c r="E17" s="280">
        <f>$E$16</f>
        <v>1</v>
      </c>
      <c r="F17" s="204">
        <f>$F$16</f>
        <v>0</v>
      </c>
      <c r="G17" s="205">
        <f>$G$16+$E$17</f>
        <v>1</v>
      </c>
      <c r="H17" s="281">
        <f>$H$16+$F$17</f>
        <v>0</v>
      </c>
      <c r="I17" s="205">
        <f>$I$16+$G$17</f>
        <v>1</v>
      </c>
      <c r="J17" s="281">
        <f>$J$16+$H$17</f>
        <v>0</v>
      </c>
      <c r="K17" s="205">
        <f>$K$16+$I$17</f>
        <v>1</v>
      </c>
      <c r="L17" s="281">
        <f>$L$16+$J$17</f>
        <v>0</v>
      </c>
      <c r="M17" s="205">
        <f>$M$16+$K$17</f>
        <v>1</v>
      </c>
      <c r="N17" s="281">
        <f>$N$16+$L$17</f>
        <v>0</v>
      </c>
      <c r="O17" s="205">
        <f>$O$16+$M$17</f>
        <v>1</v>
      </c>
      <c r="P17" s="281">
        <f>$P$16+$N$17</f>
        <v>0</v>
      </c>
      <c r="Q17" s="205">
        <f>$Q$16+$O$17</f>
        <v>1</v>
      </c>
      <c r="R17" s="281">
        <f>$R$16+$P$17</f>
        <v>0</v>
      </c>
      <c r="S17" s="205">
        <f>$S$16+$Q$17</f>
        <v>1</v>
      </c>
      <c r="T17" s="281">
        <f>$T$16+$R$17</f>
        <v>0</v>
      </c>
      <c r="U17" s="205">
        <f>$U$16+$S$17</f>
        <v>1</v>
      </c>
      <c r="V17" s="281">
        <f>$V$16+$T$17</f>
        <v>0</v>
      </c>
      <c r="W17" s="205">
        <f>$W$16+$U$17</f>
        <v>1</v>
      </c>
      <c r="X17" s="281">
        <f>$X$16+$V$17</f>
        <v>0</v>
      </c>
      <c r="Y17" s="205">
        <f>$Y$16+$W$17</f>
        <v>1</v>
      </c>
      <c r="Z17" s="281">
        <f>$Z$16+$X$17</f>
        <v>0</v>
      </c>
      <c r="AA17" s="205">
        <f>$AA$16+$Y$17</f>
        <v>1</v>
      </c>
      <c r="AB17" s="281">
        <f>$AB$16+$Z$17</f>
        <v>0</v>
      </c>
    </row>
    <row r="18" spans="1:32" ht="15" customHeight="1">
      <c r="A18" s="219">
        <v>1</v>
      </c>
      <c r="B18" s="1064" t="str">
        <f>'06.01-SUBESTAÇÃO E DISTRIBUIÇÃO'!B$14</f>
        <v>06.01.100.05</v>
      </c>
      <c r="C18" s="1066" t="str">
        <f>'06.01-SUBESTAÇÃO E DISTRIBUIÇÃO'!C$14</f>
        <v>ESTACA BROCA DE CONCRETO, DIÂMETRO DE 25CM, ESCAVAÇÃO MANUAL COM TRADO CONCHA, COM ARMADURA DE ARRANQUE. AF_05/2020</v>
      </c>
      <c r="D18" s="1068">
        <f>'06.01-SUBESTAÇÃO E DISTRIBUIÇÃO'!H$14</f>
        <v>0</v>
      </c>
      <c r="E18" s="272"/>
      <c r="F18" s="202">
        <f>$E$18*$D$18</f>
        <v>0</v>
      </c>
      <c r="G18" s="203"/>
      <c r="H18" s="279">
        <f>$G$18*$D$18</f>
        <v>0</v>
      </c>
      <c r="I18" s="203"/>
      <c r="J18" s="279">
        <f>$I$18*$D$18</f>
        <v>0</v>
      </c>
      <c r="K18" s="203">
        <v>1</v>
      </c>
      <c r="L18" s="279">
        <f>$K$18*$D$18</f>
        <v>0</v>
      </c>
      <c r="M18" s="203"/>
      <c r="N18" s="279">
        <f>$M$18*$D$18</f>
        <v>0</v>
      </c>
      <c r="O18" s="203"/>
      <c r="P18" s="279">
        <f>$O$18*$D$18</f>
        <v>0</v>
      </c>
      <c r="Q18" s="203"/>
      <c r="R18" s="279">
        <f>$Q$18*$D$18</f>
        <v>0</v>
      </c>
      <c r="S18" s="203"/>
      <c r="T18" s="279">
        <f>$S$18*$D$18</f>
        <v>0</v>
      </c>
      <c r="U18" s="203"/>
      <c r="V18" s="279">
        <f>$U$18*$D$18</f>
        <v>0</v>
      </c>
      <c r="W18" s="203"/>
      <c r="X18" s="279">
        <f>$W$18*$D$18</f>
        <v>0</v>
      </c>
      <c r="Y18" s="203"/>
      <c r="Z18" s="279">
        <f>$Y$18*$D$18</f>
        <v>0</v>
      </c>
      <c r="AA18" s="203"/>
      <c r="AB18" s="279">
        <f>$AA$18*$D$18</f>
        <v>0</v>
      </c>
      <c r="AF18" s="219" t="s">
        <v>2982</v>
      </c>
    </row>
    <row r="19" spans="1:32" ht="15" customHeight="1" thickBot="1">
      <c r="A19" s="219">
        <v>2</v>
      </c>
      <c r="B19" s="1065"/>
      <c r="C19" s="1067"/>
      <c r="D19" s="1067"/>
      <c r="E19" s="280">
        <f>$E$18</f>
        <v>0</v>
      </c>
      <c r="F19" s="204">
        <f>$F$18</f>
        <v>0</v>
      </c>
      <c r="G19" s="205">
        <f>$G$18+$E$19</f>
        <v>0</v>
      </c>
      <c r="H19" s="281">
        <f>$H$18+$F$19</f>
        <v>0</v>
      </c>
      <c r="I19" s="205">
        <f>$I$18+$G$19</f>
        <v>0</v>
      </c>
      <c r="J19" s="281">
        <f>$J$18+$H$19</f>
        <v>0</v>
      </c>
      <c r="K19" s="205">
        <f>$K$18+$I$19</f>
        <v>1</v>
      </c>
      <c r="L19" s="281">
        <f>$L$18+$J$19</f>
        <v>0</v>
      </c>
      <c r="M19" s="205">
        <f>$M$18+$K$19</f>
        <v>1</v>
      </c>
      <c r="N19" s="281">
        <f>$N$18+$L$19</f>
        <v>0</v>
      </c>
      <c r="O19" s="205">
        <f>$O$18+$M$19</f>
        <v>1</v>
      </c>
      <c r="P19" s="281">
        <f>$P$18+$N$19</f>
        <v>0</v>
      </c>
      <c r="Q19" s="205">
        <f>$Q$18+$O$19</f>
        <v>1</v>
      </c>
      <c r="R19" s="281">
        <f>$R$18+$P$19</f>
        <v>0</v>
      </c>
      <c r="S19" s="205">
        <f>$S$18+$Q$19</f>
        <v>1</v>
      </c>
      <c r="T19" s="281">
        <f>$T$18+$R$19</f>
        <v>0</v>
      </c>
      <c r="U19" s="205">
        <f>$U$18+$S$19</f>
        <v>1</v>
      </c>
      <c r="V19" s="281">
        <f>$V$18+$T$19</f>
        <v>0</v>
      </c>
      <c r="W19" s="205">
        <f>$W$18+$U$19</f>
        <v>1</v>
      </c>
      <c r="X19" s="281">
        <f>$X$18+$V$19</f>
        <v>0</v>
      </c>
      <c r="Y19" s="205">
        <f>$Y$18+$W$19</f>
        <v>1</v>
      </c>
      <c r="Z19" s="281">
        <f>$Z$18+$X$19</f>
        <v>0</v>
      </c>
      <c r="AA19" s="205">
        <f>$AA$18+$Y$19</f>
        <v>1</v>
      </c>
      <c r="AB19" s="281">
        <f>$AB$18+$Z$19</f>
        <v>0</v>
      </c>
    </row>
    <row r="20" spans="1:32" ht="15" customHeight="1">
      <c r="A20" s="219">
        <v>1</v>
      </c>
      <c r="B20" s="1064" t="str">
        <f>'06.01-SUBESTAÇÃO E DISTRIBUIÇÃO'!B$15</f>
        <v>06.01.100.06</v>
      </c>
      <c r="C20" s="1066" t="str">
        <f>'06.01-SUBESTAÇÃO E DISTRIBUIÇÃO'!C$15</f>
        <v>ARMAÇÃO DE BLOCO UTILIZANDO AÇO CA-50 DE 6,3 MM - MONTAGEM. AF_01/2024</v>
      </c>
      <c r="D20" s="1068">
        <f>'06.01-SUBESTAÇÃO E DISTRIBUIÇÃO'!H$15</f>
        <v>0</v>
      </c>
      <c r="E20" s="272"/>
      <c r="F20" s="202">
        <f>$E$20*$D$20</f>
        <v>0</v>
      </c>
      <c r="G20" s="203"/>
      <c r="H20" s="279">
        <f>$G$20*$D$20</f>
        <v>0</v>
      </c>
      <c r="I20" s="203"/>
      <c r="J20" s="279">
        <f>$I$20*$D$20</f>
        <v>0</v>
      </c>
      <c r="K20" s="203">
        <v>1</v>
      </c>
      <c r="L20" s="279">
        <f>$K$20*$D$20</f>
        <v>0</v>
      </c>
      <c r="M20" s="203"/>
      <c r="N20" s="279">
        <f>$M$20*$D$20</f>
        <v>0</v>
      </c>
      <c r="O20" s="203"/>
      <c r="P20" s="279">
        <f>$O$20*$D$20</f>
        <v>0</v>
      </c>
      <c r="Q20" s="203"/>
      <c r="R20" s="279">
        <f>$Q$20*$D$20</f>
        <v>0</v>
      </c>
      <c r="S20" s="203"/>
      <c r="T20" s="279">
        <f>$S$20*$D$20</f>
        <v>0</v>
      </c>
      <c r="U20" s="203"/>
      <c r="V20" s="279">
        <f>$U$20*$D$20</f>
        <v>0</v>
      </c>
      <c r="W20" s="203"/>
      <c r="X20" s="279">
        <f>$W$20*$D$20</f>
        <v>0</v>
      </c>
      <c r="Y20" s="203"/>
      <c r="Z20" s="279">
        <f>$Y$20*$D$20</f>
        <v>0</v>
      </c>
      <c r="AA20" s="203"/>
      <c r="AB20" s="279">
        <f>$AA$20*$D$20</f>
        <v>0</v>
      </c>
      <c r="AF20" s="219" t="s">
        <v>2983</v>
      </c>
    </row>
    <row r="21" spans="1:32" ht="15" customHeight="1" thickBot="1">
      <c r="A21" s="219">
        <v>2</v>
      </c>
      <c r="B21" s="1065"/>
      <c r="C21" s="1067"/>
      <c r="D21" s="1067"/>
      <c r="E21" s="280">
        <f>$E$20</f>
        <v>0</v>
      </c>
      <c r="F21" s="204">
        <f>$F$20</f>
        <v>0</v>
      </c>
      <c r="G21" s="205">
        <f>$G$20+$E$21</f>
        <v>0</v>
      </c>
      <c r="H21" s="281">
        <f>$H$20+$F$21</f>
        <v>0</v>
      </c>
      <c r="I21" s="205">
        <f>$I$20+$G$21</f>
        <v>0</v>
      </c>
      <c r="J21" s="281">
        <f>$J$20+$H$21</f>
        <v>0</v>
      </c>
      <c r="K21" s="205">
        <f>$K$20+$I$21</f>
        <v>1</v>
      </c>
      <c r="L21" s="281">
        <f>$L$20+$J$21</f>
        <v>0</v>
      </c>
      <c r="M21" s="205">
        <f>$M$20+$K$21</f>
        <v>1</v>
      </c>
      <c r="N21" s="281">
        <f>$N$20+$L$21</f>
        <v>0</v>
      </c>
      <c r="O21" s="205">
        <f>$O$20+$M$21</f>
        <v>1</v>
      </c>
      <c r="P21" s="281">
        <f>$P$20+$N$21</f>
        <v>0</v>
      </c>
      <c r="Q21" s="205">
        <f>$Q$20+$O$21</f>
        <v>1</v>
      </c>
      <c r="R21" s="281">
        <f>$R$20+$P$21</f>
        <v>0</v>
      </c>
      <c r="S21" s="205">
        <f>$S$20+$Q$21</f>
        <v>1</v>
      </c>
      <c r="T21" s="281">
        <f>$T$20+$R$21</f>
        <v>0</v>
      </c>
      <c r="U21" s="205">
        <f>$U$20+$S$21</f>
        <v>1</v>
      </c>
      <c r="V21" s="281">
        <f>$V$20+$T$21</f>
        <v>0</v>
      </c>
      <c r="W21" s="205">
        <f>$W$20+$U$21</f>
        <v>1</v>
      </c>
      <c r="X21" s="281">
        <f>$X$20+$V$21</f>
        <v>0</v>
      </c>
      <c r="Y21" s="205">
        <f>$Y$20+$W$21</f>
        <v>1</v>
      </c>
      <c r="Z21" s="281">
        <f>$Z$20+$X$21</f>
        <v>0</v>
      </c>
      <c r="AA21" s="205">
        <f>$AA$20+$Y$21</f>
        <v>1</v>
      </c>
      <c r="AB21" s="281">
        <f>$AB$20+$Z$21</f>
        <v>0</v>
      </c>
    </row>
    <row r="22" spans="1:32" ht="15" customHeight="1">
      <c r="A22" s="219">
        <v>1</v>
      </c>
      <c r="B22" s="1064" t="str">
        <f>'06.01-SUBESTAÇÃO E DISTRIBUIÇÃO'!B$16</f>
        <v>06.01.100.07</v>
      </c>
      <c r="C22" s="1066" t="str">
        <f>'06.01-SUBESTAÇÃO E DISTRIBUIÇÃO'!C$16</f>
        <v>ARMAÇÃO DE SAPATA ISOLADA, VIGA BALDRAME E SAPATA CORRIDA UTILIZANDO AÇO CA-50 DE 8 MM - MONTAGEM. AF_01/2024</v>
      </c>
      <c r="D22" s="1068">
        <f>'06.01-SUBESTAÇÃO E DISTRIBUIÇÃO'!H$16</f>
        <v>0</v>
      </c>
      <c r="E22" s="272"/>
      <c r="F22" s="202">
        <f>$E$22*$D$22</f>
        <v>0</v>
      </c>
      <c r="G22" s="203"/>
      <c r="H22" s="279">
        <f>$G$22*$D$22</f>
        <v>0</v>
      </c>
      <c r="I22" s="203"/>
      <c r="J22" s="279">
        <f>$I$22*$D$22</f>
        <v>0</v>
      </c>
      <c r="K22" s="203">
        <v>1</v>
      </c>
      <c r="L22" s="279">
        <f>$K$22*$D$22</f>
        <v>0</v>
      </c>
      <c r="M22" s="203"/>
      <c r="N22" s="279">
        <f>$M$22*$D$22</f>
        <v>0</v>
      </c>
      <c r="O22" s="203"/>
      <c r="P22" s="279">
        <f>$O$22*$D$22</f>
        <v>0</v>
      </c>
      <c r="Q22" s="203"/>
      <c r="R22" s="279">
        <f>$Q$22*$D$22</f>
        <v>0</v>
      </c>
      <c r="S22" s="203"/>
      <c r="T22" s="279">
        <f>$S$22*$D$22</f>
        <v>0</v>
      </c>
      <c r="U22" s="203"/>
      <c r="V22" s="279">
        <f>$U$22*$D$22</f>
        <v>0</v>
      </c>
      <c r="W22" s="203"/>
      <c r="X22" s="279">
        <f>$W$22*$D$22</f>
        <v>0</v>
      </c>
      <c r="Y22" s="203"/>
      <c r="Z22" s="279">
        <f>$Y$22*$D$22</f>
        <v>0</v>
      </c>
      <c r="AA22" s="203"/>
      <c r="AB22" s="279">
        <f>$AA$22*$D$22</f>
        <v>0</v>
      </c>
      <c r="AF22" s="219" t="s">
        <v>2984</v>
      </c>
    </row>
    <row r="23" spans="1:32" ht="15" customHeight="1" thickBot="1">
      <c r="A23" s="219">
        <v>2</v>
      </c>
      <c r="B23" s="1065"/>
      <c r="C23" s="1067"/>
      <c r="D23" s="1067"/>
      <c r="E23" s="280">
        <f>$E$22</f>
        <v>0</v>
      </c>
      <c r="F23" s="204">
        <f>$F$22</f>
        <v>0</v>
      </c>
      <c r="G23" s="205">
        <f>$G$22+$E$23</f>
        <v>0</v>
      </c>
      <c r="H23" s="281">
        <f>$H$22+$F$23</f>
        <v>0</v>
      </c>
      <c r="I23" s="205">
        <f>$I$22+$G$23</f>
        <v>0</v>
      </c>
      <c r="J23" s="281">
        <f>$J$22+$H$23</f>
        <v>0</v>
      </c>
      <c r="K23" s="205">
        <f>$K$22+$I$23</f>
        <v>1</v>
      </c>
      <c r="L23" s="281">
        <f>$L$22+$J$23</f>
        <v>0</v>
      </c>
      <c r="M23" s="205">
        <f>$M$22+$K$23</f>
        <v>1</v>
      </c>
      <c r="N23" s="281">
        <f>$N$22+$L$23</f>
        <v>0</v>
      </c>
      <c r="O23" s="205">
        <f>$O$22+$M$23</f>
        <v>1</v>
      </c>
      <c r="P23" s="281">
        <f>$P$22+$N$23</f>
        <v>0</v>
      </c>
      <c r="Q23" s="205">
        <f>$Q$22+$O$23</f>
        <v>1</v>
      </c>
      <c r="R23" s="281">
        <f>$R$22+$P$23</f>
        <v>0</v>
      </c>
      <c r="S23" s="205">
        <f>$S$22+$Q$23</f>
        <v>1</v>
      </c>
      <c r="T23" s="281">
        <f>$T$22+$R$23</f>
        <v>0</v>
      </c>
      <c r="U23" s="205">
        <f>$U$22+$S$23</f>
        <v>1</v>
      </c>
      <c r="V23" s="281">
        <f>$V$22+$T$23</f>
        <v>0</v>
      </c>
      <c r="W23" s="205">
        <f>$W$22+$U$23</f>
        <v>1</v>
      </c>
      <c r="X23" s="281">
        <f>$X$22+$V$23</f>
        <v>0</v>
      </c>
      <c r="Y23" s="205">
        <f>$Y$22+$W$23</f>
        <v>1</v>
      </c>
      <c r="Z23" s="281">
        <f>$Z$22+$X$23</f>
        <v>0</v>
      </c>
      <c r="AA23" s="205">
        <f>$AA$22+$Y$23</f>
        <v>1</v>
      </c>
      <c r="AB23" s="281">
        <f>$AB$22+$Z$23</f>
        <v>0</v>
      </c>
    </row>
    <row r="24" spans="1:32" ht="15" customHeight="1">
      <c r="A24" s="219">
        <v>1</v>
      </c>
      <c r="B24" s="1064" t="str">
        <f>'06.01-SUBESTAÇÃO E DISTRIBUIÇÃO'!B$17</f>
        <v>06.01.100.08</v>
      </c>
      <c r="C24" s="1066" t="str">
        <f>'06.01-SUBESTAÇÃO E DISTRIBUIÇÃO'!C$17</f>
        <v>CONCRETAGEM DE BLOCO DE COROAMENTO OU VIGA BALDRAME, FCK 30 MPA, COM USO DE JERICA - LANÇAMENTO, ADENSAMENTO E ACABAMENTO. AF_01/2024</v>
      </c>
      <c r="D24" s="1068">
        <f>'06.01-SUBESTAÇÃO E DISTRIBUIÇÃO'!H$17</f>
        <v>0</v>
      </c>
      <c r="E24" s="272"/>
      <c r="F24" s="202">
        <f>$E$24*$D$24</f>
        <v>0</v>
      </c>
      <c r="G24" s="203"/>
      <c r="H24" s="279">
        <f>$G$24*$D$24</f>
        <v>0</v>
      </c>
      <c r="I24" s="203"/>
      <c r="J24" s="279">
        <f>$I$24*$D$24</f>
        <v>0</v>
      </c>
      <c r="K24" s="203">
        <v>1</v>
      </c>
      <c r="L24" s="279">
        <f>$K$24*$D$24</f>
        <v>0</v>
      </c>
      <c r="M24" s="203"/>
      <c r="N24" s="279">
        <f>$M$24*$D$24</f>
        <v>0</v>
      </c>
      <c r="O24" s="203"/>
      <c r="P24" s="279">
        <f>$O$24*$D$24</f>
        <v>0</v>
      </c>
      <c r="Q24" s="203"/>
      <c r="R24" s="279">
        <f>$Q$24*$D$24</f>
        <v>0</v>
      </c>
      <c r="S24" s="203"/>
      <c r="T24" s="279">
        <f>$S$24*$D$24</f>
        <v>0</v>
      </c>
      <c r="U24" s="203"/>
      <c r="V24" s="279">
        <f>$U$24*$D$24</f>
        <v>0</v>
      </c>
      <c r="W24" s="203"/>
      <c r="X24" s="279">
        <f>$W$24*$D$24</f>
        <v>0</v>
      </c>
      <c r="Y24" s="203"/>
      <c r="Z24" s="279">
        <f>$Y$24*$D$24</f>
        <v>0</v>
      </c>
      <c r="AA24" s="203"/>
      <c r="AB24" s="279">
        <f>$AA$24*$D$24</f>
        <v>0</v>
      </c>
      <c r="AF24" s="219" t="s">
        <v>2985</v>
      </c>
    </row>
    <row r="25" spans="1:32" ht="15" customHeight="1" thickBot="1">
      <c r="A25" s="219">
        <v>2</v>
      </c>
      <c r="B25" s="1065"/>
      <c r="C25" s="1067"/>
      <c r="D25" s="1067"/>
      <c r="E25" s="280">
        <f>$E$24</f>
        <v>0</v>
      </c>
      <c r="F25" s="204">
        <f>$F$24</f>
        <v>0</v>
      </c>
      <c r="G25" s="205">
        <f>$G$24+$E$25</f>
        <v>0</v>
      </c>
      <c r="H25" s="281">
        <f>$H$24+$F$25</f>
        <v>0</v>
      </c>
      <c r="I25" s="205">
        <f>$I$24+$G$25</f>
        <v>0</v>
      </c>
      <c r="J25" s="281">
        <f>$J$24+$H$25</f>
        <v>0</v>
      </c>
      <c r="K25" s="205">
        <f>$K$24+$I$25</f>
        <v>1</v>
      </c>
      <c r="L25" s="281">
        <f>$L$24+$J$25</f>
        <v>0</v>
      </c>
      <c r="M25" s="205">
        <f>$M$24+$K$25</f>
        <v>1</v>
      </c>
      <c r="N25" s="281">
        <f>$N$24+$L$25</f>
        <v>0</v>
      </c>
      <c r="O25" s="205">
        <f>$O$24+$M$25</f>
        <v>1</v>
      </c>
      <c r="P25" s="281">
        <f>$P$24+$N$25</f>
        <v>0</v>
      </c>
      <c r="Q25" s="205">
        <f>$Q$24+$O$25</f>
        <v>1</v>
      </c>
      <c r="R25" s="281">
        <f>$R$24+$P$25</f>
        <v>0</v>
      </c>
      <c r="S25" s="205">
        <f>$S$24+$Q$25</f>
        <v>1</v>
      </c>
      <c r="T25" s="281">
        <f>$T$24+$R$25</f>
        <v>0</v>
      </c>
      <c r="U25" s="205">
        <f>$U$24+$S$25</f>
        <v>1</v>
      </c>
      <c r="V25" s="281">
        <f>$V$24+$T$25</f>
        <v>0</v>
      </c>
      <c r="W25" s="205">
        <f>$W$24+$U$25</f>
        <v>1</v>
      </c>
      <c r="X25" s="281">
        <f>$X$24+$V$25</f>
        <v>0</v>
      </c>
      <c r="Y25" s="205">
        <f>$Y$24+$W$25</f>
        <v>1</v>
      </c>
      <c r="Z25" s="281">
        <f>$Z$24+$X$25</f>
        <v>0</v>
      </c>
      <c r="AA25" s="205">
        <f>$AA$24+$Y$25</f>
        <v>1</v>
      </c>
      <c r="AB25" s="281">
        <f>$AB$24+$Z$25</f>
        <v>0</v>
      </c>
    </row>
    <row r="26" spans="1:32" ht="15" customHeight="1" thickBot="1">
      <c r="A26" s="219">
        <v>1</v>
      </c>
      <c r="B26" s="1069" t="str">
        <f>'06.01-SUBESTAÇÃO E DISTRIBUIÇÃO'!$B$18</f>
        <v>06.01.100.09</v>
      </c>
      <c r="C26" s="1070" t="str">
        <f>'06.01-SUBESTAÇÃO E DISTRIBUIÇÃO'!C$18</f>
        <v>ARMAÇÃO DE PILAR OU VIGA DE ESTRUTURA CONVENCIONAL DE CONCRETO ARMADO UTILIZANDO AÇO CA-50 DE 10,0 MM - MONTAGEM. AF_06/2022</v>
      </c>
      <c r="D26" s="1071">
        <f>'06.01-SUBESTAÇÃO E DISTRIBUIÇÃO'!H$18</f>
        <v>0</v>
      </c>
      <c r="E26" s="272"/>
      <c r="F26" s="202">
        <f>$E$26*$D$26</f>
        <v>0</v>
      </c>
      <c r="G26" s="203"/>
      <c r="H26" s="279">
        <f>$G$26*$D$26</f>
        <v>0</v>
      </c>
      <c r="I26" s="203"/>
      <c r="J26" s="279">
        <f>$I$26*$D$26</f>
        <v>0</v>
      </c>
      <c r="K26" s="203"/>
      <c r="L26" s="279">
        <f>$K$26*$D$26</f>
        <v>0</v>
      </c>
      <c r="M26" s="203">
        <v>1</v>
      </c>
      <c r="N26" s="279">
        <f>$M$26*$D$26</f>
        <v>0</v>
      </c>
      <c r="O26" s="203"/>
      <c r="P26" s="279">
        <f>$O$26*$D$26</f>
        <v>0</v>
      </c>
      <c r="Q26" s="203"/>
      <c r="R26" s="279">
        <f>$Q$26*$D$26</f>
        <v>0</v>
      </c>
      <c r="S26" s="203"/>
      <c r="T26" s="279">
        <f>$S$26*$D$26</f>
        <v>0</v>
      </c>
      <c r="U26" s="203"/>
      <c r="V26" s="279">
        <f>$U$26*$D$26</f>
        <v>0</v>
      </c>
      <c r="W26" s="203"/>
      <c r="X26" s="279">
        <f>$W$26*$D$26</f>
        <v>0</v>
      </c>
      <c r="Y26" s="203"/>
      <c r="Z26" s="279">
        <f>$Y$26*$D$26</f>
        <v>0</v>
      </c>
      <c r="AA26" s="203"/>
      <c r="AB26" s="279">
        <f>$AA$26*$D$26</f>
        <v>0</v>
      </c>
      <c r="AF26" s="219" t="s">
        <v>2986</v>
      </c>
    </row>
    <row r="27" spans="1:32" ht="15" customHeight="1" thickBot="1">
      <c r="A27" s="219">
        <v>2</v>
      </c>
      <c r="B27" s="1069"/>
      <c r="C27" s="1070"/>
      <c r="D27" s="1070"/>
      <c r="E27" s="280">
        <f>$E$26</f>
        <v>0</v>
      </c>
      <c r="F27" s="204">
        <f>$F$26</f>
        <v>0</v>
      </c>
      <c r="G27" s="205">
        <f>$G$26+$E$27</f>
        <v>0</v>
      </c>
      <c r="H27" s="281">
        <f>$H$26+$F$27</f>
        <v>0</v>
      </c>
      <c r="I27" s="205">
        <f>$I$26+$G$27</f>
        <v>0</v>
      </c>
      <c r="J27" s="281">
        <f>$J$26+$H$27</f>
        <v>0</v>
      </c>
      <c r="K27" s="205">
        <f>$K$26+$I$27</f>
        <v>0</v>
      </c>
      <c r="L27" s="281">
        <f>$L$26+$J$27</f>
        <v>0</v>
      </c>
      <c r="M27" s="205">
        <f>$M$26+$K$27</f>
        <v>1</v>
      </c>
      <c r="N27" s="281">
        <f>$N$26+$L$27</f>
        <v>0</v>
      </c>
      <c r="O27" s="205">
        <f>$O$26+$M$27</f>
        <v>1</v>
      </c>
      <c r="P27" s="281">
        <f>$P$26+$N$27</f>
        <v>0</v>
      </c>
      <c r="Q27" s="205">
        <f>$Q$26+$O$27</f>
        <v>1</v>
      </c>
      <c r="R27" s="281">
        <f>$R$26+$P$27</f>
        <v>0</v>
      </c>
      <c r="S27" s="205">
        <f>$S$26+$Q$27</f>
        <v>1</v>
      </c>
      <c r="T27" s="281">
        <f>$T$26+$R$27</f>
        <v>0</v>
      </c>
      <c r="U27" s="205">
        <f>$U$26+$S$27</f>
        <v>1</v>
      </c>
      <c r="V27" s="281">
        <f>$V$26+$T$27</f>
        <v>0</v>
      </c>
      <c r="W27" s="205">
        <f>$W$26+$U$27</f>
        <v>1</v>
      </c>
      <c r="X27" s="281">
        <f>$X$26+$V$27</f>
        <v>0</v>
      </c>
      <c r="Y27" s="205">
        <f>$Y$26+$W$27</f>
        <v>1</v>
      </c>
      <c r="Z27" s="281">
        <f>$Z$26+$X$27</f>
        <v>0</v>
      </c>
      <c r="AA27" s="205">
        <f>$AA$26+$Y$27</f>
        <v>1</v>
      </c>
      <c r="AB27" s="281">
        <f>$AB$26+$Z$27</f>
        <v>0</v>
      </c>
    </row>
    <row r="28" spans="1:32" ht="15" customHeight="1">
      <c r="A28" s="219">
        <v>1</v>
      </c>
      <c r="B28" s="1064" t="str">
        <f>'06.01-SUBESTAÇÃO E DISTRIBUIÇÃO'!$B$19</f>
        <v>06.01.100.10</v>
      </c>
      <c r="C28" s="1066" t="str">
        <f>'06.01-SUBESTAÇÃO E DISTRIBUIÇÃO'!C$19</f>
        <v>CONCRETAGEM DE PILARES, FCK = 25 MPA, COM USO DE BALDES - LANÇAMENTO, ADENSAMENTO E ACABAMENTO. AF_02/2022</v>
      </c>
      <c r="D28" s="1068">
        <f>'06.01-SUBESTAÇÃO E DISTRIBUIÇÃO'!H$19</f>
        <v>0</v>
      </c>
      <c r="E28" s="272"/>
      <c r="F28" s="202">
        <f>$E$28*$D$28</f>
        <v>0</v>
      </c>
      <c r="G28" s="203"/>
      <c r="H28" s="279">
        <f>$G$28*$D$28</f>
        <v>0</v>
      </c>
      <c r="I28" s="203"/>
      <c r="J28" s="279">
        <f>$I$28*$D$28</f>
        <v>0</v>
      </c>
      <c r="K28" s="203"/>
      <c r="L28" s="279">
        <f>$K$28*$D$28</f>
        <v>0</v>
      </c>
      <c r="M28" s="203">
        <v>1</v>
      </c>
      <c r="N28" s="279">
        <f>$M$28*$D$28</f>
        <v>0</v>
      </c>
      <c r="O28" s="203"/>
      <c r="P28" s="279">
        <f>$O$28*$D$28</f>
        <v>0</v>
      </c>
      <c r="Q28" s="203"/>
      <c r="R28" s="279">
        <f>$Q$28*$D$28</f>
        <v>0</v>
      </c>
      <c r="S28" s="203"/>
      <c r="T28" s="279">
        <f>$S$28*$D$28</f>
        <v>0</v>
      </c>
      <c r="U28" s="203"/>
      <c r="V28" s="279">
        <f>$U$28*$D$28</f>
        <v>0</v>
      </c>
      <c r="W28" s="203"/>
      <c r="X28" s="279">
        <f>$W$28*$D$28</f>
        <v>0</v>
      </c>
      <c r="Y28" s="203"/>
      <c r="Z28" s="279">
        <f>$Y$28*$D$28</f>
        <v>0</v>
      </c>
      <c r="AA28" s="203"/>
      <c r="AB28" s="279">
        <f>$AA$28*$D$28</f>
        <v>0</v>
      </c>
      <c r="AF28" s="219" t="s">
        <v>2987</v>
      </c>
    </row>
    <row r="29" spans="1:32" ht="15" customHeight="1" thickBot="1">
      <c r="A29" s="219">
        <v>2</v>
      </c>
      <c r="B29" s="1065"/>
      <c r="C29" s="1067"/>
      <c r="D29" s="1067"/>
      <c r="E29" s="280">
        <f>$E$28</f>
        <v>0</v>
      </c>
      <c r="F29" s="204">
        <f>$F$28</f>
        <v>0</v>
      </c>
      <c r="G29" s="205">
        <f>$G$28+$E$29</f>
        <v>0</v>
      </c>
      <c r="H29" s="281">
        <f>$H$28+$F$29</f>
        <v>0</v>
      </c>
      <c r="I29" s="205">
        <f>$I$28+$G$29</f>
        <v>0</v>
      </c>
      <c r="J29" s="281">
        <f>$J$28+$H$29</f>
        <v>0</v>
      </c>
      <c r="K29" s="205">
        <f>$K$28+$I$29</f>
        <v>0</v>
      </c>
      <c r="L29" s="281">
        <f>$L$28+$J$29</f>
        <v>0</v>
      </c>
      <c r="M29" s="205">
        <f>$M$28+$K$29</f>
        <v>1</v>
      </c>
      <c r="N29" s="281">
        <f>$N$28+$L$29</f>
        <v>0</v>
      </c>
      <c r="O29" s="205">
        <f>$O$28+$M$29</f>
        <v>1</v>
      </c>
      <c r="P29" s="281">
        <f>$P$28+$N$29</f>
        <v>0</v>
      </c>
      <c r="Q29" s="205">
        <f>$Q$28+$O$29</f>
        <v>1</v>
      </c>
      <c r="R29" s="281">
        <f>$R$28+$P$29</f>
        <v>0</v>
      </c>
      <c r="S29" s="205">
        <f>$S$28+$Q$29</f>
        <v>1</v>
      </c>
      <c r="T29" s="281">
        <f>$T$28+$R$29</f>
        <v>0</v>
      </c>
      <c r="U29" s="205">
        <f>$U$28+$S$29</f>
        <v>1</v>
      </c>
      <c r="V29" s="281">
        <f>$V$28+$T$29</f>
        <v>0</v>
      </c>
      <c r="W29" s="205">
        <f>$W$28+$U$29</f>
        <v>1</v>
      </c>
      <c r="X29" s="281">
        <f>$X$28+$V$29</f>
        <v>0</v>
      </c>
      <c r="Y29" s="205">
        <f>$Y$28+$W$29</f>
        <v>1</v>
      </c>
      <c r="Z29" s="281">
        <f>$Z$28+$X$29</f>
        <v>0</v>
      </c>
      <c r="AA29" s="205">
        <f>$AA$28+$Y$29</f>
        <v>1</v>
      </c>
      <c r="AB29" s="281">
        <f>$AB$28+$Z$29</f>
        <v>0</v>
      </c>
    </row>
    <row r="30" spans="1:32" ht="15" customHeight="1">
      <c r="A30" s="219">
        <v>1</v>
      </c>
      <c r="B30" s="1064" t="str">
        <f>'06.01-SUBESTAÇÃO E DISTRIBUIÇÃO'!$B$20</f>
        <v>06.01.100.11</v>
      </c>
      <c r="C30" s="1066" t="str">
        <f>'06.01-SUBESTAÇÃO E DISTRIBUIÇÃO'!C$20</f>
        <v>ARMAÇÃO DE LAJE DE ESTRUTURA CONVENCIONAL DE CONCRETO ARMADO UTILIZANDO AÇO CA-50 DE 6,3 MM - MONTAGEM. AF_06/2022</v>
      </c>
      <c r="D30" s="1068">
        <f>'06.01-SUBESTAÇÃO E DISTRIBUIÇÃO'!H$20</f>
        <v>0</v>
      </c>
      <c r="E30" s="272"/>
      <c r="F30" s="202">
        <f>$E$30*$D$30</f>
        <v>0</v>
      </c>
      <c r="G30" s="203"/>
      <c r="H30" s="279">
        <f>$G$30*$D$30</f>
        <v>0</v>
      </c>
      <c r="I30" s="203"/>
      <c r="J30" s="279">
        <f>$I$30*$D$30</f>
        <v>0</v>
      </c>
      <c r="K30" s="203"/>
      <c r="L30" s="279">
        <f>$K$30*$D$30</f>
        <v>0</v>
      </c>
      <c r="M30" s="203">
        <v>1</v>
      </c>
      <c r="N30" s="279">
        <f>$M$30*$D$30</f>
        <v>0</v>
      </c>
      <c r="O30" s="203"/>
      <c r="P30" s="279">
        <f>$O$30*$D$30</f>
        <v>0</v>
      </c>
      <c r="Q30" s="203"/>
      <c r="R30" s="279">
        <f>$Q$30*$D$30</f>
        <v>0</v>
      </c>
      <c r="S30" s="203"/>
      <c r="T30" s="279">
        <f>$S$30*$D$30</f>
        <v>0</v>
      </c>
      <c r="U30" s="203"/>
      <c r="V30" s="279">
        <f>$U$30*$D$30</f>
        <v>0</v>
      </c>
      <c r="W30" s="203"/>
      <c r="X30" s="279">
        <f>$W$30*$D$30</f>
        <v>0</v>
      </c>
      <c r="Y30" s="203"/>
      <c r="Z30" s="279">
        <f>$Y$30*$D$30</f>
        <v>0</v>
      </c>
      <c r="AA30" s="203"/>
      <c r="AB30" s="279">
        <f>$AA$30*$D$30</f>
        <v>0</v>
      </c>
      <c r="AF30" s="219" t="s">
        <v>2988</v>
      </c>
    </row>
    <row r="31" spans="1:32" ht="15" customHeight="1" thickBot="1">
      <c r="A31" s="219">
        <v>2</v>
      </c>
      <c r="B31" s="1065"/>
      <c r="C31" s="1067"/>
      <c r="D31" s="1067"/>
      <c r="E31" s="280">
        <f>$E$30</f>
        <v>0</v>
      </c>
      <c r="F31" s="204">
        <f>$F$30</f>
        <v>0</v>
      </c>
      <c r="G31" s="205">
        <f>$G$30+$E$31</f>
        <v>0</v>
      </c>
      <c r="H31" s="281">
        <f>$H$30+$F$31</f>
        <v>0</v>
      </c>
      <c r="I31" s="205">
        <f>$I$30+$G$31</f>
        <v>0</v>
      </c>
      <c r="J31" s="281">
        <f>$J$30+$H$31</f>
        <v>0</v>
      </c>
      <c r="K31" s="205">
        <f>$K$30+$I$31</f>
        <v>0</v>
      </c>
      <c r="L31" s="281">
        <f>$L$30+$J$31</f>
        <v>0</v>
      </c>
      <c r="M31" s="205">
        <f>$M$30+$K$31</f>
        <v>1</v>
      </c>
      <c r="N31" s="281">
        <f>$N$30+$L$31</f>
        <v>0</v>
      </c>
      <c r="O31" s="205">
        <f>$O$30+$M$31</f>
        <v>1</v>
      </c>
      <c r="P31" s="281">
        <f>$P$30+$N$31</f>
        <v>0</v>
      </c>
      <c r="Q31" s="205">
        <f>$Q$30+$O$31</f>
        <v>1</v>
      </c>
      <c r="R31" s="281">
        <f>$R$30+$P$31</f>
        <v>0</v>
      </c>
      <c r="S31" s="205">
        <f>$S$30+$Q$31</f>
        <v>1</v>
      </c>
      <c r="T31" s="281">
        <f>$T$30+$R$31</f>
        <v>0</v>
      </c>
      <c r="U31" s="205">
        <f>$U$30+$S$31</f>
        <v>1</v>
      </c>
      <c r="V31" s="281">
        <f>$V$30+$T$31</f>
        <v>0</v>
      </c>
      <c r="W31" s="205">
        <f>$W$30+$U$31</f>
        <v>1</v>
      </c>
      <c r="X31" s="281">
        <f>$X$30+$V$31</f>
        <v>0</v>
      </c>
      <c r="Y31" s="205">
        <f>$Y$30+$W$31</f>
        <v>1</v>
      </c>
      <c r="Z31" s="281">
        <f>$Z$30+$X$31</f>
        <v>0</v>
      </c>
      <c r="AA31" s="205">
        <f>$AA$30+$Y$31</f>
        <v>1</v>
      </c>
      <c r="AB31" s="281">
        <f>$AB$30+$Z$31</f>
        <v>0</v>
      </c>
    </row>
    <row r="32" spans="1:32" ht="15" customHeight="1">
      <c r="A32" s="219">
        <v>1</v>
      </c>
      <c r="B32" s="1064" t="str">
        <f>'06.01-SUBESTAÇÃO E DISTRIBUIÇÃO'!$B$21</f>
        <v>06.01.100.12</v>
      </c>
      <c r="C32" s="1066" t="str">
        <f>'06.01-SUBESTAÇÃO E DISTRIBUIÇÃO'!C$21</f>
        <v>CONCRETAGEM DE VIGAS E LAJES, FCK=25 MPA, PARA QUALQUER TIPO DE LAJE COM BALDES EM EDIFICAÇÃO TÉRREA - LANÇAMENTO, ADENSAMENTO E ACABAMENTO. AF_02/2022</v>
      </c>
      <c r="D32" s="1068">
        <f>'06.01-SUBESTAÇÃO E DISTRIBUIÇÃO'!H$21</f>
        <v>0</v>
      </c>
      <c r="E32" s="272"/>
      <c r="F32" s="202">
        <f>$E$32*$D$32</f>
        <v>0</v>
      </c>
      <c r="G32" s="203"/>
      <c r="H32" s="279">
        <f>$G$32*$D$32</f>
        <v>0</v>
      </c>
      <c r="I32" s="203"/>
      <c r="J32" s="279">
        <f>$I$32*$D$32</f>
        <v>0</v>
      </c>
      <c r="K32" s="203"/>
      <c r="L32" s="279">
        <f>$K$32*$D$32</f>
        <v>0</v>
      </c>
      <c r="M32" s="203">
        <v>1</v>
      </c>
      <c r="N32" s="279">
        <f>$M$32*$D$32</f>
        <v>0</v>
      </c>
      <c r="O32" s="203"/>
      <c r="P32" s="279">
        <f>$O$32*$D$32</f>
        <v>0</v>
      </c>
      <c r="Q32" s="203"/>
      <c r="R32" s="279">
        <f>$Q$32*$D$32</f>
        <v>0</v>
      </c>
      <c r="S32" s="203"/>
      <c r="T32" s="279">
        <f>$S$32*$D$32</f>
        <v>0</v>
      </c>
      <c r="U32" s="203"/>
      <c r="V32" s="279">
        <f>$U$32*$D$32</f>
        <v>0</v>
      </c>
      <c r="W32" s="203"/>
      <c r="X32" s="279">
        <f>$W$32*$D$32</f>
        <v>0</v>
      </c>
      <c r="Y32" s="203"/>
      <c r="Z32" s="279">
        <f>$Y$32*$D$32</f>
        <v>0</v>
      </c>
      <c r="AA32" s="203"/>
      <c r="AB32" s="279">
        <f>$AA$32*$D$32</f>
        <v>0</v>
      </c>
      <c r="AF32" s="219" t="s">
        <v>2989</v>
      </c>
    </row>
    <row r="33" spans="1:32" ht="15" customHeight="1" thickBot="1">
      <c r="A33" s="219">
        <v>2</v>
      </c>
      <c r="B33" s="1065"/>
      <c r="C33" s="1067"/>
      <c r="D33" s="1067"/>
      <c r="E33" s="280">
        <f>$E$32</f>
        <v>0</v>
      </c>
      <c r="F33" s="204">
        <f>$F$32</f>
        <v>0</v>
      </c>
      <c r="G33" s="205">
        <f>$G$32+$E$33</f>
        <v>0</v>
      </c>
      <c r="H33" s="281">
        <f>$H$32+$F$33</f>
        <v>0</v>
      </c>
      <c r="I33" s="205">
        <f>$I$32+$G$33</f>
        <v>0</v>
      </c>
      <c r="J33" s="281">
        <f>$J$32+$H$33</f>
        <v>0</v>
      </c>
      <c r="K33" s="205">
        <f>$K$32+$I$33</f>
        <v>0</v>
      </c>
      <c r="L33" s="281">
        <f>$L$32+$J$33</f>
        <v>0</v>
      </c>
      <c r="M33" s="205">
        <f>$M$32+$K$33</f>
        <v>1</v>
      </c>
      <c r="N33" s="281">
        <f>$N$32+$L$33</f>
        <v>0</v>
      </c>
      <c r="O33" s="205">
        <f>$O$32+$M$33</f>
        <v>1</v>
      </c>
      <c r="P33" s="281">
        <f>$P$32+$N$33</f>
        <v>0</v>
      </c>
      <c r="Q33" s="205">
        <f>$Q$32+$O$33</f>
        <v>1</v>
      </c>
      <c r="R33" s="281">
        <f>$R$32+$P$33</f>
        <v>0</v>
      </c>
      <c r="S33" s="205">
        <f>$S$32+$Q$33</f>
        <v>1</v>
      </c>
      <c r="T33" s="281">
        <f>$T$32+$R$33</f>
        <v>0</v>
      </c>
      <c r="U33" s="205">
        <f>$U$32+$S$33</f>
        <v>1</v>
      </c>
      <c r="V33" s="281">
        <f>$V$32+$T$33</f>
        <v>0</v>
      </c>
      <c r="W33" s="205">
        <f>$W$32+$U$33</f>
        <v>1</v>
      </c>
      <c r="X33" s="281">
        <f>$X$32+$V$33</f>
        <v>0</v>
      </c>
      <c r="Y33" s="205">
        <f>$Y$32+$W$33</f>
        <v>1</v>
      </c>
      <c r="Z33" s="281">
        <f>$Z$32+$X$33</f>
        <v>0</v>
      </c>
      <c r="AA33" s="205">
        <f>$AA$32+$Y$33</f>
        <v>1</v>
      </c>
      <c r="AB33" s="281">
        <f>$AB$32+$Z$33</f>
        <v>0</v>
      </c>
    </row>
    <row r="34" spans="1:32" ht="15" customHeight="1">
      <c r="A34" s="219">
        <v>1</v>
      </c>
      <c r="B34" s="1064" t="str">
        <f>'06.01-SUBESTAÇÃO E DISTRIBUIÇÃO'!$B$22</f>
        <v>06.01.100.13</v>
      </c>
      <c r="C34" s="1066" t="str">
        <f>'06.01-SUBESTAÇÃO E DISTRIBUIÇÃO'!C$22</f>
        <v>ALVENARIA DE VEDAÇÃO DE BLOCOS CERÂMICOS FURADOS NA HORIZONTAL DE 14X19X39 CM (ESPESSURA 14 CM) E ARGAMASSA DE ASSENTAMENTO COM PREPARO EM BETONEIRA. AF_12/2021</v>
      </c>
      <c r="D34" s="1068">
        <f>'06.01-SUBESTAÇÃO E DISTRIBUIÇÃO'!H$22</f>
        <v>0</v>
      </c>
      <c r="E34" s="272"/>
      <c r="F34" s="202">
        <f>$E$34*$D$34</f>
        <v>0</v>
      </c>
      <c r="G34" s="203"/>
      <c r="H34" s="279">
        <f>$G$34*$D$34</f>
        <v>0</v>
      </c>
      <c r="I34" s="203"/>
      <c r="J34" s="279">
        <f>$I$34*$D$34</f>
        <v>0</v>
      </c>
      <c r="K34" s="203"/>
      <c r="L34" s="279">
        <f>$K$34*$D$34</f>
        <v>0</v>
      </c>
      <c r="M34" s="203"/>
      <c r="N34" s="279">
        <f>$M$34*$D$34</f>
        <v>0</v>
      </c>
      <c r="O34" s="203">
        <v>1</v>
      </c>
      <c r="P34" s="279">
        <f>$O$34*$D$34</f>
        <v>0</v>
      </c>
      <c r="Q34" s="203"/>
      <c r="R34" s="279">
        <f>$Q$34*$D$34</f>
        <v>0</v>
      </c>
      <c r="S34" s="203"/>
      <c r="T34" s="279">
        <f>$S$34*$D$34</f>
        <v>0</v>
      </c>
      <c r="U34" s="203"/>
      <c r="V34" s="279">
        <f>$U$34*$D$34</f>
        <v>0</v>
      </c>
      <c r="W34" s="203"/>
      <c r="X34" s="279">
        <f>$W$34*$D$34</f>
        <v>0</v>
      </c>
      <c r="Y34" s="203"/>
      <c r="Z34" s="279">
        <f>$Y$34*$D$34</f>
        <v>0</v>
      </c>
      <c r="AA34" s="203"/>
      <c r="AB34" s="279">
        <f>$AA$34*$D$34</f>
        <v>0</v>
      </c>
      <c r="AF34" s="219" t="s">
        <v>2990</v>
      </c>
    </row>
    <row r="35" spans="1:32" ht="15" customHeight="1" thickBot="1">
      <c r="A35" s="219">
        <v>2</v>
      </c>
      <c r="B35" s="1065"/>
      <c r="C35" s="1067"/>
      <c r="D35" s="1067"/>
      <c r="E35" s="280">
        <f>$E$34</f>
        <v>0</v>
      </c>
      <c r="F35" s="204">
        <f>$F$34</f>
        <v>0</v>
      </c>
      <c r="G35" s="205">
        <f>$G$34+$E$35</f>
        <v>0</v>
      </c>
      <c r="H35" s="281">
        <f>$H$34+$F$35</f>
        <v>0</v>
      </c>
      <c r="I35" s="205">
        <f>$I$34+$G$35</f>
        <v>0</v>
      </c>
      <c r="J35" s="281">
        <f>$J$34+$H$35</f>
        <v>0</v>
      </c>
      <c r="K35" s="205">
        <f>$K$34+$I$35</f>
        <v>0</v>
      </c>
      <c r="L35" s="281">
        <f>$L$34+$J$35</f>
        <v>0</v>
      </c>
      <c r="M35" s="205">
        <f>$M$34+$K$35</f>
        <v>0</v>
      </c>
      <c r="N35" s="281">
        <f>$N$34+$L$35</f>
        <v>0</v>
      </c>
      <c r="O35" s="205">
        <f>$O$34+$M$35</f>
        <v>1</v>
      </c>
      <c r="P35" s="281">
        <f>$P$34+$N$35</f>
        <v>0</v>
      </c>
      <c r="Q35" s="205">
        <f>$Q$34+$O$35</f>
        <v>1</v>
      </c>
      <c r="R35" s="281">
        <f>$R$34+$P$35</f>
        <v>0</v>
      </c>
      <c r="S35" s="205">
        <f>$S$34+$Q$35</f>
        <v>1</v>
      </c>
      <c r="T35" s="281">
        <f>$T$34+$R$35</f>
        <v>0</v>
      </c>
      <c r="U35" s="205">
        <f>$U$34+$S$35</f>
        <v>1</v>
      </c>
      <c r="V35" s="281">
        <f>$V$34+$T$35</f>
        <v>0</v>
      </c>
      <c r="W35" s="205">
        <f>$W$34+$U$35</f>
        <v>1</v>
      </c>
      <c r="X35" s="281">
        <f>$X$34+$V$35</f>
        <v>0</v>
      </c>
      <c r="Y35" s="205">
        <f>$Y$34+$W$35</f>
        <v>1</v>
      </c>
      <c r="Z35" s="281">
        <f>$Z$34+$X$35</f>
        <v>0</v>
      </c>
      <c r="AA35" s="205">
        <f>$AA$34+$Y$35</f>
        <v>1</v>
      </c>
      <c r="AB35" s="281">
        <f>$AB$34+$Z$35</f>
        <v>0</v>
      </c>
    </row>
    <row r="36" spans="1:32" ht="15" customHeight="1">
      <c r="A36" s="219">
        <v>1</v>
      </c>
      <c r="B36" s="1064" t="str">
        <f>'06.01-SUBESTAÇÃO E DISTRIBUIÇÃO'!$B$23</f>
        <v>06.01.100.14</v>
      </c>
      <c r="C36" s="1066" t="str">
        <f>'06.01-SUBESTAÇÃO E DISTRIBUIÇÃO'!C$23</f>
        <v>EMBOÇO OU MASSA ÚNICA EM ARGAMASSA TRAÇO 1:2:8, PREPARO MANUAL, APLICADA MANUALMENTE EM PANOS DE FACHADA COM PRESENÇA DE VÃOS, ESPESSURA DE 25 MM. AF_08/2022</v>
      </c>
      <c r="D36" s="1068">
        <f>'06.01-SUBESTAÇÃO E DISTRIBUIÇÃO'!H$23</f>
        <v>0</v>
      </c>
      <c r="E36" s="272"/>
      <c r="F36" s="202">
        <f>$E$36*$D$36</f>
        <v>0</v>
      </c>
      <c r="G36" s="203"/>
      <c r="H36" s="279">
        <f>$G$36*$D$36</f>
        <v>0</v>
      </c>
      <c r="I36" s="203"/>
      <c r="J36" s="279">
        <f>$I$36*$D$36</f>
        <v>0</v>
      </c>
      <c r="K36" s="203"/>
      <c r="L36" s="279">
        <f>$K$36*$D$36</f>
        <v>0</v>
      </c>
      <c r="M36" s="203"/>
      <c r="N36" s="279">
        <f>$M$36*$D$36</f>
        <v>0</v>
      </c>
      <c r="O36" s="203">
        <v>1</v>
      </c>
      <c r="P36" s="279">
        <f>$O$36*$D$36</f>
        <v>0</v>
      </c>
      <c r="Q36" s="203"/>
      <c r="R36" s="279">
        <f>$Q$36*$D$36</f>
        <v>0</v>
      </c>
      <c r="S36" s="203"/>
      <c r="T36" s="279">
        <f>$S$36*$D$36</f>
        <v>0</v>
      </c>
      <c r="U36" s="203"/>
      <c r="V36" s="279">
        <f>$U$36*$D$36</f>
        <v>0</v>
      </c>
      <c r="W36" s="203"/>
      <c r="X36" s="279">
        <f>$W$36*$D$36</f>
        <v>0</v>
      </c>
      <c r="Y36" s="203"/>
      <c r="Z36" s="279">
        <f>$Y$36*$D$36</f>
        <v>0</v>
      </c>
      <c r="AA36" s="203"/>
      <c r="AB36" s="279">
        <f>$AA$36*$D$36</f>
        <v>0</v>
      </c>
      <c r="AF36" s="219" t="s">
        <v>2991</v>
      </c>
    </row>
    <row r="37" spans="1:32" ht="15" customHeight="1" thickBot="1">
      <c r="A37" s="219">
        <v>2</v>
      </c>
      <c r="B37" s="1065"/>
      <c r="C37" s="1067"/>
      <c r="D37" s="1067"/>
      <c r="E37" s="280">
        <f>$E$36</f>
        <v>0</v>
      </c>
      <c r="F37" s="204">
        <f>$F$36</f>
        <v>0</v>
      </c>
      <c r="G37" s="205">
        <f>$G$36+$E$37</f>
        <v>0</v>
      </c>
      <c r="H37" s="281">
        <f>$H$36+$F$37</f>
        <v>0</v>
      </c>
      <c r="I37" s="205">
        <f>$I$36+$G$37</f>
        <v>0</v>
      </c>
      <c r="J37" s="281">
        <f>$J$36+$H$37</f>
        <v>0</v>
      </c>
      <c r="K37" s="205">
        <f>$K$36+$I$37</f>
        <v>0</v>
      </c>
      <c r="L37" s="281">
        <f>$L$36+$J$37</f>
        <v>0</v>
      </c>
      <c r="M37" s="205">
        <f>$M$36+$K$37</f>
        <v>0</v>
      </c>
      <c r="N37" s="281">
        <f>$N$36+$L$37</f>
        <v>0</v>
      </c>
      <c r="O37" s="205">
        <f>$O$36+$M$37</f>
        <v>1</v>
      </c>
      <c r="P37" s="281">
        <f>$P$36+$N$37</f>
        <v>0</v>
      </c>
      <c r="Q37" s="205">
        <f>$Q$36+$O$37</f>
        <v>1</v>
      </c>
      <c r="R37" s="281">
        <f>$R$36+$P$37</f>
        <v>0</v>
      </c>
      <c r="S37" s="205">
        <f>$S$36+$Q$37</f>
        <v>1</v>
      </c>
      <c r="T37" s="281">
        <f>$T$36+$R$37</f>
        <v>0</v>
      </c>
      <c r="U37" s="205">
        <f>$U$36+$S$37</f>
        <v>1</v>
      </c>
      <c r="V37" s="281">
        <f>$V$36+$T$37</f>
        <v>0</v>
      </c>
      <c r="W37" s="205">
        <f>$W$36+$U$37</f>
        <v>1</v>
      </c>
      <c r="X37" s="281">
        <f>$X$36+$V$37</f>
        <v>0</v>
      </c>
      <c r="Y37" s="205">
        <f>$Y$36+$W$37</f>
        <v>1</v>
      </c>
      <c r="Z37" s="281">
        <f>$Z$36+$X$37</f>
        <v>0</v>
      </c>
      <c r="AA37" s="205">
        <f>$AA$36+$Y$37</f>
        <v>1</v>
      </c>
      <c r="AB37" s="281">
        <f>$AB$36+$Z$37</f>
        <v>0</v>
      </c>
    </row>
    <row r="38" spans="1:32" ht="15" customHeight="1">
      <c r="A38" s="219">
        <v>1</v>
      </c>
      <c r="B38" s="1064" t="str">
        <f>'06.01-SUBESTAÇÃO E DISTRIBUIÇÃO'!$B$24</f>
        <v>06.01.100.15</v>
      </c>
      <c r="C38" s="1066" t="str">
        <f>'06.01-SUBESTAÇÃO E DISTRIBUIÇÃO'!C$24</f>
        <v>EMASSAMENTO COM MASSA LÁTEX, APLICAÇÃO EM PAREDE, UMA DEMÃO, LIXAMENTO MANUAL. AF_04/2023</v>
      </c>
      <c r="D38" s="1068">
        <f>'06.01-SUBESTAÇÃO E DISTRIBUIÇÃO'!H$24</f>
        <v>0</v>
      </c>
      <c r="E38" s="272"/>
      <c r="F38" s="202">
        <f>$E$38*$D$38</f>
        <v>0</v>
      </c>
      <c r="G38" s="203"/>
      <c r="H38" s="279">
        <f>$G$38*$D$38</f>
        <v>0</v>
      </c>
      <c r="I38" s="203"/>
      <c r="J38" s="279">
        <f>$I$38*$D$38</f>
        <v>0</v>
      </c>
      <c r="K38" s="203"/>
      <c r="L38" s="279">
        <f>$K$38*$D$38</f>
        <v>0</v>
      </c>
      <c r="M38" s="203"/>
      <c r="N38" s="279">
        <f>$M$38*$D$38</f>
        <v>0</v>
      </c>
      <c r="O38" s="203">
        <v>1</v>
      </c>
      <c r="P38" s="279">
        <f>$O$38*$D$38</f>
        <v>0</v>
      </c>
      <c r="Q38" s="203"/>
      <c r="R38" s="279">
        <f>$Q$38*$D$38</f>
        <v>0</v>
      </c>
      <c r="S38" s="203"/>
      <c r="T38" s="279">
        <f>$S$38*$D$38</f>
        <v>0</v>
      </c>
      <c r="U38" s="203"/>
      <c r="V38" s="279">
        <f>$U$38*$D$38</f>
        <v>0</v>
      </c>
      <c r="W38" s="203"/>
      <c r="X38" s="279">
        <f>$W$38*$D$38</f>
        <v>0</v>
      </c>
      <c r="Y38" s="203"/>
      <c r="Z38" s="279">
        <f>$Y$38*$D$38</f>
        <v>0</v>
      </c>
      <c r="AA38" s="203"/>
      <c r="AB38" s="279">
        <f>$AA$38*$D$38</f>
        <v>0</v>
      </c>
      <c r="AF38" s="219" t="s">
        <v>2992</v>
      </c>
    </row>
    <row r="39" spans="1:32" ht="15" customHeight="1" thickBot="1">
      <c r="A39" s="219">
        <v>2</v>
      </c>
      <c r="B39" s="1065"/>
      <c r="C39" s="1067"/>
      <c r="D39" s="1067"/>
      <c r="E39" s="280">
        <f>$E$38</f>
        <v>0</v>
      </c>
      <c r="F39" s="204">
        <f>$F$38</f>
        <v>0</v>
      </c>
      <c r="G39" s="205">
        <f>$G$38+$E$39</f>
        <v>0</v>
      </c>
      <c r="H39" s="281">
        <f>$H$38+$F$39</f>
        <v>0</v>
      </c>
      <c r="I39" s="205">
        <f>$I$38+$G$39</f>
        <v>0</v>
      </c>
      <c r="J39" s="281">
        <f>$J$38+$H$39</f>
        <v>0</v>
      </c>
      <c r="K39" s="205">
        <f>$K$38+$I$39</f>
        <v>0</v>
      </c>
      <c r="L39" s="281">
        <f>$L$38+$J$39</f>
        <v>0</v>
      </c>
      <c r="M39" s="205">
        <f>$M$38+$K$39</f>
        <v>0</v>
      </c>
      <c r="N39" s="281">
        <f>$N$38+$L$39</f>
        <v>0</v>
      </c>
      <c r="O39" s="205">
        <f>$O$38+$M$39</f>
        <v>1</v>
      </c>
      <c r="P39" s="281">
        <f>$P$38+$N$39</f>
        <v>0</v>
      </c>
      <c r="Q39" s="205">
        <f>$Q$38+$O$39</f>
        <v>1</v>
      </c>
      <c r="R39" s="281">
        <f>$R$38+$P$39</f>
        <v>0</v>
      </c>
      <c r="S39" s="205">
        <f>$S$38+$Q$39</f>
        <v>1</v>
      </c>
      <c r="T39" s="281">
        <f>$T$38+$R$39</f>
        <v>0</v>
      </c>
      <c r="U39" s="205">
        <f>$U$38+$S$39</f>
        <v>1</v>
      </c>
      <c r="V39" s="281">
        <f>$V$38+$T$39</f>
        <v>0</v>
      </c>
      <c r="W39" s="205">
        <f>$W$38+$U$39</f>
        <v>1</v>
      </c>
      <c r="X39" s="281">
        <f>$X$38+$V$39</f>
        <v>0</v>
      </c>
      <c r="Y39" s="205">
        <f>$Y$38+$W$39</f>
        <v>1</v>
      </c>
      <c r="Z39" s="281">
        <f>$Z$38+$X$39</f>
        <v>0</v>
      </c>
      <c r="AA39" s="205">
        <f>$AA$38+$Y$39</f>
        <v>1</v>
      </c>
      <c r="AB39" s="281">
        <f>$AB$38+$Z$39</f>
        <v>0</v>
      </c>
    </row>
    <row r="40" spans="1:32" ht="15" customHeight="1">
      <c r="A40" s="219">
        <v>1</v>
      </c>
      <c r="B40" s="1064" t="str">
        <f>'06.01-SUBESTAÇÃO E DISTRIBUIÇÃO'!$B$25</f>
        <v>06.01.100.16</v>
      </c>
      <c r="C40" s="1066" t="str">
        <f>'06.01-SUBESTAÇÃO E DISTRIBUIÇÃO'!C$25</f>
        <v>TEXTURA ACRÍLICA, APLICAÇÃO MANUAL EM PAREDE, UMA DEMÃO. AF_04/2023</v>
      </c>
      <c r="D40" s="1068">
        <f>'06.01-SUBESTAÇÃO E DISTRIBUIÇÃO'!H$25</f>
        <v>0</v>
      </c>
      <c r="E40" s="272"/>
      <c r="F40" s="202">
        <f>$E$40*$D$40</f>
        <v>0</v>
      </c>
      <c r="G40" s="203"/>
      <c r="H40" s="279">
        <f>$G$40*$D$40</f>
        <v>0</v>
      </c>
      <c r="I40" s="203"/>
      <c r="J40" s="279">
        <f>$I$40*$D$40</f>
        <v>0</v>
      </c>
      <c r="K40" s="203"/>
      <c r="L40" s="279">
        <f>$K$40*$D$40</f>
        <v>0</v>
      </c>
      <c r="M40" s="203"/>
      <c r="N40" s="279">
        <f>$M$40*$D$40</f>
        <v>0</v>
      </c>
      <c r="O40" s="203">
        <v>1</v>
      </c>
      <c r="P40" s="279">
        <f>$O$40*$D$40</f>
        <v>0</v>
      </c>
      <c r="Q40" s="203"/>
      <c r="R40" s="279">
        <f>$Q$40*$D$40</f>
        <v>0</v>
      </c>
      <c r="S40" s="203"/>
      <c r="T40" s="279">
        <f>$S$40*$D$40</f>
        <v>0</v>
      </c>
      <c r="U40" s="203"/>
      <c r="V40" s="279">
        <f>$U$40*$D$40</f>
        <v>0</v>
      </c>
      <c r="W40" s="203"/>
      <c r="X40" s="279">
        <f>$W$40*$D$40</f>
        <v>0</v>
      </c>
      <c r="Y40" s="203"/>
      <c r="Z40" s="279">
        <f>$Y$40*$D$40</f>
        <v>0</v>
      </c>
      <c r="AA40" s="203"/>
      <c r="AB40" s="279">
        <f>$AA$40*$D$40</f>
        <v>0</v>
      </c>
      <c r="AF40" s="219" t="s">
        <v>2993</v>
      </c>
    </row>
    <row r="41" spans="1:32" ht="15" customHeight="1" thickBot="1">
      <c r="A41" s="219">
        <v>2</v>
      </c>
      <c r="B41" s="1065"/>
      <c r="C41" s="1067"/>
      <c r="D41" s="1067"/>
      <c r="E41" s="280">
        <f>$E$40</f>
        <v>0</v>
      </c>
      <c r="F41" s="204">
        <f>$F$40</f>
        <v>0</v>
      </c>
      <c r="G41" s="205">
        <f>$G$40+$E$41</f>
        <v>0</v>
      </c>
      <c r="H41" s="281">
        <f>$H$40+$F$41</f>
        <v>0</v>
      </c>
      <c r="I41" s="205">
        <f>$I$40+$G$41</f>
        <v>0</v>
      </c>
      <c r="J41" s="281">
        <f>$J$40+$H$41</f>
        <v>0</v>
      </c>
      <c r="K41" s="205">
        <f>$K$40+$I$41</f>
        <v>0</v>
      </c>
      <c r="L41" s="281">
        <f>$L$40+$J$41</f>
        <v>0</v>
      </c>
      <c r="M41" s="205">
        <f>$M$40+$K$41</f>
        <v>0</v>
      </c>
      <c r="N41" s="281">
        <f>$N$40+$L$41</f>
        <v>0</v>
      </c>
      <c r="O41" s="205">
        <f>$O$40+$M$41</f>
        <v>1</v>
      </c>
      <c r="P41" s="281">
        <f>$P$40+$N$41</f>
        <v>0</v>
      </c>
      <c r="Q41" s="205">
        <f>$Q$40+$O$41</f>
        <v>1</v>
      </c>
      <c r="R41" s="281">
        <f>$R$40+$P$41</f>
        <v>0</v>
      </c>
      <c r="S41" s="205">
        <f>$S$40+$Q$41</f>
        <v>1</v>
      </c>
      <c r="T41" s="281">
        <f>$T$40+$R$41</f>
        <v>0</v>
      </c>
      <c r="U41" s="205">
        <f>$U$40+$S$41</f>
        <v>1</v>
      </c>
      <c r="V41" s="281">
        <f>$V$40+$T$41</f>
        <v>0</v>
      </c>
      <c r="W41" s="205">
        <f>$W$40+$U$41</f>
        <v>1</v>
      </c>
      <c r="X41" s="281">
        <f>$X$40+$V$41</f>
        <v>0</v>
      </c>
      <c r="Y41" s="205">
        <f>$Y$40+$W$41</f>
        <v>1</v>
      </c>
      <c r="Z41" s="281">
        <f>$Z$40+$X$41</f>
        <v>0</v>
      </c>
      <c r="AA41" s="205">
        <f>$AA$40+$Y$41</f>
        <v>1</v>
      </c>
      <c r="AB41" s="281">
        <f>$AB$40+$Z$41</f>
        <v>0</v>
      </c>
    </row>
    <row r="42" spans="1:32" ht="15" customHeight="1">
      <c r="A42" s="219">
        <v>1</v>
      </c>
      <c r="B42" s="1064" t="str">
        <f>'06.01-SUBESTAÇÃO E DISTRIBUIÇÃO'!$B$26</f>
        <v>06.01.100.17</v>
      </c>
      <c r="C42" s="1066" t="str">
        <f>'06.01-SUBESTAÇÃO E DISTRIBUIÇÃO'!C$26</f>
        <v>TEXTURA ACRÍLICA, APLICAÇÃO MANUAL EM TETO, UMA DEMÃO. AF_04/2023</v>
      </c>
      <c r="D42" s="1068">
        <f>'06.01-SUBESTAÇÃO E DISTRIBUIÇÃO'!H$26</f>
        <v>0</v>
      </c>
      <c r="E42" s="272"/>
      <c r="F42" s="202">
        <f>$E$42*$D$42</f>
        <v>0</v>
      </c>
      <c r="G42" s="203"/>
      <c r="H42" s="279">
        <f>$G$42*$D$42</f>
        <v>0</v>
      </c>
      <c r="I42" s="203"/>
      <c r="J42" s="279">
        <f>$I$42*$D$42</f>
        <v>0</v>
      </c>
      <c r="K42" s="203"/>
      <c r="L42" s="279">
        <f>$K$42*$D$42</f>
        <v>0</v>
      </c>
      <c r="M42" s="203"/>
      <c r="N42" s="279">
        <f>$M$42*$D$42</f>
        <v>0</v>
      </c>
      <c r="O42" s="203">
        <v>1</v>
      </c>
      <c r="P42" s="279">
        <f>$O$42*$D$42</f>
        <v>0</v>
      </c>
      <c r="Q42" s="203"/>
      <c r="R42" s="279">
        <f>$Q$42*$D$42</f>
        <v>0</v>
      </c>
      <c r="S42" s="203"/>
      <c r="T42" s="279">
        <f>$S$42*$D$42</f>
        <v>0</v>
      </c>
      <c r="U42" s="203"/>
      <c r="V42" s="279">
        <f>$U$42*$D$42</f>
        <v>0</v>
      </c>
      <c r="W42" s="203"/>
      <c r="X42" s="279">
        <f>$W$42*$D$42</f>
        <v>0</v>
      </c>
      <c r="Y42" s="203"/>
      <c r="Z42" s="279">
        <f>$Y$42*$D$42</f>
        <v>0</v>
      </c>
      <c r="AA42" s="203"/>
      <c r="AB42" s="279">
        <f>$AA$42*$D$42</f>
        <v>0</v>
      </c>
      <c r="AF42" s="219" t="s">
        <v>2994</v>
      </c>
    </row>
    <row r="43" spans="1:32" ht="15" customHeight="1" thickBot="1">
      <c r="A43" s="219">
        <v>2</v>
      </c>
      <c r="B43" s="1065"/>
      <c r="C43" s="1067"/>
      <c r="D43" s="1067"/>
      <c r="E43" s="280">
        <f>$E$42</f>
        <v>0</v>
      </c>
      <c r="F43" s="204">
        <f>$F$42</f>
        <v>0</v>
      </c>
      <c r="G43" s="205">
        <f>$G$42+$E$43</f>
        <v>0</v>
      </c>
      <c r="H43" s="281">
        <f>$H$42+$F$43</f>
        <v>0</v>
      </c>
      <c r="I43" s="205">
        <f>$I$42+$G$43</f>
        <v>0</v>
      </c>
      <c r="J43" s="281">
        <f>$J$42+$H$43</f>
        <v>0</v>
      </c>
      <c r="K43" s="205">
        <f>$K$42+$I$43</f>
        <v>0</v>
      </c>
      <c r="L43" s="281">
        <f>$L$42+$J$43</f>
        <v>0</v>
      </c>
      <c r="M43" s="205">
        <f>$M$42+$K$43</f>
        <v>0</v>
      </c>
      <c r="N43" s="281">
        <f>$N$42+$L$43</f>
        <v>0</v>
      </c>
      <c r="O43" s="205">
        <f>$O$42+$M$43</f>
        <v>1</v>
      </c>
      <c r="P43" s="281">
        <f>$P$42+$N$43</f>
        <v>0</v>
      </c>
      <c r="Q43" s="205">
        <f>$Q$42+$O$43</f>
        <v>1</v>
      </c>
      <c r="R43" s="281">
        <f>$R$42+$P$43</f>
        <v>0</v>
      </c>
      <c r="S43" s="205">
        <f>$S$42+$Q$43</f>
        <v>1</v>
      </c>
      <c r="T43" s="281">
        <f>$T$42+$R$43</f>
        <v>0</v>
      </c>
      <c r="U43" s="205">
        <f>$U$42+$S$43</f>
        <v>1</v>
      </c>
      <c r="V43" s="281">
        <f>$V$42+$T$43</f>
        <v>0</v>
      </c>
      <c r="W43" s="205">
        <f>$W$42+$U$43</f>
        <v>1</v>
      </c>
      <c r="X43" s="281">
        <f>$X$42+$V$43</f>
        <v>0</v>
      </c>
      <c r="Y43" s="205">
        <f>$Y$42+$W$43</f>
        <v>1</v>
      </c>
      <c r="Z43" s="281">
        <f>$Z$42+$X$43</f>
        <v>0</v>
      </c>
      <c r="AA43" s="205">
        <f>$AA$42+$Y$43</f>
        <v>1</v>
      </c>
      <c r="AB43" s="281">
        <f>$AB$42+$Z$43</f>
        <v>0</v>
      </c>
    </row>
    <row r="44" spans="1:32" ht="15" customHeight="1">
      <c r="A44" s="219">
        <v>1</v>
      </c>
      <c r="B44" s="1064" t="str">
        <f>'06.01-SUBESTAÇÃO E DISTRIBUIÇÃO'!$B$27</f>
        <v>06.01.100.18</v>
      </c>
      <c r="C44" s="1066" t="str">
        <f>'06.01-SUBESTAÇÃO E DISTRIBUIÇÃO'!C$27</f>
        <v>PORTA CORTA-FOGO 90X210X5CM - FORNECIMENTO E INSTALAÇÃO. AF_10/2025</v>
      </c>
      <c r="D44" s="1068">
        <f>'06.01-SUBESTAÇÃO E DISTRIBUIÇÃO'!H$27</f>
        <v>0</v>
      </c>
      <c r="E44" s="272"/>
      <c r="F44" s="202">
        <f>$E$44*$D$44</f>
        <v>0</v>
      </c>
      <c r="G44" s="203"/>
      <c r="H44" s="279">
        <f>$G$44*$D$44</f>
        <v>0</v>
      </c>
      <c r="I44" s="203"/>
      <c r="J44" s="279">
        <f>$I$44*$D$44</f>
        <v>0</v>
      </c>
      <c r="K44" s="203"/>
      <c r="L44" s="279">
        <f>$K$44*$D$44</f>
        <v>0</v>
      </c>
      <c r="M44" s="203"/>
      <c r="N44" s="279">
        <f>$M$44*$D$44</f>
        <v>0</v>
      </c>
      <c r="O44" s="203">
        <v>1</v>
      </c>
      <c r="P44" s="279">
        <f>$O$44*$D$44</f>
        <v>0</v>
      </c>
      <c r="Q44" s="203"/>
      <c r="R44" s="279">
        <f>$Q$44*$D$44</f>
        <v>0</v>
      </c>
      <c r="S44" s="203"/>
      <c r="T44" s="279">
        <f>$S$44*$D$44</f>
        <v>0</v>
      </c>
      <c r="U44" s="203"/>
      <c r="V44" s="279">
        <f>$U$44*$D$44</f>
        <v>0</v>
      </c>
      <c r="W44" s="203"/>
      <c r="X44" s="279">
        <f>$W$44*$D$44</f>
        <v>0</v>
      </c>
      <c r="Y44" s="203"/>
      <c r="Z44" s="279">
        <f>$Y$44*$D$44</f>
        <v>0</v>
      </c>
      <c r="AA44" s="203"/>
      <c r="AB44" s="279">
        <f>$AA$44*$D$44</f>
        <v>0</v>
      </c>
      <c r="AF44" s="219" t="s">
        <v>2995</v>
      </c>
    </row>
    <row r="45" spans="1:32" ht="15" customHeight="1" thickBot="1">
      <c r="A45" s="219">
        <v>2</v>
      </c>
      <c r="B45" s="1065"/>
      <c r="C45" s="1067"/>
      <c r="D45" s="1067"/>
      <c r="E45" s="280">
        <f>$E$44</f>
        <v>0</v>
      </c>
      <c r="F45" s="204">
        <f>$F$44</f>
        <v>0</v>
      </c>
      <c r="G45" s="205">
        <f>$G$44+$E$45</f>
        <v>0</v>
      </c>
      <c r="H45" s="281">
        <f>$H$44+$F$45</f>
        <v>0</v>
      </c>
      <c r="I45" s="205">
        <f>$I$44+$G$45</f>
        <v>0</v>
      </c>
      <c r="J45" s="281">
        <f>$J$44+$H$45</f>
        <v>0</v>
      </c>
      <c r="K45" s="205">
        <f>$K$44+$I$45</f>
        <v>0</v>
      </c>
      <c r="L45" s="281">
        <f>$L$44+$J$45</f>
        <v>0</v>
      </c>
      <c r="M45" s="205">
        <f>$M$44+$K$45</f>
        <v>0</v>
      </c>
      <c r="N45" s="281">
        <f>$N$44+$L$45</f>
        <v>0</v>
      </c>
      <c r="O45" s="205">
        <f>$O$44+$M$45</f>
        <v>1</v>
      </c>
      <c r="P45" s="281">
        <f>$P$44+$N$45</f>
        <v>0</v>
      </c>
      <c r="Q45" s="205">
        <f>$Q$44+$O$45</f>
        <v>1</v>
      </c>
      <c r="R45" s="281">
        <f>$R$44+$P$45</f>
        <v>0</v>
      </c>
      <c r="S45" s="205">
        <f>$S$44+$Q$45</f>
        <v>1</v>
      </c>
      <c r="T45" s="281">
        <f>$T$44+$R$45</f>
        <v>0</v>
      </c>
      <c r="U45" s="205">
        <f>$U$44+$S$45</f>
        <v>1</v>
      </c>
      <c r="V45" s="281">
        <f>$V$44+$T$45</f>
        <v>0</v>
      </c>
      <c r="W45" s="205">
        <f>$W$44+$U$45</f>
        <v>1</v>
      </c>
      <c r="X45" s="281">
        <f>$X$44+$V$45</f>
        <v>0</v>
      </c>
      <c r="Y45" s="205">
        <f>$Y$44+$W$45</f>
        <v>1</v>
      </c>
      <c r="Z45" s="281">
        <f>$Z$44+$X$45</f>
        <v>0</v>
      </c>
      <c r="AA45" s="205">
        <f>$AA$44+$Y$45</f>
        <v>1</v>
      </c>
      <c r="AB45" s="281">
        <f>$AB$44+$Z$45</f>
        <v>0</v>
      </c>
    </row>
    <row r="46" spans="1:32" ht="15" customHeight="1">
      <c r="A46" s="219">
        <v>1</v>
      </c>
      <c r="B46" s="1064" t="str">
        <f>'06.01-SUBESTAÇÃO E DISTRIBUIÇÃO'!$B$28</f>
        <v>06.01.100.19</v>
      </c>
      <c r="C46" s="1066" t="str">
        <f>'06.01-SUBESTAÇÃO E DISTRIBUIÇÃO'!C$28</f>
        <v>PORTA CORTA-FOGO 180X210X4CM, INCLUSIVE PINTURA EM ESMALTE SINTÉTICO - FORNECIMENTO E INSTALAÇÃO</v>
      </c>
      <c r="D46" s="1068">
        <f>'06.01-SUBESTAÇÃO E DISTRIBUIÇÃO'!H$28</f>
        <v>0</v>
      </c>
      <c r="E46" s="272"/>
      <c r="F46" s="202">
        <f>$E$46*$D$46</f>
        <v>0</v>
      </c>
      <c r="G46" s="203"/>
      <c r="H46" s="279">
        <f>$G$46*$D$46</f>
        <v>0</v>
      </c>
      <c r="I46" s="203"/>
      <c r="J46" s="279">
        <f>$I$46*$D$46</f>
        <v>0</v>
      </c>
      <c r="K46" s="203"/>
      <c r="L46" s="279">
        <f>$K$46*$D$46</f>
        <v>0</v>
      </c>
      <c r="M46" s="203"/>
      <c r="N46" s="279">
        <f>$M$46*$D$46</f>
        <v>0</v>
      </c>
      <c r="O46" s="203">
        <v>1</v>
      </c>
      <c r="P46" s="279">
        <f>$O$46*$D$46</f>
        <v>0</v>
      </c>
      <c r="Q46" s="203"/>
      <c r="R46" s="279">
        <f>$Q$46*$D$46</f>
        <v>0</v>
      </c>
      <c r="S46" s="203"/>
      <c r="T46" s="279">
        <f>$S$46*$D$46</f>
        <v>0</v>
      </c>
      <c r="U46" s="203"/>
      <c r="V46" s="279">
        <f>$U$46*$D$46</f>
        <v>0</v>
      </c>
      <c r="W46" s="203"/>
      <c r="X46" s="279">
        <f>$W$46*$D$46</f>
        <v>0</v>
      </c>
      <c r="Y46" s="203"/>
      <c r="Z46" s="279">
        <f>$Y$46*$D$46</f>
        <v>0</v>
      </c>
      <c r="AA46" s="203"/>
      <c r="AB46" s="279">
        <f>$AA$46*$D$46</f>
        <v>0</v>
      </c>
      <c r="AF46" s="219" t="s">
        <v>2996</v>
      </c>
    </row>
    <row r="47" spans="1:32" ht="15" customHeight="1" thickBot="1">
      <c r="A47" s="219">
        <v>2</v>
      </c>
      <c r="B47" s="1065"/>
      <c r="C47" s="1067"/>
      <c r="D47" s="1067"/>
      <c r="E47" s="280">
        <f>$E$46</f>
        <v>0</v>
      </c>
      <c r="F47" s="204">
        <f>$F$46</f>
        <v>0</v>
      </c>
      <c r="G47" s="205">
        <f>$G$46+$E$47</f>
        <v>0</v>
      </c>
      <c r="H47" s="281">
        <f>$H$46+$F$47</f>
        <v>0</v>
      </c>
      <c r="I47" s="205">
        <f>$I$46+$G$47</f>
        <v>0</v>
      </c>
      <c r="J47" s="281">
        <f>$J$46+$H$47</f>
        <v>0</v>
      </c>
      <c r="K47" s="205">
        <f>$K$46+$I$47</f>
        <v>0</v>
      </c>
      <c r="L47" s="281">
        <f>$L$46+$J$47</f>
        <v>0</v>
      </c>
      <c r="M47" s="205">
        <f>$M$46+$K$47</f>
        <v>0</v>
      </c>
      <c r="N47" s="281">
        <f>$N$46+$L$47</f>
        <v>0</v>
      </c>
      <c r="O47" s="205">
        <f>$O$46+$M$47</f>
        <v>1</v>
      </c>
      <c r="P47" s="281">
        <f>$P$46+$N$47</f>
        <v>0</v>
      </c>
      <c r="Q47" s="205">
        <f>$Q$46+$O$47</f>
        <v>1</v>
      </c>
      <c r="R47" s="281">
        <f>$R$46+$P$47</f>
        <v>0</v>
      </c>
      <c r="S47" s="205">
        <f>$S$46+$Q$47</f>
        <v>1</v>
      </c>
      <c r="T47" s="281">
        <f>$T$46+$R$47</f>
        <v>0</v>
      </c>
      <c r="U47" s="205">
        <f>$U$46+$S$47</f>
        <v>1</v>
      </c>
      <c r="V47" s="281">
        <f>$V$46+$T$47</f>
        <v>0</v>
      </c>
      <c r="W47" s="205">
        <f>$W$46+$U$47</f>
        <v>1</v>
      </c>
      <c r="X47" s="281">
        <f>$X$46+$V$47</f>
        <v>0</v>
      </c>
      <c r="Y47" s="205">
        <f>$Y$46+$W$47</f>
        <v>1</v>
      </c>
      <c r="Z47" s="281">
        <f>$Z$46+$X$47</f>
        <v>0</v>
      </c>
      <c r="AA47" s="205">
        <f>$AA$46+$Y$47</f>
        <v>1</v>
      </c>
      <c r="AB47" s="281">
        <f>$AB$46+$Z$47</f>
        <v>0</v>
      </c>
    </row>
    <row r="48" spans="1:32" ht="15" customHeight="1">
      <c r="A48" s="219">
        <v>1</v>
      </c>
      <c r="B48" s="1064" t="str">
        <f>'06.01-SUBESTAÇÃO E DISTRIBUIÇÃO'!$B$29</f>
        <v>06.01.100.20</v>
      </c>
      <c r="C48" s="1066" t="str">
        <f>'06.01-SUBESTAÇÃO E DISTRIBUIÇÃO'!C$29</f>
        <v>JANELA VENEZIANA EM AÇO CARBONO 1,25 X 0,80m, FABRICADA EM OBRA, COM TELA METÁLICA PARA VENTILAÇÃO DE SUBESTAÇÃO - FABRICAÇÃO E INSTALAÇÃO</v>
      </c>
      <c r="D48" s="1068">
        <f>'06.01-SUBESTAÇÃO E DISTRIBUIÇÃO'!H$29</f>
        <v>0</v>
      </c>
      <c r="E48" s="272"/>
      <c r="F48" s="202">
        <f>$E$48*$D$48</f>
        <v>0</v>
      </c>
      <c r="G48" s="203"/>
      <c r="H48" s="279">
        <f>$G$48*$D$48</f>
        <v>0</v>
      </c>
      <c r="I48" s="203"/>
      <c r="J48" s="279">
        <f>$I$48*$D$48</f>
        <v>0</v>
      </c>
      <c r="K48" s="203"/>
      <c r="L48" s="279">
        <f>$K$48*$D$48</f>
        <v>0</v>
      </c>
      <c r="M48" s="203"/>
      <c r="N48" s="279">
        <f>$M$48*$D$48</f>
        <v>0</v>
      </c>
      <c r="O48" s="203">
        <v>1</v>
      </c>
      <c r="P48" s="279">
        <f>$O$48*$D$48</f>
        <v>0</v>
      </c>
      <c r="Q48" s="203"/>
      <c r="R48" s="279">
        <f>$Q$48*$D$48</f>
        <v>0</v>
      </c>
      <c r="S48" s="203"/>
      <c r="T48" s="279">
        <f>$S$48*$D$48</f>
        <v>0</v>
      </c>
      <c r="U48" s="203"/>
      <c r="V48" s="279">
        <f>$U$48*$D$48</f>
        <v>0</v>
      </c>
      <c r="W48" s="203"/>
      <c r="X48" s="279">
        <f>$W$48*$D$48</f>
        <v>0</v>
      </c>
      <c r="Y48" s="203"/>
      <c r="Z48" s="279">
        <f>$Y$48*$D$48</f>
        <v>0</v>
      </c>
      <c r="AA48" s="203"/>
      <c r="AB48" s="279">
        <f>$AA$48*$D$48</f>
        <v>0</v>
      </c>
      <c r="AF48" s="219" t="s">
        <v>2997</v>
      </c>
    </row>
    <row r="49" spans="1:32" ht="15" customHeight="1" thickBot="1">
      <c r="A49" s="219">
        <v>2</v>
      </c>
      <c r="B49" s="1065"/>
      <c r="C49" s="1067"/>
      <c r="D49" s="1067"/>
      <c r="E49" s="280">
        <f>$E$48</f>
        <v>0</v>
      </c>
      <c r="F49" s="204">
        <f>$F$48</f>
        <v>0</v>
      </c>
      <c r="G49" s="205">
        <f>$G$48+$E$49</f>
        <v>0</v>
      </c>
      <c r="H49" s="281">
        <f>$H$48+$F$49</f>
        <v>0</v>
      </c>
      <c r="I49" s="205">
        <f>$I$48+$G$49</f>
        <v>0</v>
      </c>
      <c r="J49" s="281">
        <f>$J$48+$H$49</f>
        <v>0</v>
      </c>
      <c r="K49" s="205">
        <f>$K$48+$I$49</f>
        <v>0</v>
      </c>
      <c r="L49" s="281">
        <f>$L$48+$J$49</f>
        <v>0</v>
      </c>
      <c r="M49" s="205">
        <f>$M$48+$K$49</f>
        <v>0</v>
      </c>
      <c r="N49" s="281">
        <f>$N$48+$L$49</f>
        <v>0</v>
      </c>
      <c r="O49" s="205">
        <f>$O$48+$M$49</f>
        <v>1</v>
      </c>
      <c r="P49" s="281">
        <f>$P$48+$N$49</f>
        <v>0</v>
      </c>
      <c r="Q49" s="205">
        <f>$Q$48+$O$49</f>
        <v>1</v>
      </c>
      <c r="R49" s="281">
        <f>$R$48+$P$49</f>
        <v>0</v>
      </c>
      <c r="S49" s="205">
        <f>$S$48+$Q$49</f>
        <v>1</v>
      </c>
      <c r="T49" s="281">
        <f>$T$48+$R$49</f>
        <v>0</v>
      </c>
      <c r="U49" s="205">
        <f>$U$48+$S$49</f>
        <v>1</v>
      </c>
      <c r="V49" s="281">
        <f>$V$48+$T$49</f>
        <v>0</v>
      </c>
      <c r="W49" s="205">
        <f>$W$48+$U$49</f>
        <v>1</v>
      </c>
      <c r="X49" s="281">
        <f>$X$48+$V$49</f>
        <v>0</v>
      </c>
      <c r="Y49" s="205">
        <f>$Y$48+$W$49</f>
        <v>1</v>
      </c>
      <c r="Z49" s="281">
        <f>$Z$48+$X$49</f>
        <v>0</v>
      </c>
      <c r="AA49" s="205">
        <f>$AA$48+$Y$49</f>
        <v>1</v>
      </c>
      <c r="AB49" s="281">
        <f>$AB$48+$Z$49</f>
        <v>0</v>
      </c>
    </row>
    <row r="50" spans="1:32" ht="15" customHeight="1">
      <c r="A50" s="219">
        <v>1</v>
      </c>
      <c r="B50" s="1064" t="str">
        <f>'06.01-SUBESTAÇÃO E DISTRIBUIÇÃO'!$B$30</f>
        <v>06.01.100.21</v>
      </c>
      <c r="C50" s="1066" t="str">
        <f>'06.01-SUBESTAÇÃO E DISTRIBUIÇÃO'!C$30</f>
        <v xml:space="preserve">CAIXA ENTERRADA HIDRÁULICA RETANGULAR, EM ALVENARIA COM BLOCOS DE CONCRETO, DIMENSÕES INTERNAS: 0,6X0,6X0,6 M PARA REDE DE DRENAGEM. </v>
      </c>
      <c r="D50" s="1068">
        <f>'06.01-SUBESTAÇÃO E DISTRIBUIÇÃO'!H$30</f>
        <v>0</v>
      </c>
      <c r="E50" s="272"/>
      <c r="F50" s="202">
        <f>$E$50*$D$50</f>
        <v>0</v>
      </c>
      <c r="G50" s="203"/>
      <c r="H50" s="279">
        <f>$G$50*$D$50</f>
        <v>0</v>
      </c>
      <c r="I50" s="203"/>
      <c r="J50" s="279">
        <f>$I$50*$D$50</f>
        <v>0</v>
      </c>
      <c r="K50" s="203"/>
      <c r="L50" s="279">
        <f>$K$50*$D$50</f>
        <v>0</v>
      </c>
      <c r="M50" s="203"/>
      <c r="N50" s="279">
        <f>$M$50*$D$50</f>
        <v>0</v>
      </c>
      <c r="O50" s="203">
        <v>1</v>
      </c>
      <c r="P50" s="279">
        <f>$O$50*$D$50</f>
        <v>0</v>
      </c>
      <c r="Q50" s="203"/>
      <c r="R50" s="279">
        <f>$Q$50*$D$50</f>
        <v>0</v>
      </c>
      <c r="S50" s="203"/>
      <c r="T50" s="279">
        <f>$S$50*$D$50</f>
        <v>0</v>
      </c>
      <c r="U50" s="203"/>
      <c r="V50" s="279">
        <f>$U$50*$D$50</f>
        <v>0</v>
      </c>
      <c r="W50" s="203"/>
      <c r="X50" s="279">
        <f>$W$50*$D$50</f>
        <v>0</v>
      </c>
      <c r="Y50" s="203"/>
      <c r="Z50" s="279">
        <f>$Y$50*$D$50</f>
        <v>0</v>
      </c>
      <c r="AA50" s="203"/>
      <c r="AB50" s="279">
        <f>$AA$50*$D$50</f>
        <v>0</v>
      </c>
      <c r="AF50" s="219" t="s">
        <v>2998</v>
      </c>
    </row>
    <row r="51" spans="1:32" ht="15" customHeight="1" thickBot="1">
      <c r="A51" s="219">
        <v>2</v>
      </c>
      <c r="B51" s="1065"/>
      <c r="C51" s="1067"/>
      <c r="D51" s="1067"/>
      <c r="E51" s="280">
        <f>$E$50</f>
        <v>0</v>
      </c>
      <c r="F51" s="204">
        <f>$F$50</f>
        <v>0</v>
      </c>
      <c r="G51" s="205">
        <f>$G$50+$E$51</f>
        <v>0</v>
      </c>
      <c r="H51" s="281">
        <f>$H$50+$F$51</f>
        <v>0</v>
      </c>
      <c r="I51" s="205">
        <f>$I$50+$G$51</f>
        <v>0</v>
      </c>
      <c r="J51" s="281">
        <f>$J$50+$H$51</f>
        <v>0</v>
      </c>
      <c r="K51" s="205">
        <f>$K$50+$I$51</f>
        <v>0</v>
      </c>
      <c r="L51" s="281">
        <f>$L$50+$J$51</f>
        <v>0</v>
      </c>
      <c r="M51" s="205">
        <f>$M$50+$K$51</f>
        <v>0</v>
      </c>
      <c r="N51" s="281">
        <f>$N$50+$L$51</f>
        <v>0</v>
      </c>
      <c r="O51" s="205">
        <f>$O$50+$M$51</f>
        <v>1</v>
      </c>
      <c r="P51" s="281">
        <f>$P$50+$N$51</f>
        <v>0</v>
      </c>
      <c r="Q51" s="205">
        <f>$Q$50+$O$51</f>
        <v>1</v>
      </c>
      <c r="R51" s="281">
        <f>$R$50+$P$51</f>
        <v>0</v>
      </c>
      <c r="S51" s="205">
        <f>$S$50+$Q$51</f>
        <v>1</v>
      </c>
      <c r="T51" s="281">
        <f>$T$50+$R$51</f>
        <v>0</v>
      </c>
      <c r="U51" s="205">
        <f>$U$50+$S$51</f>
        <v>1</v>
      </c>
      <c r="V51" s="281">
        <f>$V$50+$T$51</f>
        <v>0</v>
      </c>
      <c r="W51" s="205">
        <f>$W$50+$U$51</f>
        <v>1</v>
      </c>
      <c r="X51" s="281">
        <f>$X$50+$V$51</f>
        <v>0</v>
      </c>
      <c r="Y51" s="205">
        <f>$Y$50+$W$51</f>
        <v>1</v>
      </c>
      <c r="Z51" s="281">
        <f>$Z$50+$X$51</f>
        <v>0</v>
      </c>
      <c r="AA51" s="205">
        <f>$AA$50+$Y$51</f>
        <v>1</v>
      </c>
      <c r="AB51" s="281">
        <f>$AB$50+$Z$51</f>
        <v>0</v>
      </c>
    </row>
    <row r="52" spans="1:32" ht="15" customHeight="1">
      <c r="A52" s="219">
        <v>1</v>
      </c>
      <c r="B52" s="1064" t="str">
        <f>'06.01-SUBESTAÇÃO E DISTRIBUIÇÃO'!$B$31</f>
        <v>06.01.100.22</v>
      </c>
      <c r="C52" s="1066" t="str">
        <f>'06.01-SUBESTAÇÃO E DISTRIBUIÇÃO'!C$31</f>
        <v>TAMPÃO PESADO TIPO ZC CEMIG - FORNECIMENTO E INSTALAÇÃO</v>
      </c>
      <c r="D52" s="1068">
        <f>'06.01-SUBESTAÇÃO E DISTRIBUIÇÃO'!H$31</f>
        <v>0</v>
      </c>
      <c r="E52" s="272"/>
      <c r="F52" s="202">
        <f>$E$52*$D$52</f>
        <v>0</v>
      </c>
      <c r="G52" s="203"/>
      <c r="H52" s="279">
        <f>$G$52*$D$52</f>
        <v>0</v>
      </c>
      <c r="I52" s="203"/>
      <c r="J52" s="279">
        <f>$I$52*$D$52</f>
        <v>0</v>
      </c>
      <c r="K52" s="203"/>
      <c r="L52" s="279">
        <f>$K$52*$D$52</f>
        <v>0</v>
      </c>
      <c r="M52" s="203"/>
      <c r="N52" s="279">
        <f>$M$52*$D$52</f>
        <v>0</v>
      </c>
      <c r="O52" s="203">
        <v>1</v>
      </c>
      <c r="P52" s="279">
        <f>$O$52*$D$52</f>
        <v>0</v>
      </c>
      <c r="Q52" s="203"/>
      <c r="R52" s="279">
        <f>$Q$52*$D$52</f>
        <v>0</v>
      </c>
      <c r="S52" s="203"/>
      <c r="T52" s="279">
        <f>$S$52*$D$52</f>
        <v>0</v>
      </c>
      <c r="U52" s="203"/>
      <c r="V52" s="279">
        <f>$U$52*$D$52</f>
        <v>0</v>
      </c>
      <c r="W52" s="203"/>
      <c r="X52" s="279">
        <f>$W$52*$D$52</f>
        <v>0</v>
      </c>
      <c r="Y52" s="203"/>
      <c r="Z52" s="279">
        <f>$Y$52*$D$52</f>
        <v>0</v>
      </c>
      <c r="AA52" s="203"/>
      <c r="AB52" s="279">
        <f>$AA$52*$D$52</f>
        <v>0</v>
      </c>
      <c r="AF52" s="219" t="s">
        <v>2999</v>
      </c>
    </row>
    <row r="53" spans="1:32" ht="15" customHeight="1" thickBot="1">
      <c r="A53" s="219">
        <v>2</v>
      </c>
      <c r="B53" s="1065"/>
      <c r="C53" s="1067"/>
      <c r="D53" s="1067"/>
      <c r="E53" s="280">
        <f>$E$52</f>
        <v>0</v>
      </c>
      <c r="F53" s="204">
        <f>$F$52</f>
        <v>0</v>
      </c>
      <c r="G53" s="205">
        <f>$G$52+$E$53</f>
        <v>0</v>
      </c>
      <c r="H53" s="281">
        <f>$H$52+$F$53</f>
        <v>0</v>
      </c>
      <c r="I53" s="205">
        <f>$I$52+$G$53</f>
        <v>0</v>
      </c>
      <c r="J53" s="281">
        <f>$J$52+$H$53</f>
        <v>0</v>
      </c>
      <c r="K53" s="205">
        <f>$K$52+$I$53</f>
        <v>0</v>
      </c>
      <c r="L53" s="281">
        <f>$L$52+$J$53</f>
        <v>0</v>
      </c>
      <c r="M53" s="205">
        <f>$M$52+$K$53</f>
        <v>0</v>
      </c>
      <c r="N53" s="281">
        <f>$N$52+$L$53</f>
        <v>0</v>
      </c>
      <c r="O53" s="205">
        <f>$O$52+$M$53</f>
        <v>1</v>
      </c>
      <c r="P53" s="281">
        <f>$P$52+$N$53</f>
        <v>0</v>
      </c>
      <c r="Q53" s="205">
        <f>$Q$52+$O$53</f>
        <v>1</v>
      </c>
      <c r="R53" s="281">
        <f>$R$52+$P$53</f>
        <v>0</v>
      </c>
      <c r="S53" s="205">
        <f>$S$52+$Q$53</f>
        <v>1</v>
      </c>
      <c r="T53" s="281">
        <f>$T$52+$R$53</f>
        <v>0</v>
      </c>
      <c r="U53" s="205">
        <f>$U$52+$S$53</f>
        <v>1</v>
      </c>
      <c r="V53" s="281">
        <f>$V$52+$T$53</f>
        <v>0</v>
      </c>
      <c r="W53" s="205">
        <f>$W$52+$U$53</f>
        <v>1</v>
      </c>
      <c r="X53" s="281">
        <f>$X$52+$V$53</f>
        <v>0</v>
      </c>
      <c r="Y53" s="205">
        <f>$Y$52+$W$53</f>
        <v>1</v>
      </c>
      <c r="Z53" s="281">
        <f>$Z$52+$X$53</f>
        <v>0</v>
      </c>
      <c r="AA53" s="205">
        <f>$AA$52+$Y$53</f>
        <v>1</v>
      </c>
      <c r="AB53" s="281">
        <f>$AB$52+$Z$53</f>
        <v>0</v>
      </c>
    </row>
    <row r="54" spans="1:32" ht="15" customHeight="1">
      <c r="A54" s="219">
        <v>1</v>
      </c>
      <c r="B54" s="1064" t="str">
        <f>'06.01-SUBESTAÇÃO E DISTRIBUIÇÃO'!$B$32</f>
        <v>06.01.100.23</v>
      </c>
      <c r="C54" s="1066" t="str">
        <f>'06.01-SUBESTAÇÃO E DISTRIBUIÇÃO'!C$32</f>
        <v>ELETRODUTO DE AÇO GALVANIZADO PESADO, DIÂMETRO DE 100MM (4"), INSTALAÇÃO APARENTE OU SOBRE FORRO COM ABRAÇADEIRA METÁLICA DE CUNHA, TIPO "D", INCLUSIVE ACESSÓRIOS PARA FIXAÇÃO E CONEXÕES</v>
      </c>
      <c r="D54" s="1068">
        <f>'06.01-SUBESTAÇÃO E DISTRIBUIÇÃO'!H$32</f>
        <v>0</v>
      </c>
      <c r="E54" s="272"/>
      <c r="F54" s="202">
        <f>$E$54*$D$54</f>
        <v>0</v>
      </c>
      <c r="G54" s="203"/>
      <c r="H54" s="279">
        <f>$G$54*$D$54</f>
        <v>0</v>
      </c>
      <c r="I54" s="203"/>
      <c r="J54" s="279">
        <f>$I$54*$D$54</f>
        <v>0</v>
      </c>
      <c r="K54" s="203"/>
      <c r="L54" s="279">
        <f>$K$54*$D$54</f>
        <v>0</v>
      </c>
      <c r="M54" s="203"/>
      <c r="N54" s="279">
        <f>$M$54*$D$54</f>
        <v>0</v>
      </c>
      <c r="O54" s="203">
        <v>1</v>
      </c>
      <c r="P54" s="279">
        <f>$O$54*$D$54</f>
        <v>0</v>
      </c>
      <c r="Q54" s="203"/>
      <c r="R54" s="279">
        <f>$Q$54*$D$54</f>
        <v>0</v>
      </c>
      <c r="S54" s="203"/>
      <c r="T54" s="279">
        <f>$S$54*$D$54</f>
        <v>0</v>
      </c>
      <c r="U54" s="203"/>
      <c r="V54" s="279">
        <f>$U$54*$D$54</f>
        <v>0</v>
      </c>
      <c r="W54" s="203"/>
      <c r="X54" s="279">
        <f>$W$54*$D$54</f>
        <v>0</v>
      </c>
      <c r="Y54" s="203"/>
      <c r="Z54" s="279">
        <f>$Y$54*$D$54</f>
        <v>0</v>
      </c>
      <c r="AA54" s="203"/>
      <c r="AB54" s="279">
        <f>$AA$54*$D$54</f>
        <v>0</v>
      </c>
      <c r="AF54" s="219" t="s">
        <v>3000</v>
      </c>
    </row>
    <row r="55" spans="1:32" ht="15" customHeight="1" thickBot="1">
      <c r="A55" s="219">
        <v>2</v>
      </c>
      <c r="B55" s="1065"/>
      <c r="C55" s="1067"/>
      <c r="D55" s="1067"/>
      <c r="E55" s="280">
        <f>$E$54</f>
        <v>0</v>
      </c>
      <c r="F55" s="204">
        <f>$F$54</f>
        <v>0</v>
      </c>
      <c r="G55" s="205">
        <f>$G$54+$E$55</f>
        <v>0</v>
      </c>
      <c r="H55" s="281">
        <f>$H$54+$F$55</f>
        <v>0</v>
      </c>
      <c r="I55" s="205">
        <f>$I$54+$G$55</f>
        <v>0</v>
      </c>
      <c r="J55" s="281">
        <f>$J$54+$H$55</f>
        <v>0</v>
      </c>
      <c r="K55" s="205">
        <f>$K$54+$I$55</f>
        <v>0</v>
      </c>
      <c r="L55" s="281">
        <f>$L$54+$J$55</f>
        <v>0</v>
      </c>
      <c r="M55" s="205">
        <f>$M$54+$K$55</f>
        <v>0</v>
      </c>
      <c r="N55" s="281">
        <f>$N$54+$L$55</f>
        <v>0</v>
      </c>
      <c r="O55" s="205">
        <f>$O$54+$M$55</f>
        <v>1</v>
      </c>
      <c r="P55" s="281">
        <f>$P$54+$N$55</f>
        <v>0</v>
      </c>
      <c r="Q55" s="205">
        <f>$Q$54+$O$55</f>
        <v>1</v>
      </c>
      <c r="R55" s="281">
        <f>$R$54+$P$55</f>
        <v>0</v>
      </c>
      <c r="S55" s="205">
        <f>$S$54+$Q$55</f>
        <v>1</v>
      </c>
      <c r="T55" s="281">
        <f>$T$54+$R$55</f>
        <v>0</v>
      </c>
      <c r="U55" s="205">
        <f>$U$54+$S$55</f>
        <v>1</v>
      </c>
      <c r="V55" s="281">
        <f>$V$54+$T$55</f>
        <v>0</v>
      </c>
      <c r="W55" s="205">
        <f>$W$54+$U$55</f>
        <v>1</v>
      </c>
      <c r="X55" s="281">
        <f>$X$54+$V$55</f>
        <v>0</v>
      </c>
      <c r="Y55" s="205">
        <f>$Y$54+$W$55</f>
        <v>1</v>
      </c>
      <c r="Z55" s="281">
        <f>$Z$54+$X$55</f>
        <v>0</v>
      </c>
      <c r="AA55" s="205">
        <f>$AA$54+$Y$55</f>
        <v>1</v>
      </c>
      <c r="AB55" s="281">
        <f>$AB$54+$Z$55</f>
        <v>0</v>
      </c>
    </row>
    <row r="56" spans="1:32" ht="15" customHeight="1">
      <c r="A56" s="219">
        <v>1</v>
      </c>
      <c r="B56" s="1064" t="str">
        <f>'06.01-SUBESTAÇÃO E DISTRIBUIÇÃO'!$B$33</f>
        <v>06.01.100.24</v>
      </c>
      <c r="C56" s="1066" t="str">
        <f>'06.01-SUBESTAÇÃO E DISTRIBUIÇÃO'!C$33</f>
        <v>CABO COBRE XLPE 25MM² 15KV, INSTALADO EM RAMAL DE ENTRADA PARA SUBESTAÇÃO</v>
      </c>
      <c r="D56" s="1068">
        <f>'06.01-SUBESTAÇÃO E DISTRIBUIÇÃO'!H$33</f>
        <v>0</v>
      </c>
      <c r="E56" s="272"/>
      <c r="F56" s="202">
        <f>$E$56*$D$56</f>
        <v>0</v>
      </c>
      <c r="G56" s="203"/>
      <c r="H56" s="279">
        <f>$G$56*$D$56</f>
        <v>0</v>
      </c>
      <c r="I56" s="203"/>
      <c r="J56" s="279">
        <f>$I$56*$D$56</f>
        <v>0</v>
      </c>
      <c r="K56" s="203"/>
      <c r="L56" s="279">
        <f>$K$56*$D$56</f>
        <v>0</v>
      </c>
      <c r="M56" s="203"/>
      <c r="N56" s="279">
        <f>$M$56*$D$56</f>
        <v>0</v>
      </c>
      <c r="O56" s="203">
        <v>1</v>
      </c>
      <c r="P56" s="279">
        <f>$O$56*$D$56</f>
        <v>0</v>
      </c>
      <c r="Q56" s="203"/>
      <c r="R56" s="279">
        <f>$Q$56*$D$56</f>
        <v>0</v>
      </c>
      <c r="S56" s="203"/>
      <c r="T56" s="279">
        <f>$S$56*$D$56</f>
        <v>0</v>
      </c>
      <c r="U56" s="203"/>
      <c r="V56" s="279">
        <f>$U$56*$D$56</f>
        <v>0</v>
      </c>
      <c r="W56" s="203"/>
      <c r="X56" s="279">
        <f>$W$56*$D$56</f>
        <v>0</v>
      </c>
      <c r="Y56" s="203"/>
      <c r="Z56" s="279">
        <f>$Y$56*$D$56</f>
        <v>0</v>
      </c>
      <c r="AA56" s="203"/>
      <c r="AB56" s="279">
        <f>$AA$56*$D$56</f>
        <v>0</v>
      </c>
      <c r="AF56" s="219" t="s">
        <v>3001</v>
      </c>
    </row>
    <row r="57" spans="1:32" ht="15" customHeight="1" thickBot="1">
      <c r="A57" s="219">
        <v>2</v>
      </c>
      <c r="B57" s="1065"/>
      <c r="C57" s="1067"/>
      <c r="D57" s="1067"/>
      <c r="E57" s="280">
        <f>$E$56</f>
        <v>0</v>
      </c>
      <c r="F57" s="204">
        <f>$F$56</f>
        <v>0</v>
      </c>
      <c r="G57" s="205">
        <f>$G$56+$E$57</f>
        <v>0</v>
      </c>
      <c r="H57" s="281">
        <f>$H$56+$F$57</f>
        <v>0</v>
      </c>
      <c r="I57" s="205">
        <f>$I$56+$G$57</f>
        <v>0</v>
      </c>
      <c r="J57" s="281">
        <f>$J$56+$H$57</f>
        <v>0</v>
      </c>
      <c r="K57" s="205">
        <f>$K$56+$I$57</f>
        <v>0</v>
      </c>
      <c r="L57" s="281">
        <f>$L$56+$J$57</f>
        <v>0</v>
      </c>
      <c r="M57" s="205">
        <f>$M$56+$K$57</f>
        <v>0</v>
      </c>
      <c r="N57" s="281">
        <f>$N$56+$L$57</f>
        <v>0</v>
      </c>
      <c r="O57" s="205">
        <f>$O$56+$M$57</f>
        <v>1</v>
      </c>
      <c r="P57" s="281">
        <f>$P$56+$N$57</f>
        <v>0</v>
      </c>
      <c r="Q57" s="205">
        <f>$Q$56+$O$57</f>
        <v>1</v>
      </c>
      <c r="R57" s="281">
        <f>$R$56+$P$57</f>
        <v>0</v>
      </c>
      <c r="S57" s="205">
        <f>$S$56+$Q$57</f>
        <v>1</v>
      </c>
      <c r="T57" s="281">
        <f>$T$56+$R$57</f>
        <v>0</v>
      </c>
      <c r="U57" s="205">
        <f>$U$56+$S$57</f>
        <v>1</v>
      </c>
      <c r="V57" s="281">
        <f>$V$56+$T$57</f>
        <v>0</v>
      </c>
      <c r="W57" s="205">
        <f>$W$56+$U$57</f>
        <v>1</v>
      </c>
      <c r="X57" s="281">
        <f>$X$56+$V$57</f>
        <v>0</v>
      </c>
      <c r="Y57" s="205">
        <f>$Y$56+$W$57</f>
        <v>1</v>
      </c>
      <c r="Z57" s="281">
        <f>$Z$56+$X$57</f>
        <v>0</v>
      </c>
      <c r="AA57" s="205">
        <f>$AA$56+$Y$57</f>
        <v>1</v>
      </c>
      <c r="AB57" s="281">
        <f>$AB$56+$Z$57</f>
        <v>0</v>
      </c>
    </row>
    <row r="58" spans="1:32" ht="15" customHeight="1">
      <c r="A58" s="219">
        <v>1</v>
      </c>
      <c r="B58" s="1064" t="str">
        <f>'06.01-SUBESTAÇÃO E DISTRIBUIÇÃO'!$B$34</f>
        <v>06.01.100.25</v>
      </c>
      <c r="C58" s="1066" t="str">
        <f>'06.01-SUBESTAÇÃO E DISTRIBUIÇÃO'!C$34</f>
        <v>ESCAVAÇÃO MANUAL DE VALA. AF_09/2024</v>
      </c>
      <c r="D58" s="1068">
        <f>'06.01-SUBESTAÇÃO E DISTRIBUIÇÃO'!H$34</f>
        <v>0</v>
      </c>
      <c r="E58" s="272"/>
      <c r="F58" s="202">
        <f>$E$58*$D$58</f>
        <v>0</v>
      </c>
      <c r="G58" s="203"/>
      <c r="H58" s="279">
        <f>$G$58*$D$58</f>
        <v>0</v>
      </c>
      <c r="I58" s="203"/>
      <c r="J58" s="279">
        <f>$I$58*$D$58</f>
        <v>0</v>
      </c>
      <c r="K58" s="203"/>
      <c r="L58" s="279">
        <f>$K$58*$D$58</f>
        <v>0</v>
      </c>
      <c r="M58" s="203"/>
      <c r="N58" s="279">
        <f>$M$58*$D$58</f>
        <v>0</v>
      </c>
      <c r="O58" s="203">
        <v>1</v>
      </c>
      <c r="P58" s="279">
        <f>$O$58*$D$58</f>
        <v>0</v>
      </c>
      <c r="Q58" s="203"/>
      <c r="R58" s="279">
        <f>$Q$58*$D$58</f>
        <v>0</v>
      </c>
      <c r="S58" s="203"/>
      <c r="T58" s="279">
        <f>$S$58*$D$58</f>
        <v>0</v>
      </c>
      <c r="U58" s="203"/>
      <c r="V58" s="279">
        <f>$U$58*$D$58</f>
        <v>0</v>
      </c>
      <c r="W58" s="203"/>
      <c r="X58" s="279">
        <f>$W$58*$D$58</f>
        <v>0</v>
      </c>
      <c r="Y58" s="203"/>
      <c r="Z58" s="279">
        <f>$Y$58*$D$58</f>
        <v>0</v>
      </c>
      <c r="AA58" s="203"/>
      <c r="AB58" s="279">
        <f>$AA$58*$D$58</f>
        <v>0</v>
      </c>
      <c r="AF58" s="219" t="s">
        <v>3002</v>
      </c>
    </row>
    <row r="59" spans="1:32" ht="15" customHeight="1" thickBot="1">
      <c r="A59" s="219">
        <v>2</v>
      </c>
      <c r="B59" s="1065"/>
      <c r="C59" s="1067"/>
      <c r="D59" s="1067"/>
      <c r="E59" s="280">
        <f>$E$58</f>
        <v>0</v>
      </c>
      <c r="F59" s="204">
        <f>$F$58</f>
        <v>0</v>
      </c>
      <c r="G59" s="205">
        <f>$G$58+$E$59</f>
        <v>0</v>
      </c>
      <c r="H59" s="281">
        <f>$H$58+$F$59</f>
        <v>0</v>
      </c>
      <c r="I59" s="205">
        <f>$I$58+$G$59</f>
        <v>0</v>
      </c>
      <c r="J59" s="281">
        <f>$J$58+$H$59</f>
        <v>0</v>
      </c>
      <c r="K59" s="205">
        <f>$K$58+$I$59</f>
        <v>0</v>
      </c>
      <c r="L59" s="281">
        <f>$L$58+$J$59</f>
        <v>0</v>
      </c>
      <c r="M59" s="205">
        <f>$M$58+$K$59</f>
        <v>0</v>
      </c>
      <c r="N59" s="281">
        <f>$N$58+$L$59</f>
        <v>0</v>
      </c>
      <c r="O59" s="205">
        <f>$O$58+$M$59</f>
        <v>1</v>
      </c>
      <c r="P59" s="281">
        <f>$P$58+$N$59</f>
        <v>0</v>
      </c>
      <c r="Q59" s="205">
        <f>$Q$58+$O$59</f>
        <v>1</v>
      </c>
      <c r="R59" s="281">
        <f>$R$58+$P$59</f>
        <v>0</v>
      </c>
      <c r="S59" s="205">
        <f>$S$58+$Q$59</f>
        <v>1</v>
      </c>
      <c r="T59" s="281">
        <f>$T$58+$R$59</f>
        <v>0</v>
      </c>
      <c r="U59" s="205">
        <f>$U$58+$S$59</f>
        <v>1</v>
      </c>
      <c r="V59" s="281">
        <f>$V$58+$T$59</f>
        <v>0</v>
      </c>
      <c r="W59" s="205">
        <f>$W$58+$U$59</f>
        <v>1</v>
      </c>
      <c r="X59" s="281">
        <f>$X$58+$V$59</f>
        <v>0</v>
      </c>
      <c r="Y59" s="205">
        <f>$Y$58+$W$59</f>
        <v>1</v>
      </c>
      <c r="Z59" s="281">
        <f>$Z$58+$X$59</f>
        <v>0</v>
      </c>
      <c r="AA59" s="205">
        <f>$AA$58+$Y$59</f>
        <v>1</v>
      </c>
      <c r="AB59" s="281">
        <f>$AB$58+$Z$59</f>
        <v>0</v>
      </c>
    </row>
    <row r="60" spans="1:32" ht="15" customHeight="1">
      <c r="A60" s="219">
        <v>1</v>
      </c>
      <c r="B60" s="1064" t="str">
        <f>'06.01-SUBESTAÇÃO E DISTRIBUIÇÃO'!$B$35</f>
        <v>06.01.100.26</v>
      </c>
      <c r="C60" s="1066" t="str">
        <f>'06.01-SUBESTAÇÃO E DISTRIBUIÇÃO'!C$35</f>
        <v>CORDOALHA DE COBRE NU 70 MM², ENTERRADA - FORNECIMENTO E INSTALAÇÃO. AF_08/2023</v>
      </c>
      <c r="D60" s="1068">
        <f>'06.01-SUBESTAÇÃO E DISTRIBUIÇÃO'!H$35</f>
        <v>0</v>
      </c>
      <c r="E60" s="272"/>
      <c r="F60" s="202">
        <f>$E$60*$D$60</f>
        <v>0</v>
      </c>
      <c r="G60" s="203"/>
      <c r="H60" s="279">
        <f>$G$60*$D$60</f>
        <v>0</v>
      </c>
      <c r="I60" s="203"/>
      <c r="J60" s="279">
        <f>$I$60*$D$60</f>
        <v>0</v>
      </c>
      <c r="K60" s="203"/>
      <c r="L60" s="279">
        <f>$K$60*$D$60</f>
        <v>0</v>
      </c>
      <c r="M60" s="203"/>
      <c r="N60" s="279">
        <f>$M$60*$D$60</f>
        <v>0</v>
      </c>
      <c r="O60" s="203">
        <v>1</v>
      </c>
      <c r="P60" s="279">
        <f>$O$60*$D$60</f>
        <v>0</v>
      </c>
      <c r="Q60" s="203"/>
      <c r="R60" s="279">
        <f>$Q$60*$D$60</f>
        <v>0</v>
      </c>
      <c r="S60" s="203"/>
      <c r="T60" s="279">
        <f>$S$60*$D$60</f>
        <v>0</v>
      </c>
      <c r="U60" s="203"/>
      <c r="V60" s="279">
        <f>$U$60*$D$60</f>
        <v>0</v>
      </c>
      <c r="W60" s="203"/>
      <c r="X60" s="279">
        <f>$W$60*$D$60</f>
        <v>0</v>
      </c>
      <c r="Y60" s="203"/>
      <c r="Z60" s="279">
        <f>$Y$60*$D$60</f>
        <v>0</v>
      </c>
      <c r="AA60" s="203"/>
      <c r="AB60" s="279">
        <f>$AA$60*$D$60</f>
        <v>0</v>
      </c>
      <c r="AF60" s="219" t="s">
        <v>3003</v>
      </c>
    </row>
    <row r="61" spans="1:32" ht="15" customHeight="1" thickBot="1">
      <c r="A61" s="219">
        <v>2</v>
      </c>
      <c r="B61" s="1065"/>
      <c r="C61" s="1067"/>
      <c r="D61" s="1067"/>
      <c r="E61" s="280">
        <f>$E$60</f>
        <v>0</v>
      </c>
      <c r="F61" s="204">
        <f>$F$60</f>
        <v>0</v>
      </c>
      <c r="G61" s="205">
        <f>$G$60+$E$61</f>
        <v>0</v>
      </c>
      <c r="H61" s="281">
        <f>$H$60+$F$61</f>
        <v>0</v>
      </c>
      <c r="I61" s="205">
        <f>$I$60+$G$61</f>
        <v>0</v>
      </c>
      <c r="J61" s="281">
        <f>$J$60+$H$61</f>
        <v>0</v>
      </c>
      <c r="K61" s="205">
        <f>$K$60+$I$61</f>
        <v>0</v>
      </c>
      <c r="L61" s="281">
        <f>$L$60+$J$61</f>
        <v>0</v>
      </c>
      <c r="M61" s="205">
        <f>$M$60+$K$61</f>
        <v>0</v>
      </c>
      <c r="N61" s="281">
        <f>$N$60+$L$61</f>
        <v>0</v>
      </c>
      <c r="O61" s="205">
        <f>$O$60+$M$61</f>
        <v>1</v>
      </c>
      <c r="P61" s="281">
        <f>$P$60+$N$61</f>
        <v>0</v>
      </c>
      <c r="Q61" s="205">
        <f>$Q$60+$O$61</f>
        <v>1</v>
      </c>
      <c r="R61" s="281">
        <f>$R$60+$P$61</f>
        <v>0</v>
      </c>
      <c r="S61" s="205">
        <f>$S$60+$Q$61</f>
        <v>1</v>
      </c>
      <c r="T61" s="281">
        <f>$T$60+$R$61</f>
        <v>0</v>
      </c>
      <c r="U61" s="205">
        <f>$U$60+$S$61</f>
        <v>1</v>
      </c>
      <c r="V61" s="281">
        <f>$V$60+$T$61</f>
        <v>0</v>
      </c>
      <c r="W61" s="205">
        <f>$W$60+$U$61</f>
        <v>1</v>
      </c>
      <c r="X61" s="281">
        <f>$X$60+$V$61</f>
        <v>0</v>
      </c>
      <c r="Y61" s="205">
        <f>$Y$60+$W$61</f>
        <v>1</v>
      </c>
      <c r="Z61" s="281">
        <f>$Z$60+$X$61</f>
        <v>0</v>
      </c>
      <c r="AA61" s="205">
        <f>$AA$60+$Y$61</f>
        <v>1</v>
      </c>
      <c r="AB61" s="281">
        <f>$AB$60+$Z$61</f>
        <v>0</v>
      </c>
    </row>
    <row r="62" spans="1:32" ht="15" customHeight="1">
      <c r="A62" s="219">
        <v>1</v>
      </c>
      <c r="B62" s="1064" t="str">
        <f>'06.01-SUBESTAÇÃO E DISTRIBUIÇÃO'!$B$36</f>
        <v>06.01.100.27</v>
      </c>
      <c r="C62" s="1066" t="str">
        <f>'06.01-SUBESTAÇÃO E DISTRIBUIÇÃO'!C$36</f>
        <v>REATERRO MANUAL DE VALAS, COM COMPACTADOR DE SOLOS DE PERCUSSÃO. AF_08/2023</v>
      </c>
      <c r="D62" s="1068">
        <f>'06.01-SUBESTAÇÃO E DISTRIBUIÇÃO'!H$36</f>
        <v>0</v>
      </c>
      <c r="E62" s="272"/>
      <c r="F62" s="202">
        <f>$E$62*$D$62</f>
        <v>0</v>
      </c>
      <c r="G62" s="203"/>
      <c r="H62" s="279">
        <f>$G$62*$D$62</f>
        <v>0</v>
      </c>
      <c r="I62" s="203"/>
      <c r="J62" s="279">
        <f>$I$62*$D$62</f>
        <v>0</v>
      </c>
      <c r="K62" s="203"/>
      <c r="L62" s="279">
        <f>$K$62*$D$62</f>
        <v>0</v>
      </c>
      <c r="M62" s="203"/>
      <c r="N62" s="279">
        <f>$M$62*$D$62</f>
        <v>0</v>
      </c>
      <c r="O62" s="203">
        <v>1</v>
      </c>
      <c r="P62" s="279">
        <f>$O$62*$D$62</f>
        <v>0</v>
      </c>
      <c r="Q62" s="203"/>
      <c r="R62" s="279">
        <f>$Q$62*$D$62</f>
        <v>0</v>
      </c>
      <c r="S62" s="203"/>
      <c r="T62" s="279">
        <f>$S$62*$D$62</f>
        <v>0</v>
      </c>
      <c r="U62" s="203"/>
      <c r="V62" s="279">
        <f>$U$62*$D$62</f>
        <v>0</v>
      </c>
      <c r="W62" s="203"/>
      <c r="X62" s="279">
        <f>$W$62*$D$62</f>
        <v>0</v>
      </c>
      <c r="Y62" s="203"/>
      <c r="Z62" s="279">
        <f>$Y$62*$D$62</f>
        <v>0</v>
      </c>
      <c r="AA62" s="203"/>
      <c r="AB62" s="279">
        <f>$AA$62*$D$62</f>
        <v>0</v>
      </c>
      <c r="AF62" s="219" t="s">
        <v>3004</v>
      </c>
    </row>
    <row r="63" spans="1:32" ht="15" customHeight="1" thickBot="1">
      <c r="A63" s="219">
        <v>2</v>
      </c>
      <c r="B63" s="1065"/>
      <c r="C63" s="1067"/>
      <c r="D63" s="1067"/>
      <c r="E63" s="280">
        <f>$E$62</f>
        <v>0</v>
      </c>
      <c r="F63" s="204">
        <f>$F$62</f>
        <v>0</v>
      </c>
      <c r="G63" s="205">
        <f>$G$62+$E$63</f>
        <v>0</v>
      </c>
      <c r="H63" s="281">
        <f>$H$62+$F$63</f>
        <v>0</v>
      </c>
      <c r="I63" s="205">
        <f>$I$62+$G$63</f>
        <v>0</v>
      </c>
      <c r="J63" s="281">
        <f>$J$62+$H$63</f>
        <v>0</v>
      </c>
      <c r="K63" s="205">
        <f>$K$62+$I$63</f>
        <v>0</v>
      </c>
      <c r="L63" s="281">
        <f>$L$62+$J$63</f>
        <v>0</v>
      </c>
      <c r="M63" s="205">
        <f>$M$62+$K$63</f>
        <v>0</v>
      </c>
      <c r="N63" s="281">
        <f>$N$62+$L$63</f>
        <v>0</v>
      </c>
      <c r="O63" s="205">
        <f>$O$62+$M$63</f>
        <v>1</v>
      </c>
      <c r="P63" s="281">
        <f>$P$62+$N$63</f>
        <v>0</v>
      </c>
      <c r="Q63" s="205">
        <f>$Q$62+$O$63</f>
        <v>1</v>
      </c>
      <c r="R63" s="281">
        <f>$R$62+$P$63</f>
        <v>0</v>
      </c>
      <c r="S63" s="205">
        <f>$S$62+$Q$63</f>
        <v>1</v>
      </c>
      <c r="T63" s="281">
        <f>$T$62+$R$63</f>
        <v>0</v>
      </c>
      <c r="U63" s="205">
        <f>$U$62+$S$63</f>
        <v>1</v>
      </c>
      <c r="V63" s="281">
        <f>$V$62+$T$63</f>
        <v>0</v>
      </c>
      <c r="W63" s="205">
        <f>$W$62+$U$63</f>
        <v>1</v>
      </c>
      <c r="X63" s="281">
        <f>$X$62+$V$63</f>
        <v>0</v>
      </c>
      <c r="Y63" s="205">
        <f>$Y$62+$W$63</f>
        <v>1</v>
      </c>
      <c r="Z63" s="281">
        <f>$Z$62+$X$63</f>
        <v>0</v>
      </c>
      <c r="AA63" s="205">
        <f>$AA$62+$Y$63</f>
        <v>1</v>
      </c>
      <c r="AB63" s="281">
        <f>$AB$62+$Z$63</f>
        <v>0</v>
      </c>
    </row>
    <row r="64" spans="1:32" ht="15" customHeight="1">
      <c r="A64" s="219">
        <v>1</v>
      </c>
      <c r="B64" s="1064" t="str">
        <f>'06.01-SUBESTAÇÃO E DISTRIBUIÇÃO'!$B$37</f>
        <v>06.01.100.28</v>
      </c>
      <c r="C64" s="1066" t="str">
        <f>'06.01-SUBESTAÇÃO E DISTRIBUIÇÃO'!C$37</f>
        <v>CAIXA DE INSPEÇÃO DE ATERRAMENTO/SPDA, 30 CM DE DIÂMETRO EM PVC, COM TAMPA EM FERRO FUNDIDO - FORNECIMENTO E INSTALAÇÃO</v>
      </c>
      <c r="D64" s="1068">
        <f>'06.01-SUBESTAÇÃO E DISTRIBUIÇÃO'!H$37</f>
        <v>0</v>
      </c>
      <c r="E64" s="272"/>
      <c r="F64" s="202">
        <f>$E$64*$D$64</f>
        <v>0</v>
      </c>
      <c r="G64" s="203"/>
      <c r="H64" s="279">
        <f>$G$64*$D$64</f>
        <v>0</v>
      </c>
      <c r="I64" s="203"/>
      <c r="J64" s="279">
        <f>$I$64*$D$64</f>
        <v>0</v>
      </c>
      <c r="K64" s="203"/>
      <c r="L64" s="279">
        <f>$K$64*$D$64</f>
        <v>0</v>
      </c>
      <c r="M64" s="203"/>
      <c r="N64" s="279">
        <f>$M$64*$D$64</f>
        <v>0</v>
      </c>
      <c r="O64" s="203">
        <v>1</v>
      </c>
      <c r="P64" s="279">
        <f>$O$64*$D$64</f>
        <v>0</v>
      </c>
      <c r="Q64" s="203"/>
      <c r="R64" s="279">
        <f>$Q$64*$D$64</f>
        <v>0</v>
      </c>
      <c r="S64" s="203"/>
      <c r="T64" s="279">
        <f>$S$64*$D$64</f>
        <v>0</v>
      </c>
      <c r="U64" s="203"/>
      <c r="V64" s="279">
        <f>$U$64*$D$64</f>
        <v>0</v>
      </c>
      <c r="W64" s="203"/>
      <c r="X64" s="279">
        <f>$W$64*$D$64</f>
        <v>0</v>
      </c>
      <c r="Y64" s="203"/>
      <c r="Z64" s="279">
        <f>$Y$64*$D$64</f>
        <v>0</v>
      </c>
      <c r="AA64" s="203"/>
      <c r="AB64" s="279">
        <f>$AA$64*$D$64</f>
        <v>0</v>
      </c>
      <c r="AF64" s="219" t="s">
        <v>3005</v>
      </c>
    </row>
    <row r="65" spans="1:32" ht="15" customHeight="1" thickBot="1">
      <c r="A65" s="219">
        <v>2</v>
      </c>
      <c r="B65" s="1065"/>
      <c r="C65" s="1067"/>
      <c r="D65" s="1067"/>
      <c r="E65" s="280">
        <f>$E$64</f>
        <v>0</v>
      </c>
      <c r="F65" s="204">
        <f>$F$64</f>
        <v>0</v>
      </c>
      <c r="G65" s="205">
        <f>$G$64+$E$65</f>
        <v>0</v>
      </c>
      <c r="H65" s="281">
        <f>$H$64+$F$65</f>
        <v>0</v>
      </c>
      <c r="I65" s="205">
        <f>$I$64+$G$65</f>
        <v>0</v>
      </c>
      <c r="J65" s="281">
        <f>$J$64+$H$65</f>
        <v>0</v>
      </c>
      <c r="K65" s="205">
        <f>$K$64+$I$65</f>
        <v>0</v>
      </c>
      <c r="L65" s="281">
        <f>$L$64+$J$65</f>
        <v>0</v>
      </c>
      <c r="M65" s="205">
        <f>$M$64+$K$65</f>
        <v>0</v>
      </c>
      <c r="N65" s="281">
        <f>$N$64+$L$65</f>
        <v>0</v>
      </c>
      <c r="O65" s="205">
        <f>$O$64+$M$65</f>
        <v>1</v>
      </c>
      <c r="P65" s="281">
        <f>$P$64+$N$65</f>
        <v>0</v>
      </c>
      <c r="Q65" s="205">
        <f>$Q$64+$O$65</f>
        <v>1</v>
      </c>
      <c r="R65" s="281">
        <f>$R$64+$P$65</f>
        <v>0</v>
      </c>
      <c r="S65" s="205">
        <f>$S$64+$Q$65</f>
        <v>1</v>
      </c>
      <c r="T65" s="281">
        <f>$T$64+$R$65</f>
        <v>0</v>
      </c>
      <c r="U65" s="205">
        <f>$U$64+$S$65</f>
        <v>1</v>
      </c>
      <c r="V65" s="281">
        <f>$V$64+$T$65</f>
        <v>0</v>
      </c>
      <c r="W65" s="205">
        <f>$W$64+$U$65</f>
        <v>1</v>
      </c>
      <c r="X65" s="281">
        <f>$X$64+$V$65</f>
        <v>0</v>
      </c>
      <c r="Y65" s="205">
        <f>$Y$64+$W$65</f>
        <v>1</v>
      </c>
      <c r="Z65" s="281">
        <f>$Z$64+$X$65</f>
        <v>0</v>
      </c>
      <c r="AA65" s="205">
        <f>$AA$64+$Y$65</f>
        <v>1</v>
      </c>
      <c r="AB65" s="281">
        <f>$AB$64+$Z$65</f>
        <v>0</v>
      </c>
    </row>
    <row r="66" spans="1:32" ht="15" customHeight="1" thickBot="1">
      <c r="A66" s="219">
        <v>1</v>
      </c>
      <c r="B66" s="1050" t="str">
        <f>'06.01-SUBESTAÇÃO E DISTRIBUIÇÃO'!$B$38</f>
        <v>06.01.100.29</v>
      </c>
      <c r="C66" s="1048" t="str">
        <f>'06.01-SUBESTAÇÃO E DISTRIBUIÇÃO'!$C$38</f>
        <v>TRANSFORMADOR PEDESTAL 500KVA, 60 HZ, CLASSE 15KV, EM ÓLEO MINERAL, HOMOLOGADO CEMIG - FORNECIMENTO E INSTALAÇÃO</v>
      </c>
      <c r="D66" s="1049">
        <f>'06.01-SUBESTAÇÃO E DISTRIBUIÇÃO'!$H$38</f>
        <v>0</v>
      </c>
      <c r="E66" s="272"/>
      <c r="F66" s="273">
        <f>$E$66*$D$66</f>
        <v>0</v>
      </c>
      <c r="G66" s="203"/>
      <c r="H66" s="274">
        <f>$G$66*$D$66</f>
        <v>0</v>
      </c>
      <c r="I66" s="203"/>
      <c r="J66" s="274">
        <f>$I$66*$D$66</f>
        <v>0</v>
      </c>
      <c r="K66" s="203"/>
      <c r="L66" s="274">
        <f>$K$66*$D$66</f>
        <v>0</v>
      </c>
      <c r="M66" s="203"/>
      <c r="N66" s="274">
        <f>$M$66*$D$66</f>
        <v>0</v>
      </c>
      <c r="O66" s="203">
        <v>1</v>
      </c>
      <c r="P66" s="274">
        <f>$O$66*$D$66</f>
        <v>0</v>
      </c>
      <c r="Q66" s="203"/>
      <c r="R66" s="274">
        <f>$Q$66*$D$66</f>
        <v>0</v>
      </c>
      <c r="S66" s="203"/>
      <c r="T66" s="274">
        <f>$S$66*$D$66</f>
        <v>0</v>
      </c>
      <c r="U66" s="203"/>
      <c r="V66" s="274">
        <f>$U$66*$D$66</f>
        <v>0</v>
      </c>
      <c r="W66" s="203"/>
      <c r="X66" s="274">
        <f>$W$66*$D$66</f>
        <v>0</v>
      </c>
      <c r="Y66" s="203"/>
      <c r="Z66" s="274">
        <f>$Y$66*$D$66</f>
        <v>0</v>
      </c>
      <c r="AA66" s="203"/>
      <c r="AB66" s="274">
        <f>$AA$66*$D$66</f>
        <v>0</v>
      </c>
      <c r="AF66" s="219" t="s">
        <v>3006</v>
      </c>
    </row>
    <row r="67" spans="1:32" ht="15" customHeight="1" thickBot="1">
      <c r="A67" s="219">
        <v>2</v>
      </c>
      <c r="B67" s="1051"/>
      <c r="C67" s="1048"/>
      <c r="D67" s="1049"/>
      <c r="E67" s="275">
        <f>$E$66</f>
        <v>0</v>
      </c>
      <c r="F67" s="276">
        <f>$F$66</f>
        <v>0</v>
      </c>
      <c r="G67" s="277">
        <f>$G$66+$E$67</f>
        <v>0</v>
      </c>
      <c r="H67" s="278">
        <f>$H$66+$F$67</f>
        <v>0</v>
      </c>
      <c r="I67" s="277">
        <f>$I$66+$G$67</f>
        <v>0</v>
      </c>
      <c r="J67" s="278">
        <f>$J$66+$H$67</f>
        <v>0</v>
      </c>
      <c r="K67" s="277">
        <f>$K$66+$I$67</f>
        <v>0</v>
      </c>
      <c r="L67" s="278">
        <f>$L$66+$J$67</f>
        <v>0</v>
      </c>
      <c r="M67" s="277">
        <f>$M$66+$K$67</f>
        <v>0</v>
      </c>
      <c r="N67" s="278">
        <f>$N$66+$L$67</f>
        <v>0</v>
      </c>
      <c r="O67" s="277">
        <f>$O$66+$M$67</f>
        <v>1</v>
      </c>
      <c r="P67" s="278">
        <f>$P$66+$N$67</f>
        <v>0</v>
      </c>
      <c r="Q67" s="277">
        <f>$Q$66+$O$67</f>
        <v>1</v>
      </c>
      <c r="R67" s="278">
        <f>$R$66+$P$67</f>
        <v>0</v>
      </c>
      <c r="S67" s="277">
        <f>$S$66+$Q$67</f>
        <v>1</v>
      </c>
      <c r="T67" s="278">
        <f>$T$66+$R$67</f>
        <v>0</v>
      </c>
      <c r="U67" s="277">
        <f>$U$66+$S$67</f>
        <v>1</v>
      </c>
      <c r="V67" s="278">
        <f>$V$66+$T$67</f>
        <v>0</v>
      </c>
      <c r="W67" s="277">
        <f>$W$66+$U$67</f>
        <v>1</v>
      </c>
      <c r="X67" s="278">
        <f>$X$66+$V$67</f>
        <v>0</v>
      </c>
      <c r="Y67" s="277">
        <f>$Y$66+$W$67</f>
        <v>1</v>
      </c>
      <c r="Z67" s="278">
        <f>$Z$66+$X$67</f>
        <v>0</v>
      </c>
      <c r="AA67" s="277">
        <f>$AA$66+$Y$67</f>
        <v>1</v>
      </c>
      <c r="AB67" s="278">
        <f>$AB$66+$Z$67</f>
        <v>0</v>
      </c>
    </row>
    <row r="68" spans="1:32" ht="15" customHeight="1" thickBot="1">
      <c r="A68" s="219">
        <v>1</v>
      </c>
      <c r="B68" s="1050" t="str">
        <f>'06.01-SUBESTAÇÃO E DISTRIBUIÇÃO'!$B$39</f>
        <v>06.01.100.30</v>
      </c>
      <c r="C68" s="1048" t="str">
        <f>'06.01-SUBESTAÇÃO E DISTRIBUIÇÃO'!$C$39</f>
        <v>CABINE/CUBÚCULO PRIMÁRIA BLINDADA, CLASSE 15KV - HOMOLOGADA CEMIG - FORNECIMENTO E INSTALAÇÃO</v>
      </c>
      <c r="D68" s="1049">
        <f>'06.01-SUBESTAÇÃO E DISTRIBUIÇÃO'!$H$39</f>
        <v>0</v>
      </c>
      <c r="E68" s="272"/>
      <c r="F68" s="273">
        <f>$E$68*$D$68</f>
        <v>0</v>
      </c>
      <c r="G68" s="203"/>
      <c r="H68" s="274">
        <f>$G$68*$D$68</f>
        <v>0</v>
      </c>
      <c r="I68" s="203"/>
      <c r="J68" s="274">
        <f>$I$68*$D$68</f>
        <v>0</v>
      </c>
      <c r="K68" s="203"/>
      <c r="L68" s="274">
        <f>$K$68*$D$68</f>
        <v>0</v>
      </c>
      <c r="M68" s="203">
        <v>1</v>
      </c>
      <c r="N68" s="274">
        <f>$M$68*$D$68</f>
        <v>0</v>
      </c>
      <c r="O68" s="203"/>
      <c r="P68" s="274">
        <f>$O$68*$D$68</f>
        <v>0</v>
      </c>
      <c r="Q68" s="203"/>
      <c r="R68" s="274">
        <f>$Q$68*$D$68</f>
        <v>0</v>
      </c>
      <c r="S68" s="203"/>
      <c r="T68" s="274">
        <f>$S$68*$D$68</f>
        <v>0</v>
      </c>
      <c r="U68" s="203"/>
      <c r="V68" s="274">
        <f>$U$68*$D$68</f>
        <v>0</v>
      </c>
      <c r="W68" s="203"/>
      <c r="X68" s="274">
        <f>$W$68*$D$68</f>
        <v>0</v>
      </c>
      <c r="Y68" s="203"/>
      <c r="Z68" s="274">
        <f>$Y$68*$D$68</f>
        <v>0</v>
      </c>
      <c r="AA68" s="203"/>
      <c r="AB68" s="274">
        <f>$AA$68*$D$68</f>
        <v>0</v>
      </c>
      <c r="AF68" s="219" t="s">
        <v>3007</v>
      </c>
    </row>
    <row r="69" spans="1:32" ht="15" customHeight="1" thickBot="1">
      <c r="A69" s="219">
        <v>2</v>
      </c>
      <c r="B69" s="1051"/>
      <c r="C69" s="1048"/>
      <c r="D69" s="1049"/>
      <c r="E69" s="275">
        <f>$E$68</f>
        <v>0</v>
      </c>
      <c r="F69" s="276">
        <f>$F$68</f>
        <v>0</v>
      </c>
      <c r="G69" s="277">
        <f>$G$68+$E$69</f>
        <v>0</v>
      </c>
      <c r="H69" s="278">
        <f>$H$68+$F$69</f>
        <v>0</v>
      </c>
      <c r="I69" s="277">
        <f>$I$68+$G$69</f>
        <v>0</v>
      </c>
      <c r="J69" s="278">
        <f>$J$68+$H$69</f>
        <v>0</v>
      </c>
      <c r="K69" s="277">
        <f>$K$68+$I$69</f>
        <v>0</v>
      </c>
      <c r="L69" s="278">
        <f>$L$68+$J$69</f>
        <v>0</v>
      </c>
      <c r="M69" s="277">
        <f>$M$68+$K$69</f>
        <v>1</v>
      </c>
      <c r="N69" s="278">
        <f>$N$68+$L$69</f>
        <v>0</v>
      </c>
      <c r="O69" s="277">
        <f>$O$68+$M$69</f>
        <v>1</v>
      </c>
      <c r="P69" s="278">
        <f>$P$68+$N$69</f>
        <v>0</v>
      </c>
      <c r="Q69" s="277">
        <f>$Q$68+$O$69</f>
        <v>1</v>
      </c>
      <c r="R69" s="278">
        <f>$R$68+$P$69</f>
        <v>0</v>
      </c>
      <c r="S69" s="277">
        <f>$S$68+$Q$69</f>
        <v>1</v>
      </c>
      <c r="T69" s="278">
        <f>$T$68+$R$69</f>
        <v>0</v>
      </c>
      <c r="U69" s="277">
        <f>$U$68+$S$69</f>
        <v>1</v>
      </c>
      <c r="V69" s="278">
        <f>$V$68+$T$69</f>
        <v>0</v>
      </c>
      <c r="W69" s="277">
        <f>$W$68+$U$69</f>
        <v>1</v>
      </c>
      <c r="X69" s="278">
        <f>$X$68+$V$69</f>
        <v>0</v>
      </c>
      <c r="Y69" s="277">
        <f>$Y$68+$W$69</f>
        <v>1</v>
      </c>
      <c r="Z69" s="278">
        <f>$Z$68+$X$69</f>
        <v>0</v>
      </c>
      <c r="AA69" s="277">
        <f>$AA$68+$Y$69</f>
        <v>1</v>
      </c>
      <c r="AB69" s="278">
        <f>$AB$68+$Z$69</f>
        <v>0</v>
      </c>
    </row>
    <row r="70" spans="1:32" ht="15" customHeight="1" thickBot="1">
      <c r="A70" s="219">
        <v>1</v>
      </c>
      <c r="B70" s="1050" t="str">
        <f>'06.01-SUBESTAÇÃO E DISTRIBUIÇÃO'!$B$40</f>
        <v>06.01.100.31</v>
      </c>
      <c r="C70" s="1048" t="str">
        <f>'06.01-SUBESTAÇÃO E DISTRIBUIÇÃO'!$C$40</f>
        <v>Extintor de pó químico ABC, capacidade 6 kg, alcance médio do jato 5m , tempo de descarga 12s, NBR9443, 9444, 10721</v>
      </c>
      <c r="D70" s="1049">
        <f>'06.01-SUBESTAÇÃO E DISTRIBUIÇÃO'!$H$40</f>
        <v>0</v>
      </c>
      <c r="E70" s="272"/>
      <c r="F70" s="273">
        <f>$E$70*$D$70</f>
        <v>0</v>
      </c>
      <c r="G70" s="203"/>
      <c r="H70" s="274">
        <f>$G$70*$D$70</f>
        <v>0</v>
      </c>
      <c r="I70" s="203"/>
      <c r="J70" s="274">
        <f>$I$70*$D$70</f>
        <v>0</v>
      </c>
      <c r="K70" s="203"/>
      <c r="L70" s="274">
        <f>$K$70*$D$70</f>
        <v>0</v>
      </c>
      <c r="M70" s="203"/>
      <c r="N70" s="274">
        <f>$M$70*$D$70</f>
        <v>0</v>
      </c>
      <c r="O70" s="203">
        <v>1</v>
      </c>
      <c r="P70" s="274">
        <f>$O$70*$D$70</f>
        <v>0</v>
      </c>
      <c r="Q70" s="203"/>
      <c r="R70" s="274">
        <f>$Q$70*$D$70</f>
        <v>0</v>
      </c>
      <c r="S70" s="203"/>
      <c r="T70" s="274">
        <f>$S$70*$D$70</f>
        <v>0</v>
      </c>
      <c r="U70" s="203"/>
      <c r="V70" s="274">
        <f>$U$70*$D$70</f>
        <v>0</v>
      </c>
      <c r="W70" s="203"/>
      <c r="X70" s="274">
        <f>$W$70*$D$70</f>
        <v>0</v>
      </c>
      <c r="Y70" s="203"/>
      <c r="Z70" s="274">
        <f>$Y$70*$D$70</f>
        <v>0</v>
      </c>
      <c r="AA70" s="203"/>
      <c r="AB70" s="274">
        <f>$AA$70*$D$70</f>
        <v>0</v>
      </c>
      <c r="AF70" s="219" t="s">
        <v>3008</v>
      </c>
    </row>
    <row r="71" spans="1:32" ht="15" customHeight="1" thickBot="1">
      <c r="A71" s="219">
        <v>2</v>
      </c>
      <c r="B71" s="1051"/>
      <c r="C71" s="1048"/>
      <c r="D71" s="1049"/>
      <c r="E71" s="275">
        <f>$E$70</f>
        <v>0</v>
      </c>
      <c r="F71" s="276">
        <f>$F$70</f>
        <v>0</v>
      </c>
      <c r="G71" s="277">
        <f>$G$70+$E$71</f>
        <v>0</v>
      </c>
      <c r="H71" s="278">
        <f>$H$70+$F$71</f>
        <v>0</v>
      </c>
      <c r="I71" s="277">
        <f>$I$70+$G$71</f>
        <v>0</v>
      </c>
      <c r="J71" s="278">
        <f>$J$70+$H$71</f>
        <v>0</v>
      </c>
      <c r="K71" s="277">
        <f>$K$70+$I$71</f>
        <v>0</v>
      </c>
      <c r="L71" s="278">
        <f>$L$70+$J$71</f>
        <v>0</v>
      </c>
      <c r="M71" s="277">
        <f>$M$70+$K$71</f>
        <v>0</v>
      </c>
      <c r="N71" s="278">
        <f>$N$70+$L$71</f>
        <v>0</v>
      </c>
      <c r="O71" s="277">
        <f>$O$70+$M$71</f>
        <v>1</v>
      </c>
      <c r="P71" s="278">
        <f>$P$70+$N$71</f>
        <v>0</v>
      </c>
      <c r="Q71" s="277">
        <f>$Q$70+$O$71</f>
        <v>1</v>
      </c>
      <c r="R71" s="278">
        <f>$R$70+$P$71</f>
        <v>0</v>
      </c>
      <c r="S71" s="277">
        <f>$S$70+$Q$71</f>
        <v>1</v>
      </c>
      <c r="T71" s="278">
        <f>$T$70+$R$71</f>
        <v>0</v>
      </c>
      <c r="U71" s="277">
        <f>$U$70+$S$71</f>
        <v>1</v>
      </c>
      <c r="V71" s="278">
        <f>$V$70+$T$71</f>
        <v>0</v>
      </c>
      <c r="W71" s="277">
        <f>$W$70+$U$71</f>
        <v>1</v>
      </c>
      <c r="X71" s="278">
        <f>$X$70+$V$71</f>
        <v>0</v>
      </c>
      <c r="Y71" s="277">
        <f>$Y$70+$W$71</f>
        <v>1</v>
      </c>
      <c r="Z71" s="278">
        <f>$Z$70+$X$71</f>
        <v>0</v>
      </c>
      <c r="AA71" s="277">
        <f>$AA$70+$Y$71</f>
        <v>1</v>
      </c>
      <c r="AB71" s="278">
        <f>$AB$70+$Z$71</f>
        <v>0</v>
      </c>
    </row>
    <row r="72" spans="1:32" ht="15" customHeight="1" thickBot="1">
      <c r="A72" s="219">
        <v>1</v>
      </c>
      <c r="B72" s="1050" t="str">
        <f>'06.01-SUBESTAÇÃO E DISTRIBUIÇÃO'!$B$41</f>
        <v>06.01.100.32</v>
      </c>
      <c r="C72" s="1072" t="str">
        <f>'06.01-SUBESTAÇÃO E DISTRIBUIÇÃO'!$C$41</f>
        <v>GRADE DE PROTEÇÃO, PADRÃO CEMIG - FORNECIMENTO E INSTALAÇÃO</v>
      </c>
      <c r="D72" s="1049">
        <f>'06.01-SUBESTAÇÃO E DISTRIBUIÇÃO'!$H$41</f>
        <v>0</v>
      </c>
      <c r="E72" s="272"/>
      <c r="F72" s="273">
        <f>$E$72*$D$72</f>
        <v>0</v>
      </c>
      <c r="G72" s="203"/>
      <c r="H72" s="274">
        <f>$G$72*$D$72</f>
        <v>0</v>
      </c>
      <c r="I72" s="203"/>
      <c r="J72" s="274">
        <f>$I$72*$D$72</f>
        <v>0</v>
      </c>
      <c r="K72" s="203"/>
      <c r="L72" s="274">
        <f>$K$72*$D$72</f>
        <v>0</v>
      </c>
      <c r="M72" s="203"/>
      <c r="N72" s="274">
        <f>$M$72*$D$72</f>
        <v>0</v>
      </c>
      <c r="O72" s="203">
        <v>1</v>
      </c>
      <c r="P72" s="274">
        <f>$O$72*$D$72</f>
        <v>0</v>
      </c>
      <c r="Q72" s="203"/>
      <c r="R72" s="274">
        <f>$Q$72*$D$72</f>
        <v>0</v>
      </c>
      <c r="S72" s="203"/>
      <c r="T72" s="274">
        <f>$S$72*$D$72</f>
        <v>0</v>
      </c>
      <c r="U72" s="203"/>
      <c r="V72" s="274">
        <f>$U$72*$D$72</f>
        <v>0</v>
      </c>
      <c r="W72" s="203"/>
      <c r="X72" s="274">
        <f>$W$72*$D$72</f>
        <v>0</v>
      </c>
      <c r="Y72" s="203"/>
      <c r="Z72" s="274">
        <f>$Y$72*$D$72</f>
        <v>0</v>
      </c>
      <c r="AA72" s="203"/>
      <c r="AB72" s="274">
        <f>$AA$72*$D$72</f>
        <v>0</v>
      </c>
    </row>
    <row r="73" spans="1:32" ht="15" customHeight="1" thickBot="1">
      <c r="A73" s="219">
        <v>2</v>
      </c>
      <c r="B73" s="1051"/>
      <c r="C73" s="1048"/>
      <c r="D73" s="1049"/>
      <c r="E73" s="275">
        <f>$E$72</f>
        <v>0</v>
      </c>
      <c r="F73" s="276">
        <f>$F$72</f>
        <v>0</v>
      </c>
      <c r="G73" s="277">
        <f>$G$72+$E$73</f>
        <v>0</v>
      </c>
      <c r="H73" s="278">
        <f>$H$72+$F$73</f>
        <v>0</v>
      </c>
      <c r="I73" s="277">
        <f>$I$72+$G$73</f>
        <v>0</v>
      </c>
      <c r="J73" s="278">
        <f>$J$72+$H$73</f>
        <v>0</v>
      </c>
      <c r="K73" s="277">
        <f>$K$72+$I$73</f>
        <v>0</v>
      </c>
      <c r="L73" s="278">
        <f>$L$72+$J$73</f>
        <v>0</v>
      </c>
      <c r="M73" s="277">
        <f>$M$72+$K$73</f>
        <v>0</v>
      </c>
      <c r="N73" s="278">
        <f>$N$72+$L$73</f>
        <v>0</v>
      </c>
      <c r="O73" s="277">
        <f>$O$72+$M$73</f>
        <v>1</v>
      </c>
      <c r="P73" s="278">
        <f>$P$72+$N$73</f>
        <v>0</v>
      </c>
      <c r="Q73" s="277">
        <f>$Q$72+$O$73</f>
        <v>1</v>
      </c>
      <c r="R73" s="278">
        <f>$R$72+$P$73</f>
        <v>0</v>
      </c>
      <c r="S73" s="277">
        <f>$S$72+$Q$73</f>
        <v>1</v>
      </c>
      <c r="T73" s="278">
        <f>$T$72+$R$73</f>
        <v>0</v>
      </c>
      <c r="U73" s="277">
        <f>$U$72+$S$73</f>
        <v>1</v>
      </c>
      <c r="V73" s="278">
        <f>$V$72+$T$73</f>
        <v>0</v>
      </c>
      <c r="W73" s="277">
        <f>$W$72+$U$73</f>
        <v>1</v>
      </c>
      <c r="X73" s="278">
        <f>$X$72+$V$73</f>
        <v>0</v>
      </c>
      <c r="Y73" s="277">
        <f>$Y$72+$W$73</f>
        <v>1</v>
      </c>
      <c r="Z73" s="278">
        <f>$Z$72+$X$73</f>
        <v>0</v>
      </c>
      <c r="AA73" s="277">
        <f>$AA$72+$Y$73</f>
        <v>1</v>
      </c>
      <c r="AB73" s="278">
        <f>$AB$72+$Z$73</f>
        <v>0</v>
      </c>
    </row>
    <row r="74" spans="1:32" ht="15" customHeight="1" thickBot="1">
      <c r="A74" s="219">
        <v>1</v>
      </c>
      <c r="B74" s="1050" t="str">
        <f>'06.01-SUBESTAÇÃO E DISTRIBUIÇÃO'!$B$42</f>
        <v>06.01.100.33</v>
      </c>
      <c r="C74" s="1072" t="str">
        <f>'06.01-SUBESTAÇÃO E DISTRIBUIÇÃO'!$C$42</f>
        <v>PLACA DE SINALIZAÇÃO EM PVC - FORNECIMENTO E INSTALAÇÃO</v>
      </c>
      <c r="D74" s="1049">
        <f>'06.01-SUBESTAÇÃO E DISTRIBUIÇÃO'!$H$42</f>
        <v>0</v>
      </c>
      <c r="E74" s="272"/>
      <c r="F74" s="273">
        <f>$E$74*$D$74</f>
        <v>0</v>
      </c>
      <c r="G74" s="203"/>
      <c r="H74" s="274">
        <f>$G$74*$D$74</f>
        <v>0</v>
      </c>
      <c r="I74" s="203"/>
      <c r="J74" s="274">
        <f>$I$74*$D$74</f>
        <v>0</v>
      </c>
      <c r="K74" s="203"/>
      <c r="L74" s="274">
        <f>$K$74*$D$74</f>
        <v>0</v>
      </c>
      <c r="M74" s="203"/>
      <c r="N74" s="274">
        <f>$M$74*$D$74</f>
        <v>0</v>
      </c>
      <c r="O74" s="203">
        <v>1</v>
      </c>
      <c r="P74" s="274">
        <f>$O$74*$D$74</f>
        <v>0</v>
      </c>
      <c r="Q74" s="203"/>
      <c r="R74" s="274">
        <f>$Q$74*$D$74</f>
        <v>0</v>
      </c>
      <c r="S74" s="203"/>
      <c r="T74" s="274">
        <f>$S$74*$D$74</f>
        <v>0</v>
      </c>
      <c r="U74" s="203"/>
      <c r="V74" s="274">
        <f>$U$74*$D$74</f>
        <v>0</v>
      </c>
      <c r="W74" s="203"/>
      <c r="X74" s="274">
        <f>$W$74*$D$74</f>
        <v>0</v>
      </c>
      <c r="Y74" s="203"/>
      <c r="Z74" s="274">
        <f>$Y$74*$D$74</f>
        <v>0</v>
      </c>
      <c r="AA74" s="203"/>
      <c r="AB74" s="274">
        <f>$AA$74*$D$74</f>
        <v>0</v>
      </c>
    </row>
    <row r="75" spans="1:32" ht="15" customHeight="1" thickBot="1">
      <c r="A75" s="219">
        <v>2</v>
      </c>
      <c r="B75" s="1051"/>
      <c r="C75" s="1048"/>
      <c r="D75" s="1049"/>
      <c r="E75" s="275">
        <f>$E$74</f>
        <v>0</v>
      </c>
      <c r="F75" s="276">
        <f>$F$74</f>
        <v>0</v>
      </c>
      <c r="G75" s="277">
        <f>$G$74+$E$75</f>
        <v>0</v>
      </c>
      <c r="H75" s="278">
        <f>$H$74+$F$75</f>
        <v>0</v>
      </c>
      <c r="I75" s="277">
        <f>$I$74+$G$75</f>
        <v>0</v>
      </c>
      <c r="J75" s="278">
        <f>$J$74+$H$75</f>
        <v>0</v>
      </c>
      <c r="K75" s="277">
        <f>$K$74+$I$75</f>
        <v>0</v>
      </c>
      <c r="L75" s="278">
        <f>$L$74+$J$75</f>
        <v>0</v>
      </c>
      <c r="M75" s="277">
        <f>$M$74+$K$75</f>
        <v>0</v>
      </c>
      <c r="N75" s="278">
        <f>$N$74+$L$75</f>
        <v>0</v>
      </c>
      <c r="O75" s="277">
        <f>$O$74+$M$75</f>
        <v>1</v>
      </c>
      <c r="P75" s="278">
        <f>$P$74+$N$75</f>
        <v>0</v>
      </c>
      <c r="Q75" s="277">
        <f>$Q$74+$O$75</f>
        <v>1</v>
      </c>
      <c r="R75" s="278">
        <f>$R$74+$P$75</f>
        <v>0</v>
      </c>
      <c r="S75" s="277">
        <f>$S$74+$Q$75</f>
        <v>1</v>
      </c>
      <c r="T75" s="278">
        <f>$T$74+$R$75</f>
        <v>0</v>
      </c>
      <c r="U75" s="277">
        <f>$U$74+$S$75</f>
        <v>1</v>
      </c>
      <c r="V75" s="278">
        <f>$V$74+$T$75</f>
        <v>0</v>
      </c>
      <c r="W75" s="277">
        <f>$W$74+$U$75</f>
        <v>1</v>
      </c>
      <c r="X75" s="278">
        <f>$X$74+$V$75</f>
        <v>0</v>
      </c>
      <c r="Y75" s="277">
        <f>$Y$74+$W$75</f>
        <v>1</v>
      </c>
      <c r="Z75" s="278">
        <f>$Z$74+$X$75</f>
        <v>0</v>
      </c>
      <c r="AA75" s="277">
        <f>$AA$74+$Y$75</f>
        <v>1</v>
      </c>
      <c r="AB75" s="278">
        <f>$AB$74+$Z$75</f>
        <v>0</v>
      </c>
    </row>
    <row r="76" spans="1:32" ht="15" customHeight="1" thickBot="1">
      <c r="A76" s="219">
        <v>1</v>
      </c>
      <c r="B76" s="1050" t="str">
        <f>'06.01-SUBESTAÇÃO E DISTRIBUIÇÃO'!$B$43</f>
        <v>06.01.100.34</v>
      </c>
      <c r="C76" s="1072" t="str">
        <f>'06.01-SUBESTAÇÃO E DISTRIBUIÇÃO'!$C$43</f>
        <v>GRELHA DE FERRO FUNDIDO SIMPLES COM REQUADRO, 300 X 1000 MM, ASSENTADA COM ARGAMASSA 1 : 3 CIMENTO: AREIA - FORNECIMENTO E INSTALAÇÃO. AF_05/2025</v>
      </c>
      <c r="D76" s="1049">
        <f>'06.01-SUBESTAÇÃO E DISTRIBUIÇÃO'!$H$43</f>
        <v>0</v>
      </c>
      <c r="E76" s="272"/>
      <c r="F76" s="273">
        <f>$E$76*$D$76</f>
        <v>0</v>
      </c>
      <c r="G76" s="203"/>
      <c r="H76" s="274">
        <f>$G$76*$D$76</f>
        <v>0</v>
      </c>
      <c r="I76" s="203"/>
      <c r="J76" s="274">
        <f>$I$76*$D$76</f>
        <v>0</v>
      </c>
      <c r="K76" s="203"/>
      <c r="L76" s="274">
        <f>$K$76*$D$76</f>
        <v>0</v>
      </c>
      <c r="M76" s="203"/>
      <c r="N76" s="274">
        <f>$M$76*$D$76</f>
        <v>0</v>
      </c>
      <c r="O76" s="203">
        <v>1</v>
      </c>
      <c r="P76" s="274">
        <f>$O$76*$D$76</f>
        <v>0</v>
      </c>
      <c r="Q76" s="203"/>
      <c r="R76" s="274">
        <f>$Q$76*$D$76</f>
        <v>0</v>
      </c>
      <c r="S76" s="203"/>
      <c r="T76" s="274">
        <f>$S$76*$D$76</f>
        <v>0</v>
      </c>
      <c r="U76" s="203"/>
      <c r="V76" s="274">
        <f>$U$76*$D$76</f>
        <v>0</v>
      </c>
      <c r="W76" s="203"/>
      <c r="X76" s="274">
        <f>$W$76*$D$76</f>
        <v>0</v>
      </c>
      <c r="Y76" s="203"/>
      <c r="Z76" s="274">
        <f>$Y$76*$D$76</f>
        <v>0</v>
      </c>
      <c r="AA76" s="203"/>
      <c r="AB76" s="274">
        <f>$AA$76*$D$76</f>
        <v>0</v>
      </c>
    </row>
    <row r="77" spans="1:32" ht="15" customHeight="1" thickBot="1">
      <c r="A77" s="219">
        <v>2</v>
      </c>
      <c r="B77" s="1051"/>
      <c r="C77" s="1048"/>
      <c r="D77" s="1049"/>
      <c r="E77" s="275">
        <f>$E$76</f>
        <v>0</v>
      </c>
      <c r="F77" s="276">
        <f>$F$76</f>
        <v>0</v>
      </c>
      <c r="G77" s="277">
        <f>$G$76+$E$77</f>
        <v>0</v>
      </c>
      <c r="H77" s="278">
        <f>$H$76+$F$77</f>
        <v>0</v>
      </c>
      <c r="I77" s="277">
        <f>$I$76+$G$77</f>
        <v>0</v>
      </c>
      <c r="J77" s="278">
        <f>$J$76+$H$77</f>
        <v>0</v>
      </c>
      <c r="K77" s="277">
        <f>$K$76+$I$77</f>
        <v>0</v>
      </c>
      <c r="L77" s="278">
        <f>$L$76+$J$77</f>
        <v>0</v>
      </c>
      <c r="M77" s="277">
        <f>$M$76+$K$77</f>
        <v>0</v>
      </c>
      <c r="N77" s="278">
        <f>$N$76+$L$77</f>
        <v>0</v>
      </c>
      <c r="O77" s="277">
        <f>$O$76+$M$77</f>
        <v>1</v>
      </c>
      <c r="P77" s="278">
        <f>$P$76+$N$77</f>
        <v>0</v>
      </c>
      <c r="Q77" s="277">
        <f>$Q$76+$O$77</f>
        <v>1</v>
      </c>
      <c r="R77" s="278">
        <f>$R$76+$P$77</f>
        <v>0</v>
      </c>
      <c r="S77" s="277">
        <f>$S$76+$Q$77</f>
        <v>1</v>
      </c>
      <c r="T77" s="278">
        <f>$T$76+$R$77</f>
        <v>0</v>
      </c>
      <c r="U77" s="277">
        <f>$U$76+$S$77</f>
        <v>1</v>
      </c>
      <c r="V77" s="278">
        <f>$V$76+$T$77</f>
        <v>0</v>
      </c>
      <c r="W77" s="277">
        <f>$W$76+$U$77</f>
        <v>1</v>
      </c>
      <c r="X77" s="278">
        <f>$X$76+$V$77</f>
        <v>0</v>
      </c>
      <c r="Y77" s="277">
        <f>$Y$76+$W$77</f>
        <v>1</v>
      </c>
      <c r="Z77" s="278">
        <f>$Z$76+$X$77</f>
        <v>0</v>
      </c>
      <c r="AA77" s="277">
        <f>$AA$76+$Y$77</f>
        <v>1</v>
      </c>
      <c r="AB77" s="278">
        <f>$AB$76+$Z$77</f>
        <v>0</v>
      </c>
    </row>
    <row r="78" spans="1:32" ht="15" customHeight="1" thickBot="1">
      <c r="A78" s="219">
        <v>1</v>
      </c>
      <c r="B78" s="1050" t="str">
        <f>'06.01-SUBESTAÇÃO E DISTRIBUIÇÃO'!$B$44</f>
        <v>06.01.100.35</v>
      </c>
      <c r="C78" s="1072" t="str">
        <f>'06.01-SUBESTAÇÃO E DISTRIBUIÇÃO'!$C$44</f>
        <v>CAIXA DE INSPEÇÃO PARA ATERRAMENTO, CIRCULAR, EM POLIETILENO, DIÂMETRO INTERNO = 0,3 M. AF_12/2020</v>
      </c>
      <c r="D78" s="1049">
        <f>'06.01-SUBESTAÇÃO E DISTRIBUIÇÃO'!$H$44</f>
        <v>0</v>
      </c>
      <c r="E78" s="272"/>
      <c r="F78" s="273">
        <f>$E$78*$D$78</f>
        <v>0</v>
      </c>
      <c r="G78" s="203"/>
      <c r="H78" s="274">
        <f>$G$78*$D$78</f>
        <v>0</v>
      </c>
      <c r="I78" s="203"/>
      <c r="J78" s="274">
        <f>$I$78*$D$78</f>
        <v>0</v>
      </c>
      <c r="K78" s="203"/>
      <c r="L78" s="274">
        <f>$K$78*$D$78</f>
        <v>0</v>
      </c>
      <c r="M78" s="203"/>
      <c r="N78" s="274">
        <f>$M$78*$D$78</f>
        <v>0</v>
      </c>
      <c r="O78" s="203">
        <v>1</v>
      </c>
      <c r="P78" s="274">
        <f>$O$78*$D$78</f>
        <v>0</v>
      </c>
      <c r="Q78" s="203"/>
      <c r="R78" s="274">
        <f>$Q$78*$D$78</f>
        <v>0</v>
      </c>
      <c r="S78" s="203"/>
      <c r="T78" s="274">
        <f>$S$78*$D$78</f>
        <v>0</v>
      </c>
      <c r="U78" s="203"/>
      <c r="V78" s="274">
        <f>$U$78*$D$78</f>
        <v>0</v>
      </c>
      <c r="W78" s="203"/>
      <c r="X78" s="274">
        <f>$W$78*$D$78</f>
        <v>0</v>
      </c>
      <c r="Y78" s="203"/>
      <c r="Z78" s="274">
        <f>$Y$78*$D$78</f>
        <v>0</v>
      </c>
      <c r="AA78" s="203"/>
      <c r="AB78" s="274">
        <f>$AA$78*$D$78</f>
        <v>0</v>
      </c>
    </row>
    <row r="79" spans="1:32" ht="15" customHeight="1" thickBot="1">
      <c r="A79" s="219">
        <v>2</v>
      </c>
      <c r="B79" s="1051"/>
      <c r="C79" s="1048"/>
      <c r="D79" s="1049"/>
      <c r="E79" s="275">
        <f>$E$78</f>
        <v>0</v>
      </c>
      <c r="F79" s="276">
        <f>$F$78</f>
        <v>0</v>
      </c>
      <c r="G79" s="277">
        <f>$G$78+$E$79</f>
        <v>0</v>
      </c>
      <c r="H79" s="278">
        <f>$H$78+$F$79</f>
        <v>0</v>
      </c>
      <c r="I79" s="277">
        <f>$I$78+$G$79</f>
        <v>0</v>
      </c>
      <c r="J79" s="278">
        <f>$J$78+$H$79</f>
        <v>0</v>
      </c>
      <c r="K79" s="277">
        <f>$K$78+$I$79</f>
        <v>0</v>
      </c>
      <c r="L79" s="278">
        <f>$L$78+$J$79</f>
        <v>0</v>
      </c>
      <c r="M79" s="277">
        <f>$M$78+$K$79</f>
        <v>0</v>
      </c>
      <c r="N79" s="278">
        <f>$N$78+$L$79</f>
        <v>0</v>
      </c>
      <c r="O79" s="277">
        <f>$O$78+$M$79</f>
        <v>1</v>
      </c>
      <c r="P79" s="278">
        <f>$P$78+$N$79</f>
        <v>0</v>
      </c>
      <c r="Q79" s="277">
        <f>$Q$78+$O$79</f>
        <v>1</v>
      </c>
      <c r="R79" s="278">
        <f>$R$78+$P$79</f>
        <v>0</v>
      </c>
      <c r="S79" s="277">
        <f>$S$78+$Q$79</f>
        <v>1</v>
      </c>
      <c r="T79" s="278">
        <f>$T$78+$R$79</f>
        <v>0</v>
      </c>
      <c r="U79" s="277">
        <f>$U$78+$S$79</f>
        <v>1</v>
      </c>
      <c r="V79" s="278">
        <f>$V$78+$T$79</f>
        <v>0</v>
      </c>
      <c r="W79" s="277">
        <f>$W$78+$U$79</f>
        <v>1</v>
      </c>
      <c r="X79" s="278">
        <f>$X$78+$V$79</f>
        <v>0</v>
      </c>
      <c r="Y79" s="277">
        <f>$Y$78+$W$79</f>
        <v>1</v>
      </c>
      <c r="Z79" s="278">
        <f>$Z$78+$X$79</f>
        <v>0</v>
      </c>
      <c r="AA79" s="277">
        <f>$AA$78+$Y$79</f>
        <v>1</v>
      </c>
      <c r="AB79" s="278">
        <f>$AB$78+$Z$79</f>
        <v>0</v>
      </c>
    </row>
    <row r="80" spans="1:32" ht="15" customHeight="1" thickBot="1">
      <c r="A80" s="219">
        <v>1</v>
      </c>
      <c r="B80" s="1050" t="str">
        <f>'06.01-SUBESTAÇÃO E DISTRIBUIÇÃO'!$B$45</f>
        <v>06.01.100.36</v>
      </c>
      <c r="C80" s="1072" t="str">
        <f>'06.01-SUBESTAÇÃO E DISTRIBUIÇÃO'!$C$45</f>
        <v>CORDOALHA DE COBRE NU 50 MM², ENTERRADA - FORNECIMENTO E INSTALAÇÃO. AF_08/2023</v>
      </c>
      <c r="D80" s="1049">
        <f>'06.01-SUBESTAÇÃO E DISTRIBUIÇÃO'!$H$45</f>
        <v>0</v>
      </c>
      <c r="E80" s="272"/>
      <c r="F80" s="273">
        <f>$E$80*$D$80</f>
        <v>0</v>
      </c>
      <c r="G80" s="203"/>
      <c r="H80" s="274">
        <f>$G$80*$D$80</f>
        <v>0</v>
      </c>
      <c r="I80" s="203"/>
      <c r="J80" s="274">
        <f>$I$80*$D$80</f>
        <v>0</v>
      </c>
      <c r="K80" s="203"/>
      <c r="L80" s="274">
        <f>$K$80*$D$80</f>
        <v>0</v>
      </c>
      <c r="M80" s="203"/>
      <c r="N80" s="274">
        <f>$M$80*$D$80</f>
        <v>0</v>
      </c>
      <c r="O80" s="203">
        <v>1</v>
      </c>
      <c r="P80" s="274">
        <f>$O$80*$D$80</f>
        <v>0</v>
      </c>
      <c r="Q80" s="203"/>
      <c r="R80" s="274">
        <f>$Q$80*$D$80</f>
        <v>0</v>
      </c>
      <c r="S80" s="203"/>
      <c r="T80" s="274">
        <f>$S$80*$D$80</f>
        <v>0</v>
      </c>
      <c r="U80" s="203"/>
      <c r="V80" s="274">
        <f>$U$80*$D$80</f>
        <v>0</v>
      </c>
      <c r="W80" s="203"/>
      <c r="X80" s="274">
        <f>$W$80*$D$80</f>
        <v>0</v>
      </c>
      <c r="Y80" s="203"/>
      <c r="Z80" s="274">
        <f>$Y$80*$D$80</f>
        <v>0</v>
      </c>
      <c r="AA80" s="203"/>
      <c r="AB80" s="274">
        <f>$AA$80*$D$80</f>
        <v>0</v>
      </c>
    </row>
    <row r="81" spans="1:32" ht="15" customHeight="1" thickBot="1">
      <c r="A81" s="219">
        <v>2</v>
      </c>
      <c r="B81" s="1051"/>
      <c r="C81" s="1048"/>
      <c r="D81" s="1049"/>
      <c r="E81" s="275">
        <f>$E$80</f>
        <v>0</v>
      </c>
      <c r="F81" s="276">
        <f>$F$80</f>
        <v>0</v>
      </c>
      <c r="G81" s="277">
        <f>$G$80+$E$81</f>
        <v>0</v>
      </c>
      <c r="H81" s="278">
        <f>$H$80+$F$81</f>
        <v>0</v>
      </c>
      <c r="I81" s="277">
        <f>$I$80+$G$81</f>
        <v>0</v>
      </c>
      <c r="J81" s="278">
        <f>$J$80+$H$81</f>
        <v>0</v>
      </c>
      <c r="K81" s="277">
        <f>$K$80+$I$81</f>
        <v>0</v>
      </c>
      <c r="L81" s="278">
        <f>$L$80+$J$81</f>
        <v>0</v>
      </c>
      <c r="M81" s="277">
        <f>$M$80+$K$81</f>
        <v>0</v>
      </c>
      <c r="N81" s="278">
        <f>$N$80+$L$81</f>
        <v>0</v>
      </c>
      <c r="O81" s="277">
        <f>$O$80+$M$81</f>
        <v>1</v>
      </c>
      <c r="P81" s="278">
        <f>$P$80+$N$81</f>
        <v>0</v>
      </c>
      <c r="Q81" s="277">
        <f>$Q$80+$O$81</f>
        <v>1</v>
      </c>
      <c r="R81" s="278">
        <f>$R$80+$P$81</f>
        <v>0</v>
      </c>
      <c r="S81" s="277">
        <f>$S$80+$Q$81</f>
        <v>1</v>
      </c>
      <c r="T81" s="278">
        <f>$T$80+$R$81</f>
        <v>0</v>
      </c>
      <c r="U81" s="277">
        <f>$U$80+$S$81</f>
        <v>1</v>
      </c>
      <c r="V81" s="278">
        <f>$V$80+$T$81</f>
        <v>0</v>
      </c>
      <c r="W81" s="277">
        <f>$W$80+$U$81</f>
        <v>1</v>
      </c>
      <c r="X81" s="278">
        <f>$X$80+$V$81</f>
        <v>0</v>
      </c>
      <c r="Y81" s="277">
        <f>$Y$80+$W$81</f>
        <v>1</v>
      </c>
      <c r="Z81" s="278">
        <f>$Z$80+$X$81</f>
        <v>0</v>
      </c>
      <c r="AA81" s="277">
        <f>$AA$80+$Y$81</f>
        <v>1</v>
      </c>
      <c r="AB81" s="278">
        <f>$AB$80+$Z$81</f>
        <v>0</v>
      </c>
    </row>
    <row r="82" spans="1:32" ht="15" customHeight="1" thickBot="1">
      <c r="A82" s="219">
        <v>1</v>
      </c>
      <c r="B82" s="1050" t="str">
        <f>'06.01-SUBESTAÇÃO E DISTRIBUIÇÃO'!$B$46</f>
        <v>06.01.100.37</v>
      </c>
      <c r="C82" s="1072" t="str">
        <f>'06.01-SUBESTAÇÃO E DISTRIBUIÇÃO'!$C$46</f>
        <v>HASTE DE ATERRAMENTO EM CANTONEIRA  25x25x5mm, COMPRIMENTO 2,4 M, COM CONECTOR PARA CABO 50MM²</v>
      </c>
      <c r="D82" s="1049">
        <f>'06.01-SUBESTAÇÃO E DISTRIBUIÇÃO'!$H$46</f>
        <v>0</v>
      </c>
      <c r="E82" s="272"/>
      <c r="F82" s="273">
        <f>$E$82*$D$82</f>
        <v>0</v>
      </c>
      <c r="G82" s="203"/>
      <c r="H82" s="274">
        <f>$G$82*$D$82</f>
        <v>0</v>
      </c>
      <c r="I82" s="203"/>
      <c r="J82" s="274">
        <f>$I$82*$D$82</f>
        <v>0</v>
      </c>
      <c r="K82" s="203"/>
      <c r="L82" s="274">
        <f>$K$82*$D$82</f>
        <v>0</v>
      </c>
      <c r="M82" s="203"/>
      <c r="N82" s="274">
        <f>$M$82*$D$82</f>
        <v>0</v>
      </c>
      <c r="O82" s="203">
        <v>1</v>
      </c>
      <c r="P82" s="274">
        <f>$O$82*$D$82</f>
        <v>0</v>
      </c>
      <c r="Q82" s="203"/>
      <c r="R82" s="274">
        <f>$Q$82*$D$82</f>
        <v>0</v>
      </c>
      <c r="S82" s="203"/>
      <c r="T82" s="274">
        <f>$S$82*$D$82</f>
        <v>0</v>
      </c>
      <c r="U82" s="203"/>
      <c r="V82" s="274">
        <f>$U$82*$D$82</f>
        <v>0</v>
      </c>
      <c r="W82" s="203"/>
      <c r="X82" s="274">
        <f>$W$82*$D$82</f>
        <v>0</v>
      </c>
      <c r="Y82" s="203"/>
      <c r="Z82" s="274">
        <f>$Y$82*$D$82</f>
        <v>0</v>
      </c>
      <c r="AA82" s="203"/>
      <c r="AB82" s="274">
        <f>$AA$82*$D$82</f>
        <v>0</v>
      </c>
    </row>
    <row r="83" spans="1:32" ht="15" customHeight="1" thickBot="1">
      <c r="A83" s="219">
        <v>2</v>
      </c>
      <c r="B83" s="1051"/>
      <c r="C83" s="1048"/>
      <c r="D83" s="1049"/>
      <c r="E83" s="275">
        <f>$E$82</f>
        <v>0</v>
      </c>
      <c r="F83" s="276">
        <f>$F$82</f>
        <v>0</v>
      </c>
      <c r="G83" s="277">
        <f>$G$82+$E$83</f>
        <v>0</v>
      </c>
      <c r="H83" s="278">
        <f>$H$82+$F$83</f>
        <v>0</v>
      </c>
      <c r="I83" s="277">
        <f>$I$82+$G$83</f>
        <v>0</v>
      </c>
      <c r="J83" s="278">
        <f>$J$82+$H$83</f>
        <v>0</v>
      </c>
      <c r="K83" s="277">
        <f>$K$82+$I$83</f>
        <v>0</v>
      </c>
      <c r="L83" s="278">
        <f>$L$82+$J$83</f>
        <v>0</v>
      </c>
      <c r="M83" s="277">
        <f>$M$82+$K$83</f>
        <v>0</v>
      </c>
      <c r="N83" s="278">
        <f>$N$82+$L$83</f>
        <v>0</v>
      </c>
      <c r="O83" s="277">
        <f>$O$82+$M$83</f>
        <v>1</v>
      </c>
      <c r="P83" s="278">
        <f>$P$82+$N$83</f>
        <v>0</v>
      </c>
      <c r="Q83" s="277">
        <f>$Q$82+$O$83</f>
        <v>1</v>
      </c>
      <c r="R83" s="278">
        <f>$R$82+$P$83</f>
        <v>0</v>
      </c>
      <c r="S83" s="277">
        <f>$S$82+$Q$83</f>
        <v>1</v>
      </c>
      <c r="T83" s="278">
        <f>$T$82+$R$83</f>
        <v>0</v>
      </c>
      <c r="U83" s="277">
        <f>$U$82+$S$83</f>
        <v>1</v>
      </c>
      <c r="V83" s="278">
        <f>$V$82+$T$83</f>
        <v>0</v>
      </c>
      <c r="W83" s="277">
        <f>$W$82+$U$83</f>
        <v>1</v>
      </c>
      <c r="X83" s="278">
        <f>$X$82+$V$83</f>
        <v>0</v>
      </c>
      <c r="Y83" s="277">
        <f>$Y$82+$W$83</f>
        <v>1</v>
      </c>
      <c r="Z83" s="278">
        <f>$Z$82+$X$83</f>
        <v>0</v>
      </c>
      <c r="AA83" s="277">
        <f>$AA$82+$Y$83</f>
        <v>1</v>
      </c>
      <c r="AB83" s="278">
        <f>$AB$82+$Z$83</f>
        <v>0</v>
      </c>
    </row>
    <row r="84" spans="1:32" ht="15" customHeight="1" thickBot="1">
      <c r="A84" s="219">
        <v>1</v>
      </c>
      <c r="B84" s="1050" t="str">
        <f>'06.01-SUBESTAÇÃO E DISTRIBUIÇÃO'!$B$47</f>
        <v>06.01.100.38</v>
      </c>
      <c r="C84" s="1072" t="str">
        <f>'06.01-SUBESTAÇÃO E DISTRIBUIÇÃO'!$C$47</f>
        <v>MUFLA DE PORCELANA EXTERNA</v>
      </c>
      <c r="D84" s="1049">
        <f>'06.01-SUBESTAÇÃO E DISTRIBUIÇÃO'!$H$47</f>
        <v>0</v>
      </c>
      <c r="E84" s="272"/>
      <c r="F84" s="273">
        <f>$E$84*$D$84</f>
        <v>0</v>
      </c>
      <c r="G84" s="203"/>
      <c r="H84" s="274">
        <f>$G$84*$D$84</f>
        <v>0</v>
      </c>
      <c r="I84" s="203"/>
      <c r="J84" s="274">
        <f>$I$84*$D$84</f>
        <v>0</v>
      </c>
      <c r="K84" s="203"/>
      <c r="L84" s="274">
        <f>$K$84*$D$84</f>
        <v>0</v>
      </c>
      <c r="M84" s="203"/>
      <c r="N84" s="274">
        <f>$M$84*$D$84</f>
        <v>0</v>
      </c>
      <c r="O84" s="203">
        <v>1</v>
      </c>
      <c r="P84" s="274">
        <f>$O$84*$D$84</f>
        <v>0</v>
      </c>
      <c r="Q84" s="203"/>
      <c r="R84" s="274">
        <f>$Q$84*$D$84</f>
        <v>0</v>
      </c>
      <c r="S84" s="203"/>
      <c r="T84" s="274">
        <f>$S$84*$D$84</f>
        <v>0</v>
      </c>
      <c r="U84" s="203"/>
      <c r="V84" s="274">
        <f>$U$84*$D$84</f>
        <v>0</v>
      </c>
      <c r="W84" s="203"/>
      <c r="X84" s="274">
        <f>$W$84*$D$84</f>
        <v>0</v>
      </c>
      <c r="Y84" s="203"/>
      <c r="Z84" s="274">
        <f>$Y$84*$D$84</f>
        <v>0</v>
      </c>
      <c r="AA84" s="203"/>
      <c r="AB84" s="274">
        <f>$AA$84*$D$84</f>
        <v>0</v>
      </c>
    </row>
    <row r="85" spans="1:32" ht="15" customHeight="1" thickBot="1">
      <c r="A85" s="219">
        <v>2</v>
      </c>
      <c r="B85" s="1051"/>
      <c r="C85" s="1048"/>
      <c r="D85" s="1049"/>
      <c r="E85" s="275">
        <f>$E$84</f>
        <v>0</v>
      </c>
      <c r="F85" s="276">
        <f>$F$84</f>
        <v>0</v>
      </c>
      <c r="G85" s="277">
        <f>$G$84+$E$85</f>
        <v>0</v>
      </c>
      <c r="H85" s="278">
        <f>$H$84+$F$85</f>
        <v>0</v>
      </c>
      <c r="I85" s="277">
        <f>$I$84+$G$85</f>
        <v>0</v>
      </c>
      <c r="J85" s="278">
        <f>$J$84+$H$85</f>
        <v>0</v>
      </c>
      <c r="K85" s="277">
        <f>$K$84+$I$85</f>
        <v>0</v>
      </c>
      <c r="L85" s="278">
        <f>$L$84+$J$85</f>
        <v>0</v>
      </c>
      <c r="M85" s="277">
        <f>$M$84+$K$85</f>
        <v>0</v>
      </c>
      <c r="N85" s="278">
        <f>$N$84+$L$85</f>
        <v>0</v>
      </c>
      <c r="O85" s="277">
        <f>$O$84+$M$85</f>
        <v>1</v>
      </c>
      <c r="P85" s="278">
        <f>$P$84+$N$85</f>
        <v>0</v>
      </c>
      <c r="Q85" s="277">
        <f>$Q$84+$O$85</f>
        <v>1</v>
      </c>
      <c r="R85" s="278">
        <f>$R$84+$P$85</f>
        <v>0</v>
      </c>
      <c r="S85" s="277">
        <f>$S$84+$Q$85</f>
        <v>1</v>
      </c>
      <c r="T85" s="278">
        <f>$T$84+$R$85</f>
        <v>0</v>
      </c>
      <c r="U85" s="277">
        <f>$U$84+$S$85</f>
        <v>1</v>
      </c>
      <c r="V85" s="278">
        <f>$V$84+$T$85</f>
        <v>0</v>
      </c>
      <c r="W85" s="277">
        <f>$W$84+$U$85</f>
        <v>1</v>
      </c>
      <c r="X85" s="278">
        <f>$X$84+$V$85</f>
        <v>0</v>
      </c>
      <c r="Y85" s="277">
        <f>$Y$84+$W$85</f>
        <v>1</v>
      </c>
      <c r="Z85" s="278">
        <f>$Z$84+$X$85</f>
        <v>0</v>
      </c>
      <c r="AA85" s="277">
        <f>$AA$84+$Y$85</f>
        <v>1</v>
      </c>
      <c r="AB85" s="278">
        <f>$AB$84+$Z$85</f>
        <v>0</v>
      </c>
    </row>
    <row r="86" spans="1:32" ht="15" customHeight="1" thickBot="1">
      <c r="B86" s="230" t="str">
        <f>'06.01-SUBESTAÇÃO E DISTRIBUIÇÃO'!$B$48</f>
        <v>06.02.000</v>
      </c>
      <c r="C86" s="231" t="str">
        <f>'06.01-SUBESTAÇÃO E DISTRIBUIÇÃO'!$C$48</f>
        <v>IMPLANTAÇÃO</v>
      </c>
      <c r="D86" s="232">
        <f>'06.01-SUBESTAÇÃO E DISTRIBUIÇÃO'!$H$48</f>
        <v>0</v>
      </c>
      <c r="E86" s="282"/>
      <c r="F86" s="283"/>
      <c r="G86" s="284"/>
      <c r="H86" s="285"/>
      <c r="I86" s="284"/>
      <c r="J86" s="285"/>
      <c r="K86" s="284"/>
      <c r="L86" s="285"/>
      <c r="M86" s="284"/>
      <c r="N86" s="285"/>
      <c r="O86" s="284"/>
      <c r="P86" s="285"/>
      <c r="Q86" s="284"/>
      <c r="R86" s="285"/>
      <c r="S86" s="284"/>
      <c r="T86" s="285"/>
      <c r="U86" s="284"/>
      <c r="V86" s="285"/>
      <c r="W86" s="284"/>
      <c r="X86" s="285"/>
      <c r="Y86" s="284"/>
      <c r="Z86" s="285"/>
      <c r="AA86" s="284"/>
      <c r="AB86" s="285"/>
      <c r="AF86" s="312" t="s">
        <v>1398</v>
      </c>
    </row>
    <row r="87" spans="1:32" ht="15" customHeight="1" thickBot="1">
      <c r="A87" s="219">
        <v>1</v>
      </c>
      <c r="B87" s="1064" t="str">
        <f>'06.01-SUBESTAÇÃO E DISTRIBUIÇÃO'!B$49</f>
        <v>06.02.100.01</v>
      </c>
      <c r="C87" s="1066" t="str">
        <f>'06.01-SUBESTAÇÃO E DISTRIBUIÇÃO'!C$49</f>
        <v>DISJUNTOR TRIPOLAR TIPO DIN, CORRENTE NOMINAL DE 20A - FORNECIMENTO E INSTALAÇÃO. AF_07/2025</v>
      </c>
      <c r="D87" s="1007">
        <f>'06.01-SUBESTAÇÃO E DISTRIBUIÇÃO'!H$49</f>
        <v>0</v>
      </c>
      <c r="E87" s="272"/>
      <c r="F87" s="202">
        <f>$E$87*$D$87</f>
        <v>0</v>
      </c>
      <c r="G87" s="203"/>
      <c r="H87" s="279">
        <f>$G$87*$D$87</f>
        <v>0</v>
      </c>
      <c r="I87" s="203"/>
      <c r="J87" s="279">
        <f>$I$87*$D$87</f>
        <v>0</v>
      </c>
      <c r="K87" s="203"/>
      <c r="L87" s="279">
        <f>$K$87*$D$87</f>
        <v>0</v>
      </c>
      <c r="M87" s="203"/>
      <c r="N87" s="279">
        <f>$M$87*$D$87</f>
        <v>0</v>
      </c>
      <c r="O87" s="203"/>
      <c r="P87" s="279">
        <f>$O$87*$D$87</f>
        <v>0</v>
      </c>
      <c r="Q87" s="203"/>
      <c r="R87" s="279">
        <f>$Q$87*$D$87</f>
        <v>0</v>
      </c>
      <c r="S87" s="203"/>
      <c r="T87" s="279">
        <f>$S$87*$D$87</f>
        <v>0</v>
      </c>
      <c r="U87" s="203">
        <v>1</v>
      </c>
      <c r="V87" s="279">
        <f>$U$87*$D$87</f>
        <v>0</v>
      </c>
      <c r="W87" s="203"/>
      <c r="X87" s="279">
        <f>$W$87*$D$87</f>
        <v>0</v>
      </c>
      <c r="Y87" s="203"/>
      <c r="Z87" s="279">
        <f>$Y$87*$D$87</f>
        <v>0</v>
      </c>
      <c r="AA87" s="203"/>
      <c r="AB87" s="279">
        <f>$AA$87*$D$87</f>
        <v>0</v>
      </c>
      <c r="AF87" s="219" t="s">
        <v>3009</v>
      </c>
    </row>
    <row r="88" spans="1:32" ht="15" customHeight="1" thickBot="1">
      <c r="A88" s="219">
        <v>2</v>
      </c>
      <c r="B88" s="1065"/>
      <c r="C88" s="1067"/>
      <c r="D88" s="1007"/>
      <c r="E88" s="280">
        <f>$E$87</f>
        <v>0</v>
      </c>
      <c r="F88" s="204">
        <f>$F$87</f>
        <v>0</v>
      </c>
      <c r="G88" s="205">
        <f>$G$87+$E$88</f>
        <v>0</v>
      </c>
      <c r="H88" s="281">
        <f>$H$87+$F$88</f>
        <v>0</v>
      </c>
      <c r="I88" s="205">
        <f>$I$87+$G$88</f>
        <v>0</v>
      </c>
      <c r="J88" s="281">
        <f>$J$87+$H$88</f>
        <v>0</v>
      </c>
      <c r="K88" s="205">
        <f>$K$87+$I$88</f>
        <v>0</v>
      </c>
      <c r="L88" s="281">
        <f>$L$87+$J$88</f>
        <v>0</v>
      </c>
      <c r="M88" s="205">
        <f>$M$87+$K$88</f>
        <v>0</v>
      </c>
      <c r="N88" s="281">
        <f>$N$87+$L$88</f>
        <v>0</v>
      </c>
      <c r="O88" s="205">
        <f>$O$87+$M$88</f>
        <v>0</v>
      </c>
      <c r="P88" s="281">
        <f>$P$87+$N$88</f>
        <v>0</v>
      </c>
      <c r="Q88" s="205">
        <f>$Q$87+$O$88</f>
        <v>0</v>
      </c>
      <c r="R88" s="281">
        <f>$R$87+$P$88</f>
        <v>0</v>
      </c>
      <c r="S88" s="205">
        <f>$S$87+$Q$88</f>
        <v>0</v>
      </c>
      <c r="T88" s="281">
        <f>$T$87+$R$88</f>
        <v>0</v>
      </c>
      <c r="U88" s="205">
        <f>$U$87+$S$88</f>
        <v>1</v>
      </c>
      <c r="V88" s="281">
        <f>$V$87+$T$88</f>
        <v>0</v>
      </c>
      <c r="W88" s="205">
        <f>$W$87+$U$88</f>
        <v>1</v>
      </c>
      <c r="X88" s="281">
        <f>$X$87+$V$88</f>
        <v>0</v>
      </c>
      <c r="Y88" s="205">
        <f>$Y$87+$W$88</f>
        <v>1</v>
      </c>
      <c r="Z88" s="281">
        <f>$Z$87+$X$88</f>
        <v>0</v>
      </c>
      <c r="AA88" s="205">
        <f>$AA$87+$Y$88</f>
        <v>1</v>
      </c>
      <c r="AB88" s="281">
        <f>$AB$87+$Z$88</f>
        <v>0</v>
      </c>
    </row>
    <row r="89" spans="1:32" ht="15" customHeight="1" thickBot="1">
      <c r="A89" s="219">
        <v>1</v>
      </c>
      <c r="B89" s="1064" t="str">
        <f>'06.01-SUBESTAÇÃO E DISTRIBUIÇÃO'!B$50</f>
        <v>06.02.100.02</v>
      </c>
      <c r="C89" s="1066" t="str">
        <f>'06.01-SUBESTAÇÃO E DISTRIBUIÇÃO'!C$50</f>
        <v>DISJUNTOR TRIPOLAR TIPO DIN, CORRENTE NOMINAL DE 25A - FORNECIMENTO E INSTALAÇÃO. AF_07/2025</v>
      </c>
      <c r="D89" s="1007">
        <f>'06.01-SUBESTAÇÃO E DISTRIBUIÇÃO'!H$50</f>
        <v>0</v>
      </c>
      <c r="E89" s="272"/>
      <c r="F89" s="202">
        <f>$E$89*$D$89</f>
        <v>0</v>
      </c>
      <c r="G89" s="203"/>
      <c r="H89" s="279">
        <f>$G$89*$D$89</f>
        <v>0</v>
      </c>
      <c r="I89" s="203"/>
      <c r="J89" s="279">
        <f>$I$89*$D$89</f>
        <v>0</v>
      </c>
      <c r="K89" s="203"/>
      <c r="L89" s="279">
        <f>$K$89*$D$89</f>
        <v>0</v>
      </c>
      <c r="M89" s="203"/>
      <c r="N89" s="279">
        <f>$M$89*$D$89</f>
        <v>0</v>
      </c>
      <c r="O89" s="203"/>
      <c r="P89" s="279">
        <f>$O$89*$D$89</f>
        <v>0</v>
      </c>
      <c r="Q89" s="203"/>
      <c r="R89" s="279">
        <f>$Q$89*$D$89</f>
        <v>0</v>
      </c>
      <c r="S89" s="203"/>
      <c r="T89" s="279">
        <f>$S$89*$D$89</f>
        <v>0</v>
      </c>
      <c r="U89" s="203">
        <v>1</v>
      </c>
      <c r="V89" s="279">
        <f>$U$89*$D$89</f>
        <v>0</v>
      </c>
      <c r="W89" s="203"/>
      <c r="X89" s="279">
        <f>$W$89*$D$89</f>
        <v>0</v>
      </c>
      <c r="Y89" s="203"/>
      <c r="Z89" s="279">
        <f>$Y$89*$D$89</f>
        <v>0</v>
      </c>
      <c r="AA89" s="203"/>
      <c r="AB89" s="279">
        <f>$AA$89*$D$89</f>
        <v>0</v>
      </c>
      <c r="AF89" s="219" t="s">
        <v>3010</v>
      </c>
    </row>
    <row r="90" spans="1:32" ht="15" customHeight="1" thickBot="1">
      <c r="A90" s="219">
        <v>2</v>
      </c>
      <c r="B90" s="1065"/>
      <c r="C90" s="1067"/>
      <c r="D90" s="1007"/>
      <c r="E90" s="280">
        <f>$E$89</f>
        <v>0</v>
      </c>
      <c r="F90" s="204">
        <f>$F$89</f>
        <v>0</v>
      </c>
      <c r="G90" s="205">
        <f>$G$89+$E$90</f>
        <v>0</v>
      </c>
      <c r="H90" s="281">
        <f>$H$89+$F$90</f>
        <v>0</v>
      </c>
      <c r="I90" s="205">
        <f>$I$89+$G$90</f>
        <v>0</v>
      </c>
      <c r="J90" s="281">
        <f>$J$89+$H$90</f>
        <v>0</v>
      </c>
      <c r="K90" s="205">
        <f>$K$89+$I$90</f>
        <v>0</v>
      </c>
      <c r="L90" s="281">
        <f>$L$89+$J$90</f>
        <v>0</v>
      </c>
      <c r="M90" s="205">
        <f>$M$89+$K$90</f>
        <v>0</v>
      </c>
      <c r="N90" s="281">
        <f>$N$89+$L$90</f>
        <v>0</v>
      </c>
      <c r="O90" s="205">
        <f>$O$89+$M$90</f>
        <v>0</v>
      </c>
      <c r="P90" s="281">
        <f>$P$89+$N$90</f>
        <v>0</v>
      </c>
      <c r="Q90" s="205">
        <f>$Q$89+$O$90</f>
        <v>0</v>
      </c>
      <c r="R90" s="281">
        <f>$R$89+$P$90</f>
        <v>0</v>
      </c>
      <c r="S90" s="205">
        <f>$S$89+$Q$90</f>
        <v>0</v>
      </c>
      <c r="T90" s="281">
        <f>$T$89+$R$90</f>
        <v>0</v>
      </c>
      <c r="U90" s="205">
        <f>$U$89+$S$90</f>
        <v>1</v>
      </c>
      <c r="V90" s="281">
        <f>$V$89+$T$90</f>
        <v>0</v>
      </c>
      <c r="W90" s="205">
        <f>$W$89+$U$90</f>
        <v>1</v>
      </c>
      <c r="X90" s="281">
        <f>$X$89+$V$90</f>
        <v>0</v>
      </c>
      <c r="Y90" s="205">
        <f>$Y$89+$W$90</f>
        <v>1</v>
      </c>
      <c r="Z90" s="281">
        <f>$Z$89+$X$90</f>
        <v>0</v>
      </c>
      <c r="AA90" s="205">
        <f>$AA$89+$Y$90</f>
        <v>1</v>
      </c>
      <c r="AB90" s="281">
        <f>$AB$89+$Z$90</f>
        <v>0</v>
      </c>
    </row>
    <row r="91" spans="1:32" ht="15" customHeight="1" thickBot="1">
      <c r="A91" s="219">
        <v>1</v>
      </c>
      <c r="B91" s="1064" t="str">
        <f>'06.01-SUBESTAÇÃO E DISTRIBUIÇÃO'!B$51</f>
        <v>06.02.100.03</v>
      </c>
      <c r="C91" s="1066" t="str">
        <f>'06.01-SUBESTAÇÃO E DISTRIBUIÇÃO'!C$51</f>
        <v>DISJUNTOR TRIPOLAR TIPO DIN, CORRENTE NOMINAL DE 40A - FORNECIMENTO E INSTALAÇÃO. AF_07/2025</v>
      </c>
      <c r="D91" s="1007">
        <f>'06.01-SUBESTAÇÃO E DISTRIBUIÇÃO'!H$51</f>
        <v>0</v>
      </c>
      <c r="E91" s="272"/>
      <c r="F91" s="202">
        <f>$E$91*$D$91</f>
        <v>0</v>
      </c>
      <c r="G91" s="203"/>
      <c r="H91" s="279">
        <f>$G$91*$D$91</f>
        <v>0</v>
      </c>
      <c r="I91" s="203"/>
      <c r="J91" s="279">
        <f>$I$91*$D$91</f>
        <v>0</v>
      </c>
      <c r="K91" s="203"/>
      <c r="L91" s="279">
        <f>$K$91*$D$91</f>
        <v>0</v>
      </c>
      <c r="M91" s="203"/>
      <c r="N91" s="279">
        <f>$M$91*$D$91</f>
        <v>0</v>
      </c>
      <c r="O91" s="203"/>
      <c r="P91" s="279">
        <f>$O$91*$D$91</f>
        <v>0</v>
      </c>
      <c r="Q91" s="203"/>
      <c r="R91" s="279">
        <f>$Q$91*$D$91</f>
        <v>0</v>
      </c>
      <c r="S91" s="203"/>
      <c r="T91" s="279">
        <f>$S$91*$D$91</f>
        <v>0</v>
      </c>
      <c r="U91" s="203">
        <v>0.5</v>
      </c>
      <c r="V91" s="279">
        <f>$U$91*$D$91</f>
        <v>0</v>
      </c>
      <c r="W91" s="203">
        <v>0.5</v>
      </c>
      <c r="X91" s="279">
        <f>$W$91*$D$91</f>
        <v>0</v>
      </c>
      <c r="Y91" s="203"/>
      <c r="Z91" s="279">
        <f>$Y$91*$D$91</f>
        <v>0</v>
      </c>
      <c r="AA91" s="203"/>
      <c r="AB91" s="279">
        <f>$AA$91*$D$91</f>
        <v>0</v>
      </c>
      <c r="AF91" s="219" t="s">
        <v>3011</v>
      </c>
    </row>
    <row r="92" spans="1:32" ht="15" customHeight="1" thickBot="1">
      <c r="A92" s="219">
        <v>2</v>
      </c>
      <c r="B92" s="1065"/>
      <c r="C92" s="1067"/>
      <c r="D92" s="1007"/>
      <c r="E92" s="280">
        <f>$E$91</f>
        <v>0</v>
      </c>
      <c r="F92" s="204">
        <f>$F$91</f>
        <v>0</v>
      </c>
      <c r="G92" s="205">
        <f>$G$91+$E$92</f>
        <v>0</v>
      </c>
      <c r="H92" s="281">
        <f>$H$91+$F$92</f>
        <v>0</v>
      </c>
      <c r="I92" s="205">
        <f>$I$91+$G$92</f>
        <v>0</v>
      </c>
      <c r="J92" s="281">
        <f>$J$91+$H$92</f>
        <v>0</v>
      </c>
      <c r="K92" s="205">
        <f>$K$91+$I$92</f>
        <v>0</v>
      </c>
      <c r="L92" s="281">
        <f>$L$91+$J$92</f>
        <v>0</v>
      </c>
      <c r="M92" s="205">
        <f>$M$91+$K$92</f>
        <v>0</v>
      </c>
      <c r="N92" s="281">
        <f>$N$91+$L$92</f>
        <v>0</v>
      </c>
      <c r="O92" s="205">
        <f>$O$91+$M$92</f>
        <v>0</v>
      </c>
      <c r="P92" s="281">
        <f>$P$91+$N$92</f>
        <v>0</v>
      </c>
      <c r="Q92" s="205">
        <f>$Q$91+$O$92</f>
        <v>0</v>
      </c>
      <c r="R92" s="281">
        <f>$R$91+$P$92</f>
        <v>0</v>
      </c>
      <c r="S92" s="205">
        <f>$S$91+$Q$92</f>
        <v>0</v>
      </c>
      <c r="T92" s="281">
        <f>$T$91+$R$92</f>
        <v>0</v>
      </c>
      <c r="U92" s="205">
        <f>$U$91+$S$92</f>
        <v>0.5</v>
      </c>
      <c r="V92" s="281">
        <f>$V$91+$T$92</f>
        <v>0</v>
      </c>
      <c r="W92" s="205">
        <f>$W$91+$U$92</f>
        <v>1</v>
      </c>
      <c r="X92" s="281">
        <f>$X$91+$V$92</f>
        <v>0</v>
      </c>
      <c r="Y92" s="205">
        <f>$Y$91+$W$92</f>
        <v>1</v>
      </c>
      <c r="Z92" s="281">
        <f>$Z$91+$X$92</f>
        <v>0</v>
      </c>
      <c r="AA92" s="205">
        <f>$AA$91+$Y$92</f>
        <v>1</v>
      </c>
      <c r="AB92" s="281">
        <f>$AB$91+$Z$92</f>
        <v>0</v>
      </c>
    </row>
    <row r="93" spans="1:32" ht="15" customHeight="1" thickBot="1">
      <c r="A93" s="219">
        <v>1</v>
      </c>
      <c r="B93" s="1064" t="str">
        <f>'06.01-SUBESTAÇÃO E DISTRIBUIÇÃO'!B$52</f>
        <v>06.02.100.04</v>
      </c>
      <c r="C93" s="1066" t="str">
        <f>'06.01-SUBESTAÇÃO E DISTRIBUIÇÃO'!C$52</f>
        <v>DISJUNTOR TERMOMAGNÉTICO TRIPOLAR, CORRENTE NOMINAL DE 70A - FORNECIMENTO E INSTALAÇÃO.</v>
      </c>
      <c r="D93" s="1007">
        <f>'06.01-SUBESTAÇÃO E DISTRIBUIÇÃO'!H$52</f>
        <v>0</v>
      </c>
      <c r="E93" s="272"/>
      <c r="F93" s="202">
        <f>$E$93*$D$93</f>
        <v>0</v>
      </c>
      <c r="G93" s="203"/>
      <c r="H93" s="279">
        <f>$G$93*$D$93</f>
        <v>0</v>
      </c>
      <c r="I93" s="203"/>
      <c r="J93" s="279">
        <f>$I$93*$D$93</f>
        <v>0</v>
      </c>
      <c r="K93" s="203"/>
      <c r="L93" s="279">
        <f>$K$93*$D$93</f>
        <v>0</v>
      </c>
      <c r="M93" s="203"/>
      <c r="N93" s="279">
        <f>$M$93*$D$93</f>
        <v>0</v>
      </c>
      <c r="O93" s="203"/>
      <c r="P93" s="279">
        <f>$O$93*$D$93</f>
        <v>0</v>
      </c>
      <c r="Q93" s="203"/>
      <c r="R93" s="279">
        <f>$Q$93*$D$93</f>
        <v>0</v>
      </c>
      <c r="S93" s="203"/>
      <c r="T93" s="279">
        <f>$S$93*$D$93</f>
        <v>0</v>
      </c>
      <c r="U93" s="203">
        <v>1</v>
      </c>
      <c r="V93" s="279">
        <f>$U$93*$D$93</f>
        <v>0</v>
      </c>
      <c r="W93" s="203"/>
      <c r="X93" s="279">
        <f>$W$93*$D$93</f>
        <v>0</v>
      </c>
      <c r="Y93" s="203"/>
      <c r="Z93" s="279">
        <f>$Y$93*$D$93</f>
        <v>0</v>
      </c>
      <c r="AA93" s="203"/>
      <c r="AB93" s="279">
        <f>$AA$93*$D$93</f>
        <v>0</v>
      </c>
      <c r="AF93" s="219" t="s">
        <v>3012</v>
      </c>
    </row>
    <row r="94" spans="1:32" ht="15" customHeight="1" thickBot="1">
      <c r="A94" s="219">
        <v>2</v>
      </c>
      <c r="B94" s="1065"/>
      <c r="C94" s="1067"/>
      <c r="D94" s="1007"/>
      <c r="E94" s="280">
        <f>$E$93</f>
        <v>0</v>
      </c>
      <c r="F94" s="204">
        <f>$F$93</f>
        <v>0</v>
      </c>
      <c r="G94" s="205">
        <f>$G$93+$E$94</f>
        <v>0</v>
      </c>
      <c r="H94" s="281">
        <f>$H$93+$F$94</f>
        <v>0</v>
      </c>
      <c r="I94" s="205">
        <f>$I$93+$G$94</f>
        <v>0</v>
      </c>
      <c r="J94" s="281">
        <f>$J$93+$H$94</f>
        <v>0</v>
      </c>
      <c r="K94" s="205">
        <f>$K$93+$I$94</f>
        <v>0</v>
      </c>
      <c r="L94" s="281">
        <f>$L$93+$J$94</f>
        <v>0</v>
      </c>
      <c r="M94" s="205">
        <f>$M$93+$K$94</f>
        <v>0</v>
      </c>
      <c r="N94" s="281">
        <f>$N$93+$L$94</f>
        <v>0</v>
      </c>
      <c r="O94" s="205">
        <f>$O$93+$M$94</f>
        <v>0</v>
      </c>
      <c r="P94" s="281">
        <f>$P$93+$N$94</f>
        <v>0</v>
      </c>
      <c r="Q94" s="205">
        <f>$Q$93+$O$94</f>
        <v>0</v>
      </c>
      <c r="R94" s="281">
        <f>$R$93+$P$94</f>
        <v>0</v>
      </c>
      <c r="S94" s="205">
        <f>$S$93+$Q$94</f>
        <v>0</v>
      </c>
      <c r="T94" s="281">
        <f>$T$93+$R$94</f>
        <v>0</v>
      </c>
      <c r="U94" s="205">
        <f>$U$93+$S$94</f>
        <v>1</v>
      </c>
      <c r="V94" s="281">
        <f>$V$93+$T$94</f>
        <v>0</v>
      </c>
      <c r="W94" s="205">
        <f>$W$93+$U$94</f>
        <v>1</v>
      </c>
      <c r="X94" s="281">
        <f>$X$93+$V$94</f>
        <v>0</v>
      </c>
      <c r="Y94" s="205">
        <f>$Y$93+$W$94</f>
        <v>1</v>
      </c>
      <c r="Z94" s="281">
        <f>$Z$93+$X$94</f>
        <v>0</v>
      </c>
      <c r="AA94" s="205">
        <f>$AA$93+$Y$94</f>
        <v>1</v>
      </c>
      <c r="AB94" s="281">
        <f>$AB$93+$Z$94</f>
        <v>0</v>
      </c>
    </row>
    <row r="95" spans="1:32" ht="15" customHeight="1" thickBot="1">
      <c r="A95" s="219">
        <v>1</v>
      </c>
      <c r="B95" s="1064" t="str">
        <f>'06.01-SUBESTAÇÃO E DISTRIBUIÇÃO'!B$53</f>
        <v>06.02.100.05</v>
      </c>
      <c r="C95" s="1066" t="str">
        <f>'06.01-SUBESTAÇÃO E DISTRIBUIÇÃO'!C$53</f>
        <v>DISJUNTOR TERMOMAGNÉTICO TRIPOLAR, CORRENTE NOMINAL DE 100A - FORNECIMENTO E INSTALAÇÃO.</v>
      </c>
      <c r="D95" s="1007">
        <f>'06.01-SUBESTAÇÃO E DISTRIBUIÇÃO'!H$53</f>
        <v>0</v>
      </c>
      <c r="E95" s="272"/>
      <c r="F95" s="202">
        <f>$E$95*$D$95</f>
        <v>0</v>
      </c>
      <c r="G95" s="203"/>
      <c r="H95" s="279">
        <f>$G$95*$D$95</f>
        <v>0</v>
      </c>
      <c r="I95" s="203"/>
      <c r="J95" s="279">
        <f>$I$95*$D$95</f>
        <v>0</v>
      </c>
      <c r="K95" s="203"/>
      <c r="L95" s="279">
        <f>$K$95*$D$95</f>
        <v>0</v>
      </c>
      <c r="M95" s="203"/>
      <c r="N95" s="279">
        <f>$M$95*$D$95</f>
        <v>0</v>
      </c>
      <c r="O95" s="203"/>
      <c r="P95" s="279">
        <f>$O$95*$D$95</f>
        <v>0</v>
      </c>
      <c r="Q95" s="203"/>
      <c r="R95" s="279">
        <f>$Q$95*$D$95</f>
        <v>0</v>
      </c>
      <c r="S95" s="203"/>
      <c r="T95" s="279">
        <f>$S$95*$D$95</f>
        <v>0</v>
      </c>
      <c r="U95" s="203">
        <v>0.2</v>
      </c>
      <c r="V95" s="279">
        <f>$U$95*$D$95</f>
        <v>0</v>
      </c>
      <c r="W95" s="203">
        <v>0.35</v>
      </c>
      <c r="X95" s="279">
        <f>$W$95*$D$95</f>
        <v>0</v>
      </c>
      <c r="Y95" s="203">
        <v>0.3</v>
      </c>
      <c r="Z95" s="279">
        <f>$Y$95*$D$95</f>
        <v>0</v>
      </c>
      <c r="AA95" s="203">
        <v>0.15</v>
      </c>
      <c r="AB95" s="279">
        <f>$AA$95*$D$95</f>
        <v>0</v>
      </c>
      <c r="AF95" s="219" t="s">
        <v>3013</v>
      </c>
    </row>
    <row r="96" spans="1:32" ht="15" customHeight="1" thickBot="1">
      <c r="A96" s="219">
        <v>2</v>
      </c>
      <c r="B96" s="1065"/>
      <c r="C96" s="1067"/>
      <c r="D96" s="1007"/>
      <c r="E96" s="280">
        <f>$E$95</f>
        <v>0</v>
      </c>
      <c r="F96" s="204">
        <f>$F$95</f>
        <v>0</v>
      </c>
      <c r="G96" s="205">
        <f>$G$95+$E$96</f>
        <v>0</v>
      </c>
      <c r="H96" s="281">
        <f>$H$95+$F$96</f>
        <v>0</v>
      </c>
      <c r="I96" s="205">
        <f>$I$95+$G$96</f>
        <v>0</v>
      </c>
      <c r="J96" s="281">
        <f>$J$95+$H$96</f>
        <v>0</v>
      </c>
      <c r="K96" s="205">
        <f>$K$95+$I$96</f>
        <v>0</v>
      </c>
      <c r="L96" s="281">
        <f>$L$95+$J$96</f>
        <v>0</v>
      </c>
      <c r="M96" s="205">
        <f>$M$95+$K$96</f>
        <v>0</v>
      </c>
      <c r="N96" s="281">
        <f>$N$95+$L$96</f>
        <v>0</v>
      </c>
      <c r="O96" s="205">
        <f>$O$95+$M$96</f>
        <v>0</v>
      </c>
      <c r="P96" s="281">
        <f>$P$95+$N$96</f>
        <v>0</v>
      </c>
      <c r="Q96" s="205">
        <f>$Q$95+$O$96</f>
        <v>0</v>
      </c>
      <c r="R96" s="281">
        <f>$R$95+$P$96</f>
        <v>0</v>
      </c>
      <c r="S96" s="205">
        <f>$S$95+$Q$96</f>
        <v>0</v>
      </c>
      <c r="T96" s="281">
        <f>$T$95+$R$96</f>
        <v>0</v>
      </c>
      <c r="U96" s="205">
        <f>$U$95+$S$96</f>
        <v>0.2</v>
      </c>
      <c r="V96" s="281">
        <f>$V$95+$T$96</f>
        <v>0</v>
      </c>
      <c r="W96" s="205">
        <f>$W$95+$U$96</f>
        <v>0.55000000000000004</v>
      </c>
      <c r="X96" s="281">
        <f>$X$95+$V$96</f>
        <v>0</v>
      </c>
      <c r="Y96" s="205">
        <f>$Y$95+$W$96</f>
        <v>0.85000000000000009</v>
      </c>
      <c r="Z96" s="281">
        <f>$Z$95+$X$96</f>
        <v>0</v>
      </c>
      <c r="AA96" s="205">
        <f>$AA$95+$Y$96</f>
        <v>1</v>
      </c>
      <c r="AB96" s="281">
        <f>$AB$95+$Z$96</f>
        <v>0</v>
      </c>
    </row>
    <row r="97" spans="1:32" ht="15" customHeight="1" thickBot="1">
      <c r="A97" s="219">
        <v>1</v>
      </c>
      <c r="B97" s="1064" t="str">
        <f>'06.01-SUBESTAÇÃO E DISTRIBUIÇÃO'!B$54</f>
        <v>06.02.100.06</v>
      </c>
      <c r="C97" s="1066" t="str">
        <f>'06.01-SUBESTAÇÃO E DISTRIBUIÇÃO'!C$54</f>
        <v>DISJUNTOR TERMOMAGNÉTICO TRIPOLAR, CORRENTE NOMINAL DE 125A - FORNECIMENTO E INSTALAÇÃO. AF_07/2025</v>
      </c>
      <c r="D97" s="1007">
        <f>'06.01-SUBESTAÇÃO E DISTRIBUIÇÃO'!H$54</f>
        <v>0</v>
      </c>
      <c r="E97" s="272"/>
      <c r="F97" s="202">
        <f>$E$97*$D$97</f>
        <v>0</v>
      </c>
      <c r="G97" s="203"/>
      <c r="H97" s="279">
        <f>$G$97*$D$97</f>
        <v>0</v>
      </c>
      <c r="I97" s="203"/>
      <c r="J97" s="279">
        <f>$I$97*$D$97</f>
        <v>0</v>
      </c>
      <c r="K97" s="203"/>
      <c r="L97" s="279">
        <f>$K$97*$D$97</f>
        <v>0</v>
      </c>
      <c r="M97" s="203"/>
      <c r="N97" s="279">
        <f>$M$97*$D$97</f>
        <v>0</v>
      </c>
      <c r="O97" s="203"/>
      <c r="P97" s="279">
        <f>$O$97*$D$97</f>
        <v>0</v>
      </c>
      <c r="Q97" s="203"/>
      <c r="R97" s="279">
        <f>$Q$97*$D$97</f>
        <v>0</v>
      </c>
      <c r="S97" s="203"/>
      <c r="T97" s="279">
        <f>$S$97*$D$97</f>
        <v>0</v>
      </c>
      <c r="U97" s="203">
        <v>0.2</v>
      </c>
      <c r="V97" s="279">
        <f>$U$97*$D$97</f>
        <v>0</v>
      </c>
      <c r="W97" s="203">
        <v>0.35</v>
      </c>
      <c r="X97" s="279">
        <f>$W$97*$D$97</f>
        <v>0</v>
      </c>
      <c r="Y97" s="203">
        <v>0.3</v>
      </c>
      <c r="Z97" s="279">
        <f>$Y$97*$D$97</f>
        <v>0</v>
      </c>
      <c r="AA97" s="203">
        <v>0.15</v>
      </c>
      <c r="AB97" s="279">
        <f>$AA$97*$D$97</f>
        <v>0</v>
      </c>
      <c r="AF97" s="219" t="s">
        <v>3014</v>
      </c>
    </row>
    <row r="98" spans="1:32" ht="15" customHeight="1" thickBot="1">
      <c r="A98" s="219">
        <v>2</v>
      </c>
      <c r="B98" s="1065"/>
      <c r="C98" s="1067"/>
      <c r="D98" s="1007"/>
      <c r="E98" s="280">
        <f>$E$97</f>
        <v>0</v>
      </c>
      <c r="F98" s="204">
        <f>$F$97</f>
        <v>0</v>
      </c>
      <c r="G98" s="205">
        <f>$G$97+$E$98</f>
        <v>0</v>
      </c>
      <c r="H98" s="281">
        <f>$H$97+$F$98</f>
        <v>0</v>
      </c>
      <c r="I98" s="205">
        <f>$I$97+$G$98</f>
        <v>0</v>
      </c>
      <c r="J98" s="281">
        <f>$J$97+$H$98</f>
        <v>0</v>
      </c>
      <c r="K98" s="205">
        <f>$K$97+$I$98</f>
        <v>0</v>
      </c>
      <c r="L98" s="281">
        <f>$L$97+$J$98</f>
        <v>0</v>
      </c>
      <c r="M98" s="205">
        <f>$M$97+$K$98</f>
        <v>0</v>
      </c>
      <c r="N98" s="281">
        <f>$N$97+$L$98</f>
        <v>0</v>
      </c>
      <c r="O98" s="205">
        <f>$O$97+$M$98</f>
        <v>0</v>
      </c>
      <c r="P98" s="281">
        <f>$P$97+$N$98</f>
        <v>0</v>
      </c>
      <c r="Q98" s="205">
        <f>$Q$97+$O$98</f>
        <v>0</v>
      </c>
      <c r="R98" s="281">
        <f>$R$97+$P$98</f>
        <v>0</v>
      </c>
      <c r="S98" s="205">
        <f>$S$97+$Q$98</f>
        <v>0</v>
      </c>
      <c r="T98" s="281">
        <f>$T$97+$R$98</f>
        <v>0</v>
      </c>
      <c r="U98" s="205">
        <f>$U$97+$S$98</f>
        <v>0.2</v>
      </c>
      <c r="V98" s="281">
        <f>$V$97+$T$98</f>
        <v>0</v>
      </c>
      <c r="W98" s="205">
        <f>$W$97+$U$98</f>
        <v>0.55000000000000004</v>
      </c>
      <c r="X98" s="281">
        <f>$X$97+$V$98</f>
        <v>0</v>
      </c>
      <c r="Y98" s="205">
        <f>$Y$97+$W$98</f>
        <v>0.85000000000000009</v>
      </c>
      <c r="Z98" s="281">
        <f>$Z$97+$X$98</f>
        <v>0</v>
      </c>
      <c r="AA98" s="205">
        <f>$AA$97+$Y$98</f>
        <v>1</v>
      </c>
      <c r="AB98" s="281">
        <f>$AB$97+$Z$98</f>
        <v>0</v>
      </c>
    </row>
    <row r="99" spans="1:32" ht="15" customHeight="1" thickBot="1">
      <c r="A99" s="219">
        <v>1</v>
      </c>
      <c r="B99" s="1064" t="str">
        <f>'06.01-SUBESTAÇÃO E DISTRIBUIÇÃO'!B$55</f>
        <v>06.02.100.07</v>
      </c>
      <c r="C99" s="1066" t="str">
        <f>'06.01-SUBESTAÇÃO E DISTRIBUIÇÃO'!C$55</f>
        <v>DISJUNTOR TERMOMAGNÉTICO TRIPOLAR, CORRENTE NOMINAL DE 200A - FORNECIMENTO E INSTALAÇÃO. AF_07/2025</v>
      </c>
      <c r="D99" s="1007">
        <f>'06.01-SUBESTAÇÃO E DISTRIBUIÇÃO'!H$55</f>
        <v>0</v>
      </c>
      <c r="E99" s="272"/>
      <c r="F99" s="202">
        <f>$E$99*$D$99</f>
        <v>0</v>
      </c>
      <c r="G99" s="203"/>
      <c r="H99" s="279">
        <f>$G$99*$D$99</f>
        <v>0</v>
      </c>
      <c r="I99" s="203"/>
      <c r="J99" s="279">
        <f>$I$99*$D$99</f>
        <v>0</v>
      </c>
      <c r="K99" s="203"/>
      <c r="L99" s="279">
        <f>$K$99*$D$99</f>
        <v>0</v>
      </c>
      <c r="M99" s="203"/>
      <c r="N99" s="279">
        <f>$M$99*$D$99</f>
        <v>0</v>
      </c>
      <c r="O99" s="203"/>
      <c r="P99" s="279">
        <f>$O$99*$D$99</f>
        <v>0</v>
      </c>
      <c r="Q99" s="203"/>
      <c r="R99" s="279">
        <f>$Q$99*$D$99</f>
        <v>0</v>
      </c>
      <c r="S99" s="203"/>
      <c r="T99" s="279">
        <f>$S$99*$D$99</f>
        <v>0</v>
      </c>
      <c r="U99" s="203">
        <v>0.2</v>
      </c>
      <c r="V99" s="279">
        <f>$U$99*$D$99</f>
        <v>0</v>
      </c>
      <c r="W99" s="203">
        <v>0.35</v>
      </c>
      <c r="X99" s="279">
        <f>$W$99*$D$99</f>
        <v>0</v>
      </c>
      <c r="Y99" s="203">
        <v>0.3</v>
      </c>
      <c r="Z99" s="279">
        <f>$Y$99*$D$99</f>
        <v>0</v>
      </c>
      <c r="AA99" s="203">
        <v>0.15</v>
      </c>
      <c r="AB99" s="279">
        <f>$AA$99*$D$99</f>
        <v>0</v>
      </c>
      <c r="AF99" s="219" t="s">
        <v>3015</v>
      </c>
    </row>
    <row r="100" spans="1:32" ht="15" customHeight="1" thickBot="1">
      <c r="A100" s="219">
        <v>2</v>
      </c>
      <c r="B100" s="1065"/>
      <c r="C100" s="1067"/>
      <c r="D100" s="1007"/>
      <c r="E100" s="280">
        <f>$E$99</f>
        <v>0</v>
      </c>
      <c r="F100" s="204">
        <f>$F$99</f>
        <v>0</v>
      </c>
      <c r="G100" s="205">
        <f>$G$99+$E$100</f>
        <v>0</v>
      </c>
      <c r="H100" s="281">
        <f>$H$99+$F$100</f>
        <v>0</v>
      </c>
      <c r="I100" s="205">
        <f>$I$99+$G$100</f>
        <v>0</v>
      </c>
      <c r="J100" s="281">
        <f>$J$99+$H$100</f>
        <v>0</v>
      </c>
      <c r="K100" s="205">
        <f>$K$99+$I$100</f>
        <v>0</v>
      </c>
      <c r="L100" s="281">
        <f>$L$99+$J$100</f>
        <v>0</v>
      </c>
      <c r="M100" s="205">
        <f>$M$99+$K$100</f>
        <v>0</v>
      </c>
      <c r="N100" s="281">
        <f>$N$99+$L$100</f>
        <v>0</v>
      </c>
      <c r="O100" s="205">
        <f>$O$99+$M$100</f>
        <v>0</v>
      </c>
      <c r="P100" s="281">
        <f>$P$99+$N$100</f>
        <v>0</v>
      </c>
      <c r="Q100" s="205">
        <f>$Q$99+$O$100</f>
        <v>0</v>
      </c>
      <c r="R100" s="281">
        <f>$R$99+$P$100</f>
        <v>0</v>
      </c>
      <c r="S100" s="205">
        <f>$S$99+$Q$100</f>
        <v>0</v>
      </c>
      <c r="T100" s="281">
        <f>$T$99+$R$100</f>
        <v>0</v>
      </c>
      <c r="U100" s="205">
        <f>$U$99+$S$100</f>
        <v>0.2</v>
      </c>
      <c r="V100" s="281">
        <f>$V$99+$T$100</f>
        <v>0</v>
      </c>
      <c r="W100" s="205">
        <f>$W$99+$U$100</f>
        <v>0.55000000000000004</v>
      </c>
      <c r="X100" s="281">
        <f>$X$99+$V$100</f>
        <v>0</v>
      </c>
      <c r="Y100" s="205">
        <f>$Y$99+$W$100</f>
        <v>0.85000000000000009</v>
      </c>
      <c r="Z100" s="281">
        <f>$Z$99+$X$100</f>
        <v>0</v>
      </c>
      <c r="AA100" s="205">
        <f>$AA$99+$Y$100</f>
        <v>1</v>
      </c>
      <c r="AB100" s="281">
        <f>$AB$99+$Z$100</f>
        <v>0</v>
      </c>
    </row>
    <row r="101" spans="1:32" ht="15" customHeight="1" thickBot="1">
      <c r="A101" s="219">
        <v>1</v>
      </c>
      <c r="B101" s="1069" t="str">
        <f>'06.01-SUBESTAÇÃO E DISTRIBUIÇÃO'!$B$56</f>
        <v>06.02.100.08</v>
      </c>
      <c r="C101" s="1073" t="str">
        <f>'06.01-SUBESTAÇÃO E DISTRIBUIÇÃO'!$C$56</f>
        <v>DISJUNTOR TRIPOLAR TIPO CAIXA MOLDADA, CORRENTE NOMINAL DE 225A, FORNECIMENTO E INSTALAÇÃO, INCLUSIVE TERMINAL DE COMPRESSÃO</v>
      </c>
      <c r="D101" s="1007">
        <f>'06.01-SUBESTAÇÃO E DISTRIBUIÇÃO'!$H$56</f>
        <v>0</v>
      </c>
      <c r="E101" s="272"/>
      <c r="F101" s="202">
        <f>$E$101*$D$101</f>
        <v>0</v>
      </c>
      <c r="G101" s="203"/>
      <c r="H101" s="279">
        <f>$G$101*$D$101</f>
        <v>0</v>
      </c>
      <c r="I101" s="203"/>
      <c r="J101" s="279">
        <f>$I$101*$D$101</f>
        <v>0</v>
      </c>
      <c r="K101" s="203"/>
      <c r="L101" s="279">
        <f>$K$101*$D$101</f>
        <v>0</v>
      </c>
      <c r="M101" s="203"/>
      <c r="N101" s="279">
        <f>$M$101*$D$101</f>
        <v>0</v>
      </c>
      <c r="O101" s="203"/>
      <c r="P101" s="279">
        <f>$O$101*$D$101</f>
        <v>0</v>
      </c>
      <c r="Q101" s="203"/>
      <c r="R101" s="279">
        <f>$Q$101*$D$101</f>
        <v>0</v>
      </c>
      <c r="S101" s="203"/>
      <c r="T101" s="279">
        <f>$S$101*$D$101</f>
        <v>0</v>
      </c>
      <c r="U101" s="203">
        <v>0.3</v>
      </c>
      <c r="V101" s="279">
        <f>$U$101*$D$101</f>
        <v>0</v>
      </c>
      <c r="W101" s="203">
        <v>0.6</v>
      </c>
      <c r="X101" s="279">
        <f>$W$101*$D$101</f>
        <v>0</v>
      </c>
      <c r="Y101" s="203">
        <v>0.1</v>
      </c>
      <c r="Z101" s="279">
        <f>$Y$101*$D$101</f>
        <v>0</v>
      </c>
      <c r="AA101" s="203"/>
      <c r="AB101" s="279">
        <f>$AA$101*$D$101</f>
        <v>0</v>
      </c>
      <c r="AF101" s="219" t="s">
        <v>3016</v>
      </c>
    </row>
    <row r="102" spans="1:32" ht="15" customHeight="1" thickBot="1">
      <c r="A102" s="219">
        <v>2</v>
      </c>
      <c r="B102" s="1069"/>
      <c r="C102" s="1073"/>
      <c r="D102" s="1007"/>
      <c r="E102" s="280">
        <f>$E$101</f>
        <v>0</v>
      </c>
      <c r="F102" s="204">
        <f>$F$101</f>
        <v>0</v>
      </c>
      <c r="G102" s="205">
        <f>$G$101+$E$102</f>
        <v>0</v>
      </c>
      <c r="H102" s="281">
        <f>$H$101+$F$102</f>
        <v>0</v>
      </c>
      <c r="I102" s="205">
        <f>$I$101+$G$102</f>
        <v>0</v>
      </c>
      <c r="J102" s="281">
        <f>$J$101+$H$102</f>
        <v>0</v>
      </c>
      <c r="K102" s="205">
        <f>$K$101+$I$102</f>
        <v>0</v>
      </c>
      <c r="L102" s="281">
        <f>$L$101+$J$102</f>
        <v>0</v>
      </c>
      <c r="M102" s="205">
        <f>$M$101+$K$102</f>
        <v>0</v>
      </c>
      <c r="N102" s="281">
        <f>$N$101+$L$102</f>
        <v>0</v>
      </c>
      <c r="O102" s="205">
        <f>$O$101+$M$102</f>
        <v>0</v>
      </c>
      <c r="P102" s="281">
        <f>$P$101+$N$102</f>
        <v>0</v>
      </c>
      <c r="Q102" s="205">
        <f>$Q$101+$O$102</f>
        <v>0</v>
      </c>
      <c r="R102" s="281">
        <f>$R$101+$P$102</f>
        <v>0</v>
      </c>
      <c r="S102" s="205">
        <f>$S$101+$Q$102</f>
        <v>0</v>
      </c>
      <c r="T102" s="281">
        <f>$T$101+$R$102</f>
        <v>0</v>
      </c>
      <c r="U102" s="205">
        <f>$U$101+$S$102</f>
        <v>0.3</v>
      </c>
      <c r="V102" s="281">
        <f>$V$101+$T$102</f>
        <v>0</v>
      </c>
      <c r="W102" s="205">
        <f>$W$101+$U$102</f>
        <v>0.89999999999999991</v>
      </c>
      <c r="X102" s="281">
        <f>$X$101+$V$102</f>
        <v>0</v>
      </c>
      <c r="Y102" s="205">
        <f>$Y$101+$W$102</f>
        <v>0.99999999999999989</v>
      </c>
      <c r="Z102" s="281">
        <f>$Z$101+$X$102</f>
        <v>0</v>
      </c>
      <c r="AA102" s="205">
        <f>$AA$101+$Y$102</f>
        <v>0.99999999999999989</v>
      </c>
      <c r="AB102" s="281">
        <f>$AB$101+$Z$102</f>
        <v>0</v>
      </c>
    </row>
    <row r="103" spans="1:32" ht="15" customHeight="1" thickBot="1">
      <c r="A103" s="219">
        <v>1</v>
      </c>
      <c r="B103" s="1069" t="str">
        <f>'06.01-SUBESTAÇÃO E DISTRIBUIÇÃO'!$B$57</f>
        <v>06.02.100.09</v>
      </c>
      <c r="C103" s="1073" t="str">
        <f>'06.01-SUBESTAÇÃO E DISTRIBUIÇÃO'!$C$57</f>
        <v>DISJUNTOR TERMOMAGNÉTICO TRIPOLAR, CORRENTE NOMINAL DE 275A - FORNECIMENTO E INSTALAÇÃO.</v>
      </c>
      <c r="D103" s="1007">
        <f>'06.01-SUBESTAÇÃO E DISTRIBUIÇÃO'!$H$57</f>
        <v>0</v>
      </c>
      <c r="E103" s="272"/>
      <c r="F103" s="202">
        <f>$E$103*$D$103</f>
        <v>0</v>
      </c>
      <c r="G103" s="203"/>
      <c r="H103" s="279">
        <f>$G$103*$D$103</f>
        <v>0</v>
      </c>
      <c r="I103" s="203"/>
      <c r="J103" s="279">
        <f>$I$103*$D$103</f>
        <v>0</v>
      </c>
      <c r="K103" s="203"/>
      <c r="L103" s="279">
        <f>$K$103*$D$103</f>
        <v>0</v>
      </c>
      <c r="M103" s="203"/>
      <c r="N103" s="279">
        <f>$M$103*$D$103</f>
        <v>0</v>
      </c>
      <c r="O103" s="203"/>
      <c r="P103" s="279">
        <f>$O$103*$D$103</f>
        <v>0</v>
      </c>
      <c r="Q103" s="203"/>
      <c r="R103" s="279">
        <f>$Q$103*$D$103</f>
        <v>0</v>
      </c>
      <c r="S103" s="203"/>
      <c r="T103" s="279">
        <f>$S$103*$D$103</f>
        <v>0</v>
      </c>
      <c r="U103" s="203">
        <v>0.3</v>
      </c>
      <c r="V103" s="279">
        <f>$U$103*$D$103</f>
        <v>0</v>
      </c>
      <c r="W103" s="203">
        <v>0.6</v>
      </c>
      <c r="X103" s="279">
        <f>$W$103*$D$103</f>
        <v>0</v>
      </c>
      <c r="Y103" s="203">
        <v>0.1</v>
      </c>
      <c r="Z103" s="279">
        <f>$Y$103*$D$103</f>
        <v>0</v>
      </c>
      <c r="AA103" s="203"/>
      <c r="AB103" s="279">
        <f>$AA$103*$D$103</f>
        <v>0</v>
      </c>
      <c r="AF103" s="219" t="s">
        <v>3017</v>
      </c>
    </row>
    <row r="104" spans="1:32" ht="15" customHeight="1" thickBot="1">
      <c r="A104" s="219">
        <v>2</v>
      </c>
      <c r="B104" s="1069"/>
      <c r="C104" s="1073"/>
      <c r="D104" s="1007"/>
      <c r="E104" s="280">
        <f>$E$103</f>
        <v>0</v>
      </c>
      <c r="F104" s="204">
        <f>$F$103</f>
        <v>0</v>
      </c>
      <c r="G104" s="205">
        <f>$G$103+$E$104</f>
        <v>0</v>
      </c>
      <c r="H104" s="281">
        <f>$H$103+$F$104</f>
        <v>0</v>
      </c>
      <c r="I104" s="205">
        <f>$I$103+$G$104</f>
        <v>0</v>
      </c>
      <c r="J104" s="281">
        <f>$J$103+$H$104</f>
        <v>0</v>
      </c>
      <c r="K104" s="205">
        <f>$K$103+$I$104</f>
        <v>0</v>
      </c>
      <c r="L104" s="281">
        <f>$L$103+$J$104</f>
        <v>0</v>
      </c>
      <c r="M104" s="205">
        <f>$M$103+$K$104</f>
        <v>0</v>
      </c>
      <c r="N104" s="281">
        <f>$N$103+$L$104</f>
        <v>0</v>
      </c>
      <c r="O104" s="205">
        <f>$O$103+$M$104</f>
        <v>0</v>
      </c>
      <c r="P104" s="281">
        <f>$P$103+$N$104</f>
        <v>0</v>
      </c>
      <c r="Q104" s="205">
        <f>$Q$103+$O$104</f>
        <v>0</v>
      </c>
      <c r="R104" s="281">
        <f>$R$103+$P$104</f>
        <v>0</v>
      </c>
      <c r="S104" s="205">
        <f>$S$103+$Q$104</f>
        <v>0</v>
      </c>
      <c r="T104" s="281">
        <f>$T$103+$R$104</f>
        <v>0</v>
      </c>
      <c r="U104" s="205">
        <f>$U$103+$S$104</f>
        <v>0.3</v>
      </c>
      <c r="V104" s="281">
        <f>$V$103+$T$104</f>
        <v>0</v>
      </c>
      <c r="W104" s="205">
        <f>$W$103+$U$104</f>
        <v>0.89999999999999991</v>
      </c>
      <c r="X104" s="281">
        <f>$X$103+$V$104</f>
        <v>0</v>
      </c>
      <c r="Y104" s="205">
        <f>$Y$103+$W$104</f>
        <v>0.99999999999999989</v>
      </c>
      <c r="Z104" s="281">
        <f>$Z$103+$X$104</f>
        <v>0</v>
      </c>
      <c r="AA104" s="205">
        <f>$AA$103+$Y$104</f>
        <v>0.99999999999999989</v>
      </c>
      <c r="AB104" s="281">
        <f>$AB$103+$Z$104</f>
        <v>0</v>
      </c>
    </row>
    <row r="105" spans="1:32" ht="15" customHeight="1" thickBot="1">
      <c r="A105" s="219">
        <v>1</v>
      </c>
      <c r="B105" s="1069" t="str">
        <f>'06.01-SUBESTAÇÃO E DISTRIBUIÇÃO'!$B$58</f>
        <v>06.02.100.10</v>
      </c>
      <c r="C105" s="1073" t="str">
        <f>'06.01-SUBESTAÇÃO E DISTRIBUIÇÃO'!$C$58</f>
        <v>DISJUNTOR TRIPOLAR TIPO CAIXA MOLDADA, CORRENTE NOMINAL DE 300A, FORNECIMENTO E INSTALAÇÃO, INCLUSIVE TERMINAL DE COMPRESSÃO</v>
      </c>
      <c r="D105" s="1007">
        <f>'06.01-SUBESTAÇÃO E DISTRIBUIÇÃO'!$H$58</f>
        <v>0</v>
      </c>
      <c r="E105" s="272"/>
      <c r="F105" s="202">
        <f>$E$105*$D$105</f>
        <v>0</v>
      </c>
      <c r="G105" s="203"/>
      <c r="H105" s="279">
        <f>$G$105*$D$105</f>
        <v>0</v>
      </c>
      <c r="I105" s="203"/>
      <c r="J105" s="279">
        <f>$I$105*$D$105</f>
        <v>0</v>
      </c>
      <c r="K105" s="203"/>
      <c r="L105" s="279">
        <f>$K$105*$D$105</f>
        <v>0</v>
      </c>
      <c r="M105" s="203"/>
      <c r="N105" s="279">
        <f>$M$105*$D$105</f>
        <v>0</v>
      </c>
      <c r="O105" s="203"/>
      <c r="P105" s="279">
        <f>$O$105*$D$105</f>
        <v>0</v>
      </c>
      <c r="Q105" s="203"/>
      <c r="R105" s="279">
        <f>$Q$105*$D$105</f>
        <v>0</v>
      </c>
      <c r="S105" s="203"/>
      <c r="T105" s="279">
        <f>$S$105*$D$105</f>
        <v>0</v>
      </c>
      <c r="U105" s="203">
        <v>0.3</v>
      </c>
      <c r="V105" s="279">
        <f>$U$105*$D$105</f>
        <v>0</v>
      </c>
      <c r="W105" s="203">
        <v>0.6</v>
      </c>
      <c r="X105" s="279">
        <f>$W$105*$D$105</f>
        <v>0</v>
      </c>
      <c r="Y105" s="203">
        <v>0.1</v>
      </c>
      <c r="Z105" s="279">
        <f>$Y$105*$D$105</f>
        <v>0</v>
      </c>
      <c r="AA105" s="203"/>
      <c r="AB105" s="279">
        <f>$AA$105*$D$105</f>
        <v>0</v>
      </c>
      <c r="AF105" s="219" t="s">
        <v>3018</v>
      </c>
    </row>
    <row r="106" spans="1:32" ht="15" customHeight="1" thickBot="1">
      <c r="A106" s="219">
        <v>2</v>
      </c>
      <c r="B106" s="1069"/>
      <c r="C106" s="1073"/>
      <c r="D106" s="1007"/>
      <c r="E106" s="280">
        <f>$E$105</f>
        <v>0</v>
      </c>
      <c r="F106" s="204">
        <f>$F$105</f>
        <v>0</v>
      </c>
      <c r="G106" s="205">
        <f>$G$105+$E$106</f>
        <v>0</v>
      </c>
      <c r="H106" s="281">
        <f>$H$105+$F$106</f>
        <v>0</v>
      </c>
      <c r="I106" s="205">
        <f>$I$105+$G$106</f>
        <v>0</v>
      </c>
      <c r="J106" s="281">
        <f>$J$105+$H$106</f>
        <v>0</v>
      </c>
      <c r="K106" s="205">
        <f>$K$105+$I$106</f>
        <v>0</v>
      </c>
      <c r="L106" s="281">
        <f>$L$105+$J$106</f>
        <v>0</v>
      </c>
      <c r="M106" s="205">
        <f>$M$105+$K$106</f>
        <v>0</v>
      </c>
      <c r="N106" s="281">
        <f>$N$105+$L$106</f>
        <v>0</v>
      </c>
      <c r="O106" s="205">
        <f>$O$105+$M$106</f>
        <v>0</v>
      </c>
      <c r="P106" s="281">
        <f>$P$105+$N$106</f>
        <v>0</v>
      </c>
      <c r="Q106" s="205">
        <f>$Q$105+$O$106</f>
        <v>0</v>
      </c>
      <c r="R106" s="281">
        <f>$R$105+$P$106</f>
        <v>0</v>
      </c>
      <c r="S106" s="205">
        <f>$S$105+$Q$106</f>
        <v>0</v>
      </c>
      <c r="T106" s="281">
        <f>$T$105+$R$106</f>
        <v>0</v>
      </c>
      <c r="U106" s="205">
        <f>$U$105+$S$106</f>
        <v>0.3</v>
      </c>
      <c r="V106" s="281">
        <f>$V$105+$T$106</f>
        <v>0</v>
      </c>
      <c r="W106" s="205">
        <f>$W$105+$U$106</f>
        <v>0.89999999999999991</v>
      </c>
      <c r="X106" s="281">
        <f>$X$105+$V$106</f>
        <v>0</v>
      </c>
      <c r="Y106" s="205">
        <f>$Y$105+$W$106</f>
        <v>0.99999999999999989</v>
      </c>
      <c r="Z106" s="281">
        <f>$Z$105+$X$106</f>
        <v>0</v>
      </c>
      <c r="AA106" s="205">
        <f>$AA$105+$Y$106</f>
        <v>0.99999999999999989</v>
      </c>
      <c r="AB106" s="281">
        <f>$AB$105+$Z$106</f>
        <v>0</v>
      </c>
    </row>
    <row r="107" spans="1:32" ht="15" customHeight="1" thickBot="1">
      <c r="A107" s="219">
        <v>1</v>
      </c>
      <c r="B107" s="1069" t="str">
        <f>'06.01-SUBESTAÇÃO E DISTRIBUIÇÃO'!$B$59</f>
        <v>06.02.100.11</v>
      </c>
      <c r="C107" s="1073" t="str">
        <f>'06.01-SUBESTAÇÃO E DISTRIBUIÇÃO'!$C$59</f>
        <v>ELETRODUTO DE AÇO GALVANIZADO PESADO, DIÂMETRO DE 25MM (1"), INSTALAÇÃO APARENTE OU SOBRE FORRO COM ABRAÇADEIRA METÁLICA DE CUNHA, TIPO "D", INCLUSIVE ACESSÓRIOS PARA FIXAÇÃO E CONEXÕES</v>
      </c>
      <c r="D107" s="1007">
        <f>'06.01-SUBESTAÇÃO E DISTRIBUIÇÃO'!$H$59</f>
        <v>0</v>
      </c>
      <c r="E107" s="272"/>
      <c r="F107" s="202">
        <f>$E$107*$D$107</f>
        <v>0</v>
      </c>
      <c r="G107" s="203"/>
      <c r="H107" s="279">
        <f>$G$107*$D$107</f>
        <v>0</v>
      </c>
      <c r="I107" s="203"/>
      <c r="J107" s="279">
        <f>$I$107*$D$107</f>
        <v>0</v>
      </c>
      <c r="K107" s="203"/>
      <c r="L107" s="279">
        <f>$K$107*$D$107</f>
        <v>0</v>
      </c>
      <c r="M107" s="203"/>
      <c r="N107" s="279">
        <f>$M$107*$D$107</f>
        <v>0</v>
      </c>
      <c r="O107" s="203"/>
      <c r="P107" s="279">
        <f>$O$107*$D$107</f>
        <v>0</v>
      </c>
      <c r="Q107" s="203"/>
      <c r="R107" s="279">
        <f>$Q$107*$D$107</f>
        <v>0</v>
      </c>
      <c r="S107" s="203"/>
      <c r="T107" s="279">
        <f>$S$107*$D$107</f>
        <v>0</v>
      </c>
      <c r="U107" s="203">
        <v>0.3</v>
      </c>
      <c r="V107" s="279">
        <f>$U$107*$D$107</f>
        <v>0</v>
      </c>
      <c r="W107" s="203">
        <v>0.6</v>
      </c>
      <c r="X107" s="279">
        <f>$W$107*$D$107</f>
        <v>0</v>
      </c>
      <c r="Y107" s="203">
        <v>0.1</v>
      </c>
      <c r="Z107" s="279">
        <f>$Y$107*$D$107</f>
        <v>0</v>
      </c>
      <c r="AA107" s="203"/>
      <c r="AB107" s="279">
        <f>$AA$107*$D$107</f>
        <v>0</v>
      </c>
      <c r="AF107" s="219" t="s">
        <v>3019</v>
      </c>
    </row>
    <row r="108" spans="1:32" ht="15" customHeight="1" thickBot="1">
      <c r="A108" s="219">
        <v>2</v>
      </c>
      <c r="B108" s="1069"/>
      <c r="C108" s="1073"/>
      <c r="D108" s="1007"/>
      <c r="E108" s="280">
        <f>$E$107</f>
        <v>0</v>
      </c>
      <c r="F108" s="204">
        <f>$F$107</f>
        <v>0</v>
      </c>
      <c r="G108" s="205">
        <f>$G$107+$E$108</f>
        <v>0</v>
      </c>
      <c r="H108" s="281">
        <f>$H$107+$F$108</f>
        <v>0</v>
      </c>
      <c r="I108" s="205">
        <f>$I$107+$G$108</f>
        <v>0</v>
      </c>
      <c r="J108" s="281">
        <f>$J$107+$H$108</f>
        <v>0</v>
      </c>
      <c r="K108" s="205">
        <f>$K$107+$I$108</f>
        <v>0</v>
      </c>
      <c r="L108" s="281">
        <f>$L$107+$J$108</f>
        <v>0</v>
      </c>
      <c r="M108" s="205">
        <f>$M$107+$K$108</f>
        <v>0</v>
      </c>
      <c r="N108" s="281">
        <f>$N$107+$L$108</f>
        <v>0</v>
      </c>
      <c r="O108" s="205">
        <f>$O$107+$M$108</f>
        <v>0</v>
      </c>
      <c r="P108" s="281">
        <f>$P$107+$N$108</f>
        <v>0</v>
      </c>
      <c r="Q108" s="205">
        <f>$Q$107+$O$108</f>
        <v>0</v>
      </c>
      <c r="R108" s="281">
        <f>$R$107+$P$108</f>
        <v>0</v>
      </c>
      <c r="S108" s="205">
        <f>$S$107+$Q$108</f>
        <v>0</v>
      </c>
      <c r="T108" s="281">
        <f>$T$107+$R$108</f>
        <v>0</v>
      </c>
      <c r="U108" s="205">
        <f>$U$107+$S$108</f>
        <v>0.3</v>
      </c>
      <c r="V108" s="281">
        <f>$V$107+$T$108</f>
        <v>0</v>
      </c>
      <c r="W108" s="205">
        <f>$W$107+$U$108</f>
        <v>0.89999999999999991</v>
      </c>
      <c r="X108" s="281">
        <f>$X$107+$V$108</f>
        <v>0</v>
      </c>
      <c r="Y108" s="205">
        <f>$Y$107+$W$108</f>
        <v>0.99999999999999989</v>
      </c>
      <c r="Z108" s="281">
        <f>$Z$107+$X$108</f>
        <v>0</v>
      </c>
      <c r="AA108" s="205">
        <f>$AA$107+$Y$108</f>
        <v>0.99999999999999989</v>
      </c>
      <c r="AB108" s="281">
        <f>$AB$107+$Z$108</f>
        <v>0</v>
      </c>
    </row>
    <row r="109" spans="1:32" ht="15" customHeight="1" thickBot="1">
      <c r="A109" s="219">
        <v>1</v>
      </c>
      <c r="B109" s="1064" t="str">
        <f>'06.01-SUBESTAÇÃO E DISTRIBUIÇÃO'!$B$60</f>
        <v>06.02.100.12</v>
      </c>
      <c r="C109" s="1073" t="str">
        <f>'06.01-SUBESTAÇÃO E DISTRIBUIÇÃO'!$C$60</f>
        <v>DEMOLIÇÃO, ESCAVAÇÃO E RECOMPOSIÇÃO MANUAL DE VALA, INCLUSIVE REATERRO, COMPACTAÇÃO E RECOMPOSIÇÃO DE PISO INTERNO OU EXTERNO, DIMENSÕES (LxA) 0,25x0,40 m</v>
      </c>
      <c r="D109" s="1007">
        <f>'06.01-SUBESTAÇÃO E DISTRIBUIÇÃO'!$H$60</f>
        <v>0</v>
      </c>
      <c r="E109" s="272"/>
      <c r="F109" s="202">
        <f>$E$109*$D$109</f>
        <v>0</v>
      </c>
      <c r="G109" s="203"/>
      <c r="H109" s="279">
        <f>$G$109*$D$109</f>
        <v>0</v>
      </c>
      <c r="I109" s="203"/>
      <c r="J109" s="279">
        <f>$I$109*$D$109</f>
        <v>0</v>
      </c>
      <c r="K109" s="203"/>
      <c r="L109" s="279">
        <f>$K$109*$D$109</f>
        <v>0</v>
      </c>
      <c r="M109" s="203"/>
      <c r="N109" s="279">
        <f>$M$109*$D$109</f>
        <v>0</v>
      </c>
      <c r="O109" s="203"/>
      <c r="P109" s="279">
        <f>$O$109*$D$109</f>
        <v>0</v>
      </c>
      <c r="Q109" s="203"/>
      <c r="R109" s="279">
        <f>$Q$109*$D$109</f>
        <v>0</v>
      </c>
      <c r="S109" s="203"/>
      <c r="T109" s="279">
        <f>$S$109*$D$109</f>
        <v>0</v>
      </c>
      <c r="U109" s="203">
        <v>1</v>
      </c>
      <c r="V109" s="279">
        <f>$U$109*$D$109</f>
        <v>0</v>
      </c>
      <c r="W109" s="203"/>
      <c r="X109" s="279">
        <f>$W$109*$D$109</f>
        <v>0</v>
      </c>
      <c r="Y109" s="203"/>
      <c r="Z109" s="279">
        <f>$Y$109*$D$109</f>
        <v>0</v>
      </c>
      <c r="AA109" s="203"/>
      <c r="AB109" s="279">
        <f>$AA$109*$D$109</f>
        <v>0</v>
      </c>
      <c r="AF109" s="219" t="s">
        <v>3020</v>
      </c>
    </row>
    <row r="110" spans="1:32" ht="15" customHeight="1" thickBot="1">
      <c r="A110" s="219">
        <v>2</v>
      </c>
      <c r="B110" s="1065"/>
      <c r="C110" s="1073"/>
      <c r="D110" s="1007"/>
      <c r="E110" s="280">
        <f>$E$109</f>
        <v>0</v>
      </c>
      <c r="F110" s="204">
        <f>$F$109</f>
        <v>0</v>
      </c>
      <c r="G110" s="205">
        <f>$G$109+$E$110</f>
        <v>0</v>
      </c>
      <c r="H110" s="281">
        <f>$H$109+$F$110</f>
        <v>0</v>
      </c>
      <c r="I110" s="205">
        <f>$I$109+$G$110</f>
        <v>0</v>
      </c>
      <c r="J110" s="281">
        <f>$J$109+$H$110</f>
        <v>0</v>
      </c>
      <c r="K110" s="205">
        <f>$K$109+$I$110</f>
        <v>0</v>
      </c>
      <c r="L110" s="281">
        <f>$L$109+$J$110</f>
        <v>0</v>
      </c>
      <c r="M110" s="205">
        <f>$M$109+$K$110</f>
        <v>0</v>
      </c>
      <c r="N110" s="281">
        <f>$N$109+$L$110</f>
        <v>0</v>
      </c>
      <c r="O110" s="205">
        <f>$O$109+$M$110</f>
        <v>0</v>
      </c>
      <c r="P110" s="281">
        <f>$P$109+$N$110</f>
        <v>0</v>
      </c>
      <c r="Q110" s="205">
        <f>$Q$109+$O$110</f>
        <v>0</v>
      </c>
      <c r="R110" s="281">
        <f>$R$109+$P$110</f>
        <v>0</v>
      </c>
      <c r="S110" s="205">
        <f>$S$109+$Q$110</f>
        <v>0</v>
      </c>
      <c r="T110" s="281">
        <f>$T$109+$R$110</f>
        <v>0</v>
      </c>
      <c r="U110" s="205">
        <f>$U$109+$S$110</f>
        <v>1</v>
      </c>
      <c r="V110" s="281">
        <f>$V$109+$T$110</f>
        <v>0</v>
      </c>
      <c r="W110" s="205">
        <f>$W$109+$U$110</f>
        <v>1</v>
      </c>
      <c r="X110" s="281">
        <f>$X$109+$V$110</f>
        <v>0</v>
      </c>
      <c r="Y110" s="205">
        <f>$Y$109+$W$110</f>
        <v>1</v>
      </c>
      <c r="Z110" s="281">
        <f>$Z$109+$X$110</f>
        <v>0</v>
      </c>
      <c r="AA110" s="205">
        <f>$AA$109+$Y$110</f>
        <v>1</v>
      </c>
      <c r="AB110" s="281">
        <f>$AB$109+$Z$110</f>
        <v>0</v>
      </c>
    </row>
    <row r="111" spans="1:32" ht="15" customHeight="1" thickBot="1">
      <c r="A111" s="219">
        <v>1</v>
      </c>
      <c r="B111" s="1064" t="str">
        <f>'06.01-SUBESTAÇÃO E DISTRIBUIÇÃO'!$B$61</f>
        <v>06.02.100.13</v>
      </c>
      <c r="C111" s="1073" t="str">
        <f>'06.01-SUBESTAÇÃO E DISTRIBUIÇÃO'!$C$61</f>
        <v>ELETRODUTO FLEXÍVEL CORRUGADO, PEAD, DN 50 (1 1/2"), PARA REDE ENTERRADA DE DISTRIBUIÇÃO DE ENERGIA ELÉTRICA - FORNECIMENTO E INSTALAÇÃO. AF_12/2021</v>
      </c>
      <c r="D111" s="1007">
        <f>'06.01-SUBESTAÇÃO E DISTRIBUIÇÃO'!$H$61</f>
        <v>0</v>
      </c>
      <c r="E111" s="272"/>
      <c r="F111" s="202">
        <f>$E$111*$D$111</f>
        <v>0</v>
      </c>
      <c r="G111" s="203"/>
      <c r="H111" s="279">
        <f>$G$111*$D$111</f>
        <v>0</v>
      </c>
      <c r="I111" s="203"/>
      <c r="J111" s="279">
        <f>$I$111*$D$111</f>
        <v>0</v>
      </c>
      <c r="K111" s="203"/>
      <c r="L111" s="279">
        <f>$K$111*$D$111</f>
        <v>0</v>
      </c>
      <c r="M111" s="203"/>
      <c r="N111" s="279">
        <f>$M$111*$D$111</f>
        <v>0</v>
      </c>
      <c r="O111" s="203"/>
      <c r="P111" s="279">
        <f>$O$111*$D$111</f>
        <v>0</v>
      </c>
      <c r="Q111" s="203"/>
      <c r="R111" s="279">
        <f>$Q$111*$D$111</f>
        <v>0</v>
      </c>
      <c r="S111" s="203"/>
      <c r="T111" s="279">
        <f>$S$111*$D$111</f>
        <v>0</v>
      </c>
      <c r="U111" s="203">
        <v>1</v>
      </c>
      <c r="V111" s="279">
        <f>$U$111*$D$111</f>
        <v>0</v>
      </c>
      <c r="W111" s="203"/>
      <c r="X111" s="279">
        <f>$W$111*$D$111</f>
        <v>0</v>
      </c>
      <c r="Y111" s="203"/>
      <c r="Z111" s="279">
        <f>$Y$111*$D$111</f>
        <v>0</v>
      </c>
      <c r="AA111" s="203"/>
      <c r="AB111" s="279">
        <f>$AA$111*$D$111</f>
        <v>0</v>
      </c>
      <c r="AF111" s="219" t="s">
        <v>3021</v>
      </c>
    </row>
    <row r="112" spans="1:32" ht="15" customHeight="1" thickBot="1">
      <c r="A112" s="219">
        <v>2</v>
      </c>
      <c r="B112" s="1065"/>
      <c r="C112" s="1073"/>
      <c r="D112" s="1007"/>
      <c r="E112" s="280">
        <f>$E$111</f>
        <v>0</v>
      </c>
      <c r="F112" s="204">
        <f>$F$111</f>
        <v>0</v>
      </c>
      <c r="G112" s="205">
        <f>$G$111+$E$112</f>
        <v>0</v>
      </c>
      <c r="H112" s="281">
        <f>$H$111+$F$112</f>
        <v>0</v>
      </c>
      <c r="I112" s="205">
        <f>$I$111+$G$112</f>
        <v>0</v>
      </c>
      <c r="J112" s="281">
        <f>$J$111+$H$112</f>
        <v>0</v>
      </c>
      <c r="K112" s="205">
        <f>$K$111+$I$112</f>
        <v>0</v>
      </c>
      <c r="L112" s="281">
        <f>$L$111+$J$112</f>
        <v>0</v>
      </c>
      <c r="M112" s="205">
        <f>$M$111+$K$112</f>
        <v>0</v>
      </c>
      <c r="N112" s="281">
        <f>$N$111+$L$112</f>
        <v>0</v>
      </c>
      <c r="O112" s="205">
        <f>$O$111+$M$112</f>
        <v>0</v>
      </c>
      <c r="P112" s="281">
        <f>$P$111+$N$112</f>
        <v>0</v>
      </c>
      <c r="Q112" s="205">
        <f>$Q$111+$O$112</f>
        <v>0</v>
      </c>
      <c r="R112" s="281">
        <f>$R$111+$P$112</f>
        <v>0</v>
      </c>
      <c r="S112" s="205">
        <f>$S$111+$Q$112</f>
        <v>0</v>
      </c>
      <c r="T112" s="281">
        <f>$T$111+$R$112</f>
        <v>0</v>
      </c>
      <c r="U112" s="205">
        <f>$U$111+$S$112</f>
        <v>1</v>
      </c>
      <c r="V112" s="281">
        <f>$V$111+$T$112</f>
        <v>0</v>
      </c>
      <c r="W112" s="205">
        <f>$W$111+$U$112</f>
        <v>1</v>
      </c>
      <c r="X112" s="281">
        <f>$X$111+$V$112</f>
        <v>0</v>
      </c>
      <c r="Y112" s="205">
        <f>$Y$111+$W$112</f>
        <v>1</v>
      </c>
      <c r="Z112" s="281">
        <f>$Z$111+$X$112</f>
        <v>0</v>
      </c>
      <c r="AA112" s="205">
        <f>$AA$111+$Y$112</f>
        <v>1</v>
      </c>
      <c r="AB112" s="281">
        <f>$AB$111+$Z$112</f>
        <v>0</v>
      </c>
    </row>
    <row r="113" spans="1:32" ht="15" customHeight="1" thickBot="1">
      <c r="A113" s="219">
        <v>1</v>
      </c>
      <c r="B113" s="1064" t="str">
        <f>'06.01-SUBESTAÇÃO E DISTRIBUIÇÃO'!$B$62</f>
        <v>06.02.100.14</v>
      </c>
      <c r="C113" s="1073" t="str">
        <f>'06.01-SUBESTAÇÃO E DISTRIBUIÇÃO'!$C$62</f>
        <v>ELETROCALHA PERFURADA (300X50)MM EM CHAPA DE AÇO GALVANIZADO, ESP. 1,25MM (MSG 18), COM TRATAMENTO PRÉ-ZINCADO, INCLUSIVE TAMPA DE ENCAIXE, FIXAÇÃO SUPERIOR, CONEXÕES E ACESSÓRIOS</v>
      </c>
      <c r="D113" s="1007">
        <f>'06.01-SUBESTAÇÃO E DISTRIBUIÇÃO'!$H$62</f>
        <v>0</v>
      </c>
      <c r="E113" s="272"/>
      <c r="F113" s="202">
        <f>$E$113*$D$113</f>
        <v>0</v>
      </c>
      <c r="G113" s="203"/>
      <c r="H113" s="279">
        <f>$G$113*$D$113</f>
        <v>0</v>
      </c>
      <c r="I113" s="203"/>
      <c r="J113" s="279">
        <f>$I$113*$D$113</f>
        <v>0</v>
      </c>
      <c r="K113" s="203"/>
      <c r="L113" s="279">
        <f>$K$113*$D$113</f>
        <v>0</v>
      </c>
      <c r="M113" s="203"/>
      <c r="N113" s="279">
        <f>$M$113*$D$113</f>
        <v>0</v>
      </c>
      <c r="O113" s="203"/>
      <c r="P113" s="279">
        <f>$O$113*$D$113</f>
        <v>0</v>
      </c>
      <c r="Q113" s="203"/>
      <c r="R113" s="279">
        <f>$Q$113*$D$113</f>
        <v>0</v>
      </c>
      <c r="S113" s="203"/>
      <c r="T113" s="279">
        <f>$S$113*$D$113</f>
        <v>0</v>
      </c>
      <c r="U113" s="203">
        <v>1</v>
      </c>
      <c r="V113" s="279">
        <f>$U$113*$D$113</f>
        <v>0</v>
      </c>
      <c r="W113" s="203"/>
      <c r="X113" s="279">
        <f>$W$113*$D$113</f>
        <v>0</v>
      </c>
      <c r="Y113" s="203"/>
      <c r="Z113" s="279">
        <f>$Y$113*$D$113</f>
        <v>0</v>
      </c>
      <c r="AA113" s="203"/>
      <c r="AB113" s="279">
        <f>$AA$113*$D$113</f>
        <v>0</v>
      </c>
      <c r="AF113" s="219" t="s">
        <v>3022</v>
      </c>
    </row>
    <row r="114" spans="1:32" ht="15" customHeight="1" thickBot="1">
      <c r="A114" s="219">
        <v>2</v>
      </c>
      <c r="B114" s="1065"/>
      <c r="C114" s="1073"/>
      <c r="D114" s="1007"/>
      <c r="E114" s="280">
        <f>$E$113</f>
        <v>0</v>
      </c>
      <c r="F114" s="204">
        <f>$F$113</f>
        <v>0</v>
      </c>
      <c r="G114" s="205">
        <f>$G$113+$E$114</f>
        <v>0</v>
      </c>
      <c r="H114" s="281">
        <f>$H$113+$F$114</f>
        <v>0</v>
      </c>
      <c r="I114" s="205">
        <f>$I$113+$G$114</f>
        <v>0</v>
      </c>
      <c r="J114" s="281">
        <f>$J$113+$H$114</f>
        <v>0</v>
      </c>
      <c r="K114" s="205">
        <f>$K$113+$I$114</f>
        <v>0</v>
      </c>
      <c r="L114" s="281">
        <f>$L$113+$J$114</f>
        <v>0</v>
      </c>
      <c r="M114" s="205">
        <f>$M$113+$K$114</f>
        <v>0</v>
      </c>
      <c r="N114" s="281">
        <f>$N$113+$L$114</f>
        <v>0</v>
      </c>
      <c r="O114" s="205">
        <f>$O$113+$M$114</f>
        <v>0</v>
      </c>
      <c r="P114" s="281">
        <f>$P$113+$N$114</f>
        <v>0</v>
      </c>
      <c r="Q114" s="205">
        <f>$Q$113+$O$114</f>
        <v>0</v>
      </c>
      <c r="R114" s="281">
        <f>$R$113+$P$114</f>
        <v>0</v>
      </c>
      <c r="S114" s="205">
        <f>$S$113+$Q$114</f>
        <v>0</v>
      </c>
      <c r="T114" s="281">
        <f>$T$113+$R$114</f>
        <v>0</v>
      </c>
      <c r="U114" s="205">
        <f>$U$113+$S$114</f>
        <v>1</v>
      </c>
      <c r="V114" s="281">
        <f>$V$113+$T$114</f>
        <v>0</v>
      </c>
      <c r="W114" s="205">
        <f>$W$113+$U$114</f>
        <v>1</v>
      </c>
      <c r="X114" s="281">
        <f>$X$113+$V$114</f>
        <v>0</v>
      </c>
      <c r="Y114" s="205">
        <f>$Y$113+$W$114</f>
        <v>1</v>
      </c>
      <c r="Z114" s="281">
        <f>$Z$113+$X$114</f>
        <v>0</v>
      </c>
      <c r="AA114" s="205">
        <f>$AA$113+$Y$114</f>
        <v>1</v>
      </c>
      <c r="AB114" s="281">
        <f>$AB$113+$Z$114</f>
        <v>0</v>
      </c>
    </row>
    <row r="115" spans="1:32" ht="15" customHeight="1" thickBot="1">
      <c r="A115" s="219">
        <v>1</v>
      </c>
      <c r="B115" s="1064" t="str">
        <f>'06.01-SUBESTAÇÃO E DISTRIBUIÇÃO'!$B$63</f>
        <v>06.02.100.15</v>
      </c>
      <c r="C115" s="1073" t="str">
        <f>'06.01-SUBESTAÇÃO E DISTRIBUIÇÃO'!$C$63</f>
        <v>CAIXA ENTERRADA ELÉTRICA RETANGULAR, EM CONCRETO PRÉ-MOLDADO, FUNDO COM BRITA, DIMENSÕES INTERNAS: 0,8X0,8X0,5 M.</v>
      </c>
      <c r="D115" s="1007">
        <f>'06.01-SUBESTAÇÃO E DISTRIBUIÇÃO'!$H$63</f>
        <v>0</v>
      </c>
      <c r="E115" s="272"/>
      <c r="F115" s="202">
        <f>$E$115*$D$115</f>
        <v>0</v>
      </c>
      <c r="G115" s="203"/>
      <c r="H115" s="279">
        <f>$G$115*$D$115</f>
        <v>0</v>
      </c>
      <c r="I115" s="203"/>
      <c r="J115" s="279">
        <f>$I$115*$D$115</f>
        <v>0</v>
      </c>
      <c r="K115" s="203"/>
      <c r="L115" s="279">
        <f>$K$115*$D$115</f>
        <v>0</v>
      </c>
      <c r="M115" s="203"/>
      <c r="N115" s="279">
        <f>$M$115*$D$115</f>
        <v>0</v>
      </c>
      <c r="O115" s="203"/>
      <c r="P115" s="279">
        <f>$O$115*$D$115</f>
        <v>0</v>
      </c>
      <c r="Q115" s="203"/>
      <c r="R115" s="279">
        <f>$Q$115*$D$115</f>
        <v>0</v>
      </c>
      <c r="S115" s="203"/>
      <c r="T115" s="279">
        <f>$S$115*$D$115</f>
        <v>0</v>
      </c>
      <c r="U115" s="203">
        <v>1</v>
      </c>
      <c r="V115" s="279">
        <f>$U$115*$D$115</f>
        <v>0</v>
      </c>
      <c r="W115" s="203"/>
      <c r="X115" s="279">
        <f>$W$115*$D$115</f>
        <v>0</v>
      </c>
      <c r="Y115" s="203"/>
      <c r="Z115" s="279">
        <f>$Y$115*$D$115</f>
        <v>0</v>
      </c>
      <c r="AA115" s="203"/>
      <c r="AB115" s="279">
        <f>$AA$115*$D$115</f>
        <v>0</v>
      </c>
      <c r="AF115" s="219" t="s">
        <v>3023</v>
      </c>
    </row>
    <row r="116" spans="1:32" ht="15" customHeight="1" thickBot="1">
      <c r="A116" s="219">
        <v>2</v>
      </c>
      <c r="B116" s="1065"/>
      <c r="C116" s="1073"/>
      <c r="D116" s="1007"/>
      <c r="E116" s="280">
        <f>$E$115</f>
        <v>0</v>
      </c>
      <c r="F116" s="204">
        <f>$F$115</f>
        <v>0</v>
      </c>
      <c r="G116" s="205">
        <f>$G$115+$E$116</f>
        <v>0</v>
      </c>
      <c r="H116" s="281">
        <f>$H$115+$F$116</f>
        <v>0</v>
      </c>
      <c r="I116" s="205">
        <f>$I$115+$G$116</f>
        <v>0</v>
      </c>
      <c r="J116" s="281">
        <f>$J$115+$H$116</f>
        <v>0</v>
      </c>
      <c r="K116" s="205">
        <f>$K$115+$I$116</f>
        <v>0</v>
      </c>
      <c r="L116" s="281">
        <f>$L$115+$J$116</f>
        <v>0</v>
      </c>
      <c r="M116" s="205">
        <f>$M$115+$K$116</f>
        <v>0</v>
      </c>
      <c r="N116" s="281">
        <f>$N$115+$L$116</f>
        <v>0</v>
      </c>
      <c r="O116" s="205">
        <f>$O$115+$M$116</f>
        <v>0</v>
      </c>
      <c r="P116" s="281">
        <f>$P$115+$N$116</f>
        <v>0</v>
      </c>
      <c r="Q116" s="205">
        <f>$Q$115+$O$116</f>
        <v>0</v>
      </c>
      <c r="R116" s="281">
        <f>$R$115+$P$116</f>
        <v>0</v>
      </c>
      <c r="S116" s="205">
        <f>$S$115+$Q$116</f>
        <v>0</v>
      </c>
      <c r="T116" s="281">
        <f>$T$115+$R$116</f>
        <v>0</v>
      </c>
      <c r="U116" s="205">
        <f>$U$115+$S$116</f>
        <v>1</v>
      </c>
      <c r="V116" s="281">
        <f>$V$115+$T$116</f>
        <v>0</v>
      </c>
      <c r="W116" s="205">
        <f>$W$115+$U$116</f>
        <v>1</v>
      </c>
      <c r="X116" s="281">
        <f>$X$115+$V$116</f>
        <v>0</v>
      </c>
      <c r="Y116" s="205">
        <f>$Y$115+$W$116</f>
        <v>1</v>
      </c>
      <c r="Z116" s="281">
        <f>$Z$115+$X$116</f>
        <v>0</v>
      </c>
      <c r="AA116" s="205">
        <f>$AA$115+$Y$116</f>
        <v>1</v>
      </c>
      <c r="AB116" s="281">
        <f>$AB$115+$Z$116</f>
        <v>0</v>
      </c>
    </row>
    <row r="117" spans="1:32" ht="15" customHeight="1" thickBot="1">
      <c r="A117" s="219">
        <v>1</v>
      </c>
      <c r="B117" s="1064" t="str">
        <f>'06.01-SUBESTAÇÃO E DISTRIBUIÇÃO'!$B$64</f>
        <v>06.02.100.16</v>
      </c>
      <c r="C117" s="1073" t="str">
        <f>'06.01-SUBESTAÇÃO E DISTRIBUIÇÃO'!$C$64</f>
        <v>CAIXA ENTERRADA ELÉTRICA RETANGULAR, EM CONCRETO PRÉ-MOLDADO, FUNDO COM BRITA, DIMENSÕES INTERNAS: 0,5X0,5X0,5 M.</v>
      </c>
      <c r="D117" s="1007">
        <f>'06.01-SUBESTAÇÃO E DISTRIBUIÇÃO'!$H$64</f>
        <v>0</v>
      </c>
      <c r="E117" s="272"/>
      <c r="F117" s="202">
        <f>$E$117*$D$117</f>
        <v>0</v>
      </c>
      <c r="G117" s="203"/>
      <c r="H117" s="279">
        <f>$G$117*$D$117</f>
        <v>0</v>
      </c>
      <c r="I117" s="203"/>
      <c r="J117" s="279">
        <f>$I$117*$D$117</f>
        <v>0</v>
      </c>
      <c r="K117" s="203"/>
      <c r="L117" s="279">
        <f>$K$117*$D$117</f>
        <v>0</v>
      </c>
      <c r="M117" s="203"/>
      <c r="N117" s="279">
        <f>$M$117*$D$117</f>
        <v>0</v>
      </c>
      <c r="O117" s="203"/>
      <c r="P117" s="279">
        <f>$O$117*$D$117</f>
        <v>0</v>
      </c>
      <c r="Q117" s="203"/>
      <c r="R117" s="279">
        <f>$Q$117*$D$117</f>
        <v>0</v>
      </c>
      <c r="S117" s="203"/>
      <c r="T117" s="279">
        <f>$S$117*$D$117</f>
        <v>0</v>
      </c>
      <c r="U117" s="203">
        <v>0.2</v>
      </c>
      <c r="V117" s="279">
        <f>$U$117*$D$117</f>
        <v>0</v>
      </c>
      <c r="W117" s="203">
        <v>0.35</v>
      </c>
      <c r="X117" s="279">
        <f>$W$117*$D$117</f>
        <v>0</v>
      </c>
      <c r="Y117" s="203">
        <v>0.3</v>
      </c>
      <c r="Z117" s="279">
        <f>$Y$117*$D$117</f>
        <v>0</v>
      </c>
      <c r="AA117" s="203">
        <v>0.15</v>
      </c>
      <c r="AB117" s="279">
        <f>$AA$117*$D$117</f>
        <v>0</v>
      </c>
      <c r="AF117" s="219" t="s">
        <v>3024</v>
      </c>
    </row>
    <row r="118" spans="1:32" ht="15" customHeight="1" thickBot="1">
      <c r="A118" s="219">
        <v>2</v>
      </c>
      <c r="B118" s="1065"/>
      <c r="C118" s="1073"/>
      <c r="D118" s="1007"/>
      <c r="E118" s="280">
        <f>$E$117</f>
        <v>0</v>
      </c>
      <c r="F118" s="204">
        <f>$F$117</f>
        <v>0</v>
      </c>
      <c r="G118" s="205">
        <f>$G$117+$E$118</f>
        <v>0</v>
      </c>
      <c r="H118" s="281">
        <f>$H$117+$F$118</f>
        <v>0</v>
      </c>
      <c r="I118" s="205">
        <f>$I$117+$G$118</f>
        <v>0</v>
      </c>
      <c r="J118" s="281">
        <f>$J$117+$H$118</f>
        <v>0</v>
      </c>
      <c r="K118" s="205">
        <f>$K$117+$I$118</f>
        <v>0</v>
      </c>
      <c r="L118" s="281">
        <f>$L$117+$J$118</f>
        <v>0</v>
      </c>
      <c r="M118" s="205">
        <f>$M$117+$K$118</f>
        <v>0</v>
      </c>
      <c r="N118" s="281">
        <f>$N$117+$L$118</f>
        <v>0</v>
      </c>
      <c r="O118" s="205">
        <f>$O$117+$M$118</f>
        <v>0</v>
      </c>
      <c r="P118" s="281">
        <f>$P$117+$N$118</f>
        <v>0</v>
      </c>
      <c r="Q118" s="205">
        <f>$Q$117+$O$118</f>
        <v>0</v>
      </c>
      <c r="R118" s="281">
        <f>$R$117+$P$118</f>
        <v>0</v>
      </c>
      <c r="S118" s="205">
        <f>$S$117+$Q$118</f>
        <v>0</v>
      </c>
      <c r="T118" s="281">
        <f>$T$117+$R$118</f>
        <v>0</v>
      </c>
      <c r="U118" s="205">
        <f>$U$117+$S$118</f>
        <v>0.2</v>
      </c>
      <c r="V118" s="281">
        <f>$V$117+$T$118</f>
        <v>0</v>
      </c>
      <c r="W118" s="205">
        <f>$W$117+$U$118</f>
        <v>0.55000000000000004</v>
      </c>
      <c r="X118" s="281">
        <f>$X$117+$V$118</f>
        <v>0</v>
      </c>
      <c r="Y118" s="205">
        <f>$Y$117+$W$118</f>
        <v>0.85000000000000009</v>
      </c>
      <c r="Z118" s="281">
        <f>$Z$117+$X$118</f>
        <v>0</v>
      </c>
      <c r="AA118" s="205">
        <f>$AA$117+$Y$118</f>
        <v>1</v>
      </c>
      <c r="AB118" s="281">
        <f>$AB$117+$Z$118</f>
        <v>0</v>
      </c>
    </row>
    <row r="119" spans="1:32" ht="15" customHeight="1" thickBot="1">
      <c r="A119" s="219">
        <v>1</v>
      </c>
      <c r="B119" s="1064" t="str">
        <f>'06.01-SUBESTAÇÃO E DISTRIBUIÇÃO'!$B$65</f>
        <v>06.02.100.17</v>
      </c>
      <c r="C119" s="1073" t="str">
        <f>'06.01-SUBESTAÇÃO E DISTRIBUIÇÃO'!$C$65</f>
        <v>CAIXA DE PASSAGEM DE SOBREPOR, EM AÇO GALVANIZADO, 10X10X10CM - FORNECIMENTO E INSTALAÇÃO</v>
      </c>
      <c r="D119" s="1007">
        <f>'06.01-SUBESTAÇÃO E DISTRIBUIÇÃO'!$H$65</f>
        <v>0</v>
      </c>
      <c r="E119" s="272"/>
      <c r="F119" s="202">
        <f>$E$119*$D$119</f>
        <v>0</v>
      </c>
      <c r="G119" s="203"/>
      <c r="H119" s="279">
        <f>$G$119*$D$119</f>
        <v>0</v>
      </c>
      <c r="I119" s="203"/>
      <c r="J119" s="279">
        <f>$I$119*$D$119</f>
        <v>0</v>
      </c>
      <c r="K119" s="203"/>
      <c r="L119" s="279">
        <f>$K$119*$D$119</f>
        <v>0</v>
      </c>
      <c r="M119" s="203"/>
      <c r="N119" s="279">
        <f>$M$119*$D$119</f>
        <v>0</v>
      </c>
      <c r="O119" s="203"/>
      <c r="P119" s="279">
        <f>$O$119*$D$119</f>
        <v>0</v>
      </c>
      <c r="Q119" s="203"/>
      <c r="R119" s="279">
        <f>$Q$119*$D$119</f>
        <v>0</v>
      </c>
      <c r="S119" s="203"/>
      <c r="T119" s="279">
        <f>$S$119*$D$119</f>
        <v>0</v>
      </c>
      <c r="U119" s="203">
        <v>0.2</v>
      </c>
      <c r="V119" s="279">
        <f>$U$119*$D$119</f>
        <v>0</v>
      </c>
      <c r="W119" s="203">
        <v>0.35</v>
      </c>
      <c r="X119" s="279">
        <f>$W$119*$D$119</f>
        <v>0</v>
      </c>
      <c r="Y119" s="203">
        <v>0.3</v>
      </c>
      <c r="Z119" s="279">
        <f>$Y$119*$D$119</f>
        <v>0</v>
      </c>
      <c r="AA119" s="203">
        <v>0.15</v>
      </c>
      <c r="AB119" s="279">
        <f>$AA$119*$D$119</f>
        <v>0</v>
      </c>
      <c r="AF119" s="219" t="s">
        <v>3025</v>
      </c>
    </row>
    <row r="120" spans="1:32" ht="15" customHeight="1" thickBot="1">
      <c r="A120" s="219">
        <v>2</v>
      </c>
      <c r="B120" s="1065"/>
      <c r="C120" s="1073"/>
      <c r="D120" s="1007"/>
      <c r="E120" s="280">
        <f>$E$119</f>
        <v>0</v>
      </c>
      <c r="F120" s="204">
        <f>$F$119</f>
        <v>0</v>
      </c>
      <c r="G120" s="205">
        <f>$G$119+$E$120</f>
        <v>0</v>
      </c>
      <c r="H120" s="281">
        <f>$H$119+$F$120</f>
        <v>0</v>
      </c>
      <c r="I120" s="205">
        <f>$I$119+$G$120</f>
        <v>0</v>
      </c>
      <c r="J120" s="281">
        <f>$J$119+$H$120</f>
        <v>0</v>
      </c>
      <c r="K120" s="205">
        <f>$K$119+$I$120</f>
        <v>0</v>
      </c>
      <c r="L120" s="281">
        <f>$L$119+$J$120</f>
        <v>0</v>
      </c>
      <c r="M120" s="205">
        <f>$M$119+$K$120</f>
        <v>0</v>
      </c>
      <c r="N120" s="281">
        <f>$N$119+$L$120</f>
        <v>0</v>
      </c>
      <c r="O120" s="205">
        <f>$O$119+$M$120</f>
        <v>0</v>
      </c>
      <c r="P120" s="281">
        <f>$P$119+$N$120</f>
        <v>0</v>
      </c>
      <c r="Q120" s="205">
        <f>$Q$119+$O$120</f>
        <v>0</v>
      </c>
      <c r="R120" s="281">
        <f>$R$119+$P$120</f>
        <v>0</v>
      </c>
      <c r="S120" s="205">
        <f>$S$119+$Q$120</f>
        <v>0</v>
      </c>
      <c r="T120" s="281">
        <f>$T$119+$R$120</f>
        <v>0</v>
      </c>
      <c r="U120" s="205">
        <f>$U$119+$S$120</f>
        <v>0.2</v>
      </c>
      <c r="V120" s="281">
        <f>$V$119+$T$120</f>
        <v>0</v>
      </c>
      <c r="W120" s="205">
        <f>$W$119+$U$120</f>
        <v>0.55000000000000004</v>
      </c>
      <c r="X120" s="281">
        <f>$X$119+$V$120</f>
        <v>0</v>
      </c>
      <c r="Y120" s="205">
        <f>$Y$119+$W$120</f>
        <v>0.85000000000000009</v>
      </c>
      <c r="Z120" s="281">
        <f>$Z$119+$X$120</f>
        <v>0</v>
      </c>
      <c r="AA120" s="205">
        <f>$AA$119+$Y$120</f>
        <v>1</v>
      </c>
      <c r="AB120" s="281">
        <f>$AB$119+$Z$120</f>
        <v>0</v>
      </c>
    </row>
    <row r="121" spans="1:32" ht="15" customHeight="1" thickBot="1">
      <c r="A121" s="219">
        <v>1</v>
      </c>
      <c r="B121" s="1064" t="str">
        <f>'06.01-SUBESTAÇÃO E DISTRIBUIÇÃO'!$B$66</f>
        <v>06.02.100.18</v>
      </c>
      <c r="C121" s="1073" t="str">
        <f>'06.01-SUBESTAÇÃO E DISTRIBUIÇÃO'!$C$66</f>
        <v>CAIXA DE PASSAGEM DE SOBREPOR, EM AÇO GALVANIZADO, 20X20X10CM - FORNECIMENTO E INSTALAÇÃO</v>
      </c>
      <c r="D121" s="1007">
        <f>'06.01-SUBESTAÇÃO E DISTRIBUIÇÃO'!$H$66</f>
        <v>0</v>
      </c>
      <c r="E121" s="272"/>
      <c r="F121" s="202">
        <f>$E$121*$D$121</f>
        <v>0</v>
      </c>
      <c r="G121" s="203"/>
      <c r="H121" s="279">
        <f>$G$121*$D$121</f>
        <v>0</v>
      </c>
      <c r="I121" s="203"/>
      <c r="J121" s="279">
        <f>$I$121*$D$121</f>
        <v>0</v>
      </c>
      <c r="K121" s="203"/>
      <c r="L121" s="279">
        <f>$K$121*$D$121</f>
        <v>0</v>
      </c>
      <c r="M121" s="203"/>
      <c r="N121" s="279">
        <f>$M$121*$D$121</f>
        <v>0</v>
      </c>
      <c r="O121" s="203"/>
      <c r="P121" s="279">
        <f>$O$121*$D$121</f>
        <v>0</v>
      </c>
      <c r="Q121" s="203"/>
      <c r="R121" s="279">
        <f>$Q$121*$D$121</f>
        <v>0</v>
      </c>
      <c r="S121" s="203"/>
      <c r="T121" s="279">
        <f>$S$121*$D$121</f>
        <v>0</v>
      </c>
      <c r="U121" s="203">
        <v>0.2</v>
      </c>
      <c r="V121" s="279">
        <f>$U$121*$D$121</f>
        <v>0</v>
      </c>
      <c r="W121" s="203">
        <v>0.35</v>
      </c>
      <c r="X121" s="279">
        <f>$W$121*$D$121</f>
        <v>0</v>
      </c>
      <c r="Y121" s="203">
        <v>0.3</v>
      </c>
      <c r="Z121" s="279">
        <f>$Y$121*$D$121</f>
        <v>0</v>
      </c>
      <c r="AA121" s="203">
        <v>0.15</v>
      </c>
      <c r="AB121" s="279">
        <f>$AA$121*$D$121</f>
        <v>0</v>
      </c>
      <c r="AF121" s="219" t="s">
        <v>3026</v>
      </c>
    </row>
    <row r="122" spans="1:32" ht="15" customHeight="1" thickBot="1">
      <c r="A122" s="219">
        <v>2</v>
      </c>
      <c r="B122" s="1065"/>
      <c r="C122" s="1073"/>
      <c r="D122" s="1007"/>
      <c r="E122" s="280">
        <f>$E$121</f>
        <v>0</v>
      </c>
      <c r="F122" s="204">
        <f>$F$121</f>
        <v>0</v>
      </c>
      <c r="G122" s="205">
        <f>$G$121+$E$122</f>
        <v>0</v>
      </c>
      <c r="H122" s="281">
        <f>$H$121+$F$122</f>
        <v>0</v>
      </c>
      <c r="I122" s="205">
        <f>$I$121+$G$122</f>
        <v>0</v>
      </c>
      <c r="J122" s="281">
        <f>$J$121+$H$122</f>
        <v>0</v>
      </c>
      <c r="K122" s="205">
        <f>$K$121+$I$122</f>
        <v>0</v>
      </c>
      <c r="L122" s="281">
        <f>$L$121+$J$122</f>
        <v>0</v>
      </c>
      <c r="M122" s="205">
        <f>$M$121+$K$122</f>
        <v>0</v>
      </c>
      <c r="N122" s="281">
        <f>$N$121+$L$122</f>
        <v>0</v>
      </c>
      <c r="O122" s="205">
        <f>$O$121+$M$122</f>
        <v>0</v>
      </c>
      <c r="P122" s="281">
        <f>$P$121+$N$122</f>
        <v>0</v>
      </c>
      <c r="Q122" s="205">
        <f>$Q$121+$O$122</f>
        <v>0</v>
      </c>
      <c r="R122" s="281">
        <f>$R$121+$P$122</f>
        <v>0</v>
      </c>
      <c r="S122" s="205">
        <f>$S$121+$Q$122</f>
        <v>0</v>
      </c>
      <c r="T122" s="281">
        <f>$T$121+$R$122</f>
        <v>0</v>
      </c>
      <c r="U122" s="205">
        <f>$U$121+$S$122</f>
        <v>0.2</v>
      </c>
      <c r="V122" s="281">
        <f>$V$121+$T$122</f>
        <v>0</v>
      </c>
      <c r="W122" s="205">
        <f>$W$121+$U$122</f>
        <v>0.55000000000000004</v>
      </c>
      <c r="X122" s="281">
        <f>$X$121+$V$122</f>
        <v>0</v>
      </c>
      <c r="Y122" s="205">
        <f>$Y$121+$W$122</f>
        <v>0.85000000000000009</v>
      </c>
      <c r="Z122" s="281">
        <f>$Z$121+$X$122</f>
        <v>0</v>
      </c>
      <c r="AA122" s="205">
        <f>$AA$121+$Y$122</f>
        <v>1</v>
      </c>
      <c r="AB122" s="281">
        <f>$AB$121+$Z$122</f>
        <v>0</v>
      </c>
    </row>
    <row r="123" spans="1:32" ht="15" customHeight="1" thickBot="1">
      <c r="A123" s="219">
        <v>1</v>
      </c>
      <c r="B123" s="1064" t="str">
        <f>'06.01-SUBESTAÇÃO E DISTRIBUIÇÃO'!$B$67</f>
        <v>06.02.100.19</v>
      </c>
      <c r="C123" s="1073" t="str">
        <f>'06.01-SUBESTAÇÃO E DISTRIBUIÇÃO'!$C$67</f>
        <v>CABO DE COBRE FLEXÍVEL ISOLADO, 4 MM², ANTI-CHAMA 0,6/1,0 KV, PARA CIRCUITOS TERMINAIS - FORNECIMENTO E INSTALAÇÃO. AF_03/2023</v>
      </c>
      <c r="D123" s="1007">
        <f>'06.01-SUBESTAÇÃO E DISTRIBUIÇÃO'!$H$67</f>
        <v>0</v>
      </c>
      <c r="E123" s="272"/>
      <c r="F123" s="202">
        <f>$E$123*$D$123</f>
        <v>0</v>
      </c>
      <c r="G123" s="203"/>
      <c r="H123" s="279">
        <f>$G$123*$D$123</f>
        <v>0</v>
      </c>
      <c r="I123" s="203"/>
      <c r="J123" s="279">
        <f>$I$123*$D$123</f>
        <v>0</v>
      </c>
      <c r="K123" s="203"/>
      <c r="L123" s="279">
        <f>$K$123*$D$123</f>
        <v>0</v>
      </c>
      <c r="M123" s="203"/>
      <c r="N123" s="279">
        <f>$M$123*$D$123</f>
        <v>0</v>
      </c>
      <c r="O123" s="203"/>
      <c r="P123" s="279">
        <f>$O$123*$D$123</f>
        <v>0</v>
      </c>
      <c r="Q123" s="203"/>
      <c r="R123" s="279">
        <f>$Q$123*$D$123</f>
        <v>0</v>
      </c>
      <c r="S123" s="203"/>
      <c r="T123" s="279">
        <f>$S$123*$D$123</f>
        <v>0</v>
      </c>
      <c r="U123" s="203">
        <v>0.2</v>
      </c>
      <c r="V123" s="279">
        <f>$U$123*$D$123</f>
        <v>0</v>
      </c>
      <c r="W123" s="203">
        <v>0.35</v>
      </c>
      <c r="X123" s="279">
        <f>$W$123*$D$123</f>
        <v>0</v>
      </c>
      <c r="Y123" s="203">
        <v>0.3</v>
      </c>
      <c r="Z123" s="279">
        <f>$Y$123*$D$123</f>
        <v>0</v>
      </c>
      <c r="AA123" s="203">
        <v>0.15</v>
      </c>
      <c r="AB123" s="279">
        <f>$AA$123*$D$123</f>
        <v>0</v>
      </c>
      <c r="AF123" s="219" t="s">
        <v>3027</v>
      </c>
    </row>
    <row r="124" spans="1:32" ht="15" customHeight="1" thickBot="1">
      <c r="A124" s="219">
        <v>2</v>
      </c>
      <c r="B124" s="1065"/>
      <c r="C124" s="1073"/>
      <c r="D124" s="1007"/>
      <c r="E124" s="280">
        <f>$E$123</f>
        <v>0</v>
      </c>
      <c r="F124" s="204">
        <f>$F$123</f>
        <v>0</v>
      </c>
      <c r="G124" s="205">
        <f>$G$123+$E$124</f>
        <v>0</v>
      </c>
      <c r="H124" s="281">
        <f>$H$123+$F$124</f>
        <v>0</v>
      </c>
      <c r="I124" s="205">
        <f>$I$123+$G$124</f>
        <v>0</v>
      </c>
      <c r="J124" s="281">
        <f>$J$123+$H$124</f>
        <v>0</v>
      </c>
      <c r="K124" s="205">
        <f>$K$123+$I$124</f>
        <v>0</v>
      </c>
      <c r="L124" s="281">
        <f>$L$123+$J$124</f>
        <v>0</v>
      </c>
      <c r="M124" s="205">
        <f>$M$123+$K$124</f>
        <v>0</v>
      </c>
      <c r="N124" s="281">
        <f>$N$123+$L$124</f>
        <v>0</v>
      </c>
      <c r="O124" s="205">
        <f>$O$123+$M$124</f>
        <v>0</v>
      </c>
      <c r="P124" s="281">
        <f>$P$123+$N$124</f>
        <v>0</v>
      </c>
      <c r="Q124" s="205">
        <f>$Q$123+$O$124</f>
        <v>0</v>
      </c>
      <c r="R124" s="281">
        <f>$R$123+$P$124</f>
        <v>0</v>
      </c>
      <c r="S124" s="205">
        <f>$S$123+$Q$124</f>
        <v>0</v>
      </c>
      <c r="T124" s="281">
        <f>$T$123+$R$124</f>
        <v>0</v>
      </c>
      <c r="U124" s="205">
        <f>$U$123+$S$124</f>
        <v>0.2</v>
      </c>
      <c r="V124" s="281">
        <f>$V$123+$T$124</f>
        <v>0</v>
      </c>
      <c r="W124" s="205">
        <f>$W$123+$U$124</f>
        <v>0.55000000000000004</v>
      </c>
      <c r="X124" s="281">
        <f>$X$123+$V$124</f>
        <v>0</v>
      </c>
      <c r="Y124" s="205">
        <f>$Y$123+$W$124</f>
        <v>0.85000000000000009</v>
      </c>
      <c r="Z124" s="281">
        <f>$Z$123+$X$124</f>
        <v>0</v>
      </c>
      <c r="AA124" s="205">
        <f>$AA$123+$Y$124</f>
        <v>1</v>
      </c>
      <c r="AB124" s="281">
        <f>$AB$123+$Z$124</f>
        <v>0</v>
      </c>
    </row>
    <row r="125" spans="1:32" ht="15" customHeight="1" thickBot="1">
      <c r="A125" s="219">
        <v>1</v>
      </c>
      <c r="B125" s="1064" t="str">
        <f>'06.01-SUBESTAÇÃO E DISTRIBUIÇÃO'!$B$68</f>
        <v>06.02.100.20</v>
      </c>
      <c r="C125" s="1073" t="str">
        <f>'06.01-SUBESTAÇÃO E DISTRIBUIÇÃO'!$C$68</f>
        <v>CABO DE COBRE FLEXÍVEL ISOLADO, 6 MM², ANTI-CHAMA 0,6/1,0 KV, PARA CIRCUITOS TERMINAIS - FORNECIMENTO E INSTALAÇÃO. AF_03/2023</v>
      </c>
      <c r="D125" s="1007">
        <f>'06.01-SUBESTAÇÃO E DISTRIBUIÇÃO'!$H$68</f>
        <v>0</v>
      </c>
      <c r="E125" s="272"/>
      <c r="F125" s="202">
        <f>$E$125*$D$125</f>
        <v>0</v>
      </c>
      <c r="G125" s="203"/>
      <c r="H125" s="279">
        <f>$G$125*$D$125</f>
        <v>0</v>
      </c>
      <c r="I125" s="203"/>
      <c r="J125" s="279">
        <f>$I$125*$D$125</f>
        <v>0</v>
      </c>
      <c r="K125" s="203"/>
      <c r="L125" s="279">
        <f>$K$125*$D$125</f>
        <v>0</v>
      </c>
      <c r="M125" s="203"/>
      <c r="N125" s="279">
        <f>$M$125*$D$125</f>
        <v>0</v>
      </c>
      <c r="O125" s="203"/>
      <c r="P125" s="279">
        <f>$O$125*$D$125</f>
        <v>0</v>
      </c>
      <c r="Q125" s="203"/>
      <c r="R125" s="279">
        <f>$Q$125*$D$125</f>
        <v>0</v>
      </c>
      <c r="S125" s="203"/>
      <c r="T125" s="279">
        <f>$S$125*$D$125</f>
        <v>0</v>
      </c>
      <c r="U125" s="203">
        <v>0.2</v>
      </c>
      <c r="V125" s="279">
        <f>$U$125*$D$125</f>
        <v>0</v>
      </c>
      <c r="W125" s="203">
        <v>0.35</v>
      </c>
      <c r="X125" s="279">
        <f>$W$125*$D$125</f>
        <v>0</v>
      </c>
      <c r="Y125" s="203">
        <v>0.3</v>
      </c>
      <c r="Z125" s="279">
        <f>$Y$125*$D$125</f>
        <v>0</v>
      </c>
      <c r="AA125" s="203">
        <v>0.15</v>
      </c>
      <c r="AB125" s="279">
        <f>$AA$125*$D$125</f>
        <v>0</v>
      </c>
      <c r="AF125" s="219" t="s">
        <v>3028</v>
      </c>
    </row>
    <row r="126" spans="1:32" ht="15" customHeight="1" thickBot="1">
      <c r="A126" s="219">
        <v>2</v>
      </c>
      <c r="B126" s="1065"/>
      <c r="C126" s="1073"/>
      <c r="D126" s="1007"/>
      <c r="E126" s="280">
        <f>$E$125</f>
        <v>0</v>
      </c>
      <c r="F126" s="204">
        <f>$F$125</f>
        <v>0</v>
      </c>
      <c r="G126" s="205">
        <f>$G$125+$E$126</f>
        <v>0</v>
      </c>
      <c r="H126" s="281">
        <f>$H$125+$F$126</f>
        <v>0</v>
      </c>
      <c r="I126" s="205">
        <f>$I$125+$G$126</f>
        <v>0</v>
      </c>
      <c r="J126" s="281">
        <f>$J$125+$H$126</f>
        <v>0</v>
      </c>
      <c r="K126" s="205">
        <f>$K$125+$I$126</f>
        <v>0</v>
      </c>
      <c r="L126" s="281">
        <f>$L$125+$J$126</f>
        <v>0</v>
      </c>
      <c r="M126" s="205">
        <f>$M$125+$K$126</f>
        <v>0</v>
      </c>
      <c r="N126" s="281">
        <f>$N$125+$L$126</f>
        <v>0</v>
      </c>
      <c r="O126" s="205">
        <f>$O$125+$M$126</f>
        <v>0</v>
      </c>
      <c r="P126" s="281">
        <f>$P$125+$N$126</f>
        <v>0</v>
      </c>
      <c r="Q126" s="205">
        <f>$Q$125+$O$126</f>
        <v>0</v>
      </c>
      <c r="R126" s="281">
        <f>$R$125+$P$126</f>
        <v>0</v>
      </c>
      <c r="S126" s="205">
        <f>$S$125+$Q$126</f>
        <v>0</v>
      </c>
      <c r="T126" s="281">
        <f>$T$125+$R$126</f>
        <v>0</v>
      </c>
      <c r="U126" s="205">
        <f>$U$125+$S$126</f>
        <v>0.2</v>
      </c>
      <c r="V126" s="281">
        <f>$V$125+$T$126</f>
        <v>0</v>
      </c>
      <c r="W126" s="205">
        <f>$W$125+$U$126</f>
        <v>0.55000000000000004</v>
      </c>
      <c r="X126" s="281">
        <f>$X$125+$V$126</f>
        <v>0</v>
      </c>
      <c r="Y126" s="205">
        <f>$Y$125+$W$126</f>
        <v>0.85000000000000009</v>
      </c>
      <c r="Z126" s="281">
        <f>$Z$125+$X$126</f>
        <v>0</v>
      </c>
      <c r="AA126" s="205">
        <f>$AA$125+$Y$126</f>
        <v>1</v>
      </c>
      <c r="AB126" s="281">
        <f>$AB$125+$Z$126</f>
        <v>0</v>
      </c>
    </row>
    <row r="127" spans="1:32" ht="15" customHeight="1" thickBot="1">
      <c r="A127" s="219">
        <v>1</v>
      </c>
      <c r="B127" s="1064" t="str">
        <f>'06.01-SUBESTAÇÃO E DISTRIBUIÇÃO'!$B$69</f>
        <v>06.02.100.21</v>
      </c>
      <c r="C127" s="1073" t="str">
        <f>'06.01-SUBESTAÇÃO E DISTRIBUIÇÃO'!$C$69</f>
        <v>CABO DE COBRE FLEXÍVEL ISOLADO, 10 MM², ANTI-CHAMA 0,6/1,0 KV, PARA CIRCUITOS TERMINAIS - FORNECIMENTO E INSTALAÇÃO. AF_03/2023</v>
      </c>
      <c r="D127" s="1007">
        <f>'06.01-SUBESTAÇÃO E DISTRIBUIÇÃO'!$H$69</f>
        <v>0</v>
      </c>
      <c r="E127" s="272"/>
      <c r="F127" s="202">
        <f>$E$127*$D$127</f>
        <v>0</v>
      </c>
      <c r="G127" s="203"/>
      <c r="H127" s="279">
        <f>$G$127*$D$127</f>
        <v>0</v>
      </c>
      <c r="I127" s="203"/>
      <c r="J127" s="279">
        <f>$I$127*$D$127</f>
        <v>0</v>
      </c>
      <c r="K127" s="203"/>
      <c r="L127" s="279">
        <f>$K$127*$D$127</f>
        <v>0</v>
      </c>
      <c r="M127" s="203"/>
      <c r="N127" s="279">
        <f>$M$127*$D$127</f>
        <v>0</v>
      </c>
      <c r="O127" s="203"/>
      <c r="P127" s="279">
        <f>$O$127*$D$127</f>
        <v>0</v>
      </c>
      <c r="Q127" s="203"/>
      <c r="R127" s="279">
        <f>$Q$127*$D$127</f>
        <v>0</v>
      </c>
      <c r="S127" s="203"/>
      <c r="T127" s="279">
        <f>$S$127*$D$127</f>
        <v>0</v>
      </c>
      <c r="U127" s="203">
        <v>0.2</v>
      </c>
      <c r="V127" s="279">
        <f>$U$127*$D$127</f>
        <v>0</v>
      </c>
      <c r="W127" s="203">
        <v>0.35</v>
      </c>
      <c r="X127" s="279">
        <f>$W$127*$D$127</f>
        <v>0</v>
      </c>
      <c r="Y127" s="203">
        <v>0.3</v>
      </c>
      <c r="Z127" s="279">
        <f>$Y$127*$D$127</f>
        <v>0</v>
      </c>
      <c r="AA127" s="203">
        <v>0.15</v>
      </c>
      <c r="AB127" s="279">
        <f>$AA$127*$D$127</f>
        <v>0</v>
      </c>
      <c r="AF127" s="219" t="s">
        <v>3029</v>
      </c>
    </row>
    <row r="128" spans="1:32" ht="15" customHeight="1" thickBot="1">
      <c r="A128" s="219">
        <v>2</v>
      </c>
      <c r="B128" s="1065"/>
      <c r="C128" s="1073"/>
      <c r="D128" s="1007"/>
      <c r="E128" s="280">
        <f>$E$127</f>
        <v>0</v>
      </c>
      <c r="F128" s="204">
        <f>$F$127</f>
        <v>0</v>
      </c>
      <c r="G128" s="205">
        <f>$G$127+$E$128</f>
        <v>0</v>
      </c>
      <c r="H128" s="281">
        <f>$H$127+$F$128</f>
        <v>0</v>
      </c>
      <c r="I128" s="205">
        <f>$I$127+$G$128</f>
        <v>0</v>
      </c>
      <c r="J128" s="281">
        <f>$J$127+$H$128</f>
        <v>0</v>
      </c>
      <c r="K128" s="205">
        <f>$K$127+$I$128</f>
        <v>0</v>
      </c>
      <c r="L128" s="281">
        <f>$L$127+$J$128</f>
        <v>0</v>
      </c>
      <c r="M128" s="205">
        <f>$M$127+$K$128</f>
        <v>0</v>
      </c>
      <c r="N128" s="281">
        <f>$N$127+$L$128</f>
        <v>0</v>
      </c>
      <c r="O128" s="205">
        <f>$O$127+$M$128</f>
        <v>0</v>
      </c>
      <c r="P128" s="281">
        <f>$P$127+$N$128</f>
        <v>0</v>
      </c>
      <c r="Q128" s="205">
        <f>$Q$127+$O$128</f>
        <v>0</v>
      </c>
      <c r="R128" s="281">
        <f>$R$127+$P$128</f>
        <v>0</v>
      </c>
      <c r="S128" s="205">
        <f>$S$127+$Q$128</f>
        <v>0</v>
      </c>
      <c r="T128" s="281">
        <f>$T$127+$R$128</f>
        <v>0</v>
      </c>
      <c r="U128" s="205">
        <f>$U$127+$S$128</f>
        <v>0.2</v>
      </c>
      <c r="V128" s="281">
        <f>$V$127+$T$128</f>
        <v>0</v>
      </c>
      <c r="W128" s="205">
        <f>$W$127+$U$128</f>
        <v>0.55000000000000004</v>
      </c>
      <c r="X128" s="281">
        <f>$X$127+$V$128</f>
        <v>0</v>
      </c>
      <c r="Y128" s="205">
        <f>$Y$127+$W$128</f>
        <v>0.85000000000000009</v>
      </c>
      <c r="Z128" s="281">
        <f>$Z$127+$X$128</f>
        <v>0</v>
      </c>
      <c r="AA128" s="205">
        <f>$AA$127+$Y$128</f>
        <v>1</v>
      </c>
      <c r="AB128" s="281">
        <f>$AB$127+$Z$128</f>
        <v>0</v>
      </c>
    </row>
    <row r="129" spans="1:32" ht="15" customHeight="1" thickBot="1">
      <c r="A129" s="219">
        <v>1</v>
      </c>
      <c r="B129" s="1064" t="str">
        <f>'06.01-SUBESTAÇÃO E DISTRIBUIÇÃO'!$B$70</f>
        <v>06.02.100.22</v>
      </c>
      <c r="C129" s="1073" t="str">
        <f>'06.01-SUBESTAÇÃO E DISTRIBUIÇÃO'!$C$70</f>
        <v>CABO DE COBRE FLEXÍVEL ISOLADO, 16 MM², ANTI-CHAMA 0,6/1,0 KV, PARA CIRCUITOS TERMINAIS - FORNECIMENTO E INSTALAÇÃO. AF_03/2023</v>
      </c>
      <c r="D129" s="1007">
        <f>'06.01-SUBESTAÇÃO E DISTRIBUIÇÃO'!$H$70</f>
        <v>0</v>
      </c>
      <c r="E129" s="272"/>
      <c r="F129" s="202">
        <f>$E$129*$D$129</f>
        <v>0</v>
      </c>
      <c r="G129" s="203"/>
      <c r="H129" s="279">
        <f>$G$129*$D$129</f>
        <v>0</v>
      </c>
      <c r="I129" s="203"/>
      <c r="J129" s="279">
        <f>$I$129*$D$129</f>
        <v>0</v>
      </c>
      <c r="K129" s="203"/>
      <c r="L129" s="279">
        <f>$K$129*$D$129</f>
        <v>0</v>
      </c>
      <c r="M129" s="203"/>
      <c r="N129" s="279">
        <f>$M$129*$D$129</f>
        <v>0</v>
      </c>
      <c r="O129" s="203"/>
      <c r="P129" s="279">
        <f>$O$129*$D$129</f>
        <v>0</v>
      </c>
      <c r="Q129" s="203"/>
      <c r="R129" s="279">
        <f>$Q$129*$D$129</f>
        <v>0</v>
      </c>
      <c r="S129" s="203"/>
      <c r="T129" s="279">
        <f>$S$129*$D$129</f>
        <v>0</v>
      </c>
      <c r="U129" s="203">
        <v>0.2</v>
      </c>
      <c r="V129" s="279">
        <f>$U$129*$D$129</f>
        <v>0</v>
      </c>
      <c r="W129" s="203">
        <v>0.35</v>
      </c>
      <c r="X129" s="279">
        <f>$W$129*$D$129</f>
        <v>0</v>
      </c>
      <c r="Y129" s="203">
        <v>0.3</v>
      </c>
      <c r="Z129" s="279">
        <f>$Y$129*$D$129</f>
        <v>0</v>
      </c>
      <c r="AA129" s="203">
        <v>0.15</v>
      </c>
      <c r="AB129" s="279">
        <f>$AA$129*$D$129</f>
        <v>0</v>
      </c>
      <c r="AF129" s="219" t="s">
        <v>3030</v>
      </c>
    </row>
    <row r="130" spans="1:32" ht="15" customHeight="1" thickBot="1">
      <c r="A130" s="219">
        <v>2</v>
      </c>
      <c r="B130" s="1065"/>
      <c r="C130" s="1073"/>
      <c r="D130" s="1007"/>
      <c r="E130" s="280">
        <f>$E$129</f>
        <v>0</v>
      </c>
      <c r="F130" s="204">
        <f>$F$129</f>
        <v>0</v>
      </c>
      <c r="G130" s="205">
        <f>$G$129+$E$130</f>
        <v>0</v>
      </c>
      <c r="H130" s="281">
        <f>$H$129+$F$130</f>
        <v>0</v>
      </c>
      <c r="I130" s="205">
        <f>$I$129+$G$130</f>
        <v>0</v>
      </c>
      <c r="J130" s="281">
        <f>$J$129+$H$130</f>
        <v>0</v>
      </c>
      <c r="K130" s="205">
        <f>$K$129+$I$130</f>
        <v>0</v>
      </c>
      <c r="L130" s="281">
        <f>$L$129+$J$130</f>
        <v>0</v>
      </c>
      <c r="M130" s="205">
        <f>$M$129+$K$130</f>
        <v>0</v>
      </c>
      <c r="N130" s="281">
        <f>$N$129+$L$130</f>
        <v>0</v>
      </c>
      <c r="O130" s="205">
        <f>$O$129+$M$130</f>
        <v>0</v>
      </c>
      <c r="P130" s="281">
        <f>$P$129+$N$130</f>
        <v>0</v>
      </c>
      <c r="Q130" s="205">
        <f>$Q$129+$O$130</f>
        <v>0</v>
      </c>
      <c r="R130" s="281">
        <f>$R$129+$P$130</f>
        <v>0</v>
      </c>
      <c r="S130" s="205">
        <f>$S$129+$Q$130</f>
        <v>0</v>
      </c>
      <c r="T130" s="281">
        <f>$T$129+$R$130</f>
        <v>0</v>
      </c>
      <c r="U130" s="205">
        <f>$U$129+$S$130</f>
        <v>0.2</v>
      </c>
      <c r="V130" s="281">
        <f>$V$129+$T$130</f>
        <v>0</v>
      </c>
      <c r="W130" s="205">
        <f>$W$129+$U$130</f>
        <v>0.55000000000000004</v>
      </c>
      <c r="X130" s="281">
        <f>$X$129+$V$130</f>
        <v>0</v>
      </c>
      <c r="Y130" s="205">
        <f>$Y$129+$W$130</f>
        <v>0.85000000000000009</v>
      </c>
      <c r="Z130" s="281">
        <f>$Z$129+$X$130</f>
        <v>0</v>
      </c>
      <c r="AA130" s="205">
        <f>$AA$129+$Y$130</f>
        <v>1</v>
      </c>
      <c r="AB130" s="281">
        <f>$AB$129+$Z$130</f>
        <v>0</v>
      </c>
    </row>
    <row r="131" spans="1:32" ht="15" customHeight="1" thickBot="1">
      <c r="A131" s="219">
        <v>1</v>
      </c>
      <c r="B131" s="1064" t="str">
        <f>'06.01-SUBESTAÇÃO E DISTRIBUIÇÃO'!$B$71</f>
        <v>06.02.100.23</v>
      </c>
      <c r="C131" s="1073" t="str">
        <f>'06.01-SUBESTAÇÃO E DISTRIBUIÇÃO'!$C$71</f>
        <v xml:space="preserve">CABO DE COBRE FLEXÍVEL ISOLADO, 25 MM², 0,6/1,0 KV, PARA CIRCUITOS TERMINAIS - FORNECIMENTO E INSTALAÇÃO. </v>
      </c>
      <c r="D131" s="1007">
        <f>'06.01-SUBESTAÇÃO E DISTRIBUIÇÃO'!$H$71</f>
        <v>0</v>
      </c>
      <c r="E131" s="272"/>
      <c r="F131" s="202">
        <f>$E$131*$D$131</f>
        <v>0</v>
      </c>
      <c r="G131" s="203"/>
      <c r="H131" s="279">
        <f>$G$131*$D$131</f>
        <v>0</v>
      </c>
      <c r="I131" s="203"/>
      <c r="J131" s="279">
        <f>$I$131*$D$131</f>
        <v>0</v>
      </c>
      <c r="K131" s="203"/>
      <c r="L131" s="279">
        <f>$K$131*$D$131</f>
        <v>0</v>
      </c>
      <c r="M131" s="203"/>
      <c r="N131" s="279">
        <f>$M$131*$D$131</f>
        <v>0</v>
      </c>
      <c r="O131" s="203"/>
      <c r="P131" s="279">
        <f>$O$131*$D$131</f>
        <v>0</v>
      </c>
      <c r="Q131" s="203"/>
      <c r="R131" s="279">
        <f>$Q$131*$D$131</f>
        <v>0</v>
      </c>
      <c r="S131" s="203"/>
      <c r="T131" s="279">
        <f>$S$131*$D$131</f>
        <v>0</v>
      </c>
      <c r="U131" s="203">
        <v>0.2</v>
      </c>
      <c r="V131" s="279">
        <f>$U$131*$D$131</f>
        <v>0</v>
      </c>
      <c r="W131" s="203">
        <v>0.35</v>
      </c>
      <c r="X131" s="279">
        <f>$W$131*$D$131</f>
        <v>0</v>
      </c>
      <c r="Y131" s="203">
        <v>0.3</v>
      </c>
      <c r="Z131" s="279">
        <f>$Y$131*$D$131</f>
        <v>0</v>
      </c>
      <c r="AA131" s="203">
        <v>0.15</v>
      </c>
      <c r="AB131" s="279">
        <f>$AA$131*$D$131</f>
        <v>0</v>
      </c>
      <c r="AF131" s="219" t="s">
        <v>3031</v>
      </c>
    </row>
    <row r="132" spans="1:32" ht="15" customHeight="1" thickBot="1">
      <c r="A132" s="219">
        <v>2</v>
      </c>
      <c r="B132" s="1065"/>
      <c r="C132" s="1073"/>
      <c r="D132" s="1007"/>
      <c r="E132" s="280">
        <f>$E$131</f>
        <v>0</v>
      </c>
      <c r="F132" s="204">
        <f>$F$131</f>
        <v>0</v>
      </c>
      <c r="G132" s="205">
        <f>$G$131+$E$132</f>
        <v>0</v>
      </c>
      <c r="H132" s="281">
        <f>$H$131+$F$132</f>
        <v>0</v>
      </c>
      <c r="I132" s="205">
        <f>$I$131+$G$132</f>
        <v>0</v>
      </c>
      <c r="J132" s="281">
        <f>$J$131+$H$132</f>
        <v>0</v>
      </c>
      <c r="K132" s="205">
        <f>$K$131+$I$132</f>
        <v>0</v>
      </c>
      <c r="L132" s="281">
        <f>$L$131+$J$132</f>
        <v>0</v>
      </c>
      <c r="M132" s="205">
        <f>$M$131+$K$132</f>
        <v>0</v>
      </c>
      <c r="N132" s="281">
        <f>$N$131+$L$132</f>
        <v>0</v>
      </c>
      <c r="O132" s="205">
        <f>$O$131+$M$132</f>
        <v>0</v>
      </c>
      <c r="P132" s="281">
        <f>$P$131+$N$132</f>
        <v>0</v>
      </c>
      <c r="Q132" s="205">
        <f>$Q$131+$O$132</f>
        <v>0</v>
      </c>
      <c r="R132" s="281">
        <f>$R$131+$P$132</f>
        <v>0</v>
      </c>
      <c r="S132" s="205">
        <f>$S$131+$Q$132</f>
        <v>0</v>
      </c>
      <c r="T132" s="281">
        <f>$T$131+$R$132</f>
        <v>0</v>
      </c>
      <c r="U132" s="205">
        <f>$U$131+$S$132</f>
        <v>0.2</v>
      </c>
      <c r="V132" s="281">
        <f>$V$131+$T$132</f>
        <v>0</v>
      </c>
      <c r="W132" s="205">
        <f>$W$131+$U$132</f>
        <v>0.55000000000000004</v>
      </c>
      <c r="X132" s="281">
        <f>$X$131+$V$132</f>
        <v>0</v>
      </c>
      <c r="Y132" s="205">
        <f>$Y$131+$W$132</f>
        <v>0.85000000000000009</v>
      </c>
      <c r="Z132" s="281">
        <f>$Z$131+$X$132</f>
        <v>0</v>
      </c>
      <c r="AA132" s="205">
        <f>$AA$131+$Y$132</f>
        <v>1</v>
      </c>
      <c r="AB132" s="281">
        <f>$AB$131+$Z$132</f>
        <v>0</v>
      </c>
    </row>
    <row r="133" spans="1:32" ht="15" customHeight="1" thickBot="1">
      <c r="A133" s="219">
        <v>1</v>
      </c>
      <c r="B133" s="1064" t="str">
        <f>'06.01-SUBESTAÇÃO E DISTRIBUIÇÃO'!$B$72</f>
        <v>06.02.100.24</v>
      </c>
      <c r="C133" s="1073" t="str">
        <f>'06.01-SUBESTAÇÃO E DISTRIBUIÇÃO'!$C$72</f>
        <v>CABO DE COBRE FLEXÍVEL ISOLADO, 35 MM², 0,6/1,0 KV, PARA CIRCUITOS TERMINAIS - FORNECIMENTO E INSTALAÇÃO.</v>
      </c>
      <c r="D133" s="1007">
        <f>'06.01-SUBESTAÇÃO E DISTRIBUIÇÃO'!$H$72</f>
        <v>0</v>
      </c>
      <c r="E133" s="272"/>
      <c r="F133" s="202">
        <f>$E$133*$D$133</f>
        <v>0</v>
      </c>
      <c r="G133" s="203"/>
      <c r="H133" s="279">
        <f>$G$133*$D$133</f>
        <v>0</v>
      </c>
      <c r="I133" s="203"/>
      <c r="J133" s="279">
        <f>$I$133*$D$133</f>
        <v>0</v>
      </c>
      <c r="K133" s="203"/>
      <c r="L133" s="279">
        <f>$K$133*$D$133</f>
        <v>0</v>
      </c>
      <c r="M133" s="203"/>
      <c r="N133" s="279">
        <f>$M$133*$D$133</f>
        <v>0</v>
      </c>
      <c r="O133" s="203"/>
      <c r="P133" s="279">
        <f>$O$133*$D$133</f>
        <v>0</v>
      </c>
      <c r="Q133" s="203"/>
      <c r="R133" s="279">
        <f>$Q$133*$D$133</f>
        <v>0</v>
      </c>
      <c r="S133" s="203"/>
      <c r="T133" s="279">
        <f>$S$133*$D$133</f>
        <v>0</v>
      </c>
      <c r="U133" s="203">
        <v>0.2</v>
      </c>
      <c r="V133" s="279">
        <f>$U$133*$D$133</f>
        <v>0</v>
      </c>
      <c r="W133" s="203">
        <v>0.35</v>
      </c>
      <c r="X133" s="279">
        <f>$W$133*$D$133</f>
        <v>0</v>
      </c>
      <c r="Y133" s="203">
        <v>0.3</v>
      </c>
      <c r="Z133" s="279">
        <f>$Y$133*$D$133</f>
        <v>0</v>
      </c>
      <c r="AA133" s="203">
        <v>0.15</v>
      </c>
      <c r="AB133" s="279">
        <f>$AA$133*$D$133</f>
        <v>0</v>
      </c>
      <c r="AF133" s="219" t="s">
        <v>3032</v>
      </c>
    </row>
    <row r="134" spans="1:32" ht="15" customHeight="1" thickBot="1">
      <c r="A134" s="219">
        <v>2</v>
      </c>
      <c r="B134" s="1065"/>
      <c r="C134" s="1073"/>
      <c r="D134" s="1007"/>
      <c r="E134" s="280">
        <f>$E$133</f>
        <v>0</v>
      </c>
      <c r="F134" s="204">
        <f>$F$133</f>
        <v>0</v>
      </c>
      <c r="G134" s="205">
        <f>$G$133+$E$134</f>
        <v>0</v>
      </c>
      <c r="H134" s="281">
        <f>$H$133+$F$134</f>
        <v>0</v>
      </c>
      <c r="I134" s="205">
        <f>$I$133+$G$134</f>
        <v>0</v>
      </c>
      <c r="J134" s="281">
        <f>$J$133+$H$134</f>
        <v>0</v>
      </c>
      <c r="K134" s="205">
        <f>$K$133+$I$134</f>
        <v>0</v>
      </c>
      <c r="L134" s="281">
        <f>$L$133+$J$134</f>
        <v>0</v>
      </c>
      <c r="M134" s="205">
        <f>$M$133+$K$134</f>
        <v>0</v>
      </c>
      <c r="N134" s="281">
        <f>$N$133+$L$134</f>
        <v>0</v>
      </c>
      <c r="O134" s="205">
        <f>$O$133+$M$134</f>
        <v>0</v>
      </c>
      <c r="P134" s="281">
        <f>$P$133+$N$134</f>
        <v>0</v>
      </c>
      <c r="Q134" s="205">
        <f>$Q$133+$O$134</f>
        <v>0</v>
      </c>
      <c r="R134" s="281">
        <f>$R$133+$P$134</f>
        <v>0</v>
      </c>
      <c r="S134" s="205">
        <f>$S$133+$Q$134</f>
        <v>0</v>
      </c>
      <c r="T134" s="281">
        <f>$T$133+$R$134</f>
        <v>0</v>
      </c>
      <c r="U134" s="205">
        <f>$U$133+$S$134</f>
        <v>0.2</v>
      </c>
      <c r="V134" s="281">
        <f>$V$133+$T$134</f>
        <v>0</v>
      </c>
      <c r="W134" s="205">
        <f>$W$133+$U$134</f>
        <v>0.55000000000000004</v>
      </c>
      <c r="X134" s="281">
        <f>$X$133+$V$134</f>
        <v>0</v>
      </c>
      <c r="Y134" s="205">
        <f>$Y$133+$W$134</f>
        <v>0.85000000000000009</v>
      </c>
      <c r="Z134" s="281">
        <f>$Z$133+$X$134</f>
        <v>0</v>
      </c>
      <c r="AA134" s="205">
        <f>$AA$133+$Y$134</f>
        <v>1</v>
      </c>
      <c r="AB134" s="281">
        <f>$AB$133+$Z$134</f>
        <v>0</v>
      </c>
    </row>
    <row r="135" spans="1:32" ht="15" customHeight="1" thickBot="1">
      <c r="A135" s="219">
        <v>1</v>
      </c>
      <c r="B135" s="1064" t="str">
        <f>'06.01-SUBESTAÇÃO E DISTRIBUIÇÃO'!$B$73</f>
        <v>06.02.100.25</v>
      </c>
      <c r="C135" s="1073" t="str">
        <f>'06.01-SUBESTAÇÃO E DISTRIBUIÇÃO'!$C$73</f>
        <v>CABO DE COBRE FLEXÍVEL ISOLADO, 50 MM², ANTI-CHAMA 0,6/1,0 KV, PARA REDE ENTERRADA DE DISTRIBUIÇÃO DE ENERGIA ELÉTRICA - FORNECIMENTO E INSTALAÇÃO. AF_12/2021</v>
      </c>
      <c r="D135" s="1007">
        <f>'06.01-SUBESTAÇÃO E DISTRIBUIÇÃO'!$H$73</f>
        <v>0</v>
      </c>
      <c r="E135" s="272"/>
      <c r="F135" s="202">
        <f>$E$135*$D$135</f>
        <v>0</v>
      </c>
      <c r="G135" s="203"/>
      <c r="H135" s="279">
        <f>$G$135*$D$135</f>
        <v>0</v>
      </c>
      <c r="I135" s="203"/>
      <c r="J135" s="279">
        <f>$I$135*$D$135</f>
        <v>0</v>
      </c>
      <c r="K135" s="203"/>
      <c r="L135" s="279">
        <f>$K$135*$D$135</f>
        <v>0</v>
      </c>
      <c r="M135" s="203"/>
      <c r="N135" s="279">
        <f>$M$135*$D$135</f>
        <v>0</v>
      </c>
      <c r="O135" s="203"/>
      <c r="P135" s="279">
        <f>$O$135*$D$135</f>
        <v>0</v>
      </c>
      <c r="Q135" s="203"/>
      <c r="R135" s="279">
        <f>$Q$135*$D$135</f>
        <v>0</v>
      </c>
      <c r="S135" s="203"/>
      <c r="T135" s="279">
        <f>$S$135*$D$135</f>
        <v>0</v>
      </c>
      <c r="U135" s="203">
        <v>0.2</v>
      </c>
      <c r="V135" s="279">
        <f>$U$135*$D$135</f>
        <v>0</v>
      </c>
      <c r="W135" s="203">
        <v>0.35</v>
      </c>
      <c r="X135" s="279">
        <f>$W$135*$D$135</f>
        <v>0</v>
      </c>
      <c r="Y135" s="203">
        <v>0.3</v>
      </c>
      <c r="Z135" s="279">
        <f>$Y$135*$D$135</f>
        <v>0</v>
      </c>
      <c r="AA135" s="203">
        <v>0.15</v>
      </c>
      <c r="AB135" s="279">
        <f>$AA$135*$D$135</f>
        <v>0</v>
      </c>
      <c r="AF135" s="219" t="s">
        <v>3033</v>
      </c>
    </row>
    <row r="136" spans="1:32" ht="15" customHeight="1" thickBot="1">
      <c r="A136" s="219">
        <v>2</v>
      </c>
      <c r="B136" s="1065"/>
      <c r="C136" s="1073"/>
      <c r="D136" s="1007"/>
      <c r="E136" s="280">
        <f>$E$135</f>
        <v>0</v>
      </c>
      <c r="F136" s="204">
        <f>$F$135</f>
        <v>0</v>
      </c>
      <c r="G136" s="205">
        <f>$G$135+$E$136</f>
        <v>0</v>
      </c>
      <c r="H136" s="281">
        <f>$H$135+$F$136</f>
        <v>0</v>
      </c>
      <c r="I136" s="205">
        <f>$I$135+$G$136</f>
        <v>0</v>
      </c>
      <c r="J136" s="281">
        <f>$J$135+$H$136</f>
        <v>0</v>
      </c>
      <c r="K136" s="205">
        <f>$K$135+$I$136</f>
        <v>0</v>
      </c>
      <c r="L136" s="281">
        <f>$L$135+$J$136</f>
        <v>0</v>
      </c>
      <c r="M136" s="205">
        <f>$M$135+$K$136</f>
        <v>0</v>
      </c>
      <c r="N136" s="281">
        <f>$N$135+$L$136</f>
        <v>0</v>
      </c>
      <c r="O136" s="205">
        <f>$O$135+$M$136</f>
        <v>0</v>
      </c>
      <c r="P136" s="281">
        <f>$P$135+$N$136</f>
        <v>0</v>
      </c>
      <c r="Q136" s="205">
        <f>$Q$135+$O$136</f>
        <v>0</v>
      </c>
      <c r="R136" s="281">
        <f>$R$135+$P$136</f>
        <v>0</v>
      </c>
      <c r="S136" s="205">
        <f>$S$135+$Q$136</f>
        <v>0</v>
      </c>
      <c r="T136" s="281">
        <f>$T$135+$R$136</f>
        <v>0</v>
      </c>
      <c r="U136" s="205">
        <f>$U$135+$S$136</f>
        <v>0.2</v>
      </c>
      <c r="V136" s="281">
        <f>$V$135+$T$136</f>
        <v>0</v>
      </c>
      <c r="W136" s="205">
        <f>$W$135+$U$136</f>
        <v>0.55000000000000004</v>
      </c>
      <c r="X136" s="281">
        <f>$X$135+$V$136</f>
        <v>0</v>
      </c>
      <c r="Y136" s="205">
        <f>$Y$135+$W$136</f>
        <v>0.85000000000000009</v>
      </c>
      <c r="Z136" s="281">
        <f>$Z$135+$X$136</f>
        <v>0</v>
      </c>
      <c r="AA136" s="205">
        <f>$AA$135+$Y$136</f>
        <v>1</v>
      </c>
      <c r="AB136" s="281">
        <f>$AB$135+$Z$136</f>
        <v>0</v>
      </c>
    </row>
    <row r="137" spans="1:32" ht="15" customHeight="1" thickBot="1">
      <c r="A137" s="219">
        <v>1</v>
      </c>
      <c r="B137" s="1064" t="str">
        <f>'06.01-SUBESTAÇÃO E DISTRIBUIÇÃO'!$B$74</f>
        <v>06.02.100.26</v>
      </c>
      <c r="C137" s="1073" t="str">
        <f>'06.01-SUBESTAÇÃO E DISTRIBUIÇÃO'!$C$74</f>
        <v>CABO DE COBRE FLEXÍVEL ISOLADO, 70 MM², 0,6/1,0 KV, PARA CIRCUITOS TERMINAIS - FORNECIMENTO E INSTALAÇÃO.</v>
      </c>
      <c r="D137" s="1007">
        <f>'06.01-SUBESTAÇÃO E DISTRIBUIÇÃO'!$H$74</f>
        <v>0</v>
      </c>
      <c r="E137" s="272"/>
      <c r="F137" s="202">
        <f>$E$137*$D$137</f>
        <v>0</v>
      </c>
      <c r="G137" s="203"/>
      <c r="H137" s="279">
        <f>$G$137*$D$137</f>
        <v>0</v>
      </c>
      <c r="I137" s="203"/>
      <c r="J137" s="279">
        <f>$I$137*$D$137</f>
        <v>0</v>
      </c>
      <c r="K137" s="203"/>
      <c r="L137" s="279">
        <f>$K$137*$D$137</f>
        <v>0</v>
      </c>
      <c r="M137" s="203"/>
      <c r="N137" s="279">
        <f>$M$137*$D$137</f>
        <v>0</v>
      </c>
      <c r="O137" s="203"/>
      <c r="P137" s="279">
        <f>$O$137*$D$137</f>
        <v>0</v>
      </c>
      <c r="Q137" s="203"/>
      <c r="R137" s="279">
        <f>$Q$137*$D$137</f>
        <v>0</v>
      </c>
      <c r="S137" s="203"/>
      <c r="T137" s="279">
        <f>$S$137*$D$137</f>
        <v>0</v>
      </c>
      <c r="U137" s="203">
        <v>0.2</v>
      </c>
      <c r="V137" s="279">
        <f>$U$137*$D$137</f>
        <v>0</v>
      </c>
      <c r="W137" s="203">
        <v>0.35</v>
      </c>
      <c r="X137" s="279">
        <f>$W$137*$D$137</f>
        <v>0</v>
      </c>
      <c r="Y137" s="203">
        <v>0.3</v>
      </c>
      <c r="Z137" s="279">
        <f>$Y$137*$D$137</f>
        <v>0</v>
      </c>
      <c r="AA137" s="203">
        <v>0.15</v>
      </c>
      <c r="AB137" s="279">
        <f>$AA$137*$D$137</f>
        <v>0</v>
      </c>
      <c r="AF137" s="219" t="s">
        <v>3034</v>
      </c>
    </row>
    <row r="138" spans="1:32" ht="15" customHeight="1" thickBot="1">
      <c r="A138" s="219">
        <v>2</v>
      </c>
      <c r="B138" s="1065"/>
      <c r="C138" s="1073"/>
      <c r="D138" s="1007"/>
      <c r="E138" s="280">
        <f>$E$137</f>
        <v>0</v>
      </c>
      <c r="F138" s="204">
        <f>$F$137</f>
        <v>0</v>
      </c>
      <c r="G138" s="205">
        <f>$G$137+$E$138</f>
        <v>0</v>
      </c>
      <c r="H138" s="281">
        <f>$H$137+$F$138</f>
        <v>0</v>
      </c>
      <c r="I138" s="205">
        <f>$I$137+$G$138</f>
        <v>0</v>
      </c>
      <c r="J138" s="281">
        <f>$J$137+$H$138</f>
        <v>0</v>
      </c>
      <c r="K138" s="205">
        <f>$K$137+$I$138</f>
        <v>0</v>
      </c>
      <c r="L138" s="281">
        <f>$L$137+$J$138</f>
        <v>0</v>
      </c>
      <c r="M138" s="205">
        <f>$M$137+$K$138</f>
        <v>0</v>
      </c>
      <c r="N138" s="281">
        <f>$N$137+$L$138</f>
        <v>0</v>
      </c>
      <c r="O138" s="205">
        <f>$O$137+$M$138</f>
        <v>0</v>
      </c>
      <c r="P138" s="281">
        <f>$P$137+$N$138</f>
        <v>0</v>
      </c>
      <c r="Q138" s="205">
        <f>$Q$137+$O$138</f>
        <v>0</v>
      </c>
      <c r="R138" s="281">
        <f>$R$137+$P$138</f>
        <v>0</v>
      </c>
      <c r="S138" s="205">
        <f>$S$137+$Q$138</f>
        <v>0</v>
      </c>
      <c r="T138" s="281">
        <f>$T$137+$R$138</f>
        <v>0</v>
      </c>
      <c r="U138" s="205">
        <f>$U$137+$S$138</f>
        <v>0.2</v>
      </c>
      <c r="V138" s="281">
        <f>$V$137+$T$138</f>
        <v>0</v>
      </c>
      <c r="W138" s="205">
        <f>$W$137+$U$138</f>
        <v>0.55000000000000004</v>
      </c>
      <c r="X138" s="281">
        <f>$X$137+$V$138</f>
        <v>0</v>
      </c>
      <c r="Y138" s="205">
        <f>$Y$137+$W$138</f>
        <v>0.85000000000000009</v>
      </c>
      <c r="Z138" s="281">
        <f>$Z$137+$X$138</f>
        <v>0</v>
      </c>
      <c r="AA138" s="205">
        <f>$AA$137+$Y$138</f>
        <v>1</v>
      </c>
      <c r="AB138" s="281">
        <f>$AB$137+$Z$138</f>
        <v>0</v>
      </c>
    </row>
    <row r="139" spans="1:32" ht="15" customHeight="1" thickBot="1">
      <c r="A139" s="219">
        <v>1</v>
      </c>
      <c r="B139" s="1064" t="str">
        <f>'06.01-SUBESTAÇÃO E DISTRIBUIÇÃO'!$B$75</f>
        <v>06.02.100.27</v>
      </c>
      <c r="C139" s="1073" t="str">
        <f>'06.01-SUBESTAÇÃO E DISTRIBUIÇÃO'!$C$75</f>
        <v>CABO DE COBRE FLEXÍVEL ISOLADO, 95 MM², 0,6/1,0 KV, PARA CIRCUITOS TERMINAIS - FORNECIMENTO E INSTALAÇÃO.</v>
      </c>
      <c r="D139" s="1007">
        <f>'06.01-SUBESTAÇÃO E DISTRIBUIÇÃO'!$H$75</f>
        <v>0</v>
      </c>
      <c r="E139" s="272"/>
      <c r="F139" s="202">
        <f>$E$139*$D$139</f>
        <v>0</v>
      </c>
      <c r="G139" s="203"/>
      <c r="H139" s="279">
        <f>$G$139*$D$139</f>
        <v>0</v>
      </c>
      <c r="I139" s="203"/>
      <c r="J139" s="279">
        <f>$I$139*$D$139</f>
        <v>0</v>
      </c>
      <c r="K139" s="203"/>
      <c r="L139" s="279">
        <f>$K$139*$D$139</f>
        <v>0</v>
      </c>
      <c r="M139" s="203"/>
      <c r="N139" s="279">
        <f>$M$139*$D$139</f>
        <v>0</v>
      </c>
      <c r="O139" s="203"/>
      <c r="P139" s="279">
        <f>$O$139*$D$139</f>
        <v>0</v>
      </c>
      <c r="Q139" s="203"/>
      <c r="R139" s="279">
        <f>$Q$139*$D$139</f>
        <v>0</v>
      </c>
      <c r="S139" s="203"/>
      <c r="T139" s="279">
        <f>$S$139*$D$139</f>
        <v>0</v>
      </c>
      <c r="U139" s="203">
        <v>0.2</v>
      </c>
      <c r="V139" s="279">
        <f>$U$139*$D$139</f>
        <v>0</v>
      </c>
      <c r="W139" s="203">
        <v>0.35</v>
      </c>
      <c r="X139" s="279">
        <f>$W$139*$D$139</f>
        <v>0</v>
      </c>
      <c r="Y139" s="203">
        <v>0.3</v>
      </c>
      <c r="Z139" s="279">
        <f>$Y$139*$D$139</f>
        <v>0</v>
      </c>
      <c r="AA139" s="203">
        <v>0.15</v>
      </c>
      <c r="AB139" s="279">
        <f>$AA$139*$D$139</f>
        <v>0</v>
      </c>
      <c r="AF139" s="219" t="s">
        <v>3035</v>
      </c>
    </row>
    <row r="140" spans="1:32" ht="15" customHeight="1" thickBot="1">
      <c r="A140" s="219">
        <v>2</v>
      </c>
      <c r="B140" s="1065"/>
      <c r="C140" s="1073"/>
      <c r="D140" s="1007"/>
      <c r="E140" s="280">
        <f>$E$139</f>
        <v>0</v>
      </c>
      <c r="F140" s="204">
        <f>$F$139</f>
        <v>0</v>
      </c>
      <c r="G140" s="205">
        <f>$G$139+$E$140</f>
        <v>0</v>
      </c>
      <c r="H140" s="281">
        <f>$H$139+$F$140</f>
        <v>0</v>
      </c>
      <c r="I140" s="205">
        <f>$I$139+$G$140</f>
        <v>0</v>
      </c>
      <c r="J140" s="281">
        <f>$J$139+$H$140</f>
        <v>0</v>
      </c>
      <c r="K140" s="205">
        <f>$K$139+$I$140</f>
        <v>0</v>
      </c>
      <c r="L140" s="281">
        <f>$L$139+$J$140</f>
        <v>0</v>
      </c>
      <c r="M140" s="205">
        <f>$M$139+$K$140</f>
        <v>0</v>
      </c>
      <c r="N140" s="281">
        <f>$N$139+$L$140</f>
        <v>0</v>
      </c>
      <c r="O140" s="205">
        <f>$O$139+$M$140</f>
        <v>0</v>
      </c>
      <c r="P140" s="281">
        <f>$P$139+$N$140</f>
        <v>0</v>
      </c>
      <c r="Q140" s="205">
        <f>$Q$139+$O$140</f>
        <v>0</v>
      </c>
      <c r="R140" s="281">
        <f>$R$139+$P$140</f>
        <v>0</v>
      </c>
      <c r="S140" s="205">
        <f>$S$139+$Q$140</f>
        <v>0</v>
      </c>
      <c r="T140" s="281">
        <f>$T$139+$R$140</f>
        <v>0</v>
      </c>
      <c r="U140" s="205">
        <f>$U$139+$S$140</f>
        <v>0.2</v>
      </c>
      <c r="V140" s="281">
        <f>$V$139+$T$140</f>
        <v>0</v>
      </c>
      <c r="W140" s="205">
        <f>$W$139+$U$140</f>
        <v>0.55000000000000004</v>
      </c>
      <c r="X140" s="281">
        <f>$X$139+$V$140</f>
        <v>0</v>
      </c>
      <c r="Y140" s="205">
        <f>$Y$139+$W$140</f>
        <v>0.85000000000000009</v>
      </c>
      <c r="Z140" s="281">
        <f>$Z$139+$X$140</f>
        <v>0</v>
      </c>
      <c r="AA140" s="205">
        <f>$AA$139+$Y$140</f>
        <v>1</v>
      </c>
      <c r="AB140" s="281">
        <f>$AB$139+$Z$140</f>
        <v>0</v>
      </c>
    </row>
    <row r="141" spans="1:32" ht="15" customHeight="1" thickBot="1">
      <c r="A141" s="219">
        <v>1</v>
      </c>
      <c r="B141" s="1064" t="str">
        <f>'06.01-SUBESTAÇÃO E DISTRIBUIÇÃO'!$B$76</f>
        <v>06.02.100.28</v>
      </c>
      <c r="C141" s="1073" t="str">
        <f>'06.01-SUBESTAÇÃO E DISTRIBUIÇÃO'!$C$76</f>
        <v>CABO DE COBRE FLEXÍVEL ISOLADO, 120 MM², 0,6/1,0 KV, PARA CIRCUITOS TERMINAIS - FORNECIMENTO E INSTALAÇÃO.</v>
      </c>
      <c r="D141" s="1007">
        <f>'06.01-SUBESTAÇÃO E DISTRIBUIÇÃO'!$H$76</f>
        <v>0</v>
      </c>
      <c r="E141" s="272"/>
      <c r="F141" s="202">
        <f>$E$141*$D$141</f>
        <v>0</v>
      </c>
      <c r="G141" s="203"/>
      <c r="H141" s="279">
        <f>$G$141*$D$141</f>
        <v>0</v>
      </c>
      <c r="I141" s="203"/>
      <c r="J141" s="279">
        <f>$I$141*$D$141</f>
        <v>0</v>
      </c>
      <c r="K141" s="203"/>
      <c r="L141" s="279">
        <f>$K$141*$D$141</f>
        <v>0</v>
      </c>
      <c r="M141" s="203"/>
      <c r="N141" s="279">
        <f>$M$141*$D$141</f>
        <v>0</v>
      </c>
      <c r="O141" s="203"/>
      <c r="P141" s="279">
        <f>$O$141*$D$141</f>
        <v>0</v>
      </c>
      <c r="Q141" s="203"/>
      <c r="R141" s="279">
        <f>$Q$141*$D$141</f>
        <v>0</v>
      </c>
      <c r="S141" s="203"/>
      <c r="T141" s="279">
        <f>$S$141*$D$141</f>
        <v>0</v>
      </c>
      <c r="U141" s="203">
        <v>0.2</v>
      </c>
      <c r="V141" s="279">
        <f>$U$141*$D$141</f>
        <v>0</v>
      </c>
      <c r="W141" s="203">
        <v>0.35</v>
      </c>
      <c r="X141" s="279">
        <f>$W$141*$D$141</f>
        <v>0</v>
      </c>
      <c r="Y141" s="203">
        <v>0.3</v>
      </c>
      <c r="Z141" s="279">
        <f>$Y$141*$D$141</f>
        <v>0</v>
      </c>
      <c r="AA141" s="203">
        <v>0.15</v>
      </c>
      <c r="AB141" s="279">
        <f>$AA$141*$D$141</f>
        <v>0</v>
      </c>
      <c r="AF141" s="219" t="s">
        <v>3036</v>
      </c>
    </row>
    <row r="142" spans="1:32" ht="15" customHeight="1" thickBot="1">
      <c r="A142" s="219">
        <v>2</v>
      </c>
      <c r="B142" s="1065"/>
      <c r="C142" s="1073"/>
      <c r="D142" s="1007"/>
      <c r="E142" s="280">
        <f>$E$141</f>
        <v>0</v>
      </c>
      <c r="F142" s="204">
        <f>$F$141</f>
        <v>0</v>
      </c>
      <c r="G142" s="205">
        <f>$G$141+$E$142</f>
        <v>0</v>
      </c>
      <c r="H142" s="281">
        <f>$H$141+$F$142</f>
        <v>0</v>
      </c>
      <c r="I142" s="205">
        <f>$I$141+$G$142</f>
        <v>0</v>
      </c>
      <c r="J142" s="281">
        <f>$J$141+$H$142</f>
        <v>0</v>
      </c>
      <c r="K142" s="205">
        <f>$K$141+$I$142</f>
        <v>0</v>
      </c>
      <c r="L142" s="281">
        <f>$L$141+$J$142</f>
        <v>0</v>
      </c>
      <c r="M142" s="205">
        <f>$M$141+$K$142</f>
        <v>0</v>
      </c>
      <c r="N142" s="281">
        <f>$N$141+$L$142</f>
        <v>0</v>
      </c>
      <c r="O142" s="205">
        <f>$O$141+$M$142</f>
        <v>0</v>
      </c>
      <c r="P142" s="281">
        <f>$P$141+$N$142</f>
        <v>0</v>
      </c>
      <c r="Q142" s="205">
        <f>$Q$141+$O$142</f>
        <v>0</v>
      </c>
      <c r="R142" s="281">
        <f>$R$141+$P$142</f>
        <v>0</v>
      </c>
      <c r="S142" s="205">
        <f>$S$141+$Q$142</f>
        <v>0</v>
      </c>
      <c r="T142" s="281">
        <f>$T$141+$R$142</f>
        <v>0</v>
      </c>
      <c r="U142" s="205">
        <f>$U$141+$S$142</f>
        <v>0.2</v>
      </c>
      <c r="V142" s="281">
        <f>$V$141+$T$142</f>
        <v>0</v>
      </c>
      <c r="W142" s="205">
        <f>$W$141+$U$142</f>
        <v>0.55000000000000004</v>
      </c>
      <c r="X142" s="281">
        <f>$X$141+$V$142</f>
        <v>0</v>
      </c>
      <c r="Y142" s="205">
        <f>$Y$141+$W$142</f>
        <v>0.85000000000000009</v>
      </c>
      <c r="Z142" s="281">
        <f>$Z$141+$X$142</f>
        <v>0</v>
      </c>
      <c r="AA142" s="205">
        <f>$AA$141+$Y$142</f>
        <v>1</v>
      </c>
      <c r="AB142" s="281">
        <f>$AB$141+$Z$142</f>
        <v>0</v>
      </c>
    </row>
    <row r="143" spans="1:32" ht="15" customHeight="1" thickBot="1">
      <c r="A143" s="219">
        <v>1</v>
      </c>
      <c r="B143" s="1064" t="str">
        <f>'06.01-SUBESTAÇÃO E DISTRIBUIÇÃO'!$B$77</f>
        <v>06.02.100.29</v>
      </c>
      <c r="C143" s="1073" t="str">
        <f>'06.01-SUBESTAÇÃO E DISTRIBUIÇÃO'!$C$77</f>
        <v>CABO DE COBRE FLEXÍVEL ISOLADO, 185 MM², 0,6/1,0 KV, PARA CIRCUITOS TERMINAIS - FORNECIMENTO E INSTALAÇÃO.</v>
      </c>
      <c r="D143" s="1007">
        <f>'06.01-SUBESTAÇÃO E DISTRIBUIÇÃO'!$H$77</f>
        <v>0</v>
      </c>
      <c r="E143" s="272"/>
      <c r="F143" s="202">
        <f>$E$143*$D$143</f>
        <v>0</v>
      </c>
      <c r="G143" s="203"/>
      <c r="H143" s="279">
        <f>$G$143*$D$143</f>
        <v>0</v>
      </c>
      <c r="I143" s="203"/>
      <c r="J143" s="279">
        <f>$G$143*$D$143</f>
        <v>0</v>
      </c>
      <c r="K143" s="203"/>
      <c r="L143" s="279">
        <f>$G$143*$D$143</f>
        <v>0</v>
      </c>
      <c r="M143" s="203"/>
      <c r="N143" s="279">
        <f>$G$143*$D$143</f>
        <v>0</v>
      </c>
      <c r="O143" s="203"/>
      <c r="P143" s="279">
        <f>$G$143*$D$143</f>
        <v>0</v>
      </c>
      <c r="Q143" s="203"/>
      <c r="R143" s="279">
        <f>$G$143*$D$143</f>
        <v>0</v>
      </c>
      <c r="S143" s="203"/>
      <c r="T143" s="279">
        <f>$G$143*$D$143</f>
        <v>0</v>
      </c>
      <c r="U143" s="203">
        <v>0.2</v>
      </c>
      <c r="V143" s="279">
        <f>$U$143*$D$143</f>
        <v>0</v>
      </c>
      <c r="W143" s="203">
        <v>0.35</v>
      </c>
      <c r="X143" s="279">
        <f>$W$143*$D$143</f>
        <v>0</v>
      </c>
      <c r="Y143" s="203">
        <v>0.3</v>
      </c>
      <c r="Z143" s="279">
        <f>$Y$143*$D$143</f>
        <v>0</v>
      </c>
      <c r="AA143" s="203">
        <v>0.15</v>
      </c>
      <c r="AB143" s="279">
        <f>$AA$143*$D$143</f>
        <v>0</v>
      </c>
      <c r="AF143" s="219" t="s">
        <v>3037</v>
      </c>
    </row>
    <row r="144" spans="1:32" ht="15" customHeight="1" thickBot="1">
      <c r="A144" s="219">
        <v>2</v>
      </c>
      <c r="B144" s="1065"/>
      <c r="C144" s="1073"/>
      <c r="D144" s="1007"/>
      <c r="E144" s="280">
        <f>E143</f>
        <v>0</v>
      </c>
      <c r="F144" s="204">
        <f>F143</f>
        <v>0</v>
      </c>
      <c r="G144" s="205">
        <f>G143+F144</f>
        <v>0</v>
      </c>
      <c r="H144" s="281">
        <f>H143+F144</f>
        <v>0</v>
      </c>
      <c r="I144" s="205">
        <f>I143+H144</f>
        <v>0</v>
      </c>
      <c r="J144" s="281">
        <f>J143+H144</f>
        <v>0</v>
      </c>
      <c r="K144" s="205">
        <f>K143+J144</f>
        <v>0</v>
      </c>
      <c r="L144" s="281">
        <f>L143+J144</f>
        <v>0</v>
      </c>
      <c r="M144" s="205">
        <f>M143+L144</f>
        <v>0</v>
      </c>
      <c r="N144" s="281">
        <f>N143+L144</f>
        <v>0</v>
      </c>
      <c r="O144" s="205">
        <f>O143+N144</f>
        <v>0</v>
      </c>
      <c r="P144" s="281">
        <f>P143+N144</f>
        <v>0</v>
      </c>
      <c r="Q144" s="205">
        <f>Q143+P144</f>
        <v>0</v>
      </c>
      <c r="R144" s="281">
        <f>R143+P144</f>
        <v>0</v>
      </c>
      <c r="S144" s="205">
        <f>S143+R144</f>
        <v>0</v>
      </c>
      <c r="T144" s="281">
        <f>T143+R144</f>
        <v>0</v>
      </c>
      <c r="U144" s="205">
        <f>U143+T144</f>
        <v>0.2</v>
      </c>
      <c r="V144" s="281">
        <f t="shared" ref="V144:AB144" si="0">V143+T144</f>
        <v>0</v>
      </c>
      <c r="W144" s="205">
        <f t="shared" si="0"/>
        <v>0.55000000000000004</v>
      </c>
      <c r="X144" s="281">
        <f t="shared" si="0"/>
        <v>0</v>
      </c>
      <c r="Y144" s="205">
        <f t="shared" si="0"/>
        <v>0.85000000000000009</v>
      </c>
      <c r="Z144" s="281">
        <f t="shared" si="0"/>
        <v>0</v>
      </c>
      <c r="AA144" s="205">
        <f t="shared" si="0"/>
        <v>1</v>
      </c>
      <c r="AB144" s="281">
        <f t="shared" si="0"/>
        <v>0</v>
      </c>
    </row>
    <row r="145" spans="1:32" ht="15" customHeight="1" thickBot="1">
      <c r="A145" s="219">
        <v>1</v>
      </c>
      <c r="B145" s="1064" t="str">
        <f>'06.01-SUBESTAÇÃO E DISTRIBUIÇÃO'!$B$78</f>
        <v>06.02.100.30</v>
      </c>
      <c r="C145" s="1073" t="str">
        <f>'06.01-SUBESTAÇÃO E DISTRIBUIÇÃO'!$C$78</f>
        <v>CABO DE COBRE FLEXÍVEL ISOLADO, 240 MM², 0,6/1,0 KV, PARA CIRCUITOS TERMINAIS - FORNECIMENTO E INSTALAÇÃO.</v>
      </c>
      <c r="D145" s="1007">
        <f>'06.01-SUBESTAÇÃO E DISTRIBUIÇÃO'!$H$78</f>
        <v>0</v>
      </c>
      <c r="E145" s="272"/>
      <c r="F145" s="202">
        <f>$E$145*$D$145</f>
        <v>0</v>
      </c>
      <c r="G145" s="203"/>
      <c r="H145" s="279">
        <f>$G$145*$D$145</f>
        <v>0</v>
      </c>
      <c r="I145" s="203"/>
      <c r="J145" s="279">
        <f>$I$145*$D$145</f>
        <v>0</v>
      </c>
      <c r="K145" s="203"/>
      <c r="L145" s="279">
        <f>$K$145*$D$145</f>
        <v>0</v>
      </c>
      <c r="M145" s="203"/>
      <c r="N145" s="279">
        <f>$M$145*$D$145</f>
        <v>0</v>
      </c>
      <c r="O145" s="203"/>
      <c r="P145" s="279">
        <f>$O$145*$D$145</f>
        <v>0</v>
      </c>
      <c r="Q145" s="203"/>
      <c r="R145" s="279">
        <f>$Q$145*$D$145</f>
        <v>0</v>
      </c>
      <c r="S145" s="203"/>
      <c r="T145" s="279">
        <f>$S$145*$D$145</f>
        <v>0</v>
      </c>
      <c r="U145" s="203">
        <v>0.2</v>
      </c>
      <c r="V145" s="279">
        <f>$U$145*$D$145</f>
        <v>0</v>
      </c>
      <c r="W145" s="203">
        <v>0.35</v>
      </c>
      <c r="X145" s="279">
        <f>$W$145*$D$145</f>
        <v>0</v>
      </c>
      <c r="Y145" s="203">
        <v>0.3</v>
      </c>
      <c r="Z145" s="279">
        <f>$Y$145*$D$145</f>
        <v>0</v>
      </c>
      <c r="AA145" s="203">
        <v>0.15</v>
      </c>
      <c r="AB145" s="279">
        <f>$AA$145*$D$145</f>
        <v>0</v>
      </c>
      <c r="AF145" s="219" t="s">
        <v>3038</v>
      </c>
    </row>
    <row r="146" spans="1:32" ht="15" customHeight="1" thickBot="1">
      <c r="A146" s="219">
        <v>2</v>
      </c>
      <c r="B146" s="1065"/>
      <c r="C146" s="1073"/>
      <c r="D146" s="1007"/>
      <c r="E146" s="280">
        <f>$E$145</f>
        <v>0</v>
      </c>
      <c r="F146" s="204">
        <f>$F$145</f>
        <v>0</v>
      </c>
      <c r="G146" s="205">
        <f>$G$145+$E$146</f>
        <v>0</v>
      </c>
      <c r="H146" s="281">
        <f>$H$145+$F$146</f>
        <v>0</v>
      </c>
      <c r="I146" s="205">
        <f>$I$145+$G$146</f>
        <v>0</v>
      </c>
      <c r="J146" s="281">
        <f>$J$145+$H$146</f>
        <v>0</v>
      </c>
      <c r="K146" s="205">
        <f>$K$145+$I$146</f>
        <v>0</v>
      </c>
      <c r="L146" s="281">
        <f>$L$145+$J$146</f>
        <v>0</v>
      </c>
      <c r="M146" s="205">
        <f>$M$145+$K$146</f>
        <v>0</v>
      </c>
      <c r="N146" s="281">
        <f>$N$145+$L$146</f>
        <v>0</v>
      </c>
      <c r="O146" s="205">
        <f>$O$145+$M$146</f>
        <v>0</v>
      </c>
      <c r="P146" s="281">
        <f>$P$145+$N$146</f>
        <v>0</v>
      </c>
      <c r="Q146" s="205">
        <f>$Q$145+$O$146</f>
        <v>0</v>
      </c>
      <c r="R146" s="281">
        <f>$R$145+$P$146</f>
        <v>0</v>
      </c>
      <c r="S146" s="205">
        <f>$S$145+$Q$146</f>
        <v>0</v>
      </c>
      <c r="T146" s="281">
        <f>$T$145+$R$146</f>
        <v>0</v>
      </c>
      <c r="U146" s="205">
        <f>$U$145+$S$146</f>
        <v>0.2</v>
      </c>
      <c r="V146" s="281">
        <f>$V$145+$T$146</f>
        <v>0</v>
      </c>
      <c r="W146" s="205">
        <f>$W$145+$U$146</f>
        <v>0.55000000000000004</v>
      </c>
      <c r="X146" s="281">
        <f>$X$145+$V$146</f>
        <v>0</v>
      </c>
      <c r="Y146" s="205">
        <f>$Y$145+$W$146</f>
        <v>0.85000000000000009</v>
      </c>
      <c r="Z146" s="281">
        <f>$Z$145+$X$146</f>
        <v>0</v>
      </c>
      <c r="AA146" s="205">
        <f>$AA$145+$Y$146</f>
        <v>1</v>
      </c>
      <c r="AB146" s="281">
        <f>$AB$145+$Z$146</f>
        <v>0</v>
      </c>
    </row>
    <row r="147" spans="1:32" ht="15" customHeight="1" thickBot="1">
      <c r="A147" s="219">
        <v>1</v>
      </c>
      <c r="B147" s="1064" t="str">
        <f>'06.01-SUBESTAÇÃO E DISTRIBUIÇÃO'!$B$79</f>
        <v>06.02.100.31</v>
      </c>
      <c r="C147" s="1073" t="str">
        <f>'06.01-SUBESTAÇÃO E DISTRIBUIÇÃO'!$C$79</f>
        <v>CONDULETE DE ALUMÍNIO, TIPO X, PARA ELETRODUTO DE AÇO GALVANIZADO DN 25 MM (1''), APARENTE - FORNECIMENTO E INSTALAÇÃO. AF_01/2026</v>
      </c>
      <c r="D147" s="1007">
        <f>'06.01-SUBESTAÇÃO E DISTRIBUIÇÃO'!$H$79</f>
        <v>0</v>
      </c>
      <c r="E147" s="272"/>
      <c r="F147" s="202">
        <f>$E$147*$D$147</f>
        <v>0</v>
      </c>
      <c r="G147" s="203"/>
      <c r="H147" s="279">
        <f>$G$147*$D$147</f>
        <v>0</v>
      </c>
      <c r="I147" s="203"/>
      <c r="J147" s="279">
        <f>$I$147*$D$147</f>
        <v>0</v>
      </c>
      <c r="K147" s="203"/>
      <c r="L147" s="279">
        <f>$K$147*$D$147</f>
        <v>0</v>
      </c>
      <c r="M147" s="203"/>
      <c r="N147" s="279">
        <f>$M$147*$D$147</f>
        <v>0</v>
      </c>
      <c r="O147" s="203"/>
      <c r="P147" s="279">
        <f>$O$147*$D$147</f>
        <v>0</v>
      </c>
      <c r="Q147" s="203"/>
      <c r="R147" s="279">
        <f>$Q$147*$D$147</f>
        <v>0</v>
      </c>
      <c r="S147" s="203"/>
      <c r="T147" s="279">
        <f>$S$147*$D$147</f>
        <v>0</v>
      </c>
      <c r="U147" s="203">
        <v>0.2</v>
      </c>
      <c r="V147" s="279">
        <f>$U$147*$D$147</f>
        <v>0</v>
      </c>
      <c r="W147" s="203">
        <v>0.35</v>
      </c>
      <c r="X147" s="279">
        <f>$W$147*$D$147</f>
        <v>0</v>
      </c>
      <c r="Y147" s="203">
        <v>0.3</v>
      </c>
      <c r="Z147" s="279">
        <f>$Y$147*$D$147</f>
        <v>0</v>
      </c>
      <c r="AA147" s="203">
        <v>0.15</v>
      </c>
      <c r="AB147" s="279">
        <f>$AA$147*$D$147</f>
        <v>0</v>
      </c>
    </row>
    <row r="148" spans="1:32" ht="15" customHeight="1" thickBot="1">
      <c r="A148" s="219">
        <v>2</v>
      </c>
      <c r="B148" s="1065"/>
      <c r="C148" s="1073"/>
      <c r="D148" s="1007"/>
      <c r="E148" s="280">
        <f>$E$147</f>
        <v>0</v>
      </c>
      <c r="F148" s="204">
        <f>$F$147</f>
        <v>0</v>
      </c>
      <c r="G148" s="205">
        <f>$G$147+$E$148</f>
        <v>0</v>
      </c>
      <c r="H148" s="281">
        <f>$H$147+$F$148</f>
        <v>0</v>
      </c>
      <c r="I148" s="205">
        <f>$I$147+$G$148</f>
        <v>0</v>
      </c>
      <c r="J148" s="281">
        <f>$J$147+$H$148</f>
        <v>0</v>
      </c>
      <c r="K148" s="205">
        <f>$K$147+$I$148</f>
        <v>0</v>
      </c>
      <c r="L148" s="281">
        <f>$L$147+$J$148</f>
        <v>0</v>
      </c>
      <c r="M148" s="205">
        <f>$M$147+$K$148</f>
        <v>0</v>
      </c>
      <c r="N148" s="281">
        <f>$N$147+$L$148</f>
        <v>0</v>
      </c>
      <c r="O148" s="205">
        <f>$O$147+$M$148</f>
        <v>0</v>
      </c>
      <c r="P148" s="281">
        <f>$P$147+$N$148</f>
        <v>0</v>
      </c>
      <c r="Q148" s="205">
        <f>$Q$147+$O$148</f>
        <v>0</v>
      </c>
      <c r="R148" s="281">
        <f>$R$147+$P$148</f>
        <v>0</v>
      </c>
      <c r="S148" s="205">
        <f>$S$147+$Q$148</f>
        <v>0</v>
      </c>
      <c r="T148" s="281">
        <f>$T$147+$R$148</f>
        <v>0</v>
      </c>
      <c r="U148" s="205">
        <f>$U$147+$S$148</f>
        <v>0.2</v>
      </c>
      <c r="V148" s="281">
        <f>$V$147+$T$148</f>
        <v>0</v>
      </c>
      <c r="W148" s="205">
        <f>$W$147+$U$148</f>
        <v>0.55000000000000004</v>
      </c>
      <c r="X148" s="281">
        <f>$X$147+$V$148</f>
        <v>0</v>
      </c>
      <c r="Y148" s="205">
        <f>$Y$147+$W$148</f>
        <v>0.85000000000000009</v>
      </c>
      <c r="Z148" s="281">
        <f>$Z$147+$X$148</f>
        <v>0</v>
      </c>
      <c r="AA148" s="205">
        <f>$AA$147+$Y$148</f>
        <v>1</v>
      </c>
      <c r="AB148" s="281">
        <f>$AB$147+$Z$148</f>
        <v>0</v>
      </c>
    </row>
    <row r="149" spans="1:32" ht="15" customHeight="1" thickBot="1">
      <c r="B149" s="230" t="str">
        <f>'06.01-SUBESTAÇÃO E DISTRIBUIÇÃO'!$B$80</f>
        <v>06.03.000</v>
      </c>
      <c r="C149" s="244" t="str">
        <f>'06.01-SUBESTAÇÃO E DISTRIBUIÇÃO'!$C$80</f>
        <v>BLOCO A</v>
      </c>
      <c r="D149" s="232">
        <f>'06.01-SUBESTAÇÃO E DISTRIBUIÇÃO'!$H$80</f>
        <v>0</v>
      </c>
      <c r="E149" s="282"/>
      <c r="F149" s="283"/>
      <c r="G149" s="284"/>
      <c r="H149" s="285"/>
      <c r="I149" s="284"/>
      <c r="J149" s="285"/>
      <c r="K149" s="284"/>
      <c r="L149" s="285"/>
      <c r="M149" s="284"/>
      <c r="N149" s="285"/>
      <c r="O149" s="284"/>
      <c r="P149" s="285"/>
      <c r="Q149" s="284"/>
      <c r="R149" s="285"/>
      <c r="S149" s="284"/>
      <c r="T149" s="285"/>
      <c r="U149" s="284"/>
      <c r="V149" s="285"/>
      <c r="W149" s="284"/>
      <c r="X149" s="285"/>
      <c r="Y149" s="284"/>
      <c r="Z149" s="285"/>
      <c r="AA149" s="284"/>
      <c r="AB149" s="285"/>
      <c r="AF149" s="312" t="s">
        <v>1414</v>
      </c>
    </row>
    <row r="150" spans="1:32" ht="15" customHeight="1" thickBot="1">
      <c r="A150" s="219">
        <v>1</v>
      </c>
      <c r="B150" s="1069" t="str">
        <f>'06.01-SUBESTAÇÃO E DISTRIBUIÇÃO'!$B$81</f>
        <v>06.03.100.01</v>
      </c>
      <c r="C150" s="1073" t="str">
        <f>'06.01-SUBESTAÇÃO E DISTRIBUIÇÃO'!$C$81</f>
        <v>ELETRODUTO DE AÇO GALVANIZADO PESADO, DIÂMETRO DE 25MM (1"), INSTALAÇÃO APARENTE OU SOBRE FORRO COM ABRAÇADEIRA METÁLICA DE CUNHA, TIPO "D", INCLUSIVE ACESSÓRIOS PARA FIXAÇÃO E CONEXÕES</v>
      </c>
      <c r="D150" s="1007">
        <f>'06.01-SUBESTAÇÃO E DISTRIBUIÇÃO'!$H$81</f>
        <v>0</v>
      </c>
      <c r="E150" s="272"/>
      <c r="F150" s="202">
        <f>$E$150*$D$150</f>
        <v>0</v>
      </c>
      <c r="G150" s="203">
        <v>1</v>
      </c>
      <c r="H150" s="279">
        <f>$G$150*$D$150</f>
        <v>0</v>
      </c>
      <c r="I150" s="203"/>
      <c r="J150" s="279">
        <f>$I$150*$D$150</f>
        <v>0</v>
      </c>
      <c r="K150" s="203"/>
      <c r="L150" s="279">
        <f>$K$150*$D$150</f>
        <v>0</v>
      </c>
      <c r="M150" s="203"/>
      <c r="N150" s="279">
        <f>$M$150*$D$150</f>
        <v>0</v>
      </c>
      <c r="O150" s="203"/>
      <c r="P150" s="279">
        <f>$O$150*$D$150</f>
        <v>0</v>
      </c>
      <c r="Q150" s="203"/>
      <c r="R150" s="279">
        <f>$Q$150*$D$150</f>
        <v>0</v>
      </c>
      <c r="S150" s="203"/>
      <c r="T150" s="279">
        <f>$S$150*$D$150</f>
        <v>0</v>
      </c>
      <c r="U150" s="203"/>
      <c r="V150" s="279">
        <f>$U$150*$D$150</f>
        <v>0</v>
      </c>
      <c r="W150" s="203"/>
      <c r="X150" s="279">
        <f>$W$150*$D$150</f>
        <v>0</v>
      </c>
      <c r="Y150" s="203"/>
      <c r="Z150" s="279">
        <f>$Y$150*$D$150</f>
        <v>0</v>
      </c>
      <c r="AA150" s="203"/>
      <c r="AB150" s="279">
        <f>$AA$150*$D$150</f>
        <v>0</v>
      </c>
      <c r="AF150" s="219" t="s">
        <v>3039</v>
      </c>
    </row>
    <row r="151" spans="1:32" ht="15" customHeight="1" thickBot="1">
      <c r="A151" s="219">
        <v>2</v>
      </c>
      <c r="B151" s="1069"/>
      <c r="C151" s="1073"/>
      <c r="D151" s="1007"/>
      <c r="E151" s="280">
        <f>$E$150</f>
        <v>0</v>
      </c>
      <c r="F151" s="204">
        <f>$F$150</f>
        <v>0</v>
      </c>
      <c r="G151" s="205">
        <f>$G$150+$E$151</f>
        <v>1</v>
      </c>
      <c r="H151" s="281">
        <f>$H$150+$F$151</f>
        <v>0</v>
      </c>
      <c r="I151" s="205">
        <f>$I$150+$G$151</f>
        <v>1</v>
      </c>
      <c r="J151" s="281">
        <f>$J$150+$H$151</f>
        <v>0</v>
      </c>
      <c r="K151" s="205">
        <f>$K$150+$I$151</f>
        <v>1</v>
      </c>
      <c r="L151" s="281">
        <f>$L$150+$J$151</f>
        <v>0</v>
      </c>
      <c r="M151" s="205">
        <f>$M$150+$K$151</f>
        <v>1</v>
      </c>
      <c r="N151" s="281">
        <f>$N$150+$L$151</f>
        <v>0</v>
      </c>
      <c r="O151" s="205">
        <f>$O$150+$M$151</f>
        <v>1</v>
      </c>
      <c r="P151" s="281">
        <f>$P$150+$N$151</f>
        <v>0</v>
      </c>
      <c r="Q151" s="205">
        <f>$Q$150+$O$151</f>
        <v>1</v>
      </c>
      <c r="R151" s="281">
        <f>$R$150+$P$151</f>
        <v>0</v>
      </c>
      <c r="S151" s="205">
        <f>$S$150+$Q$151</f>
        <v>1</v>
      </c>
      <c r="T151" s="281">
        <f>$T$150+$R$151</f>
        <v>0</v>
      </c>
      <c r="U151" s="205">
        <f>$U$150+$S$151</f>
        <v>1</v>
      </c>
      <c r="V151" s="281">
        <f>$V$150+$T$151</f>
        <v>0</v>
      </c>
      <c r="W151" s="205">
        <f>$W$150+$U$151</f>
        <v>1</v>
      </c>
      <c r="X151" s="281">
        <f>$X$150+$V$151</f>
        <v>0</v>
      </c>
      <c r="Y151" s="205">
        <f>$Y$150+$W$151</f>
        <v>1</v>
      </c>
      <c r="Z151" s="281">
        <f>$Z$150+$X$151</f>
        <v>0</v>
      </c>
      <c r="AA151" s="205">
        <f>$AA$150+$Y$151</f>
        <v>1</v>
      </c>
      <c r="AB151" s="281">
        <f>$AB$150+$Z$151</f>
        <v>0</v>
      </c>
    </row>
    <row r="152" spans="1:32" ht="15" customHeight="1" thickBot="1">
      <c r="A152" s="219">
        <v>1</v>
      </c>
      <c r="B152" s="1069" t="str">
        <f>'06.01-SUBESTAÇÃO E DISTRIBUIÇÃO'!$B$82</f>
        <v>06.03.100.02</v>
      </c>
      <c r="C152" s="1073" t="str">
        <f>'06.01-SUBESTAÇÃO E DISTRIBUIÇÃO'!$C$82</f>
        <v>ELETROCALHA PERFURADA (150X50)MM EM CHAPA DE AÇO GALVANIZADO, ESP. 1,25MM (MSG 18), COM TRATAMENTO PRÉ-ZINCADO, INCLUSIVE TAMPA DE ENCAIXE, FIXAÇÃO SUPERIOR, CONEXÕES E ACESSÓRIOS</v>
      </c>
      <c r="D152" s="1007">
        <f>'06.01-SUBESTAÇÃO E DISTRIBUIÇÃO'!$H$82</f>
        <v>0</v>
      </c>
      <c r="E152" s="272"/>
      <c r="F152" s="202">
        <f>$E$152*$D$152</f>
        <v>0</v>
      </c>
      <c r="G152" s="203">
        <v>1</v>
      </c>
      <c r="H152" s="279">
        <f>$G$152*$D$152</f>
        <v>0</v>
      </c>
      <c r="I152" s="203"/>
      <c r="J152" s="279">
        <f>$I$152*$D$152</f>
        <v>0</v>
      </c>
      <c r="K152" s="203"/>
      <c r="L152" s="279">
        <f>$K$152*$D$152</f>
        <v>0</v>
      </c>
      <c r="M152" s="203"/>
      <c r="N152" s="279">
        <f>$M$152*$D$152</f>
        <v>0</v>
      </c>
      <c r="O152" s="203"/>
      <c r="P152" s="279">
        <f>$O$152*$D$152</f>
        <v>0</v>
      </c>
      <c r="Q152" s="203"/>
      <c r="R152" s="279">
        <f>$Q$152*$D$152</f>
        <v>0</v>
      </c>
      <c r="S152" s="203"/>
      <c r="T152" s="279">
        <f>$S$152*$D$152</f>
        <v>0</v>
      </c>
      <c r="U152" s="203"/>
      <c r="V152" s="279">
        <f>$U$152*$D$152</f>
        <v>0</v>
      </c>
      <c r="W152" s="203"/>
      <c r="X152" s="279">
        <f>$W$152*$D$152</f>
        <v>0</v>
      </c>
      <c r="Y152" s="203"/>
      <c r="Z152" s="279">
        <f>$Y$152*$D$152</f>
        <v>0</v>
      </c>
      <c r="AA152" s="203"/>
      <c r="AB152" s="279">
        <f>$AA$152*$D$152</f>
        <v>0</v>
      </c>
      <c r="AF152" s="219" t="s">
        <v>3040</v>
      </c>
    </row>
    <row r="153" spans="1:32" ht="15" customHeight="1" thickBot="1">
      <c r="A153" s="219">
        <v>2</v>
      </c>
      <c r="B153" s="1069"/>
      <c r="C153" s="1073"/>
      <c r="D153" s="1007"/>
      <c r="E153" s="280">
        <f>$E$152</f>
        <v>0</v>
      </c>
      <c r="F153" s="204">
        <f>$F$152</f>
        <v>0</v>
      </c>
      <c r="G153" s="205">
        <f>$G$152+$E$153</f>
        <v>1</v>
      </c>
      <c r="H153" s="281">
        <f>$H$152+$F$153</f>
        <v>0</v>
      </c>
      <c r="I153" s="205">
        <f>$I$152+$G$153</f>
        <v>1</v>
      </c>
      <c r="J153" s="281">
        <f>$J$152+$H$153</f>
        <v>0</v>
      </c>
      <c r="K153" s="205">
        <f>$K$152+$I$153</f>
        <v>1</v>
      </c>
      <c r="L153" s="281">
        <f>$L$152+$J$153</f>
        <v>0</v>
      </c>
      <c r="M153" s="205">
        <f>$M$152+$K$153</f>
        <v>1</v>
      </c>
      <c r="N153" s="281">
        <f>$N$152+$L$153</f>
        <v>0</v>
      </c>
      <c r="O153" s="205">
        <f>$O$152+$M$153</f>
        <v>1</v>
      </c>
      <c r="P153" s="281">
        <f>$P$152+$N$153</f>
        <v>0</v>
      </c>
      <c r="Q153" s="205">
        <f>$Q$152+$O$153</f>
        <v>1</v>
      </c>
      <c r="R153" s="281">
        <f>$R$152+$P$153</f>
        <v>0</v>
      </c>
      <c r="S153" s="205">
        <f>$S$152+$Q$153</f>
        <v>1</v>
      </c>
      <c r="T153" s="281">
        <f>$T$152+$R$153</f>
        <v>0</v>
      </c>
      <c r="U153" s="205">
        <f>$U$152+$S$153</f>
        <v>1</v>
      </c>
      <c r="V153" s="281">
        <f>$V$152+$T$153</f>
        <v>0</v>
      </c>
      <c r="W153" s="205">
        <f>$W$152+$U$153</f>
        <v>1</v>
      </c>
      <c r="X153" s="281">
        <f>$X$152+$V$153</f>
        <v>0</v>
      </c>
      <c r="Y153" s="205">
        <f>$Y$152+$W$153</f>
        <v>1</v>
      </c>
      <c r="Z153" s="281">
        <f>$Z$152+$X$153</f>
        <v>0</v>
      </c>
      <c r="AA153" s="205">
        <f>$AA$152+$Y$153</f>
        <v>1</v>
      </c>
      <c r="AB153" s="281">
        <f>$AB$152+$Z$153</f>
        <v>0</v>
      </c>
    </row>
    <row r="154" spans="1:32" ht="15" customHeight="1" thickBot="1">
      <c r="A154" s="219">
        <v>1</v>
      </c>
      <c r="B154" s="1069" t="str">
        <f>'06.01-SUBESTAÇÃO E DISTRIBUIÇÃO'!$B$83</f>
        <v>06.03.100.03</v>
      </c>
      <c r="C154" s="1073" t="str">
        <f>'06.01-SUBESTAÇÃO E DISTRIBUIÇÃO'!$C$83</f>
        <v>Cabo de cobre isolado HEPR (XLPE), flexível, 6,0mm², 1kv / 90º C</v>
      </c>
      <c r="D154" s="1007">
        <f>'06.01-SUBESTAÇÃO E DISTRIBUIÇÃO'!$H$83</f>
        <v>0</v>
      </c>
      <c r="E154" s="272"/>
      <c r="F154" s="202">
        <f>$E$154*$D$154</f>
        <v>0</v>
      </c>
      <c r="G154" s="203"/>
      <c r="H154" s="279">
        <f>$G$154*$D$154</f>
        <v>0</v>
      </c>
      <c r="I154" s="203">
        <v>1</v>
      </c>
      <c r="J154" s="279">
        <f>$I$154*$D$154</f>
        <v>0</v>
      </c>
      <c r="K154" s="203"/>
      <c r="L154" s="279">
        <f>$K$154*$D$154</f>
        <v>0</v>
      </c>
      <c r="M154" s="203"/>
      <c r="N154" s="279">
        <f>$M$154*$D$154</f>
        <v>0</v>
      </c>
      <c r="O154" s="203"/>
      <c r="P154" s="279">
        <f>$O$154*$D$154</f>
        <v>0</v>
      </c>
      <c r="Q154" s="203"/>
      <c r="R154" s="279">
        <f>$Q$154*$D$154</f>
        <v>0</v>
      </c>
      <c r="S154" s="203"/>
      <c r="T154" s="279">
        <f>$S$154*$D$154</f>
        <v>0</v>
      </c>
      <c r="U154" s="203"/>
      <c r="V154" s="279">
        <f>$U$154*$D$154</f>
        <v>0</v>
      </c>
      <c r="W154" s="203"/>
      <c r="X154" s="279">
        <f>$W$154*$D$154</f>
        <v>0</v>
      </c>
      <c r="Y154" s="203"/>
      <c r="Z154" s="279">
        <f>$Y$154*$D$154</f>
        <v>0</v>
      </c>
      <c r="AA154" s="203"/>
      <c r="AB154" s="279">
        <f>$AA$154*$D$154</f>
        <v>0</v>
      </c>
      <c r="AF154" s="219" t="s">
        <v>3041</v>
      </c>
    </row>
    <row r="155" spans="1:32" ht="15" customHeight="1" thickBot="1">
      <c r="A155" s="219">
        <v>2</v>
      </c>
      <c r="B155" s="1069"/>
      <c r="C155" s="1073"/>
      <c r="D155" s="1007"/>
      <c r="E155" s="280">
        <f>$E$154</f>
        <v>0</v>
      </c>
      <c r="F155" s="204">
        <f>$F$154</f>
        <v>0</v>
      </c>
      <c r="G155" s="205">
        <f>$G$154+$E$155</f>
        <v>0</v>
      </c>
      <c r="H155" s="281">
        <f>$H$154+$F$155</f>
        <v>0</v>
      </c>
      <c r="I155" s="205">
        <f>$I$154+$G$155</f>
        <v>1</v>
      </c>
      <c r="J155" s="281">
        <f>$J$154+$H$155</f>
        <v>0</v>
      </c>
      <c r="K155" s="205">
        <f>$K$154+$I$155</f>
        <v>1</v>
      </c>
      <c r="L155" s="281">
        <f>$L$154+$J$155</f>
        <v>0</v>
      </c>
      <c r="M155" s="205">
        <f>$M$154+$K$155</f>
        <v>1</v>
      </c>
      <c r="N155" s="281">
        <f>$N$154+$L$155</f>
        <v>0</v>
      </c>
      <c r="O155" s="205">
        <f>$O$154+$M$155</f>
        <v>1</v>
      </c>
      <c r="P155" s="281">
        <f>$P$154+$N$155</f>
        <v>0</v>
      </c>
      <c r="Q155" s="205">
        <f>$Q$154+$O$155</f>
        <v>1</v>
      </c>
      <c r="R155" s="281">
        <f>$R$154+$P$155</f>
        <v>0</v>
      </c>
      <c r="S155" s="205">
        <f>$S$154+$Q$155</f>
        <v>1</v>
      </c>
      <c r="T155" s="281">
        <f>$T$154+$R$155</f>
        <v>0</v>
      </c>
      <c r="U155" s="205">
        <f>$U$154+$S$155</f>
        <v>1</v>
      </c>
      <c r="V155" s="281">
        <f>$V$154+$T$155</f>
        <v>0</v>
      </c>
      <c r="W155" s="205">
        <f>$W$154+$U$155</f>
        <v>1</v>
      </c>
      <c r="X155" s="281">
        <f>$X$154+$V$155</f>
        <v>0</v>
      </c>
      <c r="Y155" s="205">
        <f>$Y$154+$W$155</f>
        <v>1</v>
      </c>
      <c r="Z155" s="281">
        <f>$Z$154+$X$155</f>
        <v>0</v>
      </c>
      <c r="AA155" s="205">
        <f>$AA$154+$Y$155</f>
        <v>1</v>
      </c>
      <c r="AB155" s="281">
        <f>$AB$154+$Z$155</f>
        <v>0</v>
      </c>
    </row>
    <row r="156" spans="1:32" ht="15" customHeight="1" thickBot="1">
      <c r="A156" s="219">
        <v>1</v>
      </c>
      <c r="B156" s="1069" t="str">
        <f>'06.01-SUBESTAÇÃO E DISTRIBUIÇÃO'!$B$84</f>
        <v>06.03.100.04</v>
      </c>
      <c r="C156" s="1073" t="str">
        <f>'06.01-SUBESTAÇÃO E DISTRIBUIÇÃO'!$C$84</f>
        <v>Cabo de cobre isolado HEPR (XLPE), rigido, 10mm², 1kv / 90º C</v>
      </c>
      <c r="D156" s="1007">
        <f>'06.01-SUBESTAÇÃO E DISTRIBUIÇÃO'!$H$84</f>
        <v>0</v>
      </c>
      <c r="E156" s="272"/>
      <c r="F156" s="202">
        <f>$E$156*$D$156</f>
        <v>0</v>
      </c>
      <c r="G156" s="203"/>
      <c r="H156" s="279">
        <f>$G$156*$D$156</f>
        <v>0</v>
      </c>
      <c r="I156" s="203">
        <v>1</v>
      </c>
      <c r="J156" s="279">
        <f>$I$156*$D$156</f>
        <v>0</v>
      </c>
      <c r="K156" s="203"/>
      <c r="L156" s="279">
        <f>$K$156*$D$156</f>
        <v>0</v>
      </c>
      <c r="M156" s="203"/>
      <c r="N156" s="279">
        <f>$M$156*$D$156</f>
        <v>0</v>
      </c>
      <c r="O156" s="203"/>
      <c r="P156" s="279">
        <f>$O$156*$D$156</f>
        <v>0</v>
      </c>
      <c r="Q156" s="203"/>
      <c r="R156" s="279">
        <f>$Q$156*$D$156</f>
        <v>0</v>
      </c>
      <c r="S156" s="203"/>
      <c r="T156" s="279">
        <f>$S$156*$D$156</f>
        <v>0</v>
      </c>
      <c r="U156" s="203"/>
      <c r="V156" s="279">
        <f>$U$156*$D$156</f>
        <v>0</v>
      </c>
      <c r="W156" s="203"/>
      <c r="X156" s="279">
        <f>$W$156*$D$156</f>
        <v>0</v>
      </c>
      <c r="Y156" s="203"/>
      <c r="Z156" s="279">
        <f>$Y$156*$D$156</f>
        <v>0</v>
      </c>
      <c r="AA156" s="203"/>
      <c r="AB156" s="279">
        <f>$AA$156*$D$156</f>
        <v>0</v>
      </c>
      <c r="AF156" s="219" t="s">
        <v>3042</v>
      </c>
    </row>
    <row r="157" spans="1:32" ht="15" customHeight="1" thickBot="1">
      <c r="A157" s="219">
        <v>2</v>
      </c>
      <c r="B157" s="1069"/>
      <c r="C157" s="1073"/>
      <c r="D157" s="1007"/>
      <c r="E157" s="280">
        <f>$E$156</f>
        <v>0</v>
      </c>
      <c r="F157" s="204">
        <f>$F$156</f>
        <v>0</v>
      </c>
      <c r="G157" s="205">
        <f>$G$156+$E$157</f>
        <v>0</v>
      </c>
      <c r="H157" s="281">
        <f>$H$156+$F$157</f>
        <v>0</v>
      </c>
      <c r="I157" s="205">
        <f>$I$156+$G$157</f>
        <v>1</v>
      </c>
      <c r="J157" s="281">
        <f>$J$156+$H$157</f>
        <v>0</v>
      </c>
      <c r="K157" s="205">
        <f>$K$156+$I$157</f>
        <v>1</v>
      </c>
      <c r="L157" s="281">
        <f>$L$156+$J$157</f>
        <v>0</v>
      </c>
      <c r="M157" s="205">
        <f>$M$156+$K$157</f>
        <v>1</v>
      </c>
      <c r="N157" s="281">
        <f>$N$156+$L$157</f>
        <v>0</v>
      </c>
      <c r="O157" s="205">
        <f>$O$156+$M$157</f>
        <v>1</v>
      </c>
      <c r="P157" s="281">
        <f>$P$156+$N$157</f>
        <v>0</v>
      </c>
      <c r="Q157" s="205">
        <f>$Q$156+$O$157</f>
        <v>1</v>
      </c>
      <c r="R157" s="281">
        <f>$R$156+$P$157</f>
        <v>0</v>
      </c>
      <c r="S157" s="205">
        <f>$S$156+$Q$157</f>
        <v>1</v>
      </c>
      <c r="T157" s="281">
        <f>$T$156+$R$157</f>
        <v>0</v>
      </c>
      <c r="U157" s="205">
        <f>$U$156+$S$157</f>
        <v>1</v>
      </c>
      <c r="V157" s="281">
        <f>$V$156+$T$157</f>
        <v>0</v>
      </c>
      <c r="W157" s="205">
        <f>$W$156+$U$157</f>
        <v>1</v>
      </c>
      <c r="X157" s="281">
        <f>$X$156+$V$157</f>
        <v>0</v>
      </c>
      <c r="Y157" s="205">
        <f>$Y$156+$W$157</f>
        <v>1</v>
      </c>
      <c r="Z157" s="281">
        <f>$Z$156+$X$157</f>
        <v>0</v>
      </c>
      <c r="AA157" s="205">
        <f>$AA$156+$Y$157</f>
        <v>1</v>
      </c>
      <c r="AB157" s="281">
        <f>$AB$156+$Z$157</f>
        <v>0</v>
      </c>
    </row>
    <row r="158" spans="1:32" ht="15" customHeight="1" thickBot="1">
      <c r="A158" s="219">
        <v>1</v>
      </c>
      <c r="B158" s="1069" t="str">
        <f>'06.01-SUBESTAÇÃO E DISTRIBUIÇÃO'!$B$85</f>
        <v>06.03.100.05</v>
      </c>
      <c r="C158" s="1073" t="str">
        <f>'06.01-SUBESTAÇÃO E DISTRIBUIÇÃO'!$C$85</f>
        <v>Cabo de cobre isolado HEPR (XLPE), rigido, 16mm², 1kv / 90º C</v>
      </c>
      <c r="D158" s="1007">
        <f>'06.01-SUBESTAÇÃO E DISTRIBUIÇÃO'!$H$85</f>
        <v>0</v>
      </c>
      <c r="E158" s="272"/>
      <c r="F158" s="202">
        <f>$E$158*$D$158</f>
        <v>0</v>
      </c>
      <c r="G158" s="203"/>
      <c r="H158" s="279">
        <f>$G$158*$D$158</f>
        <v>0</v>
      </c>
      <c r="I158" s="203">
        <v>1</v>
      </c>
      <c r="J158" s="279">
        <f>$I$158*$D$158</f>
        <v>0</v>
      </c>
      <c r="K158" s="203"/>
      <c r="L158" s="279">
        <f>$K$158*$D$158</f>
        <v>0</v>
      </c>
      <c r="M158" s="203"/>
      <c r="N158" s="279">
        <f>$M$158*$D$158</f>
        <v>0</v>
      </c>
      <c r="O158" s="203"/>
      <c r="P158" s="279">
        <f>$O$158*$D$158</f>
        <v>0</v>
      </c>
      <c r="Q158" s="203"/>
      <c r="R158" s="279">
        <f>$Q$158*$D$158</f>
        <v>0</v>
      </c>
      <c r="S158" s="203"/>
      <c r="T158" s="279">
        <f>$S$158*$D$158</f>
        <v>0</v>
      </c>
      <c r="U158" s="203"/>
      <c r="V158" s="279">
        <f>$U$158*$D$158</f>
        <v>0</v>
      </c>
      <c r="W158" s="203"/>
      <c r="X158" s="279">
        <f>$W$158*$D$158</f>
        <v>0</v>
      </c>
      <c r="Y158" s="203"/>
      <c r="Z158" s="279">
        <f>$Y$158*$D$158</f>
        <v>0</v>
      </c>
      <c r="AA158" s="203"/>
      <c r="AB158" s="279">
        <f>$AA$158*$D$158</f>
        <v>0</v>
      </c>
      <c r="AF158" s="219" t="s">
        <v>3043</v>
      </c>
    </row>
    <row r="159" spans="1:32" ht="15" customHeight="1" thickBot="1">
      <c r="A159" s="219">
        <v>2</v>
      </c>
      <c r="B159" s="1069"/>
      <c r="C159" s="1073"/>
      <c r="D159" s="1007"/>
      <c r="E159" s="280">
        <f>$E$158</f>
        <v>0</v>
      </c>
      <c r="F159" s="204">
        <f>$F$158</f>
        <v>0</v>
      </c>
      <c r="G159" s="205">
        <f>$G$158+$E$159</f>
        <v>0</v>
      </c>
      <c r="H159" s="281">
        <f>$H$158+$F$159</f>
        <v>0</v>
      </c>
      <c r="I159" s="205">
        <f>$I$158+$G$159</f>
        <v>1</v>
      </c>
      <c r="J159" s="281">
        <f>$J$158+$H$159</f>
        <v>0</v>
      </c>
      <c r="K159" s="205">
        <f>$K$158+$I$159</f>
        <v>1</v>
      </c>
      <c r="L159" s="281">
        <f>$L$158+$J$159</f>
        <v>0</v>
      </c>
      <c r="M159" s="205">
        <f>$M$158+$K$159</f>
        <v>1</v>
      </c>
      <c r="N159" s="281">
        <f>$N$158+$L$159</f>
        <v>0</v>
      </c>
      <c r="O159" s="205">
        <f>$O$158+$M$159</f>
        <v>1</v>
      </c>
      <c r="P159" s="281">
        <f>$P$158+$N$159</f>
        <v>0</v>
      </c>
      <c r="Q159" s="205">
        <f>$Q$158+$O$159</f>
        <v>1</v>
      </c>
      <c r="R159" s="281">
        <f>$R$158+$P$159</f>
        <v>0</v>
      </c>
      <c r="S159" s="205">
        <f>$S$158+$Q$159</f>
        <v>1</v>
      </c>
      <c r="T159" s="281">
        <f>$T$158+$R$159</f>
        <v>0</v>
      </c>
      <c r="U159" s="205">
        <f>$U$158+$S$159</f>
        <v>1</v>
      </c>
      <c r="V159" s="281">
        <f>$V$158+$T$159</f>
        <v>0</v>
      </c>
      <c r="W159" s="205">
        <f>$W$158+$U$159</f>
        <v>1</v>
      </c>
      <c r="X159" s="281">
        <f>$X$158+$V$159</f>
        <v>0</v>
      </c>
      <c r="Y159" s="205">
        <f>$Y$158+$W$159</f>
        <v>1</v>
      </c>
      <c r="Z159" s="281">
        <f>$Z$158+$X$159</f>
        <v>0</v>
      </c>
      <c r="AA159" s="205">
        <f>$AA$158+$Y$159</f>
        <v>1</v>
      </c>
      <c r="AB159" s="281">
        <f>$AB$158+$Z$159</f>
        <v>0</v>
      </c>
    </row>
    <row r="160" spans="1:32" ht="15" customHeight="1" thickBot="1">
      <c r="A160" s="219">
        <v>1</v>
      </c>
      <c r="B160" s="1069" t="str">
        <f>'06.01-SUBESTAÇÃO E DISTRIBUIÇÃO'!$B$86</f>
        <v>06.03.100.06</v>
      </c>
      <c r="C160" s="1073" t="str">
        <f>'06.01-SUBESTAÇÃO E DISTRIBUIÇÃO'!$C$86</f>
        <v>Cabo de cobre isolado HEPR (XLPE), rigido, 35mm², 1kv / 90º C</v>
      </c>
      <c r="D160" s="1007">
        <f>'06.01-SUBESTAÇÃO E DISTRIBUIÇÃO'!$H$86</f>
        <v>0</v>
      </c>
      <c r="E160" s="272"/>
      <c r="F160" s="202">
        <f>$E$160*$D$160</f>
        <v>0</v>
      </c>
      <c r="G160" s="203"/>
      <c r="H160" s="279">
        <f>$G$160*$D$160</f>
        <v>0</v>
      </c>
      <c r="I160" s="203">
        <v>1</v>
      </c>
      <c r="J160" s="279">
        <f>$I$160*$D$160</f>
        <v>0</v>
      </c>
      <c r="K160" s="203"/>
      <c r="L160" s="279">
        <f>$K$160*$D$160</f>
        <v>0</v>
      </c>
      <c r="M160" s="203"/>
      <c r="N160" s="279">
        <f>$M$160*$D$160</f>
        <v>0</v>
      </c>
      <c r="O160" s="203"/>
      <c r="P160" s="279">
        <f>$O$160*$D$160</f>
        <v>0</v>
      </c>
      <c r="Q160" s="203"/>
      <c r="R160" s="279">
        <f>$Q$160*$D$160</f>
        <v>0</v>
      </c>
      <c r="S160" s="203"/>
      <c r="T160" s="279">
        <f>$S$160*$D$160</f>
        <v>0</v>
      </c>
      <c r="U160" s="203"/>
      <c r="V160" s="279">
        <f>$U$160*$D$160</f>
        <v>0</v>
      </c>
      <c r="W160" s="203"/>
      <c r="X160" s="279">
        <f>$W$160*$D$160</f>
        <v>0</v>
      </c>
      <c r="Y160" s="203"/>
      <c r="Z160" s="279">
        <f>$Y$160*$D$160</f>
        <v>0</v>
      </c>
      <c r="AA160" s="203"/>
      <c r="AB160" s="279">
        <f>$AA$160*$D$160</f>
        <v>0</v>
      </c>
      <c r="AF160" s="219" t="s">
        <v>3044</v>
      </c>
    </row>
    <row r="161" spans="1:32" ht="15" customHeight="1" thickBot="1">
      <c r="A161" s="219">
        <v>2</v>
      </c>
      <c r="B161" s="1069"/>
      <c r="C161" s="1073"/>
      <c r="D161" s="1007"/>
      <c r="E161" s="280">
        <f>$E$160</f>
        <v>0</v>
      </c>
      <c r="F161" s="204">
        <f>$F$160</f>
        <v>0</v>
      </c>
      <c r="G161" s="205">
        <f>$G$160+$E$161</f>
        <v>0</v>
      </c>
      <c r="H161" s="281">
        <f>$H$160+$F$161</f>
        <v>0</v>
      </c>
      <c r="I161" s="205">
        <f>$I$160+$G$161</f>
        <v>1</v>
      </c>
      <c r="J161" s="281">
        <f>$J$160+$H$161</f>
        <v>0</v>
      </c>
      <c r="K161" s="205">
        <f>$K$160+$I$161</f>
        <v>1</v>
      </c>
      <c r="L161" s="281">
        <f>$L$160+$J$161</f>
        <v>0</v>
      </c>
      <c r="M161" s="205">
        <f>$M$160+$K$161</f>
        <v>1</v>
      </c>
      <c r="N161" s="281">
        <f>$N$160+$L$161</f>
        <v>0</v>
      </c>
      <c r="O161" s="205">
        <f>$O$160+$M$161</f>
        <v>1</v>
      </c>
      <c r="P161" s="281">
        <f>$P$160+$N$161</f>
        <v>0</v>
      </c>
      <c r="Q161" s="205">
        <f>$Q$160+$O$161</f>
        <v>1</v>
      </c>
      <c r="R161" s="281">
        <f>$R$160+$P$161</f>
        <v>0</v>
      </c>
      <c r="S161" s="205">
        <f>$S$160+$Q$161</f>
        <v>1</v>
      </c>
      <c r="T161" s="281">
        <f>$T$160+$R$161</f>
        <v>0</v>
      </c>
      <c r="U161" s="205">
        <f>$U$160+$S$161</f>
        <v>1</v>
      </c>
      <c r="V161" s="281">
        <f>$V$160+$T$161</f>
        <v>0</v>
      </c>
      <c r="W161" s="205">
        <f>$W$160+$U$161</f>
        <v>1</v>
      </c>
      <c r="X161" s="281">
        <f>$X$160+$V$161</f>
        <v>0</v>
      </c>
      <c r="Y161" s="205">
        <f>$Y$160+$W$161</f>
        <v>1</v>
      </c>
      <c r="Z161" s="281">
        <f>$Z$160+$X$161</f>
        <v>0</v>
      </c>
      <c r="AA161" s="205">
        <f>$AA$160+$Y$161</f>
        <v>1</v>
      </c>
      <c r="AB161" s="281">
        <f>$AB$160+$Z$161</f>
        <v>0</v>
      </c>
    </row>
    <row r="162" spans="1:32" ht="15" customHeight="1" thickBot="1">
      <c r="A162" s="219">
        <v>1</v>
      </c>
      <c r="B162" s="1069" t="str">
        <f>'06.01-SUBESTAÇÃO E DISTRIBUIÇÃO'!$B$87</f>
        <v>06.03.100.07</v>
      </c>
      <c r="C162" s="1073" t="str">
        <f>'06.01-SUBESTAÇÃO E DISTRIBUIÇÃO'!$C$87</f>
        <v>Cabo de cobre isolado HEPR (XLPE), rigido, 70mm², 1kv / 90º C</v>
      </c>
      <c r="D162" s="1007">
        <f>'06.01-SUBESTAÇÃO E DISTRIBUIÇÃO'!$H$87</f>
        <v>0</v>
      </c>
      <c r="E162" s="272"/>
      <c r="F162" s="202">
        <f>$E$162*$D$162</f>
        <v>0</v>
      </c>
      <c r="G162" s="203"/>
      <c r="H162" s="279">
        <f>$G$162*$D$162</f>
        <v>0</v>
      </c>
      <c r="I162" s="203">
        <v>1</v>
      </c>
      <c r="J162" s="279">
        <f>$I$162*$D$162</f>
        <v>0</v>
      </c>
      <c r="K162" s="203"/>
      <c r="L162" s="279">
        <f>$K$162*$D$162</f>
        <v>0</v>
      </c>
      <c r="M162" s="203"/>
      <c r="N162" s="279">
        <f>$M$162*$D$162</f>
        <v>0</v>
      </c>
      <c r="O162" s="203"/>
      <c r="P162" s="279">
        <f>$O$162*$D$162</f>
        <v>0</v>
      </c>
      <c r="Q162" s="203"/>
      <c r="R162" s="279">
        <f>$Q$162*$D$162</f>
        <v>0</v>
      </c>
      <c r="S162" s="203"/>
      <c r="T162" s="279">
        <f>$S$162*$D$162</f>
        <v>0</v>
      </c>
      <c r="U162" s="203"/>
      <c r="V162" s="279">
        <f>$U$162*$D$162</f>
        <v>0</v>
      </c>
      <c r="W162" s="203"/>
      <c r="X162" s="279">
        <f>$W$162*$D$162</f>
        <v>0</v>
      </c>
      <c r="Y162" s="203"/>
      <c r="Z162" s="279">
        <f>$Y$162*$D$162</f>
        <v>0</v>
      </c>
      <c r="AA162" s="203"/>
      <c r="AB162" s="279">
        <f>$AA$162*$D$162</f>
        <v>0</v>
      </c>
      <c r="AF162" s="219" t="s">
        <v>3045</v>
      </c>
    </row>
    <row r="163" spans="1:32" ht="15" customHeight="1" thickBot="1">
      <c r="A163" s="219">
        <v>2</v>
      </c>
      <c r="B163" s="1069"/>
      <c r="C163" s="1073"/>
      <c r="D163" s="1007"/>
      <c r="E163" s="280">
        <f>$E$162</f>
        <v>0</v>
      </c>
      <c r="F163" s="204">
        <f>$F$162</f>
        <v>0</v>
      </c>
      <c r="G163" s="205">
        <f>$G$162+$E$163</f>
        <v>0</v>
      </c>
      <c r="H163" s="281">
        <f>$H$162+$F$163</f>
        <v>0</v>
      </c>
      <c r="I163" s="205">
        <f>$I$162+$G$163</f>
        <v>1</v>
      </c>
      <c r="J163" s="281">
        <f>$J$162+$H$163</f>
        <v>0</v>
      </c>
      <c r="K163" s="205">
        <f>$K$162+$I$163</f>
        <v>1</v>
      </c>
      <c r="L163" s="281">
        <f>$L$162+$J$163</f>
        <v>0</v>
      </c>
      <c r="M163" s="205">
        <f>$M$162+$K$163</f>
        <v>1</v>
      </c>
      <c r="N163" s="281">
        <f>$N$162+$L$163</f>
        <v>0</v>
      </c>
      <c r="O163" s="205">
        <f>$O$162+$M$163</f>
        <v>1</v>
      </c>
      <c r="P163" s="281">
        <f>$P$162+$N$163</f>
        <v>0</v>
      </c>
      <c r="Q163" s="205">
        <f>$Q$162+$O$163</f>
        <v>1</v>
      </c>
      <c r="R163" s="281">
        <f>$R$162+$P$163</f>
        <v>0</v>
      </c>
      <c r="S163" s="205">
        <f>$S$162+$Q$163</f>
        <v>1</v>
      </c>
      <c r="T163" s="281">
        <f>$T$162+$R$163</f>
        <v>0</v>
      </c>
      <c r="U163" s="205">
        <f>$U$162+$S$163</f>
        <v>1</v>
      </c>
      <c r="V163" s="281">
        <f>$V$162+$T$163</f>
        <v>0</v>
      </c>
      <c r="W163" s="205">
        <f>$W$162+$U$163</f>
        <v>1</v>
      </c>
      <c r="X163" s="281">
        <f>$X$162+$V$163</f>
        <v>0</v>
      </c>
      <c r="Y163" s="205">
        <f>$Y$162+$W$163</f>
        <v>1</v>
      </c>
      <c r="Z163" s="281">
        <f>$Z$162+$X$163</f>
        <v>0</v>
      </c>
      <c r="AA163" s="205">
        <f>$AA$162+$Y$163</f>
        <v>1</v>
      </c>
      <c r="AB163" s="281">
        <f>$AB$162+$Z$163</f>
        <v>0</v>
      </c>
    </row>
    <row r="164" spans="1:32" ht="15" customHeight="1" thickBot="1">
      <c r="B164" s="230" t="str">
        <f>'06.01-SUBESTAÇÃO E DISTRIBUIÇÃO'!$B$88</f>
        <v>06.04.000</v>
      </c>
      <c r="C164" s="244" t="str">
        <f>'06.01-SUBESTAÇÃO E DISTRIBUIÇÃO'!$C$88</f>
        <v>BLOCO BCD</v>
      </c>
      <c r="D164" s="232">
        <f>'06.01-SUBESTAÇÃO E DISTRIBUIÇÃO'!$H$88</f>
        <v>0</v>
      </c>
      <c r="E164" s="282"/>
      <c r="F164" s="283"/>
      <c r="G164" s="284"/>
      <c r="H164" s="285"/>
      <c r="I164" s="284"/>
      <c r="J164" s="285"/>
      <c r="K164" s="284"/>
      <c r="L164" s="285"/>
      <c r="M164" s="284"/>
      <c r="N164" s="285"/>
      <c r="O164" s="284"/>
      <c r="P164" s="285"/>
      <c r="Q164" s="284"/>
      <c r="R164" s="285"/>
      <c r="S164" s="284"/>
      <c r="T164" s="285"/>
      <c r="U164" s="284"/>
      <c r="V164" s="285"/>
      <c r="W164" s="284"/>
      <c r="X164" s="285"/>
      <c r="Y164" s="284"/>
      <c r="Z164" s="285"/>
      <c r="AA164" s="284"/>
      <c r="AB164" s="285"/>
      <c r="AF164" s="312" t="s">
        <v>1415</v>
      </c>
    </row>
    <row r="165" spans="1:32" ht="15" customHeight="1" thickBot="1">
      <c r="A165" s="219">
        <v>1</v>
      </c>
      <c r="B165" s="1069" t="str">
        <f>'06.01-SUBESTAÇÃO E DISTRIBUIÇÃO'!B$89</f>
        <v>06.04.100.01</v>
      </c>
      <c r="C165" s="1070" t="str">
        <f>'06.01-SUBESTAÇÃO E DISTRIBUIÇÃO'!C$89</f>
        <v>ELETRODUTO FLEXÍVEL CORRUGADO, PEAD, DN 50 (1 1/2"), PARA REDE ENTERRADA DE DISTRIBUIÇÃO DE ENERGIA ELÉTRICA - FORNECIMENTO E INSTALAÇÃO. AF_12/2021</v>
      </c>
      <c r="D165" s="1074">
        <f>'06.01-SUBESTAÇÃO E DISTRIBUIÇÃO'!H$89</f>
        <v>0</v>
      </c>
      <c r="E165" s="272"/>
      <c r="F165" s="202">
        <f>$E$165*$D$165</f>
        <v>0</v>
      </c>
      <c r="G165" s="203"/>
      <c r="H165" s="279">
        <f>$G$165*$D$165</f>
        <v>0</v>
      </c>
      <c r="I165" s="203"/>
      <c r="J165" s="279">
        <f>$I$165*$D$165</f>
        <v>0</v>
      </c>
      <c r="K165" s="203"/>
      <c r="L165" s="279">
        <f>$K$165*$D$165</f>
        <v>0</v>
      </c>
      <c r="M165" s="203"/>
      <c r="N165" s="279">
        <f>$M$165*$D$165</f>
        <v>0</v>
      </c>
      <c r="O165" s="203">
        <v>1</v>
      </c>
      <c r="P165" s="279">
        <f>$O$165*$D$165</f>
        <v>0</v>
      </c>
      <c r="Q165" s="203"/>
      <c r="R165" s="279">
        <f>$Q$165*$D$165</f>
        <v>0</v>
      </c>
      <c r="S165" s="203"/>
      <c r="T165" s="279">
        <f>$S$165*$D$165</f>
        <v>0</v>
      </c>
      <c r="U165" s="203"/>
      <c r="V165" s="279">
        <f>$U$165*$D$165</f>
        <v>0</v>
      </c>
      <c r="W165" s="203"/>
      <c r="X165" s="279">
        <f>$W$165*$D$165</f>
        <v>0</v>
      </c>
      <c r="Y165" s="203"/>
      <c r="Z165" s="279">
        <f>$Y$165*$D$165</f>
        <v>0</v>
      </c>
      <c r="AA165" s="203"/>
      <c r="AB165" s="279">
        <f>$AA$165*$D$165</f>
        <v>0</v>
      </c>
      <c r="AF165" s="219" t="s">
        <v>3046</v>
      </c>
    </row>
    <row r="166" spans="1:32" ht="15" customHeight="1" thickBot="1">
      <c r="A166" s="219">
        <v>2</v>
      </c>
      <c r="B166" s="1069"/>
      <c r="C166" s="1070"/>
      <c r="D166" s="1069"/>
      <c r="E166" s="280">
        <f>$E$165</f>
        <v>0</v>
      </c>
      <c r="F166" s="204">
        <f>$F$165</f>
        <v>0</v>
      </c>
      <c r="G166" s="205">
        <f>$G$165+$E$166</f>
        <v>0</v>
      </c>
      <c r="H166" s="281">
        <f>$H$165+$F$166</f>
        <v>0</v>
      </c>
      <c r="I166" s="205">
        <f>$I$165+$G$166</f>
        <v>0</v>
      </c>
      <c r="J166" s="281">
        <f>$J$165+$H$166</f>
        <v>0</v>
      </c>
      <c r="K166" s="205">
        <f>$K$165+$I$166</f>
        <v>0</v>
      </c>
      <c r="L166" s="281">
        <f>$L$165+$J$166</f>
        <v>0</v>
      </c>
      <c r="M166" s="205">
        <f>$M$165+$K$166</f>
        <v>0</v>
      </c>
      <c r="N166" s="281">
        <f>$N$165+$L$166</f>
        <v>0</v>
      </c>
      <c r="O166" s="205">
        <f>$O$165+$M$166</f>
        <v>1</v>
      </c>
      <c r="P166" s="281">
        <f>$P$165+$N$166</f>
        <v>0</v>
      </c>
      <c r="Q166" s="205">
        <f>$Q$165+$O$166</f>
        <v>1</v>
      </c>
      <c r="R166" s="281">
        <f>$R$165+$P$166</f>
        <v>0</v>
      </c>
      <c r="S166" s="205">
        <f>$S$165+$Q$166</f>
        <v>1</v>
      </c>
      <c r="T166" s="281">
        <f>$T$165+$R$166</f>
        <v>0</v>
      </c>
      <c r="U166" s="205">
        <f>$U$165+$S$166</f>
        <v>1</v>
      </c>
      <c r="V166" s="281">
        <f>$V$165+$T$166</f>
        <v>0</v>
      </c>
      <c r="W166" s="205">
        <f>$W$165+$U$166</f>
        <v>1</v>
      </c>
      <c r="X166" s="281">
        <f>$X$165+$V$166</f>
        <v>0</v>
      </c>
      <c r="Y166" s="205">
        <f>$Y$165+$W$166</f>
        <v>1</v>
      </c>
      <c r="Z166" s="281">
        <f>$Z$165+$X$166</f>
        <v>0</v>
      </c>
      <c r="AA166" s="205">
        <f>$AA$165+$Y$166</f>
        <v>1</v>
      </c>
      <c r="AB166" s="281">
        <f>$AB$165+$Z$166</f>
        <v>0</v>
      </c>
    </row>
    <row r="167" spans="1:32" ht="15" customHeight="1" thickBot="1">
      <c r="A167" s="219">
        <v>1</v>
      </c>
      <c r="B167" s="1069" t="str">
        <f>'06.01-SUBESTAÇÃO E DISTRIBUIÇÃO'!B$90</f>
        <v>06.04.100.02</v>
      </c>
      <c r="C167" s="1070" t="str">
        <f>'06.01-SUBESTAÇÃO E DISTRIBUIÇÃO'!C$90</f>
        <v>DEMOLIÇÃO, ESCAVAÇÃO E RECOMPOSIÇÃO MANUAL DE VALA, INCLUSIVE REATERRO, COMPACTAÇÃO E RECOMPOSIÇÃO DE PISO INTERNO OU EXTERNO, DIMENSÕES (LxA) 0,25x0,40 m</v>
      </c>
      <c r="D167" s="1074">
        <f>'06.01-SUBESTAÇÃO E DISTRIBUIÇÃO'!H$90</f>
        <v>0</v>
      </c>
      <c r="E167" s="272"/>
      <c r="F167" s="202">
        <f>$E$167*$D$167</f>
        <v>0</v>
      </c>
      <c r="G167" s="203"/>
      <c r="H167" s="279">
        <f>$G$167*$D$167</f>
        <v>0</v>
      </c>
      <c r="I167" s="203"/>
      <c r="J167" s="279">
        <f>$I$167*$D$167</f>
        <v>0</v>
      </c>
      <c r="K167" s="203"/>
      <c r="L167" s="279">
        <f>$K$167*$D$167</f>
        <v>0</v>
      </c>
      <c r="M167" s="203"/>
      <c r="N167" s="279">
        <f>$M$167*$D$167</f>
        <v>0</v>
      </c>
      <c r="O167" s="203">
        <v>1</v>
      </c>
      <c r="P167" s="279">
        <f>$O$167*$D$167</f>
        <v>0</v>
      </c>
      <c r="Q167" s="203"/>
      <c r="R167" s="279">
        <f>$Q$167*$D$167</f>
        <v>0</v>
      </c>
      <c r="S167" s="203"/>
      <c r="T167" s="279">
        <f>$S$167*$D$167</f>
        <v>0</v>
      </c>
      <c r="U167" s="203"/>
      <c r="V167" s="279">
        <f>$U$167*$D$167</f>
        <v>0</v>
      </c>
      <c r="W167" s="203"/>
      <c r="X167" s="279">
        <f>$W$167*$D$167</f>
        <v>0</v>
      </c>
      <c r="Y167" s="203"/>
      <c r="Z167" s="279">
        <f>$Y$167*$D$167</f>
        <v>0</v>
      </c>
      <c r="AA167" s="203"/>
      <c r="AB167" s="279">
        <f>$AA$167*$D$167</f>
        <v>0</v>
      </c>
      <c r="AF167" s="219" t="s">
        <v>3047</v>
      </c>
    </row>
    <row r="168" spans="1:32" ht="15" customHeight="1" thickBot="1">
      <c r="A168" s="219">
        <v>2</v>
      </c>
      <c r="B168" s="1069"/>
      <c r="C168" s="1070"/>
      <c r="D168" s="1069"/>
      <c r="E168" s="280">
        <f>$E$167</f>
        <v>0</v>
      </c>
      <c r="F168" s="204">
        <f>$F$167</f>
        <v>0</v>
      </c>
      <c r="G168" s="205">
        <f>$G$167+$E$168</f>
        <v>0</v>
      </c>
      <c r="H168" s="281">
        <f>$H$167+$F$168</f>
        <v>0</v>
      </c>
      <c r="I168" s="205">
        <f>$I$167+$G$168</f>
        <v>0</v>
      </c>
      <c r="J168" s="281">
        <f>$J$167+$H$168</f>
        <v>0</v>
      </c>
      <c r="K168" s="205">
        <f>$K$167+$I$168</f>
        <v>0</v>
      </c>
      <c r="L168" s="281">
        <f>$L$167+$J$168</f>
        <v>0</v>
      </c>
      <c r="M168" s="205">
        <f>$M$167+$K$168</f>
        <v>0</v>
      </c>
      <c r="N168" s="281">
        <f>$N$167+$L$168</f>
        <v>0</v>
      </c>
      <c r="O168" s="205">
        <f>$O$167+$M$168</f>
        <v>1</v>
      </c>
      <c r="P168" s="281">
        <f>$P$167+$N$168</f>
        <v>0</v>
      </c>
      <c r="Q168" s="205">
        <f>$Q$167+$O$168</f>
        <v>1</v>
      </c>
      <c r="R168" s="281">
        <f>$R$167+$P$168</f>
        <v>0</v>
      </c>
      <c r="S168" s="205">
        <f>$S$167+$Q$168</f>
        <v>1</v>
      </c>
      <c r="T168" s="281">
        <f>$T$167+$R$168</f>
        <v>0</v>
      </c>
      <c r="U168" s="205">
        <f>$U$167+$S$168</f>
        <v>1</v>
      </c>
      <c r="V168" s="281">
        <f>$V$167+$T$168</f>
        <v>0</v>
      </c>
      <c r="W168" s="205">
        <f>$W$167+$U$168</f>
        <v>1</v>
      </c>
      <c r="X168" s="281">
        <f>$X$167+$V$168</f>
        <v>0</v>
      </c>
      <c r="Y168" s="205">
        <f>$Y$167+$W$168</f>
        <v>1</v>
      </c>
      <c r="Z168" s="281">
        <f>$Z$167+$X$168</f>
        <v>0</v>
      </c>
      <c r="AA168" s="205">
        <f>$AA$167+$Y$168</f>
        <v>1</v>
      </c>
      <c r="AB168" s="281">
        <f>$AB$167+$Z$168</f>
        <v>0</v>
      </c>
    </row>
    <row r="169" spans="1:32" ht="15" customHeight="1" thickBot="1">
      <c r="A169" s="219">
        <v>1</v>
      </c>
      <c r="B169" s="1069" t="str">
        <f>'06.01-SUBESTAÇÃO E DISTRIBUIÇÃO'!B$91</f>
        <v>06.04.100.03</v>
      </c>
      <c r="C169" s="1070" t="str">
        <f>'06.01-SUBESTAÇÃO E DISTRIBUIÇÃO'!C$91</f>
        <v>ELETROCALHA PERFURADA (100X50)MM EM CHAPA DE AÇO GALVANIZADO, ESP. 1,25MM (MSG 18), COM TRATAMENTO PRÉ-ZINCADO, INCLUSIVE TAMPA DE ENCAIXE, FIXAÇÃO SUPERIOR, CONEXÕES E ACESSÓRIOS</v>
      </c>
      <c r="D169" s="1074">
        <f>'06.01-SUBESTAÇÃO E DISTRIBUIÇÃO'!H$91</f>
        <v>0</v>
      </c>
      <c r="E169" s="272"/>
      <c r="F169" s="202">
        <f>$E$169*$D$169</f>
        <v>0</v>
      </c>
      <c r="G169" s="203"/>
      <c r="H169" s="279">
        <f>$G$169*$D$169</f>
        <v>0</v>
      </c>
      <c r="I169" s="203"/>
      <c r="J169" s="279">
        <f>$I$169*$D$169</f>
        <v>0</v>
      </c>
      <c r="K169" s="203"/>
      <c r="L169" s="279">
        <f>$K$169*$D$169</f>
        <v>0</v>
      </c>
      <c r="M169" s="203"/>
      <c r="N169" s="279">
        <f>$M$169*$D$169</f>
        <v>0</v>
      </c>
      <c r="O169" s="203">
        <v>1</v>
      </c>
      <c r="P169" s="279">
        <f>$O$169*$D$169</f>
        <v>0</v>
      </c>
      <c r="Q169" s="203"/>
      <c r="R169" s="279">
        <f>$Q$169*$D$169</f>
        <v>0</v>
      </c>
      <c r="S169" s="203"/>
      <c r="T169" s="279">
        <f>$S$169*$D$169</f>
        <v>0</v>
      </c>
      <c r="U169" s="203"/>
      <c r="V169" s="279">
        <f>$U$169*$D$169</f>
        <v>0</v>
      </c>
      <c r="W169" s="203"/>
      <c r="X169" s="279">
        <f>$W$169*$D$169</f>
        <v>0</v>
      </c>
      <c r="Y169" s="203"/>
      <c r="Z169" s="279">
        <f>$Y$169*$D$169</f>
        <v>0</v>
      </c>
      <c r="AA169" s="203"/>
      <c r="AB169" s="279">
        <f>$AA$169*$D$169</f>
        <v>0</v>
      </c>
      <c r="AF169" s="219" t="s">
        <v>3048</v>
      </c>
    </row>
    <row r="170" spans="1:32" ht="15" customHeight="1" thickBot="1">
      <c r="A170" s="219">
        <v>2</v>
      </c>
      <c r="B170" s="1069"/>
      <c r="C170" s="1070"/>
      <c r="D170" s="1069"/>
      <c r="E170" s="280">
        <f>$E$169</f>
        <v>0</v>
      </c>
      <c r="F170" s="204">
        <f>$F$169</f>
        <v>0</v>
      </c>
      <c r="G170" s="205">
        <f>$G$169+$E$170</f>
        <v>0</v>
      </c>
      <c r="H170" s="281">
        <f>$H$169+$F$170</f>
        <v>0</v>
      </c>
      <c r="I170" s="205">
        <f>$I$169+$G$170</f>
        <v>0</v>
      </c>
      <c r="J170" s="281">
        <f>$J$169+$H$170</f>
        <v>0</v>
      </c>
      <c r="K170" s="205">
        <f>$K$169+$I$170</f>
        <v>0</v>
      </c>
      <c r="L170" s="281">
        <f>$L$169+$J$170</f>
        <v>0</v>
      </c>
      <c r="M170" s="205">
        <f>$M$169+$K$170</f>
        <v>0</v>
      </c>
      <c r="N170" s="281">
        <f>$N$169+$L$170</f>
        <v>0</v>
      </c>
      <c r="O170" s="205">
        <f>$O$169+$M$170</f>
        <v>1</v>
      </c>
      <c r="P170" s="281">
        <f>$P$169+$N$170</f>
        <v>0</v>
      </c>
      <c r="Q170" s="205">
        <f>$Q$169+$O$170</f>
        <v>1</v>
      </c>
      <c r="R170" s="281">
        <f>$R$169+$P$170</f>
        <v>0</v>
      </c>
      <c r="S170" s="205">
        <f>$S$169+$Q$170</f>
        <v>1</v>
      </c>
      <c r="T170" s="281">
        <f>$T$169+$R$170</f>
        <v>0</v>
      </c>
      <c r="U170" s="205">
        <f>$U$169+$S$170</f>
        <v>1</v>
      </c>
      <c r="V170" s="281">
        <f>$V$169+$T$170</f>
        <v>0</v>
      </c>
      <c r="W170" s="205">
        <f>$W$169+$U$170</f>
        <v>1</v>
      </c>
      <c r="X170" s="281">
        <f>$X$169+$V$170</f>
        <v>0</v>
      </c>
      <c r="Y170" s="205">
        <f>$Y$169+$W$170</f>
        <v>1</v>
      </c>
      <c r="Z170" s="281">
        <f>$Z$169+$X$170</f>
        <v>0</v>
      </c>
      <c r="AA170" s="205">
        <f>$AA$169+$Y$170</f>
        <v>1</v>
      </c>
      <c r="AB170" s="281">
        <f>$AB$169+$Z$170</f>
        <v>0</v>
      </c>
    </row>
    <row r="171" spans="1:32" ht="15" customHeight="1" thickBot="1">
      <c r="A171" s="219">
        <v>1</v>
      </c>
      <c r="B171" s="1069" t="str">
        <f>'06.01-SUBESTAÇÃO E DISTRIBUIÇÃO'!B$92</f>
        <v>06.04.100.04</v>
      </c>
      <c r="C171" s="1070" t="str">
        <f>'06.01-SUBESTAÇÃO E DISTRIBUIÇÃO'!C$92</f>
        <v>CABO DE COBRE FLEXÍVEL ISOLADO, 4 MM², ANTI-CHAMA 0,6/1,0 KV, PARA CIRCUITOS TERMINAIS - FORNECIMENTO E INSTALAÇÃO. AF_03/2023</v>
      </c>
      <c r="D171" s="1074">
        <f>'06.01-SUBESTAÇÃO E DISTRIBUIÇÃO'!H$92</f>
        <v>0</v>
      </c>
      <c r="E171" s="272"/>
      <c r="F171" s="202">
        <f>$E$171*$D$171</f>
        <v>0</v>
      </c>
      <c r="G171" s="203"/>
      <c r="H171" s="279">
        <f>$G$171*$D$171</f>
        <v>0</v>
      </c>
      <c r="I171" s="203"/>
      <c r="J171" s="279">
        <f>$I$171*$D$171</f>
        <v>0</v>
      </c>
      <c r="K171" s="203"/>
      <c r="L171" s="279">
        <f>$K$171*$D$171</f>
        <v>0</v>
      </c>
      <c r="M171" s="203"/>
      <c r="N171" s="279">
        <f>$M$171*$D$171</f>
        <v>0</v>
      </c>
      <c r="O171" s="203">
        <v>1</v>
      </c>
      <c r="P171" s="279">
        <f>$O$171*$D$171</f>
        <v>0</v>
      </c>
      <c r="Q171" s="203"/>
      <c r="R171" s="279">
        <f>$Q$171*$D$171</f>
        <v>0</v>
      </c>
      <c r="S171" s="203"/>
      <c r="T171" s="279">
        <f>$S$171*$D$171</f>
        <v>0</v>
      </c>
      <c r="U171" s="203"/>
      <c r="V171" s="279">
        <f>$U$171*$D$171</f>
        <v>0</v>
      </c>
      <c r="W171" s="203"/>
      <c r="X171" s="279">
        <f>$W$171*$D$171</f>
        <v>0</v>
      </c>
      <c r="Y171" s="203"/>
      <c r="Z171" s="279">
        <f>$Y$171*$D$171</f>
        <v>0</v>
      </c>
      <c r="AA171" s="203"/>
      <c r="AB171" s="279">
        <f>$AA$171*$D$171</f>
        <v>0</v>
      </c>
      <c r="AF171" s="219" t="s">
        <v>3049</v>
      </c>
    </row>
    <row r="172" spans="1:32" ht="15" customHeight="1" thickBot="1">
      <c r="A172" s="219">
        <v>2</v>
      </c>
      <c r="B172" s="1069"/>
      <c r="C172" s="1070"/>
      <c r="D172" s="1069"/>
      <c r="E172" s="280">
        <f>$E$171</f>
        <v>0</v>
      </c>
      <c r="F172" s="204">
        <f>$F$171</f>
        <v>0</v>
      </c>
      <c r="G172" s="205">
        <f>$G$171+$E$172</f>
        <v>0</v>
      </c>
      <c r="H172" s="281">
        <f>$H$171+$F$172</f>
        <v>0</v>
      </c>
      <c r="I172" s="205">
        <f>$I$171+$G$172</f>
        <v>0</v>
      </c>
      <c r="J172" s="281">
        <f>$J$171+$H$172</f>
        <v>0</v>
      </c>
      <c r="K172" s="205">
        <f>$K$171+$I$172</f>
        <v>0</v>
      </c>
      <c r="L172" s="281">
        <f>$L$171+$J$172</f>
        <v>0</v>
      </c>
      <c r="M172" s="205">
        <f>$M$171+$K$172</f>
        <v>0</v>
      </c>
      <c r="N172" s="281">
        <f>$N$171+$L$172</f>
        <v>0</v>
      </c>
      <c r="O172" s="205">
        <f>$O$171+$M$172</f>
        <v>1</v>
      </c>
      <c r="P172" s="281">
        <f>$P$171+$N$172</f>
        <v>0</v>
      </c>
      <c r="Q172" s="205">
        <f>$Q$171+$O$172</f>
        <v>1</v>
      </c>
      <c r="R172" s="281">
        <f>$R$171+$P$172</f>
        <v>0</v>
      </c>
      <c r="S172" s="205">
        <f>$S$171+$Q$172</f>
        <v>1</v>
      </c>
      <c r="T172" s="281">
        <f>$T$171+$R$172</f>
        <v>0</v>
      </c>
      <c r="U172" s="205">
        <f>$U$171+$S$172</f>
        <v>1</v>
      </c>
      <c r="V172" s="281">
        <f>$V$171+$T$172</f>
        <v>0</v>
      </c>
      <c r="W172" s="205">
        <f>$W$171+$U$172</f>
        <v>1</v>
      </c>
      <c r="X172" s="281">
        <f>$X$171+$V$172</f>
        <v>0</v>
      </c>
      <c r="Y172" s="205">
        <f>$Y$171+$W$172</f>
        <v>1</v>
      </c>
      <c r="Z172" s="281">
        <f>$Z$171+$X$172</f>
        <v>0</v>
      </c>
      <c r="AA172" s="205">
        <f>$AA$171+$Y$172</f>
        <v>1</v>
      </c>
      <c r="AB172" s="281">
        <f>$AB$171+$Z$172</f>
        <v>0</v>
      </c>
    </row>
    <row r="173" spans="1:32" ht="15" customHeight="1" thickBot="1">
      <c r="A173" s="219">
        <v>1</v>
      </c>
      <c r="B173" s="1069" t="str">
        <f>'06.01-SUBESTAÇÃO E DISTRIBUIÇÃO'!B$93</f>
        <v>06.04.100.05</v>
      </c>
      <c r="C173" s="1070" t="str">
        <f>'06.01-SUBESTAÇÃO E DISTRIBUIÇÃO'!C$93</f>
        <v>CABO DE COBRE FLEXÍVEL ISOLADO, 6 MM², ANTI-CHAMA 0,6/1,0 KV, PARA CIRCUITOS TERMINAIS - FORNECIMENTO E INSTALAÇÃO. AF_03/2023</v>
      </c>
      <c r="D173" s="1074">
        <f>'06.01-SUBESTAÇÃO E DISTRIBUIÇÃO'!H$93</f>
        <v>0</v>
      </c>
      <c r="E173" s="272"/>
      <c r="F173" s="202">
        <f>$E$173*$D$173</f>
        <v>0</v>
      </c>
      <c r="G173" s="203"/>
      <c r="H173" s="279">
        <f>$G$173*$D$173</f>
        <v>0</v>
      </c>
      <c r="I173" s="203"/>
      <c r="J173" s="279">
        <f>$I$173*$D$173</f>
        <v>0</v>
      </c>
      <c r="K173" s="203"/>
      <c r="L173" s="279">
        <f>$K$173*$D$173</f>
        <v>0</v>
      </c>
      <c r="M173" s="203"/>
      <c r="N173" s="279">
        <f>$M$173*$D$173</f>
        <v>0</v>
      </c>
      <c r="O173" s="203">
        <v>1</v>
      </c>
      <c r="P173" s="279">
        <f>$O$173*$D$173</f>
        <v>0</v>
      </c>
      <c r="Q173" s="203"/>
      <c r="R173" s="279">
        <f>$Q$173*$D$173</f>
        <v>0</v>
      </c>
      <c r="S173" s="203"/>
      <c r="T173" s="279">
        <f>$S$173*$D$173</f>
        <v>0</v>
      </c>
      <c r="U173" s="203"/>
      <c r="V173" s="279">
        <f>$U$173*$D$173</f>
        <v>0</v>
      </c>
      <c r="W173" s="203"/>
      <c r="X173" s="279">
        <f>$W$173*$D$173</f>
        <v>0</v>
      </c>
      <c r="Y173" s="203"/>
      <c r="Z173" s="279">
        <f>$Y$173*$D$173</f>
        <v>0</v>
      </c>
      <c r="AA173" s="203"/>
      <c r="AB173" s="279">
        <f>$AA$173*$D$173</f>
        <v>0</v>
      </c>
      <c r="AF173" s="219" t="s">
        <v>3050</v>
      </c>
    </row>
    <row r="174" spans="1:32" ht="15" customHeight="1" thickBot="1">
      <c r="A174" s="219">
        <v>2</v>
      </c>
      <c r="B174" s="1069"/>
      <c r="C174" s="1070"/>
      <c r="D174" s="1069"/>
      <c r="E174" s="280">
        <f>$E$173</f>
        <v>0</v>
      </c>
      <c r="F174" s="204">
        <f>$F$173</f>
        <v>0</v>
      </c>
      <c r="G174" s="205">
        <f>$G$173+$E$174</f>
        <v>0</v>
      </c>
      <c r="H174" s="281">
        <f>$H$173+$F$174</f>
        <v>0</v>
      </c>
      <c r="I174" s="205">
        <f>$I$173+$G$174</f>
        <v>0</v>
      </c>
      <c r="J174" s="281">
        <f>$J$173+$H$174</f>
        <v>0</v>
      </c>
      <c r="K174" s="205">
        <f>$K$173+$I$174</f>
        <v>0</v>
      </c>
      <c r="L174" s="281">
        <f>$L$173+$J$174</f>
        <v>0</v>
      </c>
      <c r="M174" s="205">
        <f>$M$173+$K$174</f>
        <v>0</v>
      </c>
      <c r="N174" s="281">
        <f>$N$173+$L$174</f>
        <v>0</v>
      </c>
      <c r="O174" s="205">
        <f>$O$173+$M$174</f>
        <v>1</v>
      </c>
      <c r="P174" s="281">
        <f>$P$173+$N$174</f>
        <v>0</v>
      </c>
      <c r="Q174" s="205">
        <f>$Q$173+$O$174</f>
        <v>1</v>
      </c>
      <c r="R174" s="281">
        <f>$R$173+$P$174</f>
        <v>0</v>
      </c>
      <c r="S174" s="205">
        <f>$S$173+$Q$174</f>
        <v>1</v>
      </c>
      <c r="T174" s="281">
        <f>$T$173+$R$174</f>
        <v>0</v>
      </c>
      <c r="U174" s="205">
        <f>$U$173+$S$174</f>
        <v>1</v>
      </c>
      <c r="V174" s="281">
        <f>$V$173+$T$174</f>
        <v>0</v>
      </c>
      <c r="W174" s="205">
        <f>$W$173+$U$174</f>
        <v>1</v>
      </c>
      <c r="X174" s="281">
        <f>$X$173+$V$174</f>
        <v>0</v>
      </c>
      <c r="Y174" s="205">
        <f>$Y$173+$W$174</f>
        <v>1</v>
      </c>
      <c r="Z174" s="281">
        <f>$Z$173+$X$174</f>
        <v>0</v>
      </c>
      <c r="AA174" s="205">
        <f>$AA$173+$Y$174</f>
        <v>1</v>
      </c>
      <c r="AB174" s="281">
        <f>$AB$173+$Z$174</f>
        <v>0</v>
      </c>
    </row>
    <row r="175" spans="1:32" ht="15" customHeight="1" thickBot="1">
      <c r="A175" s="219">
        <v>1</v>
      </c>
      <c r="B175" s="1069" t="str">
        <f>'06.01-SUBESTAÇÃO E DISTRIBUIÇÃO'!B$94</f>
        <v>06.04.100.06</v>
      </c>
      <c r="C175" s="1070" t="str">
        <f>'06.01-SUBESTAÇÃO E DISTRIBUIÇÃO'!C$94</f>
        <v>CABO DE COBRE FLEXÍVEL ISOLADO, 10 MM², ANTI-CHAMA 0,6/1,0 KV, PARA CIRCUITOS TERMINAIS - FORNECIMENTO E INSTALAÇÃO. AF_03/2023</v>
      </c>
      <c r="D175" s="1074">
        <f>'06.01-SUBESTAÇÃO E DISTRIBUIÇÃO'!H$94</f>
        <v>0</v>
      </c>
      <c r="E175" s="272"/>
      <c r="F175" s="202">
        <f>$E$175*$D$175</f>
        <v>0</v>
      </c>
      <c r="G175" s="203"/>
      <c r="H175" s="279">
        <f>$G$175*$D$175</f>
        <v>0</v>
      </c>
      <c r="I175" s="203"/>
      <c r="J175" s="279">
        <f>$I$175*$D$175</f>
        <v>0</v>
      </c>
      <c r="K175" s="203"/>
      <c r="L175" s="279">
        <f>$K$175*$D$175</f>
        <v>0</v>
      </c>
      <c r="M175" s="203"/>
      <c r="N175" s="279">
        <f>$M$175*$D$175</f>
        <v>0</v>
      </c>
      <c r="O175" s="203">
        <v>1</v>
      </c>
      <c r="P175" s="279">
        <f>$O$175*$D$175</f>
        <v>0</v>
      </c>
      <c r="Q175" s="203"/>
      <c r="R175" s="279">
        <f>$Q$175*$D$175</f>
        <v>0</v>
      </c>
      <c r="S175" s="203"/>
      <c r="T175" s="279">
        <f>$S$175*$D$175</f>
        <v>0</v>
      </c>
      <c r="U175" s="203"/>
      <c r="V175" s="279">
        <f>$U$175*$D$175</f>
        <v>0</v>
      </c>
      <c r="W175" s="203"/>
      <c r="X175" s="279">
        <f>$W$175*$D$175</f>
        <v>0</v>
      </c>
      <c r="Y175" s="203"/>
      <c r="Z175" s="279">
        <f>$Y$175*$D$175</f>
        <v>0</v>
      </c>
      <c r="AA175" s="203"/>
      <c r="AB175" s="279">
        <f>$AA$175*$D$175</f>
        <v>0</v>
      </c>
      <c r="AF175" s="219" t="s">
        <v>3051</v>
      </c>
    </row>
    <row r="176" spans="1:32" ht="15" customHeight="1" thickBot="1">
      <c r="A176" s="219">
        <v>2</v>
      </c>
      <c r="B176" s="1069"/>
      <c r="C176" s="1070"/>
      <c r="D176" s="1069"/>
      <c r="E176" s="280">
        <f>$E$175</f>
        <v>0</v>
      </c>
      <c r="F176" s="204">
        <f>$F$175</f>
        <v>0</v>
      </c>
      <c r="G176" s="205">
        <f>$G$175+$E$176</f>
        <v>0</v>
      </c>
      <c r="H176" s="281">
        <f>$H$175+$F$176</f>
        <v>0</v>
      </c>
      <c r="I176" s="205">
        <f>$I$175+$G$176</f>
        <v>0</v>
      </c>
      <c r="J176" s="281">
        <f>$J$175+$H$176</f>
        <v>0</v>
      </c>
      <c r="K176" s="205">
        <f>$K$175+$I$176</f>
        <v>0</v>
      </c>
      <c r="L176" s="281">
        <f>$L$175+$J$176</f>
        <v>0</v>
      </c>
      <c r="M176" s="205">
        <f>$M$175+$K$176</f>
        <v>0</v>
      </c>
      <c r="N176" s="281">
        <f>$N$175+$L$176</f>
        <v>0</v>
      </c>
      <c r="O176" s="205">
        <f>$O$175+$M$176</f>
        <v>1</v>
      </c>
      <c r="P176" s="281">
        <f>$P$175+$N$176</f>
        <v>0</v>
      </c>
      <c r="Q176" s="205">
        <f>$Q$175+$O$176</f>
        <v>1</v>
      </c>
      <c r="R176" s="281">
        <f>$R$175+$P$176</f>
        <v>0</v>
      </c>
      <c r="S176" s="205">
        <f>$S$175+$Q$176</f>
        <v>1</v>
      </c>
      <c r="T176" s="281">
        <f>$T$175+$R$176</f>
        <v>0</v>
      </c>
      <c r="U176" s="205">
        <f>$U$175+$S$176</f>
        <v>1</v>
      </c>
      <c r="V176" s="281">
        <f>$V$175+$T$176</f>
        <v>0</v>
      </c>
      <c r="W176" s="205">
        <f>$W$175+$U$176</f>
        <v>1</v>
      </c>
      <c r="X176" s="281">
        <f>$X$175+$V$176</f>
        <v>0</v>
      </c>
      <c r="Y176" s="205">
        <f>$Y$175+$W$176</f>
        <v>1</v>
      </c>
      <c r="Z176" s="281">
        <f>$Z$175+$X$176</f>
        <v>0</v>
      </c>
      <c r="AA176" s="205">
        <f>$AA$175+$Y$176</f>
        <v>1</v>
      </c>
      <c r="AB176" s="281">
        <f>$AB$175+$Z$176</f>
        <v>0</v>
      </c>
    </row>
    <row r="177" spans="1:32" ht="15" customHeight="1" thickBot="1">
      <c r="A177" s="219">
        <v>1</v>
      </c>
      <c r="B177" s="1069" t="str">
        <f>'06.01-SUBESTAÇÃO E DISTRIBUIÇÃO'!B$95</f>
        <v>06.04.100.07</v>
      </c>
      <c r="C177" s="1070" t="str">
        <f>'06.01-SUBESTAÇÃO E DISTRIBUIÇÃO'!C$95</f>
        <v>CABO DE COBRE FLEXÍVEL ISOLADO, 16 MM², ANTI-CHAMA 0,6/1,0 KV, PARA CIRCUITOS TERMINAIS - FORNECIMENTO E INSTALAÇÃO. AF_03/2023</v>
      </c>
      <c r="D177" s="1074">
        <f>'06.01-SUBESTAÇÃO E DISTRIBUIÇÃO'!H$95</f>
        <v>0</v>
      </c>
      <c r="E177" s="272"/>
      <c r="F177" s="202">
        <f>$E$177*$D$177</f>
        <v>0</v>
      </c>
      <c r="G177" s="203"/>
      <c r="H177" s="279">
        <f>$G$177*$D$177</f>
        <v>0</v>
      </c>
      <c r="I177" s="203"/>
      <c r="J177" s="279">
        <f>$I$177*$D$177</f>
        <v>0</v>
      </c>
      <c r="K177" s="203"/>
      <c r="L177" s="279">
        <f>$K$177*$D$177</f>
        <v>0</v>
      </c>
      <c r="M177" s="203"/>
      <c r="N177" s="279">
        <f>$M$177*$D$177</f>
        <v>0</v>
      </c>
      <c r="O177" s="203">
        <v>1</v>
      </c>
      <c r="P177" s="279">
        <f>$O$177*$D$177</f>
        <v>0</v>
      </c>
      <c r="Q177" s="203"/>
      <c r="R177" s="279">
        <f>$Q$177*$D$177</f>
        <v>0</v>
      </c>
      <c r="S177" s="203"/>
      <c r="T177" s="279">
        <f>$S$177*$D$177</f>
        <v>0</v>
      </c>
      <c r="U177" s="203"/>
      <c r="V177" s="279">
        <f>$U$177*$D$177</f>
        <v>0</v>
      </c>
      <c r="W177" s="203"/>
      <c r="X177" s="279">
        <f>$W$177*$D$177</f>
        <v>0</v>
      </c>
      <c r="Y177" s="203"/>
      <c r="Z177" s="279">
        <f>$Y$177*$D$177</f>
        <v>0</v>
      </c>
      <c r="AA177" s="203"/>
      <c r="AB177" s="279">
        <f>$AA$177*$D$177</f>
        <v>0</v>
      </c>
      <c r="AF177" s="219" t="s">
        <v>3052</v>
      </c>
    </row>
    <row r="178" spans="1:32" ht="15" customHeight="1" thickBot="1">
      <c r="A178" s="219">
        <v>2</v>
      </c>
      <c r="B178" s="1069"/>
      <c r="C178" s="1070"/>
      <c r="D178" s="1069"/>
      <c r="E178" s="280">
        <f>$E$177</f>
        <v>0</v>
      </c>
      <c r="F178" s="204">
        <f>$F$177</f>
        <v>0</v>
      </c>
      <c r="G178" s="205">
        <f>$G$177+$E$178</f>
        <v>0</v>
      </c>
      <c r="H178" s="281">
        <f>$H$177+$F$178</f>
        <v>0</v>
      </c>
      <c r="I178" s="205">
        <f>$I$177+$G$178</f>
        <v>0</v>
      </c>
      <c r="J178" s="281">
        <f>$J$177+$H$178</f>
        <v>0</v>
      </c>
      <c r="K178" s="205">
        <f>$K$177+$I$178</f>
        <v>0</v>
      </c>
      <c r="L178" s="281">
        <f>$L$177+$J$178</f>
        <v>0</v>
      </c>
      <c r="M178" s="205">
        <f>$M$177+$K$178</f>
        <v>0</v>
      </c>
      <c r="N178" s="281">
        <f>$N$177+$L$178</f>
        <v>0</v>
      </c>
      <c r="O178" s="205">
        <f>$O$177+$M$178</f>
        <v>1</v>
      </c>
      <c r="P178" s="281">
        <f>$P$177+$N$178</f>
        <v>0</v>
      </c>
      <c r="Q178" s="205">
        <f>$Q$177+$O$178</f>
        <v>1</v>
      </c>
      <c r="R178" s="281">
        <f>$R$177+$P$178</f>
        <v>0</v>
      </c>
      <c r="S178" s="205">
        <f>$S$177+$Q$178</f>
        <v>1</v>
      </c>
      <c r="T178" s="281">
        <f>$T$177+$R$178</f>
        <v>0</v>
      </c>
      <c r="U178" s="205">
        <f>$U$177+$S$178</f>
        <v>1</v>
      </c>
      <c r="V178" s="281">
        <f>$V$177+$T$178</f>
        <v>0</v>
      </c>
      <c r="W178" s="205">
        <f>$W$177+$U$178</f>
        <v>1</v>
      </c>
      <c r="X178" s="281">
        <f>$X$177+$V$178</f>
        <v>0</v>
      </c>
      <c r="Y178" s="205">
        <f>$Y$177+$W$178</f>
        <v>1</v>
      </c>
      <c r="Z178" s="281">
        <f>$Z$177+$X$178</f>
        <v>0</v>
      </c>
      <c r="AA178" s="205">
        <f>$AA$177+$Y$178</f>
        <v>1</v>
      </c>
      <c r="AB178" s="281">
        <f>$AB$177+$Z$178</f>
        <v>0</v>
      </c>
    </row>
    <row r="179" spans="1:32" ht="15" customHeight="1" thickBot="1">
      <c r="B179" s="230" t="str">
        <f>'06.01-SUBESTAÇÃO E DISTRIBUIÇÃO'!B$96</f>
        <v>06.05.000</v>
      </c>
      <c r="C179" s="244" t="str">
        <f>'06.01-SUBESTAÇÃO E DISTRIBUIÇÃO'!$C$96</f>
        <v>BLOCO E</v>
      </c>
      <c r="D179" s="232">
        <f>'06.01-SUBESTAÇÃO E DISTRIBUIÇÃO'!$H$96</f>
        <v>0</v>
      </c>
      <c r="E179" s="282"/>
      <c r="F179" s="283"/>
      <c r="G179" s="284"/>
      <c r="H179" s="285"/>
      <c r="I179" s="284"/>
      <c r="J179" s="285"/>
      <c r="K179" s="284"/>
      <c r="L179" s="285"/>
      <c r="M179" s="284"/>
      <c r="N179" s="285"/>
      <c r="O179" s="284"/>
      <c r="P179" s="285"/>
      <c r="Q179" s="284"/>
      <c r="R179" s="285"/>
      <c r="S179" s="284"/>
      <c r="T179" s="285"/>
      <c r="U179" s="284"/>
      <c r="V179" s="285"/>
      <c r="W179" s="284"/>
      <c r="X179" s="285"/>
      <c r="Y179" s="284"/>
      <c r="Z179" s="285"/>
      <c r="AA179" s="284"/>
      <c r="AB179" s="285"/>
      <c r="AF179" s="312" t="s">
        <v>1416</v>
      </c>
    </row>
    <row r="180" spans="1:32" ht="15" customHeight="1" thickBot="1">
      <c r="A180" s="219">
        <v>1</v>
      </c>
      <c r="B180" s="1069" t="str">
        <f>'06.01-SUBESTAÇÃO E DISTRIBUIÇÃO'!B$97</f>
        <v>06.05.100.01</v>
      </c>
      <c r="C180" s="1073" t="str">
        <f>'06.01-SUBESTAÇÃO E DISTRIBUIÇÃO'!$C$97</f>
        <v>ELETROCALHA PERFURADA (150X50)MM EM CHAPA DE AÇO GALVANIZADO, ESP. 1,25MM (MSG 18), COM TRATAMENTO PRÉ-ZINCADO, INCLUSIVE TAMPA DE ENCAIXE, FIXAÇÃO SUPERIOR, CONEXÕES E ACESSÓRIOS</v>
      </c>
      <c r="D180" s="1007">
        <f>'06.01-SUBESTAÇÃO E DISTRIBUIÇÃO'!$H$97</f>
        <v>0</v>
      </c>
      <c r="E180" s="272"/>
      <c r="F180" s="202">
        <f>$E$180*$D$180</f>
        <v>0</v>
      </c>
      <c r="G180" s="203"/>
      <c r="H180" s="279">
        <f>$G$180*$D$180</f>
        <v>0</v>
      </c>
      <c r="I180" s="203"/>
      <c r="J180" s="279">
        <f>$I$180*$D$180</f>
        <v>0</v>
      </c>
      <c r="K180" s="203"/>
      <c r="L180" s="279">
        <f>$K$180*$D$180</f>
        <v>0</v>
      </c>
      <c r="M180" s="203"/>
      <c r="N180" s="279">
        <f>$M$180*$D$180</f>
        <v>0</v>
      </c>
      <c r="O180" s="203">
        <v>1</v>
      </c>
      <c r="P180" s="279">
        <f>$O$180*$D$180</f>
        <v>0</v>
      </c>
      <c r="Q180" s="203"/>
      <c r="R180" s="279">
        <f>$Q$180*$D$180</f>
        <v>0</v>
      </c>
      <c r="S180" s="203"/>
      <c r="T180" s="279">
        <f>$S$180*$D$180</f>
        <v>0</v>
      </c>
      <c r="U180" s="203"/>
      <c r="V180" s="279">
        <f>$U$180*$D$180</f>
        <v>0</v>
      </c>
      <c r="W180" s="203"/>
      <c r="X180" s="279">
        <f>$W$180*$D$180</f>
        <v>0</v>
      </c>
      <c r="Y180" s="203"/>
      <c r="Z180" s="279">
        <f>$Y$180*$D$180</f>
        <v>0</v>
      </c>
      <c r="AA180" s="203"/>
      <c r="AB180" s="279">
        <f>$AA$180*$D$180</f>
        <v>0</v>
      </c>
      <c r="AF180" s="219" t="s">
        <v>3053</v>
      </c>
    </row>
    <row r="181" spans="1:32" ht="15" customHeight="1" thickBot="1">
      <c r="A181" s="219">
        <v>2</v>
      </c>
      <c r="B181" s="1069"/>
      <c r="C181" s="1073"/>
      <c r="D181" s="1007"/>
      <c r="E181" s="280">
        <f>$E$180</f>
        <v>0</v>
      </c>
      <c r="F181" s="204">
        <f>$F$180</f>
        <v>0</v>
      </c>
      <c r="G181" s="205">
        <f>$G$180+$E$181</f>
        <v>0</v>
      </c>
      <c r="H181" s="281">
        <f>$H$180+$F$181</f>
        <v>0</v>
      </c>
      <c r="I181" s="205">
        <f>$I$180+$G$181</f>
        <v>0</v>
      </c>
      <c r="J181" s="281">
        <f>$J$180+$H$181</f>
        <v>0</v>
      </c>
      <c r="K181" s="205">
        <f>$K$180+$I$181</f>
        <v>0</v>
      </c>
      <c r="L181" s="281">
        <f>$L$180+$J$181</f>
        <v>0</v>
      </c>
      <c r="M181" s="205">
        <f>$M$180+$K$181</f>
        <v>0</v>
      </c>
      <c r="N181" s="281">
        <f>$N$180+$L$181</f>
        <v>0</v>
      </c>
      <c r="O181" s="205">
        <f>$O$180+$M$181</f>
        <v>1</v>
      </c>
      <c r="P181" s="281">
        <f>$P$180+$N$181</f>
        <v>0</v>
      </c>
      <c r="Q181" s="205">
        <f>$Q$180+$O$181</f>
        <v>1</v>
      </c>
      <c r="R181" s="281">
        <f>$R$180+$P$181</f>
        <v>0</v>
      </c>
      <c r="S181" s="205">
        <f>$S$180+$Q$181</f>
        <v>1</v>
      </c>
      <c r="T181" s="281">
        <f>$T$180+$R$181</f>
        <v>0</v>
      </c>
      <c r="U181" s="205">
        <f>$U$180+$S$181</f>
        <v>1</v>
      </c>
      <c r="V181" s="281">
        <f>$V$180+$T$181</f>
        <v>0</v>
      </c>
      <c r="W181" s="205">
        <f>$W$180+$U$181</f>
        <v>1</v>
      </c>
      <c r="X181" s="281">
        <f>$X$180+$V$181</f>
        <v>0</v>
      </c>
      <c r="Y181" s="205">
        <f>$Y$180+$W$181</f>
        <v>1</v>
      </c>
      <c r="Z181" s="281">
        <f>$Z$180+$X$181</f>
        <v>0</v>
      </c>
      <c r="AA181" s="205">
        <f>$AA$180+$Y$181</f>
        <v>1</v>
      </c>
      <c r="AB181" s="281">
        <f>$AB$180+$Z$181</f>
        <v>0</v>
      </c>
    </row>
    <row r="182" spans="1:32" ht="15" customHeight="1" thickBot="1">
      <c r="A182" s="219">
        <v>1</v>
      </c>
      <c r="B182" s="1069" t="str">
        <f>'06.01-SUBESTAÇÃO E DISTRIBUIÇÃO'!B$98</f>
        <v>06.05.100.02</v>
      </c>
      <c r="C182" s="1073" t="str">
        <f>'06.01-SUBESTAÇÃO E DISTRIBUIÇÃO'!$C$98</f>
        <v>CABO DE COBRE FLEXÍVEL ISOLADO, 6 MM², ANTI-CHAMA 0,6/1,0 KV, PARA CIRCUITOS TERMINAIS - FORNECIMENTO E INSTALAÇÃO. AF_03/2023</v>
      </c>
      <c r="D182" s="1007">
        <f>'06.01-SUBESTAÇÃO E DISTRIBUIÇÃO'!$H$98</f>
        <v>0</v>
      </c>
      <c r="E182" s="272"/>
      <c r="F182" s="202">
        <f>$E$182*$D$182</f>
        <v>0</v>
      </c>
      <c r="G182" s="203"/>
      <c r="H182" s="279">
        <f>$G$182*$D$182</f>
        <v>0</v>
      </c>
      <c r="I182" s="203"/>
      <c r="J182" s="279">
        <f>$I$182*$D$182</f>
        <v>0</v>
      </c>
      <c r="K182" s="203"/>
      <c r="L182" s="279">
        <f>$K$182*$D$182</f>
        <v>0</v>
      </c>
      <c r="M182" s="203"/>
      <c r="N182" s="279">
        <f>$M$182*$D$182</f>
        <v>0</v>
      </c>
      <c r="O182" s="203"/>
      <c r="P182" s="279">
        <f>$O$182*$D$182</f>
        <v>0</v>
      </c>
      <c r="Q182" s="203">
        <v>1</v>
      </c>
      <c r="R182" s="279">
        <f>$Q$182*$D$182</f>
        <v>0</v>
      </c>
      <c r="S182" s="203"/>
      <c r="T182" s="279">
        <f>$S$182*$D$182</f>
        <v>0</v>
      </c>
      <c r="U182" s="203"/>
      <c r="V182" s="279">
        <f>$U$182*$D$182</f>
        <v>0</v>
      </c>
      <c r="W182" s="203"/>
      <c r="X182" s="279">
        <f>$W$182*$D$182</f>
        <v>0</v>
      </c>
      <c r="Y182" s="203"/>
      <c r="Z182" s="279">
        <f>$Y$182*$D$182</f>
        <v>0</v>
      </c>
      <c r="AA182" s="203"/>
      <c r="AB182" s="279">
        <f>$AA$182*$D$182</f>
        <v>0</v>
      </c>
      <c r="AF182" s="219" t="s">
        <v>3054</v>
      </c>
    </row>
    <row r="183" spans="1:32" ht="15" customHeight="1" thickBot="1">
      <c r="A183" s="219">
        <v>2</v>
      </c>
      <c r="B183" s="1069"/>
      <c r="C183" s="1073"/>
      <c r="D183" s="1007"/>
      <c r="E183" s="280">
        <f>$E$182</f>
        <v>0</v>
      </c>
      <c r="F183" s="204">
        <f>$F$182</f>
        <v>0</v>
      </c>
      <c r="G183" s="205">
        <f>$G$182+$E$183</f>
        <v>0</v>
      </c>
      <c r="H183" s="281">
        <f>$H$182+$F$183</f>
        <v>0</v>
      </c>
      <c r="I183" s="205">
        <f>$I$182+$G$183</f>
        <v>0</v>
      </c>
      <c r="J183" s="281">
        <f>$J$182+$H$183</f>
        <v>0</v>
      </c>
      <c r="K183" s="205">
        <f>$K$182+$I$183</f>
        <v>0</v>
      </c>
      <c r="L183" s="281">
        <f>$L$182+$J$183</f>
        <v>0</v>
      </c>
      <c r="M183" s="205">
        <f>$M$182+$K$183</f>
        <v>0</v>
      </c>
      <c r="N183" s="281">
        <f>$N$182+$L$183</f>
        <v>0</v>
      </c>
      <c r="O183" s="205">
        <f>$O$182+$M$183</f>
        <v>0</v>
      </c>
      <c r="P183" s="281">
        <f>$P$182+$N$183</f>
        <v>0</v>
      </c>
      <c r="Q183" s="205">
        <f>$Q$182+$O$183</f>
        <v>1</v>
      </c>
      <c r="R183" s="281">
        <f>$R$182+$P$183</f>
        <v>0</v>
      </c>
      <c r="S183" s="205">
        <f>$S$182+$Q$183</f>
        <v>1</v>
      </c>
      <c r="T183" s="281">
        <f>$T$182+$R$183</f>
        <v>0</v>
      </c>
      <c r="U183" s="205">
        <f>$U$182+$S$183</f>
        <v>1</v>
      </c>
      <c r="V183" s="281">
        <f>$V$182+$T$183</f>
        <v>0</v>
      </c>
      <c r="W183" s="205">
        <f>$W$182+$U$183</f>
        <v>1</v>
      </c>
      <c r="X183" s="281">
        <f>$X$182+$V$183</f>
        <v>0</v>
      </c>
      <c r="Y183" s="205">
        <f>$Y$182+$W$183</f>
        <v>1</v>
      </c>
      <c r="Z183" s="281">
        <f>$Z$182+$X$183</f>
        <v>0</v>
      </c>
      <c r="AA183" s="205">
        <f>$AA$182+$Y$183</f>
        <v>1</v>
      </c>
      <c r="AB183" s="281">
        <f>$AB$182+$Z$183</f>
        <v>0</v>
      </c>
    </row>
    <row r="184" spans="1:32" ht="15" customHeight="1" thickBot="1">
      <c r="A184" s="219">
        <v>1</v>
      </c>
      <c r="B184" s="1069" t="str">
        <f>'06.01-SUBESTAÇÃO E DISTRIBUIÇÃO'!B$99</f>
        <v>06.05.100.03</v>
      </c>
      <c r="C184" s="1073" t="str">
        <f>'06.01-SUBESTAÇÃO E DISTRIBUIÇÃO'!$C$99</f>
        <v>CABO DE COBRE FLEXÍVEL ISOLADO, 10 MM², ANTI-CHAMA 0,6/1,0 KV, PARA CIRCUITOS TERMINAIS - FORNECIMENTO E INSTALAÇÃO. AF_03/2023</v>
      </c>
      <c r="D184" s="1007">
        <f>'06.01-SUBESTAÇÃO E DISTRIBUIÇÃO'!$H$99</f>
        <v>0</v>
      </c>
      <c r="E184" s="272"/>
      <c r="F184" s="202">
        <f>$E$184*$D$184</f>
        <v>0</v>
      </c>
      <c r="G184" s="203"/>
      <c r="H184" s="279">
        <f>$G$184*$D$184</f>
        <v>0</v>
      </c>
      <c r="I184" s="203"/>
      <c r="J184" s="279">
        <f>$I$184*$D$184</f>
        <v>0</v>
      </c>
      <c r="K184" s="203"/>
      <c r="L184" s="279">
        <f>$K$184*$D$184</f>
        <v>0</v>
      </c>
      <c r="M184" s="203"/>
      <c r="N184" s="279">
        <f>$M$184*$D$184</f>
        <v>0</v>
      </c>
      <c r="O184" s="203"/>
      <c r="P184" s="279">
        <f>$O$184*$D$184</f>
        <v>0</v>
      </c>
      <c r="Q184" s="203">
        <v>1</v>
      </c>
      <c r="R184" s="279">
        <f>$Q$184*$D$184</f>
        <v>0</v>
      </c>
      <c r="S184" s="203"/>
      <c r="T184" s="279">
        <f>$S$184*$D$184</f>
        <v>0</v>
      </c>
      <c r="U184" s="203"/>
      <c r="V184" s="279">
        <f>$U$184*$D$184</f>
        <v>0</v>
      </c>
      <c r="W184" s="203"/>
      <c r="X184" s="279">
        <f>$W$184*$D$184</f>
        <v>0</v>
      </c>
      <c r="Y184" s="203"/>
      <c r="Z184" s="279">
        <f>$Y$184*$D$184</f>
        <v>0</v>
      </c>
      <c r="AA184" s="203"/>
      <c r="AB184" s="279">
        <f>$AA$184*$D$184</f>
        <v>0</v>
      </c>
      <c r="AF184" s="219" t="s">
        <v>3055</v>
      </c>
    </row>
    <row r="185" spans="1:32" ht="15" customHeight="1" thickBot="1">
      <c r="A185" s="219">
        <v>2</v>
      </c>
      <c r="B185" s="1069"/>
      <c r="C185" s="1073"/>
      <c r="D185" s="1007"/>
      <c r="E185" s="280">
        <f>$E$184</f>
        <v>0</v>
      </c>
      <c r="F185" s="204">
        <f>$F$184</f>
        <v>0</v>
      </c>
      <c r="G185" s="205">
        <f>$G$184+$E$185</f>
        <v>0</v>
      </c>
      <c r="H185" s="281">
        <f>$H$184+$F$185</f>
        <v>0</v>
      </c>
      <c r="I185" s="205">
        <f>$I$184+$G$185</f>
        <v>0</v>
      </c>
      <c r="J185" s="281">
        <f>$J$184+$H$185</f>
        <v>0</v>
      </c>
      <c r="K185" s="205">
        <f>$K$184+$I$185</f>
        <v>0</v>
      </c>
      <c r="L185" s="281">
        <f>$L$184+$J$185</f>
        <v>0</v>
      </c>
      <c r="M185" s="205">
        <f>$M$184+$K$185</f>
        <v>0</v>
      </c>
      <c r="N185" s="281">
        <f>$N$184+$L$185</f>
        <v>0</v>
      </c>
      <c r="O185" s="205">
        <f>$O$184+$M$185</f>
        <v>0</v>
      </c>
      <c r="P185" s="281">
        <f>$P$184+$N$185</f>
        <v>0</v>
      </c>
      <c r="Q185" s="205">
        <f>$Q$184+$O$185</f>
        <v>1</v>
      </c>
      <c r="R185" s="281">
        <f>$R$184+$P$185</f>
        <v>0</v>
      </c>
      <c r="S185" s="205">
        <f>$S$184+$Q$185</f>
        <v>1</v>
      </c>
      <c r="T185" s="281">
        <f>$T$184+$R$185</f>
        <v>0</v>
      </c>
      <c r="U185" s="205">
        <f>$U$184+$S$185</f>
        <v>1</v>
      </c>
      <c r="V185" s="281">
        <f>$V$184+$T$185</f>
        <v>0</v>
      </c>
      <c r="W185" s="205">
        <f>$W$184+$U$185</f>
        <v>1</v>
      </c>
      <c r="X185" s="281">
        <f>$X$184+$V$185</f>
        <v>0</v>
      </c>
      <c r="Y185" s="205">
        <f>$Y$184+$W$185</f>
        <v>1</v>
      </c>
      <c r="Z185" s="281">
        <f>$Z$184+$X$185</f>
        <v>0</v>
      </c>
      <c r="AA185" s="205">
        <f>$AA$184+$Y$185</f>
        <v>1</v>
      </c>
      <c r="AB185" s="281">
        <f>$AB$184+$Z$185</f>
        <v>0</v>
      </c>
    </row>
    <row r="186" spans="1:32" ht="15" customHeight="1" thickBot="1">
      <c r="A186" s="219">
        <v>1</v>
      </c>
      <c r="B186" s="1069" t="str">
        <f>'06.01-SUBESTAÇÃO E DISTRIBUIÇÃO'!B$100</f>
        <v>06.05.100.04</v>
      </c>
      <c r="C186" s="1073" t="str">
        <f>'06.01-SUBESTAÇÃO E DISTRIBUIÇÃO'!$C$100</f>
        <v>CABO DE COBRE FLEXÍVEL ISOLADO, 35 MM², 0,6/1,0 KV, PARA CIRCUITOS TERMINAIS - FORNECIMENTO E INSTALAÇÃO.</v>
      </c>
      <c r="D186" s="1007">
        <f>'06.01-SUBESTAÇÃO E DISTRIBUIÇÃO'!$H$100</f>
        <v>0</v>
      </c>
      <c r="E186" s="272"/>
      <c r="F186" s="202">
        <f>$E$186*$D$186</f>
        <v>0</v>
      </c>
      <c r="G186" s="203"/>
      <c r="H186" s="279">
        <f>$G$186*$D$186</f>
        <v>0</v>
      </c>
      <c r="I186" s="203"/>
      <c r="J186" s="279">
        <f>$I$186*$D$186</f>
        <v>0</v>
      </c>
      <c r="K186" s="203"/>
      <c r="L186" s="279">
        <f>$K$186*$D$186</f>
        <v>0</v>
      </c>
      <c r="M186" s="203"/>
      <c r="N186" s="279">
        <f>$M$186*$D$186</f>
        <v>0</v>
      </c>
      <c r="O186" s="203"/>
      <c r="P186" s="279">
        <f>$O$186*$D$186</f>
        <v>0</v>
      </c>
      <c r="Q186" s="203">
        <v>1</v>
      </c>
      <c r="R186" s="279">
        <f>$Q$186*$D$186</f>
        <v>0</v>
      </c>
      <c r="S186" s="203"/>
      <c r="T186" s="279">
        <f>$S$186*$D$186</f>
        <v>0</v>
      </c>
      <c r="U186" s="203"/>
      <c r="V186" s="279">
        <f>$U$186*$D$186</f>
        <v>0</v>
      </c>
      <c r="W186" s="203"/>
      <c r="X186" s="279">
        <f>$W$186*$D$186</f>
        <v>0</v>
      </c>
      <c r="Y186" s="203"/>
      <c r="Z186" s="279">
        <f>$Y$186*$D$186</f>
        <v>0</v>
      </c>
      <c r="AA186" s="203"/>
      <c r="AB186" s="279">
        <f>$AA$186*$D$186</f>
        <v>0</v>
      </c>
      <c r="AF186" s="219" t="s">
        <v>3056</v>
      </c>
    </row>
    <row r="187" spans="1:32" ht="15" customHeight="1" thickBot="1">
      <c r="A187" s="219">
        <v>2</v>
      </c>
      <c r="B187" s="1069"/>
      <c r="C187" s="1073"/>
      <c r="D187" s="1007"/>
      <c r="E187" s="280">
        <f>$E$186</f>
        <v>0</v>
      </c>
      <c r="F187" s="204">
        <f>$F$186</f>
        <v>0</v>
      </c>
      <c r="G187" s="205">
        <f>$G$186+$E$187</f>
        <v>0</v>
      </c>
      <c r="H187" s="281">
        <f>$H$186+$F$187</f>
        <v>0</v>
      </c>
      <c r="I187" s="205">
        <f>$I$186+$G$187</f>
        <v>0</v>
      </c>
      <c r="J187" s="281">
        <f>$J$186+$H$187</f>
        <v>0</v>
      </c>
      <c r="K187" s="205">
        <f>$K$186+$I$187</f>
        <v>0</v>
      </c>
      <c r="L187" s="281">
        <f>$L$186+$J$187</f>
        <v>0</v>
      </c>
      <c r="M187" s="205">
        <f>$M$186+$K$187</f>
        <v>0</v>
      </c>
      <c r="N187" s="281">
        <f>$N$186+$L$187</f>
        <v>0</v>
      </c>
      <c r="O187" s="205">
        <f>$O$186+$M$187</f>
        <v>0</v>
      </c>
      <c r="P187" s="281">
        <f>$P$186+$N$187</f>
        <v>0</v>
      </c>
      <c r="Q187" s="205">
        <f>$Q$186+$O$187</f>
        <v>1</v>
      </c>
      <c r="R187" s="281">
        <f>$R$186+$P$187</f>
        <v>0</v>
      </c>
      <c r="S187" s="205">
        <f>$S$186+$Q$187</f>
        <v>1</v>
      </c>
      <c r="T187" s="281">
        <f>$T$186+$R$187</f>
        <v>0</v>
      </c>
      <c r="U187" s="205">
        <f>$U$186+$S$187</f>
        <v>1</v>
      </c>
      <c r="V187" s="281">
        <f>$V$186+$T$187</f>
        <v>0</v>
      </c>
      <c r="W187" s="205">
        <f>$W$186+$U$187</f>
        <v>1</v>
      </c>
      <c r="X187" s="281">
        <f>$X$186+$V$187</f>
        <v>0</v>
      </c>
      <c r="Y187" s="205">
        <f>$Y$186+$W$187</f>
        <v>1</v>
      </c>
      <c r="Z187" s="281">
        <f>$Z$186+$X$187</f>
        <v>0</v>
      </c>
      <c r="AA187" s="205">
        <f>$AA$186+$Y$187</f>
        <v>1</v>
      </c>
      <c r="AB187" s="281">
        <f>$AB$186+$Z$187</f>
        <v>0</v>
      </c>
    </row>
    <row r="188" spans="1:32" ht="15" customHeight="1" thickBot="1">
      <c r="A188" s="219">
        <v>1</v>
      </c>
      <c r="B188" s="1069" t="str">
        <f>'06.01-SUBESTAÇÃO E DISTRIBUIÇÃO'!B$101</f>
        <v>06.05.100.05</v>
      </c>
      <c r="C188" s="1073" t="str">
        <f>'06.01-SUBESTAÇÃO E DISTRIBUIÇÃO'!$C$101</f>
        <v>CABO DE COBRE FLEXÍVEL ISOLADO, 70 MM², 0,6/1,0 KV, PARA CIRCUITOS TERMINAIS - FORNECIMENTO E INSTALAÇÃO.</v>
      </c>
      <c r="D188" s="1007">
        <f>'06.01-SUBESTAÇÃO E DISTRIBUIÇÃO'!$H$101</f>
        <v>0</v>
      </c>
      <c r="E188" s="272"/>
      <c r="F188" s="202">
        <f>$E$188*$D$188</f>
        <v>0</v>
      </c>
      <c r="G188" s="203"/>
      <c r="H188" s="279">
        <f>$G$188*$D$188</f>
        <v>0</v>
      </c>
      <c r="I188" s="203"/>
      <c r="J188" s="279">
        <f>$I$188*$D$188</f>
        <v>0</v>
      </c>
      <c r="K188" s="203"/>
      <c r="L188" s="279">
        <f>$K$188*$D$188</f>
        <v>0</v>
      </c>
      <c r="M188" s="203"/>
      <c r="N188" s="279">
        <f>$M$188*$D$188</f>
        <v>0</v>
      </c>
      <c r="O188" s="203"/>
      <c r="P188" s="279">
        <f>$O$188*$D$188</f>
        <v>0</v>
      </c>
      <c r="Q188" s="203">
        <v>1</v>
      </c>
      <c r="R188" s="279">
        <f>$Q$188*$D$188</f>
        <v>0</v>
      </c>
      <c r="S188" s="203"/>
      <c r="T188" s="279">
        <f>$S$188*$D$188</f>
        <v>0</v>
      </c>
      <c r="U188" s="203"/>
      <c r="V188" s="279">
        <f>$U$188*$D$188</f>
        <v>0</v>
      </c>
      <c r="W188" s="203"/>
      <c r="X188" s="279">
        <f>$W$188*$D$188</f>
        <v>0</v>
      </c>
      <c r="Y188" s="203"/>
      <c r="Z188" s="279">
        <f>$Y$188*$D$188</f>
        <v>0</v>
      </c>
      <c r="AA188" s="203"/>
      <c r="AB188" s="279">
        <f>$AA$188*$D$188</f>
        <v>0</v>
      </c>
      <c r="AF188" s="219" t="s">
        <v>3057</v>
      </c>
    </row>
    <row r="189" spans="1:32" ht="15" customHeight="1" thickBot="1">
      <c r="A189" s="219">
        <v>2</v>
      </c>
      <c r="B189" s="1069"/>
      <c r="C189" s="1073"/>
      <c r="D189" s="1007"/>
      <c r="E189" s="280">
        <f>$E$188</f>
        <v>0</v>
      </c>
      <c r="F189" s="204">
        <f>$F$188</f>
        <v>0</v>
      </c>
      <c r="G189" s="205">
        <f>$G$188+$E$189</f>
        <v>0</v>
      </c>
      <c r="H189" s="281">
        <f>$H$188+$F$189</f>
        <v>0</v>
      </c>
      <c r="I189" s="205">
        <f>$I$188+$G$189</f>
        <v>0</v>
      </c>
      <c r="J189" s="281">
        <f>$J$188+$H$189</f>
        <v>0</v>
      </c>
      <c r="K189" s="205">
        <f>$K$188+$I$189</f>
        <v>0</v>
      </c>
      <c r="L189" s="281">
        <f>$L$188+$J$189</f>
        <v>0</v>
      </c>
      <c r="M189" s="205">
        <f>$M$188+$K$189</f>
        <v>0</v>
      </c>
      <c r="N189" s="281">
        <f>$N$188+$L$189</f>
        <v>0</v>
      </c>
      <c r="O189" s="205">
        <f>$O$188+$M$189</f>
        <v>0</v>
      </c>
      <c r="P189" s="281">
        <f>$P$188+$N$189</f>
        <v>0</v>
      </c>
      <c r="Q189" s="205">
        <f>$Q$188+$O$189</f>
        <v>1</v>
      </c>
      <c r="R189" s="281">
        <f>$R$188+$P$189</f>
        <v>0</v>
      </c>
      <c r="S189" s="205">
        <f>$S$188+$Q$189</f>
        <v>1</v>
      </c>
      <c r="T189" s="281">
        <f>$T$188+$R$189</f>
        <v>0</v>
      </c>
      <c r="U189" s="205">
        <f>$U$188+$S$189</f>
        <v>1</v>
      </c>
      <c r="V189" s="281">
        <f>$V$188+$T$189</f>
        <v>0</v>
      </c>
      <c r="W189" s="205">
        <f>$W$188+$U$189</f>
        <v>1</v>
      </c>
      <c r="X189" s="281">
        <f>$X$188+$V$189</f>
        <v>0</v>
      </c>
      <c r="Y189" s="205">
        <f>$Y$188+$W$189</f>
        <v>1</v>
      </c>
      <c r="Z189" s="281">
        <f>$Z$188+$X$189</f>
        <v>0</v>
      </c>
      <c r="AA189" s="205">
        <f>$AA$188+$Y$189</f>
        <v>1</v>
      </c>
      <c r="AB189" s="281">
        <f>$AB$188+$Z$189</f>
        <v>0</v>
      </c>
    </row>
    <row r="190" spans="1:32" ht="15" customHeight="1" thickBot="1">
      <c r="B190" s="230" t="str">
        <f>'06.01-SUBESTAÇÃO E DISTRIBUIÇÃO'!B$102</f>
        <v>06.06.000</v>
      </c>
      <c r="C190" s="244" t="str">
        <f>'06.01-SUBESTAÇÃO E DISTRIBUIÇÃO'!$C$102</f>
        <v>BLOCO F</v>
      </c>
      <c r="D190" s="232">
        <f>'06.01-SUBESTAÇÃO E DISTRIBUIÇÃO'!$H$102</f>
        <v>0</v>
      </c>
      <c r="E190" s="282"/>
      <c r="F190" s="283"/>
      <c r="G190" s="284"/>
      <c r="H190" s="285"/>
      <c r="I190" s="284"/>
      <c r="J190" s="285"/>
      <c r="K190" s="284"/>
      <c r="L190" s="285"/>
      <c r="M190" s="284"/>
      <c r="N190" s="285"/>
      <c r="O190" s="284"/>
      <c r="P190" s="285"/>
      <c r="Q190" s="284"/>
      <c r="R190" s="285"/>
      <c r="S190" s="284"/>
      <c r="T190" s="285"/>
      <c r="U190" s="284"/>
      <c r="V190" s="285"/>
      <c r="W190" s="284"/>
      <c r="X190" s="285"/>
      <c r="Y190" s="284"/>
      <c r="Z190" s="285"/>
      <c r="AA190" s="284"/>
      <c r="AB190" s="285"/>
      <c r="AF190" s="312" t="s">
        <v>1417</v>
      </c>
    </row>
    <row r="191" spans="1:32" ht="15" customHeight="1" thickBot="1">
      <c r="A191" s="219">
        <v>1</v>
      </c>
      <c r="B191" s="1069" t="str">
        <f>'06.01-SUBESTAÇÃO E DISTRIBUIÇÃO'!B$103</f>
        <v>06.06.100.01</v>
      </c>
      <c r="C191" s="1073" t="str">
        <f>'06.01-SUBESTAÇÃO E DISTRIBUIÇÃO'!$C$103</f>
        <v>ELETROCALHA PERFURADA (300X50)MM EM CHAPA DE AÇO GALVANIZADO, ESP. 1,25MM (MSG 18), COM TRATAMENTO PRÉ-ZINCADO, INCLUSIVE TAMPA DE ENCAIXE, FIXAÇÃO SUPERIOR, CONEXÕES E ACESSÓRIOS</v>
      </c>
      <c r="D191" s="1007">
        <f>'06.01-SUBESTAÇÃO E DISTRIBUIÇÃO'!$H$103</f>
        <v>0</v>
      </c>
      <c r="E191" s="272"/>
      <c r="F191" s="202">
        <f>$E$191*$D$191</f>
        <v>0</v>
      </c>
      <c r="G191" s="203"/>
      <c r="H191" s="279">
        <f>$G$191*$D$191</f>
        <v>0</v>
      </c>
      <c r="I191" s="203"/>
      <c r="J191" s="279">
        <f>$I$191*$D$191</f>
        <v>0</v>
      </c>
      <c r="K191" s="203"/>
      <c r="L191" s="279">
        <f>$K$191*$D$191</f>
        <v>0</v>
      </c>
      <c r="M191" s="203"/>
      <c r="N191" s="279">
        <f>$M$191*$D$191</f>
        <v>0</v>
      </c>
      <c r="O191" s="203">
        <v>1</v>
      </c>
      <c r="P191" s="279">
        <f>$O$191*$D$191</f>
        <v>0</v>
      </c>
      <c r="Q191" s="203"/>
      <c r="R191" s="279">
        <f>$Q$191*$D$191</f>
        <v>0</v>
      </c>
      <c r="S191" s="203"/>
      <c r="T191" s="279">
        <f>$S$191*$D$191</f>
        <v>0</v>
      </c>
      <c r="U191" s="203"/>
      <c r="V191" s="279">
        <f>$U$191*$D$191</f>
        <v>0</v>
      </c>
      <c r="W191" s="203"/>
      <c r="X191" s="279">
        <f>$W$191*$D$191</f>
        <v>0</v>
      </c>
      <c r="Y191" s="203"/>
      <c r="Z191" s="279">
        <f>$Y$191*$D$191</f>
        <v>0</v>
      </c>
      <c r="AA191" s="203"/>
      <c r="AB191" s="279">
        <f>$AA$191*$D$191</f>
        <v>0</v>
      </c>
      <c r="AF191" s="219" t="s">
        <v>3058</v>
      </c>
    </row>
    <row r="192" spans="1:32" ht="15" customHeight="1" thickBot="1">
      <c r="A192" s="219">
        <v>2</v>
      </c>
      <c r="B192" s="1069"/>
      <c r="C192" s="1073"/>
      <c r="D192" s="1007"/>
      <c r="E192" s="280">
        <f>$E$191</f>
        <v>0</v>
      </c>
      <c r="F192" s="204">
        <f>$F$191</f>
        <v>0</v>
      </c>
      <c r="G192" s="205">
        <f>$G$191+$E$192</f>
        <v>0</v>
      </c>
      <c r="H192" s="281">
        <f>$H$191+$F$192</f>
        <v>0</v>
      </c>
      <c r="I192" s="205">
        <f>$I$191+$G$192</f>
        <v>0</v>
      </c>
      <c r="J192" s="281">
        <f>$J$191+$H$192</f>
        <v>0</v>
      </c>
      <c r="K192" s="205">
        <f>$K$191+$I$192</f>
        <v>0</v>
      </c>
      <c r="L192" s="281">
        <f>$L$191+$J$192</f>
        <v>0</v>
      </c>
      <c r="M192" s="205">
        <f>$M$191+$K$192</f>
        <v>0</v>
      </c>
      <c r="N192" s="281">
        <f>$N$191+$L$192</f>
        <v>0</v>
      </c>
      <c r="O192" s="205">
        <f>$O$191+$M$192</f>
        <v>1</v>
      </c>
      <c r="P192" s="281">
        <f>$P$191+$N$192</f>
        <v>0</v>
      </c>
      <c r="Q192" s="205">
        <f>$Q$191+$O$192</f>
        <v>1</v>
      </c>
      <c r="R192" s="281">
        <f>$R$191+$P$192</f>
        <v>0</v>
      </c>
      <c r="S192" s="205">
        <f>$S$191+$Q$192</f>
        <v>1</v>
      </c>
      <c r="T192" s="281">
        <f>$T$191+$R$192</f>
        <v>0</v>
      </c>
      <c r="U192" s="205">
        <f>$U$191+$S$192</f>
        <v>1</v>
      </c>
      <c r="V192" s="281">
        <f>$V$191+$T$192</f>
        <v>0</v>
      </c>
      <c r="W192" s="205">
        <f>$W$191+$U$192</f>
        <v>1</v>
      </c>
      <c r="X192" s="281">
        <f>$X$191+$V$192</f>
        <v>0</v>
      </c>
      <c r="Y192" s="205">
        <f>$Y$191+$W$192</f>
        <v>1</v>
      </c>
      <c r="Z192" s="281">
        <f>$Z$191+$X$192</f>
        <v>0</v>
      </c>
      <c r="AA192" s="205">
        <f>$AA$191+$Y$192</f>
        <v>1</v>
      </c>
      <c r="AB192" s="281">
        <f>$AB$191+$Z$192</f>
        <v>0</v>
      </c>
    </row>
    <row r="193" spans="1:32" ht="15" customHeight="1" thickBot="1">
      <c r="A193" s="219">
        <v>1</v>
      </c>
      <c r="B193" s="1069" t="str">
        <f>'06.01-SUBESTAÇÃO E DISTRIBUIÇÃO'!B$104</f>
        <v>06.06.100.02</v>
      </c>
      <c r="C193" s="1073" t="str">
        <f>'06.01-SUBESTAÇÃO E DISTRIBUIÇÃO'!$C$104</f>
        <v>CABO DE COBRE FLEXÍVEL ISOLADO, 4 MM², ANTI-CHAMA 0,6/1,0 KV, PARA CIRCUITOS TERMINAIS - FORNECIMENTO E INSTALAÇÃO. AF_03/2023</v>
      </c>
      <c r="D193" s="1007">
        <f>'06.01-SUBESTAÇÃO E DISTRIBUIÇÃO'!$H$104</f>
        <v>0</v>
      </c>
      <c r="E193" s="272"/>
      <c r="F193" s="202">
        <f>$E$193*$D$193</f>
        <v>0</v>
      </c>
      <c r="G193" s="203"/>
      <c r="H193" s="279">
        <f>$G$193*$D$193</f>
        <v>0</v>
      </c>
      <c r="I193" s="203"/>
      <c r="J193" s="279">
        <f>$I$193*$D$193</f>
        <v>0</v>
      </c>
      <c r="K193" s="203"/>
      <c r="L193" s="279">
        <f>$K$193*$D$193</f>
        <v>0</v>
      </c>
      <c r="M193" s="203"/>
      <c r="N193" s="279">
        <f>$M$193*$D$193</f>
        <v>0</v>
      </c>
      <c r="O193" s="203"/>
      <c r="P193" s="279">
        <f>$O$193*$D$193</f>
        <v>0</v>
      </c>
      <c r="Q193" s="203">
        <v>1</v>
      </c>
      <c r="R193" s="279">
        <f>$Q$193*$D$193</f>
        <v>0</v>
      </c>
      <c r="S193" s="203"/>
      <c r="T193" s="279">
        <f>$S$193*$D$193</f>
        <v>0</v>
      </c>
      <c r="U193" s="203"/>
      <c r="V193" s="279">
        <f>$U$193*$D$193</f>
        <v>0</v>
      </c>
      <c r="W193" s="203"/>
      <c r="X193" s="279">
        <f>$W$193*$D$193</f>
        <v>0</v>
      </c>
      <c r="Y193" s="203"/>
      <c r="Z193" s="279">
        <f>$Y$193*$D$193</f>
        <v>0</v>
      </c>
      <c r="AA193" s="203"/>
      <c r="AB193" s="279">
        <f>$AA$193*$D$193</f>
        <v>0</v>
      </c>
      <c r="AF193" s="219" t="s">
        <v>3059</v>
      </c>
    </row>
    <row r="194" spans="1:32" ht="15" customHeight="1" thickBot="1">
      <c r="A194" s="219">
        <v>2</v>
      </c>
      <c r="B194" s="1069"/>
      <c r="C194" s="1073"/>
      <c r="D194" s="1007"/>
      <c r="E194" s="280">
        <f>$E$193</f>
        <v>0</v>
      </c>
      <c r="F194" s="204">
        <f>$F$193</f>
        <v>0</v>
      </c>
      <c r="G194" s="205">
        <f>$G$193+$E$194</f>
        <v>0</v>
      </c>
      <c r="H194" s="281">
        <f>$H$193+$F$194</f>
        <v>0</v>
      </c>
      <c r="I194" s="205">
        <f>$I$193+$G$194</f>
        <v>0</v>
      </c>
      <c r="J194" s="281">
        <f>$J$193+$H$194</f>
        <v>0</v>
      </c>
      <c r="K194" s="205">
        <f>$K$193+$I$194</f>
        <v>0</v>
      </c>
      <c r="L194" s="281">
        <f>$L$193+$J$194</f>
        <v>0</v>
      </c>
      <c r="M194" s="205">
        <f>$M$193+$K$194</f>
        <v>0</v>
      </c>
      <c r="N194" s="281">
        <f>$N$193+$L$194</f>
        <v>0</v>
      </c>
      <c r="O194" s="205">
        <f>$O$193+$M$194</f>
        <v>0</v>
      </c>
      <c r="P194" s="281">
        <f>$P$193+$N$194</f>
        <v>0</v>
      </c>
      <c r="Q194" s="205">
        <f>$Q$193+$O$194</f>
        <v>1</v>
      </c>
      <c r="R194" s="281">
        <f>$R$193+$P$194</f>
        <v>0</v>
      </c>
      <c r="S194" s="205">
        <f>$S$193+$Q$194</f>
        <v>1</v>
      </c>
      <c r="T194" s="281">
        <f>$T$193+$R$194</f>
        <v>0</v>
      </c>
      <c r="U194" s="205">
        <f>$U$193+$S$194</f>
        <v>1</v>
      </c>
      <c r="V194" s="281">
        <f>$V$193+$T$194</f>
        <v>0</v>
      </c>
      <c r="W194" s="205">
        <f>$W$193+$U$194</f>
        <v>1</v>
      </c>
      <c r="X194" s="281">
        <f>$X$193+$V$194</f>
        <v>0</v>
      </c>
      <c r="Y194" s="205">
        <f>$Y$193+$W$194</f>
        <v>1</v>
      </c>
      <c r="Z194" s="281">
        <f>$Z$193+$X$194</f>
        <v>0</v>
      </c>
      <c r="AA194" s="205">
        <f>$AA$193+$Y$194</f>
        <v>1</v>
      </c>
      <c r="AB194" s="281">
        <f>$AB$193+$Z$194</f>
        <v>0</v>
      </c>
    </row>
    <row r="195" spans="1:32" ht="15" customHeight="1" thickBot="1">
      <c r="A195" s="219">
        <v>1</v>
      </c>
      <c r="B195" s="1069" t="str">
        <f>'06.01-SUBESTAÇÃO E DISTRIBUIÇÃO'!B$105</f>
        <v>06.06.100.03</v>
      </c>
      <c r="C195" s="1073" t="str">
        <f>'06.01-SUBESTAÇÃO E DISTRIBUIÇÃO'!$C$105</f>
        <v>CABO DE COBRE FLEXÍVEL ISOLADO, 10 MM², ANTI-CHAMA 0,6/1,0 KV, PARA CIRCUITOS TERMINAIS - FORNECIMENTO E INSTALAÇÃO. AF_03/2023</v>
      </c>
      <c r="D195" s="1007">
        <f>'06.01-SUBESTAÇÃO E DISTRIBUIÇÃO'!$H$105</f>
        <v>0</v>
      </c>
      <c r="E195" s="272"/>
      <c r="F195" s="202">
        <f>$E$195*$D$195</f>
        <v>0</v>
      </c>
      <c r="G195" s="203"/>
      <c r="H195" s="279">
        <f>$G$195*$D$195</f>
        <v>0</v>
      </c>
      <c r="I195" s="203"/>
      <c r="J195" s="279">
        <f>$I$195*$D$195</f>
        <v>0</v>
      </c>
      <c r="K195" s="203"/>
      <c r="L195" s="279">
        <f>$K$195*$D$195</f>
        <v>0</v>
      </c>
      <c r="M195" s="203"/>
      <c r="N195" s="279">
        <f>$M$195*$D$195</f>
        <v>0</v>
      </c>
      <c r="O195" s="203"/>
      <c r="P195" s="279">
        <f>$O$195*$D$195</f>
        <v>0</v>
      </c>
      <c r="Q195" s="203">
        <v>1</v>
      </c>
      <c r="R195" s="279">
        <f>$Q$195*$D$195</f>
        <v>0</v>
      </c>
      <c r="S195" s="203"/>
      <c r="T195" s="279">
        <f>$S$195*$D$195</f>
        <v>0</v>
      </c>
      <c r="U195" s="203"/>
      <c r="V195" s="279">
        <f>$U$195*$D$195</f>
        <v>0</v>
      </c>
      <c r="W195" s="203"/>
      <c r="X195" s="279">
        <f>$W$195*$D$195</f>
        <v>0</v>
      </c>
      <c r="Y195" s="203"/>
      <c r="Z195" s="279">
        <f>$Y$195*$D$195</f>
        <v>0</v>
      </c>
      <c r="AA195" s="203"/>
      <c r="AB195" s="279">
        <f>$AA$195*$D$195</f>
        <v>0</v>
      </c>
      <c r="AF195" s="219" t="s">
        <v>3060</v>
      </c>
    </row>
    <row r="196" spans="1:32" ht="15" customHeight="1" thickBot="1">
      <c r="A196" s="219">
        <v>2</v>
      </c>
      <c r="B196" s="1069"/>
      <c r="C196" s="1073"/>
      <c r="D196" s="1007"/>
      <c r="E196" s="280">
        <f>$E$195</f>
        <v>0</v>
      </c>
      <c r="F196" s="204">
        <f>$F$195</f>
        <v>0</v>
      </c>
      <c r="G196" s="205">
        <f>$G$195+$E$196</f>
        <v>0</v>
      </c>
      <c r="H196" s="281">
        <f>$H$195+$F$196</f>
        <v>0</v>
      </c>
      <c r="I196" s="205">
        <f>$I$195+$G$196</f>
        <v>0</v>
      </c>
      <c r="J196" s="281">
        <f>$J$195+$H$196</f>
        <v>0</v>
      </c>
      <c r="K196" s="205">
        <f>$K$195+$I$196</f>
        <v>0</v>
      </c>
      <c r="L196" s="281">
        <f>$L$195+$J$196</f>
        <v>0</v>
      </c>
      <c r="M196" s="205">
        <f>$M$195+$K$196</f>
        <v>0</v>
      </c>
      <c r="N196" s="281">
        <f>$N$195+$L$196</f>
        <v>0</v>
      </c>
      <c r="O196" s="205">
        <f>$O$195+$M$196</f>
        <v>0</v>
      </c>
      <c r="P196" s="281">
        <f>$P$195+$N$196</f>
        <v>0</v>
      </c>
      <c r="Q196" s="205">
        <f>$Q$195+$O$196</f>
        <v>1</v>
      </c>
      <c r="R196" s="281">
        <f>$R$195+$P$196</f>
        <v>0</v>
      </c>
      <c r="S196" s="205">
        <f>$S$195+$Q$196</f>
        <v>1</v>
      </c>
      <c r="T196" s="281">
        <f>$T$195+$R$196</f>
        <v>0</v>
      </c>
      <c r="U196" s="205">
        <f>$U$195+$S$196</f>
        <v>1</v>
      </c>
      <c r="V196" s="281">
        <f>$V$195+$T$196</f>
        <v>0</v>
      </c>
      <c r="W196" s="205">
        <f>$W$195+$U$196</f>
        <v>1</v>
      </c>
      <c r="X196" s="281">
        <f>$X$195+$V$196</f>
        <v>0</v>
      </c>
      <c r="Y196" s="205">
        <f>$Y$195+$W$196</f>
        <v>1</v>
      </c>
      <c r="Z196" s="281">
        <f>$Z$195+$X$196</f>
        <v>0</v>
      </c>
      <c r="AA196" s="205">
        <f>$AA$195+$Y$196</f>
        <v>1</v>
      </c>
      <c r="AB196" s="281">
        <f>$AB$195+$Z$196</f>
        <v>0</v>
      </c>
    </row>
    <row r="197" spans="1:32" ht="15" customHeight="1" thickBot="1">
      <c r="A197" s="219">
        <v>1</v>
      </c>
      <c r="B197" s="1069" t="str">
        <f>'06.01-SUBESTAÇÃO E DISTRIBUIÇÃO'!B$106</f>
        <v>06.06.100.04</v>
      </c>
      <c r="C197" s="1073" t="str">
        <f>'06.01-SUBESTAÇÃO E DISTRIBUIÇÃO'!$C$106</f>
        <v>CABO DE COBRE FLEXÍVEL ISOLADO, 16 MM², ANTI-CHAMA 0,6/1,0 KV, PARA CIRCUITOS TERMINAIS - FORNECIMENTO E INSTALAÇÃO. AF_03/2023</v>
      </c>
      <c r="D197" s="1007">
        <f>'06.01-SUBESTAÇÃO E DISTRIBUIÇÃO'!$H$106</f>
        <v>0</v>
      </c>
      <c r="E197" s="272"/>
      <c r="F197" s="202">
        <f>$E$197*$D$197</f>
        <v>0</v>
      </c>
      <c r="G197" s="203"/>
      <c r="H197" s="279">
        <f>$G$197*$D$197</f>
        <v>0</v>
      </c>
      <c r="I197" s="203"/>
      <c r="J197" s="279">
        <f>$I$197*$D$197</f>
        <v>0</v>
      </c>
      <c r="K197" s="203"/>
      <c r="L197" s="279">
        <f>$K$197*$D$197</f>
        <v>0</v>
      </c>
      <c r="M197" s="203"/>
      <c r="N197" s="279">
        <f>$M$197*$D$197</f>
        <v>0</v>
      </c>
      <c r="O197" s="203"/>
      <c r="P197" s="279">
        <f>$O$197*$D$197</f>
        <v>0</v>
      </c>
      <c r="Q197" s="203">
        <v>1</v>
      </c>
      <c r="R197" s="279">
        <f>$Q$197*$D$197</f>
        <v>0</v>
      </c>
      <c r="S197" s="203"/>
      <c r="T197" s="279">
        <f>$S$197*$D$197</f>
        <v>0</v>
      </c>
      <c r="U197" s="203"/>
      <c r="V197" s="279">
        <f>$U$197*$D$197</f>
        <v>0</v>
      </c>
      <c r="W197" s="203"/>
      <c r="X197" s="279">
        <f>$W$197*$D$197</f>
        <v>0</v>
      </c>
      <c r="Y197" s="203"/>
      <c r="Z197" s="279">
        <f>$Y$197*$D$197</f>
        <v>0</v>
      </c>
      <c r="AA197" s="203"/>
      <c r="AB197" s="279">
        <f>$AA$197*$D$197</f>
        <v>0</v>
      </c>
      <c r="AF197" s="219" t="s">
        <v>3061</v>
      </c>
    </row>
    <row r="198" spans="1:32" ht="15" customHeight="1" thickBot="1">
      <c r="A198" s="219">
        <v>2</v>
      </c>
      <c r="B198" s="1069"/>
      <c r="C198" s="1073"/>
      <c r="D198" s="1007"/>
      <c r="E198" s="280">
        <f>$E$197</f>
        <v>0</v>
      </c>
      <c r="F198" s="204">
        <f>$F$197</f>
        <v>0</v>
      </c>
      <c r="G198" s="205">
        <f>$G$197+$E$198</f>
        <v>0</v>
      </c>
      <c r="H198" s="281">
        <f>$H$197+$F$198</f>
        <v>0</v>
      </c>
      <c r="I198" s="205">
        <f>$I$197+$G$198</f>
        <v>0</v>
      </c>
      <c r="J198" s="281">
        <f>$J$197+$H$198</f>
        <v>0</v>
      </c>
      <c r="K198" s="205">
        <f>$K$197+$I$198</f>
        <v>0</v>
      </c>
      <c r="L198" s="281">
        <f>$L$197+$J$198</f>
        <v>0</v>
      </c>
      <c r="M198" s="205">
        <f>$M$197+$K$198</f>
        <v>0</v>
      </c>
      <c r="N198" s="281">
        <f>$N$197+$L$198</f>
        <v>0</v>
      </c>
      <c r="O198" s="205">
        <f>$O$197+$M$198</f>
        <v>0</v>
      </c>
      <c r="P198" s="281">
        <f>$P$197+$N$198</f>
        <v>0</v>
      </c>
      <c r="Q198" s="205">
        <f>$Q$197+$O$198</f>
        <v>1</v>
      </c>
      <c r="R198" s="281">
        <f>$R$197+$P$198</f>
        <v>0</v>
      </c>
      <c r="S198" s="205">
        <f>$S$197+$Q$198</f>
        <v>1</v>
      </c>
      <c r="T198" s="281">
        <f>$T$197+$R$198</f>
        <v>0</v>
      </c>
      <c r="U198" s="205">
        <f>$U$197+$S$198</f>
        <v>1</v>
      </c>
      <c r="V198" s="281">
        <f>$V$197+$T$198</f>
        <v>0</v>
      </c>
      <c r="W198" s="205">
        <f>$W$197+$U$198</f>
        <v>1</v>
      </c>
      <c r="X198" s="281">
        <f>$X$197+$V$198</f>
        <v>0</v>
      </c>
      <c r="Y198" s="205">
        <f>$Y$197+$W$198</f>
        <v>1</v>
      </c>
      <c r="Z198" s="281">
        <f>$Z$197+$X$198</f>
        <v>0</v>
      </c>
      <c r="AA198" s="205">
        <f>$AA$197+$Y$198</f>
        <v>1</v>
      </c>
      <c r="AB198" s="281">
        <f>$AB$197+$Z$198</f>
        <v>0</v>
      </c>
    </row>
    <row r="199" spans="1:32" ht="15" customHeight="1" thickBot="1">
      <c r="A199" s="219">
        <v>1</v>
      </c>
      <c r="B199" s="1069" t="str">
        <f>'06.01-SUBESTAÇÃO E DISTRIBUIÇÃO'!B$107</f>
        <v>06.06.100.05</v>
      </c>
      <c r="C199" s="1073" t="str">
        <f>'06.01-SUBESTAÇÃO E DISTRIBUIÇÃO'!$C$107</f>
        <v xml:space="preserve">CABO DE COBRE FLEXÍVEL ISOLADO, 25 MM², 0,6/1,0 KV, PARA CIRCUITOS TERMINAIS - FORNECIMENTO E INSTALAÇÃO. </v>
      </c>
      <c r="D199" s="1007">
        <f>'06.01-SUBESTAÇÃO E DISTRIBUIÇÃO'!$H$107</f>
        <v>0</v>
      </c>
      <c r="E199" s="272"/>
      <c r="F199" s="202">
        <f>$E$199*$D$199</f>
        <v>0</v>
      </c>
      <c r="G199" s="203"/>
      <c r="H199" s="279">
        <f>$G$199*$D$199</f>
        <v>0</v>
      </c>
      <c r="I199" s="203"/>
      <c r="J199" s="279">
        <f>$I$199*$D$199</f>
        <v>0</v>
      </c>
      <c r="K199" s="203"/>
      <c r="L199" s="279">
        <f>$K$199*$D$199</f>
        <v>0</v>
      </c>
      <c r="M199" s="203"/>
      <c r="N199" s="279">
        <f>$M$199*$D$199</f>
        <v>0</v>
      </c>
      <c r="O199" s="203"/>
      <c r="P199" s="279">
        <f>$O$199*$D$199</f>
        <v>0</v>
      </c>
      <c r="Q199" s="203">
        <v>1</v>
      </c>
      <c r="R199" s="279">
        <f>$Q$199*$D$199</f>
        <v>0</v>
      </c>
      <c r="S199" s="203"/>
      <c r="T199" s="279">
        <f>$S$199*$D$199</f>
        <v>0</v>
      </c>
      <c r="U199" s="203"/>
      <c r="V199" s="279">
        <f>$U$199*$D$199</f>
        <v>0</v>
      </c>
      <c r="W199" s="203"/>
      <c r="X199" s="279">
        <f>$W$199*$D$199</f>
        <v>0</v>
      </c>
      <c r="Y199" s="203"/>
      <c r="Z199" s="279">
        <f>$Y$199*$D$199</f>
        <v>0</v>
      </c>
      <c r="AA199" s="203"/>
      <c r="AB199" s="279">
        <f>$AA$199*$D$199</f>
        <v>0</v>
      </c>
      <c r="AF199" s="219" t="s">
        <v>3062</v>
      </c>
    </row>
    <row r="200" spans="1:32" ht="15" customHeight="1" thickBot="1">
      <c r="A200" s="219">
        <v>2</v>
      </c>
      <c r="B200" s="1069"/>
      <c r="C200" s="1073"/>
      <c r="D200" s="1007"/>
      <c r="E200" s="280">
        <f>$E$199</f>
        <v>0</v>
      </c>
      <c r="F200" s="204">
        <f>$F$199</f>
        <v>0</v>
      </c>
      <c r="G200" s="205">
        <f>$G$199+$E$200</f>
        <v>0</v>
      </c>
      <c r="H200" s="281">
        <f>$H$199+$F$200</f>
        <v>0</v>
      </c>
      <c r="I200" s="205">
        <f>$I$199+$G$200</f>
        <v>0</v>
      </c>
      <c r="J200" s="281">
        <f>$J$199+$H$200</f>
        <v>0</v>
      </c>
      <c r="K200" s="205">
        <f>$K$199+$I$200</f>
        <v>0</v>
      </c>
      <c r="L200" s="281">
        <f>$L$199+$J$200</f>
        <v>0</v>
      </c>
      <c r="M200" s="205">
        <f>$M$199+$K$200</f>
        <v>0</v>
      </c>
      <c r="N200" s="281">
        <f>$N$199+$L$200</f>
        <v>0</v>
      </c>
      <c r="O200" s="205">
        <f>$O$199+$M$200</f>
        <v>0</v>
      </c>
      <c r="P200" s="281">
        <f>$P$199+$N$200</f>
        <v>0</v>
      </c>
      <c r="Q200" s="205">
        <f>$Q$199+$O$200</f>
        <v>1</v>
      </c>
      <c r="R200" s="281">
        <f>$R$199+$P$200</f>
        <v>0</v>
      </c>
      <c r="S200" s="205">
        <f>$S$199+$Q$200</f>
        <v>1</v>
      </c>
      <c r="T200" s="281">
        <f>$T$199+$R$200</f>
        <v>0</v>
      </c>
      <c r="U200" s="205">
        <f>$U$199+$S$200</f>
        <v>1</v>
      </c>
      <c r="V200" s="281">
        <f>$V$199+$T$200</f>
        <v>0</v>
      </c>
      <c r="W200" s="205">
        <f>$W$199+$U$200</f>
        <v>1</v>
      </c>
      <c r="X200" s="281">
        <f>$X$199+$V$200</f>
        <v>0</v>
      </c>
      <c r="Y200" s="205">
        <f>$Y$199+$W$200</f>
        <v>1</v>
      </c>
      <c r="Z200" s="281">
        <f>$Z$199+$X$200</f>
        <v>0</v>
      </c>
      <c r="AA200" s="205">
        <f>$AA$199+$Y$200</f>
        <v>1</v>
      </c>
      <c r="AB200" s="281">
        <f>$AB$199+$Z$200</f>
        <v>0</v>
      </c>
    </row>
    <row r="201" spans="1:32" ht="15" customHeight="1" thickBot="1">
      <c r="A201" s="219">
        <v>1</v>
      </c>
      <c r="B201" s="1069" t="str">
        <f>'06.01-SUBESTAÇÃO E DISTRIBUIÇÃO'!B$108</f>
        <v>06.06.100.06</v>
      </c>
      <c r="C201" s="1073" t="str">
        <f>'06.01-SUBESTAÇÃO E DISTRIBUIÇÃO'!$C$108</f>
        <v>CABO DE COBRE FLEXÍVEL ISOLADO, 70 MM², 0,6/1,0 KV, PARA CIRCUITOS TERMINAIS - FORNECIMENTO E INSTALAÇÃO.</v>
      </c>
      <c r="D201" s="1007">
        <f>'06.01-SUBESTAÇÃO E DISTRIBUIÇÃO'!$H$108</f>
        <v>0</v>
      </c>
      <c r="E201" s="272"/>
      <c r="F201" s="202">
        <f>$E$201*$D$201</f>
        <v>0</v>
      </c>
      <c r="G201" s="203"/>
      <c r="H201" s="279">
        <f>$G$201*$D$201</f>
        <v>0</v>
      </c>
      <c r="I201" s="203"/>
      <c r="J201" s="279">
        <f>$I$201*$D$201</f>
        <v>0</v>
      </c>
      <c r="K201" s="203"/>
      <c r="L201" s="279">
        <f>$K$201*$D$201</f>
        <v>0</v>
      </c>
      <c r="M201" s="203"/>
      <c r="N201" s="279">
        <f>$M$201*$D$201</f>
        <v>0</v>
      </c>
      <c r="O201" s="203"/>
      <c r="P201" s="279">
        <f>$O$201*$D$201</f>
        <v>0</v>
      </c>
      <c r="Q201" s="203">
        <v>1</v>
      </c>
      <c r="R201" s="279">
        <f>$Q$201*$D$201</f>
        <v>0</v>
      </c>
      <c r="S201" s="203"/>
      <c r="T201" s="279">
        <f>$S$201*$D$201</f>
        <v>0</v>
      </c>
      <c r="U201" s="203"/>
      <c r="V201" s="279">
        <f>$U$201*$D$201</f>
        <v>0</v>
      </c>
      <c r="W201" s="203"/>
      <c r="X201" s="279">
        <f>$W$201*$D$201</f>
        <v>0</v>
      </c>
      <c r="Y201" s="203"/>
      <c r="Z201" s="279">
        <f>$Y$201*$D$201</f>
        <v>0</v>
      </c>
      <c r="AA201" s="203"/>
      <c r="AB201" s="279">
        <f>$AA$201*$D$201</f>
        <v>0</v>
      </c>
      <c r="AF201" s="219" t="s">
        <v>3063</v>
      </c>
    </row>
    <row r="202" spans="1:32" ht="15" customHeight="1" thickBot="1">
      <c r="A202" s="219">
        <v>2</v>
      </c>
      <c r="B202" s="1069"/>
      <c r="C202" s="1073"/>
      <c r="D202" s="1007"/>
      <c r="E202" s="280">
        <f>$E$201</f>
        <v>0</v>
      </c>
      <c r="F202" s="204">
        <f>$F$201</f>
        <v>0</v>
      </c>
      <c r="G202" s="205">
        <f>$G$201+$E$202</f>
        <v>0</v>
      </c>
      <c r="H202" s="281">
        <f>$H$201+$F$202</f>
        <v>0</v>
      </c>
      <c r="I202" s="205">
        <f>$I$201+$G$202</f>
        <v>0</v>
      </c>
      <c r="J202" s="281">
        <f>$J$201+$H$202</f>
        <v>0</v>
      </c>
      <c r="K202" s="205">
        <f>$K$201+$I$202</f>
        <v>0</v>
      </c>
      <c r="L202" s="281">
        <f>$L$201+$J$202</f>
        <v>0</v>
      </c>
      <c r="M202" s="205">
        <f>$M$201+$K$202</f>
        <v>0</v>
      </c>
      <c r="N202" s="281">
        <f>$N$201+$L$202</f>
        <v>0</v>
      </c>
      <c r="O202" s="205">
        <f>$O$201+$M$202</f>
        <v>0</v>
      </c>
      <c r="P202" s="281">
        <f>$P$201+$N$202</f>
        <v>0</v>
      </c>
      <c r="Q202" s="205">
        <f>$Q$201+$O$202</f>
        <v>1</v>
      </c>
      <c r="R202" s="281">
        <f>$R$201+$P$202</f>
        <v>0</v>
      </c>
      <c r="S202" s="205">
        <f>$S$201+$Q$202</f>
        <v>1</v>
      </c>
      <c r="T202" s="281">
        <f>$T$201+$R$202</f>
        <v>0</v>
      </c>
      <c r="U202" s="205">
        <f>$U$201+$S$202</f>
        <v>1</v>
      </c>
      <c r="V202" s="281">
        <f>$V$201+$T$202</f>
        <v>0</v>
      </c>
      <c r="W202" s="205">
        <f>$W$201+$U$202</f>
        <v>1</v>
      </c>
      <c r="X202" s="281">
        <f>$X$201+$V$202</f>
        <v>0</v>
      </c>
      <c r="Y202" s="205">
        <f>$Y$201+$W$202</f>
        <v>1</v>
      </c>
      <c r="Z202" s="281">
        <f>$Z$201+$X$202</f>
        <v>0</v>
      </c>
      <c r="AA202" s="205">
        <f>$AA$201+$Y$202</f>
        <v>1</v>
      </c>
      <c r="AB202" s="281">
        <f>$AB$201+$Z$202</f>
        <v>0</v>
      </c>
    </row>
    <row r="203" spans="1:32" ht="15" customHeight="1" thickBot="1">
      <c r="A203" s="219">
        <v>1</v>
      </c>
      <c r="B203" s="1069" t="str">
        <f>'06.01-SUBESTAÇÃO E DISTRIBUIÇÃO'!B$109</f>
        <v>06.06.100.07</v>
      </c>
      <c r="C203" s="1073" t="str">
        <f>'06.01-SUBESTAÇÃO E DISTRIBUIÇÃO'!$C$109</f>
        <v>CABO DE COBRE FLEXÍVEL ISOLADO, 120 MM², 0,6/1,0 KV, PARA CIRCUITOS TERMINAIS - FORNECIMENTO E INSTALAÇÃO.</v>
      </c>
      <c r="D203" s="1007">
        <f>'06.01-SUBESTAÇÃO E DISTRIBUIÇÃO'!$H$109</f>
        <v>0</v>
      </c>
      <c r="E203" s="272"/>
      <c r="F203" s="202">
        <f>$E$203*$D$203</f>
        <v>0</v>
      </c>
      <c r="G203" s="203"/>
      <c r="H203" s="279">
        <f>$G$203*$D$203</f>
        <v>0</v>
      </c>
      <c r="I203" s="203"/>
      <c r="J203" s="279">
        <f>$I$203*$D$203</f>
        <v>0</v>
      </c>
      <c r="K203" s="203"/>
      <c r="L203" s="279">
        <f>$K$203*$D$203</f>
        <v>0</v>
      </c>
      <c r="M203" s="203"/>
      <c r="N203" s="279">
        <f>$M$203*$D$203</f>
        <v>0</v>
      </c>
      <c r="O203" s="203"/>
      <c r="P203" s="279">
        <f>$O$203*$D$203</f>
        <v>0</v>
      </c>
      <c r="Q203" s="203">
        <v>1</v>
      </c>
      <c r="R203" s="279">
        <f>$Q$203*$D$203</f>
        <v>0</v>
      </c>
      <c r="S203" s="203"/>
      <c r="T203" s="279">
        <f>$S$203*$D$203</f>
        <v>0</v>
      </c>
      <c r="U203" s="203"/>
      <c r="V203" s="279">
        <f>$U$203*$D$203</f>
        <v>0</v>
      </c>
      <c r="W203" s="203"/>
      <c r="X203" s="279">
        <f>$W$203*$D$203</f>
        <v>0</v>
      </c>
      <c r="Y203" s="203"/>
      <c r="Z203" s="279">
        <f>$Y$203*$D$203</f>
        <v>0</v>
      </c>
      <c r="AA203" s="203"/>
      <c r="AB203" s="279">
        <f>$AA$203*$D$203</f>
        <v>0</v>
      </c>
      <c r="AF203" s="219" t="s">
        <v>3064</v>
      </c>
    </row>
    <row r="204" spans="1:32" ht="15" customHeight="1" thickBot="1">
      <c r="A204" s="219">
        <v>2</v>
      </c>
      <c r="B204" s="1069"/>
      <c r="C204" s="1073"/>
      <c r="D204" s="1007"/>
      <c r="E204" s="280">
        <f>$E$203</f>
        <v>0</v>
      </c>
      <c r="F204" s="204">
        <f>$F$203</f>
        <v>0</v>
      </c>
      <c r="G204" s="205">
        <f>$G$203+$E$204</f>
        <v>0</v>
      </c>
      <c r="H204" s="281">
        <f>$H$203+$F$204</f>
        <v>0</v>
      </c>
      <c r="I204" s="205">
        <f>$I$203+$G$204</f>
        <v>0</v>
      </c>
      <c r="J204" s="281">
        <f>$J$203+$H$204</f>
        <v>0</v>
      </c>
      <c r="K204" s="205">
        <f>$K$203+$I$204</f>
        <v>0</v>
      </c>
      <c r="L204" s="281">
        <f>$L$203+$J$204</f>
        <v>0</v>
      </c>
      <c r="M204" s="205">
        <f>$M$203+$K$204</f>
        <v>0</v>
      </c>
      <c r="N204" s="281">
        <f>$N$203+$L$204</f>
        <v>0</v>
      </c>
      <c r="O204" s="205">
        <f>$O$203+$M$204</f>
        <v>0</v>
      </c>
      <c r="P204" s="281">
        <f>$P$203+$N$204</f>
        <v>0</v>
      </c>
      <c r="Q204" s="205">
        <f>$Q$203+$O$204</f>
        <v>1</v>
      </c>
      <c r="R204" s="281">
        <f>$R$203+$P$204</f>
        <v>0</v>
      </c>
      <c r="S204" s="205">
        <f>$S$203+$Q$204</f>
        <v>1</v>
      </c>
      <c r="T204" s="281">
        <f>$T$203+$R$204</f>
        <v>0</v>
      </c>
      <c r="U204" s="205">
        <f>$U$203+$S$204</f>
        <v>1</v>
      </c>
      <c r="V204" s="281">
        <f>$V$203+$T$204</f>
        <v>0</v>
      </c>
      <c r="W204" s="205">
        <f>$W$203+$U$204</f>
        <v>1</v>
      </c>
      <c r="X204" s="281">
        <f>$X$203+$V$204</f>
        <v>0</v>
      </c>
      <c r="Y204" s="205">
        <f>$Y$203+$W$204</f>
        <v>1</v>
      </c>
      <c r="Z204" s="281">
        <f>$Z$203+$X$204</f>
        <v>0</v>
      </c>
      <c r="AA204" s="205">
        <f>$AA$203+$Y$204</f>
        <v>1</v>
      </c>
      <c r="AB204" s="281">
        <f>$AB$203+$Z$204</f>
        <v>0</v>
      </c>
    </row>
    <row r="205" spans="1:32" ht="15" customHeight="1" thickBot="1">
      <c r="B205" s="230" t="str">
        <f>'06.01-SUBESTAÇÃO E DISTRIBUIÇÃO'!B$110</f>
        <v>06.07.000</v>
      </c>
      <c r="C205" s="244" t="str">
        <f>'06.01-SUBESTAÇÃO E DISTRIBUIÇÃO'!$C$110</f>
        <v>BLOCO G</v>
      </c>
      <c r="D205" s="232">
        <f>'06.01-SUBESTAÇÃO E DISTRIBUIÇÃO'!$H$110</f>
        <v>0</v>
      </c>
      <c r="E205" s="282"/>
      <c r="F205" s="283"/>
      <c r="G205" s="284"/>
      <c r="H205" s="285"/>
      <c r="I205" s="284"/>
      <c r="J205" s="285"/>
      <c r="K205" s="284"/>
      <c r="L205" s="285"/>
      <c r="M205" s="284"/>
      <c r="N205" s="285"/>
      <c r="O205" s="284"/>
      <c r="P205" s="285"/>
      <c r="Q205" s="284"/>
      <c r="R205" s="285"/>
      <c r="S205" s="284"/>
      <c r="T205" s="285"/>
      <c r="U205" s="284"/>
      <c r="V205" s="285"/>
      <c r="W205" s="284"/>
      <c r="X205" s="285"/>
      <c r="Y205" s="284"/>
      <c r="Z205" s="285"/>
      <c r="AA205" s="284"/>
      <c r="AB205" s="285"/>
      <c r="AF205" s="312" t="s">
        <v>1418</v>
      </c>
    </row>
    <row r="206" spans="1:32" ht="15" customHeight="1" thickBot="1">
      <c r="A206" s="219">
        <v>1</v>
      </c>
      <c r="B206" s="1069" t="str">
        <f>'06.01-SUBESTAÇÃO E DISTRIBUIÇÃO'!B$111</f>
        <v>06.07.100.01</v>
      </c>
      <c r="C206" s="1073" t="str">
        <f>'06.01-SUBESTAÇÃO E DISTRIBUIÇÃO'!$C$111</f>
        <v>ELETRODUTO DE AÇO GALVANIZADO PESADO, DIÂMETRO DE 25MM (1"), INSTALAÇÃO APARENTE OU SOBRE FORRO COM ABRAÇADEIRA METÁLICA DE CUNHA, TIPO "D", INCLUSIVE ACESSÓRIOS PARA FIXAÇÃO E CONEXÕES</v>
      </c>
      <c r="D206" s="1007">
        <f>'06.01-SUBESTAÇÃO E DISTRIBUIÇÃO'!$H$111</f>
        <v>0</v>
      </c>
      <c r="E206" s="272"/>
      <c r="F206" s="202">
        <f>$E$206*$D$206</f>
        <v>0</v>
      </c>
      <c r="G206" s="203"/>
      <c r="H206" s="279">
        <f>$G$206*$D$206</f>
        <v>0</v>
      </c>
      <c r="I206" s="203"/>
      <c r="J206" s="279">
        <f>$I$206*$D$206</f>
        <v>0</v>
      </c>
      <c r="K206" s="203"/>
      <c r="L206" s="279">
        <f>$K$206*$D$206</f>
        <v>0</v>
      </c>
      <c r="M206" s="203"/>
      <c r="N206" s="279">
        <f>$M$206*$D$206</f>
        <v>0</v>
      </c>
      <c r="O206" s="203"/>
      <c r="P206" s="279">
        <f>$O$206*$D$206</f>
        <v>0</v>
      </c>
      <c r="Q206" s="203">
        <v>1</v>
      </c>
      <c r="R206" s="279">
        <f>$Q$206*$D$206</f>
        <v>0</v>
      </c>
      <c r="S206" s="203"/>
      <c r="T206" s="279">
        <f>$S$206*$D$206</f>
        <v>0</v>
      </c>
      <c r="U206" s="203"/>
      <c r="V206" s="279">
        <f>$U$206*$D$206</f>
        <v>0</v>
      </c>
      <c r="W206" s="203"/>
      <c r="X206" s="279">
        <f>$W$206*$D$206</f>
        <v>0</v>
      </c>
      <c r="Y206" s="203"/>
      <c r="Z206" s="279">
        <f>$Y$206*$D$206</f>
        <v>0</v>
      </c>
      <c r="AA206" s="203"/>
      <c r="AB206" s="279">
        <f>$AA$206*$D$206</f>
        <v>0</v>
      </c>
      <c r="AF206" s="219" t="s">
        <v>3065</v>
      </c>
    </row>
    <row r="207" spans="1:32" ht="15" customHeight="1" thickBot="1">
      <c r="A207" s="219">
        <v>2</v>
      </c>
      <c r="B207" s="1069"/>
      <c r="C207" s="1073"/>
      <c r="D207" s="1007"/>
      <c r="E207" s="280">
        <f>$E$206</f>
        <v>0</v>
      </c>
      <c r="F207" s="204">
        <f>$F$206</f>
        <v>0</v>
      </c>
      <c r="G207" s="205">
        <f>$G$206+$E$207</f>
        <v>0</v>
      </c>
      <c r="H207" s="281">
        <f>$H$206+$F$207</f>
        <v>0</v>
      </c>
      <c r="I207" s="205">
        <f>$I$206+$G$207</f>
        <v>0</v>
      </c>
      <c r="J207" s="281">
        <f>$J$206+$H$207</f>
        <v>0</v>
      </c>
      <c r="K207" s="205">
        <f>$K$206+$I$207</f>
        <v>0</v>
      </c>
      <c r="L207" s="281">
        <f>$L$206+$J$207</f>
        <v>0</v>
      </c>
      <c r="M207" s="205">
        <f>$M$206+$K$207</f>
        <v>0</v>
      </c>
      <c r="N207" s="281">
        <f>$N$206+$L$207</f>
        <v>0</v>
      </c>
      <c r="O207" s="205">
        <f>$O$206+$M$207</f>
        <v>0</v>
      </c>
      <c r="P207" s="281">
        <f>$P$206+$N$207</f>
        <v>0</v>
      </c>
      <c r="Q207" s="205">
        <f>$Q$206+$O$207</f>
        <v>1</v>
      </c>
      <c r="R207" s="281">
        <f>$R$206+$P$207</f>
        <v>0</v>
      </c>
      <c r="S207" s="205">
        <f>$S$206+$Q$207</f>
        <v>1</v>
      </c>
      <c r="T207" s="281">
        <f>$T$206+$R$207</f>
        <v>0</v>
      </c>
      <c r="U207" s="205">
        <f>$U$206+$S$207</f>
        <v>1</v>
      </c>
      <c r="V207" s="281">
        <f>$V$206+$T$207</f>
        <v>0</v>
      </c>
      <c r="W207" s="205">
        <f>$W$206+$U$207</f>
        <v>1</v>
      </c>
      <c r="X207" s="281">
        <f>$X$206+$V$207</f>
        <v>0</v>
      </c>
      <c r="Y207" s="205">
        <f>$Y$206+$W$207</f>
        <v>1</v>
      </c>
      <c r="Z207" s="281">
        <f>$Z$206+$X$207</f>
        <v>0</v>
      </c>
      <c r="AA207" s="205">
        <f>$AA$206+$Y$207</f>
        <v>1</v>
      </c>
      <c r="AB207" s="281">
        <f>$AB$206+$Z$207</f>
        <v>0</v>
      </c>
    </row>
    <row r="208" spans="1:32" ht="15" customHeight="1" thickBot="1">
      <c r="A208" s="219">
        <v>1</v>
      </c>
      <c r="B208" s="1069" t="str">
        <f>'06.01-SUBESTAÇÃO E DISTRIBUIÇÃO'!B$112</f>
        <v>06.07.100.02</v>
      </c>
      <c r="C208" s="1073" t="str">
        <f>'06.01-SUBESTAÇÃO E DISTRIBUIÇÃO'!$C$112</f>
        <v>CONDULETE DE ALUMÍNIO, TIPO X, PARA ELETRODUTO DE AÇO GALVANIZADO DN 25 MM (1''), APARENTE - FORNECIMENTO E INSTALAÇÃO. AF_01/2026</v>
      </c>
      <c r="D208" s="1007">
        <f>'06.01-SUBESTAÇÃO E DISTRIBUIÇÃO'!$H$112</f>
        <v>0</v>
      </c>
      <c r="E208" s="272"/>
      <c r="F208" s="202">
        <f>$E$208*$D$208</f>
        <v>0</v>
      </c>
      <c r="G208" s="203"/>
      <c r="H208" s="279">
        <f>$G$208*$D$208</f>
        <v>0</v>
      </c>
      <c r="I208" s="203"/>
      <c r="J208" s="279">
        <f>$I$208*$D$208</f>
        <v>0</v>
      </c>
      <c r="K208" s="203"/>
      <c r="L208" s="279">
        <f>$K$208*$D$208</f>
        <v>0</v>
      </c>
      <c r="M208" s="203"/>
      <c r="N208" s="279">
        <f>$M$208*$D$208</f>
        <v>0</v>
      </c>
      <c r="O208" s="203"/>
      <c r="P208" s="279">
        <f>$O$208*$D$208</f>
        <v>0</v>
      </c>
      <c r="Q208" s="203">
        <v>1</v>
      </c>
      <c r="R208" s="279">
        <f>$Q$208*$D$208</f>
        <v>0</v>
      </c>
      <c r="S208" s="203"/>
      <c r="T208" s="279">
        <f>$S$208*$D$208</f>
        <v>0</v>
      </c>
      <c r="U208" s="203"/>
      <c r="V208" s="279">
        <f>$U$208*$D$208</f>
        <v>0</v>
      </c>
      <c r="W208" s="203"/>
      <c r="X208" s="279">
        <f>$W$208*$D$208</f>
        <v>0</v>
      </c>
      <c r="Y208" s="203"/>
      <c r="Z208" s="279">
        <f>$Y$208*$D$208</f>
        <v>0</v>
      </c>
      <c r="AA208" s="203"/>
      <c r="AB208" s="279">
        <f>$AA$208*$D$208</f>
        <v>0</v>
      </c>
      <c r="AF208" s="219" t="s">
        <v>3066</v>
      </c>
    </row>
    <row r="209" spans="1:32" ht="15" customHeight="1" thickBot="1">
      <c r="A209" s="219">
        <v>2</v>
      </c>
      <c r="B209" s="1069"/>
      <c r="C209" s="1073"/>
      <c r="D209" s="1007"/>
      <c r="E209" s="280">
        <f>$E$208</f>
        <v>0</v>
      </c>
      <c r="F209" s="204">
        <f>$F$208</f>
        <v>0</v>
      </c>
      <c r="G209" s="205">
        <f>$G$208+$E$209</f>
        <v>0</v>
      </c>
      <c r="H209" s="281">
        <f>$H$208+$F$209</f>
        <v>0</v>
      </c>
      <c r="I209" s="205">
        <f>$I$208+$G$209</f>
        <v>0</v>
      </c>
      <c r="J209" s="281">
        <f>$J$208+$H$209</f>
        <v>0</v>
      </c>
      <c r="K209" s="205">
        <f>$K$208+$I$209</f>
        <v>0</v>
      </c>
      <c r="L209" s="281">
        <f>$L$208+$J$209</f>
        <v>0</v>
      </c>
      <c r="M209" s="205">
        <f>$M$208+$K$209</f>
        <v>0</v>
      </c>
      <c r="N209" s="281">
        <f>$N$208+$L$209</f>
        <v>0</v>
      </c>
      <c r="O209" s="205">
        <f>$O$208+$M$209</f>
        <v>0</v>
      </c>
      <c r="P209" s="281">
        <f>$P$208+$N$209</f>
        <v>0</v>
      </c>
      <c r="Q209" s="205">
        <f>$Q$208+$O$209</f>
        <v>1</v>
      </c>
      <c r="R209" s="281">
        <f>$R$208+$P$209</f>
        <v>0</v>
      </c>
      <c r="S209" s="205">
        <f>$S$208+$Q$209</f>
        <v>1</v>
      </c>
      <c r="T209" s="281">
        <f>$T$208+$R$209</f>
        <v>0</v>
      </c>
      <c r="U209" s="205">
        <f>$U$208+$S$209</f>
        <v>1</v>
      </c>
      <c r="V209" s="281">
        <f>$V$208+$T$209</f>
        <v>0</v>
      </c>
      <c r="W209" s="205">
        <f>$W$208+$U$209</f>
        <v>1</v>
      </c>
      <c r="X209" s="281">
        <f>$X$208+$V$209</f>
        <v>0</v>
      </c>
      <c r="Y209" s="205">
        <f>$Y$208+$W$209</f>
        <v>1</v>
      </c>
      <c r="Z209" s="281">
        <f>$Z$208+$X$209</f>
        <v>0</v>
      </c>
      <c r="AA209" s="205">
        <f>$AA$208+$Y$209</f>
        <v>1</v>
      </c>
      <c r="AB209" s="281">
        <f>$AB$208+$Z$209</f>
        <v>0</v>
      </c>
    </row>
    <row r="210" spans="1:32" ht="15" customHeight="1" thickBot="1">
      <c r="A210" s="219">
        <v>1</v>
      </c>
      <c r="B210" s="1069" t="str">
        <f>'06.01-SUBESTAÇÃO E DISTRIBUIÇÃO'!B$113</f>
        <v>06.07.100.03</v>
      </c>
      <c r="C210" s="1073" t="str">
        <f>'06.01-SUBESTAÇÃO E DISTRIBUIÇÃO'!$C$113</f>
        <v>Cabo de cobre isolado HEPR (XLPE), rigido, 10mm², 1kv / 90º C</v>
      </c>
      <c r="D210" s="1007">
        <f>'06.01-SUBESTAÇÃO E DISTRIBUIÇÃO'!$H$113</f>
        <v>0</v>
      </c>
      <c r="E210" s="272"/>
      <c r="F210" s="202">
        <f>$E$210*$D$210</f>
        <v>0</v>
      </c>
      <c r="G210" s="203"/>
      <c r="H210" s="279">
        <f>$G$210*$D$210</f>
        <v>0</v>
      </c>
      <c r="I210" s="203"/>
      <c r="J210" s="279">
        <f>$I$210*$D$210</f>
        <v>0</v>
      </c>
      <c r="K210" s="203"/>
      <c r="L210" s="279">
        <f>$K$210*$D$210</f>
        <v>0</v>
      </c>
      <c r="M210" s="203"/>
      <c r="N210" s="279">
        <f>$M$210*$D$210</f>
        <v>0</v>
      </c>
      <c r="O210" s="203"/>
      <c r="P210" s="279">
        <f>$O$210*$D$210</f>
        <v>0</v>
      </c>
      <c r="Q210" s="203">
        <v>1</v>
      </c>
      <c r="R210" s="279">
        <f>$Q$210*$D$210</f>
        <v>0</v>
      </c>
      <c r="S210" s="203"/>
      <c r="T210" s="279">
        <f>$S$210*$D$210</f>
        <v>0</v>
      </c>
      <c r="U210" s="203"/>
      <c r="V210" s="279">
        <f>$U$210*$D$210</f>
        <v>0</v>
      </c>
      <c r="W210" s="203"/>
      <c r="X210" s="279">
        <f>$W$210*$D$210</f>
        <v>0</v>
      </c>
      <c r="Y210" s="203"/>
      <c r="Z210" s="279">
        <f>$Y$210*$D$210</f>
        <v>0</v>
      </c>
      <c r="AA210" s="203"/>
      <c r="AB210" s="279">
        <f>$AA$210*$D$210</f>
        <v>0</v>
      </c>
      <c r="AF210" s="219" t="s">
        <v>3067</v>
      </c>
    </row>
    <row r="211" spans="1:32" ht="15" customHeight="1" thickBot="1">
      <c r="A211" s="219">
        <v>2</v>
      </c>
      <c r="B211" s="1069"/>
      <c r="C211" s="1073"/>
      <c r="D211" s="1007"/>
      <c r="E211" s="280">
        <f>$E$210</f>
        <v>0</v>
      </c>
      <c r="F211" s="204">
        <f>$F$210</f>
        <v>0</v>
      </c>
      <c r="G211" s="205">
        <f>$G$210+$E$211</f>
        <v>0</v>
      </c>
      <c r="H211" s="281">
        <f>$H$210+$F$211</f>
        <v>0</v>
      </c>
      <c r="I211" s="205">
        <f>$I$210+$G$211</f>
        <v>0</v>
      </c>
      <c r="J211" s="281">
        <f>$J$210+$H$211</f>
        <v>0</v>
      </c>
      <c r="K211" s="205">
        <f>$K$210+$I$211</f>
        <v>0</v>
      </c>
      <c r="L211" s="281">
        <f>$L$210+$J$211</f>
        <v>0</v>
      </c>
      <c r="M211" s="205">
        <f>$M$210+$K$211</f>
        <v>0</v>
      </c>
      <c r="N211" s="281">
        <f>$N$210+$L$211</f>
        <v>0</v>
      </c>
      <c r="O211" s="205">
        <f>$O$210+$M$211</f>
        <v>0</v>
      </c>
      <c r="P211" s="281">
        <f>$P$210+$N$211</f>
        <v>0</v>
      </c>
      <c r="Q211" s="205">
        <f>$Q$210+$O$211</f>
        <v>1</v>
      </c>
      <c r="R211" s="281">
        <f>$R$210+$P$211</f>
        <v>0</v>
      </c>
      <c r="S211" s="205">
        <f>$S$210+$Q$211</f>
        <v>1</v>
      </c>
      <c r="T211" s="281">
        <f>$T$210+$R$211</f>
        <v>0</v>
      </c>
      <c r="U211" s="205">
        <f>$U$210+$S$211</f>
        <v>1</v>
      </c>
      <c r="V211" s="281">
        <f>$V$210+$T$211</f>
        <v>0</v>
      </c>
      <c r="W211" s="205">
        <f>$W$210+$U$211</f>
        <v>1</v>
      </c>
      <c r="X211" s="281">
        <f>$X$210+$V$211</f>
        <v>0</v>
      </c>
      <c r="Y211" s="205">
        <f>$Y$210+$W$211</f>
        <v>1</v>
      </c>
      <c r="Z211" s="281">
        <f>$Z$210+$X$211</f>
        <v>0</v>
      </c>
      <c r="AA211" s="205">
        <f>$AA$210+$Y$211</f>
        <v>1</v>
      </c>
      <c r="AB211" s="281">
        <f>$AB$210+$Z$211</f>
        <v>0</v>
      </c>
    </row>
    <row r="212" spans="1:32" ht="15" customHeight="1" thickBot="1">
      <c r="B212" s="230" t="str">
        <f>'06.01-SUBESTAÇÃO E DISTRIBUIÇÃO'!B$114</f>
        <v>06.08.000</v>
      </c>
      <c r="C212" s="244" t="str">
        <f>'06.01-SUBESTAÇÃO E DISTRIBUIÇÃO'!$C$114</f>
        <v>BLOCO H</v>
      </c>
      <c r="D212" s="232">
        <f>'06.01-SUBESTAÇÃO E DISTRIBUIÇÃO'!$H$114</f>
        <v>0</v>
      </c>
      <c r="E212" s="282"/>
      <c r="F212" s="283"/>
      <c r="G212" s="284"/>
      <c r="H212" s="285"/>
      <c r="I212" s="284"/>
      <c r="J212" s="285"/>
      <c r="K212" s="284"/>
      <c r="L212" s="285"/>
      <c r="M212" s="284"/>
      <c r="N212" s="285"/>
      <c r="O212" s="284"/>
      <c r="P212" s="285"/>
      <c r="Q212" s="284"/>
      <c r="R212" s="285"/>
      <c r="S212" s="284"/>
      <c r="T212" s="285"/>
      <c r="U212" s="284"/>
      <c r="V212" s="285"/>
      <c r="W212" s="284"/>
      <c r="X212" s="285"/>
      <c r="Y212" s="284"/>
      <c r="Z212" s="285"/>
      <c r="AA212" s="284"/>
      <c r="AB212" s="285"/>
      <c r="AF212" s="312" t="s">
        <v>1419</v>
      </c>
    </row>
    <row r="213" spans="1:32" ht="15" customHeight="1" thickBot="1">
      <c r="A213" s="219">
        <v>1</v>
      </c>
      <c r="B213" s="1069" t="str">
        <f>'06.01-SUBESTAÇÃO E DISTRIBUIÇÃO'!B$115</f>
        <v>06.08.100.01</v>
      </c>
      <c r="C213" s="1073" t="str">
        <f>'06.01-SUBESTAÇÃO E DISTRIBUIÇÃO'!$C$115</f>
        <v>ELETRODUTO RIGIDO, EM AÇO GALVANIZADO, TIPO PESADO, ESPESSURA DA PAREDE =&gt; 2,0MM, DN = 1 1/2", FORNECIMENTO E INSTALAÇÃO</v>
      </c>
      <c r="D213" s="1007">
        <f>'06.01-SUBESTAÇÃO E DISTRIBUIÇÃO'!$H$115</f>
        <v>0</v>
      </c>
      <c r="E213" s="272"/>
      <c r="F213" s="202">
        <f>$E$213*$D$213</f>
        <v>0</v>
      </c>
      <c r="G213" s="203"/>
      <c r="H213" s="279">
        <f>$G$213*$D$213</f>
        <v>0</v>
      </c>
      <c r="I213" s="203"/>
      <c r="J213" s="279">
        <f>$I$213*$D$213</f>
        <v>0</v>
      </c>
      <c r="K213" s="203"/>
      <c r="L213" s="279">
        <f>$K$213*$D$213</f>
        <v>0</v>
      </c>
      <c r="M213" s="203"/>
      <c r="N213" s="279">
        <f>$M$213*$D$213</f>
        <v>0</v>
      </c>
      <c r="O213" s="203"/>
      <c r="P213" s="279">
        <f>$O$213*$D$213</f>
        <v>0</v>
      </c>
      <c r="Q213" s="203"/>
      <c r="R213" s="279">
        <f>$Q$213*$D$213</f>
        <v>0</v>
      </c>
      <c r="S213" s="203">
        <v>1</v>
      </c>
      <c r="T213" s="279">
        <f>$S$213*$D$213</f>
        <v>0</v>
      </c>
      <c r="U213" s="203"/>
      <c r="V213" s="279">
        <f>$U$213*$D$213</f>
        <v>0</v>
      </c>
      <c r="W213" s="203"/>
      <c r="X213" s="279">
        <f>$W$213*$D$213</f>
        <v>0</v>
      </c>
      <c r="Y213" s="203"/>
      <c r="Z213" s="279">
        <f>$Y$213*$D$213</f>
        <v>0</v>
      </c>
      <c r="AA213" s="203"/>
      <c r="AB213" s="279">
        <f>$AA$213*$D$213</f>
        <v>0</v>
      </c>
      <c r="AF213" s="219" t="s">
        <v>3068</v>
      </c>
    </row>
    <row r="214" spans="1:32" ht="15" customHeight="1" thickBot="1">
      <c r="A214" s="219">
        <v>2</v>
      </c>
      <c r="B214" s="1069"/>
      <c r="C214" s="1073"/>
      <c r="D214" s="1007"/>
      <c r="E214" s="280">
        <f>$E$213</f>
        <v>0</v>
      </c>
      <c r="F214" s="204">
        <f>$F$213</f>
        <v>0</v>
      </c>
      <c r="G214" s="205">
        <f>$G$213+$E$214</f>
        <v>0</v>
      </c>
      <c r="H214" s="281">
        <f>$H$213+$F$214</f>
        <v>0</v>
      </c>
      <c r="I214" s="205">
        <f>$I$213+$G$214</f>
        <v>0</v>
      </c>
      <c r="J214" s="281">
        <f>$J$213+$H$214</f>
        <v>0</v>
      </c>
      <c r="K214" s="205">
        <f>$K$213+$I$214</f>
        <v>0</v>
      </c>
      <c r="L214" s="281">
        <f>$L$213+$J$214</f>
        <v>0</v>
      </c>
      <c r="M214" s="205">
        <f>$M$213+$K$214</f>
        <v>0</v>
      </c>
      <c r="N214" s="281">
        <f>$N$213+$L$214</f>
        <v>0</v>
      </c>
      <c r="O214" s="205">
        <f>$O$213+$M$214</f>
        <v>0</v>
      </c>
      <c r="P214" s="281">
        <f>$P$213+$N$214</f>
        <v>0</v>
      </c>
      <c r="Q214" s="205">
        <f>$Q$213+$O$214</f>
        <v>0</v>
      </c>
      <c r="R214" s="281">
        <f>$R$213+$P$214</f>
        <v>0</v>
      </c>
      <c r="S214" s="205">
        <f>$S$213+$Q$214</f>
        <v>1</v>
      </c>
      <c r="T214" s="281">
        <f>$T$213+$R$214</f>
        <v>0</v>
      </c>
      <c r="U214" s="205">
        <f>$U$213+$S$214</f>
        <v>1</v>
      </c>
      <c r="V214" s="281">
        <f>$V$213+$T$214</f>
        <v>0</v>
      </c>
      <c r="W214" s="205">
        <f>$W$213+$U$214</f>
        <v>1</v>
      </c>
      <c r="X214" s="281">
        <f>$X$213+$V$214</f>
        <v>0</v>
      </c>
      <c r="Y214" s="205">
        <f>$Y$213+$W$214</f>
        <v>1</v>
      </c>
      <c r="Z214" s="281">
        <f>$Z$213+$X$214</f>
        <v>0</v>
      </c>
      <c r="AA214" s="205">
        <f>$AA$213+$Y$214</f>
        <v>1</v>
      </c>
      <c r="AB214" s="281">
        <f>$AB$213+$Z$214</f>
        <v>0</v>
      </c>
    </row>
    <row r="215" spans="1:32" ht="15" customHeight="1" thickBot="1">
      <c r="A215" s="219">
        <v>1</v>
      </c>
      <c r="B215" s="1069" t="str">
        <f>'06.01-SUBESTAÇÃO E DISTRIBUIÇÃO'!B$116</f>
        <v>06.08.100.02</v>
      </c>
      <c r="C215" s="1073" t="str">
        <f>'06.01-SUBESTAÇÃO E DISTRIBUIÇÃO'!$C$116</f>
        <v>CONDULETE DE ALUMÍNIO, TIPO X, PARA ELETRODUTO DE AÇO GALVANIZADO DN 25 MM (1''), APARENTE - FORNECIMENTO E INSTALAÇÃO. AF_01/2026</v>
      </c>
      <c r="D215" s="1007">
        <f>'06.01-SUBESTAÇÃO E DISTRIBUIÇÃO'!$H$116</f>
        <v>0</v>
      </c>
      <c r="E215" s="272"/>
      <c r="F215" s="202">
        <f>$E$215*$D$215</f>
        <v>0</v>
      </c>
      <c r="G215" s="203"/>
      <c r="H215" s="279">
        <f>$G$215*$D$215</f>
        <v>0</v>
      </c>
      <c r="I215" s="203"/>
      <c r="J215" s="279">
        <f>$I$215*$D$215</f>
        <v>0</v>
      </c>
      <c r="K215" s="203"/>
      <c r="L215" s="279">
        <f>$K$215*$D$215</f>
        <v>0</v>
      </c>
      <c r="M215" s="203"/>
      <c r="N215" s="279">
        <f>$M$215*$D$215</f>
        <v>0</v>
      </c>
      <c r="O215" s="203"/>
      <c r="P215" s="279">
        <f>$O$215*$D$215</f>
        <v>0</v>
      </c>
      <c r="Q215" s="203"/>
      <c r="R215" s="279">
        <f>$Q$215*$D$215</f>
        <v>0</v>
      </c>
      <c r="S215" s="203">
        <v>1</v>
      </c>
      <c r="T215" s="279">
        <f>$S$215*$D$215</f>
        <v>0</v>
      </c>
      <c r="U215" s="203"/>
      <c r="V215" s="279">
        <f>$U$215*$D$215</f>
        <v>0</v>
      </c>
      <c r="W215" s="203"/>
      <c r="X215" s="279">
        <f>$W$215*$D$215</f>
        <v>0</v>
      </c>
      <c r="Y215" s="203"/>
      <c r="Z215" s="279">
        <f>$Y$215*$D$215</f>
        <v>0</v>
      </c>
      <c r="AA215" s="203"/>
      <c r="AB215" s="279">
        <f>$AA$215*$D$215</f>
        <v>0</v>
      </c>
      <c r="AF215" s="219" t="s">
        <v>3069</v>
      </c>
    </row>
    <row r="216" spans="1:32" ht="15" customHeight="1" thickBot="1">
      <c r="A216" s="219">
        <v>2</v>
      </c>
      <c r="B216" s="1069"/>
      <c r="C216" s="1073"/>
      <c r="D216" s="1007"/>
      <c r="E216" s="280">
        <f>$E$215</f>
        <v>0</v>
      </c>
      <c r="F216" s="204">
        <f>$F$215</f>
        <v>0</v>
      </c>
      <c r="G216" s="205">
        <f>$G$215+$E$216</f>
        <v>0</v>
      </c>
      <c r="H216" s="281">
        <f>$H$215+$F$216</f>
        <v>0</v>
      </c>
      <c r="I216" s="205">
        <f>$I$215+$G$216</f>
        <v>0</v>
      </c>
      <c r="J216" s="281">
        <f>$J$215+$H$216</f>
        <v>0</v>
      </c>
      <c r="K216" s="205">
        <f>$K$215+$I$216</f>
        <v>0</v>
      </c>
      <c r="L216" s="281">
        <f>$L$215+$J$216</f>
        <v>0</v>
      </c>
      <c r="M216" s="205">
        <f>$M$215+$K$216</f>
        <v>0</v>
      </c>
      <c r="N216" s="281">
        <f>$N$215+$L$216</f>
        <v>0</v>
      </c>
      <c r="O216" s="205">
        <f>$O$215+$M$216</f>
        <v>0</v>
      </c>
      <c r="P216" s="281">
        <f>$P$215+$N$216</f>
        <v>0</v>
      </c>
      <c r="Q216" s="205">
        <f>$Q$215+$O$216</f>
        <v>0</v>
      </c>
      <c r="R216" s="281">
        <f>$R$215+$P$216</f>
        <v>0</v>
      </c>
      <c r="S216" s="205">
        <f>$S$215+$Q$216</f>
        <v>1</v>
      </c>
      <c r="T216" s="281">
        <f>$T$215+$R$216</f>
        <v>0</v>
      </c>
      <c r="U216" s="205">
        <f>$U$215+$S$216</f>
        <v>1</v>
      </c>
      <c r="V216" s="281">
        <f>$V$215+$T$216</f>
        <v>0</v>
      </c>
      <c r="W216" s="205">
        <f>$W$215+$U$216</f>
        <v>1</v>
      </c>
      <c r="X216" s="281">
        <f>$X$215+$V$216</f>
        <v>0</v>
      </c>
      <c r="Y216" s="205">
        <f>$Y$215+$W$216</f>
        <v>1</v>
      </c>
      <c r="Z216" s="281">
        <f>$Z$215+$X$216</f>
        <v>0</v>
      </c>
      <c r="AA216" s="205">
        <f>$AA$215+$Y$216</f>
        <v>1</v>
      </c>
      <c r="AB216" s="281">
        <f>$AB$215+$Z$216</f>
        <v>0</v>
      </c>
    </row>
    <row r="217" spans="1:32" ht="15" customHeight="1" thickBot="1">
      <c r="A217" s="219">
        <v>1</v>
      </c>
      <c r="B217" s="1069" t="str">
        <f>'06.01-SUBESTAÇÃO E DISTRIBUIÇÃO'!B$117</f>
        <v>06.08.100.03</v>
      </c>
      <c r="C217" s="1073" t="str">
        <f>'06.01-SUBESTAÇÃO E DISTRIBUIÇÃO'!$C$117</f>
        <v>CABO DE COBRE FLEXÍVEL ISOLADO, 2,5 MM², ANTI-CHAMA 0,6/1,0 KV, PARA CIRCUITOS TERMINAIS - FORNECIMENTO E INSTALAÇÃO. AF_03/2023</v>
      </c>
      <c r="D217" s="1007">
        <f>'06.01-SUBESTAÇÃO E DISTRIBUIÇÃO'!$H$117</f>
        <v>0</v>
      </c>
      <c r="E217" s="272"/>
      <c r="F217" s="202">
        <f>$E$217*$D$217</f>
        <v>0</v>
      </c>
      <c r="G217" s="203"/>
      <c r="H217" s="279">
        <f>$G$217*$D$217</f>
        <v>0</v>
      </c>
      <c r="I217" s="203"/>
      <c r="J217" s="279">
        <f>$I$217*$D$217</f>
        <v>0</v>
      </c>
      <c r="K217" s="203"/>
      <c r="L217" s="279">
        <f>$K$217*$D$217</f>
        <v>0</v>
      </c>
      <c r="M217" s="203"/>
      <c r="N217" s="279">
        <f>$M$217*$D$217</f>
        <v>0</v>
      </c>
      <c r="O217" s="203"/>
      <c r="P217" s="279">
        <f>$O$217*$D$217</f>
        <v>0</v>
      </c>
      <c r="Q217" s="203"/>
      <c r="R217" s="279">
        <f>$Q$217*$D$217</f>
        <v>0</v>
      </c>
      <c r="S217" s="203">
        <v>1</v>
      </c>
      <c r="T217" s="279">
        <f>$S$217*$D$217</f>
        <v>0</v>
      </c>
      <c r="U217" s="203"/>
      <c r="V217" s="279">
        <f>$U$217*$D$217</f>
        <v>0</v>
      </c>
      <c r="W217" s="203"/>
      <c r="X217" s="279">
        <f>$W$217*$D$217</f>
        <v>0</v>
      </c>
      <c r="Y217" s="203"/>
      <c r="Z217" s="279">
        <f>$Y$217*$D$217</f>
        <v>0</v>
      </c>
      <c r="AA217" s="203"/>
      <c r="AB217" s="279">
        <f>$AA$217*$D$217</f>
        <v>0</v>
      </c>
      <c r="AF217" s="219" t="s">
        <v>3070</v>
      </c>
    </row>
    <row r="218" spans="1:32" ht="15" customHeight="1" thickBot="1">
      <c r="A218" s="219">
        <v>2</v>
      </c>
      <c r="B218" s="1069"/>
      <c r="C218" s="1073"/>
      <c r="D218" s="1007"/>
      <c r="E218" s="280">
        <f>$E$217</f>
        <v>0</v>
      </c>
      <c r="F218" s="204">
        <f>$F$217</f>
        <v>0</v>
      </c>
      <c r="G218" s="205">
        <f>$G$217+$E$218</f>
        <v>0</v>
      </c>
      <c r="H218" s="281">
        <f>$H$217+$F$218</f>
        <v>0</v>
      </c>
      <c r="I218" s="205">
        <f>$I$217+$G$218</f>
        <v>0</v>
      </c>
      <c r="J218" s="281">
        <f>$J$217+$H$218</f>
        <v>0</v>
      </c>
      <c r="K218" s="205">
        <f>$K$217+$I$218</f>
        <v>0</v>
      </c>
      <c r="L218" s="281">
        <f>$L$217+$J$218</f>
        <v>0</v>
      </c>
      <c r="M218" s="205">
        <f>$M$217+$K$218</f>
        <v>0</v>
      </c>
      <c r="N218" s="281">
        <f>$N$217+$L$218</f>
        <v>0</v>
      </c>
      <c r="O218" s="205">
        <f>$O$217+$M$218</f>
        <v>0</v>
      </c>
      <c r="P218" s="281">
        <f>$P$217+$N$218</f>
        <v>0</v>
      </c>
      <c r="Q218" s="205">
        <f>$Q$217+$O$218</f>
        <v>0</v>
      </c>
      <c r="R218" s="281">
        <f>$R$217+$P$218</f>
        <v>0</v>
      </c>
      <c r="S218" s="205">
        <f>$S$217+$Q$218</f>
        <v>1</v>
      </c>
      <c r="T218" s="281">
        <f>$T$217+$R$218</f>
        <v>0</v>
      </c>
      <c r="U218" s="205">
        <f>$U$217+$S$218</f>
        <v>1</v>
      </c>
      <c r="V218" s="281">
        <f>$V$217+$T$218</f>
        <v>0</v>
      </c>
      <c r="W218" s="205">
        <f>$W$217+$U$218</f>
        <v>1</v>
      </c>
      <c r="X218" s="281">
        <f>$X$217+$V$218</f>
        <v>0</v>
      </c>
      <c r="Y218" s="205">
        <f>$Y$217+$W$218</f>
        <v>1</v>
      </c>
      <c r="Z218" s="281">
        <f>$Z$217+$X$218</f>
        <v>0</v>
      </c>
      <c r="AA218" s="205">
        <f>$AA$217+$Y$218</f>
        <v>1</v>
      </c>
      <c r="AB218" s="281">
        <f>$AB$217+$Z$218</f>
        <v>0</v>
      </c>
    </row>
    <row r="219" spans="1:32" ht="15" customHeight="1" thickBot="1">
      <c r="A219" s="219">
        <v>1</v>
      </c>
      <c r="B219" s="1069" t="str">
        <f>'06.01-SUBESTAÇÃO E DISTRIBUIÇÃO'!B$118</f>
        <v>06.08.100.04</v>
      </c>
      <c r="C219" s="1073" t="str">
        <f>'06.01-SUBESTAÇÃO E DISTRIBUIÇÃO'!$C$118</f>
        <v>CABO DE COBRE FLEXÍVEL ISOLADO, 4 MM², ANTI-CHAMA 0,6/1,0 KV, PARA CIRCUITOS TERMINAIS - FORNECIMENTO E INSTALAÇÃO. AF_03/2023</v>
      </c>
      <c r="D219" s="1007">
        <f>'06.01-SUBESTAÇÃO E DISTRIBUIÇÃO'!$H$118</f>
        <v>0</v>
      </c>
      <c r="E219" s="272"/>
      <c r="F219" s="202">
        <f>$E$219*$D$219</f>
        <v>0</v>
      </c>
      <c r="G219" s="203"/>
      <c r="H219" s="279">
        <f>$G$219*$D$219</f>
        <v>0</v>
      </c>
      <c r="I219" s="203"/>
      <c r="J219" s="279">
        <f>$I$219*$D$219</f>
        <v>0</v>
      </c>
      <c r="K219" s="203"/>
      <c r="L219" s="279">
        <f>$K$219*$D$219</f>
        <v>0</v>
      </c>
      <c r="M219" s="203"/>
      <c r="N219" s="279">
        <f>$M$219*$D$219</f>
        <v>0</v>
      </c>
      <c r="O219" s="203"/>
      <c r="P219" s="279">
        <f>$O$219*$D$219</f>
        <v>0</v>
      </c>
      <c r="Q219" s="203"/>
      <c r="R219" s="279">
        <f>$Q$219*$D$219</f>
        <v>0</v>
      </c>
      <c r="S219" s="203">
        <v>1</v>
      </c>
      <c r="T219" s="279">
        <f>$S$219*$D$219</f>
        <v>0</v>
      </c>
      <c r="U219" s="203"/>
      <c r="V219" s="279">
        <f>$U$219*$D$219</f>
        <v>0</v>
      </c>
      <c r="W219" s="203"/>
      <c r="X219" s="279">
        <f>$W$219*$D$219</f>
        <v>0</v>
      </c>
      <c r="Y219" s="203"/>
      <c r="Z219" s="279">
        <f>$Y$219*$D$219</f>
        <v>0</v>
      </c>
      <c r="AA219" s="203"/>
      <c r="AB219" s="279">
        <f>$AA$219*$D$219</f>
        <v>0</v>
      </c>
      <c r="AF219" s="219" t="s">
        <v>3071</v>
      </c>
    </row>
    <row r="220" spans="1:32" ht="15" customHeight="1" thickBot="1">
      <c r="A220" s="219">
        <v>2</v>
      </c>
      <c r="B220" s="1069"/>
      <c r="C220" s="1073"/>
      <c r="D220" s="1007"/>
      <c r="E220" s="280">
        <f>$E$219</f>
        <v>0</v>
      </c>
      <c r="F220" s="204">
        <f>$F$219</f>
        <v>0</v>
      </c>
      <c r="G220" s="205">
        <f>$G$219+$E$220</f>
        <v>0</v>
      </c>
      <c r="H220" s="281">
        <f>$H$219+$F$220</f>
        <v>0</v>
      </c>
      <c r="I220" s="205">
        <f>$I$219+$G$220</f>
        <v>0</v>
      </c>
      <c r="J220" s="281">
        <f>$J$219+$H$220</f>
        <v>0</v>
      </c>
      <c r="K220" s="205">
        <f>$K$219+$I$220</f>
        <v>0</v>
      </c>
      <c r="L220" s="281">
        <f>$L$219+$J$220</f>
        <v>0</v>
      </c>
      <c r="M220" s="205">
        <f>$M$219+$K$220</f>
        <v>0</v>
      </c>
      <c r="N220" s="281">
        <f>$N$219+$L$220</f>
        <v>0</v>
      </c>
      <c r="O220" s="205">
        <f>$O$219+$M$220</f>
        <v>0</v>
      </c>
      <c r="P220" s="281">
        <f>$P$219+$N$220</f>
        <v>0</v>
      </c>
      <c r="Q220" s="205">
        <f>$Q$219+$O$220</f>
        <v>0</v>
      </c>
      <c r="R220" s="281">
        <f>$R$219+$P$220</f>
        <v>0</v>
      </c>
      <c r="S220" s="205">
        <f>$S$219+$Q$220</f>
        <v>1</v>
      </c>
      <c r="T220" s="281">
        <f>$T$219+$R$220</f>
        <v>0</v>
      </c>
      <c r="U220" s="205">
        <f>$U$219+$S$220</f>
        <v>1</v>
      </c>
      <c r="V220" s="281">
        <f>$V$219+$T$220</f>
        <v>0</v>
      </c>
      <c r="W220" s="205">
        <f>$W$219+$U$220</f>
        <v>1</v>
      </c>
      <c r="X220" s="281">
        <f>$X$219+$V$220</f>
        <v>0</v>
      </c>
      <c r="Y220" s="205">
        <f>$Y$219+$W$220</f>
        <v>1</v>
      </c>
      <c r="Z220" s="281">
        <f>$Z$219+$X$220</f>
        <v>0</v>
      </c>
      <c r="AA220" s="205">
        <f>$AA$219+$Y$220</f>
        <v>1</v>
      </c>
      <c r="AB220" s="281">
        <f>$AB$219+$Z$220</f>
        <v>0</v>
      </c>
    </row>
    <row r="221" spans="1:32" ht="15" customHeight="1" thickBot="1">
      <c r="A221" s="219">
        <v>1</v>
      </c>
      <c r="B221" s="1069" t="str">
        <f>'06.01-SUBESTAÇÃO E DISTRIBUIÇÃO'!B$119</f>
        <v>06.08.100.05</v>
      </c>
      <c r="C221" s="1073" t="str">
        <f>'06.01-SUBESTAÇÃO E DISTRIBUIÇÃO'!$C$119</f>
        <v>CABO DE COBRE FLEXÍVEL ISOLADO, 6 MM², ANTI-CHAMA 0,6/1,0 KV, PARA CIRCUITOS TERMINAIS - FORNECIMENTO E INSTALAÇÃO. AF_03/2023</v>
      </c>
      <c r="D221" s="1007">
        <f>'06.01-SUBESTAÇÃO E DISTRIBUIÇÃO'!$H$119</f>
        <v>0</v>
      </c>
      <c r="E221" s="272"/>
      <c r="F221" s="202">
        <f>$E$221*$D$221</f>
        <v>0</v>
      </c>
      <c r="G221" s="203"/>
      <c r="H221" s="279">
        <f>$G$221*$D$221</f>
        <v>0</v>
      </c>
      <c r="I221" s="203"/>
      <c r="J221" s="279">
        <f>$I$221*$D$221</f>
        <v>0</v>
      </c>
      <c r="K221" s="203"/>
      <c r="L221" s="279">
        <f>$K$221*$D$221</f>
        <v>0</v>
      </c>
      <c r="M221" s="203"/>
      <c r="N221" s="279">
        <f>$M$221*$D$221</f>
        <v>0</v>
      </c>
      <c r="O221" s="203"/>
      <c r="P221" s="279">
        <f>$O$221*$D$221</f>
        <v>0</v>
      </c>
      <c r="Q221" s="203"/>
      <c r="R221" s="279">
        <f>$Q$221*$D$221</f>
        <v>0</v>
      </c>
      <c r="S221" s="203">
        <v>1</v>
      </c>
      <c r="T221" s="279">
        <f>$S$221*$D$221</f>
        <v>0</v>
      </c>
      <c r="U221" s="203"/>
      <c r="V221" s="279">
        <f>$U$221*$D$221</f>
        <v>0</v>
      </c>
      <c r="W221" s="203"/>
      <c r="X221" s="279">
        <f>$W$221*$D$221</f>
        <v>0</v>
      </c>
      <c r="Y221" s="203"/>
      <c r="Z221" s="279">
        <f>$Y$221*$D$221</f>
        <v>0</v>
      </c>
      <c r="AA221" s="203"/>
      <c r="AB221" s="279">
        <f>$AA$221*$D$221</f>
        <v>0</v>
      </c>
      <c r="AF221" s="219" t="s">
        <v>3072</v>
      </c>
    </row>
    <row r="222" spans="1:32" ht="15" customHeight="1" thickBot="1">
      <c r="A222" s="219">
        <v>2</v>
      </c>
      <c r="B222" s="1069"/>
      <c r="C222" s="1073"/>
      <c r="D222" s="1007"/>
      <c r="E222" s="280">
        <f>$E$221</f>
        <v>0</v>
      </c>
      <c r="F222" s="204">
        <f>$F$221</f>
        <v>0</v>
      </c>
      <c r="G222" s="205">
        <f>$G$221+$E$222</f>
        <v>0</v>
      </c>
      <c r="H222" s="281">
        <f>$H$221+$F$222</f>
        <v>0</v>
      </c>
      <c r="I222" s="205">
        <f>$I$221+$G$222</f>
        <v>0</v>
      </c>
      <c r="J222" s="281">
        <f>$J$221+$H$222</f>
        <v>0</v>
      </c>
      <c r="K222" s="205">
        <f>$K$221+$I$222</f>
        <v>0</v>
      </c>
      <c r="L222" s="281">
        <f>$L$221+$J$222</f>
        <v>0</v>
      </c>
      <c r="M222" s="205">
        <f>$M$221+$K$222</f>
        <v>0</v>
      </c>
      <c r="N222" s="281">
        <f>$N$221+$L$222</f>
        <v>0</v>
      </c>
      <c r="O222" s="205">
        <f>$O$221+$M$222</f>
        <v>0</v>
      </c>
      <c r="P222" s="281">
        <f>$P$221+$N$222</f>
        <v>0</v>
      </c>
      <c r="Q222" s="205">
        <f>$Q$221+$O$222</f>
        <v>0</v>
      </c>
      <c r="R222" s="281">
        <f>$R$221+$P$222</f>
        <v>0</v>
      </c>
      <c r="S222" s="205">
        <f>$S$221+$Q$222</f>
        <v>1</v>
      </c>
      <c r="T222" s="281">
        <f>$T$221+$R$222</f>
        <v>0</v>
      </c>
      <c r="U222" s="205">
        <f>$U$221+$S$222</f>
        <v>1</v>
      </c>
      <c r="V222" s="281">
        <f>$V$221+$T$222</f>
        <v>0</v>
      </c>
      <c r="W222" s="205">
        <f>$W$221+$U$222</f>
        <v>1</v>
      </c>
      <c r="X222" s="281">
        <f>$X$221+$V$222</f>
        <v>0</v>
      </c>
      <c r="Y222" s="205">
        <f>$Y$221+$W$222</f>
        <v>1</v>
      </c>
      <c r="Z222" s="281">
        <f>$Z$221+$X$222</f>
        <v>0</v>
      </c>
      <c r="AA222" s="205">
        <f>$AA$221+$Y$222</f>
        <v>1</v>
      </c>
      <c r="AB222" s="281">
        <f>$AB$221+$Z$222</f>
        <v>0</v>
      </c>
    </row>
    <row r="223" spans="1:32" ht="15" customHeight="1" thickBot="1">
      <c r="B223" s="230" t="str">
        <f>'06.01-SUBESTAÇÃO E DISTRIBUIÇÃO'!B$120</f>
        <v>06.09.000</v>
      </c>
      <c r="C223" s="244" t="str">
        <f>'06.01-SUBESTAÇÃO E DISTRIBUIÇÃO'!$C$120</f>
        <v>BLOCO I</v>
      </c>
      <c r="D223" s="232">
        <f>'06.01-SUBESTAÇÃO E DISTRIBUIÇÃO'!$H$120</f>
        <v>0</v>
      </c>
      <c r="E223" s="282"/>
      <c r="F223" s="283"/>
      <c r="G223" s="284"/>
      <c r="H223" s="285"/>
      <c r="I223" s="284"/>
      <c r="J223" s="285"/>
      <c r="K223" s="284"/>
      <c r="L223" s="285"/>
      <c r="M223" s="284"/>
      <c r="N223" s="285"/>
      <c r="O223" s="284"/>
      <c r="P223" s="285"/>
      <c r="Q223" s="284"/>
      <c r="R223" s="285"/>
      <c r="S223" s="284"/>
      <c r="T223" s="285"/>
      <c r="U223" s="284"/>
      <c r="V223" s="285"/>
      <c r="W223" s="284"/>
      <c r="X223" s="285"/>
      <c r="Y223" s="284"/>
      <c r="Z223" s="285"/>
      <c r="AA223" s="284"/>
      <c r="AB223" s="285"/>
      <c r="AF223" s="312" t="s">
        <v>1420</v>
      </c>
    </row>
    <row r="224" spans="1:32" ht="15" customHeight="1" thickBot="1">
      <c r="A224" s="219">
        <v>1</v>
      </c>
      <c r="B224" s="1069" t="str">
        <f>'06.01-SUBESTAÇÃO E DISTRIBUIÇÃO'!B$121</f>
        <v>06.09.100.01</v>
      </c>
      <c r="C224" s="1073" t="str">
        <f>'06.01-SUBESTAÇÃO E DISTRIBUIÇÃO'!$C$121</f>
        <v>ELETRODUTO RIGIDO, EM AÇO GALVANIZADO, TIPO PESADO, ESPESSURA DA PAREDE =&gt; 1,5MM, DN = 1", FORNECIMENTO E INSTALAÇÃO</v>
      </c>
      <c r="D224" s="1007">
        <f>'06.01-SUBESTAÇÃO E DISTRIBUIÇÃO'!$H$121</f>
        <v>0</v>
      </c>
      <c r="E224" s="272"/>
      <c r="F224" s="202">
        <f>$E$224*$D$224</f>
        <v>0</v>
      </c>
      <c r="G224" s="203"/>
      <c r="H224" s="279">
        <f>$G$224*$D$224</f>
        <v>0</v>
      </c>
      <c r="I224" s="203"/>
      <c r="J224" s="279">
        <f>$I$224*$D$224</f>
        <v>0</v>
      </c>
      <c r="K224" s="203"/>
      <c r="L224" s="279">
        <f>$K$224*$D$224</f>
        <v>0</v>
      </c>
      <c r="M224" s="203"/>
      <c r="N224" s="279">
        <f>$M$224*$D$224</f>
        <v>0</v>
      </c>
      <c r="O224" s="203"/>
      <c r="P224" s="279">
        <f>$O$224*$D$224</f>
        <v>0</v>
      </c>
      <c r="Q224" s="203"/>
      <c r="R224" s="279">
        <f>$Q$224*$D$224</f>
        <v>0</v>
      </c>
      <c r="S224" s="203"/>
      <c r="T224" s="279">
        <f>$S$224*$D$224</f>
        <v>0</v>
      </c>
      <c r="U224" s="203">
        <v>1</v>
      </c>
      <c r="V224" s="279">
        <f>$U$224*$D$224</f>
        <v>0</v>
      </c>
      <c r="W224" s="203"/>
      <c r="X224" s="279">
        <f>$W$224*$D$224</f>
        <v>0</v>
      </c>
      <c r="Y224" s="203"/>
      <c r="Z224" s="279">
        <f>$Y$224*$D$224</f>
        <v>0</v>
      </c>
      <c r="AA224" s="203"/>
      <c r="AB224" s="279">
        <f>$AA$224*$D$224</f>
        <v>0</v>
      </c>
      <c r="AF224" s="219" t="s">
        <v>3073</v>
      </c>
    </row>
    <row r="225" spans="1:32" ht="15" customHeight="1" thickBot="1">
      <c r="A225" s="219">
        <v>2</v>
      </c>
      <c r="B225" s="1069"/>
      <c r="C225" s="1073"/>
      <c r="D225" s="1007"/>
      <c r="E225" s="280">
        <f>$E$224</f>
        <v>0</v>
      </c>
      <c r="F225" s="204">
        <f>$F$224</f>
        <v>0</v>
      </c>
      <c r="G225" s="205">
        <f>$G$224+$E$225</f>
        <v>0</v>
      </c>
      <c r="H225" s="281">
        <f>$H$224+$F$225</f>
        <v>0</v>
      </c>
      <c r="I225" s="205">
        <f>$I$224+$G$225</f>
        <v>0</v>
      </c>
      <c r="J225" s="281">
        <f>$J$224+$H$225</f>
        <v>0</v>
      </c>
      <c r="K225" s="205">
        <f>$K$224+$I$225</f>
        <v>0</v>
      </c>
      <c r="L225" s="281">
        <f>$L$224+$J$225</f>
        <v>0</v>
      </c>
      <c r="M225" s="205">
        <f>$M$224+$K$225</f>
        <v>0</v>
      </c>
      <c r="N225" s="281">
        <f>$N$224+$L$225</f>
        <v>0</v>
      </c>
      <c r="O225" s="205">
        <f>$O$224+$M$225</f>
        <v>0</v>
      </c>
      <c r="P225" s="281">
        <f>$P$224+$N$225</f>
        <v>0</v>
      </c>
      <c r="Q225" s="205">
        <f>$Q$224+$O$225</f>
        <v>0</v>
      </c>
      <c r="R225" s="281">
        <f>$R$224+$P$225</f>
        <v>0</v>
      </c>
      <c r="S225" s="205">
        <f>$S$224+$Q$225</f>
        <v>0</v>
      </c>
      <c r="T225" s="281">
        <f>$T$224+$R$225</f>
        <v>0</v>
      </c>
      <c r="U225" s="205">
        <f>$U$224+$S$225</f>
        <v>1</v>
      </c>
      <c r="V225" s="281">
        <f>$V$224+$T$225</f>
        <v>0</v>
      </c>
      <c r="W225" s="205">
        <f>$W$224+$U$225</f>
        <v>1</v>
      </c>
      <c r="X225" s="281">
        <f>$X$224+$V$225</f>
        <v>0</v>
      </c>
      <c r="Y225" s="205">
        <f>$Y$224+$W$225</f>
        <v>1</v>
      </c>
      <c r="Z225" s="281">
        <f>$Z$224+$X$225</f>
        <v>0</v>
      </c>
      <c r="AA225" s="205">
        <f>$AA$224+$Y$225</f>
        <v>1</v>
      </c>
      <c r="AB225" s="281">
        <f>$AB$224+$Z$225</f>
        <v>0</v>
      </c>
    </row>
    <row r="226" spans="1:32" ht="15" customHeight="1" thickBot="1">
      <c r="A226" s="219">
        <v>1</v>
      </c>
      <c r="B226" s="1069" t="str">
        <f>'06.01-SUBESTAÇÃO E DISTRIBUIÇÃO'!B$122</f>
        <v>06.09.100.02</v>
      </c>
      <c r="C226" s="1073" t="str">
        <f>'06.01-SUBESTAÇÃO E DISTRIBUIÇÃO'!$C$122</f>
        <v>CONDULETE DE ALUMÍNIO, TIPO X, PARA ELETRODUTO DE AÇO GALVANIZADO DN 25 MM (1''), APARENTE - FORNECIMENTO E INSTALAÇÃO. AF_01/2026</v>
      </c>
      <c r="D226" s="1007">
        <f>'06.01-SUBESTAÇÃO E DISTRIBUIÇÃO'!$H$122</f>
        <v>0</v>
      </c>
      <c r="E226" s="272"/>
      <c r="F226" s="202">
        <f>$E$226*$D$226</f>
        <v>0</v>
      </c>
      <c r="G226" s="203"/>
      <c r="H226" s="279">
        <f>$G$226*$D$226</f>
        <v>0</v>
      </c>
      <c r="I226" s="203"/>
      <c r="J226" s="279">
        <f>$I$226*$D$226</f>
        <v>0</v>
      </c>
      <c r="K226" s="203"/>
      <c r="L226" s="279">
        <f>$K$226*$D$226</f>
        <v>0</v>
      </c>
      <c r="M226" s="203"/>
      <c r="N226" s="279">
        <f>$M$226*$D$226</f>
        <v>0</v>
      </c>
      <c r="O226" s="203"/>
      <c r="P226" s="279">
        <f>$O$226*$D$226</f>
        <v>0</v>
      </c>
      <c r="Q226" s="203"/>
      <c r="R226" s="279">
        <f>$Q$226*$D$226</f>
        <v>0</v>
      </c>
      <c r="S226" s="203"/>
      <c r="T226" s="279">
        <f>$S$226*$D$226</f>
        <v>0</v>
      </c>
      <c r="U226" s="203">
        <v>1</v>
      </c>
      <c r="V226" s="279">
        <f>$U$226*$D$226</f>
        <v>0</v>
      </c>
      <c r="W226" s="203"/>
      <c r="X226" s="279">
        <f>$W$226*$D$226</f>
        <v>0</v>
      </c>
      <c r="Y226" s="203"/>
      <c r="Z226" s="279">
        <f>$Y$226*$D$226</f>
        <v>0</v>
      </c>
      <c r="AA226" s="203"/>
      <c r="AB226" s="279">
        <f>$AA$226*$D$226</f>
        <v>0</v>
      </c>
      <c r="AF226" s="219" t="s">
        <v>3074</v>
      </c>
    </row>
    <row r="227" spans="1:32" ht="15" customHeight="1" thickBot="1">
      <c r="A227" s="219">
        <v>2</v>
      </c>
      <c r="B227" s="1069"/>
      <c r="C227" s="1073"/>
      <c r="D227" s="1007"/>
      <c r="E227" s="280">
        <f>$E$226</f>
        <v>0</v>
      </c>
      <c r="F227" s="204">
        <f>$F$226</f>
        <v>0</v>
      </c>
      <c r="G227" s="205">
        <f>$G$226+$E$227</f>
        <v>0</v>
      </c>
      <c r="H227" s="281">
        <f>$H$226+$F$227</f>
        <v>0</v>
      </c>
      <c r="I227" s="205">
        <f>$I$226+$G$227</f>
        <v>0</v>
      </c>
      <c r="J227" s="281">
        <f>$J$226+$H$227</f>
        <v>0</v>
      </c>
      <c r="K227" s="205">
        <f>$K$226+$I$227</f>
        <v>0</v>
      </c>
      <c r="L227" s="281">
        <f>$L$226+$J$227</f>
        <v>0</v>
      </c>
      <c r="M227" s="205">
        <f>$M$226+$K$227</f>
        <v>0</v>
      </c>
      <c r="N227" s="281">
        <f>$N$226+$L$227</f>
        <v>0</v>
      </c>
      <c r="O227" s="205">
        <f>$O$226+$M$227</f>
        <v>0</v>
      </c>
      <c r="P227" s="281">
        <f>$P$226+$N$227</f>
        <v>0</v>
      </c>
      <c r="Q227" s="205">
        <f>$Q$226+$O$227</f>
        <v>0</v>
      </c>
      <c r="R227" s="281">
        <f>$R$226+$P$227</f>
        <v>0</v>
      </c>
      <c r="S227" s="205">
        <f>$S$226+$Q$227</f>
        <v>0</v>
      </c>
      <c r="T227" s="281">
        <f>$T$226+$R$227</f>
        <v>0</v>
      </c>
      <c r="U227" s="205">
        <f>$U$226+$S$227</f>
        <v>1</v>
      </c>
      <c r="V227" s="281">
        <f>$V$226+$T$227</f>
        <v>0</v>
      </c>
      <c r="W227" s="205">
        <f>$W$226+$U$227</f>
        <v>1</v>
      </c>
      <c r="X227" s="281">
        <f>$X$226+$V$227</f>
        <v>0</v>
      </c>
      <c r="Y227" s="205">
        <f>$Y$226+$W$227</f>
        <v>1</v>
      </c>
      <c r="Z227" s="281">
        <f>$Z$226+$X$227</f>
        <v>0</v>
      </c>
      <c r="AA227" s="205">
        <f>$AA$226+$Y$227</f>
        <v>1</v>
      </c>
      <c r="AB227" s="281">
        <f>$AB$226+$Z$227</f>
        <v>0</v>
      </c>
    </row>
    <row r="228" spans="1:32" ht="15" customHeight="1" thickBot="1">
      <c r="A228" s="219">
        <v>1</v>
      </c>
      <c r="B228" s="1069" t="str">
        <f>'06.01-SUBESTAÇÃO E DISTRIBUIÇÃO'!B$123</f>
        <v>06.09.100.03</v>
      </c>
      <c r="C228" s="1073" t="str">
        <f>'06.01-SUBESTAÇÃO E DISTRIBUIÇÃO'!$C$123</f>
        <v>CABO DE COBRE FLEXÍVEL ISOLADO, 10 MM², ANTI-CHAMA 0,6/1,0 KV, PARA CIRCUITOS TERMINAIS - FORNECIMENTO E INSTALAÇÃO. AF_03/2023</v>
      </c>
      <c r="D228" s="1007">
        <f>'06.01-SUBESTAÇÃO E DISTRIBUIÇÃO'!$H$123</f>
        <v>0</v>
      </c>
      <c r="E228" s="272"/>
      <c r="F228" s="202">
        <f>$E$228*$D$228</f>
        <v>0</v>
      </c>
      <c r="G228" s="203"/>
      <c r="H228" s="279">
        <f>$G$228*$D$228</f>
        <v>0</v>
      </c>
      <c r="I228" s="203"/>
      <c r="J228" s="279">
        <f>$I$228*$D$228</f>
        <v>0</v>
      </c>
      <c r="K228" s="203"/>
      <c r="L228" s="279">
        <f>$K$228*$D$228</f>
        <v>0</v>
      </c>
      <c r="M228" s="203"/>
      <c r="N228" s="279">
        <f>$M$228*$D$228</f>
        <v>0</v>
      </c>
      <c r="O228" s="203"/>
      <c r="P228" s="279">
        <f>$O$228*$D$228</f>
        <v>0</v>
      </c>
      <c r="Q228" s="203"/>
      <c r="R228" s="279">
        <f>$Q$228*$D$228</f>
        <v>0</v>
      </c>
      <c r="S228" s="203"/>
      <c r="T228" s="279">
        <f>$S$228*$D$228</f>
        <v>0</v>
      </c>
      <c r="U228" s="203">
        <v>1</v>
      </c>
      <c r="V228" s="279">
        <f>$U$228*$D$228</f>
        <v>0</v>
      </c>
      <c r="W228" s="203"/>
      <c r="X228" s="279">
        <f>$W$228*$D$228</f>
        <v>0</v>
      </c>
      <c r="Y228" s="203"/>
      <c r="Z228" s="279">
        <f>$Y$228*$D$228</f>
        <v>0</v>
      </c>
      <c r="AA228" s="203"/>
      <c r="AB228" s="279">
        <f>$AA$228*$D$228</f>
        <v>0</v>
      </c>
      <c r="AF228" s="219" t="s">
        <v>3075</v>
      </c>
    </row>
    <row r="229" spans="1:32" ht="15" customHeight="1" thickBot="1">
      <c r="A229" s="219">
        <v>2</v>
      </c>
      <c r="B229" s="1069"/>
      <c r="C229" s="1073"/>
      <c r="D229" s="1007"/>
      <c r="E229" s="280">
        <f>$E$228</f>
        <v>0</v>
      </c>
      <c r="F229" s="204">
        <f>$F$228</f>
        <v>0</v>
      </c>
      <c r="G229" s="205">
        <f>$G$228+$E$229</f>
        <v>0</v>
      </c>
      <c r="H229" s="281">
        <f>$H$228+$F$229</f>
        <v>0</v>
      </c>
      <c r="I229" s="205">
        <f>$I$228+$G$229</f>
        <v>0</v>
      </c>
      <c r="J229" s="281">
        <f>$J$228+$H$229</f>
        <v>0</v>
      </c>
      <c r="K229" s="205">
        <f>$K$228+$I$229</f>
        <v>0</v>
      </c>
      <c r="L229" s="281">
        <f>$L$228+$J$229</f>
        <v>0</v>
      </c>
      <c r="M229" s="205">
        <f>$M$228+$K$229</f>
        <v>0</v>
      </c>
      <c r="N229" s="281">
        <f>$N$228+$L$229</f>
        <v>0</v>
      </c>
      <c r="O229" s="205">
        <f>$O$228+$M$229</f>
        <v>0</v>
      </c>
      <c r="P229" s="281">
        <f>$P$228+$N$229</f>
        <v>0</v>
      </c>
      <c r="Q229" s="205">
        <f>$Q$228+$O$229</f>
        <v>0</v>
      </c>
      <c r="R229" s="281">
        <f>$R$228+$P$229</f>
        <v>0</v>
      </c>
      <c r="S229" s="205">
        <f>$S$228+$Q$229</f>
        <v>0</v>
      </c>
      <c r="T229" s="281">
        <f>$T$228+$R$229</f>
        <v>0</v>
      </c>
      <c r="U229" s="205">
        <f>$U$228+$S$229</f>
        <v>1</v>
      </c>
      <c r="V229" s="281">
        <f>$V$228+$T$229</f>
        <v>0</v>
      </c>
      <c r="W229" s="205">
        <f>$W$228+$U$229</f>
        <v>1</v>
      </c>
      <c r="X229" s="281">
        <f>$X$228+$V$229</f>
        <v>0</v>
      </c>
      <c r="Y229" s="205">
        <f>$Y$228+$W$229</f>
        <v>1</v>
      </c>
      <c r="Z229" s="281">
        <f>$Z$228+$X$229</f>
        <v>0</v>
      </c>
      <c r="AA229" s="205">
        <f>$AA$228+$Y$229</f>
        <v>1</v>
      </c>
      <c r="AB229" s="281">
        <f>$AB$228+$Z$229</f>
        <v>0</v>
      </c>
    </row>
    <row r="230" spans="1:32" ht="15" customHeight="1" thickBot="1">
      <c r="A230" s="219">
        <v>1</v>
      </c>
      <c r="B230" s="1069" t="str">
        <f>'06.01-SUBESTAÇÃO E DISTRIBUIÇÃO'!B$124</f>
        <v>06.09.100.04</v>
      </c>
      <c r="C230" s="1073" t="str">
        <f>'06.01-SUBESTAÇÃO E DISTRIBUIÇÃO'!$C$124</f>
        <v>CABO DE COBRE FLEXÍVEL ISOLADO, 16 MM², ANTI-CHAMA 0,6/1,0 KV, PARA CIRCUITOS TERMINAIS - FORNECIMENTO E INSTALAÇÃO. AF_03/2023</v>
      </c>
      <c r="D230" s="1007">
        <f>'06.01-SUBESTAÇÃO E DISTRIBUIÇÃO'!$H$124</f>
        <v>0</v>
      </c>
      <c r="E230" s="272"/>
      <c r="F230" s="202">
        <f>$E$230*$D$230</f>
        <v>0</v>
      </c>
      <c r="G230" s="203"/>
      <c r="H230" s="279">
        <f>$G$230*$D$230</f>
        <v>0</v>
      </c>
      <c r="I230" s="203"/>
      <c r="J230" s="279">
        <f>$I$230*$D$230</f>
        <v>0</v>
      </c>
      <c r="K230" s="203"/>
      <c r="L230" s="279">
        <f>$K$230*$D$230</f>
        <v>0</v>
      </c>
      <c r="M230" s="203"/>
      <c r="N230" s="279">
        <f>$M$230*$D$230</f>
        <v>0</v>
      </c>
      <c r="O230" s="203"/>
      <c r="P230" s="279">
        <f>$O$230*$D$230</f>
        <v>0</v>
      </c>
      <c r="Q230" s="203"/>
      <c r="R230" s="279">
        <f>$Q$230*$D$230</f>
        <v>0</v>
      </c>
      <c r="S230" s="203"/>
      <c r="T230" s="279">
        <f>$S$230*$D$230</f>
        <v>0</v>
      </c>
      <c r="U230" s="203">
        <v>1</v>
      </c>
      <c r="V230" s="279">
        <f>$U$230*$D$230</f>
        <v>0</v>
      </c>
      <c r="W230" s="203"/>
      <c r="X230" s="279">
        <f>$W$230*$D$230</f>
        <v>0</v>
      </c>
      <c r="Y230" s="203"/>
      <c r="Z230" s="279">
        <f>$Y$230*$D$230</f>
        <v>0</v>
      </c>
      <c r="AA230" s="203"/>
      <c r="AB230" s="279">
        <f>$AA$230*$D$230</f>
        <v>0</v>
      </c>
      <c r="AF230" s="219" t="s">
        <v>3076</v>
      </c>
    </row>
    <row r="231" spans="1:32" ht="15" customHeight="1" thickBot="1">
      <c r="A231" s="219">
        <v>2</v>
      </c>
      <c r="B231" s="1069"/>
      <c r="C231" s="1073"/>
      <c r="D231" s="1007"/>
      <c r="E231" s="280">
        <f>$E$230</f>
        <v>0</v>
      </c>
      <c r="F231" s="204">
        <f>$F$230</f>
        <v>0</v>
      </c>
      <c r="G231" s="205">
        <f>$G$230+$E$231</f>
        <v>0</v>
      </c>
      <c r="H231" s="281">
        <f>$H$230+$F$231</f>
        <v>0</v>
      </c>
      <c r="I231" s="205">
        <f>$I$230+$G$231</f>
        <v>0</v>
      </c>
      <c r="J231" s="281">
        <f>$J$230+$H$231</f>
        <v>0</v>
      </c>
      <c r="K231" s="205">
        <f>$K$230+$I$231</f>
        <v>0</v>
      </c>
      <c r="L231" s="281">
        <f>$L$230+$J$231</f>
        <v>0</v>
      </c>
      <c r="M231" s="205">
        <f>$M$230+$K$231</f>
        <v>0</v>
      </c>
      <c r="N231" s="281">
        <f>$N$230+$L$231</f>
        <v>0</v>
      </c>
      <c r="O231" s="205">
        <f>$O$230+$M$231</f>
        <v>0</v>
      </c>
      <c r="P231" s="281">
        <f>$P$230+$N$231</f>
        <v>0</v>
      </c>
      <c r="Q231" s="205">
        <f>$Q$230+$O$231</f>
        <v>0</v>
      </c>
      <c r="R231" s="281">
        <f>$R$230+$P$231</f>
        <v>0</v>
      </c>
      <c r="S231" s="205">
        <f>$S$230+$Q$231</f>
        <v>0</v>
      </c>
      <c r="T231" s="281">
        <f>$T$230+$R$231</f>
        <v>0</v>
      </c>
      <c r="U231" s="205">
        <f>$U$230+$S$231</f>
        <v>1</v>
      </c>
      <c r="V231" s="281">
        <f>$V$230+$T$231</f>
        <v>0</v>
      </c>
      <c r="W231" s="205">
        <f>$W$230+$U$231</f>
        <v>1</v>
      </c>
      <c r="X231" s="281">
        <f>$X$230+$V$231</f>
        <v>0</v>
      </c>
      <c r="Y231" s="205">
        <f>$Y$230+$W$231</f>
        <v>1</v>
      </c>
      <c r="Z231" s="281">
        <f>$Z$230+$X$231</f>
        <v>0</v>
      </c>
      <c r="AA231" s="205">
        <f>$AA$230+$Y$231</f>
        <v>1</v>
      </c>
      <c r="AB231" s="281">
        <f>$AB$230+$Z$231</f>
        <v>0</v>
      </c>
    </row>
    <row r="232" spans="1:32" ht="15" customHeight="1" thickBot="1">
      <c r="B232" s="230" t="str">
        <f>'06.01-SUBESTAÇÃO E DISTRIBUIÇÃO'!B$125</f>
        <v>06.10.000</v>
      </c>
      <c r="C232" s="244" t="str">
        <f>'06.01-SUBESTAÇÃO E DISTRIBUIÇÃO'!$C$125</f>
        <v>BLOCO J</v>
      </c>
      <c r="D232" s="232">
        <f>'06.01-SUBESTAÇÃO E DISTRIBUIÇÃO'!$H$125</f>
        <v>0</v>
      </c>
      <c r="E232" s="282"/>
      <c r="F232" s="283"/>
      <c r="G232" s="284"/>
      <c r="H232" s="285"/>
      <c r="I232" s="284"/>
      <c r="J232" s="285"/>
      <c r="K232" s="284"/>
      <c r="L232" s="285"/>
      <c r="M232" s="284"/>
      <c r="N232" s="285"/>
      <c r="O232" s="284"/>
      <c r="P232" s="285"/>
      <c r="Q232" s="284"/>
      <c r="R232" s="285"/>
      <c r="S232" s="284"/>
      <c r="T232" s="285"/>
      <c r="U232" s="284"/>
      <c r="V232" s="285"/>
      <c r="W232" s="284"/>
      <c r="X232" s="285"/>
      <c r="Y232" s="284"/>
      <c r="Z232" s="285"/>
      <c r="AA232" s="284"/>
      <c r="AB232" s="285"/>
      <c r="AF232" s="312" t="s">
        <v>1421</v>
      </c>
    </row>
    <row r="233" spans="1:32" ht="15" customHeight="1" thickBot="1">
      <c r="A233" s="219">
        <v>1</v>
      </c>
      <c r="B233" s="1069" t="str">
        <f>'06.01-SUBESTAÇÃO E DISTRIBUIÇÃO'!B$126</f>
        <v>06.10.100.01</v>
      </c>
      <c r="C233" s="1073" t="str">
        <f>'06.01-SUBESTAÇÃO E DISTRIBUIÇÃO'!$C$126</f>
        <v>ELETRODUTO RIGIDO, EM AÇO GALVANIZADO, TIPO PESADO, ESPESSURA DA PAREDE =&gt; 1,5MM, DN = 1", FORNECIMENTO E INSTALAÇÃO</v>
      </c>
      <c r="D233" s="1007">
        <f>'06.01-SUBESTAÇÃO E DISTRIBUIÇÃO'!$H$126</f>
        <v>0</v>
      </c>
      <c r="E233" s="272"/>
      <c r="F233" s="202">
        <f>$E$233*$D$233</f>
        <v>0</v>
      </c>
      <c r="G233" s="203"/>
      <c r="H233" s="279">
        <f>$G$233*$D$233</f>
        <v>0</v>
      </c>
      <c r="I233" s="203"/>
      <c r="J233" s="279">
        <f>$I$233*$D$233</f>
        <v>0</v>
      </c>
      <c r="K233" s="203"/>
      <c r="L233" s="279">
        <f>$K$233*$D$233</f>
        <v>0</v>
      </c>
      <c r="M233" s="203"/>
      <c r="N233" s="279">
        <f>$M$233*$D$233</f>
        <v>0</v>
      </c>
      <c r="O233" s="203"/>
      <c r="P233" s="279">
        <f>$O$233*$D$233</f>
        <v>0</v>
      </c>
      <c r="Q233" s="203"/>
      <c r="R233" s="279">
        <f>$Q$233*$D$233</f>
        <v>0</v>
      </c>
      <c r="S233" s="203"/>
      <c r="T233" s="279">
        <f>$S$233*$D$233</f>
        <v>0</v>
      </c>
      <c r="U233" s="203">
        <v>1</v>
      </c>
      <c r="V233" s="279">
        <f>$U$233*$D$233</f>
        <v>0</v>
      </c>
      <c r="W233" s="203"/>
      <c r="X233" s="279">
        <f>$W$233*$D$233</f>
        <v>0</v>
      </c>
      <c r="Y233" s="203"/>
      <c r="Z233" s="279">
        <f>$Y$233*$D$233</f>
        <v>0</v>
      </c>
      <c r="AA233" s="203"/>
      <c r="AB233" s="279">
        <f>$AA$233*$D$233</f>
        <v>0</v>
      </c>
      <c r="AF233" s="219" t="s">
        <v>3077</v>
      </c>
    </row>
    <row r="234" spans="1:32" ht="15" customHeight="1" thickBot="1">
      <c r="A234" s="219">
        <v>2</v>
      </c>
      <c r="B234" s="1069"/>
      <c r="C234" s="1073"/>
      <c r="D234" s="1007"/>
      <c r="E234" s="280">
        <f>$E$233</f>
        <v>0</v>
      </c>
      <c r="F234" s="204">
        <f>$F$233</f>
        <v>0</v>
      </c>
      <c r="G234" s="205">
        <f>$G$233+$E$234</f>
        <v>0</v>
      </c>
      <c r="H234" s="281">
        <f>$H$233+$F$234</f>
        <v>0</v>
      </c>
      <c r="I234" s="205">
        <f>$I$233+$G$234</f>
        <v>0</v>
      </c>
      <c r="J234" s="281">
        <f>$J$233+$H$234</f>
        <v>0</v>
      </c>
      <c r="K234" s="205">
        <f>$K$233+$I$234</f>
        <v>0</v>
      </c>
      <c r="L234" s="281">
        <f>$L$233+$J$234</f>
        <v>0</v>
      </c>
      <c r="M234" s="205">
        <f>$M$233+$K$234</f>
        <v>0</v>
      </c>
      <c r="N234" s="281">
        <f>$N$233+$L$234</f>
        <v>0</v>
      </c>
      <c r="O234" s="205">
        <f>$O$233+$M$234</f>
        <v>0</v>
      </c>
      <c r="P234" s="281">
        <f>$P$233+$N$234</f>
        <v>0</v>
      </c>
      <c r="Q234" s="205">
        <f>$Q$233+$O$234</f>
        <v>0</v>
      </c>
      <c r="R234" s="281">
        <f>$R$233+$P$234</f>
        <v>0</v>
      </c>
      <c r="S234" s="205">
        <f>$S$233+$Q$234</f>
        <v>0</v>
      </c>
      <c r="T234" s="281">
        <f>$T$233+$R$234</f>
        <v>0</v>
      </c>
      <c r="U234" s="205">
        <f>$U$233+$S$234</f>
        <v>1</v>
      </c>
      <c r="V234" s="281">
        <f>$V$233+$T$234</f>
        <v>0</v>
      </c>
      <c r="W234" s="205">
        <f>$W$233+$U$234</f>
        <v>1</v>
      </c>
      <c r="X234" s="281">
        <f>$X$233+$V$234</f>
        <v>0</v>
      </c>
      <c r="Y234" s="205">
        <f>$Y$233+$W$234</f>
        <v>1</v>
      </c>
      <c r="Z234" s="281">
        <f>$Z$233+$X$234</f>
        <v>0</v>
      </c>
      <c r="AA234" s="205">
        <f>$AA$233+$Y$234</f>
        <v>1</v>
      </c>
      <c r="AB234" s="281">
        <f>$AB$233+$Z$234</f>
        <v>0</v>
      </c>
    </row>
    <row r="235" spans="1:32" ht="15" customHeight="1" thickBot="1">
      <c r="A235" s="219">
        <v>1</v>
      </c>
      <c r="B235" s="1069" t="str">
        <f>'06.01-SUBESTAÇÃO E DISTRIBUIÇÃO'!B$127</f>
        <v>06.10.100.02</v>
      </c>
      <c r="C235" s="1073" t="str">
        <f>'06.01-SUBESTAÇÃO E DISTRIBUIÇÃO'!$C$127</f>
        <v>CONDULETE DE ALUMÍNIO, TIPO X, PARA ELETRODUTO DE AÇO GALVANIZADO DN 25 MM (1''), APARENTE - FORNECIMENTO E INSTALAÇÃO. AF_01/2026</v>
      </c>
      <c r="D235" s="1007">
        <f>'06.01-SUBESTAÇÃO E DISTRIBUIÇÃO'!$H$127</f>
        <v>0</v>
      </c>
      <c r="E235" s="272"/>
      <c r="F235" s="202">
        <f>$E$235*$D$235</f>
        <v>0</v>
      </c>
      <c r="G235" s="203"/>
      <c r="H235" s="279">
        <f>$G$235*$D$235</f>
        <v>0</v>
      </c>
      <c r="I235" s="203"/>
      <c r="J235" s="279">
        <f>$I$235*$D$235</f>
        <v>0</v>
      </c>
      <c r="K235" s="203"/>
      <c r="L235" s="279">
        <f>$K$235*$D$235</f>
        <v>0</v>
      </c>
      <c r="M235" s="203"/>
      <c r="N235" s="279">
        <f>$M$235*$D$235</f>
        <v>0</v>
      </c>
      <c r="O235" s="203"/>
      <c r="P235" s="279">
        <f>$O$235*$D$235</f>
        <v>0</v>
      </c>
      <c r="Q235" s="203"/>
      <c r="R235" s="279">
        <f>$Q$235*$D$235</f>
        <v>0</v>
      </c>
      <c r="S235" s="203"/>
      <c r="T235" s="279">
        <f>$S$235*$D$235</f>
        <v>0</v>
      </c>
      <c r="U235" s="203">
        <v>1</v>
      </c>
      <c r="V235" s="279">
        <f>$U$235*$D$235</f>
        <v>0</v>
      </c>
      <c r="W235" s="203"/>
      <c r="X235" s="279">
        <f>$W$235*$D$235</f>
        <v>0</v>
      </c>
      <c r="Y235" s="203"/>
      <c r="Z235" s="279">
        <f>$Y$235*$D$235</f>
        <v>0</v>
      </c>
      <c r="AA235" s="203"/>
      <c r="AB235" s="279">
        <f>$AA$235*$D$235</f>
        <v>0</v>
      </c>
      <c r="AF235" s="219" t="s">
        <v>3078</v>
      </c>
    </row>
    <row r="236" spans="1:32" ht="15" customHeight="1" thickBot="1">
      <c r="A236" s="219">
        <v>2</v>
      </c>
      <c r="B236" s="1069"/>
      <c r="C236" s="1073"/>
      <c r="D236" s="1007"/>
      <c r="E236" s="280">
        <f>$E$235</f>
        <v>0</v>
      </c>
      <c r="F236" s="204">
        <f>$F$235</f>
        <v>0</v>
      </c>
      <c r="G236" s="205">
        <f>$G$235+$E$236</f>
        <v>0</v>
      </c>
      <c r="H236" s="281">
        <f>$H$235+$F$236</f>
        <v>0</v>
      </c>
      <c r="I236" s="205">
        <f>$I$235+$G$236</f>
        <v>0</v>
      </c>
      <c r="J236" s="281">
        <f>$J$235+$H$236</f>
        <v>0</v>
      </c>
      <c r="K236" s="205">
        <f>$K$235+$I$236</f>
        <v>0</v>
      </c>
      <c r="L236" s="281">
        <f>$L$235+$J$236</f>
        <v>0</v>
      </c>
      <c r="M236" s="205">
        <f>$M$235+$K$236</f>
        <v>0</v>
      </c>
      <c r="N236" s="281">
        <f>$N$235+$L$236</f>
        <v>0</v>
      </c>
      <c r="O236" s="205">
        <f>$O$235+$M$236</f>
        <v>0</v>
      </c>
      <c r="P236" s="281">
        <f>$P$235+$N$236</f>
        <v>0</v>
      </c>
      <c r="Q236" s="205">
        <f>$Q$235+$O$236</f>
        <v>0</v>
      </c>
      <c r="R236" s="281">
        <f>$R$235+$P$236</f>
        <v>0</v>
      </c>
      <c r="S236" s="205">
        <f>$S$235+$Q$236</f>
        <v>0</v>
      </c>
      <c r="T236" s="281">
        <f>$T$235+$R$236</f>
        <v>0</v>
      </c>
      <c r="U236" s="205">
        <f>$U$235+$S$236</f>
        <v>1</v>
      </c>
      <c r="V236" s="281">
        <f>$V$235+$T$236</f>
        <v>0</v>
      </c>
      <c r="W236" s="205">
        <f>$W$235+$U$236</f>
        <v>1</v>
      </c>
      <c r="X236" s="281">
        <f>$X$235+$V$236</f>
        <v>0</v>
      </c>
      <c r="Y236" s="205">
        <f>$Y$235+$W$236</f>
        <v>1</v>
      </c>
      <c r="Z236" s="281">
        <f>$Z$235+$X$236</f>
        <v>0</v>
      </c>
      <c r="AA236" s="205">
        <f>$AA$235+$Y$236</f>
        <v>1</v>
      </c>
      <c r="AB236" s="281">
        <f>$AB$235+$Z$236</f>
        <v>0</v>
      </c>
    </row>
    <row r="237" spans="1:32" ht="15" customHeight="1" thickBot="1">
      <c r="A237" s="219">
        <v>1</v>
      </c>
      <c r="B237" s="1069" t="str">
        <f>'06.01-SUBESTAÇÃO E DISTRIBUIÇÃO'!B$128</f>
        <v>06.10.100.03</v>
      </c>
      <c r="C237" s="1073" t="str">
        <f>'06.01-SUBESTAÇÃO E DISTRIBUIÇÃO'!$C$128</f>
        <v>CABO DE COBRE FLEXÍVEL ISOLADO, 2,5 MM², ANTI-CHAMA 0,6/1,0 KV, PARA CIRCUITOS TERMINAIS - FORNECIMENTO E INSTALAÇÃO. AF_03/2023</v>
      </c>
      <c r="D237" s="1007">
        <f>'06.01-SUBESTAÇÃO E DISTRIBUIÇÃO'!$H$128</f>
        <v>0</v>
      </c>
      <c r="E237" s="272"/>
      <c r="F237" s="202">
        <f>$E$237*$D$237</f>
        <v>0</v>
      </c>
      <c r="G237" s="203"/>
      <c r="H237" s="279">
        <f>$G$237*$D$237</f>
        <v>0</v>
      </c>
      <c r="I237" s="203"/>
      <c r="J237" s="279">
        <f>$I$237*$D$237</f>
        <v>0</v>
      </c>
      <c r="K237" s="203"/>
      <c r="L237" s="279">
        <f>$K$237*$D$237</f>
        <v>0</v>
      </c>
      <c r="M237" s="203"/>
      <c r="N237" s="279">
        <f>$M$237*$D$237</f>
        <v>0</v>
      </c>
      <c r="O237" s="203"/>
      <c r="P237" s="279">
        <f>$O$237*$D$237</f>
        <v>0</v>
      </c>
      <c r="Q237" s="203"/>
      <c r="R237" s="279">
        <f>$Q$237*$D$237</f>
        <v>0</v>
      </c>
      <c r="S237" s="203"/>
      <c r="T237" s="279">
        <f>$S$237*$D$237</f>
        <v>0</v>
      </c>
      <c r="U237" s="203">
        <v>1</v>
      </c>
      <c r="V237" s="279">
        <f>$U$237*$D$237</f>
        <v>0</v>
      </c>
      <c r="W237" s="203"/>
      <c r="X237" s="279">
        <f>$W$237*$D$237</f>
        <v>0</v>
      </c>
      <c r="Y237" s="203"/>
      <c r="Z237" s="279">
        <f>$Y$237*$D$237</f>
        <v>0</v>
      </c>
      <c r="AA237" s="203"/>
      <c r="AB237" s="279">
        <f>$AA$237*$D$237</f>
        <v>0</v>
      </c>
      <c r="AF237" s="219" t="s">
        <v>3079</v>
      </c>
    </row>
    <row r="238" spans="1:32" ht="15" customHeight="1" thickBot="1">
      <c r="A238" s="219">
        <v>2</v>
      </c>
      <c r="B238" s="1069"/>
      <c r="C238" s="1073"/>
      <c r="D238" s="1007"/>
      <c r="E238" s="280">
        <f>$E$237</f>
        <v>0</v>
      </c>
      <c r="F238" s="204">
        <f>$F$237</f>
        <v>0</v>
      </c>
      <c r="G238" s="205">
        <f>$G$237+$E$238</f>
        <v>0</v>
      </c>
      <c r="H238" s="281">
        <f>$H$237+$F$238</f>
        <v>0</v>
      </c>
      <c r="I238" s="205">
        <f>$I$237+$G$238</f>
        <v>0</v>
      </c>
      <c r="J238" s="281">
        <f>$J$237+$H$238</f>
        <v>0</v>
      </c>
      <c r="K238" s="205">
        <f>$K$237+$I$238</f>
        <v>0</v>
      </c>
      <c r="L238" s="281">
        <f>$L$237+$J$238</f>
        <v>0</v>
      </c>
      <c r="M238" s="205">
        <f>$M$237+$K$238</f>
        <v>0</v>
      </c>
      <c r="N238" s="281">
        <f>$N$237+$L$238</f>
        <v>0</v>
      </c>
      <c r="O238" s="205">
        <f>$O$237+$M$238</f>
        <v>0</v>
      </c>
      <c r="P238" s="281">
        <f>$P$237+$N$238</f>
        <v>0</v>
      </c>
      <c r="Q238" s="205">
        <f>$Q$237+$O$238</f>
        <v>0</v>
      </c>
      <c r="R238" s="281">
        <f>$R$237+$P$238</f>
        <v>0</v>
      </c>
      <c r="S238" s="205">
        <f>$S$237+$Q$238</f>
        <v>0</v>
      </c>
      <c r="T238" s="281">
        <f>$T$237+$R$238</f>
        <v>0</v>
      </c>
      <c r="U238" s="205">
        <f>$U$237+$S$238</f>
        <v>1</v>
      </c>
      <c r="V238" s="281">
        <f>$V$237+$T$238</f>
        <v>0</v>
      </c>
      <c r="W238" s="205">
        <f>$W$237+$U$238</f>
        <v>1</v>
      </c>
      <c r="X238" s="281">
        <f>$X$237+$V$238</f>
        <v>0</v>
      </c>
      <c r="Y238" s="205">
        <f>$Y$237+$W$238</f>
        <v>1</v>
      </c>
      <c r="Z238" s="281">
        <f>$Z$237+$X$238</f>
        <v>0</v>
      </c>
      <c r="AA238" s="205">
        <f>$AA$237+$Y$238</f>
        <v>1</v>
      </c>
      <c r="AB238" s="281">
        <f>$AB$237+$Z$238</f>
        <v>0</v>
      </c>
    </row>
    <row r="239" spans="1:32" ht="15" customHeight="1" thickBot="1">
      <c r="B239" s="230" t="str">
        <f>'06.01-SUBESTAÇÃO E DISTRIBUIÇÃO'!B$129</f>
        <v>06.11.000</v>
      </c>
      <c r="C239" s="244" t="str">
        <f>'06.01-SUBESTAÇÃO E DISTRIBUIÇÃO'!$C$129</f>
        <v>BLOCO K</v>
      </c>
      <c r="D239" s="232">
        <f>'06.01-SUBESTAÇÃO E DISTRIBUIÇÃO'!$H$129</f>
        <v>0</v>
      </c>
      <c r="E239" s="282"/>
      <c r="F239" s="283"/>
      <c r="G239" s="284"/>
      <c r="H239" s="285"/>
      <c r="I239" s="284"/>
      <c r="J239" s="285"/>
      <c r="K239" s="284"/>
      <c r="L239" s="285"/>
      <c r="M239" s="284"/>
      <c r="N239" s="285"/>
      <c r="O239" s="284"/>
      <c r="P239" s="285"/>
      <c r="Q239" s="284"/>
      <c r="R239" s="285"/>
      <c r="S239" s="284"/>
      <c r="T239" s="285"/>
      <c r="U239" s="284"/>
      <c r="V239" s="285"/>
      <c r="W239" s="284"/>
      <c r="X239" s="285"/>
      <c r="Y239" s="284"/>
      <c r="Z239" s="285"/>
      <c r="AA239" s="284"/>
      <c r="AB239" s="285"/>
      <c r="AF239" s="312" t="s">
        <v>1422</v>
      </c>
    </row>
    <row r="240" spans="1:32" ht="15" customHeight="1" thickBot="1">
      <c r="A240" s="219">
        <v>1</v>
      </c>
      <c r="B240" s="1069" t="str">
        <f>'06.01-SUBESTAÇÃO E DISTRIBUIÇÃO'!B$130</f>
        <v>06.11.100.01</v>
      </c>
      <c r="C240" s="1073" t="str">
        <f>'06.01-SUBESTAÇÃO E DISTRIBUIÇÃO'!$C$130</f>
        <v>ELETRODUTO RIGIDO, EM AÇO GALVANIZADO, TIPO PESADO, ESPESSURA DA PAREDE =&gt; 1,5MM, DN = 1", FORNECIMENTO E INSTALAÇÃO</v>
      </c>
      <c r="D240" s="1007">
        <f>'06.01-SUBESTAÇÃO E DISTRIBUIÇÃO'!$H$130</f>
        <v>0</v>
      </c>
      <c r="E240" s="272"/>
      <c r="F240" s="202">
        <f>$E$240*$D$240</f>
        <v>0</v>
      </c>
      <c r="G240" s="203"/>
      <c r="H240" s="279">
        <f>$G$240*$D$240</f>
        <v>0</v>
      </c>
      <c r="I240" s="203"/>
      <c r="J240" s="279">
        <f>$I$240*$D$240</f>
        <v>0</v>
      </c>
      <c r="K240" s="203"/>
      <c r="L240" s="279">
        <f>$K$240*$D$240</f>
        <v>0</v>
      </c>
      <c r="M240" s="203"/>
      <c r="N240" s="279">
        <f>$M$240*$D$240</f>
        <v>0</v>
      </c>
      <c r="O240" s="203"/>
      <c r="P240" s="279">
        <f>$O$240*$D$240</f>
        <v>0</v>
      </c>
      <c r="Q240" s="203"/>
      <c r="R240" s="279">
        <f>$Q$240*$D$240</f>
        <v>0</v>
      </c>
      <c r="S240" s="203"/>
      <c r="T240" s="279">
        <f>$S$240*$D$240</f>
        <v>0</v>
      </c>
      <c r="U240" s="203">
        <v>1</v>
      </c>
      <c r="V240" s="279">
        <f>$U$240*$D$240</f>
        <v>0</v>
      </c>
      <c r="W240" s="203"/>
      <c r="X240" s="279">
        <f>$W$240*$D$240</f>
        <v>0</v>
      </c>
      <c r="Y240" s="203"/>
      <c r="Z240" s="279">
        <f>$Y$240*$D$240</f>
        <v>0</v>
      </c>
      <c r="AA240" s="203"/>
      <c r="AB240" s="279">
        <f>$AA$240*$D$240</f>
        <v>0</v>
      </c>
      <c r="AF240" s="219" t="s">
        <v>3080</v>
      </c>
    </row>
    <row r="241" spans="1:32" ht="15" customHeight="1" thickBot="1">
      <c r="A241" s="219">
        <v>2</v>
      </c>
      <c r="B241" s="1069"/>
      <c r="C241" s="1073"/>
      <c r="D241" s="1007"/>
      <c r="E241" s="280">
        <f>$E$240</f>
        <v>0</v>
      </c>
      <c r="F241" s="204">
        <f>$F$240</f>
        <v>0</v>
      </c>
      <c r="G241" s="205">
        <f>$G$240+$E$241</f>
        <v>0</v>
      </c>
      <c r="H241" s="281">
        <f>$H$240+$F$241</f>
        <v>0</v>
      </c>
      <c r="I241" s="205">
        <f>$I$240+$G$241</f>
        <v>0</v>
      </c>
      <c r="J241" s="281">
        <f>$J$240+$H$241</f>
        <v>0</v>
      </c>
      <c r="K241" s="205">
        <f>$K$240+$I$241</f>
        <v>0</v>
      </c>
      <c r="L241" s="281">
        <f>$L$240+$J$241</f>
        <v>0</v>
      </c>
      <c r="M241" s="205">
        <f>$M$240+$K$241</f>
        <v>0</v>
      </c>
      <c r="N241" s="281">
        <f>$N$240+$L$241</f>
        <v>0</v>
      </c>
      <c r="O241" s="205">
        <f>$O$240+$M$241</f>
        <v>0</v>
      </c>
      <c r="P241" s="281">
        <f>$P$240+$N$241</f>
        <v>0</v>
      </c>
      <c r="Q241" s="205">
        <f>$Q$240+$O$241</f>
        <v>0</v>
      </c>
      <c r="R241" s="281">
        <f>$R$240+$P$241</f>
        <v>0</v>
      </c>
      <c r="S241" s="205">
        <f>$S$240+$Q$241</f>
        <v>0</v>
      </c>
      <c r="T241" s="281">
        <f>$T$240+$R$241</f>
        <v>0</v>
      </c>
      <c r="U241" s="205">
        <f>$U$240+$S$241</f>
        <v>1</v>
      </c>
      <c r="V241" s="281">
        <f>$V$240+$T$241</f>
        <v>0</v>
      </c>
      <c r="W241" s="205">
        <f>$W$240+$U$241</f>
        <v>1</v>
      </c>
      <c r="X241" s="281">
        <f>$X$240+$V$241</f>
        <v>0</v>
      </c>
      <c r="Y241" s="205">
        <f>$Y$240+$W$241</f>
        <v>1</v>
      </c>
      <c r="Z241" s="281">
        <f>$Z$240+$X$241</f>
        <v>0</v>
      </c>
      <c r="AA241" s="205">
        <f>$AA$240+$Y$241</f>
        <v>1</v>
      </c>
      <c r="AB241" s="281">
        <f>$AB$240+$Z$241</f>
        <v>0</v>
      </c>
    </row>
    <row r="242" spans="1:32" ht="15" customHeight="1" thickBot="1">
      <c r="A242" s="219">
        <v>1</v>
      </c>
      <c r="B242" s="1069" t="str">
        <f>'06.01-SUBESTAÇÃO E DISTRIBUIÇÃO'!B$131</f>
        <v>06.11.100.02</v>
      </c>
      <c r="C242" s="1073" t="str">
        <f>'06.01-SUBESTAÇÃO E DISTRIBUIÇÃO'!$C$131</f>
        <v>CONDULETE DE ALUMÍNIO, TIPO X, PARA ELETRODUTO DE AÇO GALVANIZADO DN 25 MM (1''), APARENTE - FORNECIMENTO E INSTALAÇÃO. AF_01/2026</v>
      </c>
      <c r="D242" s="1007">
        <f>'06.01-SUBESTAÇÃO E DISTRIBUIÇÃO'!$H$131</f>
        <v>0</v>
      </c>
      <c r="E242" s="272"/>
      <c r="F242" s="202">
        <f>$E$242*$D$242</f>
        <v>0</v>
      </c>
      <c r="G242" s="203"/>
      <c r="H242" s="279">
        <f>$G$242*$D$242</f>
        <v>0</v>
      </c>
      <c r="I242" s="203"/>
      <c r="J242" s="279">
        <f>$I$242*$D$242</f>
        <v>0</v>
      </c>
      <c r="K242" s="203"/>
      <c r="L242" s="279">
        <f>$K$242*$D$242</f>
        <v>0</v>
      </c>
      <c r="M242" s="203"/>
      <c r="N242" s="279">
        <f>$M$242*$D$242</f>
        <v>0</v>
      </c>
      <c r="O242" s="203"/>
      <c r="P242" s="279">
        <f>$O$242*$D$242</f>
        <v>0</v>
      </c>
      <c r="Q242" s="203"/>
      <c r="R242" s="279">
        <f>$Q$242*$D$242</f>
        <v>0</v>
      </c>
      <c r="S242" s="203"/>
      <c r="T242" s="279">
        <f>$S$242*$D$242</f>
        <v>0</v>
      </c>
      <c r="U242" s="203">
        <v>1</v>
      </c>
      <c r="V242" s="279">
        <f>$U$242*$D$242</f>
        <v>0</v>
      </c>
      <c r="W242" s="203"/>
      <c r="X242" s="279">
        <f>$W$242*$D$242</f>
        <v>0</v>
      </c>
      <c r="Y242" s="203"/>
      <c r="Z242" s="279">
        <f>$Y$242*$D$242</f>
        <v>0</v>
      </c>
      <c r="AA242" s="203"/>
      <c r="AB242" s="279">
        <f>$AA$242*$D$242</f>
        <v>0</v>
      </c>
      <c r="AF242" s="219" t="s">
        <v>3081</v>
      </c>
    </row>
    <row r="243" spans="1:32" ht="15" customHeight="1" thickBot="1">
      <c r="A243" s="219">
        <v>2</v>
      </c>
      <c r="B243" s="1069"/>
      <c r="C243" s="1073"/>
      <c r="D243" s="1007"/>
      <c r="E243" s="280">
        <f>$E$242</f>
        <v>0</v>
      </c>
      <c r="F243" s="204">
        <f>$F$242</f>
        <v>0</v>
      </c>
      <c r="G243" s="205">
        <f>$G$242+$E$243</f>
        <v>0</v>
      </c>
      <c r="H243" s="281">
        <f>$H$242+$F$243</f>
        <v>0</v>
      </c>
      <c r="I243" s="205">
        <f>$I$242+$G$243</f>
        <v>0</v>
      </c>
      <c r="J243" s="281">
        <f>$J$242+$H$243</f>
        <v>0</v>
      </c>
      <c r="K243" s="205">
        <f>$K$242+$I$243</f>
        <v>0</v>
      </c>
      <c r="L243" s="281">
        <f>$L$242+$J$243</f>
        <v>0</v>
      </c>
      <c r="M243" s="205">
        <f>$M$242+$K$243</f>
        <v>0</v>
      </c>
      <c r="N243" s="281">
        <f>$N$242+$L$243</f>
        <v>0</v>
      </c>
      <c r="O243" s="205">
        <f>$O$242+$M$243</f>
        <v>0</v>
      </c>
      <c r="P243" s="281">
        <f>$P$242+$N$243</f>
        <v>0</v>
      </c>
      <c r="Q243" s="205">
        <f>$Q$242+$O$243</f>
        <v>0</v>
      </c>
      <c r="R243" s="281">
        <f>$R$242+$P$243</f>
        <v>0</v>
      </c>
      <c r="S243" s="205">
        <f>$S$242+$Q$243</f>
        <v>0</v>
      </c>
      <c r="T243" s="281">
        <f>$T$242+$R$243</f>
        <v>0</v>
      </c>
      <c r="U243" s="205">
        <f>$U$242+$S$243</f>
        <v>1</v>
      </c>
      <c r="V243" s="281">
        <f>$V$242+$T$243</f>
        <v>0</v>
      </c>
      <c r="W243" s="205">
        <f>$W$242+$U$243</f>
        <v>1</v>
      </c>
      <c r="X243" s="281">
        <f>$X$242+$V$243</f>
        <v>0</v>
      </c>
      <c r="Y243" s="205">
        <f>$Y$242+$W$243</f>
        <v>1</v>
      </c>
      <c r="Z243" s="281">
        <f>$Z$242+$X$243</f>
        <v>0</v>
      </c>
      <c r="AA243" s="205">
        <f>$AA$242+$Y$243</f>
        <v>1</v>
      </c>
      <c r="AB243" s="281">
        <f>$AB$242+$Z$243</f>
        <v>0</v>
      </c>
    </row>
    <row r="244" spans="1:32" ht="15" customHeight="1" thickBot="1">
      <c r="A244" s="219">
        <v>1</v>
      </c>
      <c r="B244" s="1069" t="str">
        <f>'06.01-SUBESTAÇÃO E DISTRIBUIÇÃO'!B$132</f>
        <v>06.11.100.03</v>
      </c>
      <c r="C244" s="1073" t="str">
        <f>'06.01-SUBESTAÇÃO E DISTRIBUIÇÃO'!$C$132</f>
        <v>CABO DE COBRE FLEXÍVEL ISOLADO, 4 MM², ANTI-CHAMA 0,6/1,0 KV, PARA CIRCUITOS TERMINAIS - FORNECIMENTO E INSTALAÇÃO. AF_03/2023</v>
      </c>
      <c r="D244" s="1007">
        <f>'06.01-SUBESTAÇÃO E DISTRIBUIÇÃO'!$H$132</f>
        <v>0</v>
      </c>
      <c r="E244" s="272"/>
      <c r="F244" s="202">
        <f>$E$244*$D$244</f>
        <v>0</v>
      </c>
      <c r="G244" s="203"/>
      <c r="H244" s="279">
        <f>$G$244*$D$244</f>
        <v>0</v>
      </c>
      <c r="I244" s="203"/>
      <c r="J244" s="279">
        <f>$I$244*$D$244</f>
        <v>0</v>
      </c>
      <c r="K244" s="203"/>
      <c r="L244" s="279">
        <f>$K$244*$D$244</f>
        <v>0</v>
      </c>
      <c r="M244" s="203"/>
      <c r="N244" s="279">
        <f>$M$244*$D$244</f>
        <v>0</v>
      </c>
      <c r="O244" s="203"/>
      <c r="P244" s="279">
        <f>$O$244*$D$244</f>
        <v>0</v>
      </c>
      <c r="Q244" s="203"/>
      <c r="R244" s="279">
        <f>$Q$244*$D$244</f>
        <v>0</v>
      </c>
      <c r="S244" s="203"/>
      <c r="T244" s="279">
        <f>$S$244*$D$244</f>
        <v>0</v>
      </c>
      <c r="U244" s="203">
        <v>1</v>
      </c>
      <c r="V244" s="279">
        <f>$U$244*$D$244</f>
        <v>0</v>
      </c>
      <c r="W244" s="203"/>
      <c r="X244" s="279">
        <f>$W$244*$D$244</f>
        <v>0</v>
      </c>
      <c r="Y244" s="203"/>
      <c r="Z244" s="279">
        <f>$Y$244*$D$244</f>
        <v>0</v>
      </c>
      <c r="AA244" s="203"/>
      <c r="AB244" s="279">
        <f>$AA$244*$D$244</f>
        <v>0</v>
      </c>
      <c r="AF244" s="219" t="s">
        <v>3082</v>
      </c>
    </row>
    <row r="245" spans="1:32" ht="15" customHeight="1" thickBot="1">
      <c r="A245" s="219">
        <v>2</v>
      </c>
      <c r="B245" s="1069"/>
      <c r="C245" s="1073"/>
      <c r="D245" s="1007"/>
      <c r="E245" s="280">
        <f>$E$244</f>
        <v>0</v>
      </c>
      <c r="F245" s="204">
        <f>$F$244</f>
        <v>0</v>
      </c>
      <c r="G245" s="205">
        <f>$G$244+$E$245</f>
        <v>0</v>
      </c>
      <c r="H245" s="281">
        <f>$H$244+$F$245</f>
        <v>0</v>
      </c>
      <c r="I245" s="205">
        <f>$I$244+$G$245</f>
        <v>0</v>
      </c>
      <c r="J245" s="281">
        <f>$J$244+$H$245</f>
        <v>0</v>
      </c>
      <c r="K245" s="205">
        <f>$K$244+$I$245</f>
        <v>0</v>
      </c>
      <c r="L245" s="281">
        <f>$L$244+$J$245</f>
        <v>0</v>
      </c>
      <c r="M245" s="205">
        <f>$M$244+$K$245</f>
        <v>0</v>
      </c>
      <c r="N245" s="281">
        <f>$N$244+$L$245</f>
        <v>0</v>
      </c>
      <c r="O245" s="205">
        <f>$O$244+$M$245</f>
        <v>0</v>
      </c>
      <c r="P245" s="281">
        <f>$P$244+$N$245</f>
        <v>0</v>
      </c>
      <c r="Q245" s="205">
        <f>$Q$244+$O$245</f>
        <v>0</v>
      </c>
      <c r="R245" s="281">
        <f>$R$244+$P$245</f>
        <v>0</v>
      </c>
      <c r="S245" s="205">
        <f>$S$244+$Q$245</f>
        <v>0</v>
      </c>
      <c r="T245" s="281">
        <f>$T$244+$R$245</f>
        <v>0</v>
      </c>
      <c r="U245" s="205">
        <f>$U$244+$S$245</f>
        <v>1</v>
      </c>
      <c r="V245" s="281">
        <f>$V$244+$T$245</f>
        <v>0</v>
      </c>
      <c r="W245" s="205">
        <f>$W$244+$U$245</f>
        <v>1</v>
      </c>
      <c r="X245" s="281">
        <f>$X$244+$V$245</f>
        <v>0</v>
      </c>
      <c r="Y245" s="205">
        <f>$Y$244+$W$245</f>
        <v>1</v>
      </c>
      <c r="Z245" s="281">
        <f>$Z$244+$X$245</f>
        <v>0</v>
      </c>
      <c r="AA245" s="205">
        <f>$AA$244+$Y$245</f>
        <v>1</v>
      </c>
      <c r="AB245" s="281">
        <f>$AB$244+$Z$245</f>
        <v>0</v>
      </c>
    </row>
    <row r="246" spans="1:32" ht="15" customHeight="1" thickBot="1">
      <c r="B246" s="230" t="str">
        <f>'06.01-SUBESTAÇÃO E DISTRIBUIÇÃO'!B$133</f>
        <v>06.12.000</v>
      </c>
      <c r="C246" s="244" t="str">
        <f>'06.01-SUBESTAÇÃO E DISTRIBUIÇÃO'!$C$133</f>
        <v>BLOCO L</v>
      </c>
      <c r="D246" s="232">
        <f>'06.01-SUBESTAÇÃO E DISTRIBUIÇÃO'!$H$133</f>
        <v>0</v>
      </c>
      <c r="E246" s="282"/>
      <c r="F246" s="283"/>
      <c r="G246" s="284"/>
      <c r="H246" s="285"/>
      <c r="I246" s="284"/>
      <c r="J246" s="285"/>
      <c r="K246" s="284"/>
      <c r="L246" s="285"/>
      <c r="M246" s="284"/>
      <c r="N246" s="285"/>
      <c r="O246" s="284"/>
      <c r="P246" s="285"/>
      <c r="Q246" s="284"/>
      <c r="R246" s="285"/>
      <c r="S246" s="284"/>
      <c r="T246" s="285"/>
      <c r="U246" s="284"/>
      <c r="V246" s="285"/>
      <c r="W246" s="284"/>
      <c r="X246" s="285"/>
      <c r="Y246" s="284"/>
      <c r="Z246" s="285"/>
      <c r="AA246" s="284"/>
      <c r="AB246" s="285"/>
      <c r="AF246" s="312" t="s">
        <v>1423</v>
      </c>
    </row>
    <row r="247" spans="1:32" ht="15" customHeight="1" thickBot="1">
      <c r="A247" s="219">
        <v>1</v>
      </c>
      <c r="B247" s="1069" t="str">
        <f>'06.01-SUBESTAÇÃO E DISTRIBUIÇÃO'!B$134</f>
        <v>06.12.100.01</v>
      </c>
      <c r="C247" s="1073" t="str">
        <f>'06.01-SUBESTAÇÃO E DISTRIBUIÇÃO'!$C$134</f>
        <v>ELETRODUTO RIGIDO, EM AÇO GALVANIZADO, TIPO PESADO, ESPESSURA DA PAREDE =&gt; 1,5MM, DN = 1", FORNECIMENTO E INSTALAÇÃO</v>
      </c>
      <c r="D247" s="1007">
        <f>'06.01-SUBESTAÇÃO E DISTRIBUIÇÃO'!$H$134</f>
        <v>0</v>
      </c>
      <c r="E247" s="272"/>
      <c r="F247" s="202">
        <f>$E$247*$D$247</f>
        <v>0</v>
      </c>
      <c r="G247" s="203"/>
      <c r="H247" s="279">
        <f>$G$247*$D$247</f>
        <v>0</v>
      </c>
      <c r="I247" s="203"/>
      <c r="J247" s="279">
        <f>$I$247*$D$247</f>
        <v>0</v>
      </c>
      <c r="K247" s="203"/>
      <c r="L247" s="279">
        <f>$K$247*$D$247</f>
        <v>0</v>
      </c>
      <c r="M247" s="203"/>
      <c r="N247" s="279">
        <f>$M$247*$D$247</f>
        <v>0</v>
      </c>
      <c r="O247" s="203"/>
      <c r="P247" s="279">
        <f>$O$247*$D$247</f>
        <v>0</v>
      </c>
      <c r="Q247" s="203"/>
      <c r="R247" s="279">
        <f>$Q$247*$D$247</f>
        <v>0</v>
      </c>
      <c r="S247" s="203"/>
      <c r="T247" s="279">
        <f>$S$247*$D$247</f>
        <v>0</v>
      </c>
      <c r="U247" s="203"/>
      <c r="V247" s="279">
        <f>$U$247*$D$247</f>
        <v>0</v>
      </c>
      <c r="W247" s="203">
        <v>1</v>
      </c>
      <c r="X247" s="279">
        <f>$W$247*$D$247</f>
        <v>0</v>
      </c>
      <c r="Y247" s="203"/>
      <c r="Z247" s="279">
        <f>$Y$247*$D$247</f>
        <v>0</v>
      </c>
      <c r="AA247" s="203"/>
      <c r="AB247" s="279">
        <f>$AA$247*$D$247</f>
        <v>0</v>
      </c>
      <c r="AF247" s="219" t="s">
        <v>3083</v>
      </c>
    </row>
    <row r="248" spans="1:32" ht="15" customHeight="1" thickBot="1">
      <c r="A248" s="219">
        <v>2</v>
      </c>
      <c r="B248" s="1069"/>
      <c r="C248" s="1073"/>
      <c r="D248" s="1007"/>
      <c r="E248" s="280">
        <f>$E$247</f>
        <v>0</v>
      </c>
      <c r="F248" s="204">
        <f>$F$247</f>
        <v>0</v>
      </c>
      <c r="G248" s="205">
        <f>$G$247+$E$248</f>
        <v>0</v>
      </c>
      <c r="H248" s="281">
        <f>$H$247+$F$248</f>
        <v>0</v>
      </c>
      <c r="I248" s="205">
        <f>$I$247+$G$248</f>
        <v>0</v>
      </c>
      <c r="J248" s="281">
        <f>$J$247+$H$248</f>
        <v>0</v>
      </c>
      <c r="K248" s="205">
        <f>$K$247+$I$248</f>
        <v>0</v>
      </c>
      <c r="L248" s="281">
        <f>$L$247+$J$248</f>
        <v>0</v>
      </c>
      <c r="M248" s="205">
        <f>$M$247+$K$248</f>
        <v>0</v>
      </c>
      <c r="N248" s="281">
        <f>$N$247+$L$248</f>
        <v>0</v>
      </c>
      <c r="O248" s="205">
        <f>$O$247+$M$248</f>
        <v>0</v>
      </c>
      <c r="P248" s="281">
        <f>$P$247+$N$248</f>
        <v>0</v>
      </c>
      <c r="Q248" s="205">
        <f>$Q$247+$O$248</f>
        <v>0</v>
      </c>
      <c r="R248" s="281">
        <f>$R$247+$P$248</f>
        <v>0</v>
      </c>
      <c r="S248" s="205">
        <f>$S$247+$Q$248</f>
        <v>0</v>
      </c>
      <c r="T248" s="281">
        <f>$T$247+$R$248</f>
        <v>0</v>
      </c>
      <c r="U248" s="205">
        <f>$U$247+$S$248</f>
        <v>0</v>
      </c>
      <c r="V248" s="281">
        <f>$V$247+$T$248</f>
        <v>0</v>
      </c>
      <c r="W248" s="205">
        <f>$W$247+$U$248</f>
        <v>1</v>
      </c>
      <c r="X248" s="281">
        <f>$X$247+$V$248</f>
        <v>0</v>
      </c>
      <c r="Y248" s="205">
        <f>$Y$247+$W$248</f>
        <v>1</v>
      </c>
      <c r="Z248" s="281">
        <f>$Z$247+$X$248</f>
        <v>0</v>
      </c>
      <c r="AA248" s="205">
        <f>$AA$247+$Y$248</f>
        <v>1</v>
      </c>
      <c r="AB248" s="281">
        <f>$AB$247+$Z$248</f>
        <v>0</v>
      </c>
    </row>
    <row r="249" spans="1:32" ht="15" customHeight="1" thickBot="1">
      <c r="A249" s="219">
        <v>1</v>
      </c>
      <c r="B249" s="1069" t="str">
        <f>'06.01-SUBESTAÇÃO E DISTRIBUIÇÃO'!B$135</f>
        <v>06.12.100.02</v>
      </c>
      <c r="C249" s="1073" t="str">
        <f>'06.01-SUBESTAÇÃO E DISTRIBUIÇÃO'!$C$135</f>
        <v>CONDULETE DE ALUMÍNIO, TIPO X, PARA ELETRODUTO DE AÇO GALVANIZADO DN 25 MM (1''), APARENTE - FORNECIMENTO E INSTALAÇÃO. AF_01/2026</v>
      </c>
      <c r="D249" s="1007">
        <f>'06.01-SUBESTAÇÃO E DISTRIBUIÇÃO'!$H$135</f>
        <v>0</v>
      </c>
      <c r="E249" s="272"/>
      <c r="F249" s="202">
        <f>$E$249*$D$249</f>
        <v>0</v>
      </c>
      <c r="G249" s="203"/>
      <c r="H249" s="279">
        <f>$G$249*$D$249</f>
        <v>0</v>
      </c>
      <c r="I249" s="203"/>
      <c r="J249" s="279">
        <f>$I$249*$D$249</f>
        <v>0</v>
      </c>
      <c r="K249" s="203"/>
      <c r="L249" s="279">
        <f>$K$249*$D$249</f>
        <v>0</v>
      </c>
      <c r="M249" s="203"/>
      <c r="N249" s="279">
        <f>$M$249*$D$249</f>
        <v>0</v>
      </c>
      <c r="O249" s="203"/>
      <c r="P249" s="279">
        <f>$O$249*$D$249</f>
        <v>0</v>
      </c>
      <c r="Q249" s="203"/>
      <c r="R249" s="279">
        <f>$Q$249*$D$249</f>
        <v>0</v>
      </c>
      <c r="S249" s="203"/>
      <c r="T249" s="279">
        <f>$S$249*$D$249</f>
        <v>0</v>
      </c>
      <c r="U249" s="203"/>
      <c r="V249" s="279">
        <f>$U$249*$D$249</f>
        <v>0</v>
      </c>
      <c r="W249" s="203">
        <v>1</v>
      </c>
      <c r="X249" s="279">
        <f>$W$249*$D$249</f>
        <v>0</v>
      </c>
      <c r="Y249" s="203"/>
      <c r="Z249" s="279">
        <f>$Y$249*$D$249</f>
        <v>0</v>
      </c>
      <c r="AA249" s="203"/>
      <c r="AB249" s="279">
        <f>$AA$249*$D$249</f>
        <v>0</v>
      </c>
      <c r="AF249" s="219" t="s">
        <v>3084</v>
      </c>
    </row>
    <row r="250" spans="1:32" ht="15" customHeight="1" thickBot="1">
      <c r="A250" s="219">
        <v>2</v>
      </c>
      <c r="B250" s="1069"/>
      <c r="C250" s="1073"/>
      <c r="D250" s="1007"/>
      <c r="E250" s="280">
        <f>$E$249</f>
        <v>0</v>
      </c>
      <c r="F250" s="204">
        <f>$F$249</f>
        <v>0</v>
      </c>
      <c r="G250" s="205">
        <f>$G$249+$E$250</f>
        <v>0</v>
      </c>
      <c r="H250" s="281">
        <f>$H$249+$F$250</f>
        <v>0</v>
      </c>
      <c r="I250" s="205">
        <f>$I$249+$G$250</f>
        <v>0</v>
      </c>
      <c r="J250" s="281">
        <f>$J$249+$H$250</f>
        <v>0</v>
      </c>
      <c r="K250" s="205">
        <f>$K$249+$I$250</f>
        <v>0</v>
      </c>
      <c r="L250" s="281">
        <f>$L$249+$J$250</f>
        <v>0</v>
      </c>
      <c r="M250" s="205">
        <f>$M$249+$K$250</f>
        <v>0</v>
      </c>
      <c r="N250" s="281">
        <f>$N$249+$L$250</f>
        <v>0</v>
      </c>
      <c r="O250" s="205">
        <f>$O$249+$M$250</f>
        <v>0</v>
      </c>
      <c r="P250" s="281">
        <f>$P$249+$N$250</f>
        <v>0</v>
      </c>
      <c r="Q250" s="205">
        <f>$Q$249+$O$250</f>
        <v>0</v>
      </c>
      <c r="R250" s="281">
        <f>$R$249+$P$250</f>
        <v>0</v>
      </c>
      <c r="S250" s="205">
        <f>$S$249+$Q$250</f>
        <v>0</v>
      </c>
      <c r="T250" s="281">
        <f>$T$249+$R$250</f>
        <v>0</v>
      </c>
      <c r="U250" s="205">
        <f>$U$249+$S$250</f>
        <v>0</v>
      </c>
      <c r="V250" s="281">
        <f>$V$249+$T$250</f>
        <v>0</v>
      </c>
      <c r="W250" s="205">
        <f>$W$249+$U$250</f>
        <v>1</v>
      </c>
      <c r="X250" s="281">
        <f>$X$249+$V$250</f>
        <v>0</v>
      </c>
      <c r="Y250" s="205">
        <f>$Y$249+$W$250</f>
        <v>1</v>
      </c>
      <c r="Z250" s="281">
        <f>$Z$249+$X$250</f>
        <v>0</v>
      </c>
      <c r="AA250" s="205">
        <f>$AA$249+$Y$250</f>
        <v>1</v>
      </c>
      <c r="AB250" s="281">
        <f>$AB$249+$Z$250</f>
        <v>0</v>
      </c>
    </row>
    <row r="251" spans="1:32" ht="15" customHeight="1" thickBot="1">
      <c r="A251" s="219">
        <v>1</v>
      </c>
      <c r="B251" s="1069" t="str">
        <f>'06.01-SUBESTAÇÃO E DISTRIBUIÇÃO'!B$136</f>
        <v>06.12.100.03</v>
      </c>
      <c r="C251" s="1073" t="str">
        <f>'06.01-SUBESTAÇÃO E DISTRIBUIÇÃO'!$C$136</f>
        <v>CABO DE COBRE FLEXÍVEL ISOLADO, 4 MM², ANTI-CHAMA 0,6/1,0 KV, PARA CIRCUITOS TERMINAIS - FORNECIMENTO E INSTALAÇÃO. AF_03/2023</v>
      </c>
      <c r="D251" s="1007">
        <f>'06.01-SUBESTAÇÃO E DISTRIBUIÇÃO'!$H$136</f>
        <v>0</v>
      </c>
      <c r="E251" s="272"/>
      <c r="F251" s="202">
        <f>$E$251*$D$251</f>
        <v>0</v>
      </c>
      <c r="G251" s="203"/>
      <c r="H251" s="279">
        <f>$G$251*$D$251</f>
        <v>0</v>
      </c>
      <c r="I251" s="203"/>
      <c r="J251" s="279">
        <f>$I$251*$D$251</f>
        <v>0</v>
      </c>
      <c r="K251" s="203"/>
      <c r="L251" s="279">
        <f>$K$251*$D$251</f>
        <v>0</v>
      </c>
      <c r="M251" s="203"/>
      <c r="N251" s="279">
        <f>$M$251*$D$251</f>
        <v>0</v>
      </c>
      <c r="O251" s="203"/>
      <c r="P251" s="279">
        <f>$O$251*$D$251</f>
        <v>0</v>
      </c>
      <c r="Q251" s="203"/>
      <c r="R251" s="279">
        <f>$Q$251*$D$251</f>
        <v>0</v>
      </c>
      <c r="S251" s="203"/>
      <c r="T251" s="279">
        <f>$S$251*$D$251</f>
        <v>0</v>
      </c>
      <c r="U251" s="203"/>
      <c r="V251" s="279">
        <f>$U$251*$D$251</f>
        <v>0</v>
      </c>
      <c r="W251" s="203">
        <v>1</v>
      </c>
      <c r="X251" s="279">
        <f>$W$251*$D$251</f>
        <v>0</v>
      </c>
      <c r="Y251" s="203"/>
      <c r="Z251" s="279">
        <f>$Y$251*$D$251</f>
        <v>0</v>
      </c>
      <c r="AA251" s="203"/>
      <c r="AB251" s="279">
        <f>$AA$251*$D$251</f>
        <v>0</v>
      </c>
      <c r="AF251" s="219" t="s">
        <v>3085</v>
      </c>
    </row>
    <row r="252" spans="1:32" ht="15" customHeight="1" thickBot="1">
      <c r="A252" s="219">
        <v>2</v>
      </c>
      <c r="B252" s="1069"/>
      <c r="C252" s="1073"/>
      <c r="D252" s="1007"/>
      <c r="E252" s="280">
        <f>$E$251</f>
        <v>0</v>
      </c>
      <c r="F252" s="204">
        <f>$F$251</f>
        <v>0</v>
      </c>
      <c r="G252" s="205">
        <f>$G$251+$E$252</f>
        <v>0</v>
      </c>
      <c r="H252" s="281">
        <f>$H$251+$F$252</f>
        <v>0</v>
      </c>
      <c r="I252" s="205">
        <f>$I$251+$G$252</f>
        <v>0</v>
      </c>
      <c r="J252" s="281">
        <f>$J$251+$H$252</f>
        <v>0</v>
      </c>
      <c r="K252" s="205">
        <f>$K$251+$I$252</f>
        <v>0</v>
      </c>
      <c r="L252" s="281">
        <f>$L$251+$J$252</f>
        <v>0</v>
      </c>
      <c r="M252" s="205">
        <f>$M$251+$K$252</f>
        <v>0</v>
      </c>
      <c r="N252" s="281">
        <f>$N$251+$L$252</f>
        <v>0</v>
      </c>
      <c r="O252" s="205">
        <f>$O$251+$M$252</f>
        <v>0</v>
      </c>
      <c r="P252" s="281">
        <f>$P$251+$N$252</f>
        <v>0</v>
      </c>
      <c r="Q252" s="205">
        <f>$Q$251+$O$252</f>
        <v>0</v>
      </c>
      <c r="R252" s="281">
        <f>$R$251+$P$252</f>
        <v>0</v>
      </c>
      <c r="S252" s="205">
        <f>$S$251+$Q$252</f>
        <v>0</v>
      </c>
      <c r="T252" s="281">
        <f>$T$251+$R$252</f>
        <v>0</v>
      </c>
      <c r="U252" s="205">
        <f>$U$251+$S$252</f>
        <v>0</v>
      </c>
      <c r="V252" s="281">
        <f>$V$251+$T$252</f>
        <v>0</v>
      </c>
      <c r="W252" s="205">
        <f>$W$251+$U$252</f>
        <v>1</v>
      </c>
      <c r="X252" s="281">
        <f>$X$251+$V$252</f>
        <v>0</v>
      </c>
      <c r="Y252" s="205">
        <f>$Y$251+$W$252</f>
        <v>1</v>
      </c>
      <c r="Z252" s="281">
        <f>$Z$251+$X$252</f>
        <v>0</v>
      </c>
      <c r="AA252" s="205">
        <f>$AA$251+$Y$252</f>
        <v>1</v>
      </c>
      <c r="AB252" s="281">
        <f>$AB$251+$Z$252</f>
        <v>0</v>
      </c>
    </row>
    <row r="253" spans="1:32" ht="15" customHeight="1" thickBot="1">
      <c r="A253" s="219">
        <v>1</v>
      </c>
      <c r="B253" s="1069" t="str">
        <f>'06.01-SUBESTAÇÃO E DISTRIBUIÇÃO'!B$137</f>
        <v>06.12.100.04</v>
      </c>
      <c r="C253" s="1073" t="str">
        <f>'06.01-SUBESTAÇÃO E DISTRIBUIÇÃO'!$C$137</f>
        <v>CABO DE COBRE FLEXÍVEL ISOLADO, 6 MM², ANTI-CHAMA 0,6/1,0 KV, PARA CIRCUITOS TERMINAIS - FORNECIMENTO E INSTALAÇÃO. AF_03/2023</v>
      </c>
      <c r="D253" s="1007">
        <f>'06.01-SUBESTAÇÃO E DISTRIBUIÇÃO'!$H$137</f>
        <v>0</v>
      </c>
      <c r="E253" s="272"/>
      <c r="F253" s="202">
        <f>$E$253*$D$253</f>
        <v>0</v>
      </c>
      <c r="G253" s="203"/>
      <c r="H253" s="279">
        <f>$G$253*$D$253</f>
        <v>0</v>
      </c>
      <c r="I253" s="203"/>
      <c r="J253" s="279">
        <f>$I$253*$D$253</f>
        <v>0</v>
      </c>
      <c r="K253" s="203"/>
      <c r="L253" s="279">
        <f>$K$253*$D$253</f>
        <v>0</v>
      </c>
      <c r="M253" s="203"/>
      <c r="N253" s="279">
        <f>$M$253*$D$253</f>
        <v>0</v>
      </c>
      <c r="O253" s="203"/>
      <c r="P253" s="279">
        <f>$O$253*$D$253</f>
        <v>0</v>
      </c>
      <c r="Q253" s="203"/>
      <c r="R253" s="279">
        <f>$Q$253*$D$253</f>
        <v>0</v>
      </c>
      <c r="S253" s="203"/>
      <c r="T253" s="279">
        <f>$S$253*$D$253</f>
        <v>0</v>
      </c>
      <c r="U253" s="203"/>
      <c r="V253" s="279">
        <f>$U$253*$D$253</f>
        <v>0</v>
      </c>
      <c r="W253" s="203">
        <v>1</v>
      </c>
      <c r="X253" s="279">
        <f>$W$253*$D$253</f>
        <v>0</v>
      </c>
      <c r="Y253" s="203"/>
      <c r="Z253" s="279">
        <f>$Y$253*$D$253</f>
        <v>0</v>
      </c>
      <c r="AA253" s="203"/>
      <c r="AB253" s="279">
        <f>$AA$253*$D$253</f>
        <v>0</v>
      </c>
      <c r="AF253" s="219" t="s">
        <v>3086</v>
      </c>
    </row>
    <row r="254" spans="1:32" ht="15" customHeight="1" thickBot="1">
      <c r="A254" s="219">
        <v>2</v>
      </c>
      <c r="B254" s="1069"/>
      <c r="C254" s="1073"/>
      <c r="D254" s="1007"/>
      <c r="E254" s="280">
        <f>$E$253</f>
        <v>0</v>
      </c>
      <c r="F254" s="204">
        <f>$F$253</f>
        <v>0</v>
      </c>
      <c r="G254" s="205">
        <f>$G$253+$E$254</f>
        <v>0</v>
      </c>
      <c r="H254" s="281">
        <f>$H$253+$F$254</f>
        <v>0</v>
      </c>
      <c r="I254" s="205">
        <f>$I$253+$G$254</f>
        <v>0</v>
      </c>
      <c r="J254" s="281">
        <f>$J$253+$H$254</f>
        <v>0</v>
      </c>
      <c r="K254" s="205">
        <f>$K$253+$I$254</f>
        <v>0</v>
      </c>
      <c r="L254" s="281">
        <f>$L$253+$J$254</f>
        <v>0</v>
      </c>
      <c r="M254" s="205">
        <f>$M$253+$K$254</f>
        <v>0</v>
      </c>
      <c r="N254" s="281">
        <f>$N$253+$L$254</f>
        <v>0</v>
      </c>
      <c r="O254" s="205">
        <f>$O$253+$M$254</f>
        <v>0</v>
      </c>
      <c r="P254" s="281">
        <f>$P$253+$N$254</f>
        <v>0</v>
      </c>
      <c r="Q254" s="205">
        <f>$Q$253+$O$254</f>
        <v>0</v>
      </c>
      <c r="R254" s="281">
        <f>$R$253+$P$254</f>
        <v>0</v>
      </c>
      <c r="S254" s="205">
        <f>$S$253+$Q$254</f>
        <v>0</v>
      </c>
      <c r="T254" s="281">
        <f>$T$253+$R$254</f>
        <v>0</v>
      </c>
      <c r="U254" s="205">
        <f>$U$253+$S$254</f>
        <v>0</v>
      </c>
      <c r="V254" s="281">
        <f>$V$253+$T$254</f>
        <v>0</v>
      </c>
      <c r="W254" s="205">
        <f>$W$253+$U$254</f>
        <v>1</v>
      </c>
      <c r="X254" s="281">
        <f>$X$253+$V$254</f>
        <v>0</v>
      </c>
      <c r="Y254" s="205">
        <f>$Y$253+$W$254</f>
        <v>1</v>
      </c>
      <c r="Z254" s="281">
        <f>$Z$253+$X$254</f>
        <v>0</v>
      </c>
      <c r="AA254" s="205">
        <f>$AA$253+$Y$254</f>
        <v>1</v>
      </c>
      <c r="AB254" s="281">
        <f>$AB$253+$Z$254</f>
        <v>0</v>
      </c>
    </row>
    <row r="255" spans="1:32" ht="15" customHeight="1" thickBot="1">
      <c r="B255" s="230" t="str">
        <f>'06.01-SUBESTAÇÃO E DISTRIBUIÇÃO'!B$138</f>
        <v>06.13.000</v>
      </c>
      <c r="C255" s="244" t="str">
        <f>'06.01-SUBESTAÇÃO E DISTRIBUIÇÃO'!$C$138</f>
        <v>BLOCO M</v>
      </c>
      <c r="D255" s="232">
        <f>'06.01-SUBESTAÇÃO E DISTRIBUIÇÃO'!$H$138</f>
        <v>0</v>
      </c>
      <c r="E255" s="282"/>
      <c r="F255" s="283"/>
      <c r="G255" s="284"/>
      <c r="H255" s="285"/>
      <c r="I255" s="284"/>
      <c r="J255" s="285"/>
      <c r="K255" s="284"/>
      <c r="L255" s="285"/>
      <c r="M255" s="284"/>
      <c r="N255" s="285"/>
      <c r="O255" s="284"/>
      <c r="P255" s="285"/>
      <c r="Q255" s="284"/>
      <c r="R255" s="285"/>
      <c r="S255" s="284"/>
      <c r="T255" s="285"/>
      <c r="U255" s="284"/>
      <c r="V255" s="285"/>
      <c r="W255" s="284"/>
      <c r="X255" s="285"/>
      <c r="Y255" s="284"/>
      <c r="Z255" s="285"/>
      <c r="AA255" s="284"/>
      <c r="AB255" s="285"/>
      <c r="AF255" s="312" t="s">
        <v>1424</v>
      </c>
    </row>
    <row r="256" spans="1:32" ht="15" customHeight="1" thickBot="1">
      <c r="A256" s="219">
        <v>1</v>
      </c>
      <c r="B256" s="1069" t="str">
        <f>'06.01-SUBESTAÇÃO E DISTRIBUIÇÃO'!B$139</f>
        <v>06.13.100.01</v>
      </c>
      <c r="C256" s="1073" t="str">
        <f>'06.01-SUBESTAÇÃO E DISTRIBUIÇÃO'!$C$139</f>
        <v>ELETRODUTO RIGIDO, EM AÇO GALVANIZADO, TIPO PESADO, ESPESSURA DA PAREDE =&gt; 1,5MM, DN = 1", FORNECIMENTO E INSTALAÇÃO</v>
      </c>
      <c r="D256" s="1007">
        <f>'06.01-SUBESTAÇÃO E DISTRIBUIÇÃO'!$H$139</f>
        <v>0</v>
      </c>
      <c r="E256" s="272"/>
      <c r="F256" s="202">
        <f>$E$256*$D$256</f>
        <v>0</v>
      </c>
      <c r="G256" s="203"/>
      <c r="H256" s="279">
        <f>$G$256*$D$256</f>
        <v>0</v>
      </c>
      <c r="I256" s="203"/>
      <c r="J256" s="279">
        <f>$I$256*$D$256</f>
        <v>0</v>
      </c>
      <c r="K256" s="203"/>
      <c r="L256" s="279">
        <f>$K$256*$D$256</f>
        <v>0</v>
      </c>
      <c r="M256" s="203"/>
      <c r="N256" s="279">
        <f>$M$256*$D$256</f>
        <v>0</v>
      </c>
      <c r="O256" s="203"/>
      <c r="P256" s="279">
        <f>$O$256*$D$256</f>
        <v>0</v>
      </c>
      <c r="Q256" s="203"/>
      <c r="R256" s="279">
        <f>$Q$256*$D$256</f>
        <v>0</v>
      </c>
      <c r="S256" s="203"/>
      <c r="T256" s="279">
        <f>$S$256*$D$256</f>
        <v>0</v>
      </c>
      <c r="U256" s="203"/>
      <c r="V256" s="279">
        <f>$U$256*$D$256</f>
        <v>0</v>
      </c>
      <c r="W256" s="203">
        <v>1</v>
      </c>
      <c r="X256" s="279">
        <f>$W$256*$D$256</f>
        <v>0</v>
      </c>
      <c r="Y256" s="203"/>
      <c r="Z256" s="279">
        <f>$Y$256*$D$256</f>
        <v>0</v>
      </c>
      <c r="AA256" s="203"/>
      <c r="AB256" s="279">
        <f>$AA$256*$D$256</f>
        <v>0</v>
      </c>
      <c r="AF256" s="219" t="s">
        <v>3087</v>
      </c>
    </row>
    <row r="257" spans="1:32" ht="15" customHeight="1" thickBot="1">
      <c r="A257" s="219">
        <v>2</v>
      </c>
      <c r="B257" s="1069"/>
      <c r="C257" s="1073"/>
      <c r="D257" s="1007"/>
      <c r="E257" s="280">
        <f>$E$256</f>
        <v>0</v>
      </c>
      <c r="F257" s="204">
        <f>$F$256</f>
        <v>0</v>
      </c>
      <c r="G257" s="205">
        <f>$G$256+$E$257</f>
        <v>0</v>
      </c>
      <c r="H257" s="281">
        <f>$H$256+$F$257</f>
        <v>0</v>
      </c>
      <c r="I257" s="205">
        <f>$I$256+$G$257</f>
        <v>0</v>
      </c>
      <c r="J257" s="281">
        <f>$J$256+$H$257</f>
        <v>0</v>
      </c>
      <c r="K257" s="205">
        <f>$K$256+$I$257</f>
        <v>0</v>
      </c>
      <c r="L257" s="281">
        <f>$L$256+$J$257</f>
        <v>0</v>
      </c>
      <c r="M257" s="205">
        <f>$M$256+$K$257</f>
        <v>0</v>
      </c>
      <c r="N257" s="281">
        <f>$N$256+$L$257</f>
        <v>0</v>
      </c>
      <c r="O257" s="205">
        <f>$O$256+$M$257</f>
        <v>0</v>
      </c>
      <c r="P257" s="281">
        <f>$P$256+$N$257</f>
        <v>0</v>
      </c>
      <c r="Q257" s="205">
        <f>$Q$256+$O$257</f>
        <v>0</v>
      </c>
      <c r="R257" s="281">
        <f>$R$256+$P$257</f>
        <v>0</v>
      </c>
      <c r="S257" s="205">
        <f>$S$256+$Q$257</f>
        <v>0</v>
      </c>
      <c r="T257" s="281">
        <f>$T$256+$R$257</f>
        <v>0</v>
      </c>
      <c r="U257" s="205">
        <f>$U$256+$S$257</f>
        <v>0</v>
      </c>
      <c r="V257" s="281">
        <f>$V$256+$T$257</f>
        <v>0</v>
      </c>
      <c r="W257" s="205">
        <f>$W$256+$U$257</f>
        <v>1</v>
      </c>
      <c r="X257" s="281">
        <f>$X$256+$V$257</f>
        <v>0</v>
      </c>
      <c r="Y257" s="205">
        <f>$Y$256+$W$257</f>
        <v>1</v>
      </c>
      <c r="Z257" s="281">
        <f>$Z$256+$X$257</f>
        <v>0</v>
      </c>
      <c r="AA257" s="205">
        <f>$AA$256+$Y$257</f>
        <v>1</v>
      </c>
      <c r="AB257" s="281">
        <f>$AB$256+$Z$257</f>
        <v>0</v>
      </c>
    </row>
    <row r="258" spans="1:32" ht="15" customHeight="1" thickBot="1">
      <c r="A258" s="219">
        <v>1</v>
      </c>
      <c r="B258" s="1069" t="str">
        <f>'06.01-SUBESTAÇÃO E DISTRIBUIÇÃO'!B$140</f>
        <v>06.13.100.02</v>
      </c>
      <c r="C258" s="1073" t="str">
        <f>'06.01-SUBESTAÇÃO E DISTRIBUIÇÃO'!$C$140</f>
        <v>CONDULETE DE ALUMÍNIO, TIPO X, PARA ELETRODUTO DE AÇO GALVANIZADO DN 25 MM (1''), APARENTE - FORNECIMENTO E INSTALAÇÃO. AF_01/2026</v>
      </c>
      <c r="D258" s="1007">
        <f>'06.01-SUBESTAÇÃO E DISTRIBUIÇÃO'!$H$140</f>
        <v>0</v>
      </c>
      <c r="E258" s="272"/>
      <c r="F258" s="202">
        <f>$E$258*$D$258</f>
        <v>0</v>
      </c>
      <c r="G258" s="203"/>
      <c r="H258" s="279">
        <f>$G$258*$D$258</f>
        <v>0</v>
      </c>
      <c r="I258" s="203"/>
      <c r="J258" s="279">
        <f>$I$258*$D$258</f>
        <v>0</v>
      </c>
      <c r="K258" s="203"/>
      <c r="L258" s="279">
        <f>$K$258*$D$258</f>
        <v>0</v>
      </c>
      <c r="M258" s="203"/>
      <c r="N258" s="279">
        <f>$M$258*$D$258</f>
        <v>0</v>
      </c>
      <c r="O258" s="203"/>
      <c r="P258" s="279">
        <f>$O$258*$D$258</f>
        <v>0</v>
      </c>
      <c r="Q258" s="203"/>
      <c r="R258" s="279">
        <f>$Q$258*$D$258</f>
        <v>0</v>
      </c>
      <c r="S258" s="203"/>
      <c r="T258" s="279">
        <f>$S$258*$D$258</f>
        <v>0</v>
      </c>
      <c r="U258" s="203"/>
      <c r="V258" s="279">
        <f>$U$258*$D$258</f>
        <v>0</v>
      </c>
      <c r="W258" s="203">
        <v>1</v>
      </c>
      <c r="X258" s="279">
        <f>$W$258*$D$258</f>
        <v>0</v>
      </c>
      <c r="Y258" s="203"/>
      <c r="Z258" s="279">
        <f>$Y$258*$D$258</f>
        <v>0</v>
      </c>
      <c r="AA258" s="203"/>
      <c r="AB258" s="279">
        <f>$AA$258*$D$258</f>
        <v>0</v>
      </c>
      <c r="AF258" s="219" t="s">
        <v>3088</v>
      </c>
    </row>
    <row r="259" spans="1:32" ht="15" customHeight="1" thickBot="1">
      <c r="A259" s="219">
        <v>2</v>
      </c>
      <c r="B259" s="1069"/>
      <c r="C259" s="1073"/>
      <c r="D259" s="1007"/>
      <c r="E259" s="280">
        <f>$E$258</f>
        <v>0</v>
      </c>
      <c r="F259" s="204">
        <f>$F$258</f>
        <v>0</v>
      </c>
      <c r="G259" s="205">
        <f>$G$258+$E$259</f>
        <v>0</v>
      </c>
      <c r="H259" s="281">
        <f>$H$258+$F$259</f>
        <v>0</v>
      </c>
      <c r="I259" s="205">
        <f>$I$258+$G$259</f>
        <v>0</v>
      </c>
      <c r="J259" s="281">
        <f>$J$258+$H$259</f>
        <v>0</v>
      </c>
      <c r="K259" s="205">
        <f>$K$258+$I$259</f>
        <v>0</v>
      </c>
      <c r="L259" s="281">
        <f>$L$258+$J$259</f>
        <v>0</v>
      </c>
      <c r="M259" s="205">
        <f>$M$258+$K$259</f>
        <v>0</v>
      </c>
      <c r="N259" s="281">
        <f>$N$258+$L$259</f>
        <v>0</v>
      </c>
      <c r="O259" s="205">
        <f>$O$258+$M$259</f>
        <v>0</v>
      </c>
      <c r="P259" s="281">
        <f>$P$258+$N$259</f>
        <v>0</v>
      </c>
      <c r="Q259" s="205">
        <f>$Q$258+$O$259</f>
        <v>0</v>
      </c>
      <c r="R259" s="281">
        <f>$R$258+$P$259</f>
        <v>0</v>
      </c>
      <c r="S259" s="205">
        <f>$S$258+$Q$259</f>
        <v>0</v>
      </c>
      <c r="T259" s="281">
        <f>$T$258+$R$259</f>
        <v>0</v>
      </c>
      <c r="U259" s="205">
        <f>$U$258+$S$259</f>
        <v>0</v>
      </c>
      <c r="V259" s="281">
        <f>$V$258+$T$259</f>
        <v>0</v>
      </c>
      <c r="W259" s="205">
        <f>$W$258+$U$259</f>
        <v>1</v>
      </c>
      <c r="X259" s="281">
        <f>$X$258+$V$259</f>
        <v>0</v>
      </c>
      <c r="Y259" s="205">
        <f>$Y$258+$W$259</f>
        <v>1</v>
      </c>
      <c r="Z259" s="281">
        <f>$Z$258+$X$259</f>
        <v>0</v>
      </c>
      <c r="AA259" s="205">
        <f>$AA$258+$Y$259</f>
        <v>1</v>
      </c>
      <c r="AB259" s="281">
        <f>$AB$258+$Z$259</f>
        <v>0</v>
      </c>
    </row>
    <row r="260" spans="1:32" ht="15" customHeight="1" thickBot="1">
      <c r="A260" s="219">
        <v>1</v>
      </c>
      <c r="B260" s="1069" t="str">
        <f>'06.01-SUBESTAÇÃO E DISTRIBUIÇÃO'!B$141</f>
        <v>06.13.100.03</v>
      </c>
      <c r="C260" s="1073" t="str">
        <f>'06.01-SUBESTAÇÃO E DISTRIBUIÇÃO'!$C$141</f>
        <v>CABO DE COBRE FLEXÍVEL ISOLADO, 4 MM², ANTI-CHAMA 0,6/1,0 KV, PARA CIRCUITOS TERMINAIS - FORNECIMENTO E INSTALAÇÃO. AF_03/2023</v>
      </c>
      <c r="D260" s="1007">
        <f>'06.01-SUBESTAÇÃO E DISTRIBUIÇÃO'!$H$141</f>
        <v>0</v>
      </c>
      <c r="E260" s="272"/>
      <c r="F260" s="202">
        <f>$E$260*$D$260</f>
        <v>0</v>
      </c>
      <c r="G260" s="203"/>
      <c r="H260" s="279">
        <f>$G$260*$D$260</f>
        <v>0</v>
      </c>
      <c r="I260" s="203"/>
      <c r="J260" s="279">
        <f>$I$260*$D$260</f>
        <v>0</v>
      </c>
      <c r="K260" s="203"/>
      <c r="L260" s="279">
        <f>$K$260*$D$260</f>
        <v>0</v>
      </c>
      <c r="M260" s="203"/>
      <c r="N260" s="279">
        <f>$M$260*$D$260</f>
        <v>0</v>
      </c>
      <c r="O260" s="203"/>
      <c r="P260" s="279">
        <f>$O$260*$D$260</f>
        <v>0</v>
      </c>
      <c r="Q260" s="203"/>
      <c r="R260" s="279">
        <f>$Q$260*$D$260</f>
        <v>0</v>
      </c>
      <c r="S260" s="203"/>
      <c r="T260" s="279">
        <f>$S$260*$D$260</f>
        <v>0</v>
      </c>
      <c r="U260" s="203"/>
      <c r="V260" s="279">
        <f>$U$260*$D$260</f>
        <v>0</v>
      </c>
      <c r="W260" s="203">
        <v>1</v>
      </c>
      <c r="X260" s="279">
        <f>$W$260*$D$260</f>
        <v>0</v>
      </c>
      <c r="Y260" s="203"/>
      <c r="Z260" s="279">
        <f>$Y$260*$D$260</f>
        <v>0</v>
      </c>
      <c r="AA260" s="203"/>
      <c r="AB260" s="279">
        <f>$AA$260*$D$260</f>
        <v>0</v>
      </c>
      <c r="AF260" s="219" t="s">
        <v>3089</v>
      </c>
    </row>
    <row r="261" spans="1:32" ht="15" customHeight="1" thickBot="1">
      <c r="A261" s="219">
        <v>2</v>
      </c>
      <c r="B261" s="1069"/>
      <c r="C261" s="1073"/>
      <c r="D261" s="1007"/>
      <c r="E261" s="280">
        <f>$E$260</f>
        <v>0</v>
      </c>
      <c r="F261" s="204">
        <f>$F$260</f>
        <v>0</v>
      </c>
      <c r="G261" s="205">
        <f>$G$260+$E$261</f>
        <v>0</v>
      </c>
      <c r="H261" s="281">
        <f>$H$260+$F$261</f>
        <v>0</v>
      </c>
      <c r="I261" s="205">
        <f>$I$260+$G$261</f>
        <v>0</v>
      </c>
      <c r="J261" s="281">
        <f>$J$260+$H$261</f>
        <v>0</v>
      </c>
      <c r="K261" s="205">
        <f>$K$260+$I$261</f>
        <v>0</v>
      </c>
      <c r="L261" s="281">
        <f>$L$260+$J$261</f>
        <v>0</v>
      </c>
      <c r="M261" s="205">
        <f>$M$260+$K$261</f>
        <v>0</v>
      </c>
      <c r="N261" s="281">
        <f>$N$260+$L$261</f>
        <v>0</v>
      </c>
      <c r="O261" s="205">
        <f>$O$260+$M$261</f>
        <v>0</v>
      </c>
      <c r="P261" s="281">
        <f>$P$260+$N$261</f>
        <v>0</v>
      </c>
      <c r="Q261" s="205">
        <f>$Q$260+$O$261</f>
        <v>0</v>
      </c>
      <c r="R261" s="281">
        <f>$R$260+$P$261</f>
        <v>0</v>
      </c>
      <c r="S261" s="205">
        <f>$S$260+$Q$261</f>
        <v>0</v>
      </c>
      <c r="T261" s="281">
        <f>$T$260+$R$261</f>
        <v>0</v>
      </c>
      <c r="U261" s="205">
        <f>$U$260+$S$261</f>
        <v>0</v>
      </c>
      <c r="V261" s="281">
        <f>$V$260+$T$261</f>
        <v>0</v>
      </c>
      <c r="W261" s="205">
        <f>$W$260+$U$261</f>
        <v>1</v>
      </c>
      <c r="X261" s="281">
        <f>$X$260+$V$261</f>
        <v>0</v>
      </c>
      <c r="Y261" s="205">
        <f>$Y$260+$W$261</f>
        <v>1</v>
      </c>
      <c r="Z261" s="281">
        <f>$Z$260+$X$261</f>
        <v>0</v>
      </c>
      <c r="AA261" s="205">
        <f>$AA$260+$Y$261</f>
        <v>1</v>
      </c>
      <c r="AB261" s="281">
        <f>$AB$260+$Z$261</f>
        <v>0</v>
      </c>
    </row>
    <row r="262" spans="1:32" ht="15" customHeight="1" thickBot="1">
      <c r="A262" s="219">
        <v>1</v>
      </c>
      <c r="B262" s="1069" t="str">
        <f>'06.01-SUBESTAÇÃO E DISTRIBUIÇÃO'!B$142</f>
        <v>06.13.100.04</v>
      </c>
      <c r="C262" s="1073" t="str">
        <f>'06.01-SUBESTAÇÃO E DISTRIBUIÇÃO'!$C$142</f>
        <v>CABO DE COBRE FLEXÍVEL ISOLADO, 10 MM², ANTI-CHAMA 0,6/1,0 KV, PARA CIRCUITOS TERMINAIS - FORNECIMENTO E INSTALAÇÃO. AF_03/2023</v>
      </c>
      <c r="D262" s="1007">
        <f>'06.01-SUBESTAÇÃO E DISTRIBUIÇÃO'!$H$142</f>
        <v>0</v>
      </c>
      <c r="E262" s="272"/>
      <c r="F262" s="202">
        <f>$E$262*$D$262</f>
        <v>0</v>
      </c>
      <c r="G262" s="203"/>
      <c r="H262" s="279">
        <f>$G$262*$D$262</f>
        <v>0</v>
      </c>
      <c r="I262" s="203"/>
      <c r="J262" s="279">
        <f>$I$262*$D$262</f>
        <v>0</v>
      </c>
      <c r="K262" s="203"/>
      <c r="L262" s="279">
        <f>$K$262*$D$262</f>
        <v>0</v>
      </c>
      <c r="M262" s="203"/>
      <c r="N262" s="279">
        <f>$M$262*$D$262</f>
        <v>0</v>
      </c>
      <c r="O262" s="203"/>
      <c r="P262" s="279">
        <f>$O$262*$D$262</f>
        <v>0</v>
      </c>
      <c r="Q262" s="203"/>
      <c r="R262" s="279">
        <f>$Q$262*$D$262</f>
        <v>0</v>
      </c>
      <c r="S262" s="203"/>
      <c r="T262" s="279">
        <f>$S$262*$D$262</f>
        <v>0</v>
      </c>
      <c r="U262" s="203"/>
      <c r="V262" s="279">
        <f>$U$262*$D$262</f>
        <v>0</v>
      </c>
      <c r="W262" s="203">
        <v>1</v>
      </c>
      <c r="X262" s="279">
        <f>$W$262*$D$262</f>
        <v>0</v>
      </c>
      <c r="Y262" s="203"/>
      <c r="Z262" s="279">
        <f>$Y$262*$D$262</f>
        <v>0</v>
      </c>
      <c r="AA262" s="203"/>
      <c r="AB262" s="279">
        <f>$AA$262*$D$262</f>
        <v>0</v>
      </c>
      <c r="AF262" s="219" t="s">
        <v>3090</v>
      </c>
    </row>
    <row r="263" spans="1:32" ht="15" customHeight="1" thickBot="1">
      <c r="A263" s="219">
        <v>2</v>
      </c>
      <c r="B263" s="1069"/>
      <c r="C263" s="1073"/>
      <c r="D263" s="1007"/>
      <c r="E263" s="280">
        <f>$E$262</f>
        <v>0</v>
      </c>
      <c r="F263" s="204">
        <f>$F$262</f>
        <v>0</v>
      </c>
      <c r="G263" s="205">
        <f>$G$262+$E$263</f>
        <v>0</v>
      </c>
      <c r="H263" s="281">
        <f>$H$262+$F$263</f>
        <v>0</v>
      </c>
      <c r="I263" s="205">
        <f>$I$262+$G$263</f>
        <v>0</v>
      </c>
      <c r="J263" s="281">
        <f>$J$262+$H$263</f>
        <v>0</v>
      </c>
      <c r="K263" s="205">
        <f>$K$262+$I$263</f>
        <v>0</v>
      </c>
      <c r="L263" s="281">
        <f>$L$262+$J$263</f>
        <v>0</v>
      </c>
      <c r="M263" s="205">
        <f>$M$262+$K$263</f>
        <v>0</v>
      </c>
      <c r="N263" s="281">
        <f>$N$262+$L$263</f>
        <v>0</v>
      </c>
      <c r="O263" s="205">
        <f>$O$262+$M$263</f>
        <v>0</v>
      </c>
      <c r="P263" s="281">
        <f>$P$262+$N$263</f>
        <v>0</v>
      </c>
      <c r="Q263" s="205">
        <f>$Q$262+$O$263</f>
        <v>0</v>
      </c>
      <c r="R263" s="281">
        <f>$R$262+$P$263</f>
        <v>0</v>
      </c>
      <c r="S263" s="205">
        <f>$S$262+$Q$263</f>
        <v>0</v>
      </c>
      <c r="T263" s="281">
        <f>$T$262+$R$263</f>
        <v>0</v>
      </c>
      <c r="U263" s="205">
        <f>$U$262+$S$263</f>
        <v>0</v>
      </c>
      <c r="V263" s="281">
        <f>$V$262+$T$263</f>
        <v>0</v>
      </c>
      <c r="W263" s="205">
        <f>$W$262+$U$263</f>
        <v>1</v>
      </c>
      <c r="X263" s="281">
        <f>$X$262+$V$263</f>
        <v>0</v>
      </c>
      <c r="Y263" s="205">
        <f>$Y$262+$W$263</f>
        <v>1</v>
      </c>
      <c r="Z263" s="281">
        <f>$Z$262+$X$263</f>
        <v>0</v>
      </c>
      <c r="AA263" s="205">
        <f>$AA$262+$Y$263</f>
        <v>1</v>
      </c>
      <c r="AB263" s="281">
        <f>$AB$262+$Z$263</f>
        <v>0</v>
      </c>
    </row>
    <row r="264" spans="1:32" ht="15" customHeight="1" thickBot="1">
      <c r="B264" s="230" t="str">
        <f>'06.01-SUBESTAÇÃO E DISTRIBUIÇÃO'!B$143</f>
        <v>06.14.000</v>
      </c>
      <c r="C264" s="244" t="str">
        <f>'06.01-SUBESTAÇÃO E DISTRIBUIÇÃO'!$C$143</f>
        <v>BLOCO N</v>
      </c>
      <c r="D264" s="232">
        <f>'06.01-SUBESTAÇÃO E DISTRIBUIÇÃO'!$H$143</f>
        <v>0</v>
      </c>
      <c r="E264" s="282"/>
      <c r="F264" s="283"/>
      <c r="G264" s="284"/>
      <c r="H264" s="285"/>
      <c r="I264" s="284"/>
      <c r="J264" s="285"/>
      <c r="K264" s="284"/>
      <c r="L264" s="285"/>
      <c r="M264" s="284"/>
      <c r="N264" s="285"/>
      <c r="O264" s="284"/>
      <c r="P264" s="285"/>
      <c r="Q264" s="284"/>
      <c r="R264" s="285"/>
      <c r="S264" s="284"/>
      <c r="T264" s="285"/>
      <c r="U264" s="284"/>
      <c r="V264" s="285"/>
      <c r="W264" s="284"/>
      <c r="X264" s="285"/>
      <c r="Y264" s="284"/>
      <c r="Z264" s="285"/>
      <c r="AA264" s="284"/>
      <c r="AB264" s="285"/>
      <c r="AF264" s="312" t="s">
        <v>1425</v>
      </c>
    </row>
    <row r="265" spans="1:32" ht="15" customHeight="1" thickBot="1">
      <c r="A265" s="219">
        <v>1</v>
      </c>
      <c r="B265" s="1069" t="str">
        <f>'06.01-SUBESTAÇÃO E DISTRIBUIÇÃO'!B$144</f>
        <v>06.14.100.01</v>
      </c>
      <c r="C265" s="1073" t="str">
        <f>'06.01-SUBESTAÇÃO E DISTRIBUIÇÃO'!$C$144</f>
        <v>ELETRODUTO RIGIDO, EM AÇO GALVANIZADO, TIPO PESADO, ESPESSURA DA PAREDE =&gt; 2,0MM, DN = 1 1/2", FORNECIMENTO E INSTALAÇÃO</v>
      </c>
      <c r="D265" s="1007">
        <f>'06.01-SUBESTAÇÃO E DISTRIBUIÇÃO'!$H$144</f>
        <v>0</v>
      </c>
      <c r="E265" s="272"/>
      <c r="F265" s="202">
        <f>$E$265*$D$265</f>
        <v>0</v>
      </c>
      <c r="G265" s="203"/>
      <c r="H265" s="279">
        <f>$G$265*$D$265</f>
        <v>0</v>
      </c>
      <c r="I265" s="203"/>
      <c r="J265" s="279">
        <f>$I$265*$D$265</f>
        <v>0</v>
      </c>
      <c r="K265" s="203"/>
      <c r="L265" s="279">
        <f>$K$265*$D$265</f>
        <v>0</v>
      </c>
      <c r="M265" s="203"/>
      <c r="N265" s="279">
        <f>$M$265*$D$265</f>
        <v>0</v>
      </c>
      <c r="O265" s="203"/>
      <c r="P265" s="279">
        <f>$O$265*$D$265</f>
        <v>0</v>
      </c>
      <c r="Q265" s="203"/>
      <c r="R265" s="279">
        <f>$Q$265*$D$265</f>
        <v>0</v>
      </c>
      <c r="S265" s="203"/>
      <c r="T265" s="279">
        <f>$S$265*$D$265</f>
        <v>0</v>
      </c>
      <c r="U265" s="203"/>
      <c r="V265" s="279">
        <f>$U$265*$D$265</f>
        <v>0</v>
      </c>
      <c r="W265" s="203"/>
      <c r="X265" s="279">
        <f>$W$265*$D$265</f>
        <v>0</v>
      </c>
      <c r="Y265" s="203">
        <v>1</v>
      </c>
      <c r="Z265" s="279">
        <f>$Y$265*$D$265</f>
        <v>0</v>
      </c>
      <c r="AA265" s="203"/>
      <c r="AB265" s="279">
        <f>$AA$265*$D$265</f>
        <v>0</v>
      </c>
      <c r="AF265" s="219" t="s">
        <v>3091</v>
      </c>
    </row>
    <row r="266" spans="1:32" ht="15" customHeight="1" thickBot="1">
      <c r="A266" s="219">
        <v>2</v>
      </c>
      <c r="B266" s="1069"/>
      <c r="C266" s="1073"/>
      <c r="D266" s="1007"/>
      <c r="E266" s="280">
        <f>$E$265</f>
        <v>0</v>
      </c>
      <c r="F266" s="204">
        <f>$F$265</f>
        <v>0</v>
      </c>
      <c r="G266" s="205">
        <f>$G$265+$E$266</f>
        <v>0</v>
      </c>
      <c r="H266" s="281">
        <f>$H$265+$F$266</f>
        <v>0</v>
      </c>
      <c r="I266" s="205">
        <f>$I$265+$G$266</f>
        <v>0</v>
      </c>
      <c r="J266" s="281">
        <f>$J$265+$H$266</f>
        <v>0</v>
      </c>
      <c r="K266" s="205">
        <f>$K$265+$I$266</f>
        <v>0</v>
      </c>
      <c r="L266" s="281">
        <f>$L$265+$J$266</f>
        <v>0</v>
      </c>
      <c r="M266" s="205">
        <f>$M$265+$K$266</f>
        <v>0</v>
      </c>
      <c r="N266" s="281">
        <f>$N$265+$L$266</f>
        <v>0</v>
      </c>
      <c r="O266" s="205">
        <f>$O$265+$M$266</f>
        <v>0</v>
      </c>
      <c r="P266" s="281">
        <f>$P$265+$N$266</f>
        <v>0</v>
      </c>
      <c r="Q266" s="205">
        <f>$Q$265+$O$266</f>
        <v>0</v>
      </c>
      <c r="R266" s="281">
        <f>$R$265+$P$266</f>
        <v>0</v>
      </c>
      <c r="S266" s="205">
        <f>$S$265+$Q$266</f>
        <v>0</v>
      </c>
      <c r="T266" s="281">
        <f>$T$265+$R$266</f>
        <v>0</v>
      </c>
      <c r="U266" s="205">
        <f>$U$265+$S$266</f>
        <v>0</v>
      </c>
      <c r="V266" s="281">
        <f>$V$265+$T$266</f>
        <v>0</v>
      </c>
      <c r="W266" s="205">
        <f>$W$265+$U$266</f>
        <v>0</v>
      </c>
      <c r="X266" s="281">
        <f>$X$265+$V$266</f>
        <v>0</v>
      </c>
      <c r="Y266" s="205">
        <f>$Y$265+$W$266</f>
        <v>1</v>
      </c>
      <c r="Z266" s="281">
        <f>$Z$265+$X$266</f>
        <v>0</v>
      </c>
      <c r="AA266" s="205">
        <f>$AA$265+$Y$266</f>
        <v>1</v>
      </c>
      <c r="AB266" s="281">
        <f>$AB$265+$Z$266</f>
        <v>0</v>
      </c>
    </row>
    <row r="267" spans="1:32" ht="15" customHeight="1" thickBot="1">
      <c r="A267" s="219">
        <v>1</v>
      </c>
      <c r="B267" s="1069" t="str">
        <f>'06.01-SUBESTAÇÃO E DISTRIBUIÇÃO'!B$145</f>
        <v>06.14.100.02</v>
      </c>
      <c r="C267" s="1073" t="str">
        <f>'06.01-SUBESTAÇÃO E DISTRIBUIÇÃO'!$C$145</f>
        <v>CONDULETE DE ALUMÍNIO, TIPO X, PARA ELETRODUTO DE AÇO GALVANIZADO DN 25 MM (1''), APARENTE - FORNECIMENTO E INSTALAÇÃO. AF_01/2026</v>
      </c>
      <c r="D267" s="1007">
        <f>'06.01-SUBESTAÇÃO E DISTRIBUIÇÃO'!$H$145</f>
        <v>0</v>
      </c>
      <c r="E267" s="272"/>
      <c r="F267" s="202">
        <f>$E$267*$D$267</f>
        <v>0</v>
      </c>
      <c r="G267" s="203"/>
      <c r="H267" s="279">
        <f>$G$267*$D$267</f>
        <v>0</v>
      </c>
      <c r="I267" s="203"/>
      <c r="J267" s="279">
        <f>$I$267*$D$267</f>
        <v>0</v>
      </c>
      <c r="K267" s="203"/>
      <c r="L267" s="279">
        <f>$K$267*$D$267</f>
        <v>0</v>
      </c>
      <c r="M267" s="203"/>
      <c r="N267" s="279">
        <f>$M$267*$D$267</f>
        <v>0</v>
      </c>
      <c r="O267" s="203"/>
      <c r="P267" s="279">
        <f>$O$267*$D$267</f>
        <v>0</v>
      </c>
      <c r="Q267" s="203"/>
      <c r="R267" s="279">
        <f>$Q$267*$D$267</f>
        <v>0</v>
      </c>
      <c r="S267" s="203"/>
      <c r="T267" s="279">
        <f>$S$267*$D$267</f>
        <v>0</v>
      </c>
      <c r="U267" s="203"/>
      <c r="V267" s="279">
        <f>$U$267*$D$267</f>
        <v>0</v>
      </c>
      <c r="W267" s="203"/>
      <c r="X267" s="279">
        <f>$W$267*$D$267</f>
        <v>0</v>
      </c>
      <c r="Y267" s="203">
        <v>1</v>
      </c>
      <c r="Z267" s="279">
        <f>$Y$267*$D$267</f>
        <v>0</v>
      </c>
      <c r="AA267" s="203"/>
      <c r="AB267" s="279">
        <f>$AA$267*$D$267</f>
        <v>0</v>
      </c>
      <c r="AF267" s="219" t="s">
        <v>3092</v>
      </c>
    </row>
    <row r="268" spans="1:32" ht="15" customHeight="1" thickBot="1">
      <c r="A268" s="219">
        <v>2</v>
      </c>
      <c r="B268" s="1069"/>
      <c r="C268" s="1073"/>
      <c r="D268" s="1007"/>
      <c r="E268" s="280">
        <f>$E$267</f>
        <v>0</v>
      </c>
      <c r="F268" s="204">
        <f>$F$267</f>
        <v>0</v>
      </c>
      <c r="G268" s="205">
        <f>$G$267+$E$268</f>
        <v>0</v>
      </c>
      <c r="H268" s="281">
        <f>$H$267+$F$268</f>
        <v>0</v>
      </c>
      <c r="I268" s="205">
        <f>$I$267+$G$268</f>
        <v>0</v>
      </c>
      <c r="J268" s="281">
        <f>$J$267+$H$268</f>
        <v>0</v>
      </c>
      <c r="K268" s="205">
        <f>$K$267+$I$268</f>
        <v>0</v>
      </c>
      <c r="L268" s="281">
        <f>$L$267+$J$268</f>
        <v>0</v>
      </c>
      <c r="M268" s="205">
        <f>$M$267+$K$268</f>
        <v>0</v>
      </c>
      <c r="N268" s="281">
        <f>$N$267+$L$268</f>
        <v>0</v>
      </c>
      <c r="O268" s="205">
        <f>$O$267+$M$268</f>
        <v>0</v>
      </c>
      <c r="P268" s="281">
        <f>$P$267+$N$268</f>
        <v>0</v>
      </c>
      <c r="Q268" s="205">
        <f>$Q$267+$O$268</f>
        <v>0</v>
      </c>
      <c r="R268" s="281">
        <f>$R$267+$P$268</f>
        <v>0</v>
      </c>
      <c r="S268" s="205">
        <f>$S$267+$Q$268</f>
        <v>0</v>
      </c>
      <c r="T268" s="281">
        <f>$T$267+$R$268</f>
        <v>0</v>
      </c>
      <c r="U268" s="205">
        <f>$U$267+$S$268</f>
        <v>0</v>
      </c>
      <c r="V268" s="281">
        <f>$V$267+$T$268</f>
        <v>0</v>
      </c>
      <c r="W268" s="205">
        <f>$W$267+$U$268</f>
        <v>0</v>
      </c>
      <c r="X268" s="281">
        <f>$X$267+$V$268</f>
        <v>0</v>
      </c>
      <c r="Y268" s="205">
        <f>$Y$267+$W$268</f>
        <v>1</v>
      </c>
      <c r="Z268" s="281">
        <f>$Z$267+$X$268</f>
        <v>0</v>
      </c>
      <c r="AA268" s="205">
        <f>$AA$267+$Y$268</f>
        <v>1</v>
      </c>
      <c r="AB268" s="281">
        <f>$AB$267+$Z$268</f>
        <v>0</v>
      </c>
    </row>
    <row r="269" spans="1:32" ht="15" customHeight="1" thickBot="1">
      <c r="A269" s="219">
        <v>1</v>
      </c>
      <c r="B269" s="1069" t="str">
        <f>'06.01-SUBESTAÇÃO E DISTRIBUIÇÃO'!B$146</f>
        <v>06.14.100.03</v>
      </c>
      <c r="C269" s="1073" t="str">
        <f>'06.01-SUBESTAÇÃO E DISTRIBUIÇÃO'!$C$146</f>
        <v>CABO DE COBRE FLEXÍVEL ISOLADO, 10 MM², ANTI-CHAMA 0,6/1,0 KV, PARA CIRCUITOS TERMINAIS - FORNECIMENTO E INSTALAÇÃO. AF_03/2023</v>
      </c>
      <c r="D269" s="1007">
        <f>'06.01-SUBESTAÇÃO E DISTRIBUIÇÃO'!$H$146</f>
        <v>0</v>
      </c>
      <c r="E269" s="272"/>
      <c r="F269" s="202">
        <f>$E$269*$D$269</f>
        <v>0</v>
      </c>
      <c r="G269" s="203"/>
      <c r="H269" s="279">
        <f>$G$269*$D$269</f>
        <v>0</v>
      </c>
      <c r="I269" s="203"/>
      <c r="J269" s="279">
        <f>$I$269*$D$269</f>
        <v>0</v>
      </c>
      <c r="K269" s="203"/>
      <c r="L269" s="279">
        <f>$K$269*$D$269</f>
        <v>0</v>
      </c>
      <c r="M269" s="203"/>
      <c r="N269" s="279">
        <f>$M$269*$D$269</f>
        <v>0</v>
      </c>
      <c r="O269" s="203"/>
      <c r="P269" s="279">
        <f>$O$269*$D$269</f>
        <v>0</v>
      </c>
      <c r="Q269" s="203"/>
      <c r="R269" s="279">
        <f>$Q$269*$D$269</f>
        <v>0</v>
      </c>
      <c r="S269" s="203"/>
      <c r="T269" s="279">
        <f>$S$269*$D$269</f>
        <v>0</v>
      </c>
      <c r="U269" s="203"/>
      <c r="V269" s="279">
        <f>$U$269*$D$269</f>
        <v>0</v>
      </c>
      <c r="W269" s="203"/>
      <c r="X269" s="279">
        <f>$W$269*$D$269</f>
        <v>0</v>
      </c>
      <c r="Y269" s="203">
        <v>1</v>
      </c>
      <c r="Z269" s="279">
        <f>$Y$269*$D$269</f>
        <v>0</v>
      </c>
      <c r="AA269" s="203"/>
      <c r="AB269" s="279">
        <f>$AA$269*$D$269</f>
        <v>0</v>
      </c>
      <c r="AF269" s="219" t="s">
        <v>3093</v>
      </c>
    </row>
    <row r="270" spans="1:32" ht="15" customHeight="1" thickBot="1">
      <c r="A270" s="219">
        <v>2</v>
      </c>
      <c r="B270" s="1069"/>
      <c r="C270" s="1073"/>
      <c r="D270" s="1007"/>
      <c r="E270" s="280">
        <f>$E$269</f>
        <v>0</v>
      </c>
      <c r="F270" s="204">
        <f>$F$269</f>
        <v>0</v>
      </c>
      <c r="G270" s="205">
        <f>$G$269+$E$270</f>
        <v>0</v>
      </c>
      <c r="H270" s="281">
        <f>$H$269+$F$270</f>
        <v>0</v>
      </c>
      <c r="I270" s="205">
        <f>$I$269+$G$270</f>
        <v>0</v>
      </c>
      <c r="J270" s="281">
        <f>$J$269+$H$270</f>
        <v>0</v>
      </c>
      <c r="K270" s="205">
        <f>$K$269+$I$270</f>
        <v>0</v>
      </c>
      <c r="L270" s="281">
        <f>$L$269+$J$270</f>
        <v>0</v>
      </c>
      <c r="M270" s="205">
        <f>$M$269+$K$270</f>
        <v>0</v>
      </c>
      <c r="N270" s="281">
        <f>$N$269+$L$270</f>
        <v>0</v>
      </c>
      <c r="O270" s="205">
        <f>$O$269+$M$270</f>
        <v>0</v>
      </c>
      <c r="P270" s="281">
        <f>$P$269+$N$270</f>
        <v>0</v>
      </c>
      <c r="Q270" s="205">
        <f>$Q$269+$O$270</f>
        <v>0</v>
      </c>
      <c r="R270" s="281">
        <f>$R$269+$P$270</f>
        <v>0</v>
      </c>
      <c r="S270" s="205">
        <f>$S$269+$Q$270</f>
        <v>0</v>
      </c>
      <c r="T270" s="281">
        <f>$T$269+$R$270</f>
        <v>0</v>
      </c>
      <c r="U270" s="205">
        <f>$U$269+$S$270</f>
        <v>0</v>
      </c>
      <c r="V270" s="281">
        <f>$V$269+$T$270</f>
        <v>0</v>
      </c>
      <c r="W270" s="205">
        <f>$W$269+$U$270</f>
        <v>0</v>
      </c>
      <c r="X270" s="281">
        <f>$X$269+$V$270</f>
        <v>0</v>
      </c>
      <c r="Y270" s="205">
        <f>$Y$269+$W$270</f>
        <v>1</v>
      </c>
      <c r="Z270" s="281">
        <f>$Z$269+$X$270</f>
        <v>0</v>
      </c>
      <c r="AA270" s="205">
        <f>$AA$269+$Y$270</f>
        <v>1</v>
      </c>
      <c r="AB270" s="281">
        <f>$AB$269+$Z$270</f>
        <v>0</v>
      </c>
    </row>
    <row r="271" spans="1:32" ht="15" customHeight="1" thickBot="1">
      <c r="B271" s="230" t="str">
        <f>'06.01-SUBESTAÇÃO E DISTRIBUIÇÃO'!B$147</f>
        <v>06.15.000</v>
      </c>
      <c r="C271" s="244" t="str">
        <f>'06.01-SUBESTAÇÃO E DISTRIBUIÇÃO'!$C$147</f>
        <v>BLOCO O</v>
      </c>
      <c r="D271" s="232">
        <f>'06.01-SUBESTAÇÃO E DISTRIBUIÇÃO'!$H$147</f>
        <v>0</v>
      </c>
      <c r="E271" s="282"/>
      <c r="F271" s="283"/>
      <c r="G271" s="284"/>
      <c r="H271" s="285"/>
      <c r="I271" s="284"/>
      <c r="J271" s="285"/>
      <c r="K271" s="284"/>
      <c r="L271" s="285"/>
      <c r="M271" s="284"/>
      <c r="N271" s="285"/>
      <c r="O271" s="284"/>
      <c r="P271" s="285"/>
      <c r="Q271" s="284"/>
      <c r="R271" s="285"/>
      <c r="S271" s="284"/>
      <c r="T271" s="285"/>
      <c r="U271" s="284"/>
      <c r="V271" s="285"/>
      <c r="W271" s="284"/>
      <c r="X271" s="285"/>
      <c r="Y271" s="284"/>
      <c r="Z271" s="285"/>
      <c r="AA271" s="284"/>
      <c r="AB271" s="285"/>
      <c r="AF271" s="312" t="s">
        <v>1426</v>
      </c>
    </row>
    <row r="272" spans="1:32" ht="15" customHeight="1" thickBot="1">
      <c r="A272" s="219">
        <v>1</v>
      </c>
      <c r="B272" s="1069" t="str">
        <f>'06.01-SUBESTAÇÃO E DISTRIBUIÇÃO'!B$148</f>
        <v>06.15.100.01</v>
      </c>
      <c r="C272" s="1073" t="str">
        <f>'06.01-SUBESTAÇÃO E DISTRIBUIÇÃO'!$C$148</f>
        <v>ELETROCALHA PERFURADA 150X50mm, INCLUSIVE EMENDA, FIXAÇÕES E CURVAS FORNECIMENTO E INSTALAÇÃO</v>
      </c>
      <c r="D272" s="1007">
        <f>'06.01-SUBESTAÇÃO E DISTRIBUIÇÃO'!$H$148</f>
        <v>0</v>
      </c>
      <c r="E272" s="272"/>
      <c r="F272" s="202">
        <f>$E$272*$D$272</f>
        <v>0</v>
      </c>
      <c r="G272" s="203"/>
      <c r="H272" s="279">
        <f>$G$272*$D$272</f>
        <v>0</v>
      </c>
      <c r="I272" s="203"/>
      <c r="J272" s="279">
        <f>$I$272*$D$272</f>
        <v>0</v>
      </c>
      <c r="K272" s="203"/>
      <c r="L272" s="279">
        <f>$K$272*$D$272</f>
        <v>0</v>
      </c>
      <c r="M272" s="203"/>
      <c r="N272" s="279">
        <f>$M$272*$D$272</f>
        <v>0</v>
      </c>
      <c r="O272" s="203"/>
      <c r="P272" s="279">
        <f>$O$272*$D$272</f>
        <v>0</v>
      </c>
      <c r="Q272" s="203"/>
      <c r="R272" s="279">
        <f>$Q$272*$D$272</f>
        <v>0</v>
      </c>
      <c r="S272" s="203"/>
      <c r="T272" s="279">
        <f>$S$272*$D$272</f>
        <v>0</v>
      </c>
      <c r="U272" s="203"/>
      <c r="V272" s="279">
        <f>$U$272*$D$272</f>
        <v>0</v>
      </c>
      <c r="W272" s="203"/>
      <c r="X272" s="279">
        <f>$W$272*$D$272</f>
        <v>0</v>
      </c>
      <c r="Y272" s="203">
        <v>1</v>
      </c>
      <c r="Z272" s="279">
        <f>$Y$272*$D$272</f>
        <v>0</v>
      </c>
      <c r="AA272" s="203"/>
      <c r="AB272" s="279">
        <f>$AA$272*$D$272</f>
        <v>0</v>
      </c>
      <c r="AF272" s="219" t="s">
        <v>3094</v>
      </c>
    </row>
    <row r="273" spans="1:32" ht="15" customHeight="1" thickBot="1">
      <c r="A273" s="219">
        <v>2</v>
      </c>
      <c r="B273" s="1069"/>
      <c r="C273" s="1073"/>
      <c r="D273" s="1007"/>
      <c r="E273" s="280">
        <f>$E$272</f>
        <v>0</v>
      </c>
      <c r="F273" s="204">
        <f>$F$272</f>
        <v>0</v>
      </c>
      <c r="G273" s="205">
        <f>$G$272+$E$273</f>
        <v>0</v>
      </c>
      <c r="H273" s="281">
        <f>$H$272+$F$273</f>
        <v>0</v>
      </c>
      <c r="I273" s="205">
        <f>$I$272+$G$273</f>
        <v>0</v>
      </c>
      <c r="J273" s="281">
        <f>$J$272+$H$273</f>
        <v>0</v>
      </c>
      <c r="K273" s="205">
        <f>$K$272+$I$273</f>
        <v>0</v>
      </c>
      <c r="L273" s="281">
        <f>$L$272+$J$273</f>
        <v>0</v>
      </c>
      <c r="M273" s="205">
        <f>$M$272+$K$273</f>
        <v>0</v>
      </c>
      <c r="N273" s="281">
        <f>$N$272+$L$273</f>
        <v>0</v>
      </c>
      <c r="O273" s="205">
        <f>$O$272+$M$273</f>
        <v>0</v>
      </c>
      <c r="P273" s="281">
        <f>$P$272+$N$273</f>
        <v>0</v>
      </c>
      <c r="Q273" s="205">
        <f>$Q$272+$O$273</f>
        <v>0</v>
      </c>
      <c r="R273" s="281">
        <f>$R$272+$P$273</f>
        <v>0</v>
      </c>
      <c r="S273" s="205">
        <f>$S$272+$Q$273</f>
        <v>0</v>
      </c>
      <c r="T273" s="281">
        <f>$T$272+$R$273</f>
        <v>0</v>
      </c>
      <c r="U273" s="205">
        <f>$U$272+$S$273</f>
        <v>0</v>
      </c>
      <c r="V273" s="281">
        <f>$V$272+$T$273</f>
        <v>0</v>
      </c>
      <c r="W273" s="205">
        <f>$W$272+$U$273</f>
        <v>0</v>
      </c>
      <c r="X273" s="281">
        <f>$X$272+$V$273</f>
        <v>0</v>
      </c>
      <c r="Y273" s="205">
        <f>$Y$272+$W$273</f>
        <v>1</v>
      </c>
      <c r="Z273" s="281">
        <f>$Z$272+$X$273</f>
        <v>0</v>
      </c>
      <c r="AA273" s="205">
        <f>$AA$272+$Y$273</f>
        <v>1</v>
      </c>
      <c r="AB273" s="281">
        <f>$AB$272+$Z$273</f>
        <v>0</v>
      </c>
    </row>
    <row r="274" spans="1:32" ht="15" customHeight="1" thickBot="1">
      <c r="A274" s="219">
        <v>1</v>
      </c>
      <c r="B274" s="1069" t="str">
        <f>'06.01-SUBESTAÇÃO E DISTRIBUIÇÃO'!B$149</f>
        <v>06.15.100.02</v>
      </c>
      <c r="C274" s="1073" t="str">
        <f>'06.01-SUBESTAÇÃO E DISTRIBUIÇÃO'!$C$149</f>
        <v>CABO DE COBRE FLEXÍVEL ISOLADO, 4 MM², ANTI-CHAMA 0,6/1,0 KV, PARA CIRCUITOS TERMINAIS - FORNECIMENTO E INSTALAÇÃO. AF_03/2023</v>
      </c>
      <c r="D274" s="1007">
        <f>'06.01-SUBESTAÇÃO E DISTRIBUIÇÃO'!$H$149</f>
        <v>0</v>
      </c>
      <c r="E274" s="272"/>
      <c r="F274" s="202">
        <f>$E$274*$D$274</f>
        <v>0</v>
      </c>
      <c r="G274" s="203"/>
      <c r="H274" s="279">
        <f>$G$274*$D$274</f>
        <v>0</v>
      </c>
      <c r="I274" s="203"/>
      <c r="J274" s="279">
        <f>$I$274*$D$274</f>
        <v>0</v>
      </c>
      <c r="K274" s="203"/>
      <c r="L274" s="279">
        <f>$K$274*$D$274</f>
        <v>0</v>
      </c>
      <c r="M274" s="203"/>
      <c r="N274" s="279">
        <f>$M$274*$D$274</f>
        <v>0</v>
      </c>
      <c r="O274" s="203"/>
      <c r="P274" s="279">
        <f>$O$274*$D$274</f>
        <v>0</v>
      </c>
      <c r="Q274" s="203"/>
      <c r="R274" s="279">
        <f>$Q$274*$D$274</f>
        <v>0</v>
      </c>
      <c r="S274" s="203"/>
      <c r="T274" s="279">
        <f>$S$274*$D$274</f>
        <v>0</v>
      </c>
      <c r="U274" s="203"/>
      <c r="V274" s="279">
        <f>$U$274*$D$274</f>
        <v>0</v>
      </c>
      <c r="W274" s="203"/>
      <c r="X274" s="279">
        <f>$W$274*$D$274</f>
        <v>0</v>
      </c>
      <c r="Y274" s="203"/>
      <c r="Z274" s="279">
        <f>$Y$274*$D$274</f>
        <v>0</v>
      </c>
      <c r="AA274" s="203">
        <v>1</v>
      </c>
      <c r="AB274" s="279">
        <f>$AA$274*$D$274</f>
        <v>0</v>
      </c>
      <c r="AF274" s="219" t="s">
        <v>3095</v>
      </c>
    </row>
    <row r="275" spans="1:32" ht="15" customHeight="1" thickBot="1">
      <c r="A275" s="219">
        <v>2</v>
      </c>
      <c r="B275" s="1069"/>
      <c r="C275" s="1073"/>
      <c r="D275" s="1007"/>
      <c r="E275" s="280">
        <f>$E$274</f>
        <v>0</v>
      </c>
      <c r="F275" s="204">
        <f>$F$274</f>
        <v>0</v>
      </c>
      <c r="G275" s="205">
        <f>$G$274+$E$275</f>
        <v>0</v>
      </c>
      <c r="H275" s="281">
        <f>$H$274+$F$275</f>
        <v>0</v>
      </c>
      <c r="I275" s="205">
        <f>$I$274+$G$275</f>
        <v>0</v>
      </c>
      <c r="J275" s="281">
        <f>$J$274+$H$275</f>
        <v>0</v>
      </c>
      <c r="K275" s="205">
        <f>$K$274+$I$275</f>
        <v>0</v>
      </c>
      <c r="L275" s="281">
        <f>$L$274+$J$275</f>
        <v>0</v>
      </c>
      <c r="M275" s="205">
        <f>$M$274+$K$275</f>
        <v>0</v>
      </c>
      <c r="N275" s="281">
        <f>$N$274+$L$275</f>
        <v>0</v>
      </c>
      <c r="O275" s="205">
        <f>$O$274+$M$275</f>
        <v>0</v>
      </c>
      <c r="P275" s="281">
        <f>$P$274+$N$275</f>
        <v>0</v>
      </c>
      <c r="Q275" s="205">
        <f>$Q$274+$O$275</f>
        <v>0</v>
      </c>
      <c r="R275" s="281">
        <f>$R$274+$P$275</f>
        <v>0</v>
      </c>
      <c r="S275" s="205">
        <f>$S$274+$Q$275</f>
        <v>0</v>
      </c>
      <c r="T275" s="281">
        <f>$T$274+$R$275</f>
        <v>0</v>
      </c>
      <c r="U275" s="205">
        <f>$U$274+$S$275</f>
        <v>0</v>
      </c>
      <c r="V275" s="281">
        <f>$V$274+$T$275</f>
        <v>0</v>
      </c>
      <c r="W275" s="205">
        <f>$W$274+$U$275</f>
        <v>0</v>
      </c>
      <c r="X275" s="281">
        <f>$X$274+$V$275</f>
        <v>0</v>
      </c>
      <c r="Y275" s="205">
        <f>$Y$274+$W$275</f>
        <v>0</v>
      </c>
      <c r="Z275" s="281">
        <f>$Z$274+$X$275</f>
        <v>0</v>
      </c>
      <c r="AA275" s="205">
        <f>$AA$274+$Y$275</f>
        <v>1</v>
      </c>
      <c r="AB275" s="281">
        <f>$AB$274+$Z$275</f>
        <v>0</v>
      </c>
    </row>
    <row r="276" spans="1:32" ht="15" customHeight="1" thickBot="1">
      <c r="A276" s="219">
        <v>1</v>
      </c>
      <c r="B276" s="1069" t="str">
        <f>'06.01-SUBESTAÇÃO E DISTRIBUIÇÃO'!B$150</f>
        <v>06.15.100.03</v>
      </c>
      <c r="C276" s="1073" t="str">
        <f>'06.01-SUBESTAÇÃO E DISTRIBUIÇÃO'!$C$150</f>
        <v>CABO DE COBRE FLEXÍVEL ISOLADO, 6 MM², ANTI-CHAMA 0,6/1,0 KV, PARA CIRCUITOS TERMINAIS - FORNECIMENTO E INSTALAÇÃO. AF_03/2023</v>
      </c>
      <c r="D276" s="1007">
        <f>'06.01-SUBESTAÇÃO E DISTRIBUIÇÃO'!$H$150</f>
        <v>0</v>
      </c>
      <c r="E276" s="272"/>
      <c r="F276" s="202">
        <f>$E$276*$D$276</f>
        <v>0</v>
      </c>
      <c r="G276" s="203"/>
      <c r="H276" s="279">
        <f>$G$276*$D$276</f>
        <v>0</v>
      </c>
      <c r="I276" s="203"/>
      <c r="J276" s="279">
        <f>$I$276*$D$276</f>
        <v>0</v>
      </c>
      <c r="K276" s="203"/>
      <c r="L276" s="279">
        <f>$K$276*$D$276</f>
        <v>0</v>
      </c>
      <c r="M276" s="203"/>
      <c r="N276" s="279">
        <f>$M$276*$D$276</f>
        <v>0</v>
      </c>
      <c r="O276" s="203"/>
      <c r="P276" s="279">
        <f>$O$276*$D$276</f>
        <v>0</v>
      </c>
      <c r="Q276" s="203"/>
      <c r="R276" s="279">
        <f>$Q$276*$D$276</f>
        <v>0</v>
      </c>
      <c r="S276" s="203"/>
      <c r="T276" s="279">
        <f>$S$276*$D$276</f>
        <v>0</v>
      </c>
      <c r="U276" s="203"/>
      <c r="V276" s="279">
        <f>$U$276*$D$276</f>
        <v>0</v>
      </c>
      <c r="W276" s="203"/>
      <c r="X276" s="279">
        <f>$W$276*$D$276</f>
        <v>0</v>
      </c>
      <c r="Y276" s="203"/>
      <c r="Z276" s="279">
        <f>$Y$276*$D$276</f>
        <v>0</v>
      </c>
      <c r="AA276" s="203">
        <v>1</v>
      </c>
      <c r="AB276" s="279">
        <f>$AA$276*$D$276</f>
        <v>0</v>
      </c>
      <c r="AF276" s="219" t="s">
        <v>3096</v>
      </c>
    </row>
    <row r="277" spans="1:32" ht="15" customHeight="1" thickBot="1">
      <c r="A277" s="219">
        <v>2</v>
      </c>
      <c r="B277" s="1069"/>
      <c r="C277" s="1073"/>
      <c r="D277" s="1007"/>
      <c r="E277" s="280">
        <f>$E$276</f>
        <v>0</v>
      </c>
      <c r="F277" s="204">
        <f>$F$276</f>
        <v>0</v>
      </c>
      <c r="G277" s="205">
        <f>$G$276+$E$277</f>
        <v>0</v>
      </c>
      <c r="H277" s="281">
        <f>$H$276+$F$277</f>
        <v>0</v>
      </c>
      <c r="I277" s="205">
        <f>$I$276+$G$277</f>
        <v>0</v>
      </c>
      <c r="J277" s="281">
        <f>$J$276+$H$277</f>
        <v>0</v>
      </c>
      <c r="K277" s="205">
        <f>$K$276+$I$277</f>
        <v>0</v>
      </c>
      <c r="L277" s="281">
        <f>$L$276+$J$277</f>
        <v>0</v>
      </c>
      <c r="M277" s="205">
        <f>$M$276+$K$277</f>
        <v>0</v>
      </c>
      <c r="N277" s="281">
        <f>$N$276+$L$277</f>
        <v>0</v>
      </c>
      <c r="O277" s="205">
        <f>$O$276+$M$277</f>
        <v>0</v>
      </c>
      <c r="P277" s="281">
        <f>$P$276+$N$277</f>
        <v>0</v>
      </c>
      <c r="Q277" s="205">
        <f>$Q$276+$O$277</f>
        <v>0</v>
      </c>
      <c r="R277" s="281">
        <f>$R$276+$P$277</f>
        <v>0</v>
      </c>
      <c r="S277" s="205">
        <f>$S$276+$Q$277</f>
        <v>0</v>
      </c>
      <c r="T277" s="281">
        <f>$T$276+$R$277</f>
        <v>0</v>
      </c>
      <c r="U277" s="205">
        <f>$U$276+$S$277</f>
        <v>0</v>
      </c>
      <c r="V277" s="281">
        <f>$V$276+$T$277</f>
        <v>0</v>
      </c>
      <c r="W277" s="205">
        <f>$W$276+$U$277</f>
        <v>0</v>
      </c>
      <c r="X277" s="281">
        <f>$X$276+$V$277</f>
        <v>0</v>
      </c>
      <c r="Y277" s="205">
        <f>$Y$276+$W$277</f>
        <v>0</v>
      </c>
      <c r="Z277" s="281">
        <f>$Z$276+$X$277</f>
        <v>0</v>
      </c>
      <c r="AA277" s="205">
        <f>$AA$276+$Y$277</f>
        <v>1</v>
      </c>
      <c r="AB277" s="281">
        <f>$AB$276+$Z$277</f>
        <v>0</v>
      </c>
    </row>
    <row r="278" spans="1:32" ht="15" customHeight="1" thickBot="1">
      <c r="A278" s="219">
        <v>1</v>
      </c>
      <c r="B278" s="1069" t="str">
        <f>'06.01-SUBESTAÇÃO E DISTRIBUIÇÃO'!B$151</f>
        <v>06.15.100.04</v>
      </c>
      <c r="C278" s="1073" t="str">
        <f>'06.01-SUBESTAÇÃO E DISTRIBUIÇÃO'!$C$151</f>
        <v>CABO DE COBRE FLEXÍVEL ISOLADO, 10 MM², ANTI-CHAMA 0,6/1,0 KV, PARA CIRCUITOS TERMINAIS - FORNECIMENTO E INSTALAÇÃO. AF_03/2023</v>
      </c>
      <c r="D278" s="1007">
        <f>'06.01-SUBESTAÇÃO E DISTRIBUIÇÃO'!$H$151</f>
        <v>0</v>
      </c>
      <c r="E278" s="272"/>
      <c r="F278" s="202">
        <f>$E$278*$D$278</f>
        <v>0</v>
      </c>
      <c r="G278" s="203"/>
      <c r="H278" s="279">
        <f>$G$278*$D$278</f>
        <v>0</v>
      </c>
      <c r="I278" s="203"/>
      <c r="J278" s="279">
        <f>$I$278*$D$278</f>
        <v>0</v>
      </c>
      <c r="K278" s="203"/>
      <c r="L278" s="279">
        <f>$K$278*$D$278</f>
        <v>0</v>
      </c>
      <c r="M278" s="203"/>
      <c r="N278" s="279">
        <f>$M$278*$D$278</f>
        <v>0</v>
      </c>
      <c r="O278" s="203"/>
      <c r="P278" s="279">
        <f>$O$278*$D$278</f>
        <v>0</v>
      </c>
      <c r="Q278" s="203"/>
      <c r="R278" s="279">
        <f>$Q$278*$D$278</f>
        <v>0</v>
      </c>
      <c r="S278" s="203"/>
      <c r="T278" s="279">
        <f>$S$278*$D$278</f>
        <v>0</v>
      </c>
      <c r="U278" s="203"/>
      <c r="V278" s="279">
        <f>$U$278*$D$278</f>
        <v>0</v>
      </c>
      <c r="W278" s="203"/>
      <c r="X278" s="279">
        <f>$W$278*$D$278</f>
        <v>0</v>
      </c>
      <c r="Y278" s="203"/>
      <c r="Z278" s="279">
        <f>$Y$278*$D$278</f>
        <v>0</v>
      </c>
      <c r="AA278" s="203">
        <v>1</v>
      </c>
      <c r="AB278" s="279">
        <f>$AA$278*$D$278</f>
        <v>0</v>
      </c>
      <c r="AF278" s="219" t="s">
        <v>3097</v>
      </c>
    </row>
    <row r="279" spans="1:32" ht="15" customHeight="1" thickBot="1">
      <c r="A279" s="219">
        <v>2</v>
      </c>
      <c r="B279" s="1069"/>
      <c r="C279" s="1073"/>
      <c r="D279" s="1007"/>
      <c r="E279" s="280">
        <f>$E$278</f>
        <v>0</v>
      </c>
      <c r="F279" s="204">
        <f>$F$278</f>
        <v>0</v>
      </c>
      <c r="G279" s="205">
        <f>$G$278+$E$279</f>
        <v>0</v>
      </c>
      <c r="H279" s="281">
        <f>$H$278+$F$279</f>
        <v>0</v>
      </c>
      <c r="I279" s="205">
        <f>$I$278+$G$279</f>
        <v>0</v>
      </c>
      <c r="J279" s="281">
        <f>$J$278+$H$279</f>
        <v>0</v>
      </c>
      <c r="K279" s="205">
        <f>$K$278+$I$279</f>
        <v>0</v>
      </c>
      <c r="L279" s="281">
        <f>$L$278+$J$279</f>
        <v>0</v>
      </c>
      <c r="M279" s="205">
        <f>$M$278+$K$279</f>
        <v>0</v>
      </c>
      <c r="N279" s="281">
        <f>$N$278+$L$279</f>
        <v>0</v>
      </c>
      <c r="O279" s="205">
        <f>$O$278+$M$279</f>
        <v>0</v>
      </c>
      <c r="P279" s="281">
        <f>$P$278+$N$279</f>
        <v>0</v>
      </c>
      <c r="Q279" s="205">
        <f>$Q$278+$O$279</f>
        <v>0</v>
      </c>
      <c r="R279" s="281">
        <f>$R$278+$P$279</f>
        <v>0</v>
      </c>
      <c r="S279" s="205">
        <f>$S$278+$Q$279</f>
        <v>0</v>
      </c>
      <c r="T279" s="281">
        <f>$T$278+$R$279</f>
        <v>0</v>
      </c>
      <c r="U279" s="205">
        <f>$U$278+$S$279</f>
        <v>0</v>
      </c>
      <c r="V279" s="281">
        <f>$V$278+$T$279</f>
        <v>0</v>
      </c>
      <c r="W279" s="205">
        <f>$W$278+$U$279</f>
        <v>0</v>
      </c>
      <c r="X279" s="281">
        <f>$X$278+$V$279</f>
        <v>0</v>
      </c>
      <c r="Y279" s="205">
        <f>$Y$278+$W$279</f>
        <v>0</v>
      </c>
      <c r="Z279" s="281">
        <f>$Z$278+$X$279</f>
        <v>0</v>
      </c>
      <c r="AA279" s="205">
        <f>$AA$278+$Y$279</f>
        <v>1</v>
      </c>
      <c r="AB279" s="281">
        <f>$AB$278+$Z$279</f>
        <v>0</v>
      </c>
    </row>
    <row r="280" spans="1:32" ht="15" customHeight="1" thickBot="1">
      <c r="A280" s="219">
        <v>1</v>
      </c>
      <c r="B280" s="1069" t="str">
        <f>'06.01-SUBESTAÇÃO E DISTRIBUIÇÃO'!B$152</f>
        <v>06.15.100.05</v>
      </c>
      <c r="C280" s="1073" t="str">
        <f>'06.01-SUBESTAÇÃO E DISTRIBUIÇÃO'!$C$152</f>
        <v>CABO DE COBRE FLEXÍVEL ISOLADO, 16 MM², ANTI-CHAMA 0,6/1,0 KV, PARA CIRCUITOS TERMINAIS - FORNECIMENTO E INSTALAÇÃO. AF_03/2023</v>
      </c>
      <c r="D280" s="1007">
        <f>'06.01-SUBESTAÇÃO E DISTRIBUIÇÃO'!$H$152</f>
        <v>0</v>
      </c>
      <c r="E280" s="272"/>
      <c r="F280" s="202">
        <f>$E$280*$D$280</f>
        <v>0</v>
      </c>
      <c r="G280" s="203"/>
      <c r="H280" s="279">
        <f>$G$280*$D$280</f>
        <v>0</v>
      </c>
      <c r="I280" s="203"/>
      <c r="J280" s="279">
        <f>$I$280*$D$280</f>
        <v>0</v>
      </c>
      <c r="K280" s="203"/>
      <c r="L280" s="279">
        <f>$K$280*$D$280</f>
        <v>0</v>
      </c>
      <c r="M280" s="203"/>
      <c r="N280" s="279">
        <f>$M$280*$D$280</f>
        <v>0</v>
      </c>
      <c r="O280" s="203"/>
      <c r="P280" s="279">
        <f>$O$280*$D$280</f>
        <v>0</v>
      </c>
      <c r="Q280" s="203"/>
      <c r="R280" s="279">
        <f>$Q$280*$D$280</f>
        <v>0</v>
      </c>
      <c r="S280" s="203"/>
      <c r="T280" s="279">
        <f>$S$280*$D$280</f>
        <v>0</v>
      </c>
      <c r="U280" s="203"/>
      <c r="V280" s="279">
        <f>$U$280*$D$280</f>
        <v>0</v>
      </c>
      <c r="W280" s="203"/>
      <c r="X280" s="279">
        <f>$W$280*$D$280</f>
        <v>0</v>
      </c>
      <c r="Y280" s="203"/>
      <c r="Z280" s="279">
        <f>$Y$280*$D$280</f>
        <v>0</v>
      </c>
      <c r="AA280" s="203">
        <v>1</v>
      </c>
      <c r="AB280" s="279">
        <f>$AA$280*$D$280</f>
        <v>0</v>
      </c>
      <c r="AF280" s="219" t="s">
        <v>3098</v>
      </c>
    </row>
    <row r="281" spans="1:32" ht="15" customHeight="1" thickBot="1">
      <c r="A281" s="219">
        <v>2</v>
      </c>
      <c r="B281" s="1069"/>
      <c r="C281" s="1073"/>
      <c r="D281" s="1007"/>
      <c r="E281" s="280">
        <f>$E$280</f>
        <v>0</v>
      </c>
      <c r="F281" s="204">
        <f>$F$280</f>
        <v>0</v>
      </c>
      <c r="G281" s="205">
        <f>$G$280+$E$281</f>
        <v>0</v>
      </c>
      <c r="H281" s="281">
        <f>$H$280+$F$281</f>
        <v>0</v>
      </c>
      <c r="I281" s="205">
        <f>$I$280+$G$281</f>
        <v>0</v>
      </c>
      <c r="J281" s="281">
        <f>$J$280+$H$281</f>
        <v>0</v>
      </c>
      <c r="K281" s="205">
        <f>$K$280+$I$281</f>
        <v>0</v>
      </c>
      <c r="L281" s="281">
        <f>$L$280+$J$281</f>
        <v>0</v>
      </c>
      <c r="M281" s="205">
        <f>$M$280+$K$281</f>
        <v>0</v>
      </c>
      <c r="N281" s="281">
        <f>$N$280+$L$281</f>
        <v>0</v>
      </c>
      <c r="O281" s="205">
        <f>$O$280+$M$281</f>
        <v>0</v>
      </c>
      <c r="P281" s="281">
        <f>$P$280+$N$281</f>
        <v>0</v>
      </c>
      <c r="Q281" s="205">
        <f>$Q$280+$O$281</f>
        <v>0</v>
      </c>
      <c r="R281" s="281">
        <f>$R$280+$P$281</f>
        <v>0</v>
      </c>
      <c r="S281" s="205">
        <f>$S$280+$Q$281</f>
        <v>0</v>
      </c>
      <c r="T281" s="281">
        <f>$T$280+$R$281</f>
        <v>0</v>
      </c>
      <c r="U281" s="205">
        <f>$U$280+$S$281</f>
        <v>0</v>
      </c>
      <c r="V281" s="281">
        <f>$V$280+$T$281</f>
        <v>0</v>
      </c>
      <c r="W281" s="205">
        <f>$W$280+$U$281</f>
        <v>0</v>
      </c>
      <c r="X281" s="281">
        <f>$X$280+$V$281</f>
        <v>0</v>
      </c>
      <c r="Y281" s="205">
        <f>$Y$280+$W$281</f>
        <v>0</v>
      </c>
      <c r="Z281" s="281">
        <f>$Z$280+$X$281</f>
        <v>0</v>
      </c>
      <c r="AA281" s="205">
        <f>$AA$280+$Y$281</f>
        <v>1</v>
      </c>
      <c r="AB281" s="281">
        <f>$AB$280+$Z$281</f>
        <v>0</v>
      </c>
    </row>
    <row r="282" spans="1:32" ht="15" customHeight="1" thickBot="1">
      <c r="A282" s="219">
        <v>1</v>
      </c>
      <c r="B282" s="1069" t="str">
        <f>'06.01-SUBESTAÇÃO E DISTRIBUIÇÃO'!B$153</f>
        <v>06.15.100.06</v>
      </c>
      <c r="C282" s="1073" t="str">
        <f>'06.01-SUBESTAÇÃO E DISTRIBUIÇÃO'!$C$153</f>
        <v xml:space="preserve">CABO DE COBRE FLEXÍVEL ISOLADO, 25 MM², 0,6/1,0 KV, PARA CIRCUITOS TERMINAIS - FORNECIMENTO E INSTALAÇÃO. </v>
      </c>
      <c r="D282" s="1007">
        <f>'06.01-SUBESTAÇÃO E DISTRIBUIÇÃO'!$H$153</f>
        <v>0</v>
      </c>
      <c r="E282" s="272"/>
      <c r="F282" s="202">
        <f>$E$282*$D$282</f>
        <v>0</v>
      </c>
      <c r="G282" s="203"/>
      <c r="H282" s="279">
        <f>$G$282*$D$282</f>
        <v>0</v>
      </c>
      <c r="I282" s="203"/>
      <c r="J282" s="279">
        <f>$I$282*$D$282</f>
        <v>0</v>
      </c>
      <c r="K282" s="203"/>
      <c r="L282" s="279">
        <f>$K$282*$D$282</f>
        <v>0</v>
      </c>
      <c r="M282" s="203"/>
      <c r="N282" s="279">
        <f>$M$282*$D$282</f>
        <v>0</v>
      </c>
      <c r="O282" s="203"/>
      <c r="P282" s="279">
        <f>$O$282*$D$282</f>
        <v>0</v>
      </c>
      <c r="Q282" s="203"/>
      <c r="R282" s="279">
        <f>$Q$282*$D$282</f>
        <v>0</v>
      </c>
      <c r="S282" s="203"/>
      <c r="T282" s="279">
        <f>$S$282*$D$282</f>
        <v>0</v>
      </c>
      <c r="U282" s="203"/>
      <c r="V282" s="279">
        <f>$U$282*$D$282</f>
        <v>0</v>
      </c>
      <c r="W282" s="203"/>
      <c r="X282" s="279">
        <f>$W$282*$D$282</f>
        <v>0</v>
      </c>
      <c r="Y282" s="203"/>
      <c r="Z282" s="279">
        <f>$Y$282*$D$282</f>
        <v>0</v>
      </c>
      <c r="AA282" s="203">
        <v>1</v>
      </c>
      <c r="AB282" s="279">
        <f>$AA$282*$D$282</f>
        <v>0</v>
      </c>
      <c r="AF282" s="219" t="s">
        <v>3099</v>
      </c>
    </row>
    <row r="283" spans="1:32" ht="15" customHeight="1" thickBot="1">
      <c r="A283" s="219">
        <v>2</v>
      </c>
      <c r="B283" s="1069"/>
      <c r="C283" s="1073"/>
      <c r="D283" s="1007"/>
      <c r="E283" s="280">
        <f>$E$282</f>
        <v>0</v>
      </c>
      <c r="F283" s="204">
        <f>$F$282</f>
        <v>0</v>
      </c>
      <c r="G283" s="205">
        <f>$G$282+$E$283</f>
        <v>0</v>
      </c>
      <c r="H283" s="281">
        <f>$H$282+$F$283</f>
        <v>0</v>
      </c>
      <c r="I283" s="205">
        <f>$I$282+$G$283</f>
        <v>0</v>
      </c>
      <c r="J283" s="281">
        <f>$J$282+$H$283</f>
        <v>0</v>
      </c>
      <c r="K283" s="205">
        <f>$K$282+$I$283</f>
        <v>0</v>
      </c>
      <c r="L283" s="281">
        <f>$L$282+$J$283</f>
        <v>0</v>
      </c>
      <c r="M283" s="205">
        <f>$M$282+$K$283</f>
        <v>0</v>
      </c>
      <c r="N283" s="281">
        <f>$N$282+$L$283</f>
        <v>0</v>
      </c>
      <c r="O283" s="205">
        <f>$O$282+$M$283</f>
        <v>0</v>
      </c>
      <c r="P283" s="281">
        <f>$P$282+$N$283</f>
        <v>0</v>
      </c>
      <c r="Q283" s="205">
        <f>$Q$282+$O$283</f>
        <v>0</v>
      </c>
      <c r="R283" s="281">
        <f>$R$282+$P$283</f>
        <v>0</v>
      </c>
      <c r="S283" s="205">
        <f>$S$282+$Q$283</f>
        <v>0</v>
      </c>
      <c r="T283" s="281">
        <f>$T$282+$R$283</f>
        <v>0</v>
      </c>
      <c r="U283" s="205">
        <f>$U$282+$S$283</f>
        <v>0</v>
      </c>
      <c r="V283" s="281">
        <f>$V$282+$T$283</f>
        <v>0</v>
      </c>
      <c r="W283" s="205">
        <f>$W$282+$U$283</f>
        <v>0</v>
      </c>
      <c r="X283" s="281">
        <f>$X$282+$V$283</f>
        <v>0</v>
      </c>
      <c r="Y283" s="205">
        <f>$Y$282+$W$283</f>
        <v>0</v>
      </c>
      <c r="Z283" s="281">
        <f>$Z$282+$X$283</f>
        <v>0</v>
      </c>
      <c r="AA283" s="205">
        <f>$AA$282+$Y$283</f>
        <v>1</v>
      </c>
      <c r="AB283" s="281">
        <f>$AB$282+$Z$283</f>
        <v>0</v>
      </c>
    </row>
    <row r="284" spans="1:32" ht="15" customHeight="1" thickBot="1">
      <c r="AF284" s="219" t="s">
        <v>3100</v>
      </c>
    </row>
    <row r="285" spans="1:32">
      <c r="B285" s="288"/>
      <c r="C285" s="289">
        <f>GERAL!$B$39</f>
        <v>0</v>
      </c>
      <c r="D285" s="290" t="s">
        <v>159</v>
      </c>
      <c r="E285" s="208" t="e">
        <f>F285/$D286</f>
        <v>#DIV/0!</v>
      </c>
      <c r="F285" s="209">
        <f>SUMIF($A$9:$A$283,1,F$9:F$283)</f>
        <v>0</v>
      </c>
      <c r="G285" s="208" t="e">
        <f>H285/$D286</f>
        <v>#DIV/0!</v>
      </c>
      <c r="H285" s="209">
        <f>SUMIF($A$9:$A$283,1,H$9:H$283)</f>
        <v>0</v>
      </c>
      <c r="I285" s="208" t="e">
        <f>J285/$D286</f>
        <v>#DIV/0!</v>
      </c>
      <c r="J285" s="209">
        <f>SUMIF($A$9:$A$283,1,J$9:J$283)</f>
        <v>0</v>
      </c>
      <c r="K285" s="208" t="e">
        <f>L285/$D286</f>
        <v>#DIV/0!</v>
      </c>
      <c r="L285" s="209">
        <f>SUMIF($A$9:$A$283,1,L$9:L$283)</f>
        <v>0</v>
      </c>
      <c r="M285" s="208" t="e">
        <f>N285/$D286</f>
        <v>#DIV/0!</v>
      </c>
      <c r="N285" s="209">
        <f>SUMIF($A$9:$A$283,1,N$9:N$283)</f>
        <v>0</v>
      </c>
      <c r="O285" s="208" t="e">
        <f>P285/$D286</f>
        <v>#DIV/0!</v>
      </c>
      <c r="P285" s="209">
        <f>SUMIF($A$9:$A$283,1,P$9:P$283)</f>
        <v>0</v>
      </c>
      <c r="Q285" s="208" t="e">
        <f>R285/$D286</f>
        <v>#DIV/0!</v>
      </c>
      <c r="R285" s="209">
        <f>SUMIF($A$9:$A$283,1,R$9:R$283)</f>
        <v>0</v>
      </c>
      <c r="S285" s="208" t="e">
        <f>T285/$D286</f>
        <v>#DIV/0!</v>
      </c>
      <c r="T285" s="209">
        <f>SUMIF($A$9:$A$283,1,T$9:T$283)</f>
        <v>0</v>
      </c>
      <c r="U285" s="208" t="e">
        <f>V285/$D286</f>
        <v>#DIV/0!</v>
      </c>
      <c r="V285" s="209">
        <f>SUMIF($A$9:$A$283,1,V$9:V$283)</f>
        <v>0</v>
      </c>
      <c r="W285" s="208" t="e">
        <f>X285/$D286</f>
        <v>#DIV/0!</v>
      </c>
      <c r="X285" s="209">
        <f>SUMIF($A$9:$A$283,1,X$9:X$283)</f>
        <v>0</v>
      </c>
      <c r="Y285" s="208" t="e">
        <f>Z285/$D286</f>
        <v>#DIV/0!</v>
      </c>
      <c r="Z285" s="209">
        <f>SUMIF($A$9:$A$283,1,Z$9:Z$283)</f>
        <v>0</v>
      </c>
      <c r="AA285" s="208" t="e">
        <f>AB285/$D286</f>
        <v>#DIV/0!</v>
      </c>
      <c r="AB285" s="209">
        <f>SUMIF($A$9:$A$283,1,AB$9:AB$283)</f>
        <v>0</v>
      </c>
    </row>
    <row r="286" spans="1:32" ht="15.75" thickBot="1">
      <c r="B286" s="291"/>
      <c r="C286" s="292"/>
      <c r="D286" s="210">
        <f>'06.01-SUBESTAÇÃO E DISTRIBUIÇÃO'!D8</f>
        <v>0</v>
      </c>
      <c r="E286" s="211" t="e">
        <f>F286/$D286</f>
        <v>#DIV/0!</v>
      </c>
      <c r="F286" s="212">
        <f>SUMIF($A$9:$A$283,2,F$9:F$283)</f>
        <v>0</v>
      </c>
      <c r="G286" s="211" t="e">
        <f>H286/$D286</f>
        <v>#DIV/0!</v>
      </c>
      <c r="H286" s="212">
        <f>SUMIF($A$9:$A$283,2,H$9:H$283)</f>
        <v>0</v>
      </c>
      <c r="I286" s="211" t="e">
        <f>J286/$D286</f>
        <v>#DIV/0!</v>
      </c>
      <c r="J286" s="212">
        <f>SUMIF($A$9:$A$283,2,J$9:J$283)</f>
        <v>0</v>
      </c>
      <c r="K286" s="211" t="e">
        <f>L286/$D286</f>
        <v>#DIV/0!</v>
      </c>
      <c r="L286" s="212">
        <f>SUMIF($A$9:$A$283,2,L$9:L$283)</f>
        <v>0</v>
      </c>
      <c r="M286" s="211" t="e">
        <f>N286/$D286</f>
        <v>#DIV/0!</v>
      </c>
      <c r="N286" s="212">
        <f>SUMIF($A$9:$A$283,2,N$9:N$283)</f>
        <v>0</v>
      </c>
      <c r="O286" s="211" t="e">
        <f>P286/$D286</f>
        <v>#DIV/0!</v>
      </c>
      <c r="P286" s="212">
        <f>SUMIF($A$9:$A$283,2,P$9:P$283)</f>
        <v>0</v>
      </c>
      <c r="Q286" s="211" t="e">
        <f>R286/$D286</f>
        <v>#DIV/0!</v>
      </c>
      <c r="R286" s="212">
        <f>SUMIF($A$9:$A$283,2,R$9:R$283)</f>
        <v>0</v>
      </c>
      <c r="S286" s="211" t="e">
        <f>T286/$D286</f>
        <v>#DIV/0!</v>
      </c>
      <c r="T286" s="212">
        <f>SUMIF($A$9:$A$283,2,T$9:T$283)</f>
        <v>0</v>
      </c>
      <c r="U286" s="211" t="e">
        <f>V286/$D286</f>
        <v>#DIV/0!</v>
      </c>
      <c r="V286" s="212">
        <f>SUMIF($A$9:$A$283,2,V$9:V$283)</f>
        <v>0</v>
      </c>
      <c r="W286" s="211" t="e">
        <f>X286/$D286</f>
        <v>#DIV/0!</v>
      </c>
      <c r="X286" s="212">
        <f>SUMIF($A$9:$A$283,2,X$9:X$283)</f>
        <v>0</v>
      </c>
      <c r="Y286" s="211" t="e">
        <f>Z286/$D286</f>
        <v>#DIV/0!</v>
      </c>
      <c r="Z286" s="212">
        <f>SUMIF($A$9:$A$283,2,Z$9:Z$283)</f>
        <v>0</v>
      </c>
      <c r="AA286" s="211" t="e">
        <f>AB286/D286</f>
        <v>#DIV/0!</v>
      </c>
      <c r="AB286" s="212">
        <f>SUMIF($A$9:$A$283,2,AB$9:AB$283)</f>
        <v>0</v>
      </c>
      <c r="AF286" s="219" t="s">
        <v>3101</v>
      </c>
    </row>
    <row r="287" spans="1:32" ht="12.75" customHeight="1" thickBot="1">
      <c r="B287" s="293"/>
      <c r="C287" s="294">
        <f>GERAL!$B$41</f>
        <v>0</v>
      </c>
      <c r="D287" s="295"/>
      <c r="E287" s="296"/>
      <c r="F287" s="213"/>
      <c r="G287" s="214"/>
      <c r="H287" s="296"/>
      <c r="I287" s="214"/>
      <c r="J287" s="296"/>
      <c r="K287" s="214"/>
      <c r="L287" s="296"/>
      <c r="M287" s="214"/>
      <c r="N287" s="296"/>
      <c r="O287" s="214"/>
      <c r="P287" s="296"/>
      <c r="Q287" s="214"/>
      <c r="R287" s="296"/>
      <c r="S287" s="214"/>
      <c r="T287" s="296"/>
      <c r="U287" s="214"/>
      <c r="V287" s="296"/>
      <c r="W287" s="214"/>
      <c r="X287" s="296"/>
      <c r="Y287" s="214"/>
      <c r="Z287" s="296"/>
      <c r="AA287" s="214"/>
      <c r="AB287" s="297"/>
    </row>
    <row r="288" spans="1:32" ht="30" customHeight="1" thickBot="1">
      <c r="B288" s="298"/>
      <c r="C288" s="299"/>
      <c r="D288" s="300"/>
      <c r="E288" s="301"/>
      <c r="F288" s="215"/>
      <c r="G288" s="216"/>
      <c r="H288" s="301"/>
      <c r="I288" s="216"/>
      <c r="J288" s="301"/>
      <c r="K288" s="216"/>
      <c r="L288" s="301"/>
      <c r="M288" s="216"/>
      <c r="N288" s="301"/>
      <c r="O288" s="216"/>
      <c r="P288" s="301"/>
      <c r="Q288" s="216"/>
      <c r="R288" s="301"/>
      <c r="S288" s="216"/>
      <c r="T288" s="301"/>
      <c r="U288" s="216"/>
      <c r="V288" s="301"/>
      <c r="W288" s="216"/>
      <c r="X288" s="301"/>
      <c r="Y288" s="216"/>
      <c r="Z288" s="301"/>
      <c r="AA288" s="216"/>
      <c r="AB288" s="302"/>
    </row>
    <row r="290" spans="4:28" ht="15" customHeight="1">
      <c r="AB290" s="287">
        <f>AB286-D286</f>
        <v>0</v>
      </c>
    </row>
    <row r="291" spans="4:28" ht="15" customHeight="1">
      <c r="D291" s="251" t="s">
        <v>2042</v>
      </c>
    </row>
  </sheetData>
  <mergeCells count="413">
    <mergeCell ref="C82:C83"/>
    <mergeCell ref="C84:C85"/>
    <mergeCell ref="D72:D73"/>
    <mergeCell ref="D74:D75"/>
    <mergeCell ref="D76:D77"/>
    <mergeCell ref="D78:D79"/>
    <mergeCell ref="D80:D81"/>
    <mergeCell ref="D82:D83"/>
    <mergeCell ref="D84:D85"/>
    <mergeCell ref="B113:B114"/>
    <mergeCell ref="C113:C114"/>
    <mergeCell ref="D113:D114"/>
    <mergeCell ref="B111:B112"/>
    <mergeCell ref="C111:C112"/>
    <mergeCell ref="D111:D112"/>
    <mergeCell ref="B109:B110"/>
    <mergeCell ref="C109:C110"/>
    <mergeCell ref="D109:D110"/>
    <mergeCell ref="B280:B281"/>
    <mergeCell ref="C280:C281"/>
    <mergeCell ref="D280:D281"/>
    <mergeCell ref="B282:B283"/>
    <mergeCell ref="C282:C283"/>
    <mergeCell ref="D282:D283"/>
    <mergeCell ref="B276:B277"/>
    <mergeCell ref="C276:C277"/>
    <mergeCell ref="D276:D277"/>
    <mergeCell ref="B278:B279"/>
    <mergeCell ref="C278:C279"/>
    <mergeCell ref="D278:D279"/>
    <mergeCell ref="B272:B273"/>
    <mergeCell ref="C272:C273"/>
    <mergeCell ref="D272:D273"/>
    <mergeCell ref="B274:B275"/>
    <mergeCell ref="C274:C275"/>
    <mergeCell ref="D274:D275"/>
    <mergeCell ref="B267:B268"/>
    <mergeCell ref="C267:C268"/>
    <mergeCell ref="D267:D268"/>
    <mergeCell ref="B269:B270"/>
    <mergeCell ref="C269:C270"/>
    <mergeCell ref="D269:D270"/>
    <mergeCell ref="B262:B263"/>
    <mergeCell ref="C262:C263"/>
    <mergeCell ref="D262:D263"/>
    <mergeCell ref="B265:B266"/>
    <mergeCell ref="C265:C266"/>
    <mergeCell ref="D265:D266"/>
    <mergeCell ref="B258:B259"/>
    <mergeCell ref="C258:C259"/>
    <mergeCell ref="D258:D259"/>
    <mergeCell ref="B260:B261"/>
    <mergeCell ref="C260:C261"/>
    <mergeCell ref="D260:D261"/>
    <mergeCell ref="B253:B254"/>
    <mergeCell ref="C253:C254"/>
    <mergeCell ref="D253:D254"/>
    <mergeCell ref="B256:B257"/>
    <mergeCell ref="C256:C257"/>
    <mergeCell ref="D256:D257"/>
    <mergeCell ref="B249:B250"/>
    <mergeCell ref="C249:C250"/>
    <mergeCell ref="D249:D250"/>
    <mergeCell ref="B251:B252"/>
    <mergeCell ref="C251:C252"/>
    <mergeCell ref="D251:D252"/>
    <mergeCell ref="B244:B245"/>
    <mergeCell ref="C244:C245"/>
    <mergeCell ref="D244:D245"/>
    <mergeCell ref="B247:B248"/>
    <mergeCell ref="C247:C248"/>
    <mergeCell ref="D247:D248"/>
    <mergeCell ref="B240:B241"/>
    <mergeCell ref="C240:C241"/>
    <mergeCell ref="D240:D241"/>
    <mergeCell ref="B242:B243"/>
    <mergeCell ref="C242:C243"/>
    <mergeCell ref="D242:D243"/>
    <mergeCell ref="B235:B236"/>
    <mergeCell ref="C235:C236"/>
    <mergeCell ref="D235:D236"/>
    <mergeCell ref="B237:B238"/>
    <mergeCell ref="C237:C238"/>
    <mergeCell ref="D237:D238"/>
    <mergeCell ref="B230:B231"/>
    <mergeCell ref="C230:C231"/>
    <mergeCell ref="D230:D231"/>
    <mergeCell ref="B233:B234"/>
    <mergeCell ref="C233:C234"/>
    <mergeCell ref="D233:D234"/>
    <mergeCell ref="B226:B227"/>
    <mergeCell ref="C226:C227"/>
    <mergeCell ref="D226:D227"/>
    <mergeCell ref="B228:B229"/>
    <mergeCell ref="C228:C229"/>
    <mergeCell ref="D228:D229"/>
    <mergeCell ref="B221:B222"/>
    <mergeCell ref="C221:C222"/>
    <mergeCell ref="D221:D222"/>
    <mergeCell ref="B224:B225"/>
    <mergeCell ref="C224:C225"/>
    <mergeCell ref="D224:D225"/>
    <mergeCell ref="B217:B218"/>
    <mergeCell ref="C217:C218"/>
    <mergeCell ref="D217:D218"/>
    <mergeCell ref="B219:B220"/>
    <mergeCell ref="C219:C220"/>
    <mergeCell ref="D219:D220"/>
    <mergeCell ref="B213:B214"/>
    <mergeCell ref="C213:C214"/>
    <mergeCell ref="D213:D214"/>
    <mergeCell ref="B215:B216"/>
    <mergeCell ref="C215:C216"/>
    <mergeCell ref="D215:D216"/>
    <mergeCell ref="B208:B209"/>
    <mergeCell ref="C208:C209"/>
    <mergeCell ref="D208:D209"/>
    <mergeCell ref="B210:B211"/>
    <mergeCell ref="C210:C211"/>
    <mergeCell ref="D210:D211"/>
    <mergeCell ref="B203:B204"/>
    <mergeCell ref="C203:C204"/>
    <mergeCell ref="D203:D204"/>
    <mergeCell ref="B206:B207"/>
    <mergeCell ref="C206:C207"/>
    <mergeCell ref="D206:D207"/>
    <mergeCell ref="B199:B200"/>
    <mergeCell ref="C199:C200"/>
    <mergeCell ref="D199:D200"/>
    <mergeCell ref="B201:B202"/>
    <mergeCell ref="C201:C202"/>
    <mergeCell ref="D201:D202"/>
    <mergeCell ref="B195:B196"/>
    <mergeCell ref="C195:C196"/>
    <mergeCell ref="D195:D196"/>
    <mergeCell ref="B197:B198"/>
    <mergeCell ref="C197:C198"/>
    <mergeCell ref="D197:D198"/>
    <mergeCell ref="B191:B192"/>
    <mergeCell ref="C191:C192"/>
    <mergeCell ref="D191:D192"/>
    <mergeCell ref="B193:B194"/>
    <mergeCell ref="C193:C194"/>
    <mergeCell ref="D193:D194"/>
    <mergeCell ref="B186:B187"/>
    <mergeCell ref="C186:C187"/>
    <mergeCell ref="D186:D187"/>
    <mergeCell ref="B188:B189"/>
    <mergeCell ref="C188:C189"/>
    <mergeCell ref="D188:D189"/>
    <mergeCell ref="B182:B183"/>
    <mergeCell ref="C182:C183"/>
    <mergeCell ref="D182:D183"/>
    <mergeCell ref="B184:B185"/>
    <mergeCell ref="C184:C185"/>
    <mergeCell ref="D184:D185"/>
    <mergeCell ref="B177:B178"/>
    <mergeCell ref="C177:C178"/>
    <mergeCell ref="D177:D178"/>
    <mergeCell ref="B180:B181"/>
    <mergeCell ref="C180:C181"/>
    <mergeCell ref="D180:D181"/>
    <mergeCell ref="B173:B174"/>
    <mergeCell ref="C173:C174"/>
    <mergeCell ref="D173:D174"/>
    <mergeCell ref="B175:B176"/>
    <mergeCell ref="C175:C176"/>
    <mergeCell ref="D175:D176"/>
    <mergeCell ref="B169:B170"/>
    <mergeCell ref="C169:C170"/>
    <mergeCell ref="D169:D170"/>
    <mergeCell ref="B171:B172"/>
    <mergeCell ref="C171:C172"/>
    <mergeCell ref="D171:D172"/>
    <mergeCell ref="B165:B166"/>
    <mergeCell ref="C165:C166"/>
    <mergeCell ref="D165:D166"/>
    <mergeCell ref="B167:B168"/>
    <mergeCell ref="C167:C168"/>
    <mergeCell ref="D167:D168"/>
    <mergeCell ref="B160:B161"/>
    <mergeCell ref="C160:C161"/>
    <mergeCell ref="D160:D161"/>
    <mergeCell ref="B162:B163"/>
    <mergeCell ref="C162:C163"/>
    <mergeCell ref="D162:D163"/>
    <mergeCell ref="B156:B157"/>
    <mergeCell ref="C156:C157"/>
    <mergeCell ref="D156:D157"/>
    <mergeCell ref="B158:B159"/>
    <mergeCell ref="C158:C159"/>
    <mergeCell ref="D158:D159"/>
    <mergeCell ref="B152:B153"/>
    <mergeCell ref="C152:C153"/>
    <mergeCell ref="D152:D153"/>
    <mergeCell ref="B154:B155"/>
    <mergeCell ref="C154:C155"/>
    <mergeCell ref="D154:D155"/>
    <mergeCell ref="B145:B146"/>
    <mergeCell ref="C145:C146"/>
    <mergeCell ref="D145:D146"/>
    <mergeCell ref="B150:B151"/>
    <mergeCell ref="C150:C151"/>
    <mergeCell ref="D150:D151"/>
    <mergeCell ref="B139:B140"/>
    <mergeCell ref="C139:C140"/>
    <mergeCell ref="D139:D140"/>
    <mergeCell ref="B141:B142"/>
    <mergeCell ref="C141:C142"/>
    <mergeCell ref="D141:D142"/>
    <mergeCell ref="B143:B144"/>
    <mergeCell ref="C143:C144"/>
    <mergeCell ref="D143:D144"/>
    <mergeCell ref="B147:B148"/>
    <mergeCell ref="C147:C148"/>
    <mergeCell ref="D147:D148"/>
    <mergeCell ref="B135:B136"/>
    <mergeCell ref="C135:C136"/>
    <mergeCell ref="D135:D136"/>
    <mergeCell ref="B137:B138"/>
    <mergeCell ref="C137:C138"/>
    <mergeCell ref="D137:D138"/>
    <mergeCell ref="B131:B132"/>
    <mergeCell ref="C131:C132"/>
    <mergeCell ref="D131:D132"/>
    <mergeCell ref="B133:B134"/>
    <mergeCell ref="C133:C134"/>
    <mergeCell ref="D133:D134"/>
    <mergeCell ref="B127:B128"/>
    <mergeCell ref="C127:C128"/>
    <mergeCell ref="D127:D128"/>
    <mergeCell ref="B129:B130"/>
    <mergeCell ref="C129:C130"/>
    <mergeCell ref="D129:D130"/>
    <mergeCell ref="B123:B124"/>
    <mergeCell ref="C123:C124"/>
    <mergeCell ref="D123:D124"/>
    <mergeCell ref="B125:B126"/>
    <mergeCell ref="C125:C126"/>
    <mergeCell ref="D125:D126"/>
    <mergeCell ref="B119:B120"/>
    <mergeCell ref="C119:C120"/>
    <mergeCell ref="D119:D120"/>
    <mergeCell ref="B121:B122"/>
    <mergeCell ref="C121:C122"/>
    <mergeCell ref="D121:D122"/>
    <mergeCell ref="B115:B116"/>
    <mergeCell ref="C115:C116"/>
    <mergeCell ref="D115:D116"/>
    <mergeCell ref="B117:B118"/>
    <mergeCell ref="C117:C118"/>
    <mergeCell ref="D117:D118"/>
    <mergeCell ref="B105:B106"/>
    <mergeCell ref="C105:C106"/>
    <mergeCell ref="D105:D106"/>
    <mergeCell ref="B107:B108"/>
    <mergeCell ref="C107:C108"/>
    <mergeCell ref="D107:D108"/>
    <mergeCell ref="B101:B102"/>
    <mergeCell ref="C101:C102"/>
    <mergeCell ref="D101:D102"/>
    <mergeCell ref="B103:B104"/>
    <mergeCell ref="C103:C104"/>
    <mergeCell ref="D103:D104"/>
    <mergeCell ref="B97:B98"/>
    <mergeCell ref="C97:C98"/>
    <mergeCell ref="D97:D98"/>
    <mergeCell ref="B99:B100"/>
    <mergeCell ref="C99:C100"/>
    <mergeCell ref="D99:D100"/>
    <mergeCell ref="B93:B94"/>
    <mergeCell ref="C93:C94"/>
    <mergeCell ref="D93:D94"/>
    <mergeCell ref="B95:B96"/>
    <mergeCell ref="C95:C96"/>
    <mergeCell ref="D95:D96"/>
    <mergeCell ref="B89:B90"/>
    <mergeCell ref="C89:C90"/>
    <mergeCell ref="D89:D90"/>
    <mergeCell ref="B91:B92"/>
    <mergeCell ref="C91:C92"/>
    <mergeCell ref="D91:D92"/>
    <mergeCell ref="B70:B71"/>
    <mergeCell ref="C70:C71"/>
    <mergeCell ref="D70:D71"/>
    <mergeCell ref="B87:B88"/>
    <mergeCell ref="C87:C88"/>
    <mergeCell ref="D87:D88"/>
    <mergeCell ref="B72:B73"/>
    <mergeCell ref="B74:B75"/>
    <mergeCell ref="B76:B77"/>
    <mergeCell ref="B78:B79"/>
    <mergeCell ref="B80:B81"/>
    <mergeCell ref="B82:B83"/>
    <mergeCell ref="B84:B85"/>
    <mergeCell ref="C72:C73"/>
    <mergeCell ref="C74:C75"/>
    <mergeCell ref="C76:C77"/>
    <mergeCell ref="C78:C79"/>
    <mergeCell ref="C80:C81"/>
    <mergeCell ref="B66:B67"/>
    <mergeCell ref="C66:C67"/>
    <mergeCell ref="D66:D67"/>
    <mergeCell ref="B68:B69"/>
    <mergeCell ref="C68:C69"/>
    <mergeCell ref="D68:D69"/>
    <mergeCell ref="B62:B63"/>
    <mergeCell ref="C62:C63"/>
    <mergeCell ref="D62:D63"/>
    <mergeCell ref="B64:B65"/>
    <mergeCell ref="C64:C65"/>
    <mergeCell ref="D64:D65"/>
    <mergeCell ref="B58:B59"/>
    <mergeCell ref="C58:C59"/>
    <mergeCell ref="D58:D59"/>
    <mergeCell ref="B60:B61"/>
    <mergeCell ref="C60:C61"/>
    <mergeCell ref="D60:D61"/>
    <mergeCell ref="B54:B55"/>
    <mergeCell ref="C54:C55"/>
    <mergeCell ref="D54:D55"/>
    <mergeCell ref="B56:B57"/>
    <mergeCell ref="C56:C57"/>
    <mergeCell ref="D56:D57"/>
    <mergeCell ref="B50:B51"/>
    <mergeCell ref="C50:C51"/>
    <mergeCell ref="D50:D51"/>
    <mergeCell ref="B52:B53"/>
    <mergeCell ref="C52:C53"/>
    <mergeCell ref="D52:D53"/>
    <mergeCell ref="B46:B47"/>
    <mergeCell ref="C46:C47"/>
    <mergeCell ref="D46:D47"/>
    <mergeCell ref="B48:B49"/>
    <mergeCell ref="C48:C49"/>
    <mergeCell ref="D48:D49"/>
    <mergeCell ref="B42:B43"/>
    <mergeCell ref="C42:C43"/>
    <mergeCell ref="D42:D43"/>
    <mergeCell ref="B44:B45"/>
    <mergeCell ref="C44:C45"/>
    <mergeCell ref="D44:D45"/>
    <mergeCell ref="B38:B39"/>
    <mergeCell ref="C38:C39"/>
    <mergeCell ref="D38:D39"/>
    <mergeCell ref="B40:B41"/>
    <mergeCell ref="C40:C41"/>
    <mergeCell ref="D40:D41"/>
    <mergeCell ref="B34:B35"/>
    <mergeCell ref="C34:C35"/>
    <mergeCell ref="D34:D35"/>
    <mergeCell ref="B36:B37"/>
    <mergeCell ref="C36:C37"/>
    <mergeCell ref="D36:D37"/>
    <mergeCell ref="B30:B31"/>
    <mergeCell ref="C30:C31"/>
    <mergeCell ref="D30:D31"/>
    <mergeCell ref="B32:B33"/>
    <mergeCell ref="C32:C33"/>
    <mergeCell ref="D32:D33"/>
    <mergeCell ref="B26:B27"/>
    <mergeCell ref="C26:C27"/>
    <mergeCell ref="D26:D27"/>
    <mergeCell ref="B28:B29"/>
    <mergeCell ref="C28:C29"/>
    <mergeCell ref="D28:D29"/>
    <mergeCell ref="B22:B23"/>
    <mergeCell ref="C22:C23"/>
    <mergeCell ref="D22:D23"/>
    <mergeCell ref="B24:B25"/>
    <mergeCell ref="C24:C25"/>
    <mergeCell ref="D24:D25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B12:B13"/>
    <mergeCell ref="C12:C13"/>
    <mergeCell ref="D12:D13"/>
    <mergeCell ref="O8:P8"/>
    <mergeCell ref="Q8:R8"/>
    <mergeCell ref="S8:T8"/>
    <mergeCell ref="U8:V8"/>
    <mergeCell ref="W8:X8"/>
    <mergeCell ref="Y8:Z8"/>
    <mergeCell ref="B6:B8"/>
    <mergeCell ref="C6:C8"/>
    <mergeCell ref="D6:D8"/>
    <mergeCell ref="E6:AB6"/>
    <mergeCell ref="E7:J7"/>
    <mergeCell ref="E8:F8"/>
    <mergeCell ref="G8:H8"/>
    <mergeCell ref="I8:J8"/>
    <mergeCell ref="K8:L8"/>
    <mergeCell ref="M8:N8"/>
    <mergeCell ref="A1:A2"/>
    <mergeCell ref="B1:AB1"/>
    <mergeCell ref="B2:AB2"/>
    <mergeCell ref="B3:AB3"/>
    <mergeCell ref="B4:AB4"/>
    <mergeCell ref="B5:AB5"/>
    <mergeCell ref="AA8:AB8"/>
    <mergeCell ref="B10:B11"/>
    <mergeCell ref="C10:C11"/>
    <mergeCell ref="D10:D11"/>
  </mergeCells>
  <pageMargins left="0.59055118110236204" right="0.196850393700787" top="0.196850393700787" bottom="0.196850393700787" header="0" footer="0"/>
  <pageSetup paperSize="9" scale="3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A5238-585E-46FF-8439-FA5E7384D741}">
  <sheetPr codeName="Planilha2">
    <tabColor theme="0"/>
    <pageSetUpPr fitToPage="1"/>
  </sheetPr>
  <dimension ref="A1:AR4464"/>
  <sheetViews>
    <sheetView showGridLines="0" view="pageBreakPreview" topLeftCell="B1" zoomScaleNormal="100" zoomScaleSheetLayoutView="100" workbookViewId="0">
      <selection activeCell="G13" sqref="G13"/>
    </sheetView>
  </sheetViews>
  <sheetFormatPr defaultColWidth="14.42578125" defaultRowHeight="15" customHeight="1"/>
  <cols>
    <col min="1" max="1" width="14.42578125" style="147" hidden="1" customWidth="1"/>
    <col min="2" max="2" width="12.85546875" customWidth="1"/>
    <col min="3" max="3" width="85.7109375" customWidth="1"/>
    <col min="4" max="4" width="7.42578125" style="71" customWidth="1"/>
    <col min="5" max="5" width="11.7109375" style="66" customWidth="1"/>
    <col min="6" max="6" width="12.7109375" style="66" customWidth="1"/>
    <col min="7" max="7" width="15.28515625" customWidth="1"/>
    <col min="8" max="8" width="16.140625" customWidth="1"/>
    <col min="9" max="9" width="8.7109375" customWidth="1"/>
    <col min="10" max="10" width="11" bestFit="1" customWidth="1"/>
    <col min="11" max="11" width="13.42578125" bestFit="1" customWidth="1"/>
    <col min="12" max="12" width="12.7109375" bestFit="1" customWidth="1"/>
    <col min="13" max="13" width="18.28515625" customWidth="1"/>
    <col min="14" max="14" width="11" bestFit="1" customWidth="1"/>
    <col min="15" max="32" width="9.140625" customWidth="1"/>
  </cols>
  <sheetData>
    <row r="1" spans="1:32" ht="19.5" customHeight="1">
      <c r="B1" s="856"/>
      <c r="C1" s="857"/>
      <c r="D1" s="857"/>
      <c r="E1" s="857"/>
      <c r="F1" s="857"/>
      <c r="G1" s="857"/>
      <c r="H1" s="858"/>
      <c r="I1" s="33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</row>
    <row r="2" spans="1:32" ht="19.5" customHeight="1">
      <c r="B2" s="848" t="str">
        <f>GERAL!A2</f>
        <v>PLANILHA DE FORMAÇÃO DE PREÇOS</v>
      </c>
      <c r="C2" s="849"/>
      <c r="D2" s="849"/>
      <c r="E2" s="849"/>
      <c r="F2" s="849"/>
      <c r="G2" s="849"/>
      <c r="H2" s="850"/>
      <c r="I2" s="33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</row>
    <row r="3" spans="1:32" ht="19.5" customHeight="1">
      <c r="B3" s="848" t="str">
        <f>GERAL!A3</f>
        <v>UNIVERSIDADE FEDERAL DE OURO PRETO - UFOP</v>
      </c>
      <c r="C3" s="849"/>
      <c r="D3" s="849"/>
      <c r="E3" s="849"/>
      <c r="F3" s="849"/>
      <c r="G3" s="849"/>
      <c r="H3" s="850"/>
      <c r="I3" s="3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</row>
    <row r="4" spans="1:32" ht="19.5" customHeight="1">
      <c r="B4" s="848" t="str">
        <f>GERAL!A4</f>
        <v xml:space="preserve">Materiais e mão de obra para execução dos serviços especificados </v>
      </c>
      <c r="C4" s="849"/>
      <c r="D4" s="849"/>
      <c r="E4" s="849"/>
      <c r="F4" s="849"/>
      <c r="G4" s="849"/>
      <c r="H4" s="850"/>
      <c r="I4" s="33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</row>
    <row r="5" spans="1:32" ht="19.5" customHeight="1">
      <c r="B5" s="848" t="str">
        <f>GERAL!A5</f>
        <v>RECUPERAÇÃO PARCIAL DE COBERTURA, ESQUADRIAS E INSTALAÇÕES ELÉTRICAS DA ESCOLA DE MINAS DA PRAÇA TIRADENTES</v>
      </c>
      <c r="C5" s="849"/>
      <c r="D5" s="849"/>
      <c r="E5" s="849"/>
      <c r="F5" s="849"/>
      <c r="G5" s="849"/>
      <c r="H5" s="850"/>
      <c r="I5" s="33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</row>
    <row r="6" spans="1:32" ht="19.5" customHeight="1" thickBot="1">
      <c r="B6" s="848" t="str">
        <f>GERAL!A6</f>
        <v>ESCOLA DE MINAS</v>
      </c>
      <c r="C6" s="849"/>
      <c r="D6" s="849"/>
      <c r="E6" s="849"/>
      <c r="F6" s="849"/>
      <c r="G6" s="849"/>
      <c r="H6" s="850"/>
      <c r="I6" s="33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</row>
    <row r="7" spans="1:32" ht="30" customHeight="1" thickBot="1">
      <c r="A7" s="146" t="s">
        <v>35</v>
      </c>
      <c r="B7" s="34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85" t="s">
        <v>41</v>
      </c>
      <c r="I7" s="508" t="s">
        <v>42</v>
      </c>
      <c r="J7" s="50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ht="30" customHeight="1" thickBot="1">
      <c r="A8" s="510">
        <v>1</v>
      </c>
      <c r="B8" s="72" t="s">
        <v>43</v>
      </c>
      <c r="C8" s="73" t="s">
        <v>44</v>
      </c>
      <c r="D8" s="851"/>
      <c r="E8" s="852"/>
      <c r="F8" s="852"/>
      <c r="G8" s="852"/>
      <c r="H8" s="852"/>
      <c r="I8" s="545" t="s">
        <v>45</v>
      </c>
      <c r="J8" s="546" t="s">
        <v>46</v>
      </c>
      <c r="K8" s="547" t="s">
        <v>47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</row>
    <row r="9" spans="1:32" ht="12.95" customHeight="1">
      <c r="A9" s="511" t="s">
        <v>48</v>
      </c>
      <c r="B9" s="458" t="s">
        <v>49</v>
      </c>
      <c r="C9" s="466" t="s">
        <v>50</v>
      </c>
      <c r="D9" s="460"/>
      <c r="E9" s="467"/>
      <c r="F9" s="467"/>
      <c r="G9" s="461"/>
      <c r="H9" s="502"/>
      <c r="I9" s="436"/>
      <c r="J9" s="437"/>
      <c r="K9" s="438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</row>
    <row r="10" spans="1:32" ht="12.95" customHeight="1">
      <c r="A10" s="511" t="s">
        <v>51</v>
      </c>
      <c r="B10" s="127" t="s">
        <v>52</v>
      </c>
      <c r="C10" s="128" t="s">
        <v>53</v>
      </c>
      <c r="D10" s="512"/>
      <c r="E10" s="513"/>
      <c r="F10" s="513"/>
      <c r="G10" s="512"/>
      <c r="H10" s="432"/>
      <c r="I10" s="439"/>
      <c r="J10" s="440"/>
      <c r="K10" s="80"/>
      <c r="L10" s="45"/>
    </row>
    <row r="11" spans="1:32" ht="22.5" customHeight="1">
      <c r="A11" s="511" t="s">
        <v>54</v>
      </c>
      <c r="B11" s="78" t="s">
        <v>55</v>
      </c>
      <c r="C11" s="41" t="s">
        <v>56</v>
      </c>
      <c r="D11" s="70" t="s">
        <v>57</v>
      </c>
      <c r="E11" s="105">
        <v>1</v>
      </c>
      <c r="F11" s="614"/>
      <c r="G11" s="452"/>
      <c r="H11" s="453"/>
      <c r="I11" s="441"/>
      <c r="J11" s="440"/>
      <c r="K11" s="80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2" ht="22.5">
      <c r="A12" s="511" t="s">
        <v>59</v>
      </c>
      <c r="B12" s="78" t="s">
        <v>60</v>
      </c>
      <c r="C12" s="41" t="s">
        <v>61</v>
      </c>
      <c r="D12" s="70" t="s">
        <v>62</v>
      </c>
      <c r="E12" s="105">
        <v>30</v>
      </c>
      <c r="F12" s="614"/>
      <c r="G12" s="452"/>
      <c r="H12" s="453"/>
      <c r="I12" s="441"/>
      <c r="J12" s="440"/>
      <c r="K12" s="80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2" ht="12.75">
      <c r="A13" s="511" t="s">
        <v>63</v>
      </c>
      <c r="B13" s="78" t="s">
        <v>64</v>
      </c>
      <c r="C13" s="41" t="s">
        <v>1886</v>
      </c>
      <c r="D13" s="70" t="s">
        <v>330</v>
      </c>
      <c r="E13" s="42">
        <v>272.36</v>
      </c>
      <c r="F13" s="614"/>
      <c r="G13" s="452"/>
      <c r="H13" s="453"/>
      <c r="I13" s="441"/>
      <c r="J13" s="440"/>
      <c r="K13" s="80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2" ht="12.75">
      <c r="A14" s="511" t="s">
        <v>67</v>
      </c>
      <c r="B14" s="78" t="s">
        <v>68</v>
      </c>
      <c r="C14" s="357" t="s">
        <v>1888</v>
      </c>
      <c r="D14" s="358" t="s">
        <v>330</v>
      </c>
      <c r="E14" s="105">
        <v>41.6</v>
      </c>
      <c r="F14" s="614"/>
      <c r="G14" s="452"/>
      <c r="H14" s="453"/>
      <c r="I14" s="441"/>
      <c r="J14" s="440"/>
      <c r="K14" s="80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</row>
    <row r="15" spans="1:32" ht="12.75">
      <c r="A15" s="511" t="s">
        <v>70</v>
      </c>
      <c r="B15" s="78" t="s">
        <v>71</v>
      </c>
      <c r="C15" s="357" t="s">
        <v>3507</v>
      </c>
      <c r="D15" s="358" t="s">
        <v>57</v>
      </c>
      <c r="E15" s="42">
        <v>1</v>
      </c>
      <c r="F15" s="614"/>
      <c r="G15" s="452"/>
      <c r="H15" s="453"/>
      <c r="I15" s="441"/>
      <c r="J15" s="440"/>
      <c r="K15" s="80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</row>
    <row r="16" spans="1:32" ht="12.75">
      <c r="A16" s="511" t="s">
        <v>73</v>
      </c>
      <c r="B16" s="78" t="s">
        <v>74</v>
      </c>
      <c r="C16" s="357" t="s">
        <v>1889</v>
      </c>
      <c r="D16" s="358" t="s">
        <v>57</v>
      </c>
      <c r="E16" s="42">
        <v>1</v>
      </c>
      <c r="F16" s="614"/>
      <c r="G16" s="452"/>
      <c r="H16" s="453"/>
      <c r="I16" s="441"/>
      <c r="J16" s="440"/>
      <c r="K16" s="80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ht="12.75">
      <c r="A17" s="511" t="s">
        <v>76</v>
      </c>
      <c r="B17" s="78" t="s">
        <v>77</v>
      </c>
      <c r="C17" s="41" t="s">
        <v>78</v>
      </c>
      <c r="D17" s="70" t="s">
        <v>57</v>
      </c>
      <c r="E17" s="42">
        <v>3</v>
      </c>
      <c r="F17" s="344"/>
      <c r="G17" s="452"/>
      <c r="H17" s="453"/>
      <c r="I17" s="441"/>
      <c r="J17" s="440"/>
      <c r="K17" s="80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</row>
    <row r="18" spans="1:31" ht="12.75">
      <c r="A18" s="511" t="s">
        <v>80</v>
      </c>
      <c r="B18" s="78" t="s">
        <v>81</v>
      </c>
      <c r="C18" s="41" t="s">
        <v>82</v>
      </c>
      <c r="D18" s="70" t="s">
        <v>57</v>
      </c>
      <c r="E18" s="42">
        <v>1</v>
      </c>
      <c r="F18" s="344"/>
      <c r="G18" s="452"/>
      <c r="H18" s="453"/>
      <c r="I18" s="441"/>
      <c r="J18" s="440"/>
      <c r="K18" s="80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</row>
    <row r="19" spans="1:31" ht="12.95" customHeight="1">
      <c r="A19" s="511" t="s">
        <v>83</v>
      </c>
      <c r="B19" s="458" t="s">
        <v>84</v>
      </c>
      <c r="C19" s="466" t="s">
        <v>85</v>
      </c>
      <c r="D19" s="460"/>
      <c r="E19" s="467"/>
      <c r="F19" s="467"/>
      <c r="G19" s="461"/>
      <c r="H19" s="502"/>
      <c r="I19" s="442"/>
      <c r="J19" s="443"/>
      <c r="K19" s="77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</row>
    <row r="20" spans="1:31" ht="12.95" customHeight="1">
      <c r="A20" s="511" t="s">
        <v>86</v>
      </c>
      <c r="B20" s="127" t="s">
        <v>87</v>
      </c>
      <c r="C20" s="128" t="s">
        <v>88</v>
      </c>
      <c r="D20" s="512"/>
      <c r="E20" s="513"/>
      <c r="F20" s="513"/>
      <c r="G20" s="512"/>
      <c r="H20" s="432"/>
      <c r="I20" s="439"/>
      <c r="J20" s="440"/>
      <c r="K20" s="80"/>
      <c r="L20" s="45"/>
    </row>
    <row r="21" spans="1:31" ht="22.5">
      <c r="A21" s="511" t="s">
        <v>89</v>
      </c>
      <c r="B21" s="78" t="s">
        <v>90</v>
      </c>
      <c r="C21" s="357" t="s">
        <v>3464</v>
      </c>
      <c r="D21" s="358" t="s">
        <v>330</v>
      </c>
      <c r="E21" s="42">
        <v>6</v>
      </c>
      <c r="F21" s="614"/>
      <c r="G21" s="452"/>
      <c r="H21" s="453"/>
      <c r="I21" s="441"/>
      <c r="J21" s="440"/>
      <c r="K21" s="80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</row>
    <row r="22" spans="1:31" ht="12.75">
      <c r="A22" s="511" t="s">
        <v>92</v>
      </c>
      <c r="B22" s="78" t="s">
        <v>93</v>
      </c>
      <c r="C22" s="357" t="s">
        <v>3411</v>
      </c>
      <c r="D22" s="358" t="s">
        <v>330</v>
      </c>
      <c r="E22" s="105">
        <v>48.730000000000004</v>
      </c>
      <c r="F22" s="614"/>
      <c r="G22" s="452"/>
      <c r="H22" s="453"/>
      <c r="I22" s="444"/>
      <c r="J22" s="445"/>
      <c r="K22" s="79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</row>
    <row r="23" spans="1:31" ht="22.5">
      <c r="A23" s="511" t="s">
        <v>94</v>
      </c>
      <c r="B23" s="78" t="s">
        <v>95</v>
      </c>
      <c r="C23" s="357" t="s">
        <v>3436</v>
      </c>
      <c r="D23" s="358" t="s">
        <v>330</v>
      </c>
      <c r="E23" s="42">
        <v>97.460000000000008</v>
      </c>
      <c r="F23" s="614"/>
      <c r="G23" s="452"/>
      <c r="H23" s="453"/>
      <c r="I23" s="441"/>
      <c r="J23" s="440"/>
      <c r="K23" s="80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spans="1:31" ht="12.75">
      <c r="A24" s="511" t="s">
        <v>96</v>
      </c>
      <c r="B24" s="78" t="s">
        <v>97</v>
      </c>
      <c r="C24" s="357" t="s">
        <v>3409</v>
      </c>
      <c r="D24" s="358" t="s">
        <v>3103</v>
      </c>
      <c r="E24" s="42">
        <v>0.12800000000000003</v>
      </c>
      <c r="F24" s="614"/>
      <c r="G24" s="452"/>
      <c r="H24" s="453"/>
      <c r="I24" s="441"/>
      <c r="J24" s="440"/>
      <c r="K24" s="80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</row>
    <row r="25" spans="1:31" ht="22.5">
      <c r="A25" s="511" t="s">
        <v>98</v>
      </c>
      <c r="B25" s="78" t="s">
        <v>99</v>
      </c>
      <c r="C25" s="357" t="s">
        <v>3410</v>
      </c>
      <c r="D25" s="358" t="s">
        <v>57</v>
      </c>
      <c r="E25" s="42">
        <v>1</v>
      </c>
      <c r="F25" s="614"/>
      <c r="G25" s="452"/>
      <c r="H25" s="453"/>
      <c r="I25" s="441"/>
      <c r="J25" s="446"/>
      <c r="K25" s="81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</row>
    <row r="26" spans="1:31" ht="22.5">
      <c r="A26" s="511" t="s">
        <v>100</v>
      </c>
      <c r="B26" s="78" t="s">
        <v>101</v>
      </c>
      <c r="C26" s="357" t="s">
        <v>3280</v>
      </c>
      <c r="D26" s="358" t="s">
        <v>330</v>
      </c>
      <c r="E26" s="42">
        <v>48.73</v>
      </c>
      <c r="F26" s="614"/>
      <c r="G26" s="452"/>
      <c r="H26" s="453"/>
      <c r="I26" s="439"/>
      <c r="J26" s="446"/>
      <c r="K26" s="81"/>
      <c r="L26" s="45"/>
    </row>
    <row r="27" spans="1:31" ht="22.5">
      <c r="A27" s="511" t="s">
        <v>102</v>
      </c>
      <c r="B27" s="78" t="s">
        <v>103</v>
      </c>
      <c r="C27" s="357" t="s">
        <v>3414</v>
      </c>
      <c r="D27" s="358" t="s">
        <v>330</v>
      </c>
      <c r="E27" s="42">
        <v>188.4</v>
      </c>
      <c r="F27" s="614"/>
      <c r="G27" s="452"/>
      <c r="H27" s="453"/>
      <c r="I27" s="441"/>
      <c r="J27" s="446"/>
      <c r="K27" s="81"/>
      <c r="L27" s="45"/>
    </row>
    <row r="28" spans="1:31" ht="12.95" customHeight="1">
      <c r="A28" s="511" t="s">
        <v>104</v>
      </c>
      <c r="B28" s="127" t="s">
        <v>105</v>
      </c>
      <c r="C28" s="128" t="s">
        <v>106</v>
      </c>
      <c r="D28" s="512"/>
      <c r="E28" s="513"/>
      <c r="F28" s="513"/>
      <c r="G28" s="512"/>
      <c r="H28" s="432"/>
      <c r="I28" s="439"/>
      <c r="J28" s="440"/>
      <c r="K28" s="80"/>
      <c r="L28" s="45"/>
    </row>
    <row r="29" spans="1:31" ht="22.5">
      <c r="A29" s="511" t="s">
        <v>107</v>
      </c>
      <c r="B29" s="78" t="s">
        <v>90</v>
      </c>
      <c r="C29" s="635" t="s">
        <v>3373</v>
      </c>
      <c r="D29" s="358" t="s">
        <v>62</v>
      </c>
      <c r="E29" s="42">
        <v>10</v>
      </c>
      <c r="F29" s="614"/>
      <c r="G29" s="452"/>
      <c r="H29" s="453"/>
      <c r="I29" s="441"/>
      <c r="J29" s="440"/>
      <c r="K29" s="80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</row>
    <row r="30" spans="1:31" ht="22.5">
      <c r="A30" s="511" t="s">
        <v>108</v>
      </c>
      <c r="B30" s="78" t="s">
        <v>93</v>
      </c>
      <c r="C30" s="635" t="s">
        <v>3372</v>
      </c>
      <c r="D30" s="358" t="s">
        <v>57</v>
      </c>
      <c r="E30" s="42">
        <v>3</v>
      </c>
      <c r="F30" s="614"/>
      <c r="G30" s="452"/>
      <c r="H30" s="453"/>
      <c r="I30" s="441"/>
      <c r="J30" s="440"/>
      <c r="K30" s="80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</row>
    <row r="31" spans="1:31" ht="33.75">
      <c r="A31" s="511" t="s">
        <v>109</v>
      </c>
      <c r="B31" s="78" t="s">
        <v>95</v>
      </c>
      <c r="C31" s="635" t="s">
        <v>3448</v>
      </c>
      <c r="D31" s="358" t="s">
        <v>62</v>
      </c>
      <c r="E31" s="42">
        <v>6.5</v>
      </c>
      <c r="F31" s="614"/>
      <c r="G31" s="452"/>
      <c r="H31" s="453"/>
      <c r="I31" s="441"/>
      <c r="J31" s="440"/>
      <c r="K31" s="80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</row>
    <row r="32" spans="1:31" ht="22.5">
      <c r="A32" s="511" t="s">
        <v>110</v>
      </c>
      <c r="B32" s="78" t="s">
        <v>97</v>
      </c>
      <c r="C32" s="635" t="s">
        <v>1885</v>
      </c>
      <c r="D32" s="358" t="s">
        <v>62</v>
      </c>
      <c r="E32" s="42">
        <v>3.5</v>
      </c>
      <c r="F32" s="614"/>
      <c r="G32" s="452"/>
      <c r="H32" s="453"/>
      <c r="I32" s="441"/>
      <c r="J32" s="440"/>
      <c r="K32" s="80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</row>
    <row r="33" spans="1:32" ht="22.5">
      <c r="A33" s="511" t="s">
        <v>112</v>
      </c>
      <c r="B33" s="78" t="s">
        <v>99</v>
      </c>
      <c r="C33" s="635" t="s">
        <v>3376</v>
      </c>
      <c r="D33" s="358" t="s">
        <v>62</v>
      </c>
      <c r="E33" s="42">
        <v>17</v>
      </c>
      <c r="F33" s="614"/>
      <c r="G33" s="452"/>
      <c r="H33" s="453"/>
      <c r="I33" s="441"/>
      <c r="J33" s="440"/>
      <c r="K33" s="80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</row>
    <row r="34" spans="1:32" ht="22.5">
      <c r="A34" s="511" t="s">
        <v>113</v>
      </c>
      <c r="B34" s="78" t="s">
        <v>101</v>
      </c>
      <c r="C34" s="635" t="s">
        <v>3375</v>
      </c>
      <c r="D34" s="358" t="s">
        <v>57</v>
      </c>
      <c r="E34" s="42">
        <v>1</v>
      </c>
      <c r="F34" s="614"/>
      <c r="G34" s="452"/>
      <c r="H34" s="453"/>
      <c r="I34" s="441"/>
      <c r="J34" s="440"/>
      <c r="K34" s="80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</row>
    <row r="35" spans="1:32" ht="30" customHeight="1">
      <c r="A35" s="511" t="s">
        <v>114</v>
      </c>
      <c r="B35" s="78" t="s">
        <v>103</v>
      </c>
      <c r="C35" s="635" t="s">
        <v>3484</v>
      </c>
      <c r="D35" s="358" t="s">
        <v>57</v>
      </c>
      <c r="E35" s="42">
        <v>1</v>
      </c>
      <c r="F35" s="614"/>
      <c r="G35" s="452"/>
      <c r="H35" s="453"/>
      <c r="I35" s="441"/>
      <c r="J35" s="440"/>
      <c r="K35" s="80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</row>
    <row r="36" spans="1:32" ht="22.5">
      <c r="A36" s="511" t="s">
        <v>115</v>
      </c>
      <c r="B36" s="78" t="s">
        <v>116</v>
      </c>
      <c r="C36" s="635" t="s">
        <v>3374</v>
      </c>
      <c r="D36" s="358" t="s">
        <v>57</v>
      </c>
      <c r="E36" s="42">
        <v>3</v>
      </c>
      <c r="F36" s="614"/>
      <c r="G36" s="452"/>
      <c r="H36" s="453"/>
      <c r="I36" s="441"/>
      <c r="J36" s="440"/>
      <c r="K36" s="80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spans="1:32" ht="33.75">
      <c r="A37" s="511" t="s">
        <v>117</v>
      </c>
      <c r="B37" s="78" t="s">
        <v>118</v>
      </c>
      <c r="C37" s="635" t="s">
        <v>3447</v>
      </c>
      <c r="D37" s="358" t="s">
        <v>62</v>
      </c>
      <c r="E37" s="42">
        <v>17</v>
      </c>
      <c r="F37" s="614"/>
      <c r="G37" s="452"/>
      <c r="H37" s="453"/>
      <c r="I37" s="441"/>
      <c r="J37" s="440"/>
      <c r="K37" s="80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</row>
    <row r="38" spans="1:32" ht="12.75">
      <c r="A38" s="511" t="s">
        <v>119</v>
      </c>
      <c r="B38" s="78" t="s">
        <v>120</v>
      </c>
      <c r="C38" s="635" t="s">
        <v>1891</v>
      </c>
      <c r="D38" s="358" t="s">
        <v>57</v>
      </c>
      <c r="E38" s="42">
        <v>1</v>
      </c>
      <c r="F38" s="614"/>
      <c r="G38" s="452"/>
      <c r="H38" s="453"/>
      <c r="I38" s="441"/>
      <c r="J38" s="440"/>
      <c r="K38" s="80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</row>
    <row r="39" spans="1:32" ht="22.5">
      <c r="A39" s="511" t="s">
        <v>122</v>
      </c>
      <c r="B39" s="78" t="s">
        <v>123</v>
      </c>
      <c r="C39" s="635" t="s">
        <v>3508</v>
      </c>
      <c r="D39" s="358" t="s">
        <v>57</v>
      </c>
      <c r="E39" s="105">
        <v>1</v>
      </c>
      <c r="F39" s="614"/>
      <c r="G39" s="452"/>
      <c r="H39" s="453"/>
      <c r="I39" s="447"/>
      <c r="J39" s="448"/>
      <c r="K39" s="191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</row>
    <row r="40" spans="1:32" ht="22.5">
      <c r="A40" s="511" t="s">
        <v>130</v>
      </c>
      <c r="B40" s="78" t="s">
        <v>131</v>
      </c>
      <c r="C40" s="635" t="s">
        <v>3509</v>
      </c>
      <c r="D40" s="358" t="s">
        <v>57</v>
      </c>
      <c r="E40" s="105">
        <v>1</v>
      </c>
      <c r="F40" s="614"/>
      <c r="G40" s="452"/>
      <c r="H40" s="453"/>
      <c r="I40" s="447"/>
      <c r="J40" s="448"/>
      <c r="K40" s="191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</row>
    <row r="41" spans="1:32" ht="33.75">
      <c r="A41" s="511" t="s">
        <v>125</v>
      </c>
      <c r="B41" s="78" t="s">
        <v>126</v>
      </c>
      <c r="C41" s="635" t="s">
        <v>1961</v>
      </c>
      <c r="D41" s="358" t="s">
        <v>62</v>
      </c>
      <c r="E41" s="105">
        <v>1</v>
      </c>
      <c r="F41" s="614"/>
      <c r="G41" s="452"/>
      <c r="H41" s="453"/>
      <c r="I41" s="441"/>
      <c r="J41" s="440"/>
      <c r="K41" s="80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</row>
    <row r="42" spans="1:32" ht="22.5">
      <c r="A42" s="511" t="s">
        <v>128</v>
      </c>
      <c r="B42" s="78" t="s">
        <v>129</v>
      </c>
      <c r="C42" s="635" t="s">
        <v>3406</v>
      </c>
      <c r="D42" s="358" t="s">
        <v>62</v>
      </c>
      <c r="E42" s="105">
        <v>8</v>
      </c>
      <c r="F42" s="614"/>
      <c r="G42" s="452"/>
      <c r="H42" s="454"/>
      <c r="I42" s="447"/>
      <c r="J42" s="448"/>
      <c r="K42" s="191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</row>
    <row r="43" spans="1:32" ht="23.25" thickBot="1">
      <c r="A43" s="514" t="s">
        <v>130</v>
      </c>
      <c r="B43" s="336" t="s">
        <v>131</v>
      </c>
      <c r="C43" s="636" t="s">
        <v>3510</v>
      </c>
      <c r="D43" s="359" t="s">
        <v>62</v>
      </c>
      <c r="E43" s="634">
        <v>120</v>
      </c>
      <c r="F43" s="615"/>
      <c r="G43" s="457"/>
      <c r="H43" s="503"/>
      <c r="I43" s="449"/>
      <c r="J43" s="450"/>
      <c r="K43" s="451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</row>
    <row r="44" spans="1:32" ht="30" customHeight="1" thickBot="1">
      <c r="B44" s="853"/>
      <c r="C44" s="854"/>
      <c r="D44" s="854"/>
      <c r="E44" s="854"/>
      <c r="F44" s="854"/>
      <c r="G44" s="854"/>
      <c r="H44" s="855"/>
      <c r="I44" s="43"/>
      <c r="J44" s="45"/>
      <c r="K44" s="45"/>
      <c r="L44" s="45"/>
    </row>
    <row r="45" spans="1:32" ht="15" customHeight="1" thickBot="1"/>
    <row r="46" spans="1:32" ht="15" customHeight="1" thickBot="1">
      <c r="V46" s="846" t="s">
        <v>132</v>
      </c>
      <c r="W46" s="847"/>
      <c r="X46" s="847"/>
      <c r="Y46" s="847"/>
      <c r="Z46" s="847"/>
      <c r="AA46" s="847"/>
      <c r="AB46" s="847"/>
      <c r="AC46" s="847"/>
      <c r="AD46" s="847"/>
      <c r="AE46" s="847"/>
      <c r="AF46" s="847"/>
    </row>
    <row r="3847" spans="26:26" ht="15" customHeight="1">
      <c r="Z3847" t="s">
        <v>135</v>
      </c>
    </row>
    <row r="4080" spans="26:27" ht="15" customHeight="1">
      <c r="Z4080" t="s">
        <v>135</v>
      </c>
      <c r="AA4080" t="s">
        <v>136</v>
      </c>
    </row>
    <row r="4148" spans="26:27" ht="15" customHeight="1">
      <c r="Z4148" t="s">
        <v>135</v>
      </c>
      <c r="AA4148" t="s">
        <v>136</v>
      </c>
    </row>
    <row r="4317" spans="26:35" ht="15" customHeight="1">
      <c r="Z4317" t="s">
        <v>135</v>
      </c>
      <c r="AA4317" t="s">
        <v>136</v>
      </c>
      <c r="AB4317" t="s">
        <v>137</v>
      </c>
      <c r="AC4317" t="s">
        <v>138</v>
      </c>
      <c r="AD4317" t="s">
        <v>139</v>
      </c>
      <c r="AE4317" t="s">
        <v>140</v>
      </c>
      <c r="AF4317" t="s">
        <v>141</v>
      </c>
      <c r="AG4317" t="s">
        <v>142</v>
      </c>
      <c r="AH4317" t="s">
        <v>143</v>
      </c>
      <c r="AI4317" t="s">
        <v>144</v>
      </c>
    </row>
    <row r="4351" spans="26:37" ht="15" customHeight="1">
      <c r="Z4351" t="s">
        <v>135</v>
      </c>
      <c r="AA4351" t="s">
        <v>136</v>
      </c>
      <c r="AB4351" t="s">
        <v>137</v>
      </c>
      <c r="AC4351" t="s">
        <v>138</v>
      </c>
      <c r="AD4351" t="s">
        <v>139</v>
      </c>
      <c r="AE4351" t="s">
        <v>140</v>
      </c>
      <c r="AF4351" t="s">
        <v>141</v>
      </c>
      <c r="AG4351" t="s">
        <v>142</v>
      </c>
      <c r="AH4351" t="s">
        <v>143</v>
      </c>
      <c r="AI4351" t="s">
        <v>144</v>
      </c>
      <c r="AJ4351" t="s">
        <v>145</v>
      </c>
      <c r="AK4351" t="s">
        <v>146</v>
      </c>
    </row>
    <row r="4398" spans="26:27" ht="15" customHeight="1">
      <c r="Z4398" t="s">
        <v>135</v>
      </c>
      <c r="AA4398" t="s">
        <v>136</v>
      </c>
    </row>
    <row r="4431" spans="26:27" ht="15" customHeight="1">
      <c r="Z4431" t="s">
        <v>135</v>
      </c>
      <c r="AA4431" t="s">
        <v>136</v>
      </c>
    </row>
    <row r="4464" spans="26:44" ht="15" customHeight="1">
      <c r="Z4464" t="s">
        <v>135</v>
      </c>
      <c r="AA4464" t="s">
        <v>136</v>
      </c>
      <c r="AB4464" t="s">
        <v>137</v>
      </c>
      <c r="AC4464" t="s">
        <v>138</v>
      </c>
      <c r="AD4464" t="s">
        <v>139</v>
      </c>
      <c r="AE4464" t="s">
        <v>140</v>
      </c>
      <c r="AF4464" t="s">
        <v>141</v>
      </c>
      <c r="AG4464" t="s">
        <v>142</v>
      </c>
      <c r="AH4464" t="s">
        <v>143</v>
      </c>
      <c r="AI4464" t="s">
        <v>144</v>
      </c>
      <c r="AJ4464" t="s">
        <v>145</v>
      </c>
      <c r="AK4464" t="s">
        <v>146</v>
      </c>
      <c r="AL4464" t="s">
        <v>147</v>
      </c>
      <c r="AM4464" t="s">
        <v>148</v>
      </c>
      <c r="AN4464" t="s">
        <v>149</v>
      </c>
      <c r="AO4464" t="s">
        <v>150</v>
      </c>
      <c r="AP4464" t="s">
        <v>151</v>
      </c>
      <c r="AQ4464" t="s">
        <v>152</v>
      </c>
      <c r="AR4464" t="s">
        <v>153</v>
      </c>
    </row>
  </sheetData>
  <mergeCells count="9">
    <mergeCell ref="V46:AF46"/>
    <mergeCell ref="B6:H6"/>
    <mergeCell ref="D8:H8"/>
    <mergeCell ref="B44:H44"/>
    <mergeCell ref="B1:H1"/>
    <mergeCell ref="B2:H2"/>
    <mergeCell ref="B3:H3"/>
    <mergeCell ref="B4:H4"/>
    <mergeCell ref="B5:H5"/>
  </mergeCells>
  <phoneticPr fontId="22" type="noConversion"/>
  <printOptions horizontalCentered="1"/>
  <pageMargins left="0.39370078740157483" right="0.39370078740157483" top="0.39370078740157483" bottom="0.39370078740157483" header="0" footer="0"/>
  <pageSetup paperSize="9" scale="72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11065-24ED-48A2-A9B6-564F60575E86}">
  <sheetPr codeName="Planilha33">
    <tabColor rgb="FF002060"/>
  </sheetPr>
  <dimension ref="A1:AF72"/>
  <sheetViews>
    <sheetView zoomScale="85" zoomScaleNormal="85" workbookViewId="0">
      <pane xSplit="4" ySplit="8" topLeftCell="E9" activePane="bottomRight" state="frozen"/>
      <selection pane="topRight" activeCell="G25" sqref="G25"/>
      <selection pane="bottomLeft" activeCell="G25" sqref="G25"/>
      <selection pane="bottomRight" activeCell="E7" sqref="E7:J7"/>
    </sheetView>
  </sheetViews>
  <sheetFormatPr defaultColWidth="14.42578125" defaultRowHeight="15" customHeight="1"/>
  <cols>
    <col min="1" max="1" width="14.28515625" customWidth="1"/>
    <col min="2" max="2" width="13.28515625" customWidth="1"/>
    <col min="3" max="3" width="85.7109375" customWidth="1"/>
    <col min="4" max="4" width="20.7109375" style="66" customWidth="1"/>
    <col min="5" max="5" width="7.7109375" style="135" customWidth="1"/>
    <col min="6" max="6" width="14.28515625" style="153" bestFit="1" customWidth="1"/>
    <col min="7" max="7" width="7.7109375" style="149" customWidth="1"/>
    <col min="8" max="8" width="14.28515625" style="168" bestFit="1" customWidth="1"/>
    <col min="9" max="9" width="7.7109375" style="149" customWidth="1"/>
    <col min="10" max="10" width="14.28515625" style="168" bestFit="1" customWidth="1"/>
    <col min="11" max="11" width="7.7109375" style="149" customWidth="1"/>
    <col min="12" max="12" width="14.28515625" style="168" bestFit="1" customWidth="1"/>
    <col min="13" max="13" width="7.7109375" style="149" customWidth="1"/>
    <col min="14" max="14" width="13.28515625" style="168" bestFit="1" customWidth="1"/>
    <col min="15" max="15" width="7.7109375" style="149" customWidth="1"/>
    <col min="16" max="16" width="13.28515625" style="168" bestFit="1" customWidth="1"/>
    <col min="17" max="17" width="7.7109375" style="149" customWidth="1"/>
    <col min="18" max="18" width="13.28515625" style="168" bestFit="1" customWidth="1"/>
    <col min="19" max="19" width="7.7109375" style="149" customWidth="1"/>
    <col min="20" max="20" width="13.28515625" style="168" bestFit="1" customWidth="1"/>
    <col min="21" max="21" width="7.7109375" style="149" customWidth="1"/>
    <col min="22" max="22" width="12.7109375" style="168" customWidth="1"/>
    <col min="23" max="23" width="7.7109375" style="149" customWidth="1"/>
    <col min="24" max="24" width="13.5703125" style="168" bestFit="1" customWidth="1"/>
    <col min="25" max="25" width="7.7109375" style="149" customWidth="1"/>
    <col min="26" max="26" width="13.5703125" style="168" bestFit="1" customWidth="1"/>
    <col min="27" max="27" width="7.7109375" style="149" customWidth="1"/>
    <col min="28" max="28" width="13.5703125" style="168" bestFit="1" customWidth="1"/>
    <col min="29" max="36" width="9" customWidth="1"/>
  </cols>
  <sheetData>
    <row r="1" spans="1:32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</row>
    <row r="2" spans="1:32" ht="19.5" customHeight="1">
      <c r="A2" s="1001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2" ht="19.5" customHeight="1">
      <c r="A3" s="136" t="s">
        <v>1506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2" ht="19.5" customHeight="1">
      <c r="A4" s="133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2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2" ht="19.5" customHeight="1" thickBot="1">
      <c r="B6" s="983" t="s">
        <v>15</v>
      </c>
      <c r="C6" s="984" t="str">
        <f>'06.01-SPDA'!C8</f>
        <v>SPDA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B7" s="1012"/>
      <c r="C7" s="1014"/>
      <c r="D7" s="1027"/>
      <c r="E7" s="989" t="e">
        <f>IF(AA70&lt;&gt;1,"VERIFICAR SOMATÓRIO DAS PORCENTAGENS!!!!!!!","OK")</f>
        <v>#DIV/0!</v>
      </c>
      <c r="F7" s="990"/>
      <c r="G7" s="990"/>
      <c r="H7" s="990"/>
      <c r="I7" s="990"/>
      <c r="J7" s="990"/>
      <c r="K7" s="148"/>
      <c r="L7" s="166"/>
      <c r="M7" s="148"/>
      <c r="N7" s="166"/>
      <c r="O7" s="148"/>
      <c r="P7" s="166"/>
      <c r="Q7" s="148"/>
      <c r="R7" s="166"/>
      <c r="S7" s="148"/>
      <c r="T7" s="166"/>
      <c r="U7" s="148"/>
      <c r="V7" s="166"/>
      <c r="W7" s="148"/>
      <c r="X7" s="166"/>
      <c r="Y7" s="148"/>
      <c r="Z7" s="166"/>
      <c r="AA7" s="148"/>
      <c r="AB7" s="169"/>
    </row>
    <row r="8" spans="1:32" ht="19.5" customHeight="1" thickBot="1">
      <c r="B8" s="1013"/>
      <c r="C8" s="1015"/>
      <c r="D8" s="1028"/>
      <c r="E8" s="980">
        <v>1</v>
      </c>
      <c r="F8" s="981"/>
      <c r="G8" s="980">
        <v>2</v>
      </c>
      <c r="H8" s="981" t="e">
        <f>SUBTOTAL(9,#REF!)</f>
        <v>#REF!</v>
      </c>
      <c r="I8" s="980">
        <v>3</v>
      </c>
      <c r="J8" s="981" t="e">
        <f>SUBTOTAL(9,#REF!)</f>
        <v>#REF!</v>
      </c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1"/>
      <c r="AF8">
        <v>8</v>
      </c>
    </row>
    <row r="9" spans="1:32" ht="15" customHeight="1" thickBot="1">
      <c r="B9" s="76" t="str">
        <f>'06.01-SPDA'!$B$9</f>
        <v>06.01.500</v>
      </c>
      <c r="C9" s="104" t="str">
        <f>'06.01-SPDA'!$C$9</f>
        <v>Aterramento e Proteção Contra Descargas Atmosféricas - Captação</v>
      </c>
      <c r="D9" s="106">
        <f>'06.01-SPDA'!$H$9</f>
        <v>0</v>
      </c>
      <c r="E9" s="177"/>
      <c r="F9" s="178"/>
      <c r="G9" s="179"/>
      <c r="H9" s="180"/>
      <c r="I9" s="179"/>
      <c r="J9" s="180"/>
      <c r="K9" s="179"/>
      <c r="L9" s="180"/>
      <c r="M9" s="179"/>
      <c r="N9" s="180"/>
      <c r="O9" s="179"/>
      <c r="P9" s="180"/>
      <c r="Q9" s="179"/>
      <c r="R9" s="180"/>
      <c r="S9" s="179"/>
      <c r="T9" s="180"/>
      <c r="U9" s="179"/>
      <c r="V9" s="180"/>
      <c r="W9" s="179"/>
      <c r="X9" s="180"/>
      <c r="Y9" s="179"/>
      <c r="Z9" s="180"/>
      <c r="AA9" s="179"/>
      <c r="AB9" s="180"/>
      <c r="AF9" s="200" t="s">
        <v>1437</v>
      </c>
    </row>
    <row r="10" spans="1:32" ht="15" customHeight="1" thickBot="1">
      <c r="A10">
        <v>1</v>
      </c>
      <c r="B10" s="1005" t="str">
        <f>'06.01-SPDA'!$B$10</f>
        <v>06.01.500.01</v>
      </c>
      <c r="C10" s="1029" t="str">
        <f>'06.01-SPDA'!$C$10</f>
        <v>CABO DE ALUMINIO NU, 70mm, 2/0 AWG, FIXADA COM  PRESILHA SOBRE TELHADO/PLATIBANDA - FORNECIMENTO E INSTALAÇÃO</v>
      </c>
      <c r="D10" s="1076">
        <f>'06.01-SPDA'!$H$10</f>
        <v>0</v>
      </c>
      <c r="E10" s="175"/>
      <c r="F10" s="161">
        <f>$E$10*$D$10</f>
        <v>0</v>
      </c>
      <c r="G10" s="176"/>
      <c r="H10" s="167">
        <f>$G$10*$D$10</f>
        <v>0</v>
      </c>
      <c r="I10" s="176"/>
      <c r="J10" s="167">
        <f>$I$10*$D$10</f>
        <v>0</v>
      </c>
      <c r="K10" s="176"/>
      <c r="L10" s="167">
        <f>$K$10*$D$10</f>
        <v>0</v>
      </c>
      <c r="M10" s="176"/>
      <c r="N10" s="167">
        <f>$M$10*$D$10</f>
        <v>0</v>
      </c>
      <c r="O10" s="176"/>
      <c r="P10" s="167">
        <f>$O$10*$D$10</f>
        <v>0</v>
      </c>
      <c r="Q10" s="176"/>
      <c r="R10" s="167">
        <f>$Q$10*$D$10</f>
        <v>0</v>
      </c>
      <c r="S10" s="176">
        <v>0.2</v>
      </c>
      <c r="T10" s="167">
        <f>$S$10*$D$10</f>
        <v>0</v>
      </c>
      <c r="U10" s="176">
        <v>0.2</v>
      </c>
      <c r="V10" s="167">
        <f>$U$10*$D$10</f>
        <v>0</v>
      </c>
      <c r="W10" s="176">
        <v>0.2</v>
      </c>
      <c r="X10" s="167">
        <f>$W$10*$D$10</f>
        <v>0</v>
      </c>
      <c r="Y10" s="176">
        <v>0.25</v>
      </c>
      <c r="Z10" s="167">
        <f>$Y$10*$D$10</f>
        <v>0</v>
      </c>
      <c r="AA10" s="176">
        <v>0.15</v>
      </c>
      <c r="AB10" s="167">
        <f>$AA$10*$D$10</f>
        <v>0</v>
      </c>
      <c r="AF10" t="s">
        <v>1440</v>
      </c>
    </row>
    <row r="11" spans="1:32" ht="15" customHeight="1" thickBot="1">
      <c r="A11">
        <v>2</v>
      </c>
      <c r="B11" s="1005"/>
      <c r="C11" s="1029"/>
      <c r="D11" s="1005"/>
      <c r="E11" s="162">
        <f>$E$10</f>
        <v>0</v>
      </c>
      <c r="F11" s="163">
        <f>$F$10</f>
        <v>0</v>
      </c>
      <c r="G11" s="164">
        <f>$G$10+$E$11</f>
        <v>0</v>
      </c>
      <c r="H11" s="165">
        <f>$H$10+$F$11</f>
        <v>0</v>
      </c>
      <c r="I11" s="164">
        <f>$I$10+$G$11</f>
        <v>0</v>
      </c>
      <c r="J11" s="165">
        <f>$J$10+$H$11</f>
        <v>0</v>
      </c>
      <c r="K11" s="164">
        <f>$K$10+$I$11</f>
        <v>0</v>
      </c>
      <c r="L11" s="165">
        <f>$L$10+$J$11</f>
        <v>0</v>
      </c>
      <c r="M11" s="164">
        <f>$M$10+$K$11</f>
        <v>0</v>
      </c>
      <c r="N11" s="165">
        <f>$N$10+$L$11</f>
        <v>0</v>
      </c>
      <c r="O11" s="164">
        <f>$O$10+$M$11</f>
        <v>0</v>
      </c>
      <c r="P11" s="165">
        <f>$P$10+$N$11</f>
        <v>0</v>
      </c>
      <c r="Q11" s="164">
        <f>$Q$10+$O$11</f>
        <v>0</v>
      </c>
      <c r="R11" s="165">
        <f>$R$10+$P$11</f>
        <v>0</v>
      </c>
      <c r="S11" s="164">
        <f>$S$10+$Q$11</f>
        <v>0.2</v>
      </c>
      <c r="T11" s="165">
        <f>$T$10+$R$11</f>
        <v>0</v>
      </c>
      <c r="U11" s="164">
        <f>$U$10+$S$11</f>
        <v>0.4</v>
      </c>
      <c r="V11" s="165">
        <f>$V$10+$T$11</f>
        <v>0</v>
      </c>
      <c r="W11" s="164">
        <f>$W$10+$U$11</f>
        <v>0.60000000000000009</v>
      </c>
      <c r="X11" s="165">
        <f>$X$10+$V$11</f>
        <v>0</v>
      </c>
      <c r="Y11" s="164">
        <f>$Y$10+$W$11</f>
        <v>0.85000000000000009</v>
      </c>
      <c r="Z11" s="165">
        <f>$Z$10+$X$11</f>
        <v>0</v>
      </c>
      <c r="AA11" s="164">
        <f>$AA$10+$Y$11</f>
        <v>1</v>
      </c>
      <c r="AB11" s="165">
        <f>$AB$10+$Z$11</f>
        <v>0</v>
      </c>
    </row>
    <row r="12" spans="1:32" ht="15" customHeight="1" thickBot="1">
      <c r="A12">
        <v>1</v>
      </c>
      <c r="B12" s="1005" t="str">
        <f>'06.01-SPDA'!$B$11</f>
        <v>06.01.500.02</v>
      </c>
      <c r="C12" s="1029" t="str">
        <f>'06.01-SPDA'!$C$11</f>
        <v>MINICAPITOR, TERMINAL AÉREO, HASTE AÇO GALV. 30 CM - FORNECIMENTO E INSTALAÇÃO</v>
      </c>
      <c r="D12" s="1076">
        <f>'06.01-SPDA'!$H$11</f>
        <v>0</v>
      </c>
      <c r="E12" s="175"/>
      <c r="F12" s="161">
        <f>$E$12*$D$12</f>
        <v>0</v>
      </c>
      <c r="G12" s="176"/>
      <c r="H12" s="167">
        <f>$G$12*$D$12</f>
        <v>0</v>
      </c>
      <c r="I12" s="176"/>
      <c r="J12" s="167">
        <f>$I$12*$D$12</f>
        <v>0</v>
      </c>
      <c r="K12" s="176"/>
      <c r="L12" s="167">
        <f>$K$12*$D$12</f>
        <v>0</v>
      </c>
      <c r="M12" s="176"/>
      <c r="N12" s="167">
        <f>$M$12*$D$12</f>
        <v>0</v>
      </c>
      <c r="O12" s="176"/>
      <c r="P12" s="167">
        <f>$O$12*$D$12</f>
        <v>0</v>
      </c>
      <c r="Q12" s="176"/>
      <c r="R12" s="167">
        <f>$Q$12*$D$12</f>
        <v>0</v>
      </c>
      <c r="S12" s="176">
        <v>0.2</v>
      </c>
      <c r="T12" s="167">
        <f>$S$12*$D$12</f>
        <v>0</v>
      </c>
      <c r="U12" s="176">
        <v>0.2</v>
      </c>
      <c r="V12" s="167">
        <f>$U$12*$D$12</f>
        <v>0</v>
      </c>
      <c r="W12" s="176">
        <v>0.2</v>
      </c>
      <c r="X12" s="167">
        <f>$W$12*$D$12</f>
        <v>0</v>
      </c>
      <c r="Y12" s="176">
        <v>0.25</v>
      </c>
      <c r="Z12" s="167">
        <f>$Y$12*$D$12</f>
        <v>0</v>
      </c>
      <c r="AA12" s="176">
        <v>0.15</v>
      </c>
      <c r="AB12" s="167">
        <f>$AA$12*$D$12</f>
        <v>0</v>
      </c>
      <c r="AF12" t="s">
        <v>1443</v>
      </c>
    </row>
    <row r="13" spans="1:32" ht="15" customHeight="1" thickBot="1">
      <c r="A13">
        <v>2</v>
      </c>
      <c r="B13" s="1005"/>
      <c r="C13" s="1029"/>
      <c r="D13" s="1005"/>
      <c r="E13" s="162">
        <f>$E$12</f>
        <v>0</v>
      </c>
      <c r="F13" s="163">
        <f>$F$12</f>
        <v>0</v>
      </c>
      <c r="G13" s="164">
        <f>$G$12+$E$13</f>
        <v>0</v>
      </c>
      <c r="H13" s="165">
        <f>$H$12+$F$13</f>
        <v>0</v>
      </c>
      <c r="I13" s="164">
        <f>$I$12+$G$13</f>
        <v>0</v>
      </c>
      <c r="J13" s="165">
        <f>$J$12+$H$13</f>
        <v>0</v>
      </c>
      <c r="K13" s="164">
        <f>$K$12+$I$13</f>
        <v>0</v>
      </c>
      <c r="L13" s="165">
        <f>$L$12+$J$13</f>
        <v>0</v>
      </c>
      <c r="M13" s="164">
        <f>$M$12+$K$13</f>
        <v>0</v>
      </c>
      <c r="N13" s="165">
        <f>$N$12+$L$13</f>
        <v>0</v>
      </c>
      <c r="O13" s="164">
        <f>$O$12+$M$13</f>
        <v>0</v>
      </c>
      <c r="P13" s="165">
        <f>$P$12+$N$13</f>
        <v>0</v>
      </c>
      <c r="Q13" s="164">
        <f>$Q$12+$O$13</f>
        <v>0</v>
      </c>
      <c r="R13" s="165">
        <f>$R$12+$P$13</f>
        <v>0</v>
      </c>
      <c r="S13" s="164">
        <f>$S$12+$Q$13</f>
        <v>0.2</v>
      </c>
      <c r="T13" s="165">
        <f>$T$12+$R$13</f>
        <v>0</v>
      </c>
      <c r="U13" s="164">
        <f>$U$12+$S$13</f>
        <v>0.4</v>
      </c>
      <c r="V13" s="165">
        <f>$V$12+$T$13</f>
        <v>0</v>
      </c>
      <c r="W13" s="164">
        <f>$W$12+$U$13</f>
        <v>0.60000000000000009</v>
      </c>
      <c r="X13" s="165">
        <f>$X$12+$V$13</f>
        <v>0</v>
      </c>
      <c r="Y13" s="164">
        <f>$Y$12+$W$13</f>
        <v>0.85000000000000009</v>
      </c>
      <c r="Z13" s="165">
        <f>$Z$12+$X$13</f>
        <v>0</v>
      </c>
      <c r="AA13" s="164">
        <f>$AA$12+$Y$13</f>
        <v>1</v>
      </c>
      <c r="AB13" s="165">
        <f>$AB$12+$Z$13</f>
        <v>0</v>
      </c>
    </row>
    <row r="14" spans="1:32" ht="15" customHeight="1" thickBot="1">
      <c r="A14">
        <v>1</v>
      </c>
      <c r="B14" s="1005" t="str">
        <f>'06.01-SPDA'!$B$12</f>
        <v>06.01.500.03</v>
      </c>
      <c r="C14" s="1029" t="str">
        <f>'06.01-SPDA'!$C$12</f>
        <v>SUPORTE GUIA SIMPLES COM SPLIT BOLT PARA FIXAÇÃO DA CORDOALHA  - FORNECIMENTO E INSTALAÇÃO</v>
      </c>
      <c r="D14" s="1076">
        <f>'06.01-SPDA'!$H$12</f>
        <v>0</v>
      </c>
      <c r="E14" s="175"/>
      <c r="F14" s="161">
        <f>$E$14*$D$14</f>
        <v>0</v>
      </c>
      <c r="G14" s="176"/>
      <c r="H14" s="167">
        <f>$G$14*$D$14</f>
        <v>0</v>
      </c>
      <c r="I14" s="176"/>
      <c r="J14" s="167">
        <f>$I$14*$D$14</f>
        <v>0</v>
      </c>
      <c r="K14" s="176"/>
      <c r="L14" s="167">
        <f>$K$14*$D$14</f>
        <v>0</v>
      </c>
      <c r="M14" s="176"/>
      <c r="N14" s="167">
        <f>$M$14*$D$14</f>
        <v>0</v>
      </c>
      <c r="O14" s="176"/>
      <c r="P14" s="167">
        <f>$O$14*$D$14</f>
        <v>0</v>
      </c>
      <c r="Q14" s="176"/>
      <c r="R14" s="167">
        <f>$Q$14*$D$14</f>
        <v>0</v>
      </c>
      <c r="S14" s="176">
        <v>1</v>
      </c>
      <c r="T14" s="167">
        <f>$S$14*$D$14</f>
        <v>0</v>
      </c>
      <c r="U14" s="176"/>
      <c r="V14" s="167">
        <f>$U$14*$D$14</f>
        <v>0</v>
      </c>
      <c r="W14" s="176"/>
      <c r="X14" s="167">
        <f>$W$14*$D$14</f>
        <v>0</v>
      </c>
      <c r="Y14" s="176"/>
      <c r="Z14" s="167">
        <f>$Y$14*$D$14</f>
        <v>0</v>
      </c>
      <c r="AA14" s="176"/>
      <c r="AB14" s="167">
        <f>$AA$14*$D$14</f>
        <v>0</v>
      </c>
      <c r="AF14" t="s">
        <v>1446</v>
      </c>
    </row>
    <row r="15" spans="1:32" ht="15" customHeight="1" thickBot="1">
      <c r="A15">
        <v>2</v>
      </c>
      <c r="B15" s="1005"/>
      <c r="C15" s="1029"/>
      <c r="D15" s="1005"/>
      <c r="E15" s="162">
        <f>$E$14</f>
        <v>0</v>
      </c>
      <c r="F15" s="163">
        <f>$F$14</f>
        <v>0</v>
      </c>
      <c r="G15" s="164">
        <f>$G$14+$E$15</f>
        <v>0</v>
      </c>
      <c r="H15" s="165">
        <f>$H$14+$F$15</f>
        <v>0</v>
      </c>
      <c r="I15" s="164">
        <f>$I$14+$G$15</f>
        <v>0</v>
      </c>
      <c r="J15" s="165">
        <f>$J$14+$H$15</f>
        <v>0</v>
      </c>
      <c r="K15" s="164">
        <f>$K$14+$I$15</f>
        <v>0</v>
      </c>
      <c r="L15" s="165">
        <f>$L$14+$J$15</f>
        <v>0</v>
      </c>
      <c r="M15" s="164">
        <f>$M$14+$K$15</f>
        <v>0</v>
      </c>
      <c r="N15" s="165">
        <f>$N$14+$L$15</f>
        <v>0</v>
      </c>
      <c r="O15" s="164">
        <f>$O$14+$M$15</f>
        <v>0</v>
      </c>
      <c r="P15" s="165">
        <f>$P$14+$N$15</f>
        <v>0</v>
      </c>
      <c r="Q15" s="164">
        <f>$Q$14+$O$15</f>
        <v>0</v>
      </c>
      <c r="R15" s="165">
        <f>$R$14+$P$15</f>
        <v>0</v>
      </c>
      <c r="S15" s="164">
        <f>$S$14+$Q$15</f>
        <v>1</v>
      </c>
      <c r="T15" s="165">
        <f>$T$14+$R$15</f>
        <v>0</v>
      </c>
      <c r="U15" s="164">
        <f>$U$14+$S$15</f>
        <v>1</v>
      </c>
      <c r="V15" s="165">
        <f>$V$14+$T$15</f>
        <v>0</v>
      </c>
      <c r="W15" s="164">
        <f>$W$14+$U$15</f>
        <v>1</v>
      </c>
      <c r="X15" s="165">
        <f>$X$14+$V$15</f>
        <v>0</v>
      </c>
      <c r="Y15" s="164">
        <f>$Y$14+$W$15</f>
        <v>1</v>
      </c>
      <c r="Z15" s="165">
        <f>$Z$14+$X$15</f>
        <v>0</v>
      </c>
      <c r="AA15" s="164">
        <f>$AA$14+$Y$15</f>
        <v>1</v>
      </c>
      <c r="AB15" s="165">
        <f>$AB$14+$Z$15</f>
        <v>0</v>
      </c>
    </row>
    <row r="16" spans="1:32" ht="15" customHeight="1" thickBot="1">
      <c r="A16">
        <v>1</v>
      </c>
      <c r="B16" s="1005" t="str">
        <f>'06.01-SPDA'!$B$13</f>
        <v>06.01.500.04</v>
      </c>
      <c r="C16" s="1029" t="str">
        <f>'06.01-SPDA'!$C$13</f>
        <v>SUPORTE GUIA REFORÇADA COM SPLIT BOLT PARA FIXAÇÃO DA CORDOALHA  - FORNECIMENTO E INSTALAÇÃO</v>
      </c>
      <c r="D16" s="1076">
        <f>'06.01-SPDA'!$H$13</f>
        <v>0</v>
      </c>
      <c r="E16" s="175"/>
      <c r="F16" s="161">
        <f>$E$16*$D$16</f>
        <v>0</v>
      </c>
      <c r="G16" s="176"/>
      <c r="H16" s="167">
        <f>$G$16*$D$16</f>
        <v>0</v>
      </c>
      <c r="I16" s="176"/>
      <c r="J16" s="167">
        <f>$I$16*$D$16</f>
        <v>0</v>
      </c>
      <c r="K16" s="176"/>
      <c r="L16" s="167">
        <f>$K$16*$D$16</f>
        <v>0</v>
      </c>
      <c r="M16" s="176"/>
      <c r="N16" s="167">
        <f>$M$16*$D$16</f>
        <v>0</v>
      </c>
      <c r="O16" s="176"/>
      <c r="P16" s="167">
        <f>$O$16*$D$16</f>
        <v>0</v>
      </c>
      <c r="Q16" s="176"/>
      <c r="R16" s="167">
        <f>$Q$16*$D$16</f>
        <v>0</v>
      </c>
      <c r="S16" s="176">
        <v>1</v>
      </c>
      <c r="T16" s="167">
        <f>$S$16*$D$16</f>
        <v>0</v>
      </c>
      <c r="U16" s="176"/>
      <c r="V16" s="167">
        <f>$U$16*$D$16</f>
        <v>0</v>
      </c>
      <c r="W16" s="176"/>
      <c r="X16" s="167">
        <f>$W$16*$D$16</f>
        <v>0</v>
      </c>
      <c r="Y16" s="176"/>
      <c r="Z16" s="167">
        <f>$Y$16*$D$16</f>
        <v>0</v>
      </c>
      <c r="AA16" s="176"/>
      <c r="AB16" s="167">
        <f>$AA$16*$D$16</f>
        <v>0</v>
      </c>
      <c r="AF16" t="s">
        <v>1449</v>
      </c>
    </row>
    <row r="17" spans="1:32" ht="15" customHeight="1" thickBot="1">
      <c r="A17">
        <v>2</v>
      </c>
      <c r="B17" s="1005"/>
      <c r="C17" s="1029"/>
      <c r="D17" s="1005"/>
      <c r="E17" s="162">
        <f>$E$16</f>
        <v>0</v>
      </c>
      <c r="F17" s="163">
        <f>$F$16</f>
        <v>0</v>
      </c>
      <c r="G17" s="164">
        <f>$G$16+$E$17</f>
        <v>0</v>
      </c>
      <c r="H17" s="165">
        <f>$H$16+$F$17</f>
        <v>0</v>
      </c>
      <c r="I17" s="164">
        <f>$I$16+$G$17</f>
        <v>0</v>
      </c>
      <c r="J17" s="165">
        <f>$J$16+$H$17</f>
        <v>0</v>
      </c>
      <c r="K17" s="164">
        <f>$K$16+$I$17</f>
        <v>0</v>
      </c>
      <c r="L17" s="165">
        <f>$L$16+$J$17</f>
        <v>0</v>
      </c>
      <c r="M17" s="164">
        <f>$M$16+$K$17</f>
        <v>0</v>
      </c>
      <c r="N17" s="165">
        <f>$N$16+$L$17</f>
        <v>0</v>
      </c>
      <c r="O17" s="164">
        <f>$O$16+$M$17</f>
        <v>0</v>
      </c>
      <c r="P17" s="165">
        <f>$P$16+$N$17</f>
        <v>0</v>
      </c>
      <c r="Q17" s="164">
        <f>$Q$16+$O$17</f>
        <v>0</v>
      </c>
      <c r="R17" s="165">
        <f>$R$16+$P$17</f>
        <v>0</v>
      </c>
      <c r="S17" s="164">
        <f>$S$16+$Q$17</f>
        <v>1</v>
      </c>
      <c r="T17" s="165">
        <f>$T$16+$R$17</f>
        <v>0</v>
      </c>
      <c r="U17" s="164">
        <f>$U$16+$S$17</f>
        <v>1</v>
      </c>
      <c r="V17" s="165">
        <f>$V$16+$T$17</f>
        <v>0</v>
      </c>
      <c r="W17" s="164">
        <f>$W$16+$U$17</f>
        <v>1</v>
      </c>
      <c r="X17" s="165">
        <f>$X$16+$V$17</f>
        <v>0</v>
      </c>
      <c r="Y17" s="164">
        <f>$Y$16+$W$17</f>
        <v>1</v>
      </c>
      <c r="Z17" s="165">
        <f>$Z$16+$X$17</f>
        <v>0</v>
      </c>
      <c r="AA17" s="164">
        <f>$AA$16+$Y$17</f>
        <v>1</v>
      </c>
      <c r="AB17" s="165">
        <f>$AB$16+$Z$17</f>
        <v>0</v>
      </c>
    </row>
    <row r="18" spans="1:32" ht="15" customHeight="1" thickBot="1">
      <c r="A18">
        <v>1</v>
      </c>
      <c r="B18" s="1005" t="str">
        <f>'06.01-SPDA'!$B$14</f>
        <v>06.01.500.05</v>
      </c>
      <c r="C18" s="1029" t="str">
        <f>'06.01-SPDA'!$C$14</f>
        <v>CAPTOR TIPO FRANKLIN PARA SPDA - FORNECIMENTO E INSTALAÇÃO. AF_08/2023</v>
      </c>
      <c r="D18" s="1076">
        <f>'06.01-SPDA'!$H$14</f>
        <v>0</v>
      </c>
      <c r="E18" s="175"/>
      <c r="F18" s="161">
        <f>$E$18*$D$18</f>
        <v>0</v>
      </c>
      <c r="G18" s="176"/>
      <c r="H18" s="167">
        <f>$G$18*$D$18</f>
        <v>0</v>
      </c>
      <c r="I18" s="176"/>
      <c r="J18" s="167">
        <f>$I$18*$D$18</f>
        <v>0</v>
      </c>
      <c r="K18" s="176"/>
      <c r="L18" s="167">
        <f>$K$18*$D$18</f>
        <v>0</v>
      </c>
      <c r="M18" s="176"/>
      <c r="N18" s="167">
        <f>$M$18*$D$18</f>
        <v>0</v>
      </c>
      <c r="O18" s="176"/>
      <c r="P18" s="167">
        <f>$O$18*$D$18</f>
        <v>0</v>
      </c>
      <c r="Q18" s="176"/>
      <c r="R18" s="167">
        <f>$Q$18*$D$18</f>
        <v>0</v>
      </c>
      <c r="S18" s="176">
        <v>1</v>
      </c>
      <c r="T18" s="167">
        <f>$S$18*$D$18</f>
        <v>0</v>
      </c>
      <c r="U18" s="176"/>
      <c r="V18" s="167">
        <f>$U$18*$D$18</f>
        <v>0</v>
      </c>
      <c r="W18" s="176"/>
      <c r="X18" s="167">
        <f>$W$18*$D$18</f>
        <v>0</v>
      </c>
      <c r="Y18" s="176"/>
      <c r="Z18" s="167">
        <f>$Y$18*$D$18</f>
        <v>0</v>
      </c>
      <c r="AA18" s="176"/>
      <c r="AB18" s="167">
        <f>$AA$18*$D$18</f>
        <v>0</v>
      </c>
      <c r="AF18" t="s">
        <v>1452</v>
      </c>
    </row>
    <row r="19" spans="1:32" ht="15" customHeight="1" thickBot="1">
      <c r="A19">
        <v>2</v>
      </c>
      <c r="B19" s="1005"/>
      <c r="C19" s="1029"/>
      <c r="D19" s="1005"/>
      <c r="E19" s="162">
        <f>$E$18</f>
        <v>0</v>
      </c>
      <c r="F19" s="163">
        <f>$F$18</f>
        <v>0</v>
      </c>
      <c r="G19" s="164">
        <f>$G$18+$E$19</f>
        <v>0</v>
      </c>
      <c r="H19" s="165">
        <f>$H$18+$F$19</f>
        <v>0</v>
      </c>
      <c r="I19" s="164">
        <f>$I$18+$G$19</f>
        <v>0</v>
      </c>
      <c r="J19" s="165">
        <f>$J$18+$H$19</f>
        <v>0</v>
      </c>
      <c r="K19" s="164">
        <f>$K$18+$I$19</f>
        <v>0</v>
      </c>
      <c r="L19" s="165">
        <f>$L$18+$J$19</f>
        <v>0</v>
      </c>
      <c r="M19" s="164">
        <f>$M$18+$K$19</f>
        <v>0</v>
      </c>
      <c r="N19" s="165">
        <f>$N$18+$L$19</f>
        <v>0</v>
      </c>
      <c r="O19" s="164">
        <f>$O$18+$M$19</f>
        <v>0</v>
      </c>
      <c r="P19" s="165">
        <f>$P$18+$N$19</f>
        <v>0</v>
      </c>
      <c r="Q19" s="164">
        <f>$Q$18+$O$19</f>
        <v>0</v>
      </c>
      <c r="R19" s="165">
        <f>$R$18+$P$19</f>
        <v>0</v>
      </c>
      <c r="S19" s="164">
        <f>$S$18+$Q$19</f>
        <v>1</v>
      </c>
      <c r="T19" s="165">
        <f>$T$18+$R$19</f>
        <v>0</v>
      </c>
      <c r="U19" s="164">
        <f>$U$18+$S$19</f>
        <v>1</v>
      </c>
      <c r="V19" s="165">
        <f>$V$18+$T$19</f>
        <v>0</v>
      </c>
      <c r="W19" s="164">
        <f>$W$18+$U$19</f>
        <v>1</v>
      </c>
      <c r="X19" s="165">
        <f>$X$18+$V$19</f>
        <v>0</v>
      </c>
      <c r="Y19" s="164">
        <f>$Y$18+$W$19</f>
        <v>1</v>
      </c>
      <c r="Z19" s="165">
        <f>$Z$18+$X$19</f>
        <v>0</v>
      </c>
      <c r="AA19" s="164">
        <f>$AA$18+$Y$19</f>
        <v>1</v>
      </c>
      <c r="AB19" s="165">
        <f>$AB$18+$Z$19</f>
        <v>0</v>
      </c>
    </row>
    <row r="20" spans="1:32" ht="15" customHeight="1" thickBot="1">
      <c r="A20">
        <v>1</v>
      </c>
      <c r="B20" s="1005" t="str">
        <f>'06.01-SPDA'!$B$15</f>
        <v>06.01.500.06</v>
      </c>
      <c r="C20" s="1029" t="str">
        <f>'06.01-SPDA'!$C$15</f>
        <v>MASTRO SIMPLES, GALVANIZADO A FOGO, 2", 5 METROS - FORNECIMENTO E INSTALAÇÃO</v>
      </c>
      <c r="D20" s="1076">
        <f>'06.01-SPDA'!$H$15</f>
        <v>0</v>
      </c>
      <c r="E20" s="175"/>
      <c r="F20" s="161">
        <f>$E$20*$D$20</f>
        <v>0</v>
      </c>
      <c r="G20" s="176"/>
      <c r="H20" s="167">
        <f>$G$20*$D$20</f>
        <v>0</v>
      </c>
      <c r="I20" s="176"/>
      <c r="J20" s="167">
        <f>$I$20*$D$20</f>
        <v>0</v>
      </c>
      <c r="K20" s="176"/>
      <c r="L20" s="167">
        <f>$K$20*$D$20</f>
        <v>0</v>
      </c>
      <c r="M20" s="176"/>
      <c r="N20" s="167">
        <f>$M$20*$D$20</f>
        <v>0</v>
      </c>
      <c r="O20" s="176"/>
      <c r="P20" s="167">
        <f>$O$20*$D$20</f>
        <v>0</v>
      </c>
      <c r="Q20" s="176"/>
      <c r="R20" s="167">
        <f>$Q$20*$D$20</f>
        <v>0</v>
      </c>
      <c r="S20" s="176">
        <v>1</v>
      </c>
      <c r="T20" s="167">
        <f>$S$20*$D$20</f>
        <v>0</v>
      </c>
      <c r="U20" s="176"/>
      <c r="V20" s="167">
        <f>$U$20*$D$20</f>
        <v>0</v>
      </c>
      <c r="W20" s="176"/>
      <c r="X20" s="167">
        <f>$W$20*$D$20</f>
        <v>0</v>
      </c>
      <c r="Y20" s="176"/>
      <c r="Z20" s="167">
        <f>$Y$20*$D$20</f>
        <v>0</v>
      </c>
      <c r="AA20" s="176"/>
      <c r="AB20" s="167">
        <f>$AA$20*$D$20</f>
        <v>0</v>
      </c>
      <c r="AF20" t="s">
        <v>1454</v>
      </c>
    </row>
    <row r="21" spans="1:32" ht="15" customHeight="1" thickBot="1">
      <c r="A21">
        <v>2</v>
      </c>
      <c r="B21" s="1005"/>
      <c r="C21" s="1029"/>
      <c r="D21" s="1005"/>
      <c r="E21" s="162">
        <f>$E$20</f>
        <v>0</v>
      </c>
      <c r="F21" s="163">
        <f>$F$20</f>
        <v>0</v>
      </c>
      <c r="G21" s="164">
        <f>$G$20+$E$21</f>
        <v>0</v>
      </c>
      <c r="H21" s="165">
        <f>$H$20+$F$21</f>
        <v>0</v>
      </c>
      <c r="I21" s="164">
        <f>$I$20+$G$21</f>
        <v>0</v>
      </c>
      <c r="J21" s="165">
        <f>$J$20+$H$21</f>
        <v>0</v>
      </c>
      <c r="K21" s="164">
        <f>$K$20+$I$21</f>
        <v>0</v>
      </c>
      <c r="L21" s="165">
        <f>$L$20+$J$21</f>
        <v>0</v>
      </c>
      <c r="M21" s="164">
        <f>$M$20+$K$21</f>
        <v>0</v>
      </c>
      <c r="N21" s="165">
        <f>$N$20+$L$21</f>
        <v>0</v>
      </c>
      <c r="O21" s="164">
        <f>$O$20+$M$21</f>
        <v>0</v>
      </c>
      <c r="P21" s="165">
        <f>$P$20+$N$21</f>
        <v>0</v>
      </c>
      <c r="Q21" s="164">
        <f>$Q$20+$O$21</f>
        <v>0</v>
      </c>
      <c r="R21" s="165">
        <f>$R$20+$P$21</f>
        <v>0</v>
      </c>
      <c r="S21" s="164">
        <f>$S$20+$Q$21</f>
        <v>1</v>
      </c>
      <c r="T21" s="165">
        <f>$T$20+$R$21</f>
        <v>0</v>
      </c>
      <c r="U21" s="164">
        <f>$U$20+$S$21</f>
        <v>1</v>
      </c>
      <c r="V21" s="165">
        <f>$V$20+$T$21</f>
        <v>0</v>
      </c>
      <c r="W21" s="164">
        <f>$W$20+$U$21</f>
        <v>1</v>
      </c>
      <c r="X21" s="165">
        <f>$X$20+$V$21</f>
        <v>0</v>
      </c>
      <c r="Y21" s="164">
        <f>$Y$20+$W$21</f>
        <v>1</v>
      </c>
      <c r="Z21" s="165">
        <f>$Z$20+$X$21</f>
        <v>0</v>
      </c>
      <c r="AA21" s="164">
        <f>$AA$20+$Y$21</f>
        <v>1</v>
      </c>
      <c r="AB21" s="165">
        <f>$AB$20+$Z$21</f>
        <v>0</v>
      </c>
    </row>
    <row r="22" spans="1:32" ht="15" customHeight="1" thickBot="1">
      <c r="A22">
        <v>1</v>
      </c>
      <c r="B22" s="1005" t="str">
        <f>'06.01-SPDA'!$B$16</f>
        <v>06.01.500.07</v>
      </c>
      <c r="C22" s="1029" t="str">
        <f>'06.01-SPDA'!$C$16</f>
        <v>MASTRO SIMPLES, GALVANIZADO A FOGO, 2", 6 METROS - FORNECIMENTO E INSTALAÇÃO</v>
      </c>
      <c r="D22" s="1076">
        <f>'06.01-SPDA'!$H$16</f>
        <v>0</v>
      </c>
      <c r="E22" s="175"/>
      <c r="F22" s="161">
        <f>$E$22*$D$22</f>
        <v>0</v>
      </c>
      <c r="G22" s="176"/>
      <c r="H22" s="167">
        <f>$G$22*$D$22</f>
        <v>0</v>
      </c>
      <c r="I22" s="176"/>
      <c r="J22" s="167">
        <f>$I$22*$D$22</f>
        <v>0</v>
      </c>
      <c r="K22" s="176"/>
      <c r="L22" s="167">
        <f>$K$22*$D$22</f>
        <v>0</v>
      </c>
      <c r="M22" s="176"/>
      <c r="N22" s="167">
        <f>$M$22*$D$22</f>
        <v>0</v>
      </c>
      <c r="O22" s="176"/>
      <c r="P22" s="167">
        <f>$O$22*$D$22</f>
        <v>0</v>
      </c>
      <c r="Q22" s="176"/>
      <c r="R22" s="167">
        <f>$Q$22*$D$22</f>
        <v>0</v>
      </c>
      <c r="S22" s="176">
        <v>1</v>
      </c>
      <c r="T22" s="167">
        <f>$S$22*$D$22</f>
        <v>0</v>
      </c>
      <c r="U22" s="176"/>
      <c r="V22" s="167">
        <f>$U$22*$D$22</f>
        <v>0</v>
      </c>
      <c r="W22" s="176"/>
      <c r="X22" s="167">
        <f>$W$22*$D$22</f>
        <v>0</v>
      </c>
      <c r="Y22" s="176"/>
      <c r="Z22" s="167">
        <f>$Y$22*$D$22</f>
        <v>0</v>
      </c>
      <c r="AA22" s="176"/>
      <c r="AB22" s="167">
        <f>$AA$22*$D$22</f>
        <v>0</v>
      </c>
      <c r="AF22" t="s">
        <v>1457</v>
      </c>
    </row>
    <row r="23" spans="1:32" ht="15" customHeight="1" thickBot="1">
      <c r="A23">
        <v>2</v>
      </c>
      <c r="B23" s="1005"/>
      <c r="C23" s="1029"/>
      <c r="D23" s="1005"/>
      <c r="E23" s="162">
        <f>$E$22</f>
        <v>0</v>
      </c>
      <c r="F23" s="163">
        <f>$F$22</f>
        <v>0</v>
      </c>
      <c r="G23" s="164">
        <f>$G$22+$E$23</f>
        <v>0</v>
      </c>
      <c r="H23" s="165">
        <f>$H$22+$F$23</f>
        <v>0</v>
      </c>
      <c r="I23" s="164">
        <f>$I$22+$G$23</f>
        <v>0</v>
      </c>
      <c r="J23" s="165">
        <f>$J$22+$H$23</f>
        <v>0</v>
      </c>
      <c r="K23" s="164">
        <f>$K$22+$I$23</f>
        <v>0</v>
      </c>
      <c r="L23" s="165">
        <f>$L$22+$J$23</f>
        <v>0</v>
      </c>
      <c r="M23" s="164">
        <f>$M$22+$K$23</f>
        <v>0</v>
      </c>
      <c r="N23" s="165">
        <f>$N$22+$L$23</f>
        <v>0</v>
      </c>
      <c r="O23" s="164">
        <f>$O$22+$M$23</f>
        <v>0</v>
      </c>
      <c r="P23" s="165">
        <f>$P$22+$N$23</f>
        <v>0</v>
      </c>
      <c r="Q23" s="164">
        <f>$Q$22+$O$23</f>
        <v>0</v>
      </c>
      <c r="R23" s="165">
        <f>$R$22+$P$23</f>
        <v>0</v>
      </c>
      <c r="S23" s="164">
        <f>$S$22+$Q$23</f>
        <v>1</v>
      </c>
      <c r="T23" s="165">
        <f>$T$22+$R$23</f>
        <v>0</v>
      </c>
      <c r="U23" s="164">
        <f>$U$22+$S$23</f>
        <v>1</v>
      </c>
      <c r="V23" s="165">
        <f>$V$22+$T$23</f>
        <v>0</v>
      </c>
      <c r="W23" s="164">
        <f>$W$22+$U$23</f>
        <v>1</v>
      </c>
      <c r="X23" s="165">
        <f>$X$22+$V$23</f>
        <v>0</v>
      </c>
      <c r="Y23" s="164">
        <f>$Y$22+$W$23</f>
        <v>1</v>
      </c>
      <c r="Z23" s="165">
        <f>$Z$22+$X$23</f>
        <v>0</v>
      </c>
      <c r="AA23" s="164">
        <f>$AA$22+$Y$23</f>
        <v>1</v>
      </c>
      <c r="AB23" s="165">
        <f>$AB$22+$Z$23</f>
        <v>0</v>
      </c>
    </row>
    <row r="24" spans="1:32" ht="15" customHeight="1" thickBot="1">
      <c r="A24">
        <v>1</v>
      </c>
      <c r="B24" s="1005" t="str">
        <f>'06.01-SPDA'!$B$17</f>
        <v>06.01.500.08</v>
      </c>
      <c r="C24" s="1029" t="str">
        <f>'06.01-SPDA'!$C$17</f>
        <v>MASTRO TELESCÓPICO, GALVANIZADO A FOGO, 2", 7 METROS - FORNECIMENTO E INSTALAÇÃO</v>
      </c>
      <c r="D24" s="1076">
        <f>'06.01-SPDA'!$H$17</f>
        <v>0</v>
      </c>
      <c r="E24" s="175"/>
      <c r="F24" s="161">
        <f>$E$24*$D$24</f>
        <v>0</v>
      </c>
      <c r="G24" s="176"/>
      <c r="H24" s="167">
        <f>$G$24*$D$24</f>
        <v>0</v>
      </c>
      <c r="I24" s="176"/>
      <c r="J24" s="167">
        <f>$I$24*$D$24</f>
        <v>0</v>
      </c>
      <c r="K24" s="176"/>
      <c r="L24" s="167">
        <f>$K$24*$D$24</f>
        <v>0</v>
      </c>
      <c r="M24" s="176"/>
      <c r="N24" s="167">
        <f>$M$24*$D$24</f>
        <v>0</v>
      </c>
      <c r="O24" s="176"/>
      <c r="P24" s="167">
        <f>$O$24*$D$24</f>
        <v>0</v>
      </c>
      <c r="Q24" s="176"/>
      <c r="R24" s="167">
        <f>$Q$24*$D$24</f>
        <v>0</v>
      </c>
      <c r="S24" s="176">
        <v>1</v>
      </c>
      <c r="T24" s="167">
        <f>$S$24*$D$24</f>
        <v>0</v>
      </c>
      <c r="U24" s="176"/>
      <c r="V24" s="167">
        <f>$U$24*$D$24</f>
        <v>0</v>
      </c>
      <c r="W24" s="176"/>
      <c r="X24" s="167">
        <f>$W$24*$D$24</f>
        <v>0</v>
      </c>
      <c r="Y24" s="176"/>
      <c r="Z24" s="167">
        <f>$Y$24*$D$24</f>
        <v>0</v>
      </c>
      <c r="AA24" s="176"/>
      <c r="AB24" s="167">
        <f>$AA$24*$D$24</f>
        <v>0</v>
      </c>
      <c r="AF24" t="s">
        <v>1460</v>
      </c>
    </row>
    <row r="25" spans="1:32" ht="15" customHeight="1" thickBot="1">
      <c r="A25">
        <v>2</v>
      </c>
      <c r="B25" s="1005"/>
      <c r="C25" s="1029"/>
      <c r="D25" s="1005"/>
      <c r="E25" s="162">
        <f>$E$24</f>
        <v>0</v>
      </c>
      <c r="F25" s="163">
        <f>$F$24</f>
        <v>0</v>
      </c>
      <c r="G25" s="164">
        <f>$G$24+$E$25</f>
        <v>0</v>
      </c>
      <c r="H25" s="165">
        <f>$H$24+$F$25</f>
        <v>0</v>
      </c>
      <c r="I25" s="164">
        <f>$I$24+$G$25</f>
        <v>0</v>
      </c>
      <c r="J25" s="165">
        <f>$J$24+$H$25</f>
        <v>0</v>
      </c>
      <c r="K25" s="164">
        <f>$K$24+$I$25</f>
        <v>0</v>
      </c>
      <c r="L25" s="165">
        <f>$L$24+$J$25</f>
        <v>0</v>
      </c>
      <c r="M25" s="164">
        <f>$M$24+$K$25</f>
        <v>0</v>
      </c>
      <c r="N25" s="165">
        <f>$N$24+$L$25</f>
        <v>0</v>
      </c>
      <c r="O25" s="164">
        <f>$O$24+$M$25</f>
        <v>0</v>
      </c>
      <c r="P25" s="165">
        <f>$P$24+$N$25</f>
        <v>0</v>
      </c>
      <c r="Q25" s="164">
        <f>$Q$24+$O$25</f>
        <v>0</v>
      </c>
      <c r="R25" s="165">
        <f>$R$24+$P$25</f>
        <v>0</v>
      </c>
      <c r="S25" s="164">
        <f>$S$24+$Q$25</f>
        <v>1</v>
      </c>
      <c r="T25" s="165">
        <f>$T$24+$R$25</f>
        <v>0</v>
      </c>
      <c r="U25" s="164">
        <f>$U$24+$S$25</f>
        <v>1</v>
      </c>
      <c r="V25" s="165">
        <f>$V$24+$T$25</f>
        <v>0</v>
      </c>
      <c r="W25" s="164">
        <f>$W$24+$U$25</f>
        <v>1</v>
      </c>
      <c r="X25" s="165">
        <f>$X$24+$V$25</f>
        <v>0</v>
      </c>
      <c r="Y25" s="164">
        <f>$Y$24+$W$25</f>
        <v>1</v>
      </c>
      <c r="Z25" s="165">
        <f>$Z$24+$X$25</f>
        <v>0</v>
      </c>
      <c r="AA25" s="164">
        <f>$AA$24+$Y$25</f>
        <v>1</v>
      </c>
      <c r="AB25" s="165">
        <f>$AB$24+$Z$25</f>
        <v>0</v>
      </c>
    </row>
    <row r="26" spans="1:32" ht="15" customHeight="1" thickBot="1">
      <c r="A26">
        <v>1</v>
      </c>
      <c r="B26" s="1005" t="str">
        <f>'06.01-SPDA'!$B$18</f>
        <v>06.01.500.09</v>
      </c>
      <c r="C26" s="1029" t="str">
        <f>'06.01-SPDA'!$C$18</f>
        <v>CONJUNTO DE ESTAIAMENTO, PARA MASTROS ATÉ 7 METROS</v>
      </c>
      <c r="D26" s="1076">
        <f>'06.01-SPDA'!$H$18</f>
        <v>0</v>
      </c>
      <c r="E26" s="175"/>
      <c r="F26" s="161">
        <f>$E$26*$D$26</f>
        <v>0</v>
      </c>
      <c r="G26" s="176"/>
      <c r="H26" s="167">
        <f>$G$26*$D$26</f>
        <v>0</v>
      </c>
      <c r="I26" s="176"/>
      <c r="J26" s="167">
        <f>$I$26*$D$26</f>
        <v>0</v>
      </c>
      <c r="K26" s="176"/>
      <c r="L26" s="167">
        <f>$K$26*$D$26</f>
        <v>0</v>
      </c>
      <c r="M26" s="176"/>
      <c r="N26" s="167">
        <f>$M$26*$D$26</f>
        <v>0</v>
      </c>
      <c r="O26" s="176"/>
      <c r="P26" s="167">
        <f>$O$26*$D$26</f>
        <v>0</v>
      </c>
      <c r="Q26" s="176"/>
      <c r="R26" s="167">
        <f>$Q$26*$D$26</f>
        <v>0</v>
      </c>
      <c r="S26" s="176">
        <v>0.2</v>
      </c>
      <c r="T26" s="167">
        <f>$S$26*$D$26</f>
        <v>0</v>
      </c>
      <c r="U26" s="176">
        <v>0.2</v>
      </c>
      <c r="V26" s="167">
        <f>$U$26*$D$26</f>
        <v>0</v>
      </c>
      <c r="W26" s="176">
        <v>0.2</v>
      </c>
      <c r="X26" s="167">
        <f>$W$26*$D$26</f>
        <v>0</v>
      </c>
      <c r="Y26" s="176">
        <v>0.25</v>
      </c>
      <c r="Z26" s="167">
        <f>$Y$26*$D$26</f>
        <v>0</v>
      </c>
      <c r="AA26" s="176">
        <v>0.15</v>
      </c>
      <c r="AB26" s="167">
        <f>$AA$26*$D$26</f>
        <v>0</v>
      </c>
      <c r="AF26" t="s">
        <v>1463</v>
      </c>
    </row>
    <row r="27" spans="1:32" ht="15" customHeight="1" thickBot="1">
      <c r="A27">
        <v>2</v>
      </c>
      <c r="B27" s="1005"/>
      <c r="C27" s="1029"/>
      <c r="D27" s="1005"/>
      <c r="E27" s="162">
        <f>$E$26</f>
        <v>0</v>
      </c>
      <c r="F27" s="163">
        <f>$F$26</f>
        <v>0</v>
      </c>
      <c r="G27" s="164">
        <f>$G$26+$E$27</f>
        <v>0</v>
      </c>
      <c r="H27" s="165">
        <f>$H$26+$F$27</f>
        <v>0</v>
      </c>
      <c r="I27" s="164">
        <f>$I$26+$G$27</f>
        <v>0</v>
      </c>
      <c r="J27" s="165">
        <f>$J$26+$H$27</f>
        <v>0</v>
      </c>
      <c r="K27" s="164">
        <f>$K$26+$I$27</f>
        <v>0</v>
      </c>
      <c r="L27" s="165">
        <f>$L$26+$J$27</f>
        <v>0</v>
      </c>
      <c r="M27" s="164">
        <f>$M$26+$K$27</f>
        <v>0</v>
      </c>
      <c r="N27" s="165">
        <f>$N$26+$L$27</f>
        <v>0</v>
      </c>
      <c r="O27" s="164">
        <f>$O$26+$M$27</f>
        <v>0</v>
      </c>
      <c r="P27" s="165">
        <f>$P$26+$N$27</f>
        <v>0</v>
      </c>
      <c r="Q27" s="164">
        <f>$Q$26+$O$27</f>
        <v>0</v>
      </c>
      <c r="R27" s="165">
        <f>$R$26+$P$27</f>
        <v>0</v>
      </c>
      <c r="S27" s="164">
        <f>$S$26+$Q$27</f>
        <v>0.2</v>
      </c>
      <c r="T27" s="165">
        <f>$T$26+$R$27</f>
        <v>0</v>
      </c>
      <c r="U27" s="164">
        <f>$U$26+$S$27</f>
        <v>0.4</v>
      </c>
      <c r="V27" s="165">
        <f>$V$26+$T$27</f>
        <v>0</v>
      </c>
      <c r="W27" s="164">
        <f>$W$26+$U$27</f>
        <v>0.60000000000000009</v>
      </c>
      <c r="X27" s="165">
        <f>$X$26+$V$27</f>
        <v>0</v>
      </c>
      <c r="Y27" s="164">
        <f>$Y$26+$W$27</f>
        <v>0.85000000000000009</v>
      </c>
      <c r="Z27" s="165">
        <f>$Z$26+$X$27</f>
        <v>0</v>
      </c>
      <c r="AA27" s="164">
        <f>$AA$26+$Y$27</f>
        <v>1</v>
      </c>
      <c r="AB27" s="165">
        <f>$AB$26+$Z$27</f>
        <v>0</v>
      </c>
    </row>
    <row r="28" spans="1:32" ht="15" customHeight="1" thickBot="1">
      <c r="A28">
        <v>1</v>
      </c>
      <c r="B28" s="1005" t="str">
        <f>'06.01-SPDA'!$B$19</f>
        <v>06.01.500.10</v>
      </c>
      <c r="C28" s="1029" t="str">
        <f>'06.01-SPDA'!$C$19</f>
        <v>BASE METÁLICA PARA MASTRO SPDA 2" - FORNECIMENTO E INSTALAÇÃO</v>
      </c>
      <c r="D28" s="1076">
        <f>'06.01-SPDA'!$H$19</f>
        <v>0</v>
      </c>
      <c r="E28" s="175"/>
      <c r="F28" s="161">
        <f>$E$28*$D$28</f>
        <v>0</v>
      </c>
      <c r="G28" s="176"/>
      <c r="H28" s="167">
        <f>$G$28*$D$28</f>
        <v>0</v>
      </c>
      <c r="I28" s="176"/>
      <c r="J28" s="167">
        <f>$I$28*$D$28</f>
        <v>0</v>
      </c>
      <c r="K28" s="176"/>
      <c r="L28" s="167">
        <f>$K$28*$D$28</f>
        <v>0</v>
      </c>
      <c r="M28" s="176"/>
      <c r="N28" s="167">
        <f>$M$28*$D$28</f>
        <v>0</v>
      </c>
      <c r="O28" s="176"/>
      <c r="P28" s="167">
        <f>$O$28*$D$28</f>
        <v>0</v>
      </c>
      <c r="Q28" s="176"/>
      <c r="R28" s="167">
        <f>$Q$28*$D$28</f>
        <v>0</v>
      </c>
      <c r="S28" s="176">
        <v>0.2</v>
      </c>
      <c r="T28" s="167">
        <f>$S$28*$D$28</f>
        <v>0</v>
      </c>
      <c r="U28" s="176">
        <v>0.2</v>
      </c>
      <c r="V28" s="167">
        <f>$U$28*$D$28</f>
        <v>0</v>
      </c>
      <c r="W28" s="176">
        <v>0.2</v>
      </c>
      <c r="X28" s="167">
        <f>$W$28*$D$28</f>
        <v>0</v>
      </c>
      <c r="Y28" s="176">
        <v>0.25</v>
      </c>
      <c r="Z28" s="167">
        <f>$Y$28*$D$28</f>
        <v>0</v>
      </c>
      <c r="AA28" s="176">
        <v>0.15</v>
      </c>
      <c r="AB28" s="167">
        <f>$AA$28*$D$28</f>
        <v>0</v>
      </c>
      <c r="AF28" t="s">
        <v>1466</v>
      </c>
    </row>
    <row r="29" spans="1:32" ht="15" customHeight="1" thickBot="1">
      <c r="A29">
        <v>2</v>
      </c>
      <c r="B29" s="1005"/>
      <c r="C29" s="1029"/>
      <c r="D29" s="1005"/>
      <c r="E29" s="162">
        <f>$E$28</f>
        <v>0</v>
      </c>
      <c r="F29" s="163">
        <f>$F$28</f>
        <v>0</v>
      </c>
      <c r="G29" s="164">
        <f>$G$28+$E$29</f>
        <v>0</v>
      </c>
      <c r="H29" s="165">
        <f>$H$28+$F$29</f>
        <v>0</v>
      </c>
      <c r="I29" s="164">
        <f>$I$28+$G$29</f>
        <v>0</v>
      </c>
      <c r="J29" s="165">
        <f>$J$28+$H$29</f>
        <v>0</v>
      </c>
      <c r="K29" s="164">
        <f>$K$28+$I$29</f>
        <v>0</v>
      </c>
      <c r="L29" s="165">
        <f>$L$28+$J$29</f>
        <v>0</v>
      </c>
      <c r="M29" s="164">
        <f>$M$28+$K$29</f>
        <v>0</v>
      </c>
      <c r="N29" s="165">
        <f>$N$28+$L$29</f>
        <v>0</v>
      </c>
      <c r="O29" s="164">
        <f>$O$28+$M$29</f>
        <v>0</v>
      </c>
      <c r="P29" s="165">
        <f>$P$28+$N$29</f>
        <v>0</v>
      </c>
      <c r="Q29" s="164">
        <f>$Q$28+$O$29</f>
        <v>0</v>
      </c>
      <c r="R29" s="165">
        <f>$R$28+$P$29</f>
        <v>0</v>
      </c>
      <c r="S29" s="164">
        <f>$S$28+$Q$29</f>
        <v>0.2</v>
      </c>
      <c r="T29" s="165">
        <f>$T$28+$R$29</f>
        <v>0</v>
      </c>
      <c r="U29" s="164">
        <f>$U$28+$S$29</f>
        <v>0.4</v>
      </c>
      <c r="V29" s="165">
        <f>$V$28+$T$29</f>
        <v>0</v>
      </c>
      <c r="W29" s="164">
        <f>$W$28+$U$29</f>
        <v>0.60000000000000009</v>
      </c>
      <c r="X29" s="165">
        <f>$X$28+$V$29</f>
        <v>0</v>
      </c>
      <c r="Y29" s="164">
        <f>$Y$28+$W$29</f>
        <v>0.85000000000000009</v>
      </c>
      <c r="Z29" s="165">
        <f>$Z$28+$X$29</f>
        <v>0</v>
      </c>
      <c r="AA29" s="164">
        <f>$AA$28+$Y$29</f>
        <v>1</v>
      </c>
      <c r="AB29" s="165">
        <f>$AB$28+$Z$29</f>
        <v>0</v>
      </c>
    </row>
    <row r="30" spans="1:32" ht="15" customHeight="1" thickBot="1">
      <c r="A30">
        <v>1</v>
      </c>
      <c r="B30" s="1005" t="str">
        <f>'06.01-SPDA'!$B$20</f>
        <v>06.01.500.11</v>
      </c>
      <c r="C30" s="1029" t="str">
        <f>'06.01-SPDA'!$C$20</f>
        <v>ABRAÇADEIRA TIPO PORTA BANDEIRA 2" REFORÇADA PARA MASTRO - FORNECIMENTO E INSTALAÇÃO</v>
      </c>
      <c r="D30" s="1076">
        <f>'06.01-SPDA'!$H$20</f>
        <v>0</v>
      </c>
      <c r="E30" s="175"/>
      <c r="F30" s="161">
        <f>$E$30*$D$30</f>
        <v>0</v>
      </c>
      <c r="G30" s="176"/>
      <c r="H30" s="167">
        <f>$G$30*$D$30</f>
        <v>0</v>
      </c>
      <c r="I30" s="176"/>
      <c r="J30" s="167">
        <f>$I$30*$D$30</f>
        <v>0</v>
      </c>
      <c r="K30" s="176"/>
      <c r="L30" s="167">
        <f>$K$30*$D$30</f>
        <v>0</v>
      </c>
      <c r="M30" s="176"/>
      <c r="N30" s="167">
        <f>$M$30*$D$30</f>
        <v>0</v>
      </c>
      <c r="O30" s="176"/>
      <c r="P30" s="167">
        <f>$O$30*$D$30</f>
        <v>0</v>
      </c>
      <c r="Q30" s="176"/>
      <c r="R30" s="167">
        <f>$Q$30*$D$30</f>
        <v>0</v>
      </c>
      <c r="S30" s="176"/>
      <c r="T30" s="167">
        <f>$S$30*$D$30</f>
        <v>0</v>
      </c>
      <c r="U30" s="176"/>
      <c r="V30" s="167">
        <f>$U$30*$D$30</f>
        <v>0</v>
      </c>
      <c r="W30" s="176"/>
      <c r="X30" s="167">
        <f>$W$30*$D$30</f>
        <v>0</v>
      </c>
      <c r="Y30" s="176"/>
      <c r="Z30" s="167">
        <f>$Y$30*$D$30</f>
        <v>0</v>
      </c>
      <c r="AA30" s="176">
        <v>1</v>
      </c>
      <c r="AB30" s="167">
        <f>$AA$30*$D$30</f>
        <v>0</v>
      </c>
      <c r="AF30" t="s">
        <v>1469</v>
      </c>
    </row>
    <row r="31" spans="1:32" ht="15" customHeight="1" thickBot="1">
      <c r="A31">
        <v>2</v>
      </c>
      <c r="B31" s="1005"/>
      <c r="C31" s="1029"/>
      <c r="D31" s="1005"/>
      <c r="E31" s="162">
        <f>$E$30</f>
        <v>0</v>
      </c>
      <c r="F31" s="163">
        <f>$F$30</f>
        <v>0</v>
      </c>
      <c r="G31" s="164">
        <f>$G$30+$E$31</f>
        <v>0</v>
      </c>
      <c r="H31" s="165">
        <f>$H$30+$F$31</f>
        <v>0</v>
      </c>
      <c r="I31" s="164">
        <f>$I$30+$G$31</f>
        <v>0</v>
      </c>
      <c r="J31" s="165">
        <f>$J$30+$H$31</f>
        <v>0</v>
      </c>
      <c r="K31" s="164">
        <f>$K$30+$I$31</f>
        <v>0</v>
      </c>
      <c r="L31" s="165">
        <f>$L$30+$J$31</f>
        <v>0</v>
      </c>
      <c r="M31" s="164">
        <f>$M$30+$K$31</f>
        <v>0</v>
      </c>
      <c r="N31" s="165">
        <f>$N$30+$L$31</f>
        <v>0</v>
      </c>
      <c r="O31" s="164">
        <f>$O$30+$M$31</f>
        <v>0</v>
      </c>
      <c r="P31" s="165">
        <f>$P$30+$N$31</f>
        <v>0</v>
      </c>
      <c r="Q31" s="164">
        <f>$Q$30+$O$31</f>
        <v>0</v>
      </c>
      <c r="R31" s="165">
        <f>$R$30+$P$31</f>
        <v>0</v>
      </c>
      <c r="S31" s="164">
        <f>$S$30+$Q$31</f>
        <v>0</v>
      </c>
      <c r="T31" s="165">
        <f>$T$30+$R$31</f>
        <v>0</v>
      </c>
      <c r="U31" s="164">
        <f>$U$30+$S$31</f>
        <v>0</v>
      </c>
      <c r="V31" s="165">
        <f>$V$30+$T$31</f>
        <v>0</v>
      </c>
      <c r="W31" s="164">
        <f>$W$30+$U$31</f>
        <v>0</v>
      </c>
      <c r="X31" s="165">
        <f>$X$30+$V$31</f>
        <v>0</v>
      </c>
      <c r="Y31" s="164">
        <f>$Y$30+$W$31</f>
        <v>0</v>
      </c>
      <c r="Z31" s="165">
        <f>$Z$30+$X$31</f>
        <v>0</v>
      </c>
      <c r="AA31" s="164">
        <f>$AA$30+$Y$31</f>
        <v>1</v>
      </c>
      <c r="AB31" s="165">
        <f>$AB$30+$Z$31</f>
        <v>0</v>
      </c>
    </row>
    <row r="32" spans="1:32" ht="15" customHeight="1" thickBot="1">
      <c r="A32">
        <v>1</v>
      </c>
      <c r="B32" s="1005" t="str">
        <f>'06.01-SPDA'!$B$21</f>
        <v>06.01.500.12</v>
      </c>
      <c r="C32" s="1029" t="str">
        <f>'06.01-SPDA'!$C$21</f>
        <v>ABRAÇADEIRA EM AÇO GALVANIZADO 2" PARA ATERRAMENTO DE MASTRO SPDA COM SPLIT BOLTS  - FORNECIMENTO E INSTALAÇÃO</v>
      </c>
      <c r="D32" s="1076">
        <f>'06.01-SPDA'!$H$21</f>
        <v>0</v>
      </c>
      <c r="E32" s="175"/>
      <c r="F32" s="161">
        <f>$E$32*$D$32</f>
        <v>0</v>
      </c>
      <c r="G32" s="176"/>
      <c r="H32" s="167">
        <f>$G$32*$D$32</f>
        <v>0</v>
      </c>
      <c r="I32" s="176"/>
      <c r="J32" s="167">
        <f>$I$32*$D$32</f>
        <v>0</v>
      </c>
      <c r="K32" s="176"/>
      <c r="L32" s="167">
        <f>$K$32*$D$32</f>
        <v>0</v>
      </c>
      <c r="M32" s="176"/>
      <c r="N32" s="167">
        <f>$M$32*$D$32</f>
        <v>0</v>
      </c>
      <c r="O32" s="176"/>
      <c r="P32" s="167">
        <f>$O$32*$D$32</f>
        <v>0</v>
      </c>
      <c r="Q32" s="176"/>
      <c r="R32" s="167">
        <f>$Q$32*$D$32</f>
        <v>0</v>
      </c>
      <c r="S32" s="176"/>
      <c r="T32" s="167">
        <f>$S$32*$D$32</f>
        <v>0</v>
      </c>
      <c r="U32" s="176"/>
      <c r="V32" s="167">
        <f>$U$32*$D$32</f>
        <v>0</v>
      </c>
      <c r="W32" s="176"/>
      <c r="X32" s="167">
        <f>$W$32*$D$32</f>
        <v>0</v>
      </c>
      <c r="Y32" s="176"/>
      <c r="Z32" s="167">
        <f>$Y$32*$D$32</f>
        <v>0</v>
      </c>
      <c r="AA32" s="176">
        <v>1</v>
      </c>
      <c r="AB32" s="167">
        <f>$AA$32*$D$32</f>
        <v>0</v>
      </c>
      <c r="AF32" t="s">
        <v>1472</v>
      </c>
    </row>
    <row r="33" spans="1:32" ht="15" customHeight="1" thickBot="1">
      <c r="A33">
        <v>2</v>
      </c>
      <c r="B33" s="1005"/>
      <c r="C33" s="1029"/>
      <c r="D33" s="1005"/>
      <c r="E33" s="162">
        <f>$E$32</f>
        <v>0</v>
      </c>
      <c r="F33" s="163">
        <f>$F$32</f>
        <v>0</v>
      </c>
      <c r="G33" s="164">
        <f>$G$32+$E$33</f>
        <v>0</v>
      </c>
      <c r="H33" s="165">
        <f>$H$32+$F$33</f>
        <v>0</v>
      </c>
      <c r="I33" s="164">
        <f>$I$32+$G$33</f>
        <v>0</v>
      </c>
      <c r="J33" s="165">
        <f>$J$32+$H$33</f>
        <v>0</v>
      </c>
      <c r="K33" s="164">
        <f>$K$32+$I$33</f>
        <v>0</v>
      </c>
      <c r="L33" s="165">
        <f>$L$32+$J$33</f>
        <v>0</v>
      </c>
      <c r="M33" s="164">
        <f>$M$32+$K$33</f>
        <v>0</v>
      </c>
      <c r="N33" s="165">
        <f>$N$32+$L$33</f>
        <v>0</v>
      </c>
      <c r="O33" s="164">
        <f>$O$32+$M$33</f>
        <v>0</v>
      </c>
      <c r="P33" s="165">
        <f>$P$32+$N$33</f>
        <v>0</v>
      </c>
      <c r="Q33" s="164">
        <f>$Q$32+$O$33</f>
        <v>0</v>
      </c>
      <c r="R33" s="165">
        <f>$R$32+$P$33</f>
        <v>0</v>
      </c>
      <c r="S33" s="164">
        <f>$S$32+$Q$33</f>
        <v>0</v>
      </c>
      <c r="T33" s="165">
        <f>$T$32+$R$33</f>
        <v>0</v>
      </c>
      <c r="U33" s="164">
        <f>$U$32+$S$33</f>
        <v>0</v>
      </c>
      <c r="V33" s="165">
        <f>$V$32+$T$33</f>
        <v>0</v>
      </c>
      <c r="W33" s="164">
        <f>$W$32+$U$33</f>
        <v>0</v>
      </c>
      <c r="X33" s="165">
        <f>$X$32+$V$33</f>
        <v>0</v>
      </c>
      <c r="Y33" s="164">
        <f>$Y$32+$W$33</f>
        <v>0</v>
      </c>
      <c r="Z33" s="165">
        <f>$Z$32+$X$33</f>
        <v>0</v>
      </c>
      <c r="AA33" s="164">
        <f>$AA$32+$Y$33</f>
        <v>1</v>
      </c>
      <c r="AB33" s="165">
        <f>$AB$32+$Z$33</f>
        <v>0</v>
      </c>
    </row>
    <row r="34" spans="1:32" ht="15" customHeight="1" thickBot="1">
      <c r="A34">
        <v>1</v>
      </c>
      <c r="B34" s="1005" t="str">
        <f>'06.01-SPDA'!$B$22</f>
        <v>06.01.500.13</v>
      </c>
      <c r="C34" s="1029" t="str">
        <f>'06.01-SPDA'!$C$22</f>
        <v>FIXADOR UNIVERSAL PARA CABOS ATÉ 70MM  - FORNECIMENTO E INSTALAÇÃO</v>
      </c>
      <c r="D34" s="1076">
        <f>'06.01-SPDA'!$H$22</f>
        <v>0</v>
      </c>
      <c r="E34" s="175"/>
      <c r="F34" s="161">
        <f>$E$34*$D$34</f>
        <v>0</v>
      </c>
      <c r="G34" s="176"/>
      <c r="H34" s="167">
        <f>$G$34*$D$34</f>
        <v>0</v>
      </c>
      <c r="I34" s="176"/>
      <c r="J34" s="167">
        <f>$I$34*$D$34</f>
        <v>0</v>
      </c>
      <c r="K34" s="176"/>
      <c r="L34" s="167">
        <f>$K$34*$D$34</f>
        <v>0</v>
      </c>
      <c r="M34" s="176"/>
      <c r="N34" s="167">
        <f>$M$34*$D$34</f>
        <v>0</v>
      </c>
      <c r="O34" s="176"/>
      <c r="P34" s="167">
        <f>$O$34*$D$34</f>
        <v>0</v>
      </c>
      <c r="Q34" s="176"/>
      <c r="R34" s="167">
        <f>$Q$34*$D$34</f>
        <v>0</v>
      </c>
      <c r="S34" s="176"/>
      <c r="T34" s="167">
        <f>$S$34*$D$34</f>
        <v>0</v>
      </c>
      <c r="U34" s="176"/>
      <c r="V34" s="167">
        <f>$U$34*$D$34</f>
        <v>0</v>
      </c>
      <c r="W34" s="176"/>
      <c r="X34" s="167">
        <f>$W$34*$D$34</f>
        <v>0</v>
      </c>
      <c r="Y34" s="176"/>
      <c r="Z34" s="167">
        <f>$Y$34*$D$34</f>
        <v>0</v>
      </c>
      <c r="AA34" s="176">
        <v>1</v>
      </c>
      <c r="AB34" s="167">
        <f>$AA$34*$D$34</f>
        <v>0</v>
      </c>
      <c r="AF34" t="s">
        <v>1475</v>
      </c>
    </row>
    <row r="35" spans="1:32" ht="15" customHeight="1" thickBot="1">
      <c r="A35">
        <v>2</v>
      </c>
      <c r="B35" s="1005"/>
      <c r="C35" s="1029"/>
      <c r="D35" s="1005"/>
      <c r="E35" s="162">
        <f>$E$34</f>
        <v>0</v>
      </c>
      <c r="F35" s="163">
        <f>$F$34</f>
        <v>0</v>
      </c>
      <c r="G35" s="164">
        <f>$G$34+$E$35</f>
        <v>0</v>
      </c>
      <c r="H35" s="165">
        <f>$H$34+$F$35</f>
        <v>0</v>
      </c>
      <c r="I35" s="164">
        <f>$I$34+$G$35</f>
        <v>0</v>
      </c>
      <c r="J35" s="165">
        <f>$J$34+$H$35</f>
        <v>0</v>
      </c>
      <c r="K35" s="164">
        <f>$K$34+$I$35</f>
        <v>0</v>
      </c>
      <c r="L35" s="165">
        <f>$L$34+$J$35</f>
        <v>0</v>
      </c>
      <c r="M35" s="164">
        <f>$M$34+$K$35</f>
        <v>0</v>
      </c>
      <c r="N35" s="165">
        <f>$N$34+$L$35</f>
        <v>0</v>
      </c>
      <c r="O35" s="164">
        <f>$O$34+$M$35</f>
        <v>0</v>
      </c>
      <c r="P35" s="165">
        <f>$P$34+$N$35</f>
        <v>0</v>
      </c>
      <c r="Q35" s="164">
        <f>$Q$34+$O$35</f>
        <v>0</v>
      </c>
      <c r="R35" s="165">
        <f>$R$34+$P$35</f>
        <v>0</v>
      </c>
      <c r="S35" s="164">
        <f>$S$34+$Q$35</f>
        <v>0</v>
      </c>
      <c r="T35" s="165">
        <f>$T$34+$R$35</f>
        <v>0</v>
      </c>
      <c r="U35" s="164">
        <f>$U$34+$S$35</f>
        <v>0</v>
      </c>
      <c r="V35" s="165">
        <f>$V$34+$T$35</f>
        <v>0</v>
      </c>
      <c r="W35" s="164">
        <f>$W$34+$U$35</f>
        <v>0</v>
      </c>
      <c r="X35" s="165">
        <f>$X$34+$V$35</f>
        <v>0</v>
      </c>
      <c r="Y35" s="164">
        <f>$Y$34+$W$35</f>
        <v>0</v>
      </c>
      <c r="Z35" s="165">
        <f>$Z$34+$X$35</f>
        <v>0</v>
      </c>
      <c r="AA35" s="164">
        <f>$AA$34+$Y$35</f>
        <v>1</v>
      </c>
      <c r="AB35" s="165">
        <f>$AB$34+$Z$35</f>
        <v>0</v>
      </c>
    </row>
    <row r="36" spans="1:32" ht="15" customHeight="1" thickBot="1">
      <c r="A36">
        <v>1</v>
      </c>
      <c r="B36" s="1005" t="str">
        <f>'06.01-SPDA'!$B$23</f>
        <v>06.01.500.14</v>
      </c>
      <c r="C36" s="1029" t="str">
        <f>'06.01-SPDA'!$C$23</f>
        <v>PLACA DE SINALIZAÇÃO EM PVC - FORNECIMENTO E INSTALAÇÃO</v>
      </c>
      <c r="D36" s="1076">
        <f>'06.01-SPDA'!$H$23</f>
        <v>0</v>
      </c>
      <c r="E36" s="175"/>
      <c r="F36" s="161">
        <f>$E$36*$D$36</f>
        <v>0</v>
      </c>
      <c r="G36" s="176"/>
      <c r="H36" s="167">
        <f>$G$36*$D$36</f>
        <v>0</v>
      </c>
      <c r="I36" s="176"/>
      <c r="J36" s="167">
        <f>$I$36*$D$36</f>
        <v>0</v>
      </c>
      <c r="K36" s="176"/>
      <c r="L36" s="167">
        <f>$K$36*$D$36</f>
        <v>0</v>
      </c>
      <c r="M36" s="176"/>
      <c r="N36" s="167">
        <f>$M$36*$D$36</f>
        <v>0</v>
      </c>
      <c r="O36" s="176"/>
      <c r="P36" s="167">
        <f>$O$36*$D$36</f>
        <v>0</v>
      </c>
      <c r="Q36" s="176"/>
      <c r="R36" s="167">
        <f>$Q$36*$D$36</f>
        <v>0</v>
      </c>
      <c r="S36" s="176"/>
      <c r="T36" s="167">
        <f>$S$36*$D$36</f>
        <v>0</v>
      </c>
      <c r="U36" s="176"/>
      <c r="V36" s="167">
        <f>$U$36*$D$36</f>
        <v>0</v>
      </c>
      <c r="W36" s="176"/>
      <c r="X36" s="167">
        <f>$W$36*$D$36</f>
        <v>0</v>
      </c>
      <c r="Y36" s="176"/>
      <c r="Z36" s="167">
        <f>$Y$36*$D$36</f>
        <v>0</v>
      </c>
      <c r="AA36" s="176">
        <v>1</v>
      </c>
      <c r="AB36" s="167">
        <f>$AA$36*$D$36</f>
        <v>0</v>
      </c>
      <c r="AF36" t="s">
        <v>1478</v>
      </c>
    </row>
    <row r="37" spans="1:32" ht="15" customHeight="1" thickBot="1">
      <c r="A37">
        <v>2</v>
      </c>
      <c r="B37" s="1005"/>
      <c r="C37" s="1029"/>
      <c r="D37" s="1005"/>
      <c r="E37" s="162">
        <f>$E$36</f>
        <v>0</v>
      </c>
      <c r="F37" s="163">
        <f>$F$36</f>
        <v>0</v>
      </c>
      <c r="G37" s="164">
        <f>$G$36+$E$37</f>
        <v>0</v>
      </c>
      <c r="H37" s="165">
        <f>$H$36+$F$37</f>
        <v>0</v>
      </c>
      <c r="I37" s="164">
        <f>$I$36+$G$37</f>
        <v>0</v>
      </c>
      <c r="J37" s="165">
        <f>$J$36+$H$37</f>
        <v>0</v>
      </c>
      <c r="K37" s="164">
        <f>$K$36+$I$37</f>
        <v>0</v>
      </c>
      <c r="L37" s="165">
        <f>$L$36+$J$37</f>
        <v>0</v>
      </c>
      <c r="M37" s="164">
        <f>$M$36+$K$37</f>
        <v>0</v>
      </c>
      <c r="N37" s="165">
        <f>$N$36+$L$37</f>
        <v>0</v>
      </c>
      <c r="O37" s="164">
        <f>$O$36+$M$37</f>
        <v>0</v>
      </c>
      <c r="P37" s="165">
        <f>$P$36+$N$37</f>
        <v>0</v>
      </c>
      <c r="Q37" s="164">
        <f>$Q$36+$O$37</f>
        <v>0</v>
      </c>
      <c r="R37" s="165">
        <f>$R$36+$P$37</f>
        <v>0</v>
      </c>
      <c r="S37" s="164">
        <f>$S$36+$Q$37</f>
        <v>0</v>
      </c>
      <c r="T37" s="165">
        <f>$T$36+$R$37</f>
        <v>0</v>
      </c>
      <c r="U37" s="164">
        <f>$U$36+$S$37</f>
        <v>0</v>
      </c>
      <c r="V37" s="165">
        <f>$V$36+$T$37</f>
        <v>0</v>
      </c>
      <c r="W37" s="164">
        <f>$W$36+$U$37</f>
        <v>0</v>
      </c>
      <c r="X37" s="165">
        <f>$X$36+$V$37</f>
        <v>0</v>
      </c>
      <c r="Y37" s="164">
        <f>$Y$36+$W$37</f>
        <v>0</v>
      </c>
      <c r="Z37" s="165">
        <f>$Z$36+$X$37</f>
        <v>0</v>
      </c>
      <c r="AA37" s="164">
        <f>$AA$36+$Y$37</f>
        <v>1</v>
      </c>
      <c r="AB37" s="165">
        <f>$AB$36+$Z$37</f>
        <v>0</v>
      </c>
    </row>
    <row r="38" spans="1:32" ht="15" customHeight="1" thickBot="1">
      <c r="B38" s="76" t="str">
        <f>'06.01-SPDA'!$B$24</f>
        <v>06.01.500</v>
      </c>
      <c r="C38" s="104" t="str">
        <f>'06.01-SPDA'!$C$24</f>
        <v>Aterramento e Proteção Contra Descargas Atmosféricas - Descidas</v>
      </c>
      <c r="D38" s="106">
        <f>'06.01-SPDA'!$H$24</f>
        <v>0</v>
      </c>
      <c r="E38" s="177"/>
      <c r="F38" s="178"/>
      <c r="G38" s="179"/>
      <c r="H38" s="180"/>
      <c r="I38" s="179"/>
      <c r="J38" s="180"/>
      <c r="K38" s="179"/>
      <c r="L38" s="180"/>
      <c r="M38" s="179"/>
      <c r="N38" s="180"/>
      <c r="O38" s="179"/>
      <c r="P38" s="180"/>
      <c r="Q38" s="179"/>
      <c r="R38" s="180"/>
      <c r="S38" s="179"/>
      <c r="T38" s="180"/>
      <c r="U38" s="179"/>
      <c r="V38" s="180"/>
      <c r="W38" s="179"/>
      <c r="X38" s="180"/>
      <c r="Y38" s="179"/>
      <c r="Z38" s="180"/>
      <c r="AA38" s="179"/>
      <c r="AB38" s="180"/>
      <c r="AF38" s="200" t="s">
        <v>1481</v>
      </c>
    </row>
    <row r="39" spans="1:32" ht="15" customHeight="1" thickBot="1">
      <c r="A39">
        <v>1</v>
      </c>
      <c r="B39" s="1005" t="str">
        <f>'06.01-SPDA'!$B$25</f>
        <v>06.01.500.01</v>
      </c>
      <c r="C39" s="1006" t="str">
        <f>'06.01-SPDA'!$C$25</f>
        <v>CABO DE ALUMINIO NU, 70mm, 2/0 AWG, FIXADO EM ALVENRIA COM FIXADOR UNIVERSAL - FORNECIMENTO E INSTALAÇÃO</v>
      </c>
      <c r="D39" s="1075">
        <f>'06.01-SPDA'!$H$25</f>
        <v>0</v>
      </c>
      <c r="E39" s="175"/>
      <c r="F39" s="161">
        <f>$E$39*$D$39</f>
        <v>0</v>
      </c>
      <c r="G39" s="176"/>
      <c r="H39" s="167">
        <f>$G$39*$D$39</f>
        <v>0</v>
      </c>
      <c r="I39" s="176"/>
      <c r="J39" s="167">
        <f>$I$39*$D$39</f>
        <v>0</v>
      </c>
      <c r="K39" s="176"/>
      <c r="L39" s="167">
        <f>$K$39*$D$39</f>
        <v>0</v>
      </c>
      <c r="M39" s="176"/>
      <c r="N39" s="167">
        <f>$M$39*$D$39</f>
        <v>0</v>
      </c>
      <c r="O39" s="176"/>
      <c r="P39" s="167">
        <f>$O$39*$D$39</f>
        <v>0</v>
      </c>
      <c r="Q39" s="176"/>
      <c r="R39" s="167">
        <f>$Q$39*$D$39</f>
        <v>0</v>
      </c>
      <c r="S39" s="176"/>
      <c r="T39" s="167">
        <f>$S$39*$D$39</f>
        <v>0</v>
      </c>
      <c r="U39" s="176">
        <v>0.2</v>
      </c>
      <c r="V39" s="167">
        <f>$U$39*$D$39</f>
        <v>0</v>
      </c>
      <c r="W39" s="176">
        <v>0.2</v>
      </c>
      <c r="X39" s="167">
        <f>$W$39*$D$39</f>
        <v>0</v>
      </c>
      <c r="Y39" s="176">
        <v>0.3</v>
      </c>
      <c r="Z39" s="167">
        <f>$Y$39*$D$39</f>
        <v>0</v>
      </c>
      <c r="AA39" s="176">
        <v>0.3</v>
      </c>
      <c r="AB39" s="167">
        <f>$AA$39*$D$39</f>
        <v>0</v>
      </c>
      <c r="AF39" t="s">
        <v>1483</v>
      </c>
    </row>
    <row r="40" spans="1:32" ht="15" customHeight="1" thickBot="1">
      <c r="A40">
        <v>2</v>
      </c>
      <c r="B40" s="1005"/>
      <c r="C40" s="1006"/>
      <c r="D40" s="1075"/>
      <c r="E40" s="162">
        <f>$E$39</f>
        <v>0</v>
      </c>
      <c r="F40" s="163">
        <f>$F$39</f>
        <v>0</v>
      </c>
      <c r="G40" s="164">
        <f>$G$39+$E$40</f>
        <v>0</v>
      </c>
      <c r="H40" s="165">
        <f>$H$39+$F$40</f>
        <v>0</v>
      </c>
      <c r="I40" s="164">
        <f>$I$39+$G$40</f>
        <v>0</v>
      </c>
      <c r="J40" s="165">
        <f>$J$39+$H$40</f>
        <v>0</v>
      </c>
      <c r="K40" s="164">
        <f>$K$39+$I$40</f>
        <v>0</v>
      </c>
      <c r="L40" s="165">
        <f>$L$39+$J$40</f>
        <v>0</v>
      </c>
      <c r="M40" s="164">
        <f>$M$39+$K$40</f>
        <v>0</v>
      </c>
      <c r="N40" s="165">
        <f>$N$39+$L$40</f>
        <v>0</v>
      </c>
      <c r="O40" s="164">
        <f>$O$39+$M$40</f>
        <v>0</v>
      </c>
      <c r="P40" s="165">
        <f>$P$39+$N$40</f>
        <v>0</v>
      </c>
      <c r="Q40" s="164">
        <f>$Q$39+$O$40</f>
        <v>0</v>
      </c>
      <c r="R40" s="165">
        <f>$R$39+$P$40</f>
        <v>0</v>
      </c>
      <c r="S40" s="164">
        <f>$S$39+$Q$40</f>
        <v>0</v>
      </c>
      <c r="T40" s="165">
        <f>$T$39+$R$40</f>
        <v>0</v>
      </c>
      <c r="U40" s="164">
        <f>$U$39+$S$40</f>
        <v>0.2</v>
      </c>
      <c r="V40" s="165">
        <f>$V$39+$T$40</f>
        <v>0</v>
      </c>
      <c r="W40" s="164">
        <f>$W$39+$U$40</f>
        <v>0.4</v>
      </c>
      <c r="X40" s="165">
        <f>$X$39+$V$40</f>
        <v>0</v>
      </c>
      <c r="Y40" s="164">
        <f>$Y$39+$W$40</f>
        <v>0.7</v>
      </c>
      <c r="Z40" s="165">
        <f>$Z$39+$X$40</f>
        <v>0</v>
      </c>
      <c r="AA40" s="164">
        <f>$AA$39+$Y$40</f>
        <v>1</v>
      </c>
      <c r="AB40" s="165">
        <f>$AB$39+$Z$40</f>
        <v>0</v>
      </c>
    </row>
    <row r="41" spans="1:32" ht="15" customHeight="1" thickBot="1">
      <c r="A41">
        <v>1</v>
      </c>
      <c r="B41" s="1005" t="str">
        <f>'06.01-SPDA'!$B$26</f>
        <v>06.01.500.02</v>
      </c>
      <c r="C41" s="1006" t="str">
        <f>'06.01-SPDA'!$C$26</f>
        <v>CONDUTOR ISOLADO DE COBRE 50 mm², TENSÃO DE IMPULSO 100kV, CONFORME REQUISITOS NBR 5419/2015, 3,5 METROS - FORNECIMENTO E INSTALAÇÃO</v>
      </c>
      <c r="D41" s="1075">
        <f>'06.01-SPDA'!$H$26</f>
        <v>0</v>
      </c>
      <c r="E41" s="175"/>
      <c r="F41" s="161">
        <f>$E$41*$D$41</f>
        <v>0</v>
      </c>
      <c r="G41" s="176"/>
      <c r="H41" s="167">
        <f>$G$41*$D$41</f>
        <v>0</v>
      </c>
      <c r="I41" s="176"/>
      <c r="J41" s="167">
        <f>$I$41*$D$41</f>
        <v>0</v>
      </c>
      <c r="K41" s="176"/>
      <c r="L41" s="167">
        <f>$K$41*$D$41</f>
        <v>0</v>
      </c>
      <c r="M41" s="176"/>
      <c r="N41" s="167">
        <f>$M$41*$D$41</f>
        <v>0</v>
      </c>
      <c r="O41" s="176"/>
      <c r="P41" s="167">
        <f>$O$41*$D$41</f>
        <v>0</v>
      </c>
      <c r="Q41" s="176"/>
      <c r="R41" s="167">
        <f>$Q$41*$D$41</f>
        <v>0</v>
      </c>
      <c r="S41" s="176"/>
      <c r="T41" s="167">
        <f>$S$41*$D$41</f>
        <v>0</v>
      </c>
      <c r="U41" s="176">
        <v>0.2</v>
      </c>
      <c r="V41" s="167">
        <f>$U$41*$D$41</f>
        <v>0</v>
      </c>
      <c r="W41" s="176">
        <v>0.2</v>
      </c>
      <c r="X41" s="167">
        <f>$W$41*$D$41</f>
        <v>0</v>
      </c>
      <c r="Y41" s="176">
        <v>0.3</v>
      </c>
      <c r="Z41" s="167">
        <f>$Y$41*$D$41</f>
        <v>0</v>
      </c>
      <c r="AA41" s="176">
        <v>0.3</v>
      </c>
      <c r="AB41" s="167">
        <f>$AA$41*$D$41</f>
        <v>0</v>
      </c>
      <c r="AF41" t="s">
        <v>1485</v>
      </c>
    </row>
    <row r="42" spans="1:32" ht="15" customHeight="1" thickBot="1">
      <c r="A42">
        <v>2</v>
      </c>
      <c r="B42" s="1005"/>
      <c r="C42" s="1006"/>
      <c r="D42" s="1075"/>
      <c r="E42" s="162">
        <f>$E$41</f>
        <v>0</v>
      </c>
      <c r="F42" s="163">
        <f>$F$41</f>
        <v>0</v>
      </c>
      <c r="G42" s="164">
        <f>$G$41+$E$42</f>
        <v>0</v>
      </c>
      <c r="H42" s="165">
        <f>$H$41+$F$42</f>
        <v>0</v>
      </c>
      <c r="I42" s="164">
        <f>$I$41+$G$42</f>
        <v>0</v>
      </c>
      <c r="J42" s="165">
        <f>$J$41+$H$42</f>
        <v>0</v>
      </c>
      <c r="K42" s="164">
        <f>$K$41+$I$42</f>
        <v>0</v>
      </c>
      <c r="L42" s="165">
        <f>$L$41+$J$42</f>
        <v>0</v>
      </c>
      <c r="M42" s="164">
        <f>$M$41+$K$42</f>
        <v>0</v>
      </c>
      <c r="N42" s="165">
        <f>$N$41+$L$42</f>
        <v>0</v>
      </c>
      <c r="O42" s="164">
        <f>$O$41+$M$42</f>
        <v>0</v>
      </c>
      <c r="P42" s="165">
        <f>$P$41+$N$42</f>
        <v>0</v>
      </c>
      <c r="Q42" s="164">
        <f>$Q$41+$O$42</f>
        <v>0</v>
      </c>
      <c r="R42" s="165">
        <f>$R$41+$P$42</f>
        <v>0</v>
      </c>
      <c r="S42" s="164">
        <f>$S$41+$Q$42</f>
        <v>0</v>
      </c>
      <c r="T42" s="165">
        <f>$T$41+$R$42</f>
        <v>0</v>
      </c>
      <c r="U42" s="164">
        <f>$U$41+$S$42</f>
        <v>0.2</v>
      </c>
      <c r="V42" s="165">
        <f>$V$41+$T$42</f>
        <v>0</v>
      </c>
      <c r="W42" s="164">
        <f>$W$41+$U$42</f>
        <v>0.4</v>
      </c>
      <c r="X42" s="165">
        <f>$X$41+$V$42</f>
        <v>0</v>
      </c>
      <c r="Y42" s="164">
        <f>$Y$41+$W$42</f>
        <v>0.7</v>
      </c>
      <c r="Z42" s="165">
        <f>$Z$41+$X$42</f>
        <v>0</v>
      </c>
      <c r="AA42" s="164">
        <f>$AA$41+$Y$42</f>
        <v>1</v>
      </c>
      <c r="AB42" s="165">
        <f>$AB$41+$Z$42</f>
        <v>0</v>
      </c>
    </row>
    <row r="43" spans="1:32" ht="15" customHeight="1" thickBot="1">
      <c r="A43">
        <v>1</v>
      </c>
      <c r="B43" s="1005" t="str">
        <f>'06.01-SPDA'!$B$27</f>
        <v>06.01.500.03</v>
      </c>
      <c r="C43" s="1006" t="str">
        <f>'06.01-SPDA'!$C$27</f>
        <v xml:space="preserve">BARRA CHATA DE ALUMÍNIO 7/8" X 1/8" INSTALADA COM BUCHA E PARAFUSO EM ALVENARIA, INCLUSIVE EMENDAS, PARA MALHA SPDA - FORNECIMENTO E INSTALAÇÃO </v>
      </c>
      <c r="D43" s="1075">
        <f>'06.01-SPDA'!$H$27</f>
        <v>0</v>
      </c>
      <c r="E43" s="175"/>
      <c r="F43" s="161">
        <f>$E$43*$D$43</f>
        <v>0</v>
      </c>
      <c r="G43" s="176"/>
      <c r="H43" s="167">
        <f>$G$43*$D$43</f>
        <v>0</v>
      </c>
      <c r="I43" s="176"/>
      <c r="J43" s="167">
        <f>$I$43*$D$43</f>
        <v>0</v>
      </c>
      <c r="K43" s="176"/>
      <c r="L43" s="167">
        <f>$K$43*$D$43</f>
        <v>0</v>
      </c>
      <c r="M43" s="176"/>
      <c r="N43" s="167">
        <f>$M$43*$D$43</f>
        <v>0</v>
      </c>
      <c r="O43" s="176"/>
      <c r="P43" s="167">
        <f>$O$43*$D$43</f>
        <v>0</v>
      </c>
      <c r="Q43" s="176"/>
      <c r="R43" s="167">
        <f>$Q$43*$D$43</f>
        <v>0</v>
      </c>
      <c r="S43" s="176"/>
      <c r="T43" s="167">
        <f>$S$43*$D$43</f>
        <v>0</v>
      </c>
      <c r="U43" s="176">
        <v>0.2</v>
      </c>
      <c r="V43" s="167">
        <f>$U$43*$D$43</f>
        <v>0</v>
      </c>
      <c r="W43" s="176">
        <v>0.2</v>
      </c>
      <c r="X43" s="167">
        <f>$W$43*$D$43</f>
        <v>0</v>
      </c>
      <c r="Y43" s="176">
        <v>0.3</v>
      </c>
      <c r="Z43" s="167">
        <f>$Y$43*$D$43</f>
        <v>0</v>
      </c>
      <c r="AA43" s="176">
        <v>0.3</v>
      </c>
      <c r="AB43" s="167">
        <f>$AA$43*$D$43</f>
        <v>0</v>
      </c>
      <c r="AF43" t="s">
        <v>1487</v>
      </c>
    </row>
    <row r="44" spans="1:32" ht="15" customHeight="1" thickBot="1">
      <c r="A44">
        <v>2</v>
      </c>
      <c r="B44" s="1005"/>
      <c r="C44" s="1006"/>
      <c r="D44" s="1075"/>
      <c r="E44" s="162">
        <f>$E$43</f>
        <v>0</v>
      </c>
      <c r="F44" s="163">
        <f>$F$43</f>
        <v>0</v>
      </c>
      <c r="G44" s="164">
        <f>$G$43+$E$44</f>
        <v>0</v>
      </c>
      <c r="H44" s="165">
        <f>$H$43+$F$44</f>
        <v>0</v>
      </c>
      <c r="I44" s="164">
        <f>$I$43+$G$44</f>
        <v>0</v>
      </c>
      <c r="J44" s="165">
        <f>$J$43+$H$44</f>
        <v>0</v>
      </c>
      <c r="K44" s="164">
        <f>$K$43+$I$44</f>
        <v>0</v>
      </c>
      <c r="L44" s="165">
        <f>$L$43+$J$44</f>
        <v>0</v>
      </c>
      <c r="M44" s="164">
        <f>$M$43+$K$44</f>
        <v>0</v>
      </c>
      <c r="N44" s="165">
        <f>$N$43+$L$44</f>
        <v>0</v>
      </c>
      <c r="O44" s="164">
        <f>$O$43+$M$44</f>
        <v>0</v>
      </c>
      <c r="P44" s="165">
        <f>$P$43+$N$44</f>
        <v>0</v>
      </c>
      <c r="Q44" s="164">
        <f>$Q$43+$O$44</f>
        <v>0</v>
      </c>
      <c r="R44" s="165">
        <f>$R$43+$P$44</f>
        <v>0</v>
      </c>
      <c r="S44" s="164">
        <f>$S$43+$Q$44</f>
        <v>0</v>
      </c>
      <c r="T44" s="165">
        <f>$T$43+$R$44</f>
        <v>0</v>
      </c>
      <c r="U44" s="164">
        <f>$U$43+$S$44</f>
        <v>0.2</v>
      </c>
      <c r="V44" s="165">
        <f>$V$43+$T$44</f>
        <v>0</v>
      </c>
      <c r="W44" s="164">
        <f>$W$43+$U$44</f>
        <v>0.4</v>
      </c>
      <c r="X44" s="165">
        <f>$X$43+$V$44</f>
        <v>0</v>
      </c>
      <c r="Y44" s="164">
        <f>$Y$43+$W$44</f>
        <v>0.7</v>
      </c>
      <c r="Z44" s="165">
        <f>$Z$43+$X$44</f>
        <v>0</v>
      </c>
      <c r="AA44" s="164">
        <f>$AA$43+$Y$44</f>
        <v>1</v>
      </c>
      <c r="AB44" s="165">
        <f>$AB$43+$Z$44</f>
        <v>0</v>
      </c>
    </row>
    <row r="45" spans="1:32" ht="15" customHeight="1" thickBot="1">
      <c r="A45">
        <v>1</v>
      </c>
      <c r="B45" s="1005" t="str">
        <f>'06.01-SPDA'!$B$28</f>
        <v>06.01.500.04</v>
      </c>
      <c r="C45" s="1006" t="str">
        <f>'06.01-SPDA'!$C$28</f>
        <v>CAIXA DE INSPEÇÃO DE SPDA SUSPENSA COM CONEXTOR METÁLICO PARA MEDIÇÃO - FORNECIMENTO E INSTALAÇÃO</v>
      </c>
      <c r="D45" s="1075">
        <f>'06.01-SPDA'!$H$28</f>
        <v>0</v>
      </c>
      <c r="E45" s="175"/>
      <c r="F45" s="161">
        <f>$E$45*$D$45</f>
        <v>0</v>
      </c>
      <c r="G45" s="176"/>
      <c r="H45" s="167">
        <f>$G$45*$D$45</f>
        <v>0</v>
      </c>
      <c r="I45" s="176"/>
      <c r="J45" s="167">
        <f>$I$45*$D$45</f>
        <v>0</v>
      </c>
      <c r="K45" s="176"/>
      <c r="L45" s="167">
        <f>$K$45*$D$45</f>
        <v>0</v>
      </c>
      <c r="M45" s="176"/>
      <c r="N45" s="167">
        <f>$M$45*$D$45</f>
        <v>0</v>
      </c>
      <c r="O45" s="176"/>
      <c r="P45" s="167">
        <f>$O$45*$D$45</f>
        <v>0</v>
      </c>
      <c r="Q45" s="176"/>
      <c r="R45" s="167">
        <f>$Q$45*$D$45</f>
        <v>0</v>
      </c>
      <c r="S45" s="176"/>
      <c r="T45" s="167">
        <f>$S$45*$D$45</f>
        <v>0</v>
      </c>
      <c r="U45" s="176">
        <v>0.2</v>
      </c>
      <c r="V45" s="167">
        <f>$U$45*$D$45</f>
        <v>0</v>
      </c>
      <c r="W45" s="176">
        <v>0.2</v>
      </c>
      <c r="X45" s="167">
        <f>$W$45*$D$45</f>
        <v>0</v>
      </c>
      <c r="Y45" s="176">
        <v>0.3</v>
      </c>
      <c r="Z45" s="167">
        <f>$Y$45*$D$45</f>
        <v>0</v>
      </c>
      <c r="AA45" s="176">
        <v>0.3</v>
      </c>
      <c r="AB45" s="167">
        <f>$AA$45*$D$45</f>
        <v>0</v>
      </c>
      <c r="AF45" t="s">
        <v>1489</v>
      </c>
    </row>
    <row r="46" spans="1:32" ht="15" customHeight="1" thickBot="1">
      <c r="A46">
        <v>2</v>
      </c>
      <c r="B46" s="1005"/>
      <c r="C46" s="1006"/>
      <c r="D46" s="1075"/>
      <c r="E46" s="162">
        <f>$E$45</f>
        <v>0</v>
      </c>
      <c r="F46" s="163">
        <f>$F$45</f>
        <v>0</v>
      </c>
      <c r="G46" s="164">
        <f>$G$45+$E$46</f>
        <v>0</v>
      </c>
      <c r="H46" s="165">
        <f>$H$45+$F$46</f>
        <v>0</v>
      </c>
      <c r="I46" s="164">
        <f>$I$45+$G$46</f>
        <v>0</v>
      </c>
      <c r="J46" s="165">
        <f>$J$45+$H$46</f>
        <v>0</v>
      </c>
      <c r="K46" s="164">
        <f>$K$45+$I$46</f>
        <v>0</v>
      </c>
      <c r="L46" s="165">
        <f>$L$45+$J$46</f>
        <v>0</v>
      </c>
      <c r="M46" s="164">
        <f>$M$45+$K$46</f>
        <v>0</v>
      </c>
      <c r="N46" s="165">
        <f>$N$45+$L$46</f>
        <v>0</v>
      </c>
      <c r="O46" s="164">
        <f>$O$45+$M$46</f>
        <v>0</v>
      </c>
      <c r="P46" s="165">
        <f>$P$45+$N$46</f>
        <v>0</v>
      </c>
      <c r="Q46" s="164">
        <f>$Q$45+$O$46</f>
        <v>0</v>
      </c>
      <c r="R46" s="165">
        <f>$R$45+$P$46</f>
        <v>0</v>
      </c>
      <c r="S46" s="164">
        <f>$S$45+$Q$46</f>
        <v>0</v>
      </c>
      <c r="T46" s="165">
        <f>$T$45+$R$46</f>
        <v>0</v>
      </c>
      <c r="U46" s="164">
        <f>$U$45+$S$46</f>
        <v>0.2</v>
      </c>
      <c r="V46" s="165">
        <f>$V$45+$T$46</f>
        <v>0</v>
      </c>
      <c r="W46" s="164">
        <f>$W$45+$U$46</f>
        <v>0.4</v>
      </c>
      <c r="X46" s="165">
        <f>$X$45+$V$46</f>
        <v>0</v>
      </c>
      <c r="Y46" s="164">
        <f>$Y$45+$W$46</f>
        <v>0.7</v>
      </c>
      <c r="Z46" s="165">
        <f>$Z$45+$X$46</f>
        <v>0</v>
      </c>
      <c r="AA46" s="164">
        <f>$AA$45+$Y$46</f>
        <v>1</v>
      </c>
      <c r="AB46" s="165">
        <f>$AB$45+$Z$46</f>
        <v>0</v>
      </c>
    </row>
    <row r="47" spans="1:32" ht="15" customHeight="1" thickBot="1">
      <c r="A47">
        <v>1</v>
      </c>
      <c r="B47" s="1005" t="str">
        <f>'06.01-SPDA'!$B$29</f>
        <v>06.01.500.05</v>
      </c>
      <c r="C47" s="1006" t="str">
        <f>'06.01-SPDA'!$C$29</f>
        <v>ELETRODUTO RÍGIDO ROSCÁVEL, PVC, DN 40 MM (1 1/4"), PARA CIRCUITOS TERMINAIS, INSTALADO EM PAREDE - FORNECIMENTO E INSTALAÇÃO. AF_03/2023</v>
      </c>
      <c r="D47" s="1075">
        <f>'06.01-SPDA'!$H$29</f>
        <v>0</v>
      </c>
      <c r="E47" s="175"/>
      <c r="F47" s="161">
        <f>$E$47*$D$47</f>
        <v>0</v>
      </c>
      <c r="G47" s="176"/>
      <c r="H47" s="167">
        <f>$G$47*$D$47</f>
        <v>0</v>
      </c>
      <c r="I47" s="176"/>
      <c r="J47" s="167">
        <f>$I$47*$D$47</f>
        <v>0</v>
      </c>
      <c r="K47" s="176"/>
      <c r="L47" s="167">
        <f>$K$47*$D$47</f>
        <v>0</v>
      </c>
      <c r="M47" s="176"/>
      <c r="N47" s="167">
        <f>$M$47*$D$47</f>
        <v>0</v>
      </c>
      <c r="O47" s="176"/>
      <c r="P47" s="167">
        <f>$O$47*$D$47</f>
        <v>0</v>
      </c>
      <c r="Q47" s="176"/>
      <c r="R47" s="167">
        <f>$Q$47*$D$47</f>
        <v>0</v>
      </c>
      <c r="S47" s="176"/>
      <c r="T47" s="167">
        <f>$S$47*$D$47</f>
        <v>0</v>
      </c>
      <c r="U47" s="176">
        <v>0.2</v>
      </c>
      <c r="V47" s="167">
        <f>$U$47*$D$47</f>
        <v>0</v>
      </c>
      <c r="W47" s="176">
        <v>0.2</v>
      </c>
      <c r="X47" s="167">
        <f>$W$47*$D$47</f>
        <v>0</v>
      </c>
      <c r="Y47" s="176">
        <v>0.3</v>
      </c>
      <c r="Z47" s="167">
        <f>$Y$47*$D$47</f>
        <v>0</v>
      </c>
      <c r="AA47" s="176">
        <v>0.3</v>
      </c>
      <c r="AB47" s="167">
        <f>$AA$47*$D$47</f>
        <v>0</v>
      </c>
      <c r="AF47" t="s">
        <v>1491</v>
      </c>
    </row>
    <row r="48" spans="1:32" ht="15" customHeight="1" thickBot="1">
      <c r="A48">
        <v>2</v>
      </c>
      <c r="B48" s="1005"/>
      <c r="C48" s="1006"/>
      <c r="D48" s="1075"/>
      <c r="E48" s="162">
        <f>$E$47</f>
        <v>0</v>
      </c>
      <c r="F48" s="163">
        <f>$F$47</f>
        <v>0</v>
      </c>
      <c r="G48" s="164">
        <f>$G$47+$E$48</f>
        <v>0</v>
      </c>
      <c r="H48" s="165">
        <f>$H$47+$F$48</f>
        <v>0</v>
      </c>
      <c r="I48" s="164">
        <f>$I$47+$G$48</f>
        <v>0</v>
      </c>
      <c r="J48" s="165">
        <f>$J$47+$H$48</f>
        <v>0</v>
      </c>
      <c r="K48" s="164">
        <f>$K$47+$I$48</f>
        <v>0</v>
      </c>
      <c r="L48" s="165">
        <f>$L$47+$J$48</f>
        <v>0</v>
      </c>
      <c r="M48" s="164">
        <f>$M$47+$K$48</f>
        <v>0</v>
      </c>
      <c r="N48" s="165">
        <f>$N$47+$L$48</f>
        <v>0</v>
      </c>
      <c r="O48" s="164">
        <f>$O$47+$M$48</f>
        <v>0</v>
      </c>
      <c r="P48" s="165">
        <f>$P$47+$N$48</f>
        <v>0</v>
      </c>
      <c r="Q48" s="164">
        <f>$Q$47+$O$48</f>
        <v>0</v>
      </c>
      <c r="R48" s="165">
        <f>$R$47+$P$48</f>
        <v>0</v>
      </c>
      <c r="S48" s="164">
        <f>$S$47+$Q$48</f>
        <v>0</v>
      </c>
      <c r="T48" s="165">
        <f>$T$47+$R$48</f>
        <v>0</v>
      </c>
      <c r="U48" s="164">
        <f>$U$47+$S$48</f>
        <v>0.2</v>
      </c>
      <c r="V48" s="165">
        <f>$V$47+$T$48</f>
        <v>0</v>
      </c>
      <c r="W48" s="164">
        <f>$W$47+$U$48</f>
        <v>0.4</v>
      </c>
      <c r="X48" s="165">
        <f>$X$47+$V$48</f>
        <v>0</v>
      </c>
      <c r="Y48" s="164">
        <f>$Y$47+$W$48</f>
        <v>0.7</v>
      </c>
      <c r="Z48" s="165">
        <f>$Z$47+$X$48</f>
        <v>0</v>
      </c>
      <c r="AA48" s="164">
        <f>$AA$47+$Y$48</f>
        <v>1</v>
      </c>
      <c r="AB48" s="165">
        <f>$AB$47+$Z$48</f>
        <v>0</v>
      </c>
    </row>
    <row r="49" spans="1:32" ht="15" customHeight="1" thickBot="1">
      <c r="A49">
        <v>1</v>
      </c>
      <c r="B49" s="1005" t="str">
        <f>'06.01-SPDA'!$B$30</f>
        <v>06.01.500.06</v>
      </c>
      <c r="C49" s="1006" t="str">
        <f>'06.01-SPDA'!$C$30</f>
        <v>PLACA DE SINALIZAÇÃO EM PVC - FORNECIMENTO E INSTALAÇÃO</v>
      </c>
      <c r="D49" s="1075">
        <f>'06.01-SPDA'!$H$30</f>
        <v>0</v>
      </c>
      <c r="E49" s="175"/>
      <c r="F49" s="161">
        <f>$E$49*$D$49</f>
        <v>0</v>
      </c>
      <c r="G49" s="176"/>
      <c r="H49" s="167">
        <f>$G$49*$D$49</f>
        <v>0</v>
      </c>
      <c r="I49" s="176"/>
      <c r="J49" s="167">
        <f>$I$49*$D$49</f>
        <v>0</v>
      </c>
      <c r="K49" s="176"/>
      <c r="L49" s="167">
        <f>$K$49*$D$49</f>
        <v>0</v>
      </c>
      <c r="M49" s="176"/>
      <c r="N49" s="167">
        <f>$M$49*$D$49</f>
        <v>0</v>
      </c>
      <c r="O49" s="176"/>
      <c r="P49" s="167">
        <f>$O$49*$D$49</f>
        <v>0</v>
      </c>
      <c r="Q49" s="176"/>
      <c r="R49" s="167">
        <f>$Q$49*$D$49</f>
        <v>0</v>
      </c>
      <c r="S49" s="176"/>
      <c r="T49" s="167">
        <f>$S$49*$D$49</f>
        <v>0</v>
      </c>
      <c r="U49" s="176">
        <v>0.2</v>
      </c>
      <c r="V49" s="167">
        <f>$U$49*$D$49</f>
        <v>0</v>
      </c>
      <c r="W49" s="176">
        <v>0.2</v>
      </c>
      <c r="X49" s="167">
        <f>$W$49*$D$49</f>
        <v>0</v>
      </c>
      <c r="Y49" s="176">
        <v>0.3</v>
      </c>
      <c r="Z49" s="167">
        <f>$Y$49*$D$49</f>
        <v>0</v>
      </c>
      <c r="AA49" s="176">
        <v>0.3</v>
      </c>
      <c r="AB49" s="167">
        <f>$AA$49*$D$49</f>
        <v>0</v>
      </c>
      <c r="AF49" t="s">
        <v>1492</v>
      </c>
    </row>
    <row r="50" spans="1:32" ht="15" customHeight="1" thickBot="1">
      <c r="A50">
        <v>2</v>
      </c>
      <c r="B50" s="1005"/>
      <c r="C50" s="1006"/>
      <c r="D50" s="1075"/>
      <c r="E50" s="162">
        <f>$E$49</f>
        <v>0</v>
      </c>
      <c r="F50" s="163">
        <f>$F$49</f>
        <v>0</v>
      </c>
      <c r="G50" s="164">
        <f>$G$49+$E$50</f>
        <v>0</v>
      </c>
      <c r="H50" s="165">
        <f>$H$49+$F$50</f>
        <v>0</v>
      </c>
      <c r="I50" s="164">
        <f>$I$49+$G$50</f>
        <v>0</v>
      </c>
      <c r="J50" s="165">
        <f>$J$49+$H$50</f>
        <v>0</v>
      </c>
      <c r="K50" s="164">
        <f>$K$49+$I$50</f>
        <v>0</v>
      </c>
      <c r="L50" s="165">
        <f>$L$49+$J$50</f>
        <v>0</v>
      </c>
      <c r="M50" s="164">
        <f>$M$49+$K$50</f>
        <v>0</v>
      </c>
      <c r="N50" s="165">
        <f>$N$49+$L$50</f>
        <v>0</v>
      </c>
      <c r="O50" s="164">
        <f>$O$49+$M$50</f>
        <v>0</v>
      </c>
      <c r="P50" s="165">
        <f>$P$49+$N$50</f>
        <v>0</v>
      </c>
      <c r="Q50" s="164">
        <f>$Q$49+$O$50</f>
        <v>0</v>
      </c>
      <c r="R50" s="165">
        <f>$R$49+$P$50</f>
        <v>0</v>
      </c>
      <c r="S50" s="164">
        <f>$S$49+$Q$50</f>
        <v>0</v>
      </c>
      <c r="T50" s="165">
        <f>$T$49+$R$50</f>
        <v>0</v>
      </c>
      <c r="U50" s="164">
        <f>$U$49+$S$50</f>
        <v>0.2</v>
      </c>
      <c r="V50" s="165">
        <f>$V$49+$T$50</f>
        <v>0</v>
      </c>
      <c r="W50" s="164">
        <f>$W$49+$U$50</f>
        <v>0.4</v>
      </c>
      <c r="X50" s="165">
        <f>$X$49+$V$50</f>
        <v>0</v>
      </c>
      <c r="Y50" s="164">
        <f>$Y$49+$W$50</f>
        <v>0.7</v>
      </c>
      <c r="Z50" s="165">
        <f>$Z$49+$X$50</f>
        <v>0</v>
      </c>
      <c r="AA50" s="164">
        <f>$AA$49+$Y$50</f>
        <v>1</v>
      </c>
      <c r="AB50" s="165">
        <f>$AB$49+$Z$50</f>
        <v>0</v>
      </c>
    </row>
    <row r="51" spans="1:32" ht="15" customHeight="1" thickBot="1">
      <c r="B51" s="76" t="str">
        <f>'06.01-SPDA'!$B$31</f>
        <v>06.01.500</v>
      </c>
      <c r="C51" s="104" t="str">
        <f>'06.01-SPDA'!$C$31</f>
        <v>Aterramento e Proteção Contra Descargas Atmosféricas - Aterramento</v>
      </c>
      <c r="D51" s="106">
        <f>'06.01-SPDA'!$H$31</f>
        <v>0</v>
      </c>
      <c r="E51" s="177"/>
      <c r="F51" s="178"/>
      <c r="G51" s="179"/>
      <c r="H51" s="180"/>
      <c r="I51" s="179"/>
      <c r="J51" s="180"/>
      <c r="K51" s="179"/>
      <c r="L51" s="180"/>
      <c r="M51" s="179"/>
      <c r="N51" s="180"/>
      <c r="O51" s="179"/>
      <c r="P51" s="180"/>
      <c r="Q51" s="179"/>
      <c r="R51" s="180"/>
      <c r="S51" s="179"/>
      <c r="T51" s="180"/>
      <c r="U51" s="179"/>
      <c r="V51" s="180"/>
      <c r="W51" s="179"/>
      <c r="X51" s="180"/>
      <c r="Y51" s="179"/>
      <c r="Z51" s="180"/>
      <c r="AA51" s="179"/>
      <c r="AB51" s="180"/>
      <c r="AF51" s="200" t="s">
        <v>1493</v>
      </c>
    </row>
    <row r="52" spans="1:32" ht="15" customHeight="1" thickBot="1">
      <c r="A52">
        <v>1</v>
      </c>
      <c r="B52" s="1005" t="str">
        <f>'06.01-SPDA'!$B$32</f>
        <v>06.01.500.01</v>
      </c>
      <c r="C52" s="1006" t="str">
        <f>'06.01-SPDA'!$C$32</f>
        <v>DEMOLIÇÃO, ESCAVAÇÃO E RECOMPOSIÇÃO MANUAL DE VALA PARA ATERRAMENTO, INCLUSIVE LASTRO DE BRITA, REATERRO E COMPACTAÇÃO E RECOMPOSIÇÃO DE PISO DE PEDRA, DIMENSÕES (LxA) 0,30x0,70 m</v>
      </c>
      <c r="D52" s="1075">
        <f>'06.01-SPDA'!$H$32</f>
        <v>0</v>
      </c>
      <c r="E52" s="175"/>
      <c r="F52" s="161">
        <f>$E$52*$D$52</f>
        <v>0</v>
      </c>
      <c r="G52" s="176"/>
      <c r="H52" s="167">
        <f>$G$52*$D$52</f>
        <v>0</v>
      </c>
      <c r="I52" s="176"/>
      <c r="J52" s="167">
        <f>$I$52*$D$52</f>
        <v>0</v>
      </c>
      <c r="K52" s="176"/>
      <c r="L52" s="167">
        <f>$K$52*$D$52</f>
        <v>0</v>
      </c>
      <c r="M52" s="176"/>
      <c r="N52" s="167">
        <f>$M$52*$D$52</f>
        <v>0</v>
      </c>
      <c r="O52" s="176"/>
      <c r="P52" s="167">
        <f>$O$52*$D$52</f>
        <v>0</v>
      </c>
      <c r="Q52" s="176"/>
      <c r="R52" s="167">
        <f>$Q$52*$D$52</f>
        <v>0</v>
      </c>
      <c r="S52" s="176">
        <v>0.25</v>
      </c>
      <c r="T52" s="167">
        <f>$S$52*$D$52</f>
        <v>0</v>
      </c>
      <c r="U52" s="176">
        <v>0.25</v>
      </c>
      <c r="V52" s="167">
        <f>$U$52*$D$52</f>
        <v>0</v>
      </c>
      <c r="W52" s="176">
        <v>0.25</v>
      </c>
      <c r="X52" s="167">
        <f>$W$52*$D$52</f>
        <v>0</v>
      </c>
      <c r="Y52" s="176">
        <v>0.25</v>
      </c>
      <c r="Z52" s="167">
        <f>$Y$52*$D$52</f>
        <v>0</v>
      </c>
      <c r="AA52" s="176"/>
      <c r="AB52" s="167">
        <f>$AA$52*$D$52</f>
        <v>0</v>
      </c>
      <c r="AF52" t="s">
        <v>1495</v>
      </c>
    </row>
    <row r="53" spans="1:32" ht="15" customHeight="1" thickBot="1">
      <c r="A53">
        <v>2</v>
      </c>
      <c r="B53" s="1005"/>
      <c r="C53" s="1006"/>
      <c r="D53" s="1075"/>
      <c r="E53" s="162">
        <f>$E$52</f>
        <v>0</v>
      </c>
      <c r="F53" s="163">
        <f>$F$52</f>
        <v>0</v>
      </c>
      <c r="G53" s="164">
        <f>$G$52+$E$53</f>
        <v>0</v>
      </c>
      <c r="H53" s="165">
        <f>$H$52+$F$53</f>
        <v>0</v>
      </c>
      <c r="I53" s="164">
        <f>$I$52+$G$53</f>
        <v>0</v>
      </c>
      <c r="J53" s="165">
        <f>$J$52+$H$53</f>
        <v>0</v>
      </c>
      <c r="K53" s="164">
        <f>$K$52+$I$53</f>
        <v>0</v>
      </c>
      <c r="L53" s="165">
        <f>$L$52+$J$53</f>
        <v>0</v>
      </c>
      <c r="M53" s="164">
        <f>$M$52+$K$53</f>
        <v>0</v>
      </c>
      <c r="N53" s="165">
        <f>$N$52+$L$53</f>
        <v>0</v>
      </c>
      <c r="O53" s="164">
        <f>$O$52+$M$53</f>
        <v>0</v>
      </c>
      <c r="P53" s="165">
        <f>$P$52+$N$53</f>
        <v>0</v>
      </c>
      <c r="Q53" s="164">
        <f>$Q$52+$O$53</f>
        <v>0</v>
      </c>
      <c r="R53" s="165">
        <f>$R$52+$P$53</f>
        <v>0</v>
      </c>
      <c r="S53" s="164">
        <f>$S$52+$Q$53</f>
        <v>0.25</v>
      </c>
      <c r="T53" s="165">
        <f>$T$52+$R$53</f>
        <v>0</v>
      </c>
      <c r="U53" s="164">
        <f>$U$52+$S$53</f>
        <v>0.5</v>
      </c>
      <c r="V53" s="165">
        <f>$V$52+$T$53</f>
        <v>0</v>
      </c>
      <c r="W53" s="164">
        <f>$W$52+$U$53</f>
        <v>0.75</v>
      </c>
      <c r="X53" s="165">
        <f>$X$52+$V$53</f>
        <v>0</v>
      </c>
      <c r="Y53" s="164">
        <f>$Y$52+$W$53</f>
        <v>1</v>
      </c>
      <c r="Z53" s="165">
        <f>$Z$52+$X$53</f>
        <v>0</v>
      </c>
      <c r="AA53" s="164">
        <f>$AA$52+$Y$53</f>
        <v>1</v>
      </c>
      <c r="AB53" s="165">
        <f>$AB$52+$Z$53</f>
        <v>0</v>
      </c>
    </row>
    <row r="54" spans="1:32" ht="15" customHeight="1" thickBot="1">
      <c r="A54">
        <v>1</v>
      </c>
      <c r="B54" s="1005" t="str">
        <f>'06.01-SPDA'!$B$33</f>
        <v>06.01.500.02</v>
      </c>
      <c r="C54" s="1006" t="str">
        <f>'06.01-SPDA'!$C$33</f>
        <v>CORDOALHA DE COBRE NU 50 MM², ENTERRADA - FORNECIMENTO E INSTALAÇÃO. AF_08/2023</v>
      </c>
      <c r="D54" s="1075">
        <f>'06.01-SPDA'!$H$33</f>
        <v>0</v>
      </c>
      <c r="E54" s="175"/>
      <c r="F54" s="161">
        <f>$E$54*$D$54</f>
        <v>0</v>
      </c>
      <c r="G54" s="176"/>
      <c r="H54" s="167">
        <f>$G$54*$D$54</f>
        <v>0</v>
      </c>
      <c r="I54" s="176"/>
      <c r="J54" s="167">
        <f>$I$54*$D$54</f>
        <v>0</v>
      </c>
      <c r="K54" s="176"/>
      <c r="L54" s="167">
        <f>$K$54*$D$54</f>
        <v>0</v>
      </c>
      <c r="M54" s="176"/>
      <c r="N54" s="167">
        <f>$M$54*$D$54</f>
        <v>0</v>
      </c>
      <c r="O54" s="176"/>
      <c r="P54" s="167">
        <f>$O$54*$D$54</f>
        <v>0</v>
      </c>
      <c r="Q54" s="176"/>
      <c r="R54" s="167">
        <f>$Q$54*$D$54</f>
        <v>0</v>
      </c>
      <c r="S54" s="176">
        <v>0.25</v>
      </c>
      <c r="T54" s="167">
        <f>$S$54*$D$54</f>
        <v>0</v>
      </c>
      <c r="U54" s="176">
        <v>0.25</v>
      </c>
      <c r="V54" s="167">
        <f>$U$54*$D$54</f>
        <v>0</v>
      </c>
      <c r="W54" s="176">
        <v>0.25</v>
      </c>
      <c r="X54" s="167">
        <f>$W$54*$D$54</f>
        <v>0</v>
      </c>
      <c r="Y54" s="176">
        <v>0.25</v>
      </c>
      <c r="Z54" s="167">
        <f>$Y$54*$D$54</f>
        <v>0</v>
      </c>
      <c r="AA54" s="176"/>
      <c r="AB54" s="167">
        <f>$AA$54*$D$54</f>
        <v>0</v>
      </c>
      <c r="AF54" t="s">
        <v>1497</v>
      </c>
    </row>
    <row r="55" spans="1:32" ht="15" customHeight="1" thickBot="1">
      <c r="A55">
        <v>2</v>
      </c>
      <c r="B55" s="1005"/>
      <c r="C55" s="1006"/>
      <c r="D55" s="1075"/>
      <c r="E55" s="162">
        <f>$E$54</f>
        <v>0</v>
      </c>
      <c r="F55" s="163">
        <f>$F$54</f>
        <v>0</v>
      </c>
      <c r="G55" s="164">
        <f>$G$54+$E$55</f>
        <v>0</v>
      </c>
      <c r="H55" s="165">
        <f>$H$54+$F$55</f>
        <v>0</v>
      </c>
      <c r="I55" s="164">
        <f>$I$54+$G$55</f>
        <v>0</v>
      </c>
      <c r="J55" s="165">
        <f>$J$54+$H$55</f>
        <v>0</v>
      </c>
      <c r="K55" s="164">
        <f>$K$54+$I$55</f>
        <v>0</v>
      </c>
      <c r="L55" s="165">
        <f>$L$54+$J$55</f>
        <v>0</v>
      </c>
      <c r="M55" s="164">
        <f>$M$54+$K$55</f>
        <v>0</v>
      </c>
      <c r="N55" s="165">
        <f>$N$54+$L$55</f>
        <v>0</v>
      </c>
      <c r="O55" s="164">
        <f>$O$54+$M$55</f>
        <v>0</v>
      </c>
      <c r="P55" s="165">
        <f>$P$54+$N$55</f>
        <v>0</v>
      </c>
      <c r="Q55" s="164">
        <f>$Q$54+$O$55</f>
        <v>0</v>
      </c>
      <c r="R55" s="165">
        <f>$R$54+$P$55</f>
        <v>0</v>
      </c>
      <c r="S55" s="164">
        <f>$S$54+$Q$55</f>
        <v>0.25</v>
      </c>
      <c r="T55" s="165">
        <f>$T$54+$R$55</f>
        <v>0</v>
      </c>
      <c r="U55" s="164">
        <f>$U$54+$S$55</f>
        <v>0.5</v>
      </c>
      <c r="V55" s="165">
        <f>$V$54+$T$55</f>
        <v>0</v>
      </c>
      <c r="W55" s="164">
        <f>$W$54+$U$55</f>
        <v>0.75</v>
      </c>
      <c r="X55" s="165">
        <f>$X$54+$V$55</f>
        <v>0</v>
      </c>
      <c r="Y55" s="164">
        <f>$Y$54+$W$55</f>
        <v>1</v>
      </c>
      <c r="Z55" s="165">
        <f>$Z$54+$X$55</f>
        <v>0</v>
      </c>
      <c r="AA55" s="164">
        <f>$AA$54+$Y$55</f>
        <v>1</v>
      </c>
      <c r="AB55" s="165">
        <f>$AB$54+$Z$55</f>
        <v>0</v>
      </c>
    </row>
    <row r="56" spans="1:32" ht="15" customHeight="1" thickBot="1">
      <c r="A56">
        <v>1</v>
      </c>
      <c r="B56" s="1005" t="str">
        <f>'06.01-SPDA'!$B$34</f>
        <v>06.01.500.03</v>
      </c>
      <c r="C56" s="1006" t="str">
        <f>'06.01-SPDA'!$C$34</f>
        <v>CAIXA DE INSPEÇÃO DE ATERRAMENTO/SPDA, 30 CM DE DIÂMETRO EM PVC, COM TAMPA EM FERRO FUNDIDO - FORNECIMENTO E INSTALAÇÃO</v>
      </c>
      <c r="D56" s="1075">
        <f>'06.01-SPDA'!$H$34</f>
        <v>0</v>
      </c>
      <c r="E56" s="175"/>
      <c r="F56" s="161">
        <f>$E$56*$D$56</f>
        <v>0</v>
      </c>
      <c r="G56" s="176"/>
      <c r="H56" s="167">
        <f>$G$56*$D$56</f>
        <v>0</v>
      </c>
      <c r="I56" s="176"/>
      <c r="J56" s="167">
        <f>$I$56*$D$56</f>
        <v>0</v>
      </c>
      <c r="K56" s="176"/>
      <c r="L56" s="167">
        <f>$K$56*$D$56</f>
        <v>0</v>
      </c>
      <c r="M56" s="176"/>
      <c r="N56" s="167">
        <f>$M$56*$D$56</f>
        <v>0</v>
      </c>
      <c r="O56" s="176"/>
      <c r="P56" s="167">
        <f>$O$56*$D$56</f>
        <v>0</v>
      </c>
      <c r="Q56" s="176"/>
      <c r="R56" s="167">
        <f>$Q$56*$D$56</f>
        <v>0</v>
      </c>
      <c r="S56" s="176">
        <v>0.25</v>
      </c>
      <c r="T56" s="167">
        <f>$S$56*$D$56</f>
        <v>0</v>
      </c>
      <c r="U56" s="176">
        <v>0.25</v>
      </c>
      <c r="V56" s="167">
        <f>$U$56*$D$56</f>
        <v>0</v>
      </c>
      <c r="W56" s="176">
        <v>0.25</v>
      </c>
      <c r="X56" s="167">
        <f>$W$56*$D$56</f>
        <v>0</v>
      </c>
      <c r="Y56" s="176">
        <v>0.25</v>
      </c>
      <c r="Z56" s="167">
        <f>$Y$56*$D$56</f>
        <v>0</v>
      </c>
      <c r="AA56" s="176"/>
      <c r="AB56" s="167">
        <f>$AA$56*$D$56</f>
        <v>0</v>
      </c>
      <c r="AF56" t="s">
        <v>1498</v>
      </c>
    </row>
    <row r="57" spans="1:32" ht="15" customHeight="1" thickBot="1">
      <c r="A57">
        <v>2</v>
      </c>
      <c r="B57" s="1005"/>
      <c r="C57" s="1006"/>
      <c r="D57" s="1075"/>
      <c r="E57" s="162">
        <f>$E$56</f>
        <v>0</v>
      </c>
      <c r="F57" s="163">
        <f>$F$56</f>
        <v>0</v>
      </c>
      <c r="G57" s="164">
        <f>$G$56+$E$57</f>
        <v>0</v>
      </c>
      <c r="H57" s="165">
        <f>$H$56+$F$57</f>
        <v>0</v>
      </c>
      <c r="I57" s="164">
        <f>$I$56+$G$57</f>
        <v>0</v>
      </c>
      <c r="J57" s="165">
        <f>$J$56+$H$57</f>
        <v>0</v>
      </c>
      <c r="K57" s="164">
        <f>$K$56+$I$57</f>
        <v>0</v>
      </c>
      <c r="L57" s="165">
        <f>$L$56+$J$57</f>
        <v>0</v>
      </c>
      <c r="M57" s="164">
        <f>$M$56+$K$57</f>
        <v>0</v>
      </c>
      <c r="N57" s="165">
        <f>$N$56+$L$57</f>
        <v>0</v>
      </c>
      <c r="O57" s="164">
        <f>$O$56+$M$57</f>
        <v>0</v>
      </c>
      <c r="P57" s="165">
        <f>$P$56+$N$57</f>
        <v>0</v>
      </c>
      <c r="Q57" s="164">
        <f>$Q$56+$O$57</f>
        <v>0</v>
      </c>
      <c r="R57" s="165">
        <f>$R$56+$P$57</f>
        <v>0</v>
      </c>
      <c r="S57" s="164">
        <f>$S$56+$Q$57</f>
        <v>0.25</v>
      </c>
      <c r="T57" s="165">
        <f>$T$56+$R$57</f>
        <v>0</v>
      </c>
      <c r="U57" s="164">
        <f>$U$56+$S$57</f>
        <v>0.5</v>
      </c>
      <c r="V57" s="165">
        <f>$V$56+$T$57</f>
        <v>0</v>
      </c>
      <c r="W57" s="164">
        <f>$W$56+$U$57</f>
        <v>0.75</v>
      </c>
      <c r="X57" s="165">
        <f>$X$56+$V$57</f>
        <v>0</v>
      </c>
      <c r="Y57" s="164">
        <f>$Y$56+$W$57</f>
        <v>1</v>
      </c>
      <c r="Z57" s="165">
        <f>$Z$56+$X$57</f>
        <v>0</v>
      </c>
      <c r="AA57" s="164">
        <f>$AA$56+$Y$57</f>
        <v>1</v>
      </c>
      <c r="AB57" s="165">
        <f>$AB$56+$Z$57</f>
        <v>0</v>
      </c>
    </row>
    <row r="58" spans="1:32" ht="15" customHeight="1" thickBot="1">
      <c r="A58">
        <v>1</v>
      </c>
      <c r="B58" s="1005" t="str">
        <f>'06.01-SPDA'!$B$35</f>
        <v>06.01.500.04</v>
      </c>
      <c r="C58" s="1006" t="str">
        <f>'06.01-SPDA'!$C$35</f>
        <v>TELA SOLDADA Q283 CA-60 120 X 240 CM, APLICADA NOS CONDUTORES DE DESCIDA, SOBRE LASTRO DE CONCRETO - INCLUSIVE RECOMPOSIÇÃO DE PISO</v>
      </c>
      <c r="D58" s="1075">
        <f>'06.01-SPDA'!$H$35</f>
        <v>0</v>
      </c>
      <c r="E58" s="175"/>
      <c r="F58" s="161">
        <f>$E$58*$D$58</f>
        <v>0</v>
      </c>
      <c r="G58" s="176"/>
      <c r="H58" s="167">
        <f>$G$58*$D$58</f>
        <v>0</v>
      </c>
      <c r="I58" s="176"/>
      <c r="J58" s="167">
        <f>$I$58*$D$58</f>
        <v>0</v>
      </c>
      <c r="K58" s="176"/>
      <c r="L58" s="167">
        <f>$K$58*$D$58</f>
        <v>0</v>
      </c>
      <c r="M58" s="176"/>
      <c r="N58" s="167">
        <f>$M$58*$D$58</f>
        <v>0</v>
      </c>
      <c r="O58" s="176"/>
      <c r="P58" s="167">
        <f>$O$58*$D$58</f>
        <v>0</v>
      </c>
      <c r="Q58" s="176"/>
      <c r="R58" s="167">
        <f>$Q$58*$D$58</f>
        <v>0</v>
      </c>
      <c r="S58" s="176">
        <v>0.25</v>
      </c>
      <c r="T58" s="167">
        <f>$S$58*$D$58</f>
        <v>0</v>
      </c>
      <c r="U58" s="176">
        <v>0.25</v>
      </c>
      <c r="V58" s="167">
        <f>$U$58*$D$58</f>
        <v>0</v>
      </c>
      <c r="W58" s="176">
        <v>0.25</v>
      </c>
      <c r="X58" s="167">
        <f>$W$58*$D$58</f>
        <v>0</v>
      </c>
      <c r="Y58" s="176">
        <v>0.25</v>
      </c>
      <c r="Z58" s="167">
        <f>$Y$58*$D$58</f>
        <v>0</v>
      </c>
      <c r="AA58" s="176"/>
      <c r="AB58" s="167">
        <f>$AA$58*$D$58</f>
        <v>0</v>
      </c>
      <c r="AF58" t="s">
        <v>1499</v>
      </c>
    </row>
    <row r="59" spans="1:32" ht="15" customHeight="1" thickBot="1">
      <c r="A59">
        <v>2</v>
      </c>
      <c r="B59" s="1005"/>
      <c r="C59" s="1006"/>
      <c r="D59" s="1075"/>
      <c r="E59" s="162">
        <f>$E$58</f>
        <v>0</v>
      </c>
      <c r="F59" s="163">
        <f>$F$58</f>
        <v>0</v>
      </c>
      <c r="G59" s="164">
        <f>$G$58+$E$59</f>
        <v>0</v>
      </c>
      <c r="H59" s="165">
        <f>$H$58+$F$59</f>
        <v>0</v>
      </c>
      <c r="I59" s="164">
        <f>$I$58+$G$59</f>
        <v>0</v>
      </c>
      <c r="J59" s="165">
        <f>$J$58+$H$59</f>
        <v>0</v>
      </c>
      <c r="K59" s="164">
        <f>$K$58+$I$59</f>
        <v>0</v>
      </c>
      <c r="L59" s="165">
        <f>$L$58+$J$59</f>
        <v>0</v>
      </c>
      <c r="M59" s="164">
        <f>$M$58+$K$59</f>
        <v>0</v>
      </c>
      <c r="N59" s="165">
        <f>$N$58+$L$59</f>
        <v>0</v>
      </c>
      <c r="O59" s="164">
        <f>$O$58+$M$59</f>
        <v>0</v>
      </c>
      <c r="P59" s="165">
        <f>$P$58+$N$59</f>
        <v>0</v>
      </c>
      <c r="Q59" s="164">
        <f>$Q$58+$O$59</f>
        <v>0</v>
      </c>
      <c r="R59" s="165">
        <f>$R$58+$P$59</f>
        <v>0</v>
      </c>
      <c r="S59" s="164">
        <f>$S$58+$Q$59</f>
        <v>0.25</v>
      </c>
      <c r="T59" s="165">
        <f>$T$58+$R$59</f>
        <v>0</v>
      </c>
      <c r="U59" s="164">
        <f>$U$58+$S$59</f>
        <v>0.5</v>
      </c>
      <c r="V59" s="165">
        <f>$V$58+$T$59</f>
        <v>0</v>
      </c>
      <c r="W59" s="164">
        <f>$W$58+$U$59</f>
        <v>0.75</v>
      </c>
      <c r="X59" s="165">
        <f>$X$58+$V$59</f>
        <v>0</v>
      </c>
      <c r="Y59" s="164">
        <f>$Y$58+$W$59</f>
        <v>1</v>
      </c>
      <c r="Z59" s="165">
        <f>$Z$58+$X$59</f>
        <v>0</v>
      </c>
      <c r="AA59" s="164">
        <f>$AA$58+$Y$59</f>
        <v>1</v>
      </c>
      <c r="AB59" s="165">
        <f>$AB$58+$Z$59</f>
        <v>0</v>
      </c>
    </row>
    <row r="60" spans="1:32" ht="15" customHeight="1" thickBot="1">
      <c r="A60">
        <v>1</v>
      </c>
      <c r="B60" s="1005" t="str">
        <f>'06.01-SPDA'!$B$36</f>
        <v>06.01.500.05</v>
      </c>
      <c r="C60" s="1006" t="str">
        <f>'06.01-SPDA'!$C$36</f>
        <v>SOLDA EXOTÉRMICA PARA SPDA - FORNECIMENTO E INSTALAÇÃO</v>
      </c>
      <c r="D60" s="1075">
        <f>'06.01-SPDA'!$H$36</f>
        <v>0</v>
      </c>
      <c r="E60" s="175"/>
      <c r="F60" s="161">
        <f>$E$60*$D$60</f>
        <v>0</v>
      </c>
      <c r="G60" s="176"/>
      <c r="H60" s="167">
        <f>$G$60*$D$60</f>
        <v>0</v>
      </c>
      <c r="I60" s="176"/>
      <c r="J60" s="167">
        <f>$I$60*$D$60</f>
        <v>0</v>
      </c>
      <c r="K60" s="176"/>
      <c r="L60" s="167">
        <f>$K$60*$D$60</f>
        <v>0</v>
      </c>
      <c r="M60" s="176"/>
      <c r="N60" s="167">
        <f>$M$60*$D$60</f>
        <v>0</v>
      </c>
      <c r="O60" s="176"/>
      <c r="P60" s="167">
        <f>$O$60*$D$60</f>
        <v>0</v>
      </c>
      <c r="Q60" s="176"/>
      <c r="R60" s="167">
        <f>$Q$60*$D$60</f>
        <v>0</v>
      </c>
      <c r="S60" s="176">
        <v>0.25</v>
      </c>
      <c r="T60" s="167">
        <f>$S$60*$D$60</f>
        <v>0</v>
      </c>
      <c r="U60" s="176">
        <v>0.25</v>
      </c>
      <c r="V60" s="167">
        <f>$U$60*$D$60</f>
        <v>0</v>
      </c>
      <c r="W60" s="176">
        <v>0.25</v>
      </c>
      <c r="X60" s="167">
        <f>$W$60*$D$60</f>
        <v>0</v>
      </c>
      <c r="Y60" s="176">
        <v>0.25</v>
      </c>
      <c r="Z60" s="167">
        <f>$Y$60*$D$60</f>
        <v>0</v>
      </c>
      <c r="AA60" s="176"/>
      <c r="AB60" s="167">
        <f>$AA$60*$D$60</f>
        <v>0</v>
      </c>
      <c r="AF60" t="s">
        <v>1501</v>
      </c>
    </row>
    <row r="61" spans="1:32" ht="15" customHeight="1" thickBot="1">
      <c r="A61">
        <v>2</v>
      </c>
      <c r="B61" s="1005"/>
      <c r="C61" s="1006"/>
      <c r="D61" s="1075"/>
      <c r="E61" s="162">
        <f>$E$60</f>
        <v>0</v>
      </c>
      <c r="F61" s="163">
        <f>$F$60</f>
        <v>0</v>
      </c>
      <c r="G61" s="164">
        <f>$G$60+$E$61</f>
        <v>0</v>
      </c>
      <c r="H61" s="165">
        <f>$H$60+$F$61</f>
        <v>0</v>
      </c>
      <c r="I61" s="164">
        <f>$I$60+$G$61</f>
        <v>0</v>
      </c>
      <c r="J61" s="165">
        <f>$J$60+$H$61</f>
        <v>0</v>
      </c>
      <c r="K61" s="164">
        <f>$K$60+$I$61</f>
        <v>0</v>
      </c>
      <c r="L61" s="165">
        <f>$L$60+$J$61</f>
        <v>0</v>
      </c>
      <c r="M61" s="164">
        <f>$M$60+$K$61</f>
        <v>0</v>
      </c>
      <c r="N61" s="165">
        <f>$N$60+$L$61</f>
        <v>0</v>
      </c>
      <c r="O61" s="164">
        <f>$O$60+$M$61</f>
        <v>0</v>
      </c>
      <c r="P61" s="165">
        <f>$P$60+$N$61</f>
        <v>0</v>
      </c>
      <c r="Q61" s="164">
        <f>$Q$60+$O$61</f>
        <v>0</v>
      </c>
      <c r="R61" s="165">
        <f>$R$60+$P$61</f>
        <v>0</v>
      </c>
      <c r="S61" s="164">
        <f>$S$60+$Q$61</f>
        <v>0.25</v>
      </c>
      <c r="T61" s="165">
        <f>$T$60+$R$61</f>
        <v>0</v>
      </c>
      <c r="U61" s="164">
        <f>$U$60+$S$61</f>
        <v>0.5</v>
      </c>
      <c r="V61" s="165">
        <f>$V$60+$T$61</f>
        <v>0</v>
      </c>
      <c r="W61" s="164">
        <f>$W$60+$U$61</f>
        <v>0.75</v>
      </c>
      <c r="X61" s="165">
        <f>$X$60+$V$61</f>
        <v>0</v>
      </c>
      <c r="Y61" s="164">
        <f>$Y$60+$W$61</f>
        <v>1</v>
      </c>
      <c r="Z61" s="165">
        <f>$Z$60+$X$61</f>
        <v>0</v>
      </c>
      <c r="AA61" s="164">
        <f>$AA$60+$Y$61</f>
        <v>1</v>
      </c>
      <c r="AB61" s="165">
        <f>$AB$60+$Z$61</f>
        <v>0</v>
      </c>
    </row>
    <row r="62" spans="1:32" ht="15" customHeight="1" thickBot="1">
      <c r="A62">
        <v>1</v>
      </c>
      <c r="B62" s="1005" t="str">
        <f>'06.01-SPDA'!$B$37</f>
        <v>06.01.500.06</v>
      </c>
      <c r="C62" s="1006" t="str">
        <f>'06.01-SPDA'!$C$37</f>
        <v>ELETRODUTO RÍGIDO ROSCÁVEL, PVC, DN 60 MM (2"), PARA REDE ENTERRADA DE DISTRIBUIÇÃO DE ENERGIA ELÉTRICA - FORNECIMENTO E INSTALAÇÃO. AF_12/2021</v>
      </c>
      <c r="D62" s="1075">
        <f>'06.01-SPDA'!$H$37</f>
        <v>0</v>
      </c>
      <c r="E62" s="175"/>
      <c r="F62" s="161">
        <f>$E$62*$D$62</f>
        <v>0</v>
      </c>
      <c r="G62" s="176"/>
      <c r="H62" s="167">
        <f>$G$62*$D$62</f>
        <v>0</v>
      </c>
      <c r="I62" s="176"/>
      <c r="J62" s="167">
        <f>$I$62*$D$62</f>
        <v>0</v>
      </c>
      <c r="K62" s="176"/>
      <c r="L62" s="167">
        <f>$K$62*$D$62</f>
        <v>0</v>
      </c>
      <c r="M62" s="176"/>
      <c r="N62" s="167">
        <f>$M$62*$D$62</f>
        <v>0</v>
      </c>
      <c r="O62" s="176"/>
      <c r="P62" s="167">
        <f>$O$62*$D$62</f>
        <v>0</v>
      </c>
      <c r="Q62" s="176"/>
      <c r="R62" s="167">
        <f>$Q$62*$D$62</f>
        <v>0</v>
      </c>
      <c r="S62" s="176">
        <v>0.25</v>
      </c>
      <c r="T62" s="167">
        <f>$S$62*$D$62</f>
        <v>0</v>
      </c>
      <c r="U62" s="176">
        <v>0.25</v>
      </c>
      <c r="V62" s="167">
        <f>$U$62*$D$62</f>
        <v>0</v>
      </c>
      <c r="W62" s="176">
        <v>0.25</v>
      </c>
      <c r="X62" s="167">
        <f>$W$62*$D$62</f>
        <v>0</v>
      </c>
      <c r="Y62" s="176">
        <v>0.25</v>
      </c>
      <c r="Z62" s="167">
        <f>$Y$62*$D$62</f>
        <v>0</v>
      </c>
      <c r="AA62" s="176"/>
      <c r="AB62" s="167">
        <f>$AA$62*$D$62</f>
        <v>0</v>
      </c>
      <c r="AF62" t="s">
        <v>1503</v>
      </c>
    </row>
    <row r="63" spans="1:32" ht="15" customHeight="1" thickBot="1">
      <c r="A63">
        <v>2</v>
      </c>
      <c r="B63" s="1005"/>
      <c r="C63" s="1006"/>
      <c r="D63" s="1075"/>
      <c r="E63" s="162">
        <f>$E$62</f>
        <v>0</v>
      </c>
      <c r="F63" s="163">
        <f>$F$62</f>
        <v>0</v>
      </c>
      <c r="G63" s="164">
        <f>$G$62+$E$63</f>
        <v>0</v>
      </c>
      <c r="H63" s="165">
        <f>$H$62+$F$63</f>
        <v>0</v>
      </c>
      <c r="I63" s="164">
        <f>$I$62+$G$63</f>
        <v>0</v>
      </c>
      <c r="J63" s="165">
        <f>$J$62+$H$63</f>
        <v>0</v>
      </c>
      <c r="K63" s="164">
        <f>$K$62+$I$63</f>
        <v>0</v>
      </c>
      <c r="L63" s="165">
        <f>$L$62+$J$63</f>
        <v>0</v>
      </c>
      <c r="M63" s="164">
        <f>$M$62+$K$63</f>
        <v>0</v>
      </c>
      <c r="N63" s="165">
        <f>$N$62+$L$63</f>
        <v>0</v>
      </c>
      <c r="O63" s="164">
        <f>$O$62+$M$63</f>
        <v>0</v>
      </c>
      <c r="P63" s="165">
        <f>$P$62+$N$63</f>
        <v>0</v>
      </c>
      <c r="Q63" s="164">
        <f>$Q$62+$O$63</f>
        <v>0</v>
      </c>
      <c r="R63" s="165">
        <f>$R$62+$P$63</f>
        <v>0</v>
      </c>
      <c r="S63" s="164">
        <f>$S$62+$Q$63</f>
        <v>0.25</v>
      </c>
      <c r="T63" s="165">
        <f>$T$62+$R$63</f>
        <v>0</v>
      </c>
      <c r="U63" s="164">
        <f>$U$62+$S$63</f>
        <v>0.5</v>
      </c>
      <c r="V63" s="165">
        <f>$V$62+$T$63</f>
        <v>0</v>
      </c>
      <c r="W63" s="164">
        <f>$W$62+$U$63</f>
        <v>0.75</v>
      </c>
      <c r="X63" s="165">
        <f>$X$62+$V$63</f>
        <v>0</v>
      </c>
      <c r="Y63" s="164">
        <f>$Y$62+$W$63</f>
        <v>1</v>
      </c>
      <c r="Z63" s="165">
        <f>$Z$62+$X$63</f>
        <v>0</v>
      </c>
      <c r="AA63" s="164">
        <f>$AA$62+$Y$63</f>
        <v>1</v>
      </c>
      <c r="AB63" s="165">
        <f>$AB$62+$Z$63</f>
        <v>0</v>
      </c>
    </row>
    <row r="64" spans="1:32" ht="15" customHeight="1" thickBot="1">
      <c r="A64">
        <v>1</v>
      </c>
      <c r="B64" s="1005" t="str">
        <f>'06.01-SPDA'!$B$38</f>
        <v>06.01.500.07</v>
      </c>
      <c r="C64" s="1006" t="str">
        <f>'06.01-SPDA'!$C$38</f>
        <v>CURVA 90 GRAUS PARA ELETRODUTO, PVC, ROSCÁVEL, DN 60 MM (2"), PARA REDE ENTERRADA DE DISTRIBUIÇÃO DE ENERGIA ELÉTRICA - FORNECIMENTO E INSTALAÇÃO. AF_12/2021</v>
      </c>
      <c r="D64" s="1075">
        <f>'06.01-SPDA'!$H$38</f>
        <v>0</v>
      </c>
      <c r="E64" s="175"/>
      <c r="F64" s="161">
        <f>$E$64*$D$64</f>
        <v>0</v>
      </c>
      <c r="G64" s="176"/>
      <c r="H64" s="167">
        <f>$G$64*$D$64</f>
        <v>0</v>
      </c>
      <c r="I64" s="176"/>
      <c r="J64" s="167">
        <f>$I$64*$D$64</f>
        <v>0</v>
      </c>
      <c r="K64" s="176"/>
      <c r="L64" s="167">
        <f>$K$64*$D$64</f>
        <v>0</v>
      </c>
      <c r="M64" s="176"/>
      <c r="N64" s="167">
        <f>$M$64*$D$64</f>
        <v>0</v>
      </c>
      <c r="O64" s="176"/>
      <c r="P64" s="167">
        <f>$O$64*$D$64</f>
        <v>0</v>
      </c>
      <c r="Q64" s="176"/>
      <c r="R64" s="167">
        <f>$Q$64*$D$64</f>
        <v>0</v>
      </c>
      <c r="S64" s="176">
        <v>0.25</v>
      </c>
      <c r="T64" s="167">
        <f>$S$64*$D$64</f>
        <v>0</v>
      </c>
      <c r="U64" s="176">
        <v>0.25</v>
      </c>
      <c r="V64" s="167">
        <f>$U$64*$D$64</f>
        <v>0</v>
      </c>
      <c r="W64" s="176">
        <v>0.25</v>
      </c>
      <c r="X64" s="167">
        <f>$W$64*$D$64</f>
        <v>0</v>
      </c>
      <c r="Y64" s="176">
        <v>0.25</v>
      </c>
      <c r="Z64" s="167">
        <f>$Y$64*$D$64</f>
        <v>0</v>
      </c>
      <c r="AA64" s="176"/>
      <c r="AB64" s="167">
        <f>$AA$64*$D$64</f>
        <v>0</v>
      </c>
      <c r="AF64" t="s">
        <v>1504</v>
      </c>
    </row>
    <row r="65" spans="1:32" ht="15" customHeight="1" thickBot="1">
      <c r="A65">
        <v>2</v>
      </c>
      <c r="B65" s="1005"/>
      <c r="C65" s="1006"/>
      <c r="D65" s="1075"/>
      <c r="E65" s="162">
        <f>$E$64</f>
        <v>0</v>
      </c>
      <c r="F65" s="163">
        <f>$F$64</f>
        <v>0</v>
      </c>
      <c r="G65" s="164">
        <f>$G$64+$E$65</f>
        <v>0</v>
      </c>
      <c r="H65" s="165">
        <f>$H$64+$F$65</f>
        <v>0</v>
      </c>
      <c r="I65" s="164">
        <f>$I$64+$G$65</f>
        <v>0</v>
      </c>
      <c r="J65" s="165">
        <f>$J$64+$H$65</f>
        <v>0</v>
      </c>
      <c r="K65" s="164">
        <f>$K$64+$I$65</f>
        <v>0</v>
      </c>
      <c r="L65" s="165">
        <f>$L$64+$J$65</f>
        <v>0</v>
      </c>
      <c r="M65" s="164">
        <f>$M$64+$K$65</f>
        <v>0</v>
      </c>
      <c r="N65" s="165">
        <f>$N$64+$L$65</f>
        <v>0</v>
      </c>
      <c r="O65" s="164">
        <f>$O$64+$M$65</f>
        <v>0</v>
      </c>
      <c r="P65" s="165">
        <f>$P$64+$N$65</f>
        <v>0</v>
      </c>
      <c r="Q65" s="164">
        <f>$Q$64+$O$65</f>
        <v>0</v>
      </c>
      <c r="R65" s="165">
        <f>$R$64+$P$65</f>
        <v>0</v>
      </c>
      <c r="S65" s="164">
        <f>$S$64+$Q$65</f>
        <v>0.25</v>
      </c>
      <c r="T65" s="165">
        <f>$T$64+$R$65</f>
        <v>0</v>
      </c>
      <c r="U65" s="164">
        <f>$U$64+$S$65</f>
        <v>0.5</v>
      </c>
      <c r="V65" s="165">
        <f>$V$64+$T$65</f>
        <v>0</v>
      </c>
      <c r="W65" s="164">
        <f>$W$64+$U$65</f>
        <v>0.75</v>
      </c>
      <c r="X65" s="165">
        <f>$X$64+$V$65</f>
        <v>0</v>
      </c>
      <c r="Y65" s="164">
        <f>$Y$64+$W$65</f>
        <v>1</v>
      </c>
      <c r="Z65" s="165">
        <f>$Z$64+$X$65</f>
        <v>0</v>
      </c>
      <c r="AA65" s="164">
        <f>$AA$64+$Y$65</f>
        <v>1</v>
      </c>
      <c r="AB65" s="165">
        <f>$AB$64+$Z$65</f>
        <v>0</v>
      </c>
    </row>
    <row r="66" spans="1:32" ht="15" customHeight="1" thickBot="1">
      <c r="A66">
        <v>1</v>
      </c>
      <c r="B66" s="1005" t="str">
        <f>'06.01-SPDA'!$B$39</f>
        <v>06.01.500.08</v>
      </c>
      <c r="C66" s="1006" t="str">
        <f>'06.01-SPDA'!$C$39</f>
        <v>PLACA DE SINALIZAÇÃO EM PVC - FORNECIMENTO E INSTALAÇÃO</v>
      </c>
      <c r="D66" s="1075">
        <f>'06.01-SPDA'!$H$39</f>
        <v>0</v>
      </c>
      <c r="E66" s="175"/>
      <c r="F66" s="161">
        <f>$E$66*$D$66</f>
        <v>0</v>
      </c>
      <c r="G66" s="176"/>
      <c r="H66" s="167">
        <f>$G$66*$D$66</f>
        <v>0</v>
      </c>
      <c r="I66" s="176"/>
      <c r="J66" s="167">
        <f>$I$66*$D$66</f>
        <v>0</v>
      </c>
      <c r="K66" s="176"/>
      <c r="L66" s="167">
        <f>$K$66*$D$66</f>
        <v>0</v>
      </c>
      <c r="M66" s="176"/>
      <c r="N66" s="167">
        <f>$M$66*$D$66</f>
        <v>0</v>
      </c>
      <c r="O66" s="176"/>
      <c r="P66" s="167">
        <f>$O$66*$D$66</f>
        <v>0</v>
      </c>
      <c r="Q66" s="176"/>
      <c r="R66" s="167">
        <f>$Q$66*$D$66</f>
        <v>0</v>
      </c>
      <c r="S66" s="176"/>
      <c r="T66" s="167">
        <f>$S$66*$D$66</f>
        <v>0</v>
      </c>
      <c r="U66" s="176"/>
      <c r="V66" s="167">
        <f>$U$66*$D$66</f>
        <v>0</v>
      </c>
      <c r="W66" s="176"/>
      <c r="X66" s="167">
        <f>$W$66*$D$66</f>
        <v>0</v>
      </c>
      <c r="Y66" s="176">
        <v>1</v>
      </c>
      <c r="Z66" s="167">
        <f>$Y$66*$D$66</f>
        <v>0</v>
      </c>
      <c r="AA66" s="176"/>
      <c r="AB66" s="167">
        <f>$AA$66*$D$66</f>
        <v>0</v>
      </c>
      <c r="AF66" t="s">
        <v>1505</v>
      </c>
    </row>
    <row r="67" spans="1:32" ht="15" customHeight="1" thickBot="1">
      <c r="A67">
        <v>2</v>
      </c>
      <c r="B67" s="1005"/>
      <c r="C67" s="1006"/>
      <c r="D67" s="1075"/>
      <c r="E67" s="162">
        <f>$E$66</f>
        <v>0</v>
      </c>
      <c r="F67" s="163">
        <f>$F$66</f>
        <v>0</v>
      </c>
      <c r="G67" s="164">
        <f>$G$66+$E$67</f>
        <v>0</v>
      </c>
      <c r="H67" s="165">
        <f>$H$66+$F$67</f>
        <v>0</v>
      </c>
      <c r="I67" s="164">
        <f>$I$66+$G$67</f>
        <v>0</v>
      </c>
      <c r="J67" s="165">
        <f>$J$66+$H$67</f>
        <v>0</v>
      </c>
      <c r="K67" s="164">
        <f>$K$66+$I$67</f>
        <v>0</v>
      </c>
      <c r="L67" s="165">
        <f>$L$66+$J$67</f>
        <v>0</v>
      </c>
      <c r="M67" s="164">
        <f>$M$66+$K$67</f>
        <v>0</v>
      </c>
      <c r="N67" s="165">
        <f>$N$66+$L$67</f>
        <v>0</v>
      </c>
      <c r="O67" s="164">
        <f>$O$66+$M$67</f>
        <v>0</v>
      </c>
      <c r="P67" s="165">
        <f>$P$66+$N$67</f>
        <v>0</v>
      </c>
      <c r="Q67" s="164">
        <f>$Q$66+$O$67</f>
        <v>0</v>
      </c>
      <c r="R67" s="165">
        <f>$R$66+$P$67</f>
        <v>0</v>
      </c>
      <c r="S67" s="164">
        <f>$S$66+$Q$67</f>
        <v>0</v>
      </c>
      <c r="T67" s="165">
        <f>$T$66+$R$67</f>
        <v>0</v>
      </c>
      <c r="U67" s="164">
        <f>$U$66+$S$67</f>
        <v>0</v>
      </c>
      <c r="V67" s="165">
        <f>$V$66+$T$67</f>
        <v>0</v>
      </c>
      <c r="W67" s="164">
        <f>$W$66+$U$67</f>
        <v>0</v>
      </c>
      <c r="X67" s="165">
        <f>$X$66+$V$67</f>
        <v>0</v>
      </c>
      <c r="Y67" s="164">
        <f>$Y$66+$W$67</f>
        <v>1</v>
      </c>
      <c r="Z67" s="165">
        <f>$Z$66+$X$67</f>
        <v>0</v>
      </c>
      <c r="AA67" s="164">
        <f>$AA$66+$Y$67</f>
        <v>1</v>
      </c>
      <c r="AB67" s="165">
        <f>$AB$66+$Z$67</f>
        <v>0</v>
      </c>
    </row>
    <row r="68" spans="1:32" ht="15" customHeight="1" thickBot="1"/>
    <row r="69" spans="1:32">
      <c r="B69" s="137"/>
      <c r="C69" s="138">
        <f>GERAL!$B$39</f>
        <v>0</v>
      </c>
      <c r="D69" s="158" t="s">
        <v>159</v>
      </c>
      <c r="E69" s="173" t="e">
        <f>F69/$D70</f>
        <v>#DIV/0!</v>
      </c>
      <c r="F69" s="156">
        <f>SUMIF($A$9:$A$67,1,F$9:F$67)</f>
        <v>0</v>
      </c>
      <c r="G69" s="173" t="e">
        <f>H69/$D70</f>
        <v>#DIV/0!</v>
      </c>
      <c r="H69" s="156">
        <f>SUMIF($A$9:$A$67,1,H$9:H$67)</f>
        <v>0</v>
      </c>
      <c r="I69" s="173" t="e">
        <f>J69/$D70</f>
        <v>#DIV/0!</v>
      </c>
      <c r="J69" s="156">
        <f>SUMIF($A$9:$A$67,1,J$9:J$67)</f>
        <v>0</v>
      </c>
      <c r="K69" s="173" t="e">
        <f>L69/$D70</f>
        <v>#DIV/0!</v>
      </c>
      <c r="L69" s="156">
        <f>SUMIF($A$9:$A$67,1,L$9:L$67)</f>
        <v>0</v>
      </c>
      <c r="M69" s="173" t="e">
        <f>N69/$D70</f>
        <v>#DIV/0!</v>
      </c>
      <c r="N69" s="156">
        <f>SUMIF($A$9:$A$67,1,N$9:N$67)</f>
        <v>0</v>
      </c>
      <c r="O69" s="173" t="e">
        <f>P69/$D70</f>
        <v>#DIV/0!</v>
      </c>
      <c r="P69" s="156">
        <f>SUMIF($A$9:$A$67,1,P$9:P$67)</f>
        <v>0</v>
      </c>
      <c r="Q69" s="173" t="e">
        <f>R69/$D70</f>
        <v>#DIV/0!</v>
      </c>
      <c r="R69" s="156">
        <f>SUMIF($A$9:$A$67,1,R$9:R$67)</f>
        <v>0</v>
      </c>
      <c r="S69" s="173" t="e">
        <f>T69/$D70</f>
        <v>#DIV/0!</v>
      </c>
      <c r="T69" s="156">
        <f>SUMIF($A$9:$A$67,1,T$9:T$67)</f>
        <v>0</v>
      </c>
      <c r="U69" s="173" t="e">
        <f>V69/$D70</f>
        <v>#DIV/0!</v>
      </c>
      <c r="V69" s="156">
        <f>SUMIF($A$9:$A$67,1,V$9:V$67)</f>
        <v>0</v>
      </c>
      <c r="W69" s="173" t="e">
        <f>X69/$D70</f>
        <v>#DIV/0!</v>
      </c>
      <c r="X69" s="156">
        <f>SUMIF($A$9:$A$67,1,X$9:X$67)</f>
        <v>0</v>
      </c>
      <c r="Y69" s="173" t="e">
        <f>Z69/$D70</f>
        <v>#DIV/0!</v>
      </c>
      <c r="Z69" s="156">
        <f>SUMIF($A$9:$A$67,1,Z$9:Z$67)</f>
        <v>0</v>
      </c>
      <c r="AA69" s="173" t="e">
        <f>AB69/$D70</f>
        <v>#DIV/0!</v>
      </c>
      <c r="AB69" s="156">
        <f>SUMIF($A$9:$A$67,1,AB$9:AB$67)</f>
        <v>0</v>
      </c>
    </row>
    <row r="70" spans="1:32" ht="15.75" thickBot="1">
      <c r="B70" s="139"/>
      <c r="C70" s="30"/>
      <c r="D70" s="159">
        <f>'06.01-SPDA'!D8</f>
        <v>0</v>
      </c>
      <c r="E70" s="174" t="e">
        <f>F70/$D70</f>
        <v>#DIV/0!</v>
      </c>
      <c r="F70" s="157">
        <f>SUMIF($A$9:$A$67,2,F$9:F$67)</f>
        <v>0</v>
      </c>
      <c r="G70" s="174" t="e">
        <f>H70/$D70</f>
        <v>#DIV/0!</v>
      </c>
      <c r="H70" s="157">
        <f>SUMIF($A$9:$A$67,2,H$9:H$67)</f>
        <v>0</v>
      </c>
      <c r="I70" s="174" t="e">
        <f>J70/$D70</f>
        <v>#DIV/0!</v>
      </c>
      <c r="J70" s="157">
        <f>SUMIF($A$9:$A$67,2,J$9:J$67)</f>
        <v>0</v>
      </c>
      <c r="K70" s="174" t="e">
        <f>L70/$D70</f>
        <v>#DIV/0!</v>
      </c>
      <c r="L70" s="157">
        <f>SUMIF($A$9:$A$67,2,L$9:L$67)</f>
        <v>0</v>
      </c>
      <c r="M70" s="174" t="e">
        <f>N70/$D70</f>
        <v>#DIV/0!</v>
      </c>
      <c r="N70" s="157">
        <f>SUMIF($A$9:$A$67,2,N$9:N$67)</f>
        <v>0</v>
      </c>
      <c r="O70" s="174" t="e">
        <f>P70/$D70</f>
        <v>#DIV/0!</v>
      </c>
      <c r="P70" s="157">
        <f>SUMIF($A$9:$A$67,2,P$9:P$67)</f>
        <v>0</v>
      </c>
      <c r="Q70" s="174" t="e">
        <f>R70/$D70</f>
        <v>#DIV/0!</v>
      </c>
      <c r="R70" s="157">
        <f>SUMIF($A$9:$A$67,2,R$9:R$67)</f>
        <v>0</v>
      </c>
      <c r="S70" s="174" t="e">
        <f>T70/$D70</f>
        <v>#DIV/0!</v>
      </c>
      <c r="T70" s="157">
        <f>SUMIF($A$9:$A$67,2,T$9:T$67)</f>
        <v>0</v>
      </c>
      <c r="U70" s="174" t="e">
        <f>V70/$D70</f>
        <v>#DIV/0!</v>
      </c>
      <c r="V70" s="157">
        <f>SUMIF($A$9:$A$67,2,V$9:V$67)</f>
        <v>0</v>
      </c>
      <c r="W70" s="174" t="e">
        <f>X70/$D70</f>
        <v>#DIV/0!</v>
      </c>
      <c r="X70" s="157">
        <f>SUMIF($A$9:$A$67,2,X$9:X$67)</f>
        <v>0</v>
      </c>
      <c r="Y70" s="174" t="e">
        <f>Z70/$D70</f>
        <v>#DIV/0!</v>
      </c>
      <c r="Z70" s="157">
        <f>SUMIF($A$9:$A$67,2,Z$9:Z$67)</f>
        <v>0</v>
      </c>
      <c r="AA70" s="174" t="e">
        <f>AB70/$D70</f>
        <v>#DIV/0!</v>
      </c>
      <c r="AB70" s="157">
        <f>SUMIF($A$9:$A$67,2,AB$9:AB$67)</f>
        <v>0</v>
      </c>
    </row>
    <row r="71" spans="1:32" ht="12.75" customHeight="1" thickBot="1">
      <c r="B71" s="140"/>
      <c r="C71" s="97">
        <f>GERAL!$B$41</f>
        <v>0</v>
      </c>
      <c r="D71" s="112"/>
      <c r="E71" s="113"/>
      <c r="F71" s="154"/>
      <c r="G71" s="160"/>
      <c r="H71" s="113"/>
      <c r="I71" s="160"/>
      <c r="J71" s="113"/>
      <c r="K71" s="160"/>
      <c r="L71" s="113"/>
      <c r="M71" s="160"/>
      <c r="N71" s="113"/>
      <c r="O71" s="160"/>
      <c r="P71" s="113"/>
      <c r="Q71" s="160"/>
      <c r="R71" s="113"/>
      <c r="S71" s="160"/>
      <c r="T71" s="113"/>
      <c r="U71" s="160"/>
      <c r="V71" s="113"/>
      <c r="W71" s="160"/>
      <c r="X71" s="113"/>
      <c r="Y71" s="160"/>
      <c r="Z71" s="113"/>
      <c r="AA71" s="160"/>
      <c r="AB71" s="152"/>
    </row>
    <row r="72" spans="1:32" ht="30" customHeight="1" thickBot="1">
      <c r="B72" s="141"/>
      <c r="C72" s="142"/>
      <c r="D72" s="143"/>
      <c r="E72" s="144"/>
      <c r="F72" s="155"/>
      <c r="G72" s="150"/>
      <c r="H72" s="144"/>
      <c r="I72" s="150"/>
      <c r="J72" s="144"/>
      <c r="K72" s="150"/>
      <c r="L72" s="144"/>
      <c r="M72" s="150"/>
      <c r="N72" s="144"/>
      <c r="O72" s="150"/>
      <c r="P72" s="144"/>
      <c r="Q72" s="150"/>
      <c r="R72" s="144"/>
      <c r="S72" s="150"/>
      <c r="T72" s="144"/>
      <c r="U72" s="150"/>
      <c r="V72" s="144"/>
      <c r="W72" s="150"/>
      <c r="X72" s="144"/>
      <c r="Y72" s="150"/>
      <c r="Z72" s="144"/>
      <c r="AA72" s="150"/>
      <c r="AB72" s="145"/>
    </row>
  </sheetData>
  <mergeCells count="107">
    <mergeCell ref="B5:AB5"/>
    <mergeCell ref="A1:A2"/>
    <mergeCell ref="B1:AB1"/>
    <mergeCell ref="B2:AB2"/>
    <mergeCell ref="B3:AB3"/>
    <mergeCell ref="B4:AB4"/>
    <mergeCell ref="E6:AB6"/>
    <mergeCell ref="E7:J7"/>
    <mergeCell ref="E8:F8"/>
    <mergeCell ref="G8:H8"/>
    <mergeCell ref="I8:J8"/>
    <mergeCell ref="K8:L8"/>
    <mergeCell ref="M8:N8"/>
    <mergeCell ref="AA8:AB8"/>
    <mergeCell ref="O8:P8"/>
    <mergeCell ref="Q8:R8"/>
    <mergeCell ref="S8:T8"/>
    <mergeCell ref="U8:V8"/>
    <mergeCell ref="W8:X8"/>
    <mergeCell ref="Y8:Z8"/>
    <mergeCell ref="B6:B8"/>
    <mergeCell ref="C6:C8"/>
    <mergeCell ref="D6:D8"/>
    <mergeCell ref="B18:B19"/>
    <mergeCell ref="C18:C19"/>
    <mergeCell ref="D18:D19"/>
    <mergeCell ref="B10:B11"/>
    <mergeCell ref="C10:C11"/>
    <mergeCell ref="D10:D11"/>
    <mergeCell ref="B12:B13"/>
    <mergeCell ref="C12:C13"/>
    <mergeCell ref="D12:D13"/>
    <mergeCell ref="B14:B15"/>
    <mergeCell ref="C14:C15"/>
    <mergeCell ref="D14:D15"/>
    <mergeCell ref="B16:B17"/>
    <mergeCell ref="C16:C17"/>
    <mergeCell ref="D16:D17"/>
    <mergeCell ref="B24:B25"/>
    <mergeCell ref="C24:C25"/>
    <mergeCell ref="D24:D25"/>
    <mergeCell ref="B26:B27"/>
    <mergeCell ref="C26:C27"/>
    <mergeCell ref="D26:D27"/>
    <mergeCell ref="B20:B21"/>
    <mergeCell ref="C20:C21"/>
    <mergeCell ref="D20:D21"/>
    <mergeCell ref="B22:B23"/>
    <mergeCell ref="C22:C23"/>
    <mergeCell ref="D22:D23"/>
    <mergeCell ref="B41:B42"/>
    <mergeCell ref="C41:C42"/>
    <mergeCell ref="B36:B37"/>
    <mergeCell ref="C36:C37"/>
    <mergeCell ref="D36:D37"/>
    <mergeCell ref="B39:B40"/>
    <mergeCell ref="D41:D42"/>
    <mergeCell ref="B28:B29"/>
    <mergeCell ref="C28:C29"/>
    <mergeCell ref="D28:D29"/>
    <mergeCell ref="C39:C40"/>
    <mergeCell ref="D39:D40"/>
    <mergeCell ref="B34:B35"/>
    <mergeCell ref="C34:C35"/>
    <mergeCell ref="D34:D35"/>
    <mergeCell ref="B32:B33"/>
    <mergeCell ref="C32:C33"/>
    <mergeCell ref="D32:D33"/>
    <mergeCell ref="B30:B31"/>
    <mergeCell ref="C30:C31"/>
    <mergeCell ref="D30:D31"/>
    <mergeCell ref="B60:B61"/>
    <mergeCell ref="C60:C61"/>
    <mergeCell ref="D60:D61"/>
    <mergeCell ref="B66:B67"/>
    <mergeCell ref="C66:C67"/>
    <mergeCell ref="D66:D67"/>
    <mergeCell ref="B62:B63"/>
    <mergeCell ref="C62:C63"/>
    <mergeCell ref="D62:D63"/>
    <mergeCell ref="B64:B65"/>
    <mergeCell ref="C64:C65"/>
    <mergeCell ref="D64:D65"/>
    <mergeCell ref="B43:B44"/>
    <mergeCell ref="C43:C44"/>
    <mergeCell ref="D43:D44"/>
    <mergeCell ref="B45:B46"/>
    <mergeCell ref="C45:C46"/>
    <mergeCell ref="D45:D46"/>
    <mergeCell ref="B58:B59"/>
    <mergeCell ref="C58:C59"/>
    <mergeCell ref="D58:D59"/>
    <mergeCell ref="B56:B57"/>
    <mergeCell ref="C56:C57"/>
    <mergeCell ref="D56:D57"/>
    <mergeCell ref="B47:B48"/>
    <mergeCell ref="C47:C48"/>
    <mergeCell ref="D47:D48"/>
    <mergeCell ref="B49:B50"/>
    <mergeCell ref="C49:C50"/>
    <mergeCell ref="D49:D50"/>
    <mergeCell ref="B52:B53"/>
    <mergeCell ref="C52:C53"/>
    <mergeCell ref="D52:D53"/>
    <mergeCell ref="B54:B55"/>
    <mergeCell ref="C54:C55"/>
    <mergeCell ref="D54:D55"/>
  </mergeCells>
  <pageMargins left="0.59055118110236204" right="0.196850393700787" top="0.196850393700787" bottom="0.196850393700787" header="0" footer="0"/>
  <pageSetup paperSize="9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C3BD8-FB86-4C5A-89E9-4D94584EDA41}">
  <sheetPr codeName="Planilha32">
    <tabColor rgb="FF002060"/>
  </sheetPr>
  <dimension ref="A1:AF188"/>
  <sheetViews>
    <sheetView zoomScaleNormal="100" workbookViewId="0">
      <pane xSplit="4" ySplit="8" topLeftCell="E9" activePane="bottomRight" state="frozen"/>
      <selection pane="topRight" activeCell="G25" sqref="G25"/>
      <selection pane="bottomLeft" activeCell="G25" sqref="G25"/>
      <selection pane="bottomRight" activeCell="C106" sqref="C106:C107"/>
    </sheetView>
  </sheetViews>
  <sheetFormatPr defaultColWidth="14.42578125" defaultRowHeight="15" customHeight="1"/>
  <cols>
    <col min="1" max="1" width="14.28515625" customWidth="1"/>
    <col min="2" max="2" width="13.28515625" customWidth="1"/>
    <col min="3" max="3" width="85.7109375" customWidth="1"/>
    <col min="4" max="4" width="20.7109375" style="66" customWidth="1"/>
    <col min="5" max="5" width="7.7109375" style="135" customWidth="1"/>
    <col min="6" max="6" width="14.28515625" style="153" bestFit="1" customWidth="1"/>
    <col min="7" max="7" width="7.7109375" style="149" customWidth="1"/>
    <col min="8" max="8" width="14.28515625" style="168" bestFit="1" customWidth="1"/>
    <col min="9" max="9" width="7.7109375" style="149" customWidth="1"/>
    <col min="10" max="10" width="14.28515625" style="168" bestFit="1" customWidth="1"/>
    <col min="11" max="11" width="7.7109375" style="149" customWidth="1"/>
    <col min="12" max="12" width="14.28515625" style="168" bestFit="1" customWidth="1"/>
    <col min="13" max="13" width="7.7109375" style="149" customWidth="1"/>
    <col min="14" max="14" width="13.28515625" style="168" bestFit="1" customWidth="1"/>
    <col min="15" max="15" width="7.7109375" style="149" customWidth="1"/>
    <col min="16" max="16" width="13.28515625" style="168" bestFit="1" customWidth="1"/>
    <col min="17" max="17" width="7.7109375" style="149" customWidth="1"/>
    <col min="18" max="18" width="13.28515625" style="168" bestFit="1" customWidth="1"/>
    <col min="19" max="19" width="7.7109375" style="149" customWidth="1"/>
    <col min="20" max="20" width="13.28515625" style="168" bestFit="1" customWidth="1"/>
    <col min="21" max="21" width="7.7109375" style="149" customWidth="1"/>
    <col min="22" max="22" width="12.7109375" style="168" customWidth="1"/>
    <col min="23" max="23" width="7.7109375" style="149" customWidth="1"/>
    <col min="24" max="24" width="13.5703125" style="168" bestFit="1" customWidth="1"/>
    <col min="25" max="25" width="7.7109375" style="149" customWidth="1"/>
    <col min="26" max="26" width="13.5703125" style="168" bestFit="1" customWidth="1"/>
    <col min="27" max="27" width="7.7109375" style="149" customWidth="1"/>
    <col min="28" max="28" width="13.5703125" style="168" bestFit="1" customWidth="1"/>
    <col min="29" max="36" width="9" customWidth="1"/>
  </cols>
  <sheetData>
    <row r="1" spans="1:32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</row>
    <row r="2" spans="1:32" ht="19.5" customHeight="1">
      <c r="A2" s="1001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2" ht="19.5" customHeight="1">
      <c r="A3" s="136" t="s">
        <v>1689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2" ht="19.5" customHeight="1">
      <c r="A4" s="133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2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2" ht="19.5" customHeight="1" thickBot="1">
      <c r="B6" s="983" t="s">
        <v>15</v>
      </c>
      <c r="C6" s="984" t="str">
        <f>'06.09-CABEAMENTO ESTRUTURADO'!C8</f>
        <v>CABEAMENTO ESTRUTURADO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B7" s="1012"/>
      <c r="C7" s="1014"/>
      <c r="D7" s="1027"/>
      <c r="E7" s="989" t="e">
        <f>IF(AA171&lt;&gt;1,"VERIFICAR SOMATÓRIO DAS PORCENTAGENS!!!!!!!","OK")</f>
        <v>#DIV/0!</v>
      </c>
      <c r="F7" s="990"/>
      <c r="G7" s="990"/>
      <c r="H7" s="990"/>
      <c r="I7" s="990"/>
      <c r="J7" s="990"/>
      <c r="K7" s="148"/>
      <c r="L7" s="166"/>
      <c r="M7" s="148"/>
      <c r="N7" s="166"/>
      <c r="O7" s="148"/>
      <c r="P7" s="166"/>
      <c r="Q7" s="148"/>
      <c r="R7" s="166"/>
      <c r="S7" s="148"/>
      <c r="T7" s="166"/>
      <c r="U7" s="148"/>
      <c r="V7" s="166"/>
      <c r="W7" s="148"/>
      <c r="X7" s="166"/>
      <c r="Y7" s="148"/>
      <c r="Z7" s="166"/>
      <c r="AA7" s="148"/>
      <c r="AB7" s="169"/>
    </row>
    <row r="8" spans="1:32" ht="19.5" customHeight="1" thickBot="1">
      <c r="B8" s="1013"/>
      <c r="C8" s="1015"/>
      <c r="D8" s="1028"/>
      <c r="E8" s="980">
        <v>1</v>
      </c>
      <c r="F8" s="981"/>
      <c r="G8" s="980">
        <v>2</v>
      </c>
      <c r="H8" s="981" t="e">
        <f>SUBTOTAL(9,#REF!)</f>
        <v>#REF!</v>
      </c>
      <c r="I8" s="980">
        <v>3</v>
      </c>
      <c r="J8" s="981" t="e">
        <f>SUBTOTAL(9,#REF!)</f>
        <v>#REF!</v>
      </c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1"/>
      <c r="AF8">
        <v>9</v>
      </c>
    </row>
    <row r="9" spans="1:32" ht="15" customHeight="1" thickBot="1">
      <c r="B9" s="76" t="str">
        <f>'06.09-CABEAMENTO ESTRUTURADO'!$B$9</f>
        <v>06.09.000</v>
      </c>
      <c r="C9" s="40" t="str">
        <f>'06.09-CABEAMENTO ESTRUTURADO'!$C$9</f>
        <v>BLOCO A</v>
      </c>
      <c r="D9" s="106">
        <f>'06.09-CABEAMENTO ESTRUTURADO'!$H$9</f>
        <v>0</v>
      </c>
      <c r="E9" s="177"/>
      <c r="F9" s="178"/>
      <c r="G9" s="179"/>
      <c r="H9" s="180"/>
      <c r="I9" s="179"/>
      <c r="J9" s="180"/>
      <c r="K9" s="179"/>
      <c r="L9" s="180"/>
      <c r="M9" s="179"/>
      <c r="N9" s="180"/>
      <c r="O9" s="179"/>
      <c r="P9" s="180"/>
      <c r="Q9" s="179"/>
      <c r="R9" s="180"/>
      <c r="S9" s="179"/>
      <c r="T9" s="180"/>
      <c r="U9" s="179"/>
      <c r="V9" s="180"/>
      <c r="W9" s="179"/>
      <c r="X9" s="180"/>
      <c r="Y9" s="179"/>
      <c r="Z9" s="180"/>
      <c r="AA9" s="179"/>
      <c r="AB9" s="180"/>
      <c r="AF9" s="200" t="s">
        <v>1508</v>
      </c>
    </row>
    <row r="10" spans="1:32" ht="15" customHeight="1" thickBot="1">
      <c r="A10">
        <v>1</v>
      </c>
      <c r="B10" s="1005" t="str">
        <f>'06.09-CABEAMENTO ESTRUTURADO'!$B$10</f>
        <v>07.01.100.01</v>
      </c>
      <c r="C10" s="1006" t="str">
        <f>'06.09-CABEAMENTO ESTRUTURADO'!$C$10</f>
        <v>ELETRODUTO RIGIDO, EM AÇO GALVANIZADO, TIPO PESADO, ESPESSURA DA PAREDE =&gt; 1,5MM, DN = 3/4", FORNECIMENTO E INSTALAÇÃO</v>
      </c>
      <c r="D10" s="1075">
        <f>'06.09-CABEAMENTO ESTRUTURADO'!$H$10</f>
        <v>0</v>
      </c>
      <c r="E10" s="175"/>
      <c r="F10" s="161">
        <f>$E$10*$D$10</f>
        <v>0</v>
      </c>
      <c r="G10" s="176">
        <v>1</v>
      </c>
      <c r="H10" s="167">
        <f>$G$10*$D$10</f>
        <v>0</v>
      </c>
      <c r="I10" s="176"/>
      <c r="J10" s="167">
        <f>$I$10*$D$10</f>
        <v>0</v>
      </c>
      <c r="K10" s="176"/>
      <c r="L10" s="167">
        <f>$K$10*$D$10</f>
        <v>0</v>
      </c>
      <c r="M10" s="176"/>
      <c r="N10" s="167">
        <f>$M$10*$D$10</f>
        <v>0</v>
      </c>
      <c r="O10" s="176"/>
      <c r="P10" s="167">
        <f>$O$10*$D$10</f>
        <v>0</v>
      </c>
      <c r="Q10" s="176"/>
      <c r="R10" s="167">
        <f>$Q$10*$D$10</f>
        <v>0</v>
      </c>
      <c r="S10" s="176"/>
      <c r="T10" s="167">
        <f>$S$10*$D$10</f>
        <v>0</v>
      </c>
      <c r="U10" s="176"/>
      <c r="V10" s="167">
        <f>$U$10*$D$10</f>
        <v>0</v>
      </c>
      <c r="W10" s="176"/>
      <c r="X10" s="167">
        <f>$W$10*$D$10</f>
        <v>0</v>
      </c>
      <c r="Y10" s="176"/>
      <c r="Z10" s="167">
        <f>$Y$10*$D$10</f>
        <v>0</v>
      </c>
      <c r="AA10" s="176"/>
      <c r="AB10" s="167">
        <f>$AA$10*$D$10</f>
        <v>0</v>
      </c>
      <c r="AF10" t="s">
        <v>1509</v>
      </c>
    </row>
    <row r="11" spans="1:32" ht="15" customHeight="1" thickBot="1">
      <c r="A11">
        <v>2</v>
      </c>
      <c r="B11" s="1005"/>
      <c r="C11" s="1006"/>
      <c r="D11" s="1075"/>
      <c r="E11" s="162">
        <f>$E$10</f>
        <v>0</v>
      </c>
      <c r="F11" s="163">
        <f>$F$10</f>
        <v>0</v>
      </c>
      <c r="G11" s="164">
        <f>$G$10+$E$11</f>
        <v>1</v>
      </c>
      <c r="H11" s="165">
        <f>$H$10+$F$11</f>
        <v>0</v>
      </c>
      <c r="I11" s="164">
        <f>$I$10+$G$11</f>
        <v>1</v>
      </c>
      <c r="J11" s="165">
        <f>$J$10+$H$11</f>
        <v>0</v>
      </c>
      <c r="K11" s="164">
        <f>$K$10+$I$11</f>
        <v>1</v>
      </c>
      <c r="L11" s="165">
        <f>$L$10+$J$11</f>
        <v>0</v>
      </c>
      <c r="M11" s="164">
        <f>$M$10+$K$11</f>
        <v>1</v>
      </c>
      <c r="N11" s="165">
        <f>$N$10+$L$11</f>
        <v>0</v>
      </c>
      <c r="O11" s="164">
        <f>$O$10+$M$11</f>
        <v>1</v>
      </c>
      <c r="P11" s="165">
        <f>$P$10+$N$11</f>
        <v>0</v>
      </c>
      <c r="Q11" s="164">
        <f>$Q$10+$O$11</f>
        <v>1</v>
      </c>
      <c r="R11" s="165">
        <f>$R$10+$P$11</f>
        <v>0</v>
      </c>
      <c r="S11" s="164">
        <f>$S$10+$Q$11</f>
        <v>1</v>
      </c>
      <c r="T11" s="165">
        <f>$T$10+$R$11</f>
        <v>0</v>
      </c>
      <c r="U11" s="164">
        <f>$U$10+$S$11</f>
        <v>1</v>
      </c>
      <c r="V11" s="165">
        <f>$V$10+$T$11</f>
        <v>0</v>
      </c>
      <c r="W11" s="164">
        <f>$W$10+$U$11</f>
        <v>1</v>
      </c>
      <c r="X11" s="165">
        <f>$X$10+$V$11</f>
        <v>0</v>
      </c>
      <c r="Y11" s="164">
        <f>$Y$10+$W$11</f>
        <v>1</v>
      </c>
      <c r="Z11" s="165">
        <f>$Z$10+$X$11</f>
        <v>0</v>
      </c>
      <c r="AA11" s="164">
        <f>$AA$10+$Y$11</f>
        <v>1</v>
      </c>
      <c r="AB11" s="165">
        <f>$AB$10+$Z$11</f>
        <v>0</v>
      </c>
    </row>
    <row r="12" spans="1:32" ht="15" customHeight="1" thickBot="1">
      <c r="A12">
        <v>1</v>
      </c>
      <c r="B12" s="1005" t="str">
        <f>'06.09-CABEAMENTO ESTRUTURADO'!$B$11</f>
        <v>07.01.100.02</v>
      </c>
      <c r="C12" s="1006" t="str">
        <f>'06.09-CABEAMENTO ESTRUTURADO'!$C$11</f>
        <v>ELETRODUTO RIGIDO, EM AÇO GALVANIZADO, TIPO PESADO, ESPESSURA DA PAREDE =&gt; 1,5MM, DN = 1", FORNECIMENTO E INSTALAÇÃO</v>
      </c>
      <c r="D12" s="1075">
        <f>'06.09-CABEAMENTO ESTRUTURADO'!$H$11</f>
        <v>0</v>
      </c>
      <c r="E12" s="175"/>
      <c r="F12" s="161">
        <f>$E$12*$D$12</f>
        <v>0</v>
      </c>
      <c r="G12" s="176">
        <v>1</v>
      </c>
      <c r="H12" s="167">
        <f>$G$12*$D$12</f>
        <v>0</v>
      </c>
      <c r="I12" s="176"/>
      <c r="J12" s="167">
        <f>$I$12*$D$12</f>
        <v>0</v>
      </c>
      <c r="K12" s="176"/>
      <c r="L12" s="167">
        <f>$K$12*$D$12</f>
        <v>0</v>
      </c>
      <c r="M12" s="176"/>
      <c r="N12" s="167">
        <f>$M$12*$D$12</f>
        <v>0</v>
      </c>
      <c r="O12" s="176"/>
      <c r="P12" s="167">
        <f>$O$12*$D$12</f>
        <v>0</v>
      </c>
      <c r="Q12" s="176"/>
      <c r="R12" s="167">
        <f>$Q$12*$D$12</f>
        <v>0</v>
      </c>
      <c r="S12" s="176"/>
      <c r="T12" s="167">
        <f>$S$12*$D$12</f>
        <v>0</v>
      </c>
      <c r="U12" s="176"/>
      <c r="V12" s="167">
        <f>$U$12*$D$12</f>
        <v>0</v>
      </c>
      <c r="W12" s="176"/>
      <c r="X12" s="167">
        <f>$W$12*$D$12</f>
        <v>0</v>
      </c>
      <c r="Y12" s="176"/>
      <c r="Z12" s="167">
        <f>$Y$12*$D$12</f>
        <v>0</v>
      </c>
      <c r="AA12" s="176"/>
      <c r="AB12" s="167">
        <f>$AA$12*$D$12</f>
        <v>0</v>
      </c>
      <c r="AF12" t="s">
        <v>1512</v>
      </c>
    </row>
    <row r="13" spans="1:32" ht="15" customHeight="1" thickBot="1">
      <c r="A13">
        <v>2</v>
      </c>
      <c r="B13" s="1005"/>
      <c r="C13" s="1006"/>
      <c r="D13" s="1075"/>
      <c r="E13" s="162">
        <f>$E$12</f>
        <v>0</v>
      </c>
      <c r="F13" s="163">
        <f>$F$12</f>
        <v>0</v>
      </c>
      <c r="G13" s="164">
        <f>$G$12+$E$13</f>
        <v>1</v>
      </c>
      <c r="H13" s="165">
        <f>$H$12+$F$13</f>
        <v>0</v>
      </c>
      <c r="I13" s="164">
        <f>$I$12+$G$13</f>
        <v>1</v>
      </c>
      <c r="J13" s="165">
        <f>$J$12+$H$13</f>
        <v>0</v>
      </c>
      <c r="K13" s="164">
        <f>$K$12+$I$13</f>
        <v>1</v>
      </c>
      <c r="L13" s="165">
        <f>$L$12+$J$13</f>
        <v>0</v>
      </c>
      <c r="M13" s="164">
        <f>$M$12+$K$13</f>
        <v>1</v>
      </c>
      <c r="N13" s="165">
        <f>$N$12+$L$13</f>
        <v>0</v>
      </c>
      <c r="O13" s="164">
        <f>$O$12+$M$13</f>
        <v>1</v>
      </c>
      <c r="P13" s="165">
        <f>$P$12+$N$13</f>
        <v>0</v>
      </c>
      <c r="Q13" s="164">
        <f>$Q$12+$O$13</f>
        <v>1</v>
      </c>
      <c r="R13" s="165">
        <f>$R$12+$P$13</f>
        <v>0</v>
      </c>
      <c r="S13" s="164">
        <f>$S$12+$Q$13</f>
        <v>1</v>
      </c>
      <c r="T13" s="165">
        <f>$T$12+$R$13</f>
        <v>0</v>
      </c>
      <c r="U13" s="164">
        <f>$U$12+$S$13</f>
        <v>1</v>
      </c>
      <c r="V13" s="165">
        <f>$V$12+$T$13</f>
        <v>0</v>
      </c>
      <c r="W13" s="164">
        <f>$W$12+$U$13</f>
        <v>1</v>
      </c>
      <c r="X13" s="165">
        <f>$X$12+$V$13</f>
        <v>0</v>
      </c>
      <c r="Y13" s="164">
        <f>$Y$12+$W$13</f>
        <v>1</v>
      </c>
      <c r="Z13" s="165">
        <f>$Z$12+$X$13</f>
        <v>0</v>
      </c>
      <c r="AA13" s="164">
        <f>$AA$12+$Y$13</f>
        <v>1</v>
      </c>
      <c r="AB13" s="165">
        <f>$AB$12+$Z$13</f>
        <v>0</v>
      </c>
    </row>
    <row r="14" spans="1:32" ht="15" customHeight="1" thickBot="1">
      <c r="A14">
        <v>1</v>
      </c>
      <c r="B14" s="1005" t="str">
        <f>'06.09-CABEAMENTO ESTRUTURADO'!$B$12</f>
        <v>07.01.100.03</v>
      </c>
      <c r="C14" s="1006" t="str">
        <f>'06.09-CABEAMENTO ESTRUTURADO'!$C$12</f>
        <v>DUTO CORRUGADO PEAD, 3" ENTERRADO EM VALA ESCAVADA, INCLUSIVE CORTES E RECOMPOSIÇÕES DE PISO DE PEDRA</v>
      </c>
      <c r="D14" s="1075">
        <f>'06.09-CABEAMENTO ESTRUTURADO'!$H$12</f>
        <v>0</v>
      </c>
      <c r="E14" s="175"/>
      <c r="F14" s="161">
        <f>$E$14*$D$14</f>
        <v>0</v>
      </c>
      <c r="G14" s="176">
        <v>1</v>
      </c>
      <c r="H14" s="167">
        <f>$G$14*$D$14</f>
        <v>0</v>
      </c>
      <c r="I14" s="176"/>
      <c r="J14" s="167">
        <f>$I$14*$D$14</f>
        <v>0</v>
      </c>
      <c r="K14" s="176"/>
      <c r="L14" s="167">
        <f>$K$14*$D$14</f>
        <v>0</v>
      </c>
      <c r="M14" s="176"/>
      <c r="N14" s="167">
        <f>$M$14*$D$14</f>
        <v>0</v>
      </c>
      <c r="O14" s="176"/>
      <c r="P14" s="167">
        <f>$O$14*$D$14</f>
        <v>0</v>
      </c>
      <c r="Q14" s="176"/>
      <c r="R14" s="167">
        <f>$Q$14*$D$14</f>
        <v>0</v>
      </c>
      <c r="S14" s="176"/>
      <c r="T14" s="167">
        <f>$S$14*$D$14</f>
        <v>0</v>
      </c>
      <c r="U14" s="176"/>
      <c r="V14" s="167">
        <f>$U$14*$D$14</f>
        <v>0</v>
      </c>
      <c r="W14" s="176"/>
      <c r="X14" s="167">
        <f>$W$14*$D$14</f>
        <v>0</v>
      </c>
      <c r="Y14" s="176"/>
      <c r="Z14" s="167">
        <f>$Y$14*$D$14</f>
        <v>0</v>
      </c>
      <c r="AA14" s="176"/>
      <c r="AB14" s="167">
        <f>$AA$14*$D$14</f>
        <v>0</v>
      </c>
      <c r="AF14" t="s">
        <v>1514</v>
      </c>
    </row>
    <row r="15" spans="1:32" ht="15" customHeight="1" thickBot="1">
      <c r="A15">
        <v>2</v>
      </c>
      <c r="B15" s="1005"/>
      <c r="C15" s="1006"/>
      <c r="D15" s="1075"/>
      <c r="E15" s="162">
        <f>$E$14</f>
        <v>0</v>
      </c>
      <c r="F15" s="163">
        <f>$F$14</f>
        <v>0</v>
      </c>
      <c r="G15" s="164">
        <f>$G$14+$E$15</f>
        <v>1</v>
      </c>
      <c r="H15" s="165">
        <f>$H$14+$F$15</f>
        <v>0</v>
      </c>
      <c r="I15" s="164">
        <f>$I$14+$G$15</f>
        <v>1</v>
      </c>
      <c r="J15" s="165">
        <f>$J$14+$H$15</f>
        <v>0</v>
      </c>
      <c r="K15" s="164">
        <f>$K$14+$I$15</f>
        <v>1</v>
      </c>
      <c r="L15" s="165">
        <f>$L$14+$J$15</f>
        <v>0</v>
      </c>
      <c r="M15" s="164">
        <f>$M$14+$K$15</f>
        <v>1</v>
      </c>
      <c r="N15" s="165">
        <f>$N$14+$L$15</f>
        <v>0</v>
      </c>
      <c r="O15" s="164">
        <f>$O$14+$M$15</f>
        <v>1</v>
      </c>
      <c r="P15" s="165">
        <f>$P$14+$N$15</f>
        <v>0</v>
      </c>
      <c r="Q15" s="164">
        <f>$Q$14+$O$15</f>
        <v>1</v>
      </c>
      <c r="R15" s="165">
        <f>$R$14+$P$15</f>
        <v>0</v>
      </c>
      <c r="S15" s="164">
        <f>$S$14+$Q$15</f>
        <v>1</v>
      </c>
      <c r="T15" s="165">
        <f>$T$14+$R$15</f>
        <v>0</v>
      </c>
      <c r="U15" s="164">
        <f>$U$14+$S$15</f>
        <v>1</v>
      </c>
      <c r="V15" s="165">
        <f>$V$14+$T$15</f>
        <v>0</v>
      </c>
      <c r="W15" s="164">
        <f>$W$14+$U$15</f>
        <v>1</v>
      </c>
      <c r="X15" s="165">
        <f>$X$14+$V$15</f>
        <v>0</v>
      </c>
      <c r="Y15" s="164">
        <f>$Y$14+$W$15</f>
        <v>1</v>
      </c>
      <c r="Z15" s="165">
        <f>$Z$14+$X$15</f>
        <v>0</v>
      </c>
      <c r="AA15" s="164">
        <f>$AA$14+$Y$15</f>
        <v>1</v>
      </c>
      <c r="AB15" s="165">
        <f>$AB$14+$Z$15</f>
        <v>0</v>
      </c>
    </row>
    <row r="16" spans="1:32" ht="15" customHeight="1" thickBot="1">
      <c r="A16">
        <v>1</v>
      </c>
      <c r="B16" s="1005" t="str">
        <f>'06.09-CABEAMENTO ESTRUTURADO'!$B$13</f>
        <v>07.01.100.04</v>
      </c>
      <c r="C16" s="1006" t="str">
        <f>'06.09-CABEAMENTO ESTRUTURADO'!$C$13</f>
        <v>PERFILADO PERFURADO SIMPLES 38X38CM, INCLUSIVE CURVAS E FIXAÇÃO- FORNECIMENTO E INSTALAÇÃO</v>
      </c>
      <c r="D16" s="1075">
        <f>'06.09-CABEAMENTO ESTRUTURADO'!$H$13</f>
        <v>0</v>
      </c>
      <c r="E16" s="175"/>
      <c r="F16" s="161">
        <f>$E$16*$D$16</f>
        <v>0</v>
      </c>
      <c r="G16" s="176"/>
      <c r="H16" s="167">
        <f>$G$16*$D$16</f>
        <v>0</v>
      </c>
      <c r="I16" s="176">
        <v>1</v>
      </c>
      <c r="J16" s="167">
        <f>$I$16*$D$16</f>
        <v>0</v>
      </c>
      <c r="K16" s="176"/>
      <c r="L16" s="167">
        <f>$K$16*$D$16</f>
        <v>0</v>
      </c>
      <c r="M16" s="176"/>
      <c r="N16" s="167">
        <f>$M$16*$D$16</f>
        <v>0</v>
      </c>
      <c r="O16" s="176"/>
      <c r="P16" s="167">
        <f>$O$16*$D$16</f>
        <v>0</v>
      </c>
      <c r="Q16" s="176"/>
      <c r="R16" s="167">
        <f>$Q$16*$D$16</f>
        <v>0</v>
      </c>
      <c r="S16" s="176"/>
      <c r="T16" s="167">
        <f>$S$16*$D$16</f>
        <v>0</v>
      </c>
      <c r="U16" s="176"/>
      <c r="V16" s="167">
        <f>$U$16*$D$16</f>
        <v>0</v>
      </c>
      <c r="W16" s="176"/>
      <c r="X16" s="167">
        <f>$W$16*$D$16</f>
        <v>0</v>
      </c>
      <c r="Y16" s="176"/>
      <c r="Z16" s="167">
        <f>$Y$16*$D$16</f>
        <v>0</v>
      </c>
      <c r="AA16" s="176"/>
      <c r="AB16" s="167">
        <f>$AA$16*$D$16</f>
        <v>0</v>
      </c>
      <c r="AF16" t="s">
        <v>1517</v>
      </c>
    </row>
    <row r="17" spans="1:32" ht="15" customHeight="1" thickBot="1">
      <c r="A17">
        <v>2</v>
      </c>
      <c r="B17" s="1005"/>
      <c r="C17" s="1006"/>
      <c r="D17" s="1075"/>
      <c r="E17" s="162">
        <f>$E$16</f>
        <v>0</v>
      </c>
      <c r="F17" s="163">
        <f>$F$16</f>
        <v>0</v>
      </c>
      <c r="G17" s="164">
        <f>$G$16+$E$17</f>
        <v>0</v>
      </c>
      <c r="H17" s="165">
        <f>$H$16+$F$17</f>
        <v>0</v>
      </c>
      <c r="I17" s="164">
        <f>$I$16+$G$17</f>
        <v>1</v>
      </c>
      <c r="J17" s="165">
        <f>$J$16+$H$17</f>
        <v>0</v>
      </c>
      <c r="K17" s="164">
        <f>$K$16+$I$17</f>
        <v>1</v>
      </c>
      <c r="L17" s="165">
        <f>$L$16+$J$17</f>
        <v>0</v>
      </c>
      <c r="M17" s="164">
        <f>$M$16+$K$17</f>
        <v>1</v>
      </c>
      <c r="N17" s="165">
        <f>$N$16+$L$17</f>
        <v>0</v>
      </c>
      <c r="O17" s="164">
        <f>$O$16+$M$17</f>
        <v>1</v>
      </c>
      <c r="P17" s="165">
        <f>$P$16+$N$17</f>
        <v>0</v>
      </c>
      <c r="Q17" s="164">
        <f>$Q$16+$O$17</f>
        <v>1</v>
      </c>
      <c r="R17" s="165">
        <f>$R$16+$P$17</f>
        <v>0</v>
      </c>
      <c r="S17" s="164">
        <f>$S$16+$Q$17</f>
        <v>1</v>
      </c>
      <c r="T17" s="165">
        <f>$T$16+$R$17</f>
        <v>0</v>
      </c>
      <c r="U17" s="164">
        <f>$U$16+$S$17</f>
        <v>1</v>
      </c>
      <c r="V17" s="165">
        <f>$V$16+$T$17</f>
        <v>0</v>
      </c>
      <c r="W17" s="164">
        <f>$W$16+$U$17</f>
        <v>1</v>
      </c>
      <c r="X17" s="165">
        <f>$X$16+$V$17</f>
        <v>0</v>
      </c>
      <c r="Y17" s="164">
        <f>$Y$16+$W$17</f>
        <v>1</v>
      </c>
      <c r="Z17" s="165">
        <f>$Z$16+$X$17</f>
        <v>0</v>
      </c>
      <c r="AA17" s="164">
        <f>$AA$16+$Y$17</f>
        <v>1</v>
      </c>
      <c r="AB17" s="165">
        <f>$AB$16+$Z$17</f>
        <v>0</v>
      </c>
    </row>
    <row r="18" spans="1:32" ht="15" customHeight="1" thickBot="1">
      <c r="A18">
        <v>1</v>
      </c>
      <c r="B18" s="1005" t="str">
        <f>'06.09-CABEAMENTO ESTRUTURADO'!$B$14</f>
        <v>07.01.100.05</v>
      </c>
      <c r="C18" s="1006" t="str">
        <f>'06.09-CABEAMENTO ESTRUTURADO'!$C$14</f>
        <v>CABO ELETRÔNICO CATEGORIA 6, INSTALADO EM EDIFICAÇÃO INSTITUCIONAL - FORNECIMENTO E INSTALAÇÃO. AF_08/2025</v>
      </c>
      <c r="D18" s="1075">
        <f>'06.09-CABEAMENTO ESTRUTURADO'!$H$14</f>
        <v>0</v>
      </c>
      <c r="E18" s="175"/>
      <c r="F18" s="161">
        <f>$E$18*$D$18</f>
        <v>0</v>
      </c>
      <c r="G18" s="176"/>
      <c r="H18" s="167">
        <f>$G$18*$D$18</f>
        <v>0</v>
      </c>
      <c r="I18" s="176"/>
      <c r="J18" s="167">
        <f>$I$18*$D$18</f>
        <v>0</v>
      </c>
      <c r="K18" s="176">
        <v>1</v>
      </c>
      <c r="L18" s="167">
        <f>$K$18*$D$18</f>
        <v>0</v>
      </c>
      <c r="M18" s="176"/>
      <c r="N18" s="167">
        <f>$M$18*$D$18</f>
        <v>0</v>
      </c>
      <c r="O18" s="176"/>
      <c r="P18" s="167">
        <f>$O$18*$D$18</f>
        <v>0</v>
      </c>
      <c r="Q18" s="176"/>
      <c r="R18" s="167">
        <f>$Q$18*$D$18</f>
        <v>0</v>
      </c>
      <c r="S18" s="176"/>
      <c r="T18" s="167">
        <f>$S$18*$D$18</f>
        <v>0</v>
      </c>
      <c r="U18" s="176"/>
      <c r="V18" s="167">
        <f>$U$18*$D$18</f>
        <v>0</v>
      </c>
      <c r="W18" s="176"/>
      <c r="X18" s="167">
        <f>$W$18*$D$18</f>
        <v>0</v>
      </c>
      <c r="Y18" s="176"/>
      <c r="Z18" s="167">
        <f>$Y$18*$D$18</f>
        <v>0</v>
      </c>
      <c r="AA18" s="176"/>
      <c r="AB18" s="167">
        <f>$AA$18*$D$18</f>
        <v>0</v>
      </c>
      <c r="AF18" t="s">
        <v>1519</v>
      </c>
    </row>
    <row r="19" spans="1:32" ht="15" customHeight="1" thickBot="1">
      <c r="A19">
        <v>2</v>
      </c>
      <c r="B19" s="1005"/>
      <c r="C19" s="1006"/>
      <c r="D19" s="1075"/>
      <c r="E19" s="162">
        <f>$E$18</f>
        <v>0</v>
      </c>
      <c r="F19" s="163">
        <f>$F$18</f>
        <v>0</v>
      </c>
      <c r="G19" s="164">
        <f>$G$18+$E$19</f>
        <v>0</v>
      </c>
      <c r="H19" s="165">
        <f>$H$18+$F$19</f>
        <v>0</v>
      </c>
      <c r="I19" s="164">
        <f>$I$18+$G$19</f>
        <v>0</v>
      </c>
      <c r="J19" s="165">
        <f>$J$18+$H$19</f>
        <v>0</v>
      </c>
      <c r="K19" s="164">
        <f>$K$18+$I$19</f>
        <v>1</v>
      </c>
      <c r="L19" s="165">
        <f>$L$18+$J$19</f>
        <v>0</v>
      </c>
      <c r="M19" s="164">
        <f>$M$18+$K$19</f>
        <v>1</v>
      </c>
      <c r="N19" s="165">
        <f>$N$18+$L$19</f>
        <v>0</v>
      </c>
      <c r="O19" s="164">
        <f>$O$18+$M$19</f>
        <v>1</v>
      </c>
      <c r="P19" s="165">
        <f>$P$18+$N$19</f>
        <v>0</v>
      </c>
      <c r="Q19" s="164">
        <f>$Q$18+$O$19</f>
        <v>1</v>
      </c>
      <c r="R19" s="165">
        <f>$R$18+$P$19</f>
        <v>0</v>
      </c>
      <c r="S19" s="164">
        <f>$S$18+$Q$19</f>
        <v>1</v>
      </c>
      <c r="T19" s="165">
        <f>$T$18+$R$19</f>
        <v>0</v>
      </c>
      <c r="U19" s="164">
        <f>$U$18+$S$19</f>
        <v>1</v>
      </c>
      <c r="V19" s="165">
        <f>$V$18+$T$19</f>
        <v>0</v>
      </c>
      <c r="W19" s="164">
        <f>$W$18+$U$19</f>
        <v>1</v>
      </c>
      <c r="X19" s="165">
        <f>$X$18+$V$19</f>
        <v>0</v>
      </c>
      <c r="Y19" s="164">
        <f>$Y$18+$W$19</f>
        <v>1</v>
      </c>
      <c r="Z19" s="165">
        <f>$Z$18+$X$19</f>
        <v>0</v>
      </c>
      <c r="AA19" s="164">
        <f>$AA$18+$Y$19</f>
        <v>1</v>
      </c>
      <c r="AB19" s="165">
        <f>$AB$18+$Z$19</f>
        <v>0</v>
      </c>
    </row>
    <row r="20" spans="1:32" ht="15" customHeight="1" thickBot="1">
      <c r="A20">
        <v>1</v>
      </c>
      <c r="B20" s="1005" t="str">
        <f>'06.09-CABEAMENTO ESTRUTURADO'!$B$15</f>
        <v>07.01.100.06</v>
      </c>
      <c r="C20" s="1006" t="str">
        <f>'06.09-CABEAMENTO ESTRUTURADO'!$C$15</f>
        <v>CABO DE FIBRA ÓPTICA, SM 6FO, INTERNO/EXTERNO, INSTALADO EM REDE INSTITUCIONAL</v>
      </c>
      <c r="D20" s="1075">
        <f>'06.09-CABEAMENTO ESTRUTURADO'!$H$15</f>
        <v>0</v>
      </c>
      <c r="E20" s="175"/>
      <c r="F20" s="161">
        <f>$E$20*$D$20</f>
        <v>0</v>
      </c>
      <c r="G20" s="176"/>
      <c r="H20" s="167">
        <f>$G$20*$D$20</f>
        <v>0</v>
      </c>
      <c r="I20" s="176"/>
      <c r="J20" s="167">
        <f>$I$20*$D$20</f>
        <v>0</v>
      </c>
      <c r="K20" s="176">
        <v>1</v>
      </c>
      <c r="L20" s="167">
        <f>$K$20*$D$20</f>
        <v>0</v>
      </c>
      <c r="M20" s="176"/>
      <c r="N20" s="167">
        <f>$M$20*$D$20</f>
        <v>0</v>
      </c>
      <c r="O20" s="176"/>
      <c r="P20" s="167">
        <f>$O$20*$D$20</f>
        <v>0</v>
      </c>
      <c r="Q20" s="176"/>
      <c r="R20" s="167">
        <f>$Q$20*$D$20</f>
        <v>0</v>
      </c>
      <c r="S20" s="176"/>
      <c r="T20" s="167">
        <f>$S$20*$D$20</f>
        <v>0</v>
      </c>
      <c r="U20" s="176"/>
      <c r="V20" s="167">
        <f>$U$20*$D$20</f>
        <v>0</v>
      </c>
      <c r="W20" s="176"/>
      <c r="X20" s="167">
        <f>$W$20*$D$20</f>
        <v>0</v>
      </c>
      <c r="Y20" s="176"/>
      <c r="Z20" s="167">
        <f>$Y$20*$D$20</f>
        <v>0</v>
      </c>
      <c r="AA20" s="176"/>
      <c r="AB20" s="167">
        <f>$AA$20*$D$20</f>
        <v>0</v>
      </c>
      <c r="AF20" t="s">
        <v>1521</v>
      </c>
    </row>
    <row r="21" spans="1:32" ht="15" customHeight="1" thickBot="1">
      <c r="A21">
        <v>2</v>
      </c>
      <c r="B21" s="1005"/>
      <c r="C21" s="1006"/>
      <c r="D21" s="1075"/>
      <c r="E21" s="162">
        <f>$E$20</f>
        <v>0</v>
      </c>
      <c r="F21" s="163">
        <f>$F$20</f>
        <v>0</v>
      </c>
      <c r="G21" s="164">
        <f>$G$20+$E$21</f>
        <v>0</v>
      </c>
      <c r="H21" s="165">
        <f>$H$20+$F$21</f>
        <v>0</v>
      </c>
      <c r="I21" s="164">
        <f>$I$20+$G$21</f>
        <v>0</v>
      </c>
      <c r="J21" s="165">
        <f>$J$20+$H$21</f>
        <v>0</v>
      </c>
      <c r="K21" s="164">
        <f>$K$20+$I$21</f>
        <v>1</v>
      </c>
      <c r="L21" s="165">
        <f>$L$20+$J$21</f>
        <v>0</v>
      </c>
      <c r="M21" s="164">
        <f>$M$20+$K$21</f>
        <v>1</v>
      </c>
      <c r="N21" s="165">
        <f>$N$20+$L$21</f>
        <v>0</v>
      </c>
      <c r="O21" s="164">
        <f>$O$20+$M$21</f>
        <v>1</v>
      </c>
      <c r="P21" s="165">
        <f>$P$20+$N$21</f>
        <v>0</v>
      </c>
      <c r="Q21" s="164">
        <f>$Q$20+$O$21</f>
        <v>1</v>
      </c>
      <c r="R21" s="165">
        <f>$R$20+$P$21</f>
        <v>0</v>
      </c>
      <c r="S21" s="164">
        <f>$S$20+$Q$21</f>
        <v>1</v>
      </c>
      <c r="T21" s="165">
        <f>$T$20+$R$21</f>
        <v>0</v>
      </c>
      <c r="U21" s="164">
        <f>$U$20+$S$21</f>
        <v>1</v>
      </c>
      <c r="V21" s="165">
        <f>$V$20+$T$21</f>
        <v>0</v>
      </c>
      <c r="W21" s="164">
        <f>$W$20+$U$21</f>
        <v>1</v>
      </c>
      <c r="X21" s="165">
        <f>$X$20+$V$21</f>
        <v>0</v>
      </c>
      <c r="Y21" s="164">
        <f>$Y$20+$W$21</f>
        <v>1</v>
      </c>
      <c r="Z21" s="165">
        <f>$Z$20+$X$21</f>
        <v>0</v>
      </c>
      <c r="AA21" s="164">
        <f>$AA$20+$Y$21</f>
        <v>1</v>
      </c>
      <c r="AB21" s="165">
        <f>$AB$20+$Z$21</f>
        <v>0</v>
      </c>
    </row>
    <row r="22" spans="1:32" ht="15" customHeight="1" thickBot="1">
      <c r="A22">
        <v>1</v>
      </c>
      <c r="B22" s="1005" t="str">
        <f>'06.09-CABEAMENTO ESTRUTURADO'!$B$16</f>
        <v>07.01.100.07</v>
      </c>
      <c r="C22" s="1006" t="str">
        <f>'06.09-CABEAMENTO ESTRUTURADO'!$C$16</f>
        <v>TOMADA DUPLA RJ-45 CAT 6, INSTALADA EM CONDULETE 4X2 3/4", INCLUSO CONDULETE, TAMPA E MÓDULOS RJ45 CAT6, FORNECIMENTO E INSTALAÇÃO</v>
      </c>
      <c r="D22" s="1075">
        <f>'06.09-CABEAMENTO ESTRUTURADO'!$H$16</f>
        <v>0</v>
      </c>
      <c r="E22" s="175"/>
      <c r="F22" s="161">
        <f>$E$22*$D$22</f>
        <v>0</v>
      </c>
      <c r="G22" s="176"/>
      <c r="H22" s="167">
        <f>$G$22*$D$22</f>
        <v>0</v>
      </c>
      <c r="I22" s="176"/>
      <c r="J22" s="167">
        <f>$I$22*$D$22</f>
        <v>0</v>
      </c>
      <c r="K22" s="176">
        <v>1</v>
      </c>
      <c r="L22" s="167">
        <f>$K$22*$D$22</f>
        <v>0</v>
      </c>
      <c r="M22" s="176"/>
      <c r="N22" s="167">
        <f>$M$22*$D$22</f>
        <v>0</v>
      </c>
      <c r="O22" s="176"/>
      <c r="P22" s="167">
        <f>$O$22*$D$22</f>
        <v>0</v>
      </c>
      <c r="Q22" s="176"/>
      <c r="R22" s="167">
        <f>$Q$22*$D$22</f>
        <v>0</v>
      </c>
      <c r="S22" s="176"/>
      <c r="T22" s="167">
        <f>$S$22*$D$22</f>
        <v>0</v>
      </c>
      <c r="U22" s="176"/>
      <c r="V22" s="167">
        <f>$U$22*$D$22</f>
        <v>0</v>
      </c>
      <c r="W22" s="176"/>
      <c r="X22" s="167">
        <f>$W$22*$D$22</f>
        <v>0</v>
      </c>
      <c r="Y22" s="176"/>
      <c r="Z22" s="167">
        <f>$Y$22*$D$22</f>
        <v>0</v>
      </c>
      <c r="AA22" s="176"/>
      <c r="AB22" s="167">
        <f>$AA$22*$D$22</f>
        <v>0</v>
      </c>
      <c r="AF22" t="s">
        <v>1524</v>
      </c>
    </row>
    <row r="23" spans="1:32" ht="15" customHeight="1" thickBot="1">
      <c r="A23">
        <v>2</v>
      </c>
      <c r="B23" s="1005"/>
      <c r="C23" s="1006"/>
      <c r="D23" s="1075"/>
      <c r="E23" s="162">
        <f>$E$22</f>
        <v>0</v>
      </c>
      <c r="F23" s="163">
        <f>$F$22</f>
        <v>0</v>
      </c>
      <c r="G23" s="164">
        <f>$G$22+$E$23</f>
        <v>0</v>
      </c>
      <c r="H23" s="165">
        <f>$H$22+$F$23</f>
        <v>0</v>
      </c>
      <c r="I23" s="164">
        <f>$I$22+$G$23</f>
        <v>0</v>
      </c>
      <c r="J23" s="165">
        <f>$J$22+$H$23</f>
        <v>0</v>
      </c>
      <c r="K23" s="164">
        <f>$K$22+$I$23</f>
        <v>1</v>
      </c>
      <c r="L23" s="165">
        <f>$L$22+$J$23</f>
        <v>0</v>
      </c>
      <c r="M23" s="164">
        <f>$M$22+$K$23</f>
        <v>1</v>
      </c>
      <c r="N23" s="165">
        <f>$N$22+$L$23</f>
        <v>0</v>
      </c>
      <c r="O23" s="164">
        <f>$O$22+$M$23</f>
        <v>1</v>
      </c>
      <c r="P23" s="165">
        <f>$P$22+$N$23</f>
        <v>0</v>
      </c>
      <c r="Q23" s="164">
        <f>$Q$22+$O$23</f>
        <v>1</v>
      </c>
      <c r="R23" s="165">
        <f>$R$22+$P$23</f>
        <v>0</v>
      </c>
      <c r="S23" s="164">
        <f>$S$22+$Q$23</f>
        <v>1</v>
      </c>
      <c r="T23" s="165">
        <f>$T$22+$R$23</f>
        <v>0</v>
      </c>
      <c r="U23" s="164">
        <f>$U$22+$S$23</f>
        <v>1</v>
      </c>
      <c r="V23" s="165">
        <f>$V$22+$T$23</f>
        <v>0</v>
      </c>
      <c r="W23" s="164">
        <f>$W$22+$U$23</f>
        <v>1</v>
      </c>
      <c r="X23" s="165">
        <f>$X$22+$V$23</f>
        <v>0</v>
      </c>
      <c r="Y23" s="164">
        <f>$Y$22+$W$23</f>
        <v>1</v>
      </c>
      <c r="Z23" s="165">
        <f>$Z$22+$X$23</f>
        <v>0</v>
      </c>
      <c r="AA23" s="164">
        <f>$AA$22+$Y$23</f>
        <v>1</v>
      </c>
      <c r="AB23" s="165">
        <f>$AB$22+$Z$23</f>
        <v>0</v>
      </c>
    </row>
    <row r="24" spans="1:32" ht="15" customHeight="1" thickBot="1">
      <c r="A24">
        <v>1</v>
      </c>
      <c r="B24" s="1005" t="str">
        <f>'06.09-CABEAMENTO ESTRUTURADO'!$B$17</f>
        <v>07.01.100.08</v>
      </c>
      <c r="C24" s="1006" t="str">
        <f>'06.09-CABEAMENTO ESTRUTURADO'!$C$17</f>
        <v>RACK DE PAREDE FECHADO DE 12 U EM CHAPA DE AÇO, 19", *570*MM, INCLUSIVE PROTETOR ELETRÔNICO COM 8 TOMADAS 10A - FORNECIMENTO E INSTALAÇÃO.</v>
      </c>
      <c r="D24" s="1075">
        <f>'06.09-CABEAMENTO ESTRUTURADO'!$H$17</f>
        <v>0</v>
      </c>
      <c r="E24" s="175"/>
      <c r="F24" s="161">
        <f>$E$24*$D$24</f>
        <v>0</v>
      </c>
      <c r="G24" s="176">
        <v>1</v>
      </c>
      <c r="H24" s="167">
        <f>$G$24*$D$24</f>
        <v>0</v>
      </c>
      <c r="I24" s="176"/>
      <c r="J24" s="167">
        <f>$I$24*$D$24</f>
        <v>0</v>
      </c>
      <c r="K24" s="176"/>
      <c r="L24" s="167">
        <f>$K$24*$D$24</f>
        <v>0</v>
      </c>
      <c r="M24" s="176"/>
      <c r="N24" s="167">
        <f>$M$24*$D$24</f>
        <v>0</v>
      </c>
      <c r="O24" s="176"/>
      <c r="P24" s="167">
        <f>$O$24*$D$24</f>
        <v>0</v>
      </c>
      <c r="Q24" s="176"/>
      <c r="R24" s="167">
        <f>$Q$24*$D$24</f>
        <v>0</v>
      </c>
      <c r="S24" s="176"/>
      <c r="T24" s="167">
        <f>$S$24*$D$24</f>
        <v>0</v>
      </c>
      <c r="U24" s="176"/>
      <c r="V24" s="167">
        <f>$U$24*$D$24</f>
        <v>0</v>
      </c>
      <c r="W24" s="176"/>
      <c r="X24" s="167">
        <f>$W$24*$D$24</f>
        <v>0</v>
      </c>
      <c r="Y24" s="176"/>
      <c r="Z24" s="167">
        <f>$Y$24*$D$24</f>
        <v>0</v>
      </c>
      <c r="AA24" s="176"/>
      <c r="AB24" s="167">
        <f>$AA$24*$D$24</f>
        <v>0</v>
      </c>
      <c r="AF24" t="s">
        <v>1527</v>
      </c>
    </row>
    <row r="25" spans="1:32" ht="15" customHeight="1" thickBot="1">
      <c r="A25">
        <v>2</v>
      </c>
      <c r="B25" s="1005"/>
      <c r="C25" s="1006"/>
      <c r="D25" s="1075"/>
      <c r="E25" s="162">
        <f>$E$24</f>
        <v>0</v>
      </c>
      <c r="F25" s="163">
        <f>$F$24</f>
        <v>0</v>
      </c>
      <c r="G25" s="164">
        <f>$G$24+$E$25</f>
        <v>1</v>
      </c>
      <c r="H25" s="165">
        <f>$H$24+$F$25</f>
        <v>0</v>
      </c>
      <c r="I25" s="164">
        <f>$I$24+$G$25</f>
        <v>1</v>
      </c>
      <c r="J25" s="165">
        <f>$J$24+$H$25</f>
        <v>0</v>
      </c>
      <c r="K25" s="164">
        <f>$K$24+$I$25</f>
        <v>1</v>
      </c>
      <c r="L25" s="165">
        <f>$L$24+$J$25</f>
        <v>0</v>
      </c>
      <c r="M25" s="164">
        <f>$M$24+$K$25</f>
        <v>1</v>
      </c>
      <c r="N25" s="165">
        <f>$N$24+$L$25</f>
        <v>0</v>
      </c>
      <c r="O25" s="164">
        <f>$O$24+$M$25</f>
        <v>1</v>
      </c>
      <c r="P25" s="165">
        <f>$P$24+$N$25</f>
        <v>0</v>
      </c>
      <c r="Q25" s="164">
        <f>$Q$24+$O$25</f>
        <v>1</v>
      </c>
      <c r="R25" s="165">
        <f>$R$24+$P$25</f>
        <v>0</v>
      </c>
      <c r="S25" s="164">
        <f>$S$24+$Q$25</f>
        <v>1</v>
      </c>
      <c r="T25" s="165">
        <f>$T$24+$R$25</f>
        <v>0</v>
      </c>
      <c r="U25" s="164">
        <f>$U$24+$S$25</f>
        <v>1</v>
      </c>
      <c r="V25" s="165">
        <f>$V$24+$T$25</f>
        <v>0</v>
      </c>
      <c r="W25" s="164">
        <f>$W$24+$U$25</f>
        <v>1</v>
      </c>
      <c r="X25" s="165">
        <f>$X$24+$V$25</f>
        <v>0</v>
      </c>
      <c r="Y25" s="164">
        <f>$Y$24+$W$25</f>
        <v>1</v>
      </c>
      <c r="Z25" s="165">
        <f>$Z$24+$X$25</f>
        <v>0</v>
      </c>
      <c r="AA25" s="164">
        <f>$AA$24+$Y$25</f>
        <v>1</v>
      </c>
      <c r="AB25" s="165">
        <f>$AB$24+$Z$25</f>
        <v>0</v>
      </c>
    </row>
    <row r="26" spans="1:32" ht="15" customHeight="1" thickBot="1">
      <c r="A26">
        <v>1</v>
      </c>
      <c r="B26" s="1005" t="str">
        <f>'06.09-CABEAMENTO ESTRUTURADO'!$B$18</f>
        <v>07.01.100.09</v>
      </c>
      <c r="C26" s="1006" t="str">
        <f>'06.09-CABEAMENTO ESTRUTURADO'!$C$18</f>
        <v>RACK DE PISO FECHADO DE 20U EM CHAPA DE AÇO, 19", *670*MM INCLUSIVE PROTETOR ELETRÔNICO COM 8 TOMADAS 10A - FORNECIMENTO E INSTALAÇÃO.</v>
      </c>
      <c r="D26" s="1075">
        <f>'06.09-CABEAMENTO ESTRUTURADO'!$H$18</f>
        <v>0</v>
      </c>
      <c r="E26" s="175"/>
      <c r="F26" s="161">
        <f>$E$26*$D$26</f>
        <v>0</v>
      </c>
      <c r="G26" s="176">
        <v>1</v>
      </c>
      <c r="H26" s="167">
        <f>$G$26*$D$26</f>
        <v>0</v>
      </c>
      <c r="I26" s="176"/>
      <c r="J26" s="167">
        <f>$I$26*$D$26</f>
        <v>0</v>
      </c>
      <c r="K26" s="176"/>
      <c r="L26" s="167">
        <f>$K$26*$D$26</f>
        <v>0</v>
      </c>
      <c r="M26" s="176"/>
      <c r="N26" s="167">
        <f>$M$26*$D$26</f>
        <v>0</v>
      </c>
      <c r="O26" s="176"/>
      <c r="P26" s="167">
        <f>$O$26*$D$26</f>
        <v>0</v>
      </c>
      <c r="Q26" s="176"/>
      <c r="R26" s="167">
        <f>$Q$26*$D$26</f>
        <v>0</v>
      </c>
      <c r="S26" s="176"/>
      <c r="T26" s="167">
        <f>$S$26*$D$26</f>
        <v>0</v>
      </c>
      <c r="U26" s="176"/>
      <c r="V26" s="167">
        <f>$U$26*$D$26</f>
        <v>0</v>
      </c>
      <c r="W26" s="176"/>
      <c r="X26" s="167">
        <f>$W$26*$D$26</f>
        <v>0</v>
      </c>
      <c r="Y26" s="176"/>
      <c r="Z26" s="167">
        <f>$Y$26*$D$26</f>
        <v>0</v>
      </c>
      <c r="AA26" s="176"/>
      <c r="AB26" s="167">
        <f>$AA$26*$D$26</f>
        <v>0</v>
      </c>
      <c r="AF26" t="s">
        <v>1530</v>
      </c>
    </row>
    <row r="27" spans="1:32" ht="15" customHeight="1" thickBot="1">
      <c r="A27">
        <v>2</v>
      </c>
      <c r="B27" s="1005"/>
      <c r="C27" s="1006"/>
      <c r="D27" s="1075"/>
      <c r="E27" s="162">
        <f>$E$26</f>
        <v>0</v>
      </c>
      <c r="F27" s="163">
        <f>$F$26</f>
        <v>0</v>
      </c>
      <c r="G27" s="164">
        <f>$G$26+$E$27</f>
        <v>1</v>
      </c>
      <c r="H27" s="165">
        <f>$H$26+$F$27</f>
        <v>0</v>
      </c>
      <c r="I27" s="164">
        <f>$I$26+$G$27</f>
        <v>1</v>
      </c>
      <c r="J27" s="165">
        <f>$J$26+$H$27</f>
        <v>0</v>
      </c>
      <c r="K27" s="164">
        <f>$K$26+$I$27</f>
        <v>1</v>
      </c>
      <c r="L27" s="165">
        <f>$L$26+$J$27</f>
        <v>0</v>
      </c>
      <c r="M27" s="164">
        <f>$M$26+$K$27</f>
        <v>1</v>
      </c>
      <c r="N27" s="165">
        <f>$N$26+$L$27</f>
        <v>0</v>
      </c>
      <c r="O27" s="164">
        <f>$O$26+$M$27</f>
        <v>1</v>
      </c>
      <c r="P27" s="165">
        <f>$P$26+$N$27</f>
        <v>0</v>
      </c>
      <c r="Q27" s="164">
        <f>$Q$26+$O$27</f>
        <v>1</v>
      </c>
      <c r="R27" s="165">
        <f>$R$26+$P$27</f>
        <v>0</v>
      </c>
      <c r="S27" s="164">
        <f>$S$26+$Q$27</f>
        <v>1</v>
      </c>
      <c r="T27" s="165">
        <f>$T$26+$R$27</f>
        <v>0</v>
      </c>
      <c r="U27" s="164">
        <f>$U$26+$S$27</f>
        <v>1</v>
      </c>
      <c r="V27" s="165">
        <f>$V$26+$T$27</f>
        <v>0</v>
      </c>
      <c r="W27" s="164">
        <f>$W$26+$U$27</f>
        <v>1</v>
      </c>
      <c r="X27" s="165">
        <f>$X$26+$V$27</f>
        <v>0</v>
      </c>
      <c r="Y27" s="164">
        <f>$Y$26+$W$27</f>
        <v>1</v>
      </c>
      <c r="Z27" s="165">
        <f>$Z$26+$X$27</f>
        <v>0</v>
      </c>
      <c r="AA27" s="164">
        <f>$AA$26+$Y$27</f>
        <v>1</v>
      </c>
      <c r="AB27" s="165">
        <f>$AB$26+$Z$27</f>
        <v>0</v>
      </c>
    </row>
    <row r="28" spans="1:32" ht="15" customHeight="1" thickBot="1">
      <c r="A28">
        <v>1</v>
      </c>
      <c r="B28" s="1005" t="str">
        <f>'06.09-CABEAMENTO ESTRUTURADO'!$B$19</f>
        <v>07.01.100.10</v>
      </c>
      <c r="C28" s="1006" t="str">
        <f>'06.09-CABEAMENTO ESTRUTURADO'!$C$19</f>
        <v>RACK FECHADO 44U PARA SERVIDOR - FORNECIMENTO E INSTALAÇÃO. AF_08/2025</v>
      </c>
      <c r="D28" s="1075">
        <f>'06.09-CABEAMENTO ESTRUTURADO'!$H$19</f>
        <v>0</v>
      </c>
      <c r="E28" s="175"/>
      <c r="F28" s="161">
        <f>$E$28*$D$28</f>
        <v>0</v>
      </c>
      <c r="G28" s="176"/>
      <c r="H28" s="167">
        <f>$G$28*$D$28</f>
        <v>0</v>
      </c>
      <c r="I28" s="176">
        <v>1</v>
      </c>
      <c r="J28" s="167">
        <f>$I$28*$D$28</f>
        <v>0</v>
      </c>
      <c r="K28" s="176"/>
      <c r="L28" s="167">
        <f>$K$28*$D$28</f>
        <v>0</v>
      </c>
      <c r="M28" s="176"/>
      <c r="N28" s="167">
        <f>$M$28*$D$28</f>
        <v>0</v>
      </c>
      <c r="O28" s="176"/>
      <c r="P28" s="167">
        <f>$O$28*$D$28</f>
        <v>0</v>
      </c>
      <c r="Q28" s="176"/>
      <c r="R28" s="167">
        <f>$Q$28*$D$28</f>
        <v>0</v>
      </c>
      <c r="S28" s="176"/>
      <c r="T28" s="167">
        <f>$S$28*$D$28</f>
        <v>0</v>
      </c>
      <c r="U28" s="176"/>
      <c r="V28" s="167">
        <f>$U$28*$D$28</f>
        <v>0</v>
      </c>
      <c r="W28" s="176"/>
      <c r="X28" s="167">
        <f>$W$28*$D$28</f>
        <v>0</v>
      </c>
      <c r="Y28" s="176"/>
      <c r="Z28" s="167">
        <f>$Y$28*$D$28</f>
        <v>0</v>
      </c>
      <c r="AA28" s="176"/>
      <c r="AB28" s="167">
        <f>$AA$28*$D$28</f>
        <v>0</v>
      </c>
      <c r="AF28" t="s">
        <v>1533</v>
      </c>
    </row>
    <row r="29" spans="1:32" ht="15" customHeight="1" thickBot="1">
      <c r="A29">
        <v>2</v>
      </c>
      <c r="B29" s="1005"/>
      <c r="C29" s="1006"/>
      <c r="D29" s="1075"/>
      <c r="E29" s="162">
        <f>$E$28</f>
        <v>0</v>
      </c>
      <c r="F29" s="163">
        <f>$F$28</f>
        <v>0</v>
      </c>
      <c r="G29" s="164">
        <f>$G$28+$E$29</f>
        <v>0</v>
      </c>
      <c r="H29" s="165">
        <f>$H$28+$F$29</f>
        <v>0</v>
      </c>
      <c r="I29" s="164">
        <f>$I$28+$G$29</f>
        <v>1</v>
      </c>
      <c r="J29" s="165">
        <f>$J$28+$H$29</f>
        <v>0</v>
      </c>
      <c r="K29" s="164">
        <f>$K$28+$I$29</f>
        <v>1</v>
      </c>
      <c r="L29" s="165">
        <f>$L$28+$J$29</f>
        <v>0</v>
      </c>
      <c r="M29" s="164">
        <f>$M$28+$K$29</f>
        <v>1</v>
      </c>
      <c r="N29" s="165">
        <f>$N$28+$L$29</f>
        <v>0</v>
      </c>
      <c r="O29" s="164">
        <f>$O$28+$M$29</f>
        <v>1</v>
      </c>
      <c r="P29" s="165">
        <f>$P$28+$N$29</f>
        <v>0</v>
      </c>
      <c r="Q29" s="164">
        <f>$Q$28+$O$29</f>
        <v>1</v>
      </c>
      <c r="R29" s="165">
        <f>$R$28+$P$29</f>
        <v>0</v>
      </c>
      <c r="S29" s="164">
        <f>$S$28+$Q$29</f>
        <v>1</v>
      </c>
      <c r="T29" s="165">
        <f>$T$28+$R$29</f>
        <v>0</v>
      </c>
      <c r="U29" s="164">
        <f>$U$28+$S$29</f>
        <v>1</v>
      </c>
      <c r="V29" s="165">
        <f>$V$28+$T$29</f>
        <v>0</v>
      </c>
      <c r="W29" s="164">
        <f>$W$28+$U$29</f>
        <v>1</v>
      </c>
      <c r="X29" s="165">
        <f>$X$28+$V$29</f>
        <v>0</v>
      </c>
      <c r="Y29" s="164">
        <f>$Y$28+$W$29</f>
        <v>1</v>
      </c>
      <c r="Z29" s="165">
        <f>$Z$28+$X$29</f>
        <v>0</v>
      </c>
      <c r="AA29" s="164">
        <f>$AA$28+$Y$29</f>
        <v>1</v>
      </c>
      <c r="AB29" s="165">
        <f>$AB$28+$Z$29</f>
        <v>0</v>
      </c>
    </row>
    <row r="30" spans="1:32" ht="15" customHeight="1" thickBot="1">
      <c r="A30">
        <v>1</v>
      </c>
      <c r="B30" s="1005" t="str">
        <f>'06.09-CABEAMENTO ESTRUTURADO'!$B$20</f>
        <v>07.01.100.11</v>
      </c>
      <c r="C30" s="1006" t="str">
        <f>'06.09-CABEAMENTO ESTRUTURADO'!$C$20</f>
        <v>SWITCH 24 PORTAS - FORNECIMENTO E INSTALAÇÃO</v>
      </c>
      <c r="D30" s="1075">
        <f>'06.09-CABEAMENTO ESTRUTURADO'!$H$20</f>
        <v>0</v>
      </c>
      <c r="E30" s="175"/>
      <c r="F30" s="161">
        <f>$E$30*$D$30</f>
        <v>0</v>
      </c>
      <c r="G30" s="176"/>
      <c r="H30" s="167">
        <f>$G$30*$D$30</f>
        <v>0</v>
      </c>
      <c r="I30" s="176"/>
      <c r="J30" s="167">
        <f>$I$30*$D$30</f>
        <v>0</v>
      </c>
      <c r="K30" s="176">
        <v>1</v>
      </c>
      <c r="L30" s="167">
        <f>$K$30*$D$30</f>
        <v>0</v>
      </c>
      <c r="M30" s="176"/>
      <c r="N30" s="167">
        <f>$M$30*$D$30</f>
        <v>0</v>
      </c>
      <c r="O30" s="176"/>
      <c r="P30" s="167">
        <f>$O$30*$D$30</f>
        <v>0</v>
      </c>
      <c r="Q30" s="176"/>
      <c r="R30" s="167">
        <f>$Q$30*$D$30</f>
        <v>0</v>
      </c>
      <c r="S30" s="176"/>
      <c r="T30" s="167">
        <f>$S$30*$D$30</f>
        <v>0</v>
      </c>
      <c r="U30" s="176"/>
      <c r="V30" s="167">
        <f>$U$30*$D$30</f>
        <v>0</v>
      </c>
      <c r="W30" s="176"/>
      <c r="X30" s="167">
        <f>$W$30*$D$30</f>
        <v>0</v>
      </c>
      <c r="Y30" s="176"/>
      <c r="Z30" s="167">
        <f>$Y$30*$D$30</f>
        <v>0</v>
      </c>
      <c r="AA30" s="176"/>
      <c r="AB30" s="167">
        <f>$AA$30*$D$30</f>
        <v>0</v>
      </c>
      <c r="AF30" t="s">
        <v>1535</v>
      </c>
    </row>
    <row r="31" spans="1:32" ht="15" customHeight="1" thickBot="1">
      <c r="A31">
        <v>2</v>
      </c>
      <c r="B31" s="1005"/>
      <c r="C31" s="1006"/>
      <c r="D31" s="1075"/>
      <c r="E31" s="162">
        <f>$E$30</f>
        <v>0</v>
      </c>
      <c r="F31" s="163">
        <f>$F$30</f>
        <v>0</v>
      </c>
      <c r="G31" s="164">
        <f>$G$30+$E$31</f>
        <v>0</v>
      </c>
      <c r="H31" s="165">
        <f>$H$30+$F$31</f>
        <v>0</v>
      </c>
      <c r="I31" s="164">
        <f>$I$30+$G$31</f>
        <v>0</v>
      </c>
      <c r="J31" s="165">
        <f>$J$30+$H$31</f>
        <v>0</v>
      </c>
      <c r="K31" s="164">
        <f>$K$30+$I$31</f>
        <v>1</v>
      </c>
      <c r="L31" s="165">
        <f>$L$30+$J$31</f>
        <v>0</v>
      </c>
      <c r="M31" s="164">
        <f>$M$30+$K$31</f>
        <v>1</v>
      </c>
      <c r="N31" s="165">
        <f>$N$30+$L$31</f>
        <v>0</v>
      </c>
      <c r="O31" s="164">
        <f>$O$30+$M$31</f>
        <v>1</v>
      </c>
      <c r="P31" s="165">
        <f>$P$30+$N$31</f>
        <v>0</v>
      </c>
      <c r="Q31" s="164">
        <f>$Q$30+$O$31</f>
        <v>1</v>
      </c>
      <c r="R31" s="165">
        <f>$R$30+$P$31</f>
        <v>0</v>
      </c>
      <c r="S31" s="164">
        <f>$S$30+$Q$31</f>
        <v>1</v>
      </c>
      <c r="T31" s="165">
        <f>$T$30+$R$31</f>
        <v>0</v>
      </c>
      <c r="U31" s="164">
        <f>$U$30+$S$31</f>
        <v>1</v>
      </c>
      <c r="V31" s="165">
        <f>$V$30+$T$31</f>
        <v>0</v>
      </c>
      <c r="W31" s="164">
        <f>$W$30+$U$31</f>
        <v>1</v>
      </c>
      <c r="X31" s="165">
        <f>$X$30+$V$31</f>
        <v>0</v>
      </c>
      <c r="Y31" s="164">
        <f>$Y$30+$W$31</f>
        <v>1</v>
      </c>
      <c r="Z31" s="165">
        <f>$Z$30+$X$31</f>
        <v>0</v>
      </c>
      <c r="AA31" s="164">
        <f>$AA$30+$Y$31</f>
        <v>1</v>
      </c>
      <c r="AB31" s="165">
        <f>$AB$30+$Z$31</f>
        <v>0</v>
      </c>
    </row>
    <row r="32" spans="1:32" ht="15" customHeight="1" thickBot="1">
      <c r="A32">
        <v>1</v>
      </c>
      <c r="B32" s="1005" t="str">
        <f>'06.09-CABEAMENTO ESTRUTURADO'!$B$21</f>
        <v>07.01.100.12</v>
      </c>
      <c r="C32" s="1006" t="str">
        <f>'06.09-CABEAMENTO ESTRUTURADO'!$C$21</f>
        <v>SWITCH 48 PORTAS - FORNECIMENTO E INSTALAÇÃO</v>
      </c>
      <c r="D32" s="1075">
        <f>'06.09-CABEAMENTO ESTRUTURADO'!$H$21</f>
        <v>0</v>
      </c>
      <c r="E32" s="175"/>
      <c r="F32" s="161">
        <f>$E$32*$D$32</f>
        <v>0</v>
      </c>
      <c r="G32" s="176"/>
      <c r="H32" s="167">
        <f>$G$32*$D$32</f>
        <v>0</v>
      </c>
      <c r="I32" s="176"/>
      <c r="J32" s="167">
        <f>$I$32*$D$32</f>
        <v>0</v>
      </c>
      <c r="K32" s="176">
        <v>1</v>
      </c>
      <c r="L32" s="167">
        <f>$K$32*$D$32</f>
        <v>0</v>
      </c>
      <c r="M32" s="176"/>
      <c r="N32" s="167">
        <f>$M$32*$D$32</f>
        <v>0</v>
      </c>
      <c r="O32" s="176"/>
      <c r="P32" s="167">
        <f>$O$32*$D$32</f>
        <v>0</v>
      </c>
      <c r="Q32" s="176"/>
      <c r="R32" s="167">
        <f>$Q$32*$D$32</f>
        <v>0</v>
      </c>
      <c r="S32" s="176"/>
      <c r="T32" s="167">
        <f>$S$32*$D$32</f>
        <v>0</v>
      </c>
      <c r="U32" s="176"/>
      <c r="V32" s="167">
        <f>$U$32*$D$32</f>
        <v>0</v>
      </c>
      <c r="W32" s="176"/>
      <c r="X32" s="167">
        <f>$W$32*$D$32</f>
        <v>0</v>
      </c>
      <c r="Y32" s="176"/>
      <c r="Z32" s="167">
        <f>$Y$32*$D$32</f>
        <v>0</v>
      </c>
      <c r="AA32" s="176"/>
      <c r="AB32" s="167">
        <f>$AA$32*$D$32</f>
        <v>0</v>
      </c>
      <c r="AF32" t="s">
        <v>1538</v>
      </c>
    </row>
    <row r="33" spans="1:32" ht="15" customHeight="1" thickBot="1">
      <c r="A33">
        <v>2</v>
      </c>
      <c r="B33" s="1005"/>
      <c r="C33" s="1006"/>
      <c r="D33" s="1075"/>
      <c r="E33" s="162">
        <f>$E$32</f>
        <v>0</v>
      </c>
      <c r="F33" s="163">
        <f>$F$32</f>
        <v>0</v>
      </c>
      <c r="G33" s="164">
        <f>$G$32+$E$33</f>
        <v>0</v>
      </c>
      <c r="H33" s="165">
        <f>$H$32+$F$33</f>
        <v>0</v>
      </c>
      <c r="I33" s="164">
        <f>$I$32+$G$33</f>
        <v>0</v>
      </c>
      <c r="J33" s="165">
        <f>$J$32+$H$33</f>
        <v>0</v>
      </c>
      <c r="K33" s="164">
        <f>$K$32+$I$33</f>
        <v>1</v>
      </c>
      <c r="L33" s="165">
        <f>$L$32+$J$33</f>
        <v>0</v>
      </c>
      <c r="M33" s="164">
        <f>$M$32+$K$33</f>
        <v>1</v>
      </c>
      <c r="N33" s="165">
        <f>$N$32+$L$33</f>
        <v>0</v>
      </c>
      <c r="O33" s="164">
        <f>$O$32+$M$33</f>
        <v>1</v>
      </c>
      <c r="P33" s="165">
        <f>$P$32+$N$33</f>
        <v>0</v>
      </c>
      <c r="Q33" s="164">
        <f>$Q$32+$O$33</f>
        <v>1</v>
      </c>
      <c r="R33" s="165">
        <f>$R$32+$P$33</f>
        <v>0</v>
      </c>
      <c r="S33" s="164">
        <f>$S$32+$Q$33</f>
        <v>1</v>
      </c>
      <c r="T33" s="165">
        <f>$T$32+$R$33</f>
        <v>0</v>
      </c>
      <c r="U33" s="164">
        <f>$U$32+$S$33</f>
        <v>1</v>
      </c>
      <c r="V33" s="165">
        <f>$V$32+$T$33</f>
        <v>0</v>
      </c>
      <c r="W33" s="164">
        <f>$W$32+$U$33</f>
        <v>1</v>
      </c>
      <c r="X33" s="165">
        <f>$X$32+$V$33</f>
        <v>0</v>
      </c>
      <c r="Y33" s="164">
        <f>$Y$32+$W$33</f>
        <v>1</v>
      </c>
      <c r="Z33" s="165">
        <f>$Z$32+$X$33</f>
        <v>0</v>
      </c>
      <c r="AA33" s="164">
        <f>$AA$32+$Y$33</f>
        <v>1</v>
      </c>
      <c r="AB33" s="165">
        <f>$AB$32+$Z$33</f>
        <v>0</v>
      </c>
    </row>
    <row r="34" spans="1:32" ht="15" customHeight="1" thickBot="1">
      <c r="A34">
        <v>1</v>
      </c>
      <c r="B34" s="1005" t="str">
        <f>'06.09-CABEAMENTO ESTRUTURADO'!$B$22</f>
        <v>07.01.100.13</v>
      </c>
      <c r="C34" s="1006" t="str">
        <f>'06.09-CABEAMENTO ESTRUTURADO'!$C$22</f>
        <v>SWITCH 48 PORTAS SFP+ GERENCIÁVEL PoE  - FORNECIMENTO E INSTALAÇÃO</v>
      </c>
      <c r="D34" s="1075">
        <f>'06.09-CABEAMENTO ESTRUTURADO'!$H$22</f>
        <v>0</v>
      </c>
      <c r="E34" s="175"/>
      <c r="F34" s="161">
        <f>$E$34*$D$34</f>
        <v>0</v>
      </c>
      <c r="G34" s="176"/>
      <c r="H34" s="167">
        <f>$G$34*$D$34</f>
        <v>0</v>
      </c>
      <c r="I34" s="176"/>
      <c r="J34" s="167">
        <f>$I$34*$D$34</f>
        <v>0</v>
      </c>
      <c r="K34" s="176">
        <v>1</v>
      </c>
      <c r="L34" s="167">
        <f>$K$34*$D$34</f>
        <v>0</v>
      </c>
      <c r="M34" s="176"/>
      <c r="N34" s="167">
        <f>$M$34*$D$34</f>
        <v>0</v>
      </c>
      <c r="O34" s="176"/>
      <c r="P34" s="167">
        <f>$O$34*$D$34</f>
        <v>0</v>
      </c>
      <c r="Q34" s="176"/>
      <c r="R34" s="167">
        <f>$Q$34*$D$34</f>
        <v>0</v>
      </c>
      <c r="S34" s="176"/>
      <c r="T34" s="167">
        <f>$S$34*$D$34</f>
        <v>0</v>
      </c>
      <c r="U34" s="176"/>
      <c r="V34" s="167">
        <f>$U$34*$D$34</f>
        <v>0</v>
      </c>
      <c r="W34" s="176"/>
      <c r="X34" s="167">
        <f>$W$34*$D$34</f>
        <v>0</v>
      </c>
      <c r="Y34" s="176"/>
      <c r="Z34" s="167">
        <f>$Y$34*$D$34</f>
        <v>0</v>
      </c>
      <c r="AA34" s="176"/>
      <c r="AB34" s="167">
        <f>$AA$34*$D$34</f>
        <v>0</v>
      </c>
      <c r="AF34" t="s">
        <v>1541</v>
      </c>
    </row>
    <row r="35" spans="1:32" ht="15" customHeight="1" thickBot="1">
      <c r="A35">
        <v>2</v>
      </c>
      <c r="B35" s="1005"/>
      <c r="C35" s="1006"/>
      <c r="D35" s="1075"/>
      <c r="E35" s="162">
        <f>$E$34</f>
        <v>0</v>
      </c>
      <c r="F35" s="163">
        <f>$F$34</f>
        <v>0</v>
      </c>
      <c r="G35" s="164">
        <f>$G$34+$E$35</f>
        <v>0</v>
      </c>
      <c r="H35" s="165">
        <f>$H$34+$F$35</f>
        <v>0</v>
      </c>
      <c r="I35" s="164">
        <f>$I$34+$G$35</f>
        <v>0</v>
      </c>
      <c r="J35" s="165">
        <f>$J$34+$H$35</f>
        <v>0</v>
      </c>
      <c r="K35" s="164">
        <f>$K$34+$I$35</f>
        <v>1</v>
      </c>
      <c r="L35" s="165">
        <f>$L$34+$J$35</f>
        <v>0</v>
      </c>
      <c r="M35" s="164">
        <f>$M$34+$K$35</f>
        <v>1</v>
      </c>
      <c r="N35" s="165">
        <f>$N$34+$L$35</f>
        <v>0</v>
      </c>
      <c r="O35" s="164">
        <f>$O$34+$M$35</f>
        <v>1</v>
      </c>
      <c r="P35" s="165">
        <f>$P$34+$N$35</f>
        <v>0</v>
      </c>
      <c r="Q35" s="164">
        <f>$Q$34+$O$35</f>
        <v>1</v>
      </c>
      <c r="R35" s="165">
        <f>$R$34+$P$35</f>
        <v>0</v>
      </c>
      <c r="S35" s="164">
        <f>$S$34+$Q$35</f>
        <v>1</v>
      </c>
      <c r="T35" s="165">
        <f>$T$34+$R$35</f>
        <v>0</v>
      </c>
      <c r="U35" s="164">
        <f>$U$34+$S$35</f>
        <v>1</v>
      </c>
      <c r="V35" s="165">
        <f>$V$34+$T$35</f>
        <v>0</v>
      </c>
      <c r="W35" s="164">
        <f>$W$34+$U$35</f>
        <v>1</v>
      </c>
      <c r="X35" s="165">
        <f>$X$34+$V$35</f>
        <v>0</v>
      </c>
      <c r="Y35" s="164">
        <f>$Y$34+$W$35</f>
        <v>1</v>
      </c>
      <c r="Z35" s="165">
        <f>$Z$34+$X$35</f>
        <v>0</v>
      </c>
      <c r="AA35" s="164">
        <f>$AA$34+$Y$35</f>
        <v>1</v>
      </c>
      <c r="AB35" s="165">
        <f>$AB$34+$Z$35</f>
        <v>0</v>
      </c>
    </row>
    <row r="36" spans="1:32" ht="15" customHeight="1" thickBot="1">
      <c r="A36">
        <v>1</v>
      </c>
      <c r="B36" s="1005" t="str">
        <f>'06.09-CABEAMENTO ESTRUTURADO'!$B$23</f>
        <v>07.01.100.14</v>
      </c>
      <c r="C36" s="1006" t="str">
        <f>'06.09-CABEAMENTO ESTRUTURADO'!$C$23</f>
        <v>PATCH PANEL 24 PORTAS, CATEGORIA 6 - FORNECIMENTO E INSTALAÇÃO. AF_08/2025</v>
      </c>
      <c r="D36" s="1075">
        <f>'06.09-CABEAMENTO ESTRUTURADO'!$H$23</f>
        <v>0</v>
      </c>
      <c r="E36" s="175"/>
      <c r="F36" s="161">
        <f>$E$36*$D$36</f>
        <v>0</v>
      </c>
      <c r="G36" s="176"/>
      <c r="H36" s="167">
        <f>$G$36*$D$36</f>
        <v>0</v>
      </c>
      <c r="I36" s="176"/>
      <c r="J36" s="167">
        <f>$I$36*$D$36</f>
        <v>0</v>
      </c>
      <c r="K36" s="176">
        <v>1</v>
      </c>
      <c r="L36" s="167">
        <f>$K$36*$D$36</f>
        <v>0</v>
      </c>
      <c r="M36" s="176"/>
      <c r="N36" s="167">
        <f>$M$36*$D$36</f>
        <v>0</v>
      </c>
      <c r="O36" s="176"/>
      <c r="P36" s="167">
        <f>$O$36*$D$36</f>
        <v>0</v>
      </c>
      <c r="Q36" s="176"/>
      <c r="R36" s="167">
        <f>$Q$36*$D$36</f>
        <v>0</v>
      </c>
      <c r="S36" s="176"/>
      <c r="T36" s="167">
        <f>$S$36*$D$36</f>
        <v>0</v>
      </c>
      <c r="U36" s="176"/>
      <c r="V36" s="167">
        <f>$U$36*$D$36</f>
        <v>0</v>
      </c>
      <c r="W36" s="176"/>
      <c r="X36" s="167">
        <f>$W$36*$D$36</f>
        <v>0</v>
      </c>
      <c r="Y36" s="176"/>
      <c r="Z36" s="167">
        <f>$Y$36*$D$36</f>
        <v>0</v>
      </c>
      <c r="AA36" s="176"/>
      <c r="AB36" s="167">
        <f>$AA$36*$D$36</f>
        <v>0</v>
      </c>
      <c r="AF36" t="s">
        <v>1544</v>
      </c>
    </row>
    <row r="37" spans="1:32" ht="15" customHeight="1" thickBot="1">
      <c r="A37">
        <v>2</v>
      </c>
      <c r="B37" s="1005"/>
      <c r="C37" s="1006"/>
      <c r="D37" s="1075"/>
      <c r="E37" s="162">
        <f>$E$36</f>
        <v>0</v>
      </c>
      <c r="F37" s="163">
        <f>$F$36</f>
        <v>0</v>
      </c>
      <c r="G37" s="164">
        <f>$G$36+$E$37</f>
        <v>0</v>
      </c>
      <c r="H37" s="165">
        <f>$H$36+$F$37</f>
        <v>0</v>
      </c>
      <c r="I37" s="164">
        <f>$I$36+$G$37</f>
        <v>0</v>
      </c>
      <c r="J37" s="165">
        <f>$J$36+$H$37</f>
        <v>0</v>
      </c>
      <c r="K37" s="164">
        <f>$K$36+$I$37</f>
        <v>1</v>
      </c>
      <c r="L37" s="165">
        <f>$L$36+$J$37</f>
        <v>0</v>
      </c>
      <c r="M37" s="164">
        <f>$M$36+$K$37</f>
        <v>1</v>
      </c>
      <c r="N37" s="165">
        <f>$N$36+$L$37</f>
        <v>0</v>
      </c>
      <c r="O37" s="164">
        <f>$O$36+$M$37</f>
        <v>1</v>
      </c>
      <c r="P37" s="165">
        <f>$P$36+$N$37</f>
        <v>0</v>
      </c>
      <c r="Q37" s="164">
        <f>$Q$36+$O$37</f>
        <v>1</v>
      </c>
      <c r="R37" s="165">
        <f>$R$36+$P$37</f>
        <v>0</v>
      </c>
      <c r="S37" s="164">
        <f>$S$36+$Q$37</f>
        <v>1</v>
      </c>
      <c r="T37" s="165">
        <f>$T$36+$R$37</f>
        <v>0</v>
      </c>
      <c r="U37" s="164">
        <f>$U$36+$S$37</f>
        <v>1</v>
      </c>
      <c r="V37" s="165">
        <f>$V$36+$T$37</f>
        <v>0</v>
      </c>
      <c r="W37" s="164">
        <f>$W$36+$U$37</f>
        <v>1</v>
      </c>
      <c r="X37" s="165">
        <f>$X$36+$V$37</f>
        <v>0</v>
      </c>
      <c r="Y37" s="164">
        <f>$Y$36+$W$37</f>
        <v>1</v>
      </c>
      <c r="Z37" s="165">
        <f>$Z$36+$X$37</f>
        <v>0</v>
      </c>
      <c r="AA37" s="164">
        <f>$AA$36+$Y$37</f>
        <v>1</v>
      </c>
      <c r="AB37" s="165">
        <f>$AB$36+$Z$37</f>
        <v>0</v>
      </c>
    </row>
    <row r="38" spans="1:32" ht="15" customHeight="1" thickBot="1">
      <c r="A38">
        <v>1</v>
      </c>
      <c r="B38" s="1005" t="str">
        <f>'06.09-CABEAMENTO ESTRUTURADO'!$B$24</f>
        <v>07.01.100.15</v>
      </c>
      <c r="C38" s="1006" t="str">
        <f>'06.09-CABEAMENTO ESTRUTURADO'!$C$24</f>
        <v>AR CONDICIONADO SPLIT INVERTER, HI-WALL (PAREDE), 9000 BTU/H, CICLO FRIO - FORNECIMENTO E INSTALAÇÃO. AF_11/2021_PE</v>
      </c>
      <c r="D38" s="1075">
        <f>'06.09-CABEAMENTO ESTRUTURADO'!$H$24</f>
        <v>0</v>
      </c>
      <c r="E38" s="175"/>
      <c r="F38" s="161">
        <f>$E$38*$D$38</f>
        <v>0</v>
      </c>
      <c r="G38" s="176"/>
      <c r="H38" s="167">
        <f>$G$38*$D$38</f>
        <v>0</v>
      </c>
      <c r="I38" s="176"/>
      <c r="J38" s="167">
        <f>$I$38*$D$38</f>
        <v>0</v>
      </c>
      <c r="K38" s="176">
        <v>1</v>
      </c>
      <c r="L38" s="167">
        <f>$K$38*$D$38</f>
        <v>0</v>
      </c>
      <c r="M38" s="176"/>
      <c r="N38" s="167">
        <f>$M$38*$D$38</f>
        <v>0</v>
      </c>
      <c r="O38" s="176"/>
      <c r="P38" s="167">
        <f>$O$38*$D$38</f>
        <v>0</v>
      </c>
      <c r="Q38" s="176"/>
      <c r="R38" s="167">
        <f>$Q$38*$D$38</f>
        <v>0</v>
      </c>
      <c r="S38" s="176"/>
      <c r="T38" s="167">
        <f>$S$38*$D$38</f>
        <v>0</v>
      </c>
      <c r="U38" s="176"/>
      <c r="V38" s="167">
        <f>$U$38*$D$38</f>
        <v>0</v>
      </c>
      <c r="W38" s="176"/>
      <c r="X38" s="167">
        <f>$W$38*$D$38</f>
        <v>0</v>
      </c>
      <c r="Y38" s="176"/>
      <c r="Z38" s="167">
        <f>$Y$38*$D$38</f>
        <v>0</v>
      </c>
      <c r="AA38" s="176"/>
      <c r="AB38" s="167">
        <f>$AA$38*$D$38</f>
        <v>0</v>
      </c>
      <c r="AF38" t="s">
        <v>1546</v>
      </c>
    </row>
    <row r="39" spans="1:32" ht="15" customHeight="1" thickBot="1">
      <c r="A39">
        <v>2</v>
      </c>
      <c r="B39" s="1005"/>
      <c r="C39" s="1006"/>
      <c r="D39" s="1075"/>
      <c r="E39" s="162">
        <f>$E$38</f>
        <v>0</v>
      </c>
      <c r="F39" s="163">
        <f>$F$38</f>
        <v>0</v>
      </c>
      <c r="G39" s="164">
        <f>$G$38+$E$39</f>
        <v>0</v>
      </c>
      <c r="H39" s="165">
        <f>$H$38+$F$39</f>
        <v>0</v>
      </c>
      <c r="I39" s="164">
        <f>$I$38+$G$39</f>
        <v>0</v>
      </c>
      <c r="J39" s="165">
        <f>$J$38+$H$39</f>
        <v>0</v>
      </c>
      <c r="K39" s="164">
        <f>$K$38+$I$39</f>
        <v>1</v>
      </c>
      <c r="L39" s="165">
        <f>$L$38+$J$39</f>
        <v>0</v>
      </c>
      <c r="M39" s="164">
        <f>$M$38+$K$39</f>
        <v>1</v>
      </c>
      <c r="N39" s="165">
        <f>$N$38+$L$39</f>
        <v>0</v>
      </c>
      <c r="O39" s="164">
        <f>$O$38+$M$39</f>
        <v>1</v>
      </c>
      <c r="P39" s="165">
        <f>$P$38+$N$39</f>
        <v>0</v>
      </c>
      <c r="Q39" s="164">
        <f>$Q$38+$O$39</f>
        <v>1</v>
      </c>
      <c r="R39" s="165">
        <f>$R$38+$P$39</f>
        <v>0</v>
      </c>
      <c r="S39" s="164">
        <f>$S$38+$Q$39</f>
        <v>1</v>
      </c>
      <c r="T39" s="165">
        <f>$T$38+$R$39</f>
        <v>0</v>
      </c>
      <c r="U39" s="164">
        <f>$U$38+$S$39</f>
        <v>1</v>
      </c>
      <c r="V39" s="165">
        <f>$V$38+$T$39</f>
        <v>0</v>
      </c>
      <c r="W39" s="164">
        <f>$W$38+$U$39</f>
        <v>1</v>
      </c>
      <c r="X39" s="165">
        <f>$X$38+$V$39</f>
        <v>0</v>
      </c>
      <c r="Y39" s="164">
        <f>$Y$38+$W$39</f>
        <v>1</v>
      </c>
      <c r="Z39" s="165">
        <f>$Z$38+$X$39</f>
        <v>0</v>
      </c>
      <c r="AA39" s="164">
        <f>$AA$38+$Y$39</f>
        <v>1</v>
      </c>
      <c r="AB39" s="165">
        <f>$AB$38+$Z$39</f>
        <v>0</v>
      </c>
    </row>
    <row r="40" spans="1:32" ht="15" customHeight="1" thickBot="1">
      <c r="A40">
        <v>1</v>
      </c>
      <c r="B40" s="1005" t="str">
        <f>'06.09-CABEAMENTO ESTRUTURADO'!$B$25</f>
        <v>07.01.100.16</v>
      </c>
      <c r="C40" s="1006" t="str">
        <f>'06.09-CABEAMENTO ESTRUTURADO'!$C$25</f>
        <v>CAIXA DE PASSAGEM ELÉTRICA 30X30 EM CONCRETO PRE MOLDADO, EMBUTIDA NO PISO, TAMPA FIXA EM FERRO FUNDIDO</v>
      </c>
      <c r="D40" s="1075">
        <f>'06.09-CABEAMENTO ESTRUTURADO'!$H$25</f>
        <v>0</v>
      </c>
      <c r="E40" s="175"/>
      <c r="F40" s="161">
        <f>$E$40*$D$40</f>
        <v>0</v>
      </c>
      <c r="G40" s="176"/>
      <c r="H40" s="167">
        <f>$G$40*$D$40</f>
        <v>0</v>
      </c>
      <c r="I40" s="176"/>
      <c r="J40" s="167">
        <f>$I$40*$D$40</f>
        <v>0</v>
      </c>
      <c r="K40" s="176">
        <v>1</v>
      </c>
      <c r="L40" s="167">
        <f>$K$40*$D$40</f>
        <v>0</v>
      </c>
      <c r="M40" s="176"/>
      <c r="N40" s="167">
        <f>$M$40*$D$40</f>
        <v>0</v>
      </c>
      <c r="O40" s="176"/>
      <c r="P40" s="167">
        <f>$O$40*$D$40</f>
        <v>0</v>
      </c>
      <c r="Q40" s="176"/>
      <c r="R40" s="167">
        <f>$Q$40*$D$40</f>
        <v>0</v>
      </c>
      <c r="S40" s="176"/>
      <c r="T40" s="167">
        <f>$S$40*$D$40</f>
        <v>0</v>
      </c>
      <c r="U40" s="176"/>
      <c r="V40" s="167">
        <f>$U$40*$D$40</f>
        <v>0</v>
      </c>
      <c r="W40" s="176"/>
      <c r="X40" s="167">
        <f>$W$40*$D$40</f>
        <v>0</v>
      </c>
      <c r="Y40" s="176"/>
      <c r="Z40" s="167">
        <f>$Y$40*$D$40</f>
        <v>0</v>
      </c>
      <c r="AA40" s="176"/>
      <c r="AB40" s="167">
        <f>$AA$40*$D$40</f>
        <v>0</v>
      </c>
      <c r="AF40" t="s">
        <v>1548</v>
      </c>
    </row>
    <row r="41" spans="1:32" ht="15" customHeight="1" thickBot="1">
      <c r="A41">
        <v>2</v>
      </c>
      <c r="B41" s="1005"/>
      <c r="C41" s="1006"/>
      <c r="D41" s="1075"/>
      <c r="E41" s="162">
        <f>$E$40</f>
        <v>0</v>
      </c>
      <c r="F41" s="163">
        <f>$F$40</f>
        <v>0</v>
      </c>
      <c r="G41" s="164">
        <f>$G$40+$E$41</f>
        <v>0</v>
      </c>
      <c r="H41" s="165">
        <f>$H$40+$F$41</f>
        <v>0</v>
      </c>
      <c r="I41" s="164">
        <f>$I$40+$G$41</f>
        <v>0</v>
      </c>
      <c r="J41" s="165">
        <f>$J$40+$H$41</f>
        <v>0</v>
      </c>
      <c r="K41" s="164">
        <f>$K$40+$I$41</f>
        <v>1</v>
      </c>
      <c r="L41" s="165">
        <f>$L$40+$J$41</f>
        <v>0</v>
      </c>
      <c r="M41" s="164">
        <f>$M$40+$K$41</f>
        <v>1</v>
      </c>
      <c r="N41" s="165">
        <f>$N$40+$L$41</f>
        <v>0</v>
      </c>
      <c r="O41" s="164">
        <f>$O$40+$M$41</f>
        <v>1</v>
      </c>
      <c r="P41" s="165">
        <f>$P$40+$N$41</f>
        <v>0</v>
      </c>
      <c r="Q41" s="164">
        <f>$Q$40+$O$41</f>
        <v>1</v>
      </c>
      <c r="R41" s="165">
        <f>$R$40+$P$41</f>
        <v>0</v>
      </c>
      <c r="S41" s="164">
        <f>$S$40+$Q$41</f>
        <v>1</v>
      </c>
      <c r="T41" s="165">
        <f>$T$40+$R$41</f>
        <v>0</v>
      </c>
      <c r="U41" s="164">
        <f>$U$40+$S$41</f>
        <v>1</v>
      </c>
      <c r="V41" s="165">
        <f>$V$40+$T$41</f>
        <v>0</v>
      </c>
      <c r="W41" s="164">
        <f>$W$40+$U$41</f>
        <v>1</v>
      </c>
      <c r="X41" s="165">
        <f>$X$40+$V$41</f>
        <v>0</v>
      </c>
      <c r="Y41" s="164">
        <f>$Y$40+$W$41</f>
        <v>1</v>
      </c>
      <c r="Z41" s="165">
        <f>$Z$40+$X$41</f>
        <v>0</v>
      </c>
      <c r="AA41" s="164">
        <f>$AA$40+$Y$41</f>
        <v>1</v>
      </c>
      <c r="AB41" s="165">
        <f>$AB$40+$Z$41</f>
        <v>0</v>
      </c>
    </row>
    <row r="42" spans="1:32" ht="15" customHeight="1" thickBot="1">
      <c r="B42" s="76" t="str">
        <f>'06.09-CABEAMENTO ESTRUTURADO'!$B$26</f>
        <v>07.02.000</v>
      </c>
      <c r="C42" s="40" t="str">
        <f>'06.09-CABEAMENTO ESTRUTURADO'!$C$26</f>
        <v>BLOCOS BCD</v>
      </c>
      <c r="D42" s="106">
        <f>'06.09-CABEAMENTO ESTRUTURADO'!$H$26</f>
        <v>0</v>
      </c>
      <c r="E42" s="177"/>
      <c r="F42" s="178"/>
      <c r="G42" s="179"/>
      <c r="H42" s="180"/>
      <c r="I42" s="179"/>
      <c r="J42" s="180"/>
      <c r="K42" s="179"/>
      <c r="L42" s="180"/>
      <c r="M42" s="179"/>
      <c r="N42" s="180"/>
      <c r="O42" s="179"/>
      <c r="P42" s="180"/>
      <c r="Q42" s="179"/>
      <c r="R42" s="180"/>
      <c r="S42" s="179"/>
      <c r="T42" s="180"/>
      <c r="U42" s="179"/>
      <c r="V42" s="180"/>
      <c r="W42" s="179"/>
      <c r="X42" s="180"/>
      <c r="Y42" s="179"/>
      <c r="Z42" s="180"/>
      <c r="AA42" s="179"/>
      <c r="AB42" s="180"/>
      <c r="AF42" s="200" t="s">
        <v>1550</v>
      </c>
    </row>
    <row r="43" spans="1:32" ht="15" customHeight="1" thickBot="1">
      <c r="A43">
        <v>1</v>
      </c>
      <c r="B43" s="1005" t="str">
        <f>'06.09-CABEAMENTO ESTRUTURADO'!$B$27</f>
        <v>07.02.100.01</v>
      </c>
      <c r="C43" s="1006" t="str">
        <f>'06.09-CABEAMENTO ESTRUTURADO'!$C$27</f>
        <v>ELETRODUTO RIGIDO, EM AÇO GALVANIZADO, TIPO PESADO, ESPESSURA DA PAREDE =&gt; 1,5MM, DN = 3/4", FORNECIMENTO E INSTALAÇÃO</v>
      </c>
      <c r="D43" s="1075">
        <f>'06.09-CABEAMENTO ESTRUTURADO'!$H$27</f>
        <v>0</v>
      </c>
      <c r="E43" s="175"/>
      <c r="F43" s="161">
        <f>$E$43*$D$43</f>
        <v>0</v>
      </c>
      <c r="G43" s="176"/>
      <c r="H43" s="167">
        <f>$G$43*$D$43</f>
        <v>0</v>
      </c>
      <c r="I43" s="176"/>
      <c r="J43" s="167">
        <f>$I$43*$D$43</f>
        <v>0</v>
      </c>
      <c r="K43" s="176"/>
      <c r="L43" s="167">
        <f>$K$43*$D$43</f>
        <v>0</v>
      </c>
      <c r="M43" s="176">
        <v>1</v>
      </c>
      <c r="N43" s="167">
        <f>$M$43*$D$43</f>
        <v>0</v>
      </c>
      <c r="O43" s="176"/>
      <c r="P43" s="167">
        <f>$O$43*$D$43</f>
        <v>0</v>
      </c>
      <c r="Q43" s="176"/>
      <c r="R43" s="167">
        <f>$Q$43*$D$43</f>
        <v>0</v>
      </c>
      <c r="S43" s="176"/>
      <c r="T43" s="167">
        <f>$S$43*$D$43</f>
        <v>0</v>
      </c>
      <c r="U43" s="176"/>
      <c r="V43" s="167">
        <f>$U$43*$D$43</f>
        <v>0</v>
      </c>
      <c r="W43" s="176"/>
      <c r="X43" s="167">
        <f>$W$43*$D$43</f>
        <v>0</v>
      </c>
      <c r="Y43" s="176"/>
      <c r="Z43" s="167">
        <f>$Y$43*$D$43</f>
        <v>0</v>
      </c>
      <c r="AA43" s="176"/>
      <c r="AB43" s="167">
        <f>$AA$43*$D$43</f>
        <v>0</v>
      </c>
      <c r="AF43" t="s">
        <v>1553</v>
      </c>
    </row>
    <row r="44" spans="1:32" ht="15" customHeight="1" thickBot="1">
      <c r="A44">
        <v>2</v>
      </c>
      <c r="B44" s="1005"/>
      <c r="C44" s="1006"/>
      <c r="D44" s="1075"/>
      <c r="E44" s="162">
        <f>$E$43</f>
        <v>0</v>
      </c>
      <c r="F44" s="163">
        <f>$F$43</f>
        <v>0</v>
      </c>
      <c r="G44" s="164">
        <f>$G$43+$E$44</f>
        <v>0</v>
      </c>
      <c r="H44" s="165">
        <f>$H$43+$F$44</f>
        <v>0</v>
      </c>
      <c r="I44" s="164">
        <f>$I$43+$G$44</f>
        <v>0</v>
      </c>
      <c r="J44" s="165">
        <f>$J$43+$H$44</f>
        <v>0</v>
      </c>
      <c r="K44" s="164">
        <f>$K$43+$I$44</f>
        <v>0</v>
      </c>
      <c r="L44" s="165">
        <f>$L$43+$J$44</f>
        <v>0</v>
      </c>
      <c r="M44" s="164">
        <f>$M$43+$K$44</f>
        <v>1</v>
      </c>
      <c r="N44" s="165">
        <f>$N$43+$L$44</f>
        <v>0</v>
      </c>
      <c r="O44" s="164">
        <f>$O$43+$M$44</f>
        <v>1</v>
      </c>
      <c r="P44" s="165">
        <f>$P$43+$N$44</f>
        <v>0</v>
      </c>
      <c r="Q44" s="164">
        <f>$Q$43+$O$44</f>
        <v>1</v>
      </c>
      <c r="R44" s="165">
        <f>$R$43+$P$44</f>
        <v>0</v>
      </c>
      <c r="S44" s="164">
        <f>$S$43+$Q$44</f>
        <v>1</v>
      </c>
      <c r="T44" s="165">
        <f>$T$43+$R$44</f>
        <v>0</v>
      </c>
      <c r="U44" s="164">
        <f>$U$43+$S$44</f>
        <v>1</v>
      </c>
      <c r="V44" s="165">
        <f>$V$43+$T$44</f>
        <v>0</v>
      </c>
      <c r="W44" s="164">
        <f>$W$43+$U$44</f>
        <v>1</v>
      </c>
      <c r="X44" s="165">
        <f>$X$43+$V$44</f>
        <v>0</v>
      </c>
      <c r="Y44" s="164">
        <f>$Y$43+$W$44</f>
        <v>1</v>
      </c>
      <c r="Z44" s="165">
        <f>$Z$43+$X$44</f>
        <v>0</v>
      </c>
      <c r="AA44" s="164">
        <f>$AA$43+$Y$44</f>
        <v>1</v>
      </c>
      <c r="AB44" s="165">
        <f>$AB$43+$Z$44</f>
        <v>0</v>
      </c>
    </row>
    <row r="45" spans="1:32" ht="15" customHeight="1" thickBot="1">
      <c r="A45">
        <v>1</v>
      </c>
      <c r="B45" s="994" t="str">
        <f>'06.09-CABEAMENTO ESTRUTURADO'!$B$28</f>
        <v>07.02.100.02</v>
      </c>
      <c r="C45" s="1006" t="str">
        <f>'06.09-CABEAMENTO ESTRUTURADO'!$C$28</f>
        <v>ELETROCALHA PERFURADA 100X50, INCLUSIVE EMENDA, FIXAÇÕES E CURVAS, FORNECIMENTO E INSTALAÇÃO</v>
      </c>
      <c r="D45" s="1075">
        <f>'06.09-CABEAMENTO ESTRUTURADO'!$H$28</f>
        <v>0</v>
      </c>
      <c r="E45" s="175"/>
      <c r="F45" s="161">
        <f>$E$45*$D$45</f>
        <v>0</v>
      </c>
      <c r="G45" s="176"/>
      <c r="H45" s="167">
        <f>$G$45*$D$45</f>
        <v>0</v>
      </c>
      <c r="I45" s="176"/>
      <c r="J45" s="167">
        <f>$I$45*$D$45</f>
        <v>0</v>
      </c>
      <c r="K45" s="176"/>
      <c r="L45" s="167">
        <f>$K$45*$D$45</f>
        <v>0</v>
      </c>
      <c r="M45" s="176">
        <v>1</v>
      </c>
      <c r="N45" s="167">
        <f>$M$45*$D$45</f>
        <v>0</v>
      </c>
      <c r="O45" s="176"/>
      <c r="P45" s="167">
        <f>$O$45*$D$45</f>
        <v>0</v>
      </c>
      <c r="Q45" s="176"/>
      <c r="R45" s="167">
        <f>$Q$45*$D$45</f>
        <v>0</v>
      </c>
      <c r="S45" s="176"/>
      <c r="T45" s="167">
        <f>$S$45*$D$45</f>
        <v>0</v>
      </c>
      <c r="U45" s="176"/>
      <c r="V45" s="167">
        <f>$U$45*$D$45</f>
        <v>0</v>
      </c>
      <c r="W45" s="176"/>
      <c r="X45" s="167">
        <f>$W$45*$D$45</f>
        <v>0</v>
      </c>
      <c r="Y45" s="176"/>
      <c r="Z45" s="167">
        <f>$Y$45*$D$45</f>
        <v>0</v>
      </c>
      <c r="AA45" s="176"/>
      <c r="AB45" s="167">
        <f>$AA$45*$D$45</f>
        <v>0</v>
      </c>
      <c r="AF45" t="s">
        <v>1555</v>
      </c>
    </row>
    <row r="46" spans="1:32" ht="15" customHeight="1" thickBot="1">
      <c r="A46">
        <v>2</v>
      </c>
      <c r="B46" s="995"/>
      <c r="C46" s="1006"/>
      <c r="D46" s="1075"/>
      <c r="E46" s="162">
        <f>$E$45</f>
        <v>0</v>
      </c>
      <c r="F46" s="163">
        <f>$F$45</f>
        <v>0</v>
      </c>
      <c r="G46" s="164">
        <f>$G$45+$E$46</f>
        <v>0</v>
      </c>
      <c r="H46" s="165">
        <f>$H$45+$F$46</f>
        <v>0</v>
      </c>
      <c r="I46" s="164">
        <f>$I$45+$G$46</f>
        <v>0</v>
      </c>
      <c r="J46" s="165">
        <f>$J$45+$H$46</f>
        <v>0</v>
      </c>
      <c r="K46" s="164">
        <f>$K$45+$I$46</f>
        <v>0</v>
      </c>
      <c r="L46" s="165">
        <f>$L$45+$J$46</f>
        <v>0</v>
      </c>
      <c r="M46" s="164">
        <f>$M$45+$K$46</f>
        <v>1</v>
      </c>
      <c r="N46" s="165">
        <f>$N$45+$L$46</f>
        <v>0</v>
      </c>
      <c r="O46" s="164">
        <f>$O$45+$M$46</f>
        <v>1</v>
      </c>
      <c r="P46" s="165">
        <f>$P$45+$N$46</f>
        <v>0</v>
      </c>
      <c r="Q46" s="164">
        <f>$Q$45+$O$46</f>
        <v>1</v>
      </c>
      <c r="R46" s="165">
        <f>$R$45+$P$46</f>
        <v>0</v>
      </c>
      <c r="S46" s="164">
        <f>$S$45+$Q$46</f>
        <v>1</v>
      </c>
      <c r="T46" s="165">
        <f>$T$45+$R$46</f>
        <v>0</v>
      </c>
      <c r="U46" s="164">
        <f>$U$45+$S$46</f>
        <v>1</v>
      </c>
      <c r="V46" s="165">
        <f>$V$45+$T$46</f>
        <v>0</v>
      </c>
      <c r="W46" s="164">
        <f>$W$45+$U$46</f>
        <v>1</v>
      </c>
      <c r="X46" s="165">
        <f>$X$45+$V$46</f>
        <v>0</v>
      </c>
      <c r="Y46" s="164">
        <f>$Y$45+$W$46</f>
        <v>1</v>
      </c>
      <c r="Z46" s="165">
        <f>$Z$45+$X$46</f>
        <v>0</v>
      </c>
      <c r="AA46" s="164">
        <f>$AA$45+$Y$46</f>
        <v>1</v>
      </c>
      <c r="AB46" s="165">
        <f>$AB$45+$Z$46</f>
        <v>0</v>
      </c>
    </row>
    <row r="47" spans="1:32" ht="15" customHeight="1" thickBot="1">
      <c r="A47">
        <v>1</v>
      </c>
      <c r="B47" s="994" t="str">
        <f>'06.09-CABEAMENTO ESTRUTURADO'!$B$29</f>
        <v>07.02.100.03</v>
      </c>
      <c r="C47" s="1006" t="str">
        <f>'06.09-CABEAMENTO ESTRUTURADO'!$C$29</f>
        <v>PERFILADO PERFURADO SIMPLES 38X38CM, INCLUSIVE CURVAS E FIXAÇÃO- FORNECIMENTO E INSTALAÇÃO</v>
      </c>
      <c r="D47" s="1075">
        <f>'06.09-CABEAMENTO ESTRUTURADO'!$H$29</f>
        <v>0</v>
      </c>
      <c r="E47" s="175"/>
      <c r="F47" s="161">
        <f>$E$47*$D$47</f>
        <v>0</v>
      </c>
      <c r="G47" s="176"/>
      <c r="H47" s="167">
        <f>$G$47*$D$47</f>
        <v>0</v>
      </c>
      <c r="I47" s="176"/>
      <c r="J47" s="167">
        <f>$I$47*$D$47</f>
        <v>0</v>
      </c>
      <c r="K47" s="176"/>
      <c r="L47" s="167">
        <f>$K$47*$D$47</f>
        <v>0</v>
      </c>
      <c r="M47" s="176">
        <v>1</v>
      </c>
      <c r="N47" s="167">
        <f>$M$47*$D$47</f>
        <v>0</v>
      </c>
      <c r="O47" s="176"/>
      <c r="P47" s="167">
        <f>$O$47*$D$47</f>
        <v>0</v>
      </c>
      <c r="Q47" s="176"/>
      <c r="R47" s="167">
        <f>$Q$47*$D$47</f>
        <v>0</v>
      </c>
      <c r="S47" s="176"/>
      <c r="T47" s="167">
        <f>$S$47*$D$47</f>
        <v>0</v>
      </c>
      <c r="U47" s="176"/>
      <c r="V47" s="167">
        <f>$U$47*$D$47</f>
        <v>0</v>
      </c>
      <c r="W47" s="176"/>
      <c r="X47" s="167">
        <f>$W$47*$D$47</f>
        <v>0</v>
      </c>
      <c r="Y47" s="176"/>
      <c r="Z47" s="167">
        <f>$Y$47*$D$47</f>
        <v>0</v>
      </c>
      <c r="AA47" s="176"/>
      <c r="AB47" s="167">
        <f>$AA$47*$D$47</f>
        <v>0</v>
      </c>
      <c r="AF47" t="s">
        <v>1557</v>
      </c>
    </row>
    <row r="48" spans="1:32" ht="15" customHeight="1" thickBot="1">
      <c r="A48">
        <v>2</v>
      </c>
      <c r="B48" s="995"/>
      <c r="C48" s="1006"/>
      <c r="D48" s="1075"/>
      <c r="E48" s="162">
        <f>$E$47</f>
        <v>0</v>
      </c>
      <c r="F48" s="163">
        <f>$F$47</f>
        <v>0</v>
      </c>
      <c r="G48" s="164">
        <f>$G$47+$E$48</f>
        <v>0</v>
      </c>
      <c r="H48" s="165">
        <f>$H$47+$F$48</f>
        <v>0</v>
      </c>
      <c r="I48" s="164">
        <f>$I$47+$G$48</f>
        <v>0</v>
      </c>
      <c r="J48" s="165">
        <f>$J$47+$H$48</f>
        <v>0</v>
      </c>
      <c r="K48" s="164">
        <f>$K$47+$I$48</f>
        <v>0</v>
      </c>
      <c r="L48" s="165">
        <f>$L$47+$J$48</f>
        <v>0</v>
      </c>
      <c r="M48" s="164">
        <f>$M$47+$K$48</f>
        <v>1</v>
      </c>
      <c r="N48" s="165">
        <f>$N$47+$L$48</f>
        <v>0</v>
      </c>
      <c r="O48" s="164">
        <f>$O$47+$M$48</f>
        <v>1</v>
      </c>
      <c r="P48" s="165">
        <f>$P$47+$N$48</f>
        <v>0</v>
      </c>
      <c r="Q48" s="164">
        <f>$Q$47+$O$48</f>
        <v>1</v>
      </c>
      <c r="R48" s="165">
        <f>$R$47+$P$48</f>
        <v>0</v>
      </c>
      <c r="S48" s="164">
        <f>$S$47+$Q$48</f>
        <v>1</v>
      </c>
      <c r="T48" s="165">
        <f>$T$47+$R$48</f>
        <v>0</v>
      </c>
      <c r="U48" s="164">
        <f>$U$47+$S$48</f>
        <v>1</v>
      </c>
      <c r="V48" s="165">
        <f>$V$47+$T$48</f>
        <v>0</v>
      </c>
      <c r="W48" s="164">
        <f>$W$47+$U$48</f>
        <v>1</v>
      </c>
      <c r="X48" s="165">
        <f>$X$47+$V$48</f>
        <v>0</v>
      </c>
      <c r="Y48" s="164">
        <f>$Y$47+$W$48</f>
        <v>1</v>
      </c>
      <c r="Z48" s="165">
        <f>$Z$47+$X$48</f>
        <v>0</v>
      </c>
      <c r="AA48" s="164">
        <f>$AA$47+$Y$48</f>
        <v>1</v>
      </c>
      <c r="AB48" s="165">
        <f>$AB$47+$Z$48</f>
        <v>0</v>
      </c>
    </row>
    <row r="49" spans="1:32" ht="15" customHeight="1" thickBot="1">
      <c r="A49">
        <v>1</v>
      </c>
      <c r="B49" s="994" t="str">
        <f>'06.09-CABEAMENTO ESTRUTURADO'!$B$30</f>
        <v>07.02.100.04</v>
      </c>
      <c r="C49" s="1006" t="str">
        <f>'06.09-CABEAMENTO ESTRUTURADO'!$C$30</f>
        <v>CABO ELETRÔNICO CATEGORIA 6, INSTALADO EM EDIFICAÇÃO INSTITUCIONAL - FORNECIMENTO E INSTALAÇÃO. AF_08/2025</v>
      </c>
      <c r="D49" s="1075">
        <f>'06.09-CABEAMENTO ESTRUTURADO'!$H$30</f>
        <v>0</v>
      </c>
      <c r="E49" s="175"/>
      <c r="F49" s="161">
        <f>$E$49*$D$49</f>
        <v>0</v>
      </c>
      <c r="G49" s="176"/>
      <c r="H49" s="167">
        <f>$G$49*$D$49</f>
        <v>0</v>
      </c>
      <c r="I49" s="176"/>
      <c r="J49" s="167">
        <f>$I$49*$D$49</f>
        <v>0</v>
      </c>
      <c r="K49" s="176"/>
      <c r="L49" s="167">
        <f>$K$49*$D$49</f>
        <v>0</v>
      </c>
      <c r="M49" s="176">
        <v>1</v>
      </c>
      <c r="N49" s="167">
        <f>$M$49*$D$49</f>
        <v>0</v>
      </c>
      <c r="O49" s="176"/>
      <c r="P49" s="167">
        <f>$O$49*$D$49</f>
        <v>0</v>
      </c>
      <c r="Q49" s="176"/>
      <c r="R49" s="167">
        <f>$Q$49*$D$49</f>
        <v>0</v>
      </c>
      <c r="S49" s="176"/>
      <c r="T49" s="167">
        <f>$S$49*$D$49</f>
        <v>0</v>
      </c>
      <c r="U49" s="176"/>
      <c r="V49" s="167">
        <f>$U$49*$D$49</f>
        <v>0</v>
      </c>
      <c r="W49" s="176"/>
      <c r="X49" s="167">
        <f>$W$49*$D$49</f>
        <v>0</v>
      </c>
      <c r="Y49" s="176"/>
      <c r="Z49" s="167">
        <f>$Y$49*$D$49</f>
        <v>0</v>
      </c>
      <c r="AA49" s="176"/>
      <c r="AB49" s="167">
        <f>$AA$49*$D$49</f>
        <v>0</v>
      </c>
      <c r="AF49" t="s">
        <v>1559</v>
      </c>
    </row>
    <row r="50" spans="1:32" ht="15" customHeight="1" thickBot="1">
      <c r="A50">
        <v>2</v>
      </c>
      <c r="B50" s="995"/>
      <c r="C50" s="1006"/>
      <c r="D50" s="1075"/>
      <c r="E50" s="162">
        <f>$E$49</f>
        <v>0</v>
      </c>
      <c r="F50" s="163">
        <f>$F$49</f>
        <v>0</v>
      </c>
      <c r="G50" s="164">
        <f>$G$49+$E$50</f>
        <v>0</v>
      </c>
      <c r="H50" s="165">
        <f>$H$49+$F$50</f>
        <v>0</v>
      </c>
      <c r="I50" s="164">
        <f>$I$49+$G$50</f>
        <v>0</v>
      </c>
      <c r="J50" s="165">
        <f>$J$49+$H$50</f>
        <v>0</v>
      </c>
      <c r="K50" s="164">
        <f>$K$49+$I$50</f>
        <v>0</v>
      </c>
      <c r="L50" s="165">
        <f>$L$49+$J$50</f>
        <v>0</v>
      </c>
      <c r="M50" s="164">
        <f>$M$49+$K$50</f>
        <v>1</v>
      </c>
      <c r="N50" s="165">
        <f>$N$49+$L$50</f>
        <v>0</v>
      </c>
      <c r="O50" s="164">
        <f>$O$49+$M$50</f>
        <v>1</v>
      </c>
      <c r="P50" s="165">
        <f>$P$49+$N$50</f>
        <v>0</v>
      </c>
      <c r="Q50" s="164">
        <f>$Q$49+$O$50</f>
        <v>1</v>
      </c>
      <c r="R50" s="165">
        <f>$R$49+$P$50</f>
        <v>0</v>
      </c>
      <c r="S50" s="164">
        <f>$S$49+$Q$50</f>
        <v>1</v>
      </c>
      <c r="T50" s="165">
        <f>$T$49+$R$50</f>
        <v>0</v>
      </c>
      <c r="U50" s="164">
        <f>$U$49+$S$50</f>
        <v>1</v>
      </c>
      <c r="V50" s="165">
        <f>$V$49+$T$50</f>
        <v>0</v>
      </c>
      <c r="W50" s="164">
        <f>$W$49+$U$50</f>
        <v>1</v>
      </c>
      <c r="X50" s="165">
        <f>$X$49+$V$50</f>
        <v>0</v>
      </c>
      <c r="Y50" s="164">
        <f>$Y$49+$W$50</f>
        <v>1</v>
      </c>
      <c r="Z50" s="165">
        <f>$Z$49+$X$50</f>
        <v>0</v>
      </c>
      <c r="AA50" s="164">
        <f>$AA$49+$Y$50</f>
        <v>1</v>
      </c>
      <c r="AB50" s="165">
        <f>$AB$49+$Z$50</f>
        <v>0</v>
      </c>
    </row>
    <row r="51" spans="1:32" ht="15" customHeight="1" thickBot="1">
      <c r="A51">
        <v>1</v>
      </c>
      <c r="B51" s="994" t="str">
        <f>'06.09-CABEAMENTO ESTRUTURADO'!$B$31</f>
        <v>07.02.100.05</v>
      </c>
      <c r="C51" s="1006" t="str">
        <f>'06.09-CABEAMENTO ESTRUTURADO'!$C$31</f>
        <v>CABO DE FIBRA ÓPTICA, SM 6FO, INTERNO/EXTERNO, INSTALADO EM REDE INSTITUCIONAL</v>
      </c>
      <c r="D51" s="1075">
        <f>'06.09-CABEAMENTO ESTRUTURADO'!$H$31</f>
        <v>0</v>
      </c>
      <c r="E51" s="175"/>
      <c r="F51" s="161">
        <f>$E$51*$D$51</f>
        <v>0</v>
      </c>
      <c r="G51" s="176"/>
      <c r="H51" s="167">
        <f>$G$51*$D$51</f>
        <v>0</v>
      </c>
      <c r="I51" s="176"/>
      <c r="J51" s="167">
        <f>$I$51*$D$51</f>
        <v>0</v>
      </c>
      <c r="K51" s="176"/>
      <c r="L51" s="167">
        <f>$K$51*$D$51</f>
        <v>0</v>
      </c>
      <c r="M51" s="176">
        <v>1</v>
      </c>
      <c r="N51" s="167">
        <f>$M$51*$D$51</f>
        <v>0</v>
      </c>
      <c r="O51" s="176"/>
      <c r="P51" s="167">
        <f>$O$51*$D$51</f>
        <v>0</v>
      </c>
      <c r="Q51" s="176"/>
      <c r="R51" s="167">
        <f>$Q$51*$D$51</f>
        <v>0</v>
      </c>
      <c r="S51" s="176"/>
      <c r="T51" s="167">
        <f>$S$51*$D$51</f>
        <v>0</v>
      </c>
      <c r="U51" s="176"/>
      <c r="V51" s="167">
        <f>$U$51*$D$51</f>
        <v>0</v>
      </c>
      <c r="W51" s="176"/>
      <c r="X51" s="167">
        <f>$W$51*$D$51</f>
        <v>0</v>
      </c>
      <c r="Y51" s="176"/>
      <c r="Z51" s="167">
        <f>$Y$51*$D$51</f>
        <v>0</v>
      </c>
      <c r="AA51" s="176"/>
      <c r="AB51" s="167">
        <f>$AA$51*$D$51</f>
        <v>0</v>
      </c>
      <c r="AF51" t="s">
        <v>1561</v>
      </c>
    </row>
    <row r="52" spans="1:32" ht="15" customHeight="1" thickBot="1">
      <c r="A52">
        <v>2</v>
      </c>
      <c r="B52" s="995"/>
      <c r="C52" s="1006"/>
      <c r="D52" s="1075"/>
      <c r="E52" s="162">
        <f>$E$51</f>
        <v>0</v>
      </c>
      <c r="F52" s="163">
        <f>$F$51</f>
        <v>0</v>
      </c>
      <c r="G52" s="164">
        <f>$G$51+$E$52</f>
        <v>0</v>
      </c>
      <c r="H52" s="165">
        <f>$H$51+$F$52</f>
        <v>0</v>
      </c>
      <c r="I52" s="164">
        <f>$I$51+$G$52</f>
        <v>0</v>
      </c>
      <c r="J52" s="165">
        <f>$J$51+$H$52</f>
        <v>0</v>
      </c>
      <c r="K52" s="164">
        <f>$K$51+$I$52</f>
        <v>0</v>
      </c>
      <c r="L52" s="165">
        <f>$L$51+$J$52</f>
        <v>0</v>
      </c>
      <c r="M52" s="164">
        <f>$M$51+$K$52</f>
        <v>1</v>
      </c>
      <c r="N52" s="165">
        <f>$N$51+$L$52</f>
        <v>0</v>
      </c>
      <c r="O52" s="164">
        <f>$O$51+$M$52</f>
        <v>1</v>
      </c>
      <c r="P52" s="165">
        <f>$P$51+$N$52</f>
        <v>0</v>
      </c>
      <c r="Q52" s="164">
        <f>$Q$51+$O$52</f>
        <v>1</v>
      </c>
      <c r="R52" s="165">
        <f>$R$51+$P$52</f>
        <v>0</v>
      </c>
      <c r="S52" s="164">
        <f>$S$51+$Q$52</f>
        <v>1</v>
      </c>
      <c r="T52" s="165">
        <f>$T$51+$R$52</f>
        <v>0</v>
      </c>
      <c r="U52" s="164">
        <f>$U$51+$S$52</f>
        <v>1</v>
      </c>
      <c r="V52" s="165">
        <f>$V$51+$T$52</f>
        <v>0</v>
      </c>
      <c r="W52" s="164">
        <f>$W$51+$U$52</f>
        <v>1</v>
      </c>
      <c r="X52" s="165">
        <f>$X$51+$V$52</f>
        <v>0</v>
      </c>
      <c r="Y52" s="164">
        <f>$Y$51+$W$52</f>
        <v>1</v>
      </c>
      <c r="Z52" s="165">
        <f>$Z$51+$X$52</f>
        <v>0</v>
      </c>
      <c r="AA52" s="164">
        <f>$AA$51+$Y$52</f>
        <v>1</v>
      </c>
      <c r="AB52" s="165">
        <f>$AB$51+$Z$52</f>
        <v>0</v>
      </c>
    </row>
    <row r="53" spans="1:32" ht="15" customHeight="1" thickBot="1">
      <c r="A53">
        <v>1</v>
      </c>
      <c r="B53" s="994" t="str">
        <f>'06.09-CABEAMENTO ESTRUTURADO'!$B$32</f>
        <v>07.02.100.06</v>
      </c>
      <c r="C53" s="1006" t="str">
        <f>'06.09-CABEAMENTO ESTRUTURADO'!$C$32</f>
        <v>TOMADA DUPLA RJ-45 CAT 6, INSTALADA EM CONDULETE 4X2 3/4", INCLUSO CONDULETE, TAMPA E MÓDULOS RJ45 CAT6, FORNECIMENTO E INSTALAÇÃO</v>
      </c>
      <c r="D53" s="1075">
        <f>'06.09-CABEAMENTO ESTRUTURADO'!$H$32</f>
        <v>0</v>
      </c>
      <c r="E53" s="175"/>
      <c r="F53" s="161">
        <f>$E$53*$D$53</f>
        <v>0</v>
      </c>
      <c r="G53" s="176"/>
      <c r="H53" s="167">
        <f>$G$53*$D$53</f>
        <v>0</v>
      </c>
      <c r="I53" s="176"/>
      <c r="J53" s="167">
        <f>$I$53*$D$53</f>
        <v>0</v>
      </c>
      <c r="K53" s="176"/>
      <c r="L53" s="167">
        <f>$K$53*$D$53</f>
        <v>0</v>
      </c>
      <c r="M53" s="176"/>
      <c r="N53" s="167">
        <f>$M$53*$D$53</f>
        <v>0</v>
      </c>
      <c r="O53" s="176">
        <v>1</v>
      </c>
      <c r="P53" s="167">
        <f>$O$53*$D$53</f>
        <v>0</v>
      </c>
      <c r="Q53" s="176"/>
      <c r="R53" s="167">
        <f>$Q$53*$D$53</f>
        <v>0</v>
      </c>
      <c r="S53" s="176"/>
      <c r="T53" s="167">
        <f>$S$53*$D$53</f>
        <v>0</v>
      </c>
      <c r="U53" s="176"/>
      <c r="V53" s="167">
        <f>$U$53*$D$53</f>
        <v>0</v>
      </c>
      <c r="W53" s="176"/>
      <c r="X53" s="167">
        <f>$W$53*$D$53</f>
        <v>0</v>
      </c>
      <c r="Y53" s="176"/>
      <c r="Z53" s="167">
        <f>$Y$53*$D$53</f>
        <v>0</v>
      </c>
      <c r="AA53" s="176"/>
      <c r="AB53" s="167">
        <f>$AA$53*$D$53</f>
        <v>0</v>
      </c>
      <c r="AF53" t="s">
        <v>1563</v>
      </c>
    </row>
    <row r="54" spans="1:32" ht="15" customHeight="1" thickBot="1">
      <c r="A54">
        <v>2</v>
      </c>
      <c r="B54" s="995"/>
      <c r="C54" s="1006"/>
      <c r="D54" s="1075"/>
      <c r="E54" s="162">
        <f>$E$53</f>
        <v>0</v>
      </c>
      <c r="F54" s="163">
        <f>$F$53</f>
        <v>0</v>
      </c>
      <c r="G54" s="164">
        <f>$G$53+$E$54</f>
        <v>0</v>
      </c>
      <c r="H54" s="165">
        <f>$H$53+$F$54</f>
        <v>0</v>
      </c>
      <c r="I54" s="164">
        <f>$I$53+$G$54</f>
        <v>0</v>
      </c>
      <c r="J54" s="165">
        <f>$J$53+$H$54</f>
        <v>0</v>
      </c>
      <c r="K54" s="164">
        <f>$K$53+$I$54</f>
        <v>0</v>
      </c>
      <c r="L54" s="165">
        <f>$L$53+$J$54</f>
        <v>0</v>
      </c>
      <c r="M54" s="164">
        <f>$M$53+$K$54</f>
        <v>0</v>
      </c>
      <c r="N54" s="165">
        <f>$N$53+$L$54</f>
        <v>0</v>
      </c>
      <c r="O54" s="164">
        <f>$O$53+$M$54</f>
        <v>1</v>
      </c>
      <c r="P54" s="165">
        <f>$P$53+$N$54</f>
        <v>0</v>
      </c>
      <c r="Q54" s="164">
        <f>$Q$53+$O$54</f>
        <v>1</v>
      </c>
      <c r="R54" s="165">
        <f>$R$53+$P$54</f>
        <v>0</v>
      </c>
      <c r="S54" s="164">
        <f>$S$53+$Q$54</f>
        <v>1</v>
      </c>
      <c r="T54" s="165">
        <f>$T$53+$R$54</f>
        <v>0</v>
      </c>
      <c r="U54" s="164">
        <f>$U$53+$S$54</f>
        <v>1</v>
      </c>
      <c r="V54" s="165">
        <f>$V$53+$T$54</f>
        <v>0</v>
      </c>
      <c r="W54" s="164">
        <f>$W$53+$U$54</f>
        <v>1</v>
      </c>
      <c r="X54" s="165">
        <f>$X$53+$V$54</f>
        <v>0</v>
      </c>
      <c r="Y54" s="164">
        <f>$Y$53+$W$54</f>
        <v>1</v>
      </c>
      <c r="Z54" s="165">
        <f>$Z$53+$X$54</f>
        <v>0</v>
      </c>
      <c r="AA54" s="164">
        <f>$AA$53+$Y$54</f>
        <v>1</v>
      </c>
      <c r="AB54" s="165">
        <f>$AB$53+$Z$54</f>
        <v>0</v>
      </c>
    </row>
    <row r="55" spans="1:32" ht="15" customHeight="1" thickBot="1">
      <c r="A55">
        <v>1</v>
      </c>
      <c r="B55" s="994" t="str">
        <f>'06.09-CABEAMENTO ESTRUTURADO'!$B$33</f>
        <v>07.02.100.07</v>
      </c>
      <c r="C55" s="1006" t="str">
        <f>'06.09-CABEAMENTO ESTRUTURADO'!$C$33</f>
        <v>RACK DE PAREDE FECHADO DE 12 U EM CHAPA DE AÇO, 19", *570*MM, INCLUSIVE PROTETOR ELETRÔNICO COM 8 TOMADAS 10A - FORNECIMENTO E INSTALAÇÃO.</v>
      </c>
      <c r="D55" s="1075">
        <f>'06.09-CABEAMENTO ESTRUTURADO'!$H$33</f>
        <v>0</v>
      </c>
      <c r="E55" s="175"/>
      <c r="F55" s="161">
        <f>$E$55*$D$55</f>
        <v>0</v>
      </c>
      <c r="G55" s="176"/>
      <c r="H55" s="167">
        <f>$G$55*$D$55</f>
        <v>0</v>
      </c>
      <c r="I55" s="176"/>
      <c r="J55" s="167">
        <f>$I$55*$D$55</f>
        <v>0</v>
      </c>
      <c r="K55" s="176"/>
      <c r="L55" s="167">
        <f>$K$55*$D$55</f>
        <v>0</v>
      </c>
      <c r="M55" s="176">
        <v>1</v>
      </c>
      <c r="N55" s="167">
        <f>$M$55*$D$55</f>
        <v>0</v>
      </c>
      <c r="O55" s="176"/>
      <c r="P55" s="167">
        <f>$O$55*$D$55</f>
        <v>0</v>
      </c>
      <c r="Q55" s="176"/>
      <c r="R55" s="167">
        <f>$Q$55*$D$55</f>
        <v>0</v>
      </c>
      <c r="S55" s="176"/>
      <c r="T55" s="167">
        <f>$S$55*$D$55</f>
        <v>0</v>
      </c>
      <c r="U55" s="176"/>
      <c r="V55" s="167">
        <f>$U$55*$D$55</f>
        <v>0</v>
      </c>
      <c r="W55" s="176"/>
      <c r="X55" s="167">
        <f>$W$55*$D$55</f>
        <v>0</v>
      </c>
      <c r="Y55" s="176"/>
      <c r="Z55" s="167">
        <f>$Y$55*$D$55</f>
        <v>0</v>
      </c>
      <c r="AA55" s="176"/>
      <c r="AB55" s="167">
        <f>$AA$55*$D$55</f>
        <v>0</v>
      </c>
      <c r="AF55" t="s">
        <v>1565</v>
      </c>
    </row>
    <row r="56" spans="1:32" ht="15" customHeight="1" thickBot="1">
      <c r="A56">
        <v>2</v>
      </c>
      <c r="B56" s="995"/>
      <c r="C56" s="1006"/>
      <c r="D56" s="1075"/>
      <c r="E56" s="162">
        <f>$E$55</f>
        <v>0</v>
      </c>
      <c r="F56" s="163">
        <f>$F$55</f>
        <v>0</v>
      </c>
      <c r="G56" s="164">
        <f>$G$55+$E$56</f>
        <v>0</v>
      </c>
      <c r="H56" s="165">
        <f>$H$55+$F$56</f>
        <v>0</v>
      </c>
      <c r="I56" s="164">
        <f>$I$55+$G$56</f>
        <v>0</v>
      </c>
      <c r="J56" s="165">
        <f>$J$55+$H$56</f>
        <v>0</v>
      </c>
      <c r="K56" s="164">
        <f>$K$55+$I$56</f>
        <v>0</v>
      </c>
      <c r="L56" s="165">
        <f>$L$55+$J$56</f>
        <v>0</v>
      </c>
      <c r="M56" s="164">
        <f>$M$55+$K$56</f>
        <v>1</v>
      </c>
      <c r="N56" s="165">
        <f>$N$55+$L$56</f>
        <v>0</v>
      </c>
      <c r="O56" s="164">
        <f>$O$55+$M$56</f>
        <v>1</v>
      </c>
      <c r="P56" s="165">
        <f>$P$55+$N$56</f>
        <v>0</v>
      </c>
      <c r="Q56" s="164">
        <f>$Q$55+$O$56</f>
        <v>1</v>
      </c>
      <c r="R56" s="165">
        <f>$R$55+$P$56</f>
        <v>0</v>
      </c>
      <c r="S56" s="164">
        <f>$S$55+$Q$56</f>
        <v>1</v>
      </c>
      <c r="T56" s="165">
        <f>$T$55+$R$56</f>
        <v>0</v>
      </c>
      <c r="U56" s="164">
        <f>$U$55+$S$56</f>
        <v>1</v>
      </c>
      <c r="V56" s="165">
        <f>$V$55+$T$56</f>
        <v>0</v>
      </c>
      <c r="W56" s="164">
        <f>$W$55+$U$56</f>
        <v>1</v>
      </c>
      <c r="X56" s="165">
        <f>$X$55+$V$56</f>
        <v>0</v>
      </c>
      <c r="Y56" s="164">
        <f>$Y$55+$W$56</f>
        <v>1</v>
      </c>
      <c r="Z56" s="165">
        <f>$Z$55+$X$56</f>
        <v>0</v>
      </c>
      <c r="AA56" s="164">
        <f>$AA$55+$Y$56</f>
        <v>1</v>
      </c>
      <c r="AB56" s="165">
        <f>$AB$55+$Z$56</f>
        <v>0</v>
      </c>
    </row>
    <row r="57" spans="1:32" ht="15" customHeight="1" thickBot="1">
      <c r="A57">
        <v>1</v>
      </c>
      <c r="B57" s="994" t="str">
        <f>'06.09-CABEAMENTO ESTRUTURADO'!$B$34</f>
        <v>07.02.100.08</v>
      </c>
      <c r="C57" s="1006" t="str">
        <f>'06.09-CABEAMENTO ESTRUTURADO'!$C$34</f>
        <v>SWITCH 24 PORTAS - FORNECIMENTO E INSTALAÇÃO</v>
      </c>
      <c r="D57" s="1075">
        <f>'06.09-CABEAMENTO ESTRUTURADO'!$H$34</f>
        <v>0</v>
      </c>
      <c r="E57" s="175"/>
      <c r="F57" s="161">
        <f>$E$57*$D$57</f>
        <v>0</v>
      </c>
      <c r="G57" s="176"/>
      <c r="H57" s="167">
        <f>$G$57*$D$57</f>
        <v>0</v>
      </c>
      <c r="I57" s="176"/>
      <c r="J57" s="167">
        <f>$I$57*$D$57</f>
        <v>0</v>
      </c>
      <c r="K57" s="176"/>
      <c r="L57" s="167">
        <f>$K$57*$D$57</f>
        <v>0</v>
      </c>
      <c r="M57" s="176"/>
      <c r="N57" s="167">
        <f>$M$57*$D$57</f>
        <v>0</v>
      </c>
      <c r="O57" s="176">
        <v>1</v>
      </c>
      <c r="P57" s="167">
        <f>$O$57*$D$57</f>
        <v>0</v>
      </c>
      <c r="Q57" s="176"/>
      <c r="R57" s="167">
        <f>$Q$57*$D$57</f>
        <v>0</v>
      </c>
      <c r="S57" s="176"/>
      <c r="T57" s="167">
        <f>$S$57*$D$57</f>
        <v>0</v>
      </c>
      <c r="U57" s="176"/>
      <c r="V57" s="167">
        <f>$U$57*$D$57</f>
        <v>0</v>
      </c>
      <c r="W57" s="176"/>
      <c r="X57" s="167">
        <f>$W$57*$D$57</f>
        <v>0</v>
      </c>
      <c r="Y57" s="176"/>
      <c r="Z57" s="167">
        <f>$Y$57*$D$57</f>
        <v>0</v>
      </c>
      <c r="AA57" s="176"/>
      <c r="AB57" s="167">
        <f>$AA$57*$D$57</f>
        <v>0</v>
      </c>
      <c r="AF57" t="s">
        <v>1567</v>
      </c>
    </row>
    <row r="58" spans="1:32" ht="15" customHeight="1" thickBot="1">
      <c r="A58">
        <v>2</v>
      </c>
      <c r="B58" s="995"/>
      <c r="C58" s="1006"/>
      <c r="D58" s="1075"/>
      <c r="E58" s="162">
        <f>$E$57</f>
        <v>0</v>
      </c>
      <c r="F58" s="163">
        <f>$F$57</f>
        <v>0</v>
      </c>
      <c r="G58" s="164">
        <f>$G$57+$E$58</f>
        <v>0</v>
      </c>
      <c r="H58" s="165">
        <f>$H$57+$F$58</f>
        <v>0</v>
      </c>
      <c r="I58" s="164">
        <f>$I$57+$G$58</f>
        <v>0</v>
      </c>
      <c r="J58" s="165">
        <f>$J$57+$H$58</f>
        <v>0</v>
      </c>
      <c r="K58" s="164">
        <f>$K$57+$I$58</f>
        <v>0</v>
      </c>
      <c r="L58" s="165">
        <f>$L$57+$J$58</f>
        <v>0</v>
      </c>
      <c r="M58" s="164">
        <f>$M$57+$K$58</f>
        <v>0</v>
      </c>
      <c r="N58" s="165">
        <f>$N$57+$L$58</f>
        <v>0</v>
      </c>
      <c r="O58" s="164">
        <f>$O$57+$M$58</f>
        <v>1</v>
      </c>
      <c r="P58" s="165">
        <f>$P$57+$N$58</f>
        <v>0</v>
      </c>
      <c r="Q58" s="164">
        <f>$Q$57+$O$58</f>
        <v>1</v>
      </c>
      <c r="R58" s="165">
        <f>$R$57+$P$58</f>
        <v>0</v>
      </c>
      <c r="S58" s="164">
        <f>$S$57+$Q$58</f>
        <v>1</v>
      </c>
      <c r="T58" s="165">
        <f>$T$57+$R$58</f>
        <v>0</v>
      </c>
      <c r="U58" s="164">
        <f>$U$57+$S$58</f>
        <v>1</v>
      </c>
      <c r="V58" s="165">
        <f>$V$57+$T$58</f>
        <v>0</v>
      </c>
      <c r="W58" s="164">
        <f>$W$57+$U$58</f>
        <v>1</v>
      </c>
      <c r="X58" s="165">
        <f>$X$57+$V$58</f>
        <v>0</v>
      </c>
      <c r="Y58" s="164">
        <f>$Y$57+$W$58</f>
        <v>1</v>
      </c>
      <c r="Z58" s="165">
        <f>$Z$57+$X$58</f>
        <v>0</v>
      </c>
      <c r="AA58" s="164">
        <f>$AA$57+$Y$58</f>
        <v>1</v>
      </c>
      <c r="AB58" s="165">
        <f>$AB$57+$Z$58</f>
        <v>0</v>
      </c>
    </row>
    <row r="59" spans="1:32" ht="15" customHeight="1" thickBot="1">
      <c r="A59">
        <v>1</v>
      </c>
      <c r="B59" s="994" t="str">
        <f>'06.09-CABEAMENTO ESTRUTURADO'!$B$35</f>
        <v>07.02.100.09</v>
      </c>
      <c r="C59" s="1006" t="str">
        <f>'06.09-CABEAMENTO ESTRUTURADO'!$C$35</f>
        <v>SWITCH 48 PORTAS - FORNECIMENTO E INSTALAÇÃO</v>
      </c>
      <c r="D59" s="1075">
        <f>'06.09-CABEAMENTO ESTRUTURADO'!$H$35</f>
        <v>0</v>
      </c>
      <c r="E59" s="175"/>
      <c r="F59" s="161">
        <f>$E$59*$D$59</f>
        <v>0</v>
      </c>
      <c r="G59" s="176"/>
      <c r="H59" s="167">
        <f>$G$59*$D$59</f>
        <v>0</v>
      </c>
      <c r="I59" s="176"/>
      <c r="J59" s="167">
        <f>$I$59*$D$59</f>
        <v>0</v>
      </c>
      <c r="K59" s="176"/>
      <c r="L59" s="167">
        <f>$K$59*$D$59</f>
        <v>0</v>
      </c>
      <c r="M59" s="176">
        <v>1</v>
      </c>
      <c r="N59" s="167">
        <f>$M$59*$D$59</f>
        <v>0</v>
      </c>
      <c r="O59" s="176"/>
      <c r="P59" s="167">
        <f>$O$59*$D$59</f>
        <v>0</v>
      </c>
      <c r="Q59" s="176"/>
      <c r="R59" s="167">
        <f>$Q$59*$D$59</f>
        <v>0</v>
      </c>
      <c r="S59" s="176"/>
      <c r="T59" s="167">
        <f>$S$59*$D$59</f>
        <v>0</v>
      </c>
      <c r="U59" s="176"/>
      <c r="V59" s="167">
        <f>$U$59*$D$59</f>
        <v>0</v>
      </c>
      <c r="W59" s="176"/>
      <c r="X59" s="167">
        <f>$W$59*$D$59</f>
        <v>0</v>
      </c>
      <c r="Y59" s="176"/>
      <c r="Z59" s="167">
        <f>$Y$59*$D$59</f>
        <v>0</v>
      </c>
      <c r="AA59" s="176"/>
      <c r="AB59" s="167">
        <f>$AA$59*$D$59</f>
        <v>0</v>
      </c>
      <c r="AF59" t="s">
        <v>1569</v>
      </c>
    </row>
    <row r="60" spans="1:32" ht="15" customHeight="1" thickBot="1">
      <c r="A60">
        <v>2</v>
      </c>
      <c r="B60" s="995"/>
      <c r="C60" s="1006"/>
      <c r="D60" s="1075"/>
      <c r="E60" s="162">
        <f>$E$59</f>
        <v>0</v>
      </c>
      <c r="F60" s="163">
        <f>$F$59</f>
        <v>0</v>
      </c>
      <c r="G60" s="164">
        <f>$G$59+$E$60</f>
        <v>0</v>
      </c>
      <c r="H60" s="165">
        <f>$H$59+$F$60</f>
        <v>0</v>
      </c>
      <c r="I60" s="164">
        <f>$I$59+$G$60</f>
        <v>0</v>
      </c>
      <c r="J60" s="165">
        <f>$J$59+$H$60</f>
        <v>0</v>
      </c>
      <c r="K60" s="164">
        <f>$K$59+$I$60</f>
        <v>0</v>
      </c>
      <c r="L60" s="165">
        <f>$L$59+$J$60</f>
        <v>0</v>
      </c>
      <c r="M60" s="164">
        <f>$M$59+$K$60</f>
        <v>1</v>
      </c>
      <c r="N60" s="165">
        <f>$N$59+$L$60</f>
        <v>0</v>
      </c>
      <c r="O60" s="164">
        <f>$O$59+$M$60</f>
        <v>1</v>
      </c>
      <c r="P60" s="165">
        <f>$P$59+$N$60</f>
        <v>0</v>
      </c>
      <c r="Q60" s="164">
        <f>$Q$59+$O$60</f>
        <v>1</v>
      </c>
      <c r="R60" s="165">
        <f>$R$59+$P$60</f>
        <v>0</v>
      </c>
      <c r="S60" s="164">
        <f>$S$59+$Q$60</f>
        <v>1</v>
      </c>
      <c r="T60" s="165">
        <f>$T$59+$R$60</f>
        <v>0</v>
      </c>
      <c r="U60" s="164">
        <f>$U$59+$S$60</f>
        <v>1</v>
      </c>
      <c r="V60" s="165">
        <f>$V$59+$T$60</f>
        <v>0</v>
      </c>
      <c r="W60" s="164">
        <f>$W$59+$U$60</f>
        <v>1</v>
      </c>
      <c r="X60" s="165">
        <f>$X$59+$V$60</f>
        <v>0</v>
      </c>
      <c r="Y60" s="164">
        <f>$Y$59+$W$60</f>
        <v>1</v>
      </c>
      <c r="Z60" s="165">
        <f>$Z$59+$X$60</f>
        <v>0</v>
      </c>
      <c r="AA60" s="164">
        <f>$AA$59+$Y$60</f>
        <v>1</v>
      </c>
      <c r="AB60" s="165">
        <f>$AB$59+$Z$60</f>
        <v>0</v>
      </c>
    </row>
    <row r="61" spans="1:32" ht="15" customHeight="1" thickBot="1">
      <c r="A61">
        <v>1</v>
      </c>
      <c r="B61" s="994" t="str">
        <f>'06.09-CABEAMENTO ESTRUTURADO'!$B$36</f>
        <v>07.02.100.10</v>
      </c>
      <c r="C61" s="1006" t="str">
        <f>'06.09-CABEAMENTO ESTRUTURADO'!$C$36</f>
        <v>PATCH PANEL 24 PORTAS, CATEGORIA 6 - FORNECIMENTO E INSTALAÇÃO. AF_08/2025</v>
      </c>
      <c r="D61" s="1075">
        <f>'06.09-CABEAMENTO ESTRUTURADO'!$H$36</f>
        <v>0</v>
      </c>
      <c r="E61" s="175"/>
      <c r="F61" s="161">
        <f>$E$61*$D$61</f>
        <v>0</v>
      </c>
      <c r="G61" s="176"/>
      <c r="H61" s="167">
        <f>$G$61*$D$61</f>
        <v>0</v>
      </c>
      <c r="I61" s="176"/>
      <c r="J61" s="167">
        <f>$I$61*$D$61</f>
        <v>0</v>
      </c>
      <c r="K61" s="176"/>
      <c r="L61" s="167">
        <f>$K$61*$D$61</f>
        <v>0</v>
      </c>
      <c r="M61" s="176">
        <v>1</v>
      </c>
      <c r="N61" s="167">
        <f>$M$61*$D$61</f>
        <v>0</v>
      </c>
      <c r="O61" s="176"/>
      <c r="P61" s="167">
        <f>$O$61*$D$61</f>
        <v>0</v>
      </c>
      <c r="Q61" s="176"/>
      <c r="R61" s="167">
        <f>$Q$61*$D$61</f>
        <v>0</v>
      </c>
      <c r="S61" s="176"/>
      <c r="T61" s="167">
        <f>$S$61*$D$61</f>
        <v>0</v>
      </c>
      <c r="U61" s="176"/>
      <c r="V61" s="167">
        <f>$U$61*$D$61</f>
        <v>0</v>
      </c>
      <c r="W61" s="176"/>
      <c r="X61" s="167">
        <f>$W$61*$D$61</f>
        <v>0</v>
      </c>
      <c r="Y61" s="176"/>
      <c r="Z61" s="167">
        <f>$Y$61*$D$61</f>
        <v>0</v>
      </c>
      <c r="AA61" s="176"/>
      <c r="AB61" s="167">
        <f>$AA$61*$D$61</f>
        <v>0</v>
      </c>
      <c r="AF61" t="s">
        <v>1571</v>
      </c>
    </row>
    <row r="62" spans="1:32" ht="15" customHeight="1" thickBot="1">
      <c r="A62">
        <v>2</v>
      </c>
      <c r="B62" s="995"/>
      <c r="C62" s="1006"/>
      <c r="D62" s="1075"/>
      <c r="E62" s="162">
        <f>$E$61</f>
        <v>0</v>
      </c>
      <c r="F62" s="163">
        <f>$F$61</f>
        <v>0</v>
      </c>
      <c r="G62" s="164">
        <f>$G$61+$E$62</f>
        <v>0</v>
      </c>
      <c r="H62" s="165">
        <f>$H$61+$F$62</f>
        <v>0</v>
      </c>
      <c r="I62" s="164">
        <f>$I$61+$G$62</f>
        <v>0</v>
      </c>
      <c r="J62" s="165">
        <f>$J$61+$H$62</f>
        <v>0</v>
      </c>
      <c r="K62" s="164">
        <f>$K$61+$I$62</f>
        <v>0</v>
      </c>
      <c r="L62" s="165">
        <f>$L$61+$J$62</f>
        <v>0</v>
      </c>
      <c r="M62" s="164">
        <f>$M$61+$K$62</f>
        <v>1</v>
      </c>
      <c r="N62" s="165">
        <f>$N$61+$L$62</f>
        <v>0</v>
      </c>
      <c r="O62" s="164">
        <f>$O$61+$M$62</f>
        <v>1</v>
      </c>
      <c r="P62" s="165">
        <f>$P$61+$N$62</f>
        <v>0</v>
      </c>
      <c r="Q62" s="164">
        <f>$Q$61+$O$62</f>
        <v>1</v>
      </c>
      <c r="R62" s="165">
        <f>$R$61+$P$62</f>
        <v>0</v>
      </c>
      <c r="S62" s="164">
        <f>$S$61+$Q$62</f>
        <v>1</v>
      </c>
      <c r="T62" s="165">
        <f>$T$61+$R$62</f>
        <v>0</v>
      </c>
      <c r="U62" s="164">
        <f>$U$61+$S$62</f>
        <v>1</v>
      </c>
      <c r="V62" s="165">
        <f>$V$61+$T$62</f>
        <v>0</v>
      </c>
      <c r="W62" s="164">
        <f>$W$61+$U$62</f>
        <v>1</v>
      </c>
      <c r="X62" s="165">
        <f>$X$61+$V$62</f>
        <v>0</v>
      </c>
      <c r="Y62" s="164">
        <f>$Y$61+$W$62</f>
        <v>1</v>
      </c>
      <c r="Z62" s="165">
        <f>$Z$61+$X$62</f>
        <v>0</v>
      </c>
      <c r="AA62" s="164">
        <f>$AA$61+$Y$62</f>
        <v>1</v>
      </c>
      <c r="AB62" s="165">
        <f>$AB$61+$Z$62</f>
        <v>0</v>
      </c>
    </row>
    <row r="63" spans="1:32" ht="15" customHeight="1" thickBot="1">
      <c r="B63" s="76" t="str">
        <f>'06.09-CABEAMENTO ESTRUTURADO'!$B$37</f>
        <v>07.03.000</v>
      </c>
      <c r="C63" s="40" t="str">
        <f>'06.09-CABEAMENTO ESTRUTURADO'!$C$37</f>
        <v>BLOCO E</v>
      </c>
      <c r="D63" s="106">
        <f>'06.09-CABEAMENTO ESTRUTURADO'!$H$37</f>
        <v>0</v>
      </c>
      <c r="E63" s="177"/>
      <c r="F63" s="178"/>
      <c r="G63" s="179"/>
      <c r="H63" s="180"/>
      <c r="I63" s="179"/>
      <c r="J63" s="180"/>
      <c r="K63" s="179"/>
      <c r="L63" s="180"/>
      <c r="M63" s="179"/>
      <c r="N63" s="180"/>
      <c r="O63" s="179"/>
      <c r="P63" s="180"/>
      <c r="Q63" s="179"/>
      <c r="R63" s="180"/>
      <c r="S63" s="179"/>
      <c r="T63" s="180"/>
      <c r="U63" s="179"/>
      <c r="V63" s="180"/>
      <c r="W63" s="179"/>
      <c r="X63" s="180"/>
      <c r="Y63" s="179"/>
      <c r="Z63" s="180"/>
      <c r="AA63" s="179"/>
      <c r="AB63" s="180"/>
      <c r="AF63" s="200" t="s">
        <v>1573</v>
      </c>
    </row>
    <row r="64" spans="1:32" ht="15" customHeight="1" thickBot="1">
      <c r="A64">
        <v>1</v>
      </c>
      <c r="B64" s="1005" t="str">
        <f>'06.09-CABEAMENTO ESTRUTURADO'!$B$38</f>
        <v>07.03.100.01</v>
      </c>
      <c r="C64" s="1006" t="str">
        <f>'06.09-CABEAMENTO ESTRUTURADO'!$C$38</f>
        <v>ELETRODUTO RIGIDO, EM AÇO GALVANIZADO, TIPO PESADO, ESPESSURA DA PAREDE =&gt; 1,5MM, DN = 3/4", FORNECIMENTO E INSTALAÇÃO</v>
      </c>
      <c r="D64" s="1075">
        <f>'06.09-CABEAMENTO ESTRUTURADO'!$H$38</f>
        <v>0</v>
      </c>
      <c r="E64" s="175"/>
      <c r="F64" s="161">
        <f>$E$64*$D$64</f>
        <v>0</v>
      </c>
      <c r="G64" s="176"/>
      <c r="H64" s="167">
        <f>$G$64*$D$64</f>
        <v>0</v>
      </c>
      <c r="I64" s="176"/>
      <c r="J64" s="167">
        <f>$I$64*$D$64</f>
        <v>0</v>
      </c>
      <c r="K64" s="176"/>
      <c r="L64" s="167">
        <f>$K$64*$D$64</f>
        <v>0</v>
      </c>
      <c r="M64" s="176"/>
      <c r="N64" s="167">
        <f>$M$64*$D$64</f>
        <v>0</v>
      </c>
      <c r="O64" s="176">
        <v>1</v>
      </c>
      <c r="P64" s="167">
        <f>$O$64*$D$64</f>
        <v>0</v>
      </c>
      <c r="Q64" s="176"/>
      <c r="R64" s="167">
        <f>$Q$64*$D$64</f>
        <v>0</v>
      </c>
      <c r="S64" s="176"/>
      <c r="T64" s="167">
        <f>$S$64*$D$64</f>
        <v>0</v>
      </c>
      <c r="U64" s="176"/>
      <c r="V64" s="167">
        <f>$U$64*$D$64</f>
        <v>0</v>
      </c>
      <c r="W64" s="176"/>
      <c r="X64" s="167">
        <f>$W$64*$D$64</f>
        <v>0</v>
      </c>
      <c r="Y64" s="176"/>
      <c r="Z64" s="167">
        <f>$Y$64*$D$64</f>
        <v>0</v>
      </c>
      <c r="AA64" s="176"/>
      <c r="AB64" s="167">
        <f>$AA$64*$D$64</f>
        <v>0</v>
      </c>
      <c r="AF64" t="s">
        <v>1575</v>
      </c>
    </row>
    <row r="65" spans="1:32" ht="15" customHeight="1" thickBot="1">
      <c r="A65">
        <v>2</v>
      </c>
      <c r="B65" s="1005"/>
      <c r="C65" s="1006"/>
      <c r="D65" s="1075"/>
      <c r="E65" s="162">
        <f>$E$64</f>
        <v>0</v>
      </c>
      <c r="F65" s="163">
        <f>$F$64</f>
        <v>0</v>
      </c>
      <c r="G65" s="164">
        <f>$G$64+$E$65</f>
        <v>0</v>
      </c>
      <c r="H65" s="165">
        <f>$H$64+$F$65</f>
        <v>0</v>
      </c>
      <c r="I65" s="164">
        <f>$I$64+$G$65</f>
        <v>0</v>
      </c>
      <c r="J65" s="165">
        <f>$J$64+$H$65</f>
        <v>0</v>
      </c>
      <c r="K65" s="164">
        <f>$K$64+$I$65</f>
        <v>0</v>
      </c>
      <c r="L65" s="165">
        <f>$L$64+$J$65</f>
        <v>0</v>
      </c>
      <c r="M65" s="164">
        <f>$M$64+$K$65</f>
        <v>0</v>
      </c>
      <c r="N65" s="165">
        <f>$N$64+$L$65</f>
        <v>0</v>
      </c>
      <c r="O65" s="164">
        <f>$O$64+$M$65</f>
        <v>1</v>
      </c>
      <c r="P65" s="165">
        <f>$P$64+$N$65</f>
        <v>0</v>
      </c>
      <c r="Q65" s="164">
        <f>$Q$64+$O$65</f>
        <v>1</v>
      </c>
      <c r="R65" s="165">
        <f>$R$64+$P$65</f>
        <v>0</v>
      </c>
      <c r="S65" s="164">
        <f>$S$64+$Q$65</f>
        <v>1</v>
      </c>
      <c r="T65" s="165">
        <f>$T$64+$R$65</f>
        <v>0</v>
      </c>
      <c r="U65" s="164">
        <f>$U$64+$S$65</f>
        <v>1</v>
      </c>
      <c r="V65" s="165">
        <f>$V$64+$T$65</f>
        <v>0</v>
      </c>
      <c r="W65" s="164">
        <f>$W$64+$U$65</f>
        <v>1</v>
      </c>
      <c r="X65" s="165">
        <f>$X$64+$V$65</f>
        <v>0</v>
      </c>
      <c r="Y65" s="164">
        <f>$Y$64+$W$65</f>
        <v>1</v>
      </c>
      <c r="Z65" s="165">
        <f>$Z$64+$X$65</f>
        <v>0</v>
      </c>
      <c r="AA65" s="164">
        <f>$AA$64+$Y$65</f>
        <v>1</v>
      </c>
      <c r="AB65" s="165">
        <f>$AB$64+$Z$65</f>
        <v>0</v>
      </c>
    </row>
    <row r="66" spans="1:32" ht="15" customHeight="1" thickBot="1">
      <c r="A66">
        <v>1</v>
      </c>
      <c r="B66" s="1005" t="str">
        <f>'06.09-CABEAMENTO ESTRUTURADO'!$B$39</f>
        <v>07.03.100.02</v>
      </c>
      <c r="C66" s="1006" t="str">
        <f>'06.09-CABEAMENTO ESTRUTURADO'!$C$39</f>
        <v>PERFILADO PERFURADO SIMPLES 38X38CM, INCLUSIVE CURVAS E FIXAÇÃO- FORNECIMENTO E INSTALAÇÃO</v>
      </c>
      <c r="D66" s="1075">
        <f>'06.09-CABEAMENTO ESTRUTURADO'!$H$39</f>
        <v>0</v>
      </c>
      <c r="E66" s="175"/>
      <c r="F66" s="161">
        <f>$E$66*$D$66</f>
        <v>0</v>
      </c>
      <c r="G66" s="176"/>
      <c r="H66" s="167">
        <f>$G$66*$D$66</f>
        <v>0</v>
      </c>
      <c r="I66" s="176"/>
      <c r="J66" s="167">
        <f>$I$66*$D$66</f>
        <v>0</v>
      </c>
      <c r="K66" s="176"/>
      <c r="L66" s="167">
        <f>$K$66*$D$66</f>
        <v>0</v>
      </c>
      <c r="M66" s="176"/>
      <c r="N66" s="167">
        <f>$M$66*$D$66</f>
        <v>0</v>
      </c>
      <c r="O66" s="176">
        <v>1</v>
      </c>
      <c r="P66" s="167">
        <f>$O$66*$D$66</f>
        <v>0</v>
      </c>
      <c r="Q66" s="176"/>
      <c r="R66" s="167">
        <f>$Q$66*$D$66</f>
        <v>0</v>
      </c>
      <c r="S66" s="176"/>
      <c r="T66" s="167">
        <f>$S$66*$D$66</f>
        <v>0</v>
      </c>
      <c r="U66" s="176"/>
      <c r="V66" s="167">
        <f>$U$66*$D$66</f>
        <v>0</v>
      </c>
      <c r="W66" s="176"/>
      <c r="X66" s="167">
        <f>$W$66*$D$66</f>
        <v>0</v>
      </c>
      <c r="Y66" s="176"/>
      <c r="Z66" s="167">
        <f>$Y$66*$D$66</f>
        <v>0</v>
      </c>
      <c r="AA66" s="176"/>
      <c r="AB66" s="167">
        <f>$AA$66*$D$66</f>
        <v>0</v>
      </c>
      <c r="AF66" t="s">
        <v>1577</v>
      </c>
    </row>
    <row r="67" spans="1:32" ht="15" customHeight="1" thickBot="1">
      <c r="A67">
        <v>2</v>
      </c>
      <c r="B67" s="1005"/>
      <c r="C67" s="1006"/>
      <c r="D67" s="1075"/>
      <c r="E67" s="162">
        <f>$E$66</f>
        <v>0</v>
      </c>
      <c r="F67" s="163">
        <f>$F$66</f>
        <v>0</v>
      </c>
      <c r="G67" s="164">
        <f>$G$66+$E$67</f>
        <v>0</v>
      </c>
      <c r="H67" s="165">
        <f>$H$66+$F$67</f>
        <v>0</v>
      </c>
      <c r="I67" s="164">
        <f>$I$66+$G$67</f>
        <v>0</v>
      </c>
      <c r="J67" s="165">
        <f>$J$66+$H$67</f>
        <v>0</v>
      </c>
      <c r="K67" s="164">
        <f>$K$66+$I$67</f>
        <v>0</v>
      </c>
      <c r="L67" s="165">
        <f>$L$66+$J$67</f>
        <v>0</v>
      </c>
      <c r="M67" s="164">
        <f>$M$66+$K$67</f>
        <v>0</v>
      </c>
      <c r="N67" s="165">
        <f>$N$66+$L$67</f>
        <v>0</v>
      </c>
      <c r="O67" s="164">
        <f>$O$66+$M$67</f>
        <v>1</v>
      </c>
      <c r="P67" s="165">
        <f>$P$66+$N$67</f>
        <v>0</v>
      </c>
      <c r="Q67" s="164">
        <f>$Q$66+$O$67</f>
        <v>1</v>
      </c>
      <c r="R67" s="165">
        <f>$R$66+$P$67</f>
        <v>0</v>
      </c>
      <c r="S67" s="164">
        <f>$S$66+$Q$67</f>
        <v>1</v>
      </c>
      <c r="T67" s="165">
        <f>$T$66+$R$67</f>
        <v>0</v>
      </c>
      <c r="U67" s="164">
        <f>$U$66+$S$67</f>
        <v>1</v>
      </c>
      <c r="V67" s="165">
        <f>$V$66+$T$67</f>
        <v>0</v>
      </c>
      <c r="W67" s="164">
        <f>$W$66+$U$67</f>
        <v>1</v>
      </c>
      <c r="X67" s="165">
        <f>$X$66+$V$67</f>
        <v>0</v>
      </c>
      <c r="Y67" s="164">
        <f>$Y$66+$W$67</f>
        <v>1</v>
      </c>
      <c r="Z67" s="165">
        <f>$Z$66+$X$67</f>
        <v>0</v>
      </c>
      <c r="AA67" s="164">
        <f>$AA$66+$Y$67</f>
        <v>1</v>
      </c>
      <c r="AB67" s="165">
        <f>$AB$66+$Z$67</f>
        <v>0</v>
      </c>
    </row>
    <row r="68" spans="1:32" ht="15" customHeight="1" thickBot="1">
      <c r="A68">
        <v>1</v>
      </c>
      <c r="B68" s="1005" t="str">
        <f>'06.09-CABEAMENTO ESTRUTURADO'!$B$40</f>
        <v>07.03.100.03</v>
      </c>
      <c r="C68" s="1006" t="str">
        <f>'06.09-CABEAMENTO ESTRUTURADO'!$C$40</f>
        <v>CABO ELETRÔNICO CATEGORIA 6, INSTALADO EM EDIFICAÇÃO INSTITUCIONAL - FORNECIMENTO E INSTALAÇÃO. AF_08/2025</v>
      </c>
      <c r="D68" s="1075">
        <f>'06.09-CABEAMENTO ESTRUTURADO'!$H$40</f>
        <v>0</v>
      </c>
      <c r="E68" s="175"/>
      <c r="F68" s="161">
        <f>$E$68*$D$68</f>
        <v>0</v>
      </c>
      <c r="G68" s="176"/>
      <c r="H68" s="167">
        <f>$G$68*$D$68</f>
        <v>0</v>
      </c>
      <c r="I68" s="176"/>
      <c r="J68" s="167">
        <f>$I$68*$D$68</f>
        <v>0</v>
      </c>
      <c r="K68" s="176"/>
      <c r="L68" s="167">
        <f>$K$68*$D$68</f>
        <v>0</v>
      </c>
      <c r="M68" s="176"/>
      <c r="N68" s="167">
        <f>$M$68*$D$68</f>
        <v>0</v>
      </c>
      <c r="O68" s="176">
        <v>1</v>
      </c>
      <c r="P68" s="167">
        <f>$O$68*$D$68</f>
        <v>0</v>
      </c>
      <c r="Q68" s="176"/>
      <c r="R68" s="167">
        <f>$Q$68*$D$68</f>
        <v>0</v>
      </c>
      <c r="S68" s="176"/>
      <c r="T68" s="167">
        <f>$S$68*$D$68</f>
        <v>0</v>
      </c>
      <c r="U68" s="176"/>
      <c r="V68" s="167">
        <f>$U$68*$D$68</f>
        <v>0</v>
      </c>
      <c r="W68" s="176"/>
      <c r="X68" s="167">
        <f>$W$68*$D$68</f>
        <v>0</v>
      </c>
      <c r="Y68" s="176"/>
      <c r="Z68" s="167">
        <f>$Y$68*$D$68</f>
        <v>0</v>
      </c>
      <c r="AA68" s="176"/>
      <c r="AB68" s="167">
        <f>$AA$68*$D$68</f>
        <v>0</v>
      </c>
      <c r="AF68" t="s">
        <v>1579</v>
      </c>
    </row>
    <row r="69" spans="1:32" ht="15" customHeight="1" thickBot="1">
      <c r="A69">
        <v>2</v>
      </c>
      <c r="B69" s="1005"/>
      <c r="C69" s="1006"/>
      <c r="D69" s="1075"/>
      <c r="E69" s="162">
        <f>$E$68</f>
        <v>0</v>
      </c>
      <c r="F69" s="163">
        <f>$F$68</f>
        <v>0</v>
      </c>
      <c r="G69" s="164">
        <f>$G$68+$E$69</f>
        <v>0</v>
      </c>
      <c r="H69" s="165">
        <f>$H$68+$F$69</f>
        <v>0</v>
      </c>
      <c r="I69" s="164">
        <f>$I$68+$G$69</f>
        <v>0</v>
      </c>
      <c r="J69" s="165">
        <f>$J$68+$H$69</f>
        <v>0</v>
      </c>
      <c r="K69" s="164">
        <f>$K$68+$I$69</f>
        <v>0</v>
      </c>
      <c r="L69" s="165">
        <f>$L$68+$J$69</f>
        <v>0</v>
      </c>
      <c r="M69" s="164">
        <f>$M$68+$K$69</f>
        <v>0</v>
      </c>
      <c r="N69" s="165">
        <f>$N$68+$L$69</f>
        <v>0</v>
      </c>
      <c r="O69" s="164">
        <f>$O$68+$M$69</f>
        <v>1</v>
      </c>
      <c r="P69" s="165">
        <f>$P$68+$N$69</f>
        <v>0</v>
      </c>
      <c r="Q69" s="164">
        <f>$Q$68+$O$69</f>
        <v>1</v>
      </c>
      <c r="R69" s="165">
        <f>$R$68+$P$69</f>
        <v>0</v>
      </c>
      <c r="S69" s="164">
        <f>$S$68+$Q$69</f>
        <v>1</v>
      </c>
      <c r="T69" s="165">
        <f>$T$68+$R$69</f>
        <v>0</v>
      </c>
      <c r="U69" s="164">
        <f>$U$68+$S$69</f>
        <v>1</v>
      </c>
      <c r="V69" s="165">
        <f>$V$68+$T$69</f>
        <v>0</v>
      </c>
      <c r="W69" s="164">
        <f>$W$68+$U$69</f>
        <v>1</v>
      </c>
      <c r="X69" s="165">
        <f>$X$68+$V$69</f>
        <v>0</v>
      </c>
      <c r="Y69" s="164">
        <f>$Y$68+$W$69</f>
        <v>1</v>
      </c>
      <c r="Z69" s="165">
        <f>$Z$68+$X$69</f>
        <v>0</v>
      </c>
      <c r="AA69" s="164">
        <f>$AA$68+$Y$69</f>
        <v>1</v>
      </c>
      <c r="AB69" s="165">
        <f>$AB$68+$Z$69</f>
        <v>0</v>
      </c>
    </row>
    <row r="70" spans="1:32" ht="15" customHeight="1" thickBot="1">
      <c r="A70">
        <v>1</v>
      </c>
      <c r="B70" s="1005" t="str">
        <f>'06.09-CABEAMENTO ESTRUTURADO'!$B$41</f>
        <v>07.03.100.04</v>
      </c>
      <c r="C70" s="1006" t="str">
        <f>'06.09-CABEAMENTO ESTRUTURADO'!$C$41</f>
        <v>CABO DE FIBRA ÓPTICA, SM 6FO, INTERNO/EXTERNO, INSTALADO EM REDE INSTITUCIONAL</v>
      </c>
      <c r="D70" s="1075">
        <f>'06.09-CABEAMENTO ESTRUTURADO'!$H$41</f>
        <v>0</v>
      </c>
      <c r="E70" s="175"/>
      <c r="F70" s="161">
        <f>$E$70*$D$70</f>
        <v>0</v>
      </c>
      <c r="G70" s="176"/>
      <c r="H70" s="167">
        <f>$G$70*$D$70</f>
        <v>0</v>
      </c>
      <c r="I70" s="176"/>
      <c r="J70" s="167">
        <f>$I$70*$D$70</f>
        <v>0</v>
      </c>
      <c r="K70" s="176"/>
      <c r="L70" s="167">
        <f>$K$70*$D$70</f>
        <v>0</v>
      </c>
      <c r="M70" s="176"/>
      <c r="N70" s="167">
        <f>$M$70*$D$70</f>
        <v>0</v>
      </c>
      <c r="O70" s="176">
        <v>1</v>
      </c>
      <c r="P70" s="167">
        <f>$O$70*$D$70</f>
        <v>0</v>
      </c>
      <c r="Q70" s="176"/>
      <c r="R70" s="167">
        <f>$Q$70*$D$70</f>
        <v>0</v>
      </c>
      <c r="S70" s="176"/>
      <c r="T70" s="167">
        <f>$S$70*$D$70</f>
        <v>0</v>
      </c>
      <c r="U70" s="176"/>
      <c r="V70" s="167">
        <f>$U$70*$D$70</f>
        <v>0</v>
      </c>
      <c r="W70" s="176"/>
      <c r="X70" s="167">
        <f>$W$70*$D$70</f>
        <v>0</v>
      </c>
      <c r="Y70" s="176"/>
      <c r="Z70" s="167">
        <f>$Y$70*$D$70</f>
        <v>0</v>
      </c>
      <c r="AA70" s="176"/>
      <c r="AB70" s="167">
        <f>$AA$70*$D$70</f>
        <v>0</v>
      </c>
      <c r="AF70" t="s">
        <v>1581</v>
      </c>
    </row>
    <row r="71" spans="1:32" ht="15" customHeight="1" thickBot="1">
      <c r="A71">
        <v>2</v>
      </c>
      <c r="B71" s="1005"/>
      <c r="C71" s="1006"/>
      <c r="D71" s="1075"/>
      <c r="E71" s="162">
        <f>$E$70</f>
        <v>0</v>
      </c>
      <c r="F71" s="163">
        <f>$F$70</f>
        <v>0</v>
      </c>
      <c r="G71" s="164">
        <f>$G$70+$E$71</f>
        <v>0</v>
      </c>
      <c r="H71" s="165">
        <f>$H$70+$F$71</f>
        <v>0</v>
      </c>
      <c r="I71" s="164">
        <f>$I$70+$G$71</f>
        <v>0</v>
      </c>
      <c r="J71" s="165">
        <f>$J$70+$H$71</f>
        <v>0</v>
      </c>
      <c r="K71" s="164">
        <f>$K$70+$I$71</f>
        <v>0</v>
      </c>
      <c r="L71" s="165">
        <f>$L$70+$J$71</f>
        <v>0</v>
      </c>
      <c r="M71" s="164">
        <f>$M$70+$K$71</f>
        <v>0</v>
      </c>
      <c r="N71" s="165">
        <f>$N$70+$L$71</f>
        <v>0</v>
      </c>
      <c r="O71" s="164">
        <f>$O$70+$M$71</f>
        <v>1</v>
      </c>
      <c r="P71" s="165">
        <f>$P$70+$N$71</f>
        <v>0</v>
      </c>
      <c r="Q71" s="164">
        <f>$Q$70+$O$71</f>
        <v>1</v>
      </c>
      <c r="R71" s="165">
        <f>$R$70+$P$71</f>
        <v>0</v>
      </c>
      <c r="S71" s="164">
        <f>$S$70+$Q$71</f>
        <v>1</v>
      </c>
      <c r="T71" s="165">
        <f>$T$70+$R$71</f>
        <v>0</v>
      </c>
      <c r="U71" s="164">
        <f>$U$70+$S$71</f>
        <v>1</v>
      </c>
      <c r="V71" s="165">
        <f>$V$70+$T$71</f>
        <v>0</v>
      </c>
      <c r="W71" s="164">
        <f>$W$70+$U$71</f>
        <v>1</v>
      </c>
      <c r="X71" s="165">
        <f>$X$70+$V$71</f>
        <v>0</v>
      </c>
      <c r="Y71" s="164">
        <f>$Y$70+$W$71</f>
        <v>1</v>
      </c>
      <c r="Z71" s="165">
        <f>$Z$70+$X$71</f>
        <v>0</v>
      </c>
      <c r="AA71" s="164">
        <f>$AA$70+$Y$71</f>
        <v>1</v>
      </c>
      <c r="AB71" s="165">
        <f>$AB$70+$Z$71</f>
        <v>0</v>
      </c>
    </row>
    <row r="72" spans="1:32" ht="15" customHeight="1" thickBot="1">
      <c r="A72">
        <v>1</v>
      </c>
      <c r="B72" s="1005" t="str">
        <f>'06.09-CABEAMENTO ESTRUTURADO'!$B$42</f>
        <v>07.03.100.05</v>
      </c>
      <c r="C72" s="1006" t="str">
        <f>'06.09-CABEAMENTO ESTRUTURADO'!$C$42</f>
        <v>TOMADA DUPLA RJ-45 CAT 6, INSTALADA EM CONDULETE 4X2 3/4", INCLUSO CONDULETE, TAMPA E MÓDULOS RJ45 CAT6, FORNECIMENTO E INSTALAÇÃO</v>
      </c>
      <c r="D72" s="1075">
        <f>'06.09-CABEAMENTO ESTRUTURADO'!$H$42</f>
        <v>0</v>
      </c>
      <c r="E72" s="175"/>
      <c r="F72" s="161">
        <f>$E$72*$D$72</f>
        <v>0</v>
      </c>
      <c r="G72" s="176"/>
      <c r="H72" s="167">
        <f>$G$72*$D$72</f>
        <v>0</v>
      </c>
      <c r="I72" s="176"/>
      <c r="J72" s="167">
        <f>$I$72*$D$72</f>
        <v>0</v>
      </c>
      <c r="K72" s="176"/>
      <c r="L72" s="167">
        <f>$K$72*$D$72</f>
        <v>0</v>
      </c>
      <c r="M72" s="176"/>
      <c r="N72" s="167">
        <f>$M$72*$D$72</f>
        <v>0</v>
      </c>
      <c r="O72" s="176">
        <v>1</v>
      </c>
      <c r="P72" s="167">
        <f>$O$72*$D$72</f>
        <v>0</v>
      </c>
      <c r="Q72" s="176"/>
      <c r="R72" s="167">
        <f>$Q$72*$D$72</f>
        <v>0</v>
      </c>
      <c r="S72" s="176"/>
      <c r="T72" s="167">
        <f>$S$72*$D$72</f>
        <v>0</v>
      </c>
      <c r="U72" s="176"/>
      <c r="V72" s="167">
        <f>$U$72*$D$72</f>
        <v>0</v>
      </c>
      <c r="W72" s="176"/>
      <c r="X72" s="167">
        <f>$W$72*$D$72</f>
        <v>0</v>
      </c>
      <c r="Y72" s="176"/>
      <c r="Z72" s="167">
        <f>$Y$72*$D$72</f>
        <v>0</v>
      </c>
      <c r="AA72" s="176"/>
      <c r="AB72" s="167">
        <f>$AA$72*$D$72</f>
        <v>0</v>
      </c>
      <c r="AF72" t="s">
        <v>1583</v>
      </c>
    </row>
    <row r="73" spans="1:32" ht="15" customHeight="1" thickBot="1">
      <c r="A73">
        <v>2</v>
      </c>
      <c r="B73" s="1005"/>
      <c r="C73" s="1006"/>
      <c r="D73" s="1075"/>
      <c r="E73" s="162">
        <f>$E$72</f>
        <v>0</v>
      </c>
      <c r="F73" s="163">
        <f>$F$72</f>
        <v>0</v>
      </c>
      <c r="G73" s="164">
        <f>$G$72+$E$73</f>
        <v>0</v>
      </c>
      <c r="H73" s="165">
        <f>$H$72+$F$73</f>
        <v>0</v>
      </c>
      <c r="I73" s="164">
        <f>$I$72+$G$73</f>
        <v>0</v>
      </c>
      <c r="J73" s="165">
        <f>$J$72+$H$73</f>
        <v>0</v>
      </c>
      <c r="K73" s="164">
        <f>$K$72+$I$73</f>
        <v>0</v>
      </c>
      <c r="L73" s="165">
        <f>$L$72+$J$73</f>
        <v>0</v>
      </c>
      <c r="M73" s="164">
        <f>$M$72+$K$73</f>
        <v>0</v>
      </c>
      <c r="N73" s="165">
        <f>$N$72+$L$73</f>
        <v>0</v>
      </c>
      <c r="O73" s="164">
        <f>$O$72+$M$73</f>
        <v>1</v>
      </c>
      <c r="P73" s="165">
        <f>$P$72+$N$73</f>
        <v>0</v>
      </c>
      <c r="Q73" s="164">
        <f>$Q$72+$O$73</f>
        <v>1</v>
      </c>
      <c r="R73" s="165">
        <f>$R$72+$P$73</f>
        <v>0</v>
      </c>
      <c r="S73" s="164">
        <f>$S$72+$Q$73</f>
        <v>1</v>
      </c>
      <c r="T73" s="165">
        <f>$T$72+$R$73</f>
        <v>0</v>
      </c>
      <c r="U73" s="164">
        <f>$U$72+$S$73</f>
        <v>1</v>
      </c>
      <c r="V73" s="165">
        <f>$V$72+$T$73</f>
        <v>0</v>
      </c>
      <c r="W73" s="164">
        <f>$W$72+$U$73</f>
        <v>1</v>
      </c>
      <c r="X73" s="165">
        <f>$X$72+$V$73</f>
        <v>0</v>
      </c>
      <c r="Y73" s="164">
        <f>$Y$72+$W$73</f>
        <v>1</v>
      </c>
      <c r="Z73" s="165">
        <f>$Z$72+$X$73</f>
        <v>0</v>
      </c>
      <c r="AA73" s="164">
        <f>$AA$72+$Y$73</f>
        <v>1</v>
      </c>
      <c r="AB73" s="165">
        <f>$AB$72+$Z$73</f>
        <v>0</v>
      </c>
    </row>
    <row r="74" spans="1:32" ht="15" customHeight="1" thickBot="1">
      <c r="A74">
        <v>1</v>
      </c>
      <c r="B74" s="1005" t="str">
        <f>'06.09-CABEAMENTO ESTRUTURADO'!$B$43</f>
        <v>07.03.100.06</v>
      </c>
      <c r="C74" s="1006" t="str">
        <f>'06.09-CABEAMENTO ESTRUTURADO'!$C$43</f>
        <v>RACK DE PAREDE FECHADO DE 12 U EM CHAPA DE AÇO, 19", *570*MM, INCLUSIVE PROTETOR ELETRÔNICO COM 8 TOMADAS 10A - FORNECIMENTO E INSTALAÇÃO.</v>
      </c>
      <c r="D74" s="1075">
        <f>'06.09-CABEAMENTO ESTRUTURADO'!$H$43</f>
        <v>0</v>
      </c>
      <c r="E74" s="175"/>
      <c r="F74" s="161">
        <f>$E$74*$D$74</f>
        <v>0</v>
      </c>
      <c r="G74" s="176"/>
      <c r="H74" s="167">
        <f>$G$74*$D$74</f>
        <v>0</v>
      </c>
      <c r="I74" s="176"/>
      <c r="J74" s="167">
        <f>$I$74*$D$74</f>
        <v>0</v>
      </c>
      <c r="K74" s="176"/>
      <c r="L74" s="167">
        <f>$K$74*$D$74</f>
        <v>0</v>
      </c>
      <c r="M74" s="176"/>
      <c r="N74" s="167">
        <f>$M$74*$D$74</f>
        <v>0</v>
      </c>
      <c r="O74" s="176">
        <v>1</v>
      </c>
      <c r="P74" s="167">
        <f>$O$74*$D$74</f>
        <v>0</v>
      </c>
      <c r="Q74" s="176"/>
      <c r="R74" s="167">
        <f>$Q$74*$D$74</f>
        <v>0</v>
      </c>
      <c r="S74" s="176"/>
      <c r="T74" s="167">
        <f>$S$74*$D$74</f>
        <v>0</v>
      </c>
      <c r="U74" s="176"/>
      <c r="V74" s="167">
        <f>$U$74*$D$74</f>
        <v>0</v>
      </c>
      <c r="W74" s="176"/>
      <c r="X74" s="167">
        <f>$W$74*$D$74</f>
        <v>0</v>
      </c>
      <c r="Y74" s="176"/>
      <c r="Z74" s="167">
        <f>$Y$74*$D$74</f>
        <v>0</v>
      </c>
      <c r="AA74" s="176"/>
      <c r="AB74" s="167">
        <f>$AA$74*$D$74</f>
        <v>0</v>
      </c>
      <c r="AF74" t="s">
        <v>1585</v>
      </c>
    </row>
    <row r="75" spans="1:32" ht="15" customHeight="1" thickBot="1">
      <c r="A75">
        <v>2</v>
      </c>
      <c r="B75" s="1005"/>
      <c r="C75" s="1006"/>
      <c r="D75" s="1075"/>
      <c r="E75" s="162">
        <f>$E$74</f>
        <v>0</v>
      </c>
      <c r="F75" s="163">
        <f>$F$74</f>
        <v>0</v>
      </c>
      <c r="G75" s="164">
        <f>$G$74+$E$75</f>
        <v>0</v>
      </c>
      <c r="H75" s="165">
        <f>$H$74+$F$75</f>
        <v>0</v>
      </c>
      <c r="I75" s="164">
        <f>$I$74+$G$75</f>
        <v>0</v>
      </c>
      <c r="J75" s="165">
        <f>$J$74+$H$75</f>
        <v>0</v>
      </c>
      <c r="K75" s="164">
        <f>$K$74+$I$75</f>
        <v>0</v>
      </c>
      <c r="L75" s="165">
        <f>$L$74+$J$75</f>
        <v>0</v>
      </c>
      <c r="M75" s="164">
        <f>$M$74+$K$75</f>
        <v>0</v>
      </c>
      <c r="N75" s="165">
        <f>$N$74+$L$75</f>
        <v>0</v>
      </c>
      <c r="O75" s="164">
        <f>$O$74+$M$75</f>
        <v>1</v>
      </c>
      <c r="P75" s="165">
        <f>$P$74+$N$75</f>
        <v>0</v>
      </c>
      <c r="Q75" s="164">
        <f>$Q$74+$O$75</f>
        <v>1</v>
      </c>
      <c r="R75" s="165">
        <f>$R$74+$P$75</f>
        <v>0</v>
      </c>
      <c r="S75" s="164">
        <f>$S$74+$Q$75</f>
        <v>1</v>
      </c>
      <c r="T75" s="165">
        <f>$T$74+$R$75</f>
        <v>0</v>
      </c>
      <c r="U75" s="164">
        <f>$U$74+$S$75</f>
        <v>1</v>
      </c>
      <c r="V75" s="165">
        <f>$V$74+$T$75</f>
        <v>0</v>
      </c>
      <c r="W75" s="164">
        <f>$W$74+$U$75</f>
        <v>1</v>
      </c>
      <c r="X75" s="165">
        <f>$X$74+$V$75</f>
        <v>0</v>
      </c>
      <c r="Y75" s="164">
        <f>$Y$74+$W$75</f>
        <v>1</v>
      </c>
      <c r="Z75" s="165">
        <f>$Z$74+$X$75</f>
        <v>0</v>
      </c>
      <c r="AA75" s="164">
        <f>$AA$74+$Y$75</f>
        <v>1</v>
      </c>
      <c r="AB75" s="165">
        <f>$AB$74+$Z$75</f>
        <v>0</v>
      </c>
    </row>
    <row r="76" spans="1:32" ht="15" customHeight="1" thickBot="1">
      <c r="A76">
        <v>1</v>
      </c>
      <c r="B76" s="1005" t="str">
        <f>'06.09-CABEAMENTO ESTRUTURADO'!$B$44</f>
        <v>07.03.100.07</v>
      </c>
      <c r="C76" s="1006" t="str">
        <f>'06.09-CABEAMENTO ESTRUTURADO'!$C$44</f>
        <v>SWITCH 24 PORTAS - FORNECIMENTO E INSTALAÇÃO</v>
      </c>
      <c r="D76" s="1075">
        <f>'06.09-CABEAMENTO ESTRUTURADO'!$H$44</f>
        <v>0</v>
      </c>
      <c r="E76" s="175"/>
      <c r="F76" s="161">
        <f>$E$76*$D$76</f>
        <v>0</v>
      </c>
      <c r="G76" s="176"/>
      <c r="H76" s="167">
        <f>$G$76*$D$76</f>
        <v>0</v>
      </c>
      <c r="I76" s="176"/>
      <c r="J76" s="167">
        <f>$I$76*$D$76</f>
        <v>0</v>
      </c>
      <c r="K76" s="176"/>
      <c r="L76" s="167">
        <f>$K$76*$D$76</f>
        <v>0</v>
      </c>
      <c r="M76" s="176"/>
      <c r="N76" s="167">
        <f>$M$76*$D$76</f>
        <v>0</v>
      </c>
      <c r="O76" s="176"/>
      <c r="P76" s="167">
        <f>$O$76*$D$76</f>
        <v>0</v>
      </c>
      <c r="Q76" s="176">
        <v>1</v>
      </c>
      <c r="R76" s="167">
        <f>$Q$76*$D$76</f>
        <v>0</v>
      </c>
      <c r="S76" s="176"/>
      <c r="T76" s="167">
        <f>$S$76*$D$76</f>
        <v>0</v>
      </c>
      <c r="U76" s="176"/>
      <c r="V76" s="167">
        <f>$U$76*$D$76</f>
        <v>0</v>
      </c>
      <c r="W76" s="176"/>
      <c r="X76" s="167">
        <f>$W$76*$D$76</f>
        <v>0</v>
      </c>
      <c r="Y76" s="176"/>
      <c r="Z76" s="167">
        <f>$Y$76*$D$76</f>
        <v>0</v>
      </c>
      <c r="AA76" s="176"/>
      <c r="AB76" s="167">
        <f>$AA$76*$D$76</f>
        <v>0</v>
      </c>
      <c r="AF76" t="s">
        <v>1587</v>
      </c>
    </row>
    <row r="77" spans="1:32" ht="15" customHeight="1" thickBot="1">
      <c r="A77">
        <v>2</v>
      </c>
      <c r="B77" s="1005"/>
      <c r="C77" s="1006"/>
      <c r="D77" s="1075"/>
      <c r="E77" s="162">
        <f>$E$76</f>
        <v>0</v>
      </c>
      <c r="F77" s="163">
        <f>$F$76</f>
        <v>0</v>
      </c>
      <c r="G77" s="164">
        <f>$G$76+$E$77</f>
        <v>0</v>
      </c>
      <c r="H77" s="165">
        <f>$H$76+$F$77</f>
        <v>0</v>
      </c>
      <c r="I77" s="164">
        <f>$I$76+$G$77</f>
        <v>0</v>
      </c>
      <c r="J77" s="165">
        <f>$J$76+$H$77</f>
        <v>0</v>
      </c>
      <c r="K77" s="164">
        <f>$K$76+$I$77</f>
        <v>0</v>
      </c>
      <c r="L77" s="165">
        <f>$L$76+$J$77</f>
        <v>0</v>
      </c>
      <c r="M77" s="164">
        <f>$M$76+$K$77</f>
        <v>0</v>
      </c>
      <c r="N77" s="165">
        <f>$N$76+$L$77</f>
        <v>0</v>
      </c>
      <c r="O77" s="164">
        <f>$O$76+$M$77</f>
        <v>0</v>
      </c>
      <c r="P77" s="165">
        <f>$P$76+$N$77</f>
        <v>0</v>
      </c>
      <c r="Q77" s="164">
        <f>$Q$76+$O$77</f>
        <v>1</v>
      </c>
      <c r="R77" s="165">
        <f>$R$76+$P$77</f>
        <v>0</v>
      </c>
      <c r="S77" s="164">
        <f>$S$76+$Q$77</f>
        <v>1</v>
      </c>
      <c r="T77" s="165">
        <f>$T$76+$R$77</f>
        <v>0</v>
      </c>
      <c r="U77" s="164">
        <f>$U$76+$S$77</f>
        <v>1</v>
      </c>
      <c r="V77" s="165">
        <f>$V$76+$T$77</f>
        <v>0</v>
      </c>
      <c r="W77" s="164">
        <f>$W$76+$U$77</f>
        <v>1</v>
      </c>
      <c r="X77" s="165">
        <f>$X$76+$V$77</f>
        <v>0</v>
      </c>
      <c r="Y77" s="164">
        <f>$Y$76+$W$77</f>
        <v>1</v>
      </c>
      <c r="Z77" s="165">
        <f>$Z$76+$X$77</f>
        <v>0</v>
      </c>
      <c r="AA77" s="164">
        <f>$AA$76+$Y$77</f>
        <v>1</v>
      </c>
      <c r="AB77" s="165">
        <f>$AB$76+$Z$77</f>
        <v>0</v>
      </c>
    </row>
    <row r="78" spans="1:32" ht="15" customHeight="1" thickBot="1">
      <c r="A78">
        <v>1</v>
      </c>
      <c r="B78" s="1005" t="str">
        <f>'06.09-CABEAMENTO ESTRUTURADO'!$B$45</f>
        <v>07.03.100.08</v>
      </c>
      <c r="C78" s="1006" t="str">
        <f>'06.09-CABEAMENTO ESTRUTURADO'!$C$45</f>
        <v>PATCH PANEL 24 PORTAS, CATEGORIA 6 - FORNECIMENTO E INSTALAÇÃO. AF_08/2025</v>
      </c>
      <c r="D78" s="1075">
        <f>'06.09-CABEAMENTO ESTRUTURADO'!$H$45</f>
        <v>0</v>
      </c>
      <c r="E78" s="175"/>
      <c r="F78" s="161">
        <f>$E$78*$D$78</f>
        <v>0</v>
      </c>
      <c r="G78" s="176"/>
      <c r="H78" s="167">
        <f>$G$78*$D$78</f>
        <v>0</v>
      </c>
      <c r="I78" s="176"/>
      <c r="J78" s="167">
        <f>$I$78*$D$78</f>
        <v>0</v>
      </c>
      <c r="K78" s="176"/>
      <c r="L78" s="167">
        <f>$K$78*$D$78</f>
        <v>0</v>
      </c>
      <c r="M78" s="176"/>
      <c r="N78" s="167">
        <f>$M$78*$D$78</f>
        <v>0</v>
      </c>
      <c r="O78" s="176">
        <v>1</v>
      </c>
      <c r="P78" s="167">
        <f>$O$78*$D$78</f>
        <v>0</v>
      </c>
      <c r="Q78" s="176"/>
      <c r="R78" s="167">
        <f>$Q$78*$D$78</f>
        <v>0</v>
      </c>
      <c r="S78" s="176"/>
      <c r="T78" s="167">
        <f>$S$78*$D$78</f>
        <v>0</v>
      </c>
      <c r="U78" s="176"/>
      <c r="V78" s="167">
        <f>$U$78*$D$78</f>
        <v>0</v>
      </c>
      <c r="W78" s="176"/>
      <c r="X78" s="167">
        <f>$W$78*$D$78</f>
        <v>0</v>
      </c>
      <c r="Y78" s="176"/>
      <c r="Z78" s="167">
        <f>$Y$78*$D$78</f>
        <v>0</v>
      </c>
      <c r="AA78" s="176"/>
      <c r="AB78" s="167">
        <f>$AA$78*$D$78</f>
        <v>0</v>
      </c>
      <c r="AF78" t="s">
        <v>1589</v>
      </c>
    </row>
    <row r="79" spans="1:32" ht="15" customHeight="1" thickBot="1">
      <c r="A79">
        <v>2</v>
      </c>
      <c r="B79" s="1005"/>
      <c r="C79" s="1006"/>
      <c r="D79" s="1075"/>
      <c r="E79" s="162">
        <f>$E$78</f>
        <v>0</v>
      </c>
      <c r="F79" s="163">
        <f>$F$78</f>
        <v>0</v>
      </c>
      <c r="G79" s="164">
        <f>$G$78+$E$79</f>
        <v>0</v>
      </c>
      <c r="H79" s="165">
        <f>$H$78+$F$79</f>
        <v>0</v>
      </c>
      <c r="I79" s="164">
        <f>$I$78+$G$79</f>
        <v>0</v>
      </c>
      <c r="J79" s="165">
        <f>$J$78+$H$79</f>
        <v>0</v>
      </c>
      <c r="K79" s="164">
        <f>$K$78+$I$79</f>
        <v>0</v>
      </c>
      <c r="L79" s="165">
        <f>$L$78+$J$79</f>
        <v>0</v>
      </c>
      <c r="M79" s="164">
        <f>$M$78+$K$79</f>
        <v>0</v>
      </c>
      <c r="N79" s="165">
        <f>$N$78+$L$79</f>
        <v>0</v>
      </c>
      <c r="O79" s="164">
        <f>$O$78+$M$79</f>
        <v>1</v>
      </c>
      <c r="P79" s="165">
        <f>$P$78+$N$79</f>
        <v>0</v>
      </c>
      <c r="Q79" s="164">
        <f>$Q$78+$O$79</f>
        <v>1</v>
      </c>
      <c r="R79" s="165">
        <f>$R$78+$P$79</f>
        <v>0</v>
      </c>
      <c r="S79" s="164">
        <f>$S$78+$Q$79</f>
        <v>1</v>
      </c>
      <c r="T79" s="165">
        <f>$T$78+$R$79</f>
        <v>0</v>
      </c>
      <c r="U79" s="164">
        <f>$U$78+$S$79</f>
        <v>1</v>
      </c>
      <c r="V79" s="165">
        <f>$V$78+$T$79</f>
        <v>0</v>
      </c>
      <c r="W79" s="164">
        <f>$W$78+$U$79</f>
        <v>1</v>
      </c>
      <c r="X79" s="165">
        <f>$X$78+$V$79</f>
        <v>0</v>
      </c>
      <c r="Y79" s="164">
        <f>$Y$78+$W$79</f>
        <v>1</v>
      </c>
      <c r="Z79" s="165">
        <f>$Z$78+$X$79</f>
        <v>0</v>
      </c>
      <c r="AA79" s="164">
        <f>$AA$78+$Y$79</f>
        <v>1</v>
      </c>
      <c r="AB79" s="165">
        <f>$AB$78+$Z$79</f>
        <v>0</v>
      </c>
    </row>
    <row r="80" spans="1:32" ht="15" customHeight="1" thickBot="1">
      <c r="B80" s="76" t="str">
        <f>'06.09-CABEAMENTO ESTRUTURADO'!$B$46</f>
        <v>07.04.000</v>
      </c>
      <c r="C80" s="40" t="str">
        <f>'06.09-CABEAMENTO ESTRUTURADO'!$C$46</f>
        <v>BLOCO FG</v>
      </c>
      <c r="D80" s="106">
        <f>'06.09-CABEAMENTO ESTRUTURADO'!$H$46</f>
        <v>0</v>
      </c>
      <c r="E80" s="177"/>
      <c r="F80" s="178"/>
      <c r="G80" s="179"/>
      <c r="H80" s="180"/>
      <c r="I80" s="179"/>
      <c r="J80" s="180"/>
      <c r="K80" s="179"/>
      <c r="L80" s="180"/>
      <c r="M80" s="179"/>
      <c r="N80" s="180"/>
      <c r="O80" s="179"/>
      <c r="P80" s="180"/>
      <c r="Q80" s="179"/>
      <c r="R80" s="180"/>
      <c r="S80" s="179"/>
      <c r="T80" s="180"/>
      <c r="U80" s="179"/>
      <c r="V80" s="180"/>
      <c r="W80" s="179"/>
      <c r="X80" s="180"/>
      <c r="Y80" s="179"/>
      <c r="Z80" s="180"/>
      <c r="AA80" s="179"/>
      <c r="AB80" s="180"/>
      <c r="AF80" s="200" t="s">
        <v>1591</v>
      </c>
    </row>
    <row r="81" spans="1:32" ht="15" customHeight="1" thickBot="1">
      <c r="A81">
        <v>1</v>
      </c>
      <c r="B81" s="1005" t="str">
        <f>'06.09-CABEAMENTO ESTRUTURADO'!$B$47</f>
        <v>07.04.100.01</v>
      </c>
      <c r="C81" s="1006" t="str">
        <f>'06.09-CABEAMENTO ESTRUTURADO'!$C$47</f>
        <v>ELETRODUTO RIGIDO, EM AÇO GALVANIZADO, TIPO PESADO, ESPESSURA DA PAREDE =&gt; 1,5MM, DN = 3/4", FORNECIMENTO E INSTALAÇÃO</v>
      </c>
      <c r="D81" s="1075">
        <f>'06.09-CABEAMENTO ESTRUTURADO'!$H$47</f>
        <v>0</v>
      </c>
      <c r="E81" s="175"/>
      <c r="F81" s="161">
        <f>$E$81*$D$81</f>
        <v>0</v>
      </c>
      <c r="G81" s="176"/>
      <c r="H81" s="167">
        <f>$G$81*$D$81</f>
        <v>0</v>
      </c>
      <c r="I81" s="176"/>
      <c r="J81" s="167">
        <f>$I$81*$D$81</f>
        <v>0</v>
      </c>
      <c r="K81" s="176"/>
      <c r="L81" s="167">
        <f>$K$81*$D$81</f>
        <v>0</v>
      </c>
      <c r="M81" s="176"/>
      <c r="N81" s="167">
        <f>$M$81*$D$81</f>
        <v>0</v>
      </c>
      <c r="O81" s="176"/>
      <c r="P81" s="167">
        <f>$O$81*$D$81</f>
        <v>0</v>
      </c>
      <c r="Q81" s="176">
        <v>1</v>
      </c>
      <c r="R81" s="167">
        <f>$Q$81*$D$81</f>
        <v>0</v>
      </c>
      <c r="S81" s="176"/>
      <c r="T81" s="167">
        <f>$S$81*$D$81</f>
        <v>0</v>
      </c>
      <c r="U81" s="176"/>
      <c r="V81" s="167">
        <f>$U$81*$D$81</f>
        <v>0</v>
      </c>
      <c r="W81" s="176"/>
      <c r="X81" s="167">
        <f>$W$81*$D$81</f>
        <v>0</v>
      </c>
      <c r="Y81" s="176"/>
      <c r="Z81" s="167">
        <f>$Y$81*$D$81</f>
        <v>0</v>
      </c>
      <c r="AA81" s="176"/>
      <c r="AB81" s="167">
        <f>$AA$81*$D$81</f>
        <v>0</v>
      </c>
      <c r="AF81" t="s">
        <v>1594</v>
      </c>
    </row>
    <row r="82" spans="1:32" ht="15" customHeight="1" thickBot="1">
      <c r="A82">
        <v>2</v>
      </c>
      <c r="B82" s="1005"/>
      <c r="C82" s="1006"/>
      <c r="D82" s="1075"/>
      <c r="E82" s="162">
        <f>$E$81</f>
        <v>0</v>
      </c>
      <c r="F82" s="163">
        <f>$F$81</f>
        <v>0</v>
      </c>
      <c r="G82" s="164">
        <f>$G$81+$E$82</f>
        <v>0</v>
      </c>
      <c r="H82" s="165">
        <f>$H$81+$F$82</f>
        <v>0</v>
      </c>
      <c r="I82" s="164">
        <f>$I$81+$G$82</f>
        <v>0</v>
      </c>
      <c r="J82" s="165">
        <f>$J$81+$H$82</f>
        <v>0</v>
      </c>
      <c r="K82" s="164">
        <f>$K$81+$I$82</f>
        <v>0</v>
      </c>
      <c r="L82" s="165">
        <f>$L$81+$J$82</f>
        <v>0</v>
      </c>
      <c r="M82" s="164">
        <f>$M$81+$K$82</f>
        <v>0</v>
      </c>
      <c r="N82" s="165">
        <f>$N$81+$L$82</f>
        <v>0</v>
      </c>
      <c r="O82" s="164">
        <f>$O$81+$M$82</f>
        <v>0</v>
      </c>
      <c r="P82" s="165">
        <f>$P$81+$N$82</f>
        <v>0</v>
      </c>
      <c r="Q82" s="164">
        <f>$Q$81+$O$82</f>
        <v>1</v>
      </c>
      <c r="R82" s="165">
        <f>$R$81+$P$82</f>
        <v>0</v>
      </c>
      <c r="S82" s="164">
        <f>$S$81+$Q$82</f>
        <v>1</v>
      </c>
      <c r="T82" s="165">
        <f>$T$81+$R$82</f>
        <v>0</v>
      </c>
      <c r="U82" s="164">
        <f>$U$81+$S$82</f>
        <v>1</v>
      </c>
      <c r="V82" s="165">
        <f>$V$81+$T$82</f>
        <v>0</v>
      </c>
      <c r="W82" s="164">
        <f>$W$81+$U$82</f>
        <v>1</v>
      </c>
      <c r="X82" s="165">
        <f>$X$81+$V$82</f>
        <v>0</v>
      </c>
      <c r="Y82" s="164">
        <f>$Y$81+$W$82</f>
        <v>1</v>
      </c>
      <c r="Z82" s="165">
        <f>$Z$81+$X$82</f>
        <v>0</v>
      </c>
      <c r="AA82" s="164">
        <f>$AA$81+$Y$82</f>
        <v>1</v>
      </c>
      <c r="AB82" s="165">
        <f>$AB$81+$Z$82</f>
        <v>0</v>
      </c>
    </row>
    <row r="83" spans="1:32" ht="15" customHeight="1" thickBot="1">
      <c r="A83">
        <v>1</v>
      </c>
      <c r="B83" s="1005" t="str">
        <f>'06.09-CABEAMENTO ESTRUTURADO'!$B$48</f>
        <v>07.04.100.02</v>
      </c>
      <c r="C83" s="1006" t="str">
        <f>'06.09-CABEAMENTO ESTRUTURADO'!$C$48</f>
        <v>PERFILADO PERFURADO SIMPLES 38X38CM, INCLUSIVE CURVAS E FIXAÇÃO- FORNECIMENTO E INSTALAÇÃO</v>
      </c>
      <c r="D83" s="1075">
        <f>'06.09-CABEAMENTO ESTRUTURADO'!$H$48</f>
        <v>0</v>
      </c>
      <c r="E83" s="175"/>
      <c r="F83" s="161">
        <f>$E$83*$D$83</f>
        <v>0</v>
      </c>
      <c r="G83" s="176"/>
      <c r="H83" s="167">
        <f>$G$83*$D$83</f>
        <v>0</v>
      </c>
      <c r="I83" s="176"/>
      <c r="J83" s="167">
        <f>$I$83*$D$83</f>
        <v>0</v>
      </c>
      <c r="K83" s="176"/>
      <c r="L83" s="167">
        <f>$K$83*$D$83</f>
        <v>0</v>
      </c>
      <c r="M83" s="176"/>
      <c r="N83" s="167">
        <f>$M$83*$D$83</f>
        <v>0</v>
      </c>
      <c r="O83" s="176"/>
      <c r="P83" s="167">
        <f>$O$83*$D$83</f>
        <v>0</v>
      </c>
      <c r="Q83" s="176">
        <v>1</v>
      </c>
      <c r="R83" s="167">
        <f>$Q$83*$D$83</f>
        <v>0</v>
      </c>
      <c r="S83" s="176"/>
      <c r="T83" s="167">
        <f>$S$83*$D$83</f>
        <v>0</v>
      </c>
      <c r="U83" s="176"/>
      <c r="V83" s="167">
        <f>$U$83*$D$83</f>
        <v>0</v>
      </c>
      <c r="W83" s="176"/>
      <c r="X83" s="167">
        <f>$W$83*$D$83</f>
        <v>0</v>
      </c>
      <c r="Y83" s="176"/>
      <c r="Z83" s="167">
        <f>$Y$83*$D$83</f>
        <v>0</v>
      </c>
      <c r="AA83" s="176"/>
      <c r="AB83" s="167">
        <f>$AA$83*$D$83</f>
        <v>0</v>
      </c>
      <c r="AF83" t="s">
        <v>1596</v>
      </c>
    </row>
    <row r="84" spans="1:32" ht="15" customHeight="1" thickBot="1">
      <c r="A84">
        <v>2</v>
      </c>
      <c r="B84" s="1005"/>
      <c r="C84" s="1006"/>
      <c r="D84" s="1075"/>
      <c r="E84" s="162">
        <f>$E$83</f>
        <v>0</v>
      </c>
      <c r="F84" s="163">
        <f>$F$83</f>
        <v>0</v>
      </c>
      <c r="G84" s="164">
        <f>$G$83+$E$84</f>
        <v>0</v>
      </c>
      <c r="H84" s="165">
        <f>$H$83+$F$84</f>
        <v>0</v>
      </c>
      <c r="I84" s="164">
        <f>$I$83+$G$84</f>
        <v>0</v>
      </c>
      <c r="J84" s="165">
        <f>$J$83+$H$84</f>
        <v>0</v>
      </c>
      <c r="K84" s="164">
        <f>$K$83+$I$84</f>
        <v>0</v>
      </c>
      <c r="L84" s="165">
        <f>$L$83+$J$84</f>
        <v>0</v>
      </c>
      <c r="M84" s="164">
        <f>$M$83+$K$84</f>
        <v>0</v>
      </c>
      <c r="N84" s="165">
        <f>$N$83+$L$84</f>
        <v>0</v>
      </c>
      <c r="O84" s="164">
        <f>$O$83+$M$84</f>
        <v>0</v>
      </c>
      <c r="P84" s="165">
        <f>$P$83+$N$84</f>
        <v>0</v>
      </c>
      <c r="Q84" s="164">
        <f>$Q$83+$O$84</f>
        <v>1</v>
      </c>
      <c r="R84" s="165">
        <f>$R$83+$P$84</f>
        <v>0</v>
      </c>
      <c r="S84" s="164">
        <f>$S$83+$Q$84</f>
        <v>1</v>
      </c>
      <c r="T84" s="165">
        <f>$T$83+$R$84</f>
        <v>0</v>
      </c>
      <c r="U84" s="164">
        <f>$U$83+$S$84</f>
        <v>1</v>
      </c>
      <c r="V84" s="165">
        <f>$V$83+$T$84</f>
        <v>0</v>
      </c>
      <c r="W84" s="164">
        <f>$W$83+$U$84</f>
        <v>1</v>
      </c>
      <c r="X84" s="165">
        <f>$X$83+$V$84</f>
        <v>0</v>
      </c>
      <c r="Y84" s="164">
        <f>$Y$83+$W$84</f>
        <v>1</v>
      </c>
      <c r="Z84" s="165">
        <f>$Z$83+$X$84</f>
        <v>0</v>
      </c>
      <c r="AA84" s="164">
        <f>$AA$83+$Y$84</f>
        <v>1</v>
      </c>
      <c r="AB84" s="165">
        <f>$AB$83+$Z$84</f>
        <v>0</v>
      </c>
    </row>
    <row r="85" spans="1:32" ht="15" customHeight="1" thickBot="1">
      <c r="A85">
        <v>1</v>
      </c>
      <c r="B85" s="1005" t="str">
        <f>'06.09-CABEAMENTO ESTRUTURADO'!$B$49</f>
        <v>07.04.100.03</v>
      </c>
      <c r="C85" s="1006" t="str">
        <f>'06.09-CABEAMENTO ESTRUTURADO'!$C$49</f>
        <v>CABO ELETRÔNICO CATEGORIA 6, INSTALADO EM EDIFICAÇÃO INSTITUCIONAL - FORNECIMENTO E INSTALAÇÃO. AF_08/2025</v>
      </c>
      <c r="D85" s="1075">
        <f>'06.09-CABEAMENTO ESTRUTURADO'!$H$49</f>
        <v>0</v>
      </c>
      <c r="E85" s="175"/>
      <c r="F85" s="161">
        <f>$E$85*$D$85</f>
        <v>0</v>
      </c>
      <c r="G85" s="176"/>
      <c r="H85" s="167">
        <f>$G$85*$D$85</f>
        <v>0</v>
      </c>
      <c r="I85" s="176"/>
      <c r="J85" s="167">
        <f>$I$85*$D$85</f>
        <v>0</v>
      </c>
      <c r="K85" s="176"/>
      <c r="L85" s="167">
        <f>$K$85*$D$85</f>
        <v>0</v>
      </c>
      <c r="M85" s="176"/>
      <c r="N85" s="167">
        <f>$M$85*$D$85</f>
        <v>0</v>
      </c>
      <c r="O85" s="176"/>
      <c r="P85" s="167">
        <f>$O$85*$D$85</f>
        <v>0</v>
      </c>
      <c r="Q85" s="176">
        <v>1</v>
      </c>
      <c r="R85" s="167">
        <f>$Q$85*$D$85</f>
        <v>0</v>
      </c>
      <c r="S85" s="176"/>
      <c r="T85" s="167">
        <f>$S$85*$D$85</f>
        <v>0</v>
      </c>
      <c r="U85" s="176"/>
      <c r="V85" s="167">
        <f>$U$85*$D$85</f>
        <v>0</v>
      </c>
      <c r="W85" s="176"/>
      <c r="X85" s="167">
        <f>$W$85*$D$85</f>
        <v>0</v>
      </c>
      <c r="Y85" s="176"/>
      <c r="Z85" s="167">
        <f>$Y$85*$D$85</f>
        <v>0</v>
      </c>
      <c r="AA85" s="176"/>
      <c r="AB85" s="167">
        <f>$AA$85*$D$85</f>
        <v>0</v>
      </c>
      <c r="AF85" t="s">
        <v>1598</v>
      </c>
    </row>
    <row r="86" spans="1:32" ht="15" customHeight="1" thickBot="1">
      <c r="A86">
        <v>2</v>
      </c>
      <c r="B86" s="1005"/>
      <c r="C86" s="1006"/>
      <c r="D86" s="1075"/>
      <c r="E86" s="162">
        <f>$E$85</f>
        <v>0</v>
      </c>
      <c r="F86" s="163">
        <f>$F$85</f>
        <v>0</v>
      </c>
      <c r="G86" s="164">
        <f>$G$85+$E$86</f>
        <v>0</v>
      </c>
      <c r="H86" s="165">
        <f>$H$85+$F$86</f>
        <v>0</v>
      </c>
      <c r="I86" s="164">
        <f>$I$85+$G$86</f>
        <v>0</v>
      </c>
      <c r="J86" s="165">
        <f>$J$85+$H$86</f>
        <v>0</v>
      </c>
      <c r="K86" s="164">
        <f>$K$85+$I$86</f>
        <v>0</v>
      </c>
      <c r="L86" s="165">
        <f>$L$85+$J$86</f>
        <v>0</v>
      </c>
      <c r="M86" s="164">
        <f>$M$85+$K$86</f>
        <v>0</v>
      </c>
      <c r="N86" s="165">
        <f>$N$85+$L$86</f>
        <v>0</v>
      </c>
      <c r="O86" s="164">
        <f>$O$85+$M$86</f>
        <v>0</v>
      </c>
      <c r="P86" s="165">
        <f>$P$85+$N$86</f>
        <v>0</v>
      </c>
      <c r="Q86" s="164">
        <f>$Q$85+$O$86</f>
        <v>1</v>
      </c>
      <c r="R86" s="165">
        <f>$R$85+$P$86</f>
        <v>0</v>
      </c>
      <c r="S86" s="164">
        <f>$S$85+$Q$86</f>
        <v>1</v>
      </c>
      <c r="T86" s="165">
        <f>$T$85+$R$86</f>
        <v>0</v>
      </c>
      <c r="U86" s="164">
        <f>$U$85+$S$86</f>
        <v>1</v>
      </c>
      <c r="V86" s="165">
        <f>$V$85+$T$86</f>
        <v>0</v>
      </c>
      <c r="W86" s="164">
        <f>$W$85+$U$86</f>
        <v>1</v>
      </c>
      <c r="X86" s="165">
        <f>$X$85+$V$86</f>
        <v>0</v>
      </c>
      <c r="Y86" s="164">
        <f>$Y$85+$W$86</f>
        <v>1</v>
      </c>
      <c r="Z86" s="165">
        <f>$Z$85+$X$86</f>
        <v>0</v>
      </c>
      <c r="AA86" s="164">
        <f>$AA$85+$Y$86</f>
        <v>1</v>
      </c>
      <c r="AB86" s="165">
        <f>$AB$85+$Z$86</f>
        <v>0</v>
      </c>
    </row>
    <row r="87" spans="1:32" ht="15" customHeight="1" thickBot="1">
      <c r="A87">
        <v>1</v>
      </c>
      <c r="B87" s="1005" t="str">
        <f>'06.09-CABEAMENTO ESTRUTURADO'!$B$50</f>
        <v>07.04.100.04</v>
      </c>
      <c r="C87" s="1006" t="str">
        <f>'06.09-CABEAMENTO ESTRUTURADO'!$C$50</f>
        <v>CABO DE FIBRA ÓPTICA, SM 6FO, INTERNO/EXTERNO, INSTALADO EM REDE INSTITUCIONAL</v>
      </c>
      <c r="D87" s="1075">
        <f>'06.09-CABEAMENTO ESTRUTURADO'!$H$50</f>
        <v>0</v>
      </c>
      <c r="E87" s="175"/>
      <c r="F87" s="161">
        <f>$E$87*$D$87</f>
        <v>0</v>
      </c>
      <c r="G87" s="176"/>
      <c r="H87" s="167">
        <f>$G$87*$D$87</f>
        <v>0</v>
      </c>
      <c r="I87" s="176"/>
      <c r="J87" s="167">
        <f>$I$87*$D$87</f>
        <v>0</v>
      </c>
      <c r="K87" s="176"/>
      <c r="L87" s="167">
        <f>$K$87*$D$87</f>
        <v>0</v>
      </c>
      <c r="M87" s="176"/>
      <c r="N87" s="167">
        <f>$M$87*$D$87</f>
        <v>0</v>
      </c>
      <c r="O87" s="176"/>
      <c r="P87" s="167">
        <f>$O$87*$D$87</f>
        <v>0</v>
      </c>
      <c r="Q87" s="176"/>
      <c r="R87" s="167">
        <f>$Q$87*$D$87</f>
        <v>0</v>
      </c>
      <c r="S87" s="176">
        <v>1</v>
      </c>
      <c r="T87" s="167">
        <f>$S$87*$D$87</f>
        <v>0</v>
      </c>
      <c r="U87" s="176"/>
      <c r="V87" s="167">
        <f>$U$87*$D$87</f>
        <v>0</v>
      </c>
      <c r="W87" s="176"/>
      <c r="X87" s="167">
        <f>$W$87*$D$87</f>
        <v>0</v>
      </c>
      <c r="Y87" s="176"/>
      <c r="Z87" s="167">
        <f>$Y$87*$D$87</f>
        <v>0</v>
      </c>
      <c r="AA87" s="176"/>
      <c r="AB87" s="167">
        <f>$AA$87*$D$87</f>
        <v>0</v>
      </c>
      <c r="AF87" t="s">
        <v>1600</v>
      </c>
    </row>
    <row r="88" spans="1:32" ht="15" customHeight="1" thickBot="1">
      <c r="A88">
        <v>2</v>
      </c>
      <c r="B88" s="1005"/>
      <c r="C88" s="1006"/>
      <c r="D88" s="1075"/>
      <c r="E88" s="162">
        <f>$E$87</f>
        <v>0</v>
      </c>
      <c r="F88" s="163">
        <f>$F$87</f>
        <v>0</v>
      </c>
      <c r="G88" s="164">
        <f>$G$87+$E$88</f>
        <v>0</v>
      </c>
      <c r="H88" s="165">
        <f>$H$87+$F$88</f>
        <v>0</v>
      </c>
      <c r="I88" s="164">
        <f>$I$87+$G$88</f>
        <v>0</v>
      </c>
      <c r="J88" s="165">
        <f>$J$87+$H$88</f>
        <v>0</v>
      </c>
      <c r="K88" s="164">
        <f>$K$87+$I$88</f>
        <v>0</v>
      </c>
      <c r="L88" s="165">
        <f>$L$87+$J$88</f>
        <v>0</v>
      </c>
      <c r="M88" s="164">
        <f>$M$87+$K$88</f>
        <v>0</v>
      </c>
      <c r="N88" s="165">
        <f>$N$87+$L$88</f>
        <v>0</v>
      </c>
      <c r="O88" s="164">
        <f>$O$87+$M$88</f>
        <v>0</v>
      </c>
      <c r="P88" s="165">
        <f>$P$87+$N$88</f>
        <v>0</v>
      </c>
      <c r="Q88" s="164">
        <f>$Q$87+$O$88</f>
        <v>0</v>
      </c>
      <c r="R88" s="165">
        <f>$R$87+$P$88</f>
        <v>0</v>
      </c>
      <c r="S88" s="164">
        <f>$S$87+$Q$88</f>
        <v>1</v>
      </c>
      <c r="T88" s="165">
        <f>$T$87+$R$88</f>
        <v>0</v>
      </c>
      <c r="U88" s="164">
        <f>$U$87+$S$88</f>
        <v>1</v>
      </c>
      <c r="V88" s="165">
        <f>$V$87+$T$88</f>
        <v>0</v>
      </c>
      <c r="W88" s="164">
        <f>$W$87+$U$88</f>
        <v>1</v>
      </c>
      <c r="X88" s="165">
        <f>$X$87+$V$88</f>
        <v>0</v>
      </c>
      <c r="Y88" s="164">
        <f>$Y$87+$W$88</f>
        <v>1</v>
      </c>
      <c r="Z88" s="165">
        <f>$Z$87+$X$88</f>
        <v>0</v>
      </c>
      <c r="AA88" s="164">
        <f>$AA$87+$Y$88</f>
        <v>1</v>
      </c>
      <c r="AB88" s="165">
        <f>$AB$87+$Z$88</f>
        <v>0</v>
      </c>
    </row>
    <row r="89" spans="1:32" ht="15" customHeight="1" thickBot="1">
      <c r="A89">
        <v>1</v>
      </c>
      <c r="B89" s="1005" t="str">
        <f>'06.09-CABEAMENTO ESTRUTURADO'!$B$51</f>
        <v>07.04.100.05</v>
      </c>
      <c r="C89" s="1006" t="str">
        <f>'06.09-CABEAMENTO ESTRUTURADO'!$C$51</f>
        <v>TOMADA DUPLA RJ-45 CAT 6, INSTALADA EM CONDULETE 4X2 3/4", INCLUSO CONDULETE, TAMPA E MÓDULOS RJ45 CAT6, FORNECIMENTO E INSTALAÇÃO</v>
      </c>
      <c r="D89" s="1075">
        <f>'06.09-CABEAMENTO ESTRUTURADO'!$H$51</f>
        <v>0</v>
      </c>
      <c r="E89" s="175"/>
      <c r="F89" s="161">
        <f>$E$89*$D$89</f>
        <v>0</v>
      </c>
      <c r="G89" s="176"/>
      <c r="H89" s="167">
        <f>$G$89*$D$89</f>
        <v>0</v>
      </c>
      <c r="I89" s="176"/>
      <c r="J89" s="167">
        <f>$I$89*$D$89</f>
        <v>0</v>
      </c>
      <c r="K89" s="176"/>
      <c r="L89" s="167">
        <f>$K$89*$D$89</f>
        <v>0</v>
      </c>
      <c r="M89" s="176"/>
      <c r="N89" s="167">
        <f>$M$89*$D$89</f>
        <v>0</v>
      </c>
      <c r="O89" s="176"/>
      <c r="P89" s="167">
        <f>$O$89*$D$89</f>
        <v>0</v>
      </c>
      <c r="Q89" s="176"/>
      <c r="R89" s="167">
        <f>$Q$89*$D$89</f>
        <v>0</v>
      </c>
      <c r="S89" s="176">
        <v>1</v>
      </c>
      <c r="T89" s="167">
        <f>$S$89*$D$89</f>
        <v>0</v>
      </c>
      <c r="U89" s="176"/>
      <c r="V89" s="167">
        <f>$U$89*$D$89</f>
        <v>0</v>
      </c>
      <c r="W89" s="176"/>
      <c r="X89" s="167">
        <f>$W$89*$D$89</f>
        <v>0</v>
      </c>
      <c r="Y89" s="176"/>
      <c r="Z89" s="167">
        <f>$Y$89*$D$89</f>
        <v>0</v>
      </c>
      <c r="AA89" s="176"/>
      <c r="AB89" s="167">
        <f>$AA$89*$D$89</f>
        <v>0</v>
      </c>
      <c r="AF89" t="s">
        <v>1602</v>
      </c>
    </row>
    <row r="90" spans="1:32" ht="15" customHeight="1" thickBot="1">
      <c r="A90">
        <v>2</v>
      </c>
      <c r="B90" s="1005"/>
      <c r="C90" s="1006"/>
      <c r="D90" s="1075"/>
      <c r="E90" s="162">
        <f>$E$89</f>
        <v>0</v>
      </c>
      <c r="F90" s="163">
        <f>$F$89</f>
        <v>0</v>
      </c>
      <c r="G90" s="164">
        <f>$G$89+$E$90</f>
        <v>0</v>
      </c>
      <c r="H90" s="165">
        <f>$H$89+$F$90</f>
        <v>0</v>
      </c>
      <c r="I90" s="164">
        <f>$I$89+$G$90</f>
        <v>0</v>
      </c>
      <c r="J90" s="165">
        <f>$J$89+$H$90</f>
        <v>0</v>
      </c>
      <c r="K90" s="164">
        <f>$K$89+$I$90</f>
        <v>0</v>
      </c>
      <c r="L90" s="165">
        <f>$L$89+$J$90</f>
        <v>0</v>
      </c>
      <c r="M90" s="164">
        <f>$M$89+$K$90</f>
        <v>0</v>
      </c>
      <c r="N90" s="165">
        <f>$N$89+$L$90</f>
        <v>0</v>
      </c>
      <c r="O90" s="164">
        <f>$O$89+$M$90</f>
        <v>0</v>
      </c>
      <c r="P90" s="165">
        <f>$P$89+$N$90</f>
        <v>0</v>
      </c>
      <c r="Q90" s="164">
        <f>$Q$89+$O$90</f>
        <v>0</v>
      </c>
      <c r="R90" s="165">
        <f>$R$89+$P$90</f>
        <v>0</v>
      </c>
      <c r="S90" s="164">
        <f>$S$89+$Q$90</f>
        <v>1</v>
      </c>
      <c r="T90" s="165">
        <f>$T$89+$R$90</f>
        <v>0</v>
      </c>
      <c r="U90" s="164">
        <f>$U$89+$S$90</f>
        <v>1</v>
      </c>
      <c r="V90" s="165">
        <f>$V$89+$T$90</f>
        <v>0</v>
      </c>
      <c r="W90" s="164">
        <f>$W$89+$U$90</f>
        <v>1</v>
      </c>
      <c r="X90" s="165">
        <f>$X$89+$V$90</f>
        <v>0</v>
      </c>
      <c r="Y90" s="164">
        <f>$Y$89+$W$90</f>
        <v>1</v>
      </c>
      <c r="Z90" s="165">
        <f>$Z$89+$X$90</f>
        <v>0</v>
      </c>
      <c r="AA90" s="164">
        <f>$AA$89+$Y$90</f>
        <v>1</v>
      </c>
      <c r="AB90" s="165">
        <f>$AB$89+$Z$90</f>
        <v>0</v>
      </c>
    </row>
    <row r="91" spans="1:32" ht="15" customHeight="1" thickBot="1">
      <c r="A91">
        <v>1</v>
      </c>
      <c r="B91" s="1005" t="str">
        <f>'06.09-CABEAMENTO ESTRUTURADO'!$B$52</f>
        <v>07.04.100.06</v>
      </c>
      <c r="C91" s="1006" t="str">
        <f>'06.09-CABEAMENTO ESTRUTURADO'!$C$52</f>
        <v>RACK DE PAREDE FECHADO DE 12 U EM CHAPA DE AÇO, 19", *570*MM, INCLUSIVE PROTETOR ELETRÔNICO COM 8 TOMADAS 10A - FORNECIMENTO E INSTALAÇÃO.</v>
      </c>
      <c r="D91" s="1075">
        <f>'06.09-CABEAMENTO ESTRUTURADO'!$H$52</f>
        <v>0</v>
      </c>
      <c r="E91" s="175"/>
      <c r="F91" s="161">
        <f>$E$91*$D$91</f>
        <v>0</v>
      </c>
      <c r="G91" s="176"/>
      <c r="H91" s="167">
        <f>$G$91*$D$91</f>
        <v>0</v>
      </c>
      <c r="I91" s="176"/>
      <c r="J91" s="167">
        <f>$I$91*$D$91</f>
        <v>0</v>
      </c>
      <c r="K91" s="176"/>
      <c r="L91" s="167">
        <f>$K$91*$D$91</f>
        <v>0</v>
      </c>
      <c r="M91" s="176"/>
      <c r="N91" s="167">
        <f>$M$91*$D$91</f>
        <v>0</v>
      </c>
      <c r="O91" s="176"/>
      <c r="P91" s="167">
        <f>$O$91*$D$91</f>
        <v>0</v>
      </c>
      <c r="Q91" s="176">
        <v>1</v>
      </c>
      <c r="R91" s="167">
        <f>$Q$91*$D$91</f>
        <v>0</v>
      </c>
      <c r="S91" s="176"/>
      <c r="T91" s="167">
        <f>$S$91*$D$91</f>
        <v>0</v>
      </c>
      <c r="U91" s="176"/>
      <c r="V91" s="167">
        <f>$U$91*$D$91</f>
        <v>0</v>
      </c>
      <c r="W91" s="176"/>
      <c r="X91" s="167">
        <f>$W$91*$D$91</f>
        <v>0</v>
      </c>
      <c r="Y91" s="176"/>
      <c r="Z91" s="167">
        <f>$Y$91*$D$91</f>
        <v>0</v>
      </c>
      <c r="AA91" s="176"/>
      <c r="AB91" s="167">
        <f>$AA$91*$D$91</f>
        <v>0</v>
      </c>
      <c r="AF91" t="s">
        <v>1604</v>
      </c>
    </row>
    <row r="92" spans="1:32" ht="15" customHeight="1" thickBot="1">
      <c r="A92">
        <v>2</v>
      </c>
      <c r="B92" s="1005"/>
      <c r="C92" s="1006"/>
      <c r="D92" s="1075"/>
      <c r="E92" s="162">
        <f>$E$91</f>
        <v>0</v>
      </c>
      <c r="F92" s="163">
        <f>$F$91</f>
        <v>0</v>
      </c>
      <c r="G92" s="164">
        <f>$G$91+$E$92</f>
        <v>0</v>
      </c>
      <c r="H92" s="165">
        <f>$H$91+$F$92</f>
        <v>0</v>
      </c>
      <c r="I92" s="164">
        <f>$I$91+$G$92</f>
        <v>0</v>
      </c>
      <c r="J92" s="165">
        <f>$J$91+$H$92</f>
        <v>0</v>
      </c>
      <c r="K92" s="164">
        <f>$K$91+$I$92</f>
        <v>0</v>
      </c>
      <c r="L92" s="165">
        <f>$L$91+$J$92</f>
        <v>0</v>
      </c>
      <c r="M92" s="164">
        <f>$M$91+$K$92</f>
        <v>0</v>
      </c>
      <c r="N92" s="165">
        <f>$N$91+$L$92</f>
        <v>0</v>
      </c>
      <c r="O92" s="164">
        <f>$O$91+$M$92</f>
        <v>0</v>
      </c>
      <c r="P92" s="165">
        <f>$P$91+$N$92</f>
        <v>0</v>
      </c>
      <c r="Q92" s="164">
        <f>$Q$91+$O$92</f>
        <v>1</v>
      </c>
      <c r="R92" s="165">
        <f>$R$91+$P$92</f>
        <v>0</v>
      </c>
      <c r="S92" s="164">
        <f>$S$91+$Q$92</f>
        <v>1</v>
      </c>
      <c r="T92" s="165">
        <f>$T$91+$R$92</f>
        <v>0</v>
      </c>
      <c r="U92" s="164">
        <f>$U$91+$S$92</f>
        <v>1</v>
      </c>
      <c r="V92" s="165">
        <f>$V$91+$T$92</f>
        <v>0</v>
      </c>
      <c r="W92" s="164">
        <f>$W$91+$U$92</f>
        <v>1</v>
      </c>
      <c r="X92" s="165">
        <f>$X$91+$V$92</f>
        <v>0</v>
      </c>
      <c r="Y92" s="164">
        <f>$Y$91+$W$92</f>
        <v>1</v>
      </c>
      <c r="Z92" s="165">
        <f>$Z$91+$X$92</f>
        <v>0</v>
      </c>
      <c r="AA92" s="164">
        <f>$AA$91+$Y$92</f>
        <v>1</v>
      </c>
      <c r="AB92" s="165">
        <f>$AB$91+$Z$92</f>
        <v>0</v>
      </c>
    </row>
    <row r="93" spans="1:32" ht="15" customHeight="1" thickBot="1">
      <c r="A93">
        <v>1</v>
      </c>
      <c r="B93" s="1005" t="str">
        <f>'06.09-CABEAMENTO ESTRUTURADO'!$B$53</f>
        <v>07.04.100.07</v>
      </c>
      <c r="C93" s="1006" t="str">
        <f>'06.09-CABEAMENTO ESTRUTURADO'!$C$53</f>
        <v>SWITCH 24 PORTAS - FORNECIMENTO E INSTALAÇÃO</v>
      </c>
      <c r="D93" s="1075">
        <f>'06.09-CABEAMENTO ESTRUTURADO'!$H$53</f>
        <v>0</v>
      </c>
      <c r="E93" s="175"/>
      <c r="F93" s="161">
        <f>$E$93*$D$93</f>
        <v>0</v>
      </c>
      <c r="G93" s="176"/>
      <c r="H93" s="167">
        <f>$G$93*$D$93</f>
        <v>0</v>
      </c>
      <c r="I93" s="176"/>
      <c r="J93" s="167">
        <f>$I$93*$D$93</f>
        <v>0</v>
      </c>
      <c r="K93" s="176"/>
      <c r="L93" s="167">
        <f>$K$93*$D$93</f>
        <v>0</v>
      </c>
      <c r="M93" s="176"/>
      <c r="N93" s="167">
        <f>$M$93*$D$93</f>
        <v>0</v>
      </c>
      <c r="O93" s="176"/>
      <c r="P93" s="167">
        <f>$O$93*$D$93</f>
        <v>0</v>
      </c>
      <c r="Q93" s="176">
        <v>1</v>
      </c>
      <c r="R93" s="167">
        <f>$Q$93*$D$93</f>
        <v>0</v>
      </c>
      <c r="S93" s="176"/>
      <c r="T93" s="167">
        <f>$S$93*$D$93</f>
        <v>0</v>
      </c>
      <c r="U93" s="176"/>
      <c r="V93" s="167">
        <f>$U$93*$D$93</f>
        <v>0</v>
      </c>
      <c r="W93" s="176"/>
      <c r="X93" s="167">
        <f>$W$93*$D$93</f>
        <v>0</v>
      </c>
      <c r="Y93" s="176"/>
      <c r="Z93" s="167">
        <f>$Y$93*$D$93</f>
        <v>0</v>
      </c>
      <c r="AA93" s="176"/>
      <c r="AB93" s="167">
        <f>$AA$93*$D$93</f>
        <v>0</v>
      </c>
      <c r="AF93" t="s">
        <v>1606</v>
      </c>
    </row>
    <row r="94" spans="1:32" ht="15" customHeight="1" thickBot="1">
      <c r="A94">
        <v>2</v>
      </c>
      <c r="B94" s="1005"/>
      <c r="C94" s="1006"/>
      <c r="D94" s="1075"/>
      <c r="E94" s="162">
        <f>$E$93</f>
        <v>0</v>
      </c>
      <c r="F94" s="163">
        <f>$F$93</f>
        <v>0</v>
      </c>
      <c r="G94" s="164">
        <f>$G$93+$E$94</f>
        <v>0</v>
      </c>
      <c r="H94" s="165">
        <f>$H$93+$F$94</f>
        <v>0</v>
      </c>
      <c r="I94" s="164">
        <f>$I$93+$G$94</f>
        <v>0</v>
      </c>
      <c r="J94" s="165">
        <f>$J$93+$H$94</f>
        <v>0</v>
      </c>
      <c r="K94" s="164">
        <f>$K$93+$I$94</f>
        <v>0</v>
      </c>
      <c r="L94" s="165">
        <f>$L$93+$J$94</f>
        <v>0</v>
      </c>
      <c r="M94" s="164">
        <f>$M$93+$K$94</f>
        <v>0</v>
      </c>
      <c r="N94" s="165">
        <f>$N$93+$L$94</f>
        <v>0</v>
      </c>
      <c r="O94" s="164">
        <f>$O$93+$M$94</f>
        <v>0</v>
      </c>
      <c r="P94" s="165">
        <f>$P$93+$N$94</f>
        <v>0</v>
      </c>
      <c r="Q94" s="164">
        <f>$Q$93+$O$94</f>
        <v>1</v>
      </c>
      <c r="R94" s="165">
        <f>$R$93+$P$94</f>
        <v>0</v>
      </c>
      <c r="S94" s="164">
        <f>$S$93+$Q$94</f>
        <v>1</v>
      </c>
      <c r="T94" s="165">
        <f>$T$93+$R$94</f>
        <v>0</v>
      </c>
      <c r="U94" s="164">
        <f>$U$93+$S$94</f>
        <v>1</v>
      </c>
      <c r="V94" s="165">
        <f>$V$93+$T$94</f>
        <v>0</v>
      </c>
      <c r="W94" s="164">
        <f>$W$93+$U$94</f>
        <v>1</v>
      </c>
      <c r="X94" s="165">
        <f>$X$93+$V$94</f>
        <v>0</v>
      </c>
      <c r="Y94" s="164">
        <f>$Y$93+$W$94</f>
        <v>1</v>
      </c>
      <c r="Z94" s="165">
        <f>$Z$93+$X$94</f>
        <v>0</v>
      </c>
      <c r="AA94" s="164">
        <f>$AA$93+$Y$94</f>
        <v>1</v>
      </c>
      <c r="AB94" s="165">
        <f>$AB$93+$Z$94</f>
        <v>0</v>
      </c>
    </row>
    <row r="95" spans="1:32" ht="15" customHeight="1" thickBot="1">
      <c r="A95">
        <v>1</v>
      </c>
      <c r="B95" s="1005" t="str">
        <f>'06.09-CABEAMENTO ESTRUTURADO'!$B$54</f>
        <v>07.04.100.08</v>
      </c>
      <c r="C95" s="1006" t="str">
        <f>'06.09-CABEAMENTO ESTRUTURADO'!$C$54</f>
        <v>PATCH PANEL 24 PORTAS, CATEGORIA 6 - FORNECIMENTO E INSTALAÇÃO. AF_08/2025</v>
      </c>
      <c r="D95" s="1075">
        <f>'06.09-CABEAMENTO ESTRUTURADO'!$H$54</f>
        <v>0</v>
      </c>
      <c r="E95" s="175"/>
      <c r="F95" s="161">
        <f>$E$95*$D$95</f>
        <v>0</v>
      </c>
      <c r="G95" s="176"/>
      <c r="H95" s="167">
        <f>$G$95*$D$95</f>
        <v>0</v>
      </c>
      <c r="I95" s="176"/>
      <c r="J95" s="167">
        <f>$I$95*$D$95</f>
        <v>0</v>
      </c>
      <c r="K95" s="176"/>
      <c r="L95" s="167">
        <f>$K$95*$D$95</f>
        <v>0</v>
      </c>
      <c r="M95" s="176"/>
      <c r="N95" s="167">
        <f>$M$95*$D$95</f>
        <v>0</v>
      </c>
      <c r="O95" s="176"/>
      <c r="P95" s="167">
        <f>$O$95*$D$95</f>
        <v>0</v>
      </c>
      <c r="Q95" s="176">
        <v>1</v>
      </c>
      <c r="R95" s="167">
        <f>$Q$95*$D$95</f>
        <v>0</v>
      </c>
      <c r="S95" s="176"/>
      <c r="T95" s="167">
        <f>$S$95*$D$95</f>
        <v>0</v>
      </c>
      <c r="U95" s="176"/>
      <c r="V95" s="167">
        <f>$U$95*$D$95</f>
        <v>0</v>
      </c>
      <c r="W95" s="176"/>
      <c r="X95" s="167">
        <f>$W$95*$D$95</f>
        <v>0</v>
      </c>
      <c r="Y95" s="176"/>
      <c r="Z95" s="167">
        <f>$Y$95*$D$95</f>
        <v>0</v>
      </c>
      <c r="AA95" s="176"/>
      <c r="AB95" s="167">
        <f>$AA$95*$D$95</f>
        <v>0</v>
      </c>
      <c r="AF95" t="s">
        <v>1608</v>
      </c>
    </row>
    <row r="96" spans="1:32" ht="15" customHeight="1" thickBot="1">
      <c r="A96">
        <v>2</v>
      </c>
      <c r="B96" s="1005"/>
      <c r="C96" s="1006"/>
      <c r="D96" s="1075"/>
      <c r="E96" s="162">
        <f>$E$95</f>
        <v>0</v>
      </c>
      <c r="F96" s="163">
        <f>$F$95</f>
        <v>0</v>
      </c>
      <c r="G96" s="164">
        <f>$G$95+$E$96</f>
        <v>0</v>
      </c>
      <c r="H96" s="165">
        <f>$H$95+$F$96</f>
        <v>0</v>
      </c>
      <c r="I96" s="164">
        <f>$I$95+$G$96</f>
        <v>0</v>
      </c>
      <c r="J96" s="165">
        <f>$J$95+$H$96</f>
        <v>0</v>
      </c>
      <c r="K96" s="164">
        <f>$K$95+$I$96</f>
        <v>0</v>
      </c>
      <c r="L96" s="165">
        <f>$L$95+$J$96</f>
        <v>0</v>
      </c>
      <c r="M96" s="164">
        <f>$M$95+$K$96</f>
        <v>0</v>
      </c>
      <c r="N96" s="165">
        <f>$N$95+$L$96</f>
        <v>0</v>
      </c>
      <c r="O96" s="164">
        <f>$O$95+$M$96</f>
        <v>0</v>
      </c>
      <c r="P96" s="165">
        <f>$P$95+$N$96</f>
        <v>0</v>
      </c>
      <c r="Q96" s="164">
        <f>$Q$95+$O$96</f>
        <v>1</v>
      </c>
      <c r="R96" s="165">
        <f>$R$95+$P$96</f>
        <v>0</v>
      </c>
      <c r="S96" s="164">
        <f>$S$95+$Q$96</f>
        <v>1</v>
      </c>
      <c r="T96" s="165">
        <f>$T$95+$R$96</f>
        <v>0</v>
      </c>
      <c r="U96" s="164">
        <f>$U$95+$S$96</f>
        <v>1</v>
      </c>
      <c r="V96" s="165">
        <f>$V$95+$T$96</f>
        <v>0</v>
      </c>
      <c r="W96" s="164">
        <f>$W$95+$U$96</f>
        <v>1</v>
      </c>
      <c r="X96" s="165">
        <f>$X$95+$V$96</f>
        <v>0</v>
      </c>
      <c r="Y96" s="164">
        <f>$Y$95+$W$96</f>
        <v>1</v>
      </c>
      <c r="Z96" s="165">
        <f>$Z$95+$X$96</f>
        <v>0</v>
      </c>
      <c r="AA96" s="164">
        <f>$AA$95+$Y$96</f>
        <v>1</v>
      </c>
      <c r="AB96" s="165">
        <f>$AB$95+$Z$96</f>
        <v>0</v>
      </c>
    </row>
    <row r="97" spans="1:32" ht="15" customHeight="1" thickBot="1">
      <c r="B97" s="76" t="str">
        <f>'06.09-CABEAMENTO ESTRUTURADO'!$B$55</f>
        <v>07.05.000</v>
      </c>
      <c r="C97" s="40" t="str">
        <f>'06.09-CABEAMENTO ESTRUTURADO'!$C$55</f>
        <v>BLOCO H</v>
      </c>
      <c r="D97" s="106">
        <f>'06.09-CABEAMENTO ESTRUTURADO'!$H$55</f>
        <v>0</v>
      </c>
      <c r="E97" s="177"/>
      <c r="F97" s="178"/>
      <c r="G97" s="179"/>
      <c r="H97" s="180"/>
      <c r="I97" s="179"/>
      <c r="J97" s="180"/>
      <c r="K97" s="179"/>
      <c r="L97" s="180"/>
      <c r="M97" s="179"/>
      <c r="N97" s="180"/>
      <c r="O97" s="179"/>
      <c r="P97" s="180"/>
      <c r="Q97" s="179"/>
      <c r="R97" s="180"/>
      <c r="S97" s="179"/>
      <c r="T97" s="180"/>
      <c r="U97" s="179"/>
      <c r="V97" s="180"/>
      <c r="W97" s="179"/>
      <c r="X97" s="180"/>
      <c r="Y97" s="179"/>
      <c r="Z97" s="180"/>
      <c r="AA97" s="179"/>
      <c r="AB97" s="180"/>
      <c r="AF97" s="200" t="s">
        <v>1610</v>
      </c>
    </row>
    <row r="98" spans="1:32" ht="15" customHeight="1" thickBot="1">
      <c r="A98">
        <v>1</v>
      </c>
      <c r="B98" s="1005" t="str">
        <f>'06.09-CABEAMENTO ESTRUTURADO'!$B$56</f>
        <v>07.05.100.01</v>
      </c>
      <c r="C98" s="1006" t="str">
        <f>'06.09-CABEAMENTO ESTRUTURADO'!$C$56</f>
        <v>ELETRODUTO RIGIDO, EM AÇO GALVANIZADO, TIPO PESADO, ESPESSURA DA PAREDE =&gt; 1,5MM, DN = 3/4", FORNECIMENTO E INSTALAÇÃO</v>
      </c>
      <c r="D98" s="1075">
        <f>'06.09-CABEAMENTO ESTRUTURADO'!$H$56</f>
        <v>0</v>
      </c>
      <c r="E98" s="175"/>
      <c r="F98" s="161">
        <f>$E$98*$D$98</f>
        <v>0</v>
      </c>
      <c r="G98" s="176"/>
      <c r="H98" s="167">
        <f>$G$98*$D$98</f>
        <v>0</v>
      </c>
      <c r="I98" s="176"/>
      <c r="J98" s="167">
        <f>$I$98*$D$98</f>
        <v>0</v>
      </c>
      <c r="K98" s="176"/>
      <c r="L98" s="167">
        <f>$K$98*$D$98</f>
        <v>0</v>
      </c>
      <c r="M98" s="176"/>
      <c r="N98" s="167">
        <f>$M$98*$D$98</f>
        <v>0</v>
      </c>
      <c r="O98" s="176"/>
      <c r="P98" s="167">
        <f>$O$98*$D$98</f>
        <v>0</v>
      </c>
      <c r="Q98" s="176"/>
      <c r="R98" s="167">
        <f>$Q$98*$D$98</f>
        <v>0</v>
      </c>
      <c r="S98" s="176">
        <v>1</v>
      </c>
      <c r="T98" s="167">
        <f>$S$98*$D$98</f>
        <v>0</v>
      </c>
      <c r="U98" s="176"/>
      <c r="V98" s="167">
        <f>$U$98*$D$98</f>
        <v>0</v>
      </c>
      <c r="W98" s="176"/>
      <c r="X98" s="167">
        <f>$W$98*$D$98</f>
        <v>0</v>
      </c>
      <c r="Y98" s="176"/>
      <c r="Z98" s="167">
        <f>$Y$98*$D$98</f>
        <v>0</v>
      </c>
      <c r="AA98" s="176"/>
      <c r="AB98" s="167">
        <f>$AA$98*$D$98</f>
        <v>0</v>
      </c>
      <c r="AF98" t="s">
        <v>1612</v>
      </c>
    </row>
    <row r="99" spans="1:32" ht="15" customHeight="1" thickBot="1">
      <c r="A99">
        <v>2</v>
      </c>
      <c r="B99" s="1005"/>
      <c r="C99" s="1006"/>
      <c r="D99" s="1075"/>
      <c r="E99" s="162">
        <f>$E$98</f>
        <v>0</v>
      </c>
      <c r="F99" s="163">
        <f>$F$98</f>
        <v>0</v>
      </c>
      <c r="G99" s="164">
        <f>$G$98+$E$99</f>
        <v>0</v>
      </c>
      <c r="H99" s="165">
        <f>$H$98+$F$99</f>
        <v>0</v>
      </c>
      <c r="I99" s="164">
        <f>$I$98+$G$99</f>
        <v>0</v>
      </c>
      <c r="J99" s="165">
        <f>$J$98+$H$99</f>
        <v>0</v>
      </c>
      <c r="K99" s="164">
        <f>$K$98+$I$99</f>
        <v>0</v>
      </c>
      <c r="L99" s="165">
        <f>$L$98+$J$99</f>
        <v>0</v>
      </c>
      <c r="M99" s="164">
        <f>$M$98+$K$99</f>
        <v>0</v>
      </c>
      <c r="N99" s="165">
        <f>$N$98+$L$99</f>
        <v>0</v>
      </c>
      <c r="O99" s="164">
        <f>$O$98+$M$99</f>
        <v>0</v>
      </c>
      <c r="P99" s="165">
        <f>$P$98+$N$99</f>
        <v>0</v>
      </c>
      <c r="Q99" s="164">
        <f>$Q$98+$O$99</f>
        <v>0</v>
      </c>
      <c r="R99" s="165">
        <f>$R$98+$P$99</f>
        <v>0</v>
      </c>
      <c r="S99" s="164">
        <f>$S$98+$Q$99</f>
        <v>1</v>
      </c>
      <c r="T99" s="165">
        <f>$T$98+$R$99</f>
        <v>0</v>
      </c>
      <c r="U99" s="164">
        <f>$U$98+$S$99</f>
        <v>1</v>
      </c>
      <c r="V99" s="165">
        <f>$V$98+$T$99</f>
        <v>0</v>
      </c>
      <c r="W99" s="164">
        <f>$W$98+$U$99</f>
        <v>1</v>
      </c>
      <c r="X99" s="165">
        <f>$X$98+$V$99</f>
        <v>0</v>
      </c>
      <c r="Y99" s="164">
        <f>$Y$98+$W$99</f>
        <v>1</v>
      </c>
      <c r="Z99" s="165">
        <f>$Z$98+$X$99</f>
        <v>0</v>
      </c>
      <c r="AA99" s="164">
        <f>$AA$98+$Y$99</f>
        <v>1</v>
      </c>
      <c r="AB99" s="165">
        <f>$AB$98+$Z$99</f>
        <v>0</v>
      </c>
    </row>
    <row r="100" spans="1:32" ht="15" customHeight="1" thickBot="1">
      <c r="A100">
        <v>1</v>
      </c>
      <c r="B100" s="1005" t="str">
        <f>'06.09-CABEAMENTO ESTRUTURADO'!$B$57</f>
        <v>07.05.100.02</v>
      </c>
      <c r="C100" s="1006" t="str">
        <f>'06.09-CABEAMENTO ESTRUTURADO'!$C$57</f>
        <v>PERFILADO PERFURADO SIMPLES 38X38CM, INCLUSIVE CURVAS E FIXAÇÃO- FORNECIMENTO E INSTALAÇÃO</v>
      </c>
      <c r="D100" s="1075">
        <f>'06.09-CABEAMENTO ESTRUTURADO'!$H$57</f>
        <v>0</v>
      </c>
      <c r="E100" s="175"/>
      <c r="F100" s="161">
        <f>$E$100*$D$100</f>
        <v>0</v>
      </c>
      <c r="G100" s="176"/>
      <c r="H100" s="167">
        <f>$G$100*$D$100</f>
        <v>0</v>
      </c>
      <c r="I100" s="176"/>
      <c r="J100" s="167">
        <f>$I$100*$D$100</f>
        <v>0</v>
      </c>
      <c r="K100" s="176"/>
      <c r="L100" s="167">
        <f>$K$100*$D$100</f>
        <v>0</v>
      </c>
      <c r="M100" s="176"/>
      <c r="N100" s="167">
        <f>$M$100*$D$100</f>
        <v>0</v>
      </c>
      <c r="O100" s="176"/>
      <c r="P100" s="167">
        <f>$O$100*$D$100</f>
        <v>0</v>
      </c>
      <c r="Q100" s="176"/>
      <c r="R100" s="167">
        <f>$Q$100*$D$100</f>
        <v>0</v>
      </c>
      <c r="S100" s="176">
        <v>1</v>
      </c>
      <c r="T100" s="167">
        <f>$S$100*$D$100</f>
        <v>0</v>
      </c>
      <c r="U100" s="176"/>
      <c r="V100" s="167">
        <f>$U$100*$D$100</f>
        <v>0</v>
      </c>
      <c r="W100" s="176"/>
      <c r="X100" s="167">
        <f>$W$100*$D$100</f>
        <v>0</v>
      </c>
      <c r="Y100" s="176"/>
      <c r="Z100" s="167">
        <f>$Y$100*$D$100</f>
        <v>0</v>
      </c>
      <c r="AA100" s="176"/>
      <c r="AB100" s="167">
        <f>$AA$100*$D$100</f>
        <v>0</v>
      </c>
      <c r="AF100" t="s">
        <v>1614</v>
      </c>
    </row>
    <row r="101" spans="1:32" ht="15" customHeight="1" thickBot="1">
      <c r="A101">
        <v>2</v>
      </c>
      <c r="B101" s="1005"/>
      <c r="C101" s="1006"/>
      <c r="D101" s="1075"/>
      <c r="E101" s="162">
        <f>$E$100</f>
        <v>0</v>
      </c>
      <c r="F101" s="163">
        <f>$F$100</f>
        <v>0</v>
      </c>
      <c r="G101" s="164">
        <f>$G$100+$E$101</f>
        <v>0</v>
      </c>
      <c r="H101" s="165">
        <f>$H$100+$F$101</f>
        <v>0</v>
      </c>
      <c r="I101" s="164">
        <f>$I$100+$G$101</f>
        <v>0</v>
      </c>
      <c r="J101" s="165">
        <f>$J$100+$H$101</f>
        <v>0</v>
      </c>
      <c r="K101" s="164">
        <f>$K$100+$I$101</f>
        <v>0</v>
      </c>
      <c r="L101" s="165">
        <f>$L$100+$J$101</f>
        <v>0</v>
      </c>
      <c r="M101" s="164">
        <f>$M$100+$K$101</f>
        <v>0</v>
      </c>
      <c r="N101" s="165">
        <f>$N$100+$L$101</f>
        <v>0</v>
      </c>
      <c r="O101" s="164">
        <f>$O$100+$M$101</f>
        <v>0</v>
      </c>
      <c r="P101" s="165">
        <f>$P$100+$N$101</f>
        <v>0</v>
      </c>
      <c r="Q101" s="164">
        <f>$Q$100+$O$101</f>
        <v>0</v>
      </c>
      <c r="R101" s="165">
        <f>$R$100+$P$101</f>
        <v>0</v>
      </c>
      <c r="S101" s="164">
        <f>$S$100+$Q$101</f>
        <v>1</v>
      </c>
      <c r="T101" s="165">
        <f>$T$100+$R$101</f>
        <v>0</v>
      </c>
      <c r="U101" s="164">
        <f>$U$100+$S$101</f>
        <v>1</v>
      </c>
      <c r="V101" s="165">
        <f>$V$100+$T$101</f>
        <v>0</v>
      </c>
      <c r="W101" s="164">
        <f>$W$100+$U$101</f>
        <v>1</v>
      </c>
      <c r="X101" s="165">
        <f>$X$100+$V$101</f>
        <v>0</v>
      </c>
      <c r="Y101" s="164">
        <f>$Y$100+$W$101</f>
        <v>1</v>
      </c>
      <c r="Z101" s="165">
        <f>$Z$100+$X$101</f>
        <v>0</v>
      </c>
      <c r="AA101" s="164">
        <f>$AA$100+$Y$101</f>
        <v>1</v>
      </c>
      <c r="AB101" s="165">
        <f>$AB$100+$Z$101</f>
        <v>0</v>
      </c>
    </row>
    <row r="102" spans="1:32" ht="15" customHeight="1" thickBot="1">
      <c r="A102">
        <v>1</v>
      </c>
      <c r="B102" s="1005" t="str">
        <f>'06.09-CABEAMENTO ESTRUTURADO'!$B$58</f>
        <v>07.05.100.03</v>
      </c>
      <c r="C102" s="1006" t="str">
        <f>'06.09-CABEAMENTO ESTRUTURADO'!$C$58</f>
        <v>CABO ELETRÔNICO CATEGORIA 6, INSTALADO EM EDIFICAÇÃO INSTITUCIONAL - FORNECIMENTO E INSTALAÇÃO. AF_08/2025</v>
      </c>
      <c r="D102" s="1075">
        <f>'06.09-CABEAMENTO ESTRUTURADO'!$H$58</f>
        <v>0</v>
      </c>
      <c r="E102" s="175"/>
      <c r="F102" s="161">
        <f>$E$102*$D$102</f>
        <v>0</v>
      </c>
      <c r="G102" s="176"/>
      <c r="H102" s="167">
        <f>$G$102*$D$102</f>
        <v>0</v>
      </c>
      <c r="I102" s="176"/>
      <c r="J102" s="167">
        <f>$I$102*$D$102</f>
        <v>0</v>
      </c>
      <c r="K102" s="176"/>
      <c r="L102" s="167">
        <f>$K$102*$D$102</f>
        <v>0</v>
      </c>
      <c r="M102" s="176"/>
      <c r="N102" s="167">
        <f>$M$102*$D$102</f>
        <v>0</v>
      </c>
      <c r="O102" s="176"/>
      <c r="P102" s="167">
        <f>$O$102*$D$102</f>
        <v>0</v>
      </c>
      <c r="Q102" s="176"/>
      <c r="R102" s="167">
        <f>$Q$102*$D$102</f>
        <v>0</v>
      </c>
      <c r="S102" s="176">
        <v>1</v>
      </c>
      <c r="T102" s="167">
        <f>$S$102*$D$102</f>
        <v>0</v>
      </c>
      <c r="U102" s="176"/>
      <c r="V102" s="167">
        <f>$U$102*$D$102</f>
        <v>0</v>
      </c>
      <c r="W102" s="176"/>
      <c r="X102" s="167">
        <f>$W$102*$D$102</f>
        <v>0</v>
      </c>
      <c r="Y102" s="176"/>
      <c r="Z102" s="167">
        <f>$Y$102*$D$102</f>
        <v>0</v>
      </c>
      <c r="AA102" s="176"/>
      <c r="AB102" s="167">
        <f>$AA$102*$D$102</f>
        <v>0</v>
      </c>
      <c r="AF102" t="s">
        <v>1616</v>
      </c>
    </row>
    <row r="103" spans="1:32" ht="15" customHeight="1" thickBot="1">
      <c r="A103">
        <v>2</v>
      </c>
      <c r="B103" s="1005"/>
      <c r="C103" s="1006"/>
      <c r="D103" s="1075"/>
      <c r="E103" s="162">
        <f>$E$102</f>
        <v>0</v>
      </c>
      <c r="F103" s="163">
        <f>$F$102</f>
        <v>0</v>
      </c>
      <c r="G103" s="164">
        <f>$G$102+$E$103</f>
        <v>0</v>
      </c>
      <c r="H103" s="165">
        <f>$H$102+$F$103</f>
        <v>0</v>
      </c>
      <c r="I103" s="164">
        <f>$I$102+$G$103</f>
        <v>0</v>
      </c>
      <c r="J103" s="165">
        <f>$J$102+$H$103</f>
        <v>0</v>
      </c>
      <c r="K103" s="164">
        <f>$K$102+$I$103</f>
        <v>0</v>
      </c>
      <c r="L103" s="165">
        <f>$L$102+$J$103</f>
        <v>0</v>
      </c>
      <c r="M103" s="164">
        <f>$M$102+$K$103</f>
        <v>0</v>
      </c>
      <c r="N103" s="165">
        <f>$N$102+$L$103</f>
        <v>0</v>
      </c>
      <c r="O103" s="164">
        <f>$O$102+$M$103</f>
        <v>0</v>
      </c>
      <c r="P103" s="165">
        <f>$P$102+$N$103</f>
        <v>0</v>
      </c>
      <c r="Q103" s="164">
        <f>$Q$102+$O$103</f>
        <v>0</v>
      </c>
      <c r="R103" s="165">
        <f>$R$102+$P$103</f>
        <v>0</v>
      </c>
      <c r="S103" s="164">
        <f>$S$102+$Q$103</f>
        <v>1</v>
      </c>
      <c r="T103" s="165">
        <f>$T$102+$R$103</f>
        <v>0</v>
      </c>
      <c r="U103" s="164">
        <f>$U$102+$S$103</f>
        <v>1</v>
      </c>
      <c r="V103" s="165">
        <f>$V$102+$T$103</f>
        <v>0</v>
      </c>
      <c r="W103" s="164">
        <f>$W$102+$U$103</f>
        <v>1</v>
      </c>
      <c r="X103" s="165">
        <f>$X$102+$V$103</f>
        <v>0</v>
      </c>
      <c r="Y103" s="164">
        <f>$Y$102+$W$103</f>
        <v>1</v>
      </c>
      <c r="Z103" s="165">
        <f>$Z$102+$X$103</f>
        <v>0</v>
      </c>
      <c r="AA103" s="164">
        <f>$AA$102+$Y$103</f>
        <v>1</v>
      </c>
      <c r="AB103" s="165">
        <f>$AB$102+$Z$103</f>
        <v>0</v>
      </c>
    </row>
    <row r="104" spans="1:32" ht="15" customHeight="1" thickBot="1">
      <c r="A104">
        <v>1</v>
      </c>
      <c r="B104" s="1005" t="str">
        <f>'06.09-CABEAMENTO ESTRUTURADO'!$B$59</f>
        <v>07.05.100.04</v>
      </c>
      <c r="C104" s="1006" t="str">
        <f>'06.09-CABEAMENTO ESTRUTURADO'!$C$59</f>
        <v>CABO DE FIBRA ÓPTICA, SM 6FO, INTERNO/EXTERNO, INSTALADO EM REDE INSTITUCIONAL</v>
      </c>
      <c r="D104" s="1075">
        <f>'06.09-CABEAMENTO ESTRUTURADO'!$H$59</f>
        <v>0</v>
      </c>
      <c r="E104" s="175"/>
      <c r="F104" s="161">
        <f>$E$104*$D$104</f>
        <v>0</v>
      </c>
      <c r="G104" s="176"/>
      <c r="H104" s="167">
        <f>$G$104*$D$104</f>
        <v>0</v>
      </c>
      <c r="I104" s="176"/>
      <c r="J104" s="167">
        <f>$I$104*$D$104</f>
        <v>0</v>
      </c>
      <c r="K104" s="176"/>
      <c r="L104" s="167">
        <f>$K$104*$D$104</f>
        <v>0</v>
      </c>
      <c r="M104" s="176"/>
      <c r="N104" s="167">
        <f>$M$104*$D$104</f>
        <v>0</v>
      </c>
      <c r="O104" s="176"/>
      <c r="P104" s="167">
        <f>$O$104*$D$104</f>
        <v>0</v>
      </c>
      <c r="Q104" s="176"/>
      <c r="R104" s="167">
        <f>$Q$104*$D$104</f>
        <v>0</v>
      </c>
      <c r="S104" s="176">
        <v>1</v>
      </c>
      <c r="T104" s="167">
        <f>$S$104*$D$104</f>
        <v>0</v>
      </c>
      <c r="U104" s="176"/>
      <c r="V104" s="167">
        <f>$U$104*$D$104</f>
        <v>0</v>
      </c>
      <c r="W104" s="176"/>
      <c r="X104" s="167">
        <f>$W$104*$D$104</f>
        <v>0</v>
      </c>
      <c r="Y104" s="176"/>
      <c r="Z104" s="167">
        <f>$Y$104*$D$104</f>
        <v>0</v>
      </c>
      <c r="AA104" s="176"/>
      <c r="AB104" s="167">
        <f>$AA$104*$D$104</f>
        <v>0</v>
      </c>
      <c r="AF104" t="s">
        <v>1618</v>
      </c>
    </row>
    <row r="105" spans="1:32" ht="15" customHeight="1" thickBot="1">
      <c r="A105">
        <v>2</v>
      </c>
      <c r="B105" s="1005"/>
      <c r="C105" s="1006"/>
      <c r="D105" s="1075"/>
      <c r="E105" s="162">
        <f>$E$104</f>
        <v>0</v>
      </c>
      <c r="F105" s="163">
        <f>$F$104</f>
        <v>0</v>
      </c>
      <c r="G105" s="164">
        <f>$G$104+$E$105</f>
        <v>0</v>
      </c>
      <c r="H105" s="165">
        <f>$H$104+$F$105</f>
        <v>0</v>
      </c>
      <c r="I105" s="164">
        <f>$I$104+$G$105</f>
        <v>0</v>
      </c>
      <c r="J105" s="165">
        <f>$J$104+$H$105</f>
        <v>0</v>
      </c>
      <c r="K105" s="164">
        <f>$K$104+$I$105</f>
        <v>0</v>
      </c>
      <c r="L105" s="165">
        <f>$L$104+$J$105</f>
        <v>0</v>
      </c>
      <c r="M105" s="164">
        <f>$M$104+$K$105</f>
        <v>0</v>
      </c>
      <c r="N105" s="165">
        <f>$N$104+$L$105</f>
        <v>0</v>
      </c>
      <c r="O105" s="164">
        <f>$O$104+$M$105</f>
        <v>0</v>
      </c>
      <c r="P105" s="165">
        <f>$P$104+$N$105</f>
        <v>0</v>
      </c>
      <c r="Q105" s="164">
        <f>$Q$104+$O$105</f>
        <v>0</v>
      </c>
      <c r="R105" s="165">
        <f>$R$104+$P$105</f>
        <v>0</v>
      </c>
      <c r="S105" s="164">
        <f>$S$104+$Q$105</f>
        <v>1</v>
      </c>
      <c r="T105" s="165">
        <f>$T$104+$R$105</f>
        <v>0</v>
      </c>
      <c r="U105" s="164">
        <f>$U$104+$S$105</f>
        <v>1</v>
      </c>
      <c r="V105" s="165">
        <f>$V$104+$T$105</f>
        <v>0</v>
      </c>
      <c r="W105" s="164">
        <f>$W$104+$U$105</f>
        <v>1</v>
      </c>
      <c r="X105" s="165">
        <f>$X$104+$V$105</f>
        <v>0</v>
      </c>
      <c r="Y105" s="164">
        <f>$Y$104+$W$105</f>
        <v>1</v>
      </c>
      <c r="Z105" s="165">
        <f>$Z$104+$X$105</f>
        <v>0</v>
      </c>
      <c r="AA105" s="164">
        <f>$AA$104+$Y$105</f>
        <v>1</v>
      </c>
      <c r="AB105" s="165">
        <f>$AB$104+$Z$105</f>
        <v>0</v>
      </c>
    </row>
    <row r="106" spans="1:32" ht="15" customHeight="1" thickBot="1">
      <c r="A106">
        <v>1</v>
      </c>
      <c r="B106" s="1005" t="str">
        <f>'06.09-CABEAMENTO ESTRUTURADO'!$B$60</f>
        <v>07.05.100.05</v>
      </c>
      <c r="C106" s="1006" t="str">
        <f>'06.09-CABEAMENTO ESTRUTURADO'!$C$60</f>
        <v>TOMADA DUPLA RJ-45 CAT 6, INSTALADA EM CONDULETE 4X2 3/4", INCLUSO CONDULETE, TAMPA E MÓDULOS RJ45 CAT6, FORNECIMENTO E INSTALAÇÃO</v>
      </c>
      <c r="D106" s="1075">
        <f>'06.09-CABEAMENTO ESTRUTURADO'!$H$60</f>
        <v>0</v>
      </c>
      <c r="E106" s="175"/>
      <c r="F106" s="161">
        <f>$E$106*$D$106</f>
        <v>0</v>
      </c>
      <c r="G106" s="176"/>
      <c r="H106" s="167">
        <f>$G$106*$D$106</f>
        <v>0</v>
      </c>
      <c r="I106" s="176"/>
      <c r="J106" s="167">
        <f>$I$106*$D$106</f>
        <v>0</v>
      </c>
      <c r="K106" s="176"/>
      <c r="L106" s="167">
        <f>$K$106*$D$106</f>
        <v>0</v>
      </c>
      <c r="M106" s="176"/>
      <c r="N106" s="167">
        <f>$M$106*$D$106</f>
        <v>0</v>
      </c>
      <c r="O106" s="176"/>
      <c r="P106" s="167">
        <f>$O$106*$D$106</f>
        <v>0</v>
      </c>
      <c r="Q106" s="176"/>
      <c r="R106" s="167">
        <f>$Q$106*$D$106</f>
        <v>0</v>
      </c>
      <c r="S106" s="176">
        <v>1</v>
      </c>
      <c r="T106" s="167">
        <f>$S$106*$D$106</f>
        <v>0</v>
      </c>
      <c r="U106" s="176"/>
      <c r="V106" s="167">
        <f>$U$106*$D$106</f>
        <v>0</v>
      </c>
      <c r="W106" s="176"/>
      <c r="X106" s="167">
        <f>$W$106*$D$106</f>
        <v>0</v>
      </c>
      <c r="Y106" s="176"/>
      <c r="Z106" s="167">
        <f>$Y$106*$D$106</f>
        <v>0</v>
      </c>
      <c r="AA106" s="176"/>
      <c r="AB106" s="167">
        <f>$AA$106*$D$106</f>
        <v>0</v>
      </c>
      <c r="AF106" t="s">
        <v>1620</v>
      </c>
    </row>
    <row r="107" spans="1:32" ht="15" customHeight="1" thickBot="1">
      <c r="A107">
        <v>2</v>
      </c>
      <c r="B107" s="1005"/>
      <c r="C107" s="1006"/>
      <c r="D107" s="1075"/>
      <c r="E107" s="162">
        <f>$E$106</f>
        <v>0</v>
      </c>
      <c r="F107" s="163">
        <f>$F$106</f>
        <v>0</v>
      </c>
      <c r="G107" s="164">
        <f>$G$106+$E$107</f>
        <v>0</v>
      </c>
      <c r="H107" s="165">
        <f>$H$106+$F$107</f>
        <v>0</v>
      </c>
      <c r="I107" s="164">
        <f>$I$106+$G$107</f>
        <v>0</v>
      </c>
      <c r="J107" s="165">
        <f>$J$106+$H$107</f>
        <v>0</v>
      </c>
      <c r="K107" s="164">
        <f>$K$106+$I$107</f>
        <v>0</v>
      </c>
      <c r="L107" s="165">
        <f>$L$106+$J$107</f>
        <v>0</v>
      </c>
      <c r="M107" s="164">
        <f>$M$106+$K$107</f>
        <v>0</v>
      </c>
      <c r="N107" s="165">
        <f>$N$106+$L$107</f>
        <v>0</v>
      </c>
      <c r="O107" s="164">
        <f>$O$106+$M$107</f>
        <v>0</v>
      </c>
      <c r="P107" s="165">
        <f>$P$106+$N$107</f>
        <v>0</v>
      </c>
      <c r="Q107" s="164">
        <f>$Q$106+$O$107</f>
        <v>0</v>
      </c>
      <c r="R107" s="165">
        <f>$R$106+$P$107</f>
        <v>0</v>
      </c>
      <c r="S107" s="164">
        <f>$S$106+$Q$107</f>
        <v>1</v>
      </c>
      <c r="T107" s="165">
        <f>$T$106+$R$107</f>
        <v>0</v>
      </c>
      <c r="U107" s="164">
        <f>$U$106+$S$107</f>
        <v>1</v>
      </c>
      <c r="V107" s="165">
        <f>$V$106+$T$107</f>
        <v>0</v>
      </c>
      <c r="W107" s="164">
        <f>$W$106+$U$107</f>
        <v>1</v>
      </c>
      <c r="X107" s="165">
        <f>$X$106+$V$107</f>
        <v>0</v>
      </c>
      <c r="Y107" s="164">
        <f>$Y$106+$W$107</f>
        <v>1</v>
      </c>
      <c r="Z107" s="165">
        <f>$Z$106+$X$107</f>
        <v>0</v>
      </c>
      <c r="AA107" s="164">
        <f>$AA$106+$Y$107</f>
        <v>1</v>
      </c>
      <c r="AB107" s="165">
        <f>$AB$106+$Z$107</f>
        <v>0</v>
      </c>
    </row>
    <row r="108" spans="1:32" ht="15" customHeight="1" thickBot="1">
      <c r="A108">
        <v>1</v>
      </c>
      <c r="B108" s="1005" t="str">
        <f>'06.09-CABEAMENTO ESTRUTURADO'!$B$61</f>
        <v>07.05.100.06</v>
      </c>
      <c r="C108" s="1006" t="str">
        <f>'06.09-CABEAMENTO ESTRUTURADO'!$C$61</f>
        <v>RACK DE PAREDE FECHADO DE 12 U EM CHAPA DE AÇO, 19", *570*MM, INCLUSIVE PROTETOR ELETRÔNICO COM 8 TOMADAS 10A - FORNECIMENTO E INSTALAÇÃO.</v>
      </c>
      <c r="D108" s="1075">
        <f>'06.09-CABEAMENTO ESTRUTURADO'!$H$61</f>
        <v>0</v>
      </c>
      <c r="E108" s="175"/>
      <c r="F108" s="161">
        <f>$E$108*$D$108</f>
        <v>0</v>
      </c>
      <c r="G108" s="176"/>
      <c r="H108" s="167">
        <f>$G$108*$D$108</f>
        <v>0</v>
      </c>
      <c r="I108" s="176"/>
      <c r="J108" s="167">
        <f>$I$108*$D$108</f>
        <v>0</v>
      </c>
      <c r="K108" s="176"/>
      <c r="L108" s="167">
        <f>$K$108*$D$108</f>
        <v>0</v>
      </c>
      <c r="M108" s="176"/>
      <c r="N108" s="167">
        <f>$M$108*$D$108</f>
        <v>0</v>
      </c>
      <c r="O108" s="176"/>
      <c r="P108" s="167">
        <f>$O$108*$D$108</f>
        <v>0</v>
      </c>
      <c r="Q108" s="176"/>
      <c r="R108" s="167">
        <f>$Q$108*$D$108</f>
        <v>0</v>
      </c>
      <c r="S108" s="176">
        <v>1</v>
      </c>
      <c r="T108" s="167">
        <f>$S$108*$D$108</f>
        <v>0</v>
      </c>
      <c r="U108" s="176"/>
      <c r="V108" s="167">
        <f>$U$108*$D$108</f>
        <v>0</v>
      </c>
      <c r="W108" s="176"/>
      <c r="X108" s="167">
        <f>$W$108*$D$108</f>
        <v>0</v>
      </c>
      <c r="Y108" s="176"/>
      <c r="Z108" s="167">
        <f>$Y$108*$D$108</f>
        <v>0</v>
      </c>
      <c r="AA108" s="176"/>
      <c r="AB108" s="167">
        <f>$AA$108*$D$108</f>
        <v>0</v>
      </c>
      <c r="AF108" t="s">
        <v>1622</v>
      </c>
    </row>
    <row r="109" spans="1:32" ht="15" customHeight="1" thickBot="1">
      <c r="A109">
        <v>2</v>
      </c>
      <c r="B109" s="1005"/>
      <c r="C109" s="1006"/>
      <c r="D109" s="1075"/>
      <c r="E109" s="162">
        <f>$E$108</f>
        <v>0</v>
      </c>
      <c r="F109" s="163">
        <f>$F$108</f>
        <v>0</v>
      </c>
      <c r="G109" s="164">
        <f>$G$108+$E$109</f>
        <v>0</v>
      </c>
      <c r="H109" s="165">
        <f>$H$108+$F$109</f>
        <v>0</v>
      </c>
      <c r="I109" s="164">
        <f>$I$108+$G$109</f>
        <v>0</v>
      </c>
      <c r="J109" s="165">
        <f>$J$108+$H$109</f>
        <v>0</v>
      </c>
      <c r="K109" s="164">
        <f>$K$108+$I$109</f>
        <v>0</v>
      </c>
      <c r="L109" s="165">
        <f>$L$108+$J$109</f>
        <v>0</v>
      </c>
      <c r="M109" s="164">
        <f>$M$108+$K$109</f>
        <v>0</v>
      </c>
      <c r="N109" s="165">
        <f>$N$108+$L$109</f>
        <v>0</v>
      </c>
      <c r="O109" s="164">
        <f>$O$108+$M$109</f>
        <v>0</v>
      </c>
      <c r="P109" s="165">
        <f>$P$108+$N$109</f>
        <v>0</v>
      </c>
      <c r="Q109" s="164">
        <f>$Q$108+$O$109</f>
        <v>0</v>
      </c>
      <c r="R109" s="165">
        <f>$R$108+$P$109</f>
        <v>0</v>
      </c>
      <c r="S109" s="164">
        <f>$S$108+$Q$109</f>
        <v>1</v>
      </c>
      <c r="T109" s="165">
        <f>$T$108+$R$109</f>
        <v>0</v>
      </c>
      <c r="U109" s="164">
        <f>$U$108+$S$109</f>
        <v>1</v>
      </c>
      <c r="V109" s="165">
        <f>$V$108+$T$109</f>
        <v>0</v>
      </c>
      <c r="W109" s="164">
        <f>$W$108+$U$109</f>
        <v>1</v>
      </c>
      <c r="X109" s="165">
        <f>$X$108+$V$109</f>
        <v>0</v>
      </c>
      <c r="Y109" s="164">
        <f>$Y$108+$W$109</f>
        <v>1</v>
      </c>
      <c r="Z109" s="165">
        <f>$Z$108+$X$109</f>
        <v>0</v>
      </c>
      <c r="AA109" s="164">
        <f>$AA$108+$Y$109</f>
        <v>1</v>
      </c>
      <c r="AB109" s="165">
        <f>$AB$108+$Z$109</f>
        <v>0</v>
      </c>
    </row>
    <row r="110" spans="1:32" ht="15" customHeight="1" thickBot="1">
      <c r="A110">
        <v>1</v>
      </c>
      <c r="B110" s="1005" t="str">
        <f>'06.09-CABEAMENTO ESTRUTURADO'!$B$62</f>
        <v>07.05.100.07</v>
      </c>
      <c r="C110" s="1006" t="str">
        <f>'06.09-CABEAMENTO ESTRUTURADO'!$C$62</f>
        <v>SWITCH 24 PORTAS - FORNECIMENTO E INSTALAÇÃO</v>
      </c>
      <c r="D110" s="1075">
        <f>'06.09-CABEAMENTO ESTRUTURADO'!$H$62</f>
        <v>0</v>
      </c>
      <c r="E110" s="175"/>
      <c r="F110" s="161">
        <f>$E$110*$D$110</f>
        <v>0</v>
      </c>
      <c r="G110" s="176"/>
      <c r="H110" s="167">
        <f>$G$110*$D$110</f>
        <v>0</v>
      </c>
      <c r="I110" s="176"/>
      <c r="J110" s="167">
        <f>$I$110*$D$110</f>
        <v>0</v>
      </c>
      <c r="K110" s="176"/>
      <c r="L110" s="167">
        <f>$K$110*$D$110</f>
        <v>0</v>
      </c>
      <c r="M110" s="176"/>
      <c r="N110" s="167">
        <f>$M$110*$D$110</f>
        <v>0</v>
      </c>
      <c r="O110" s="176"/>
      <c r="P110" s="167">
        <f>$O$110*$D$110</f>
        <v>0</v>
      </c>
      <c r="Q110" s="176"/>
      <c r="R110" s="167">
        <f>$Q$110*$D$110</f>
        <v>0</v>
      </c>
      <c r="S110" s="176"/>
      <c r="T110" s="167">
        <f>$S$110*$D$110</f>
        <v>0</v>
      </c>
      <c r="U110" s="176">
        <v>1</v>
      </c>
      <c r="V110" s="167">
        <f>$U$110*$D$110</f>
        <v>0</v>
      </c>
      <c r="W110" s="176"/>
      <c r="X110" s="167">
        <f>$W$110*$D$110</f>
        <v>0</v>
      </c>
      <c r="Y110" s="176"/>
      <c r="Z110" s="167">
        <f>$Y$110*$D$110</f>
        <v>0</v>
      </c>
      <c r="AA110" s="176"/>
      <c r="AB110" s="167">
        <f>$AA$110*$D$110</f>
        <v>0</v>
      </c>
      <c r="AF110" t="s">
        <v>1624</v>
      </c>
    </row>
    <row r="111" spans="1:32" ht="15" customHeight="1" thickBot="1">
      <c r="A111">
        <v>2</v>
      </c>
      <c r="B111" s="1005"/>
      <c r="C111" s="1006"/>
      <c r="D111" s="1075"/>
      <c r="E111" s="162">
        <f>$E$110</f>
        <v>0</v>
      </c>
      <c r="F111" s="163">
        <f>$F$110</f>
        <v>0</v>
      </c>
      <c r="G111" s="164">
        <f>$G$110+$E$111</f>
        <v>0</v>
      </c>
      <c r="H111" s="165">
        <f>$H$110+$F$111</f>
        <v>0</v>
      </c>
      <c r="I111" s="164">
        <f>$I$110+$G$111</f>
        <v>0</v>
      </c>
      <c r="J111" s="165">
        <f>$J$110+$H$111</f>
        <v>0</v>
      </c>
      <c r="K111" s="164">
        <f>$K$110+$I$111</f>
        <v>0</v>
      </c>
      <c r="L111" s="165">
        <f>$L$110+$J$111</f>
        <v>0</v>
      </c>
      <c r="M111" s="164">
        <f>$M$110+$K$111</f>
        <v>0</v>
      </c>
      <c r="N111" s="165">
        <f>$N$110+$L$111</f>
        <v>0</v>
      </c>
      <c r="O111" s="164">
        <f>$O$110+$M$111</f>
        <v>0</v>
      </c>
      <c r="P111" s="165">
        <f>$P$110+$N$111</f>
        <v>0</v>
      </c>
      <c r="Q111" s="164">
        <f>$Q$110+$O$111</f>
        <v>0</v>
      </c>
      <c r="R111" s="165">
        <f>$R$110+$P$111</f>
        <v>0</v>
      </c>
      <c r="S111" s="164">
        <f>$S$110+$Q$111</f>
        <v>0</v>
      </c>
      <c r="T111" s="165">
        <f>$T$110+$R$111</f>
        <v>0</v>
      </c>
      <c r="U111" s="164">
        <f>$U$110+$S$111</f>
        <v>1</v>
      </c>
      <c r="V111" s="165">
        <f>$V$110+$T$111</f>
        <v>0</v>
      </c>
      <c r="W111" s="164">
        <f>$W$110+$U$111</f>
        <v>1</v>
      </c>
      <c r="X111" s="165">
        <f>$X$110+$V$111</f>
        <v>0</v>
      </c>
      <c r="Y111" s="164">
        <f>$Y$110+$W$111</f>
        <v>1</v>
      </c>
      <c r="Z111" s="165">
        <f>$Z$110+$X$111</f>
        <v>0</v>
      </c>
      <c r="AA111" s="164">
        <f>$AA$110+$Y$111</f>
        <v>1</v>
      </c>
      <c r="AB111" s="165">
        <f>$AB$110+$Z$111</f>
        <v>0</v>
      </c>
    </row>
    <row r="112" spans="1:32" ht="15" customHeight="1" thickBot="1">
      <c r="A112">
        <v>1</v>
      </c>
      <c r="B112" s="1005" t="str">
        <f>'06.09-CABEAMENTO ESTRUTURADO'!$B$63</f>
        <v>07.05.100.08</v>
      </c>
      <c r="C112" s="1006" t="str">
        <f>'06.09-CABEAMENTO ESTRUTURADO'!$C$63</f>
        <v>PATCH PANEL 24 PORTAS, CATEGORIA 6 - FORNECIMENTO E INSTALAÇÃO. AF_08/2025</v>
      </c>
      <c r="D112" s="1075">
        <f>'06.09-CABEAMENTO ESTRUTURADO'!$H$63</f>
        <v>0</v>
      </c>
      <c r="E112" s="175"/>
      <c r="F112" s="161">
        <f>$E$112*$D$112</f>
        <v>0</v>
      </c>
      <c r="G112" s="176"/>
      <c r="H112" s="167">
        <f>$G$112*$D$112</f>
        <v>0</v>
      </c>
      <c r="I112" s="176"/>
      <c r="J112" s="167">
        <f>$I$112*$D$112</f>
        <v>0</v>
      </c>
      <c r="K112" s="176"/>
      <c r="L112" s="167">
        <f>$K$112*$D$112</f>
        <v>0</v>
      </c>
      <c r="M112" s="176"/>
      <c r="N112" s="167">
        <f>$M$112*$D$112</f>
        <v>0</v>
      </c>
      <c r="O112" s="176"/>
      <c r="P112" s="167">
        <f>$O$112*$D$112</f>
        <v>0</v>
      </c>
      <c r="Q112" s="176"/>
      <c r="R112" s="167">
        <f>$Q$112*$D$112</f>
        <v>0</v>
      </c>
      <c r="S112" s="176"/>
      <c r="T112" s="167">
        <f>$S$112*$D$112</f>
        <v>0</v>
      </c>
      <c r="U112" s="176">
        <v>1</v>
      </c>
      <c r="V112" s="167">
        <f>$U$112*$D$112</f>
        <v>0</v>
      </c>
      <c r="W112" s="176"/>
      <c r="X112" s="167">
        <f>$W$112*$D$112</f>
        <v>0</v>
      </c>
      <c r="Y112" s="176"/>
      <c r="Z112" s="167">
        <f>$Y$112*$D$112</f>
        <v>0</v>
      </c>
      <c r="AA112" s="176"/>
      <c r="AB112" s="167">
        <f>$AA$112*$D$112</f>
        <v>0</v>
      </c>
      <c r="AF112" t="s">
        <v>1626</v>
      </c>
    </row>
    <row r="113" spans="1:32" ht="15" customHeight="1" thickBot="1">
      <c r="A113">
        <v>2</v>
      </c>
      <c r="B113" s="1005"/>
      <c r="C113" s="1006"/>
      <c r="D113" s="1075"/>
      <c r="E113" s="162">
        <f>$E$112</f>
        <v>0</v>
      </c>
      <c r="F113" s="163">
        <f>$F$112</f>
        <v>0</v>
      </c>
      <c r="G113" s="164">
        <f>$G$112+$E$113</f>
        <v>0</v>
      </c>
      <c r="H113" s="165">
        <f>$H$112+$F$113</f>
        <v>0</v>
      </c>
      <c r="I113" s="164">
        <f>$I$112+$G$113</f>
        <v>0</v>
      </c>
      <c r="J113" s="165">
        <f>$J$112+$H$113</f>
        <v>0</v>
      </c>
      <c r="K113" s="164">
        <f>$K$112+$I$113</f>
        <v>0</v>
      </c>
      <c r="L113" s="165">
        <f>$L$112+$J$113</f>
        <v>0</v>
      </c>
      <c r="M113" s="164">
        <f>$M$112+$K$113</f>
        <v>0</v>
      </c>
      <c r="N113" s="165">
        <f>$N$112+$L$113</f>
        <v>0</v>
      </c>
      <c r="O113" s="164">
        <f>$O$112+$M$113</f>
        <v>0</v>
      </c>
      <c r="P113" s="165">
        <f>$P$112+$N$113</f>
        <v>0</v>
      </c>
      <c r="Q113" s="164">
        <f>$Q$112+$O$113</f>
        <v>0</v>
      </c>
      <c r="R113" s="165">
        <f>$R$112+$P$113</f>
        <v>0</v>
      </c>
      <c r="S113" s="164">
        <f>$S$112+$Q$113</f>
        <v>0</v>
      </c>
      <c r="T113" s="165">
        <f>$T$112+$R$113</f>
        <v>0</v>
      </c>
      <c r="U113" s="164">
        <f>$U$112+$S$113</f>
        <v>1</v>
      </c>
      <c r="V113" s="165">
        <f>$V$112+$T$113</f>
        <v>0</v>
      </c>
      <c r="W113" s="164">
        <f>$W$112+$U$113</f>
        <v>1</v>
      </c>
      <c r="X113" s="165">
        <f>$X$112+$V$113</f>
        <v>0</v>
      </c>
      <c r="Y113" s="164">
        <f>$Y$112+$W$113</f>
        <v>1</v>
      </c>
      <c r="Z113" s="165">
        <f>$Z$112+$X$113</f>
        <v>0</v>
      </c>
      <c r="AA113" s="164">
        <f>$AA$112+$Y$113</f>
        <v>1</v>
      </c>
      <c r="AB113" s="165">
        <f>$AB$112+$Z$113</f>
        <v>0</v>
      </c>
    </row>
    <row r="114" spans="1:32" ht="15" customHeight="1" thickBot="1">
      <c r="B114" s="76" t="str">
        <f>'06.09-CABEAMENTO ESTRUTURADO'!$B$64</f>
        <v>07.06.000</v>
      </c>
      <c r="C114" s="40" t="str">
        <f>'06.09-CABEAMENTO ESTRUTURADO'!$C$64</f>
        <v>BLOCO IKMN</v>
      </c>
      <c r="D114" s="106">
        <f>'06.09-CABEAMENTO ESTRUTURADO'!$H$64</f>
        <v>0</v>
      </c>
      <c r="E114" s="177"/>
      <c r="F114" s="178"/>
      <c r="G114" s="179"/>
      <c r="H114" s="180"/>
      <c r="I114" s="179"/>
      <c r="J114" s="180"/>
      <c r="K114" s="179"/>
      <c r="L114" s="180"/>
      <c r="M114" s="179"/>
      <c r="N114" s="180"/>
      <c r="O114" s="179"/>
      <c r="P114" s="180"/>
      <c r="Q114" s="179"/>
      <c r="R114" s="180"/>
      <c r="S114" s="179"/>
      <c r="T114" s="180"/>
      <c r="U114" s="179"/>
      <c r="V114" s="180"/>
      <c r="W114" s="179"/>
      <c r="X114" s="180"/>
      <c r="Y114" s="179"/>
      <c r="Z114" s="180"/>
      <c r="AA114" s="179"/>
      <c r="AB114" s="180"/>
      <c r="AF114" s="200" t="s">
        <v>1628</v>
      </c>
    </row>
    <row r="115" spans="1:32" ht="15" customHeight="1" thickBot="1">
      <c r="A115">
        <v>1</v>
      </c>
      <c r="B115" s="1005" t="str">
        <f>'06.09-CABEAMENTO ESTRUTURADO'!$B$65</f>
        <v>07.06.100.01</v>
      </c>
      <c r="C115" s="1006" t="str">
        <f>'06.09-CABEAMENTO ESTRUTURADO'!$C$65</f>
        <v>ELETRODUTO RIGIDO, EM AÇO GALVANIZADO, TIPO PESADO, ESPESSURA DA PAREDE =&gt; 1,5MM, DN = 3/4", FORNECIMENTO E INSTALAÇÃO</v>
      </c>
      <c r="D115" s="1075">
        <f>'06.09-CABEAMENTO ESTRUTURADO'!$H$65</f>
        <v>0</v>
      </c>
      <c r="E115" s="175"/>
      <c r="F115" s="161">
        <f>$E$115*$D$115</f>
        <v>0</v>
      </c>
      <c r="G115" s="176"/>
      <c r="H115" s="167">
        <f>$G$115*$D$115</f>
        <v>0</v>
      </c>
      <c r="I115" s="176"/>
      <c r="J115" s="167">
        <f>$I$115*$D$115</f>
        <v>0</v>
      </c>
      <c r="K115" s="176"/>
      <c r="L115" s="167">
        <f>$K$115*$D$115</f>
        <v>0</v>
      </c>
      <c r="M115" s="176"/>
      <c r="N115" s="167">
        <f>$M$115*$D$115</f>
        <v>0</v>
      </c>
      <c r="O115" s="176"/>
      <c r="P115" s="167">
        <f>$O$115*$D$115</f>
        <v>0</v>
      </c>
      <c r="Q115" s="176"/>
      <c r="R115" s="167">
        <f>$Q$115*$D$115</f>
        <v>0</v>
      </c>
      <c r="S115" s="176"/>
      <c r="T115" s="167">
        <f>$S$115*$D$115</f>
        <v>0</v>
      </c>
      <c r="U115" s="176"/>
      <c r="V115" s="167">
        <f>$U$115*$D$115</f>
        <v>0</v>
      </c>
      <c r="W115" s="176">
        <v>1</v>
      </c>
      <c r="X115" s="167">
        <f>$W$115*$D$115</f>
        <v>0</v>
      </c>
      <c r="Y115" s="176"/>
      <c r="Z115" s="167">
        <f>$Y$115*$D$115</f>
        <v>0</v>
      </c>
      <c r="AA115" s="176"/>
      <c r="AB115" s="167">
        <f>$AA$115*$D$115</f>
        <v>0</v>
      </c>
      <c r="AF115" t="s">
        <v>1631</v>
      </c>
    </row>
    <row r="116" spans="1:32" ht="15" customHeight="1" thickBot="1">
      <c r="A116">
        <v>2</v>
      </c>
      <c r="B116" s="1005"/>
      <c r="C116" s="1006"/>
      <c r="D116" s="1075"/>
      <c r="E116" s="162">
        <f>$E$115</f>
        <v>0</v>
      </c>
      <c r="F116" s="163">
        <f>$F$115</f>
        <v>0</v>
      </c>
      <c r="G116" s="164">
        <f>$G$115+$E$116</f>
        <v>0</v>
      </c>
      <c r="H116" s="165">
        <f>$H$115+$F$116</f>
        <v>0</v>
      </c>
      <c r="I116" s="164">
        <f>$I$115+$G$116</f>
        <v>0</v>
      </c>
      <c r="J116" s="165">
        <f>$J$115+$H$116</f>
        <v>0</v>
      </c>
      <c r="K116" s="164">
        <f>$K$115+$I$116</f>
        <v>0</v>
      </c>
      <c r="L116" s="165">
        <f>$L$115+$J$116</f>
        <v>0</v>
      </c>
      <c r="M116" s="164">
        <f>$M$115+$K$116</f>
        <v>0</v>
      </c>
      <c r="N116" s="165">
        <f>$N$115+$L$116</f>
        <v>0</v>
      </c>
      <c r="O116" s="164">
        <f>$O$115+$M$116</f>
        <v>0</v>
      </c>
      <c r="P116" s="165">
        <f>$P$115+$N$116</f>
        <v>0</v>
      </c>
      <c r="Q116" s="164">
        <f>$Q$115+$O$116</f>
        <v>0</v>
      </c>
      <c r="R116" s="165">
        <f>$R$115+$P$116</f>
        <v>0</v>
      </c>
      <c r="S116" s="164">
        <f>$S$115+$Q$116</f>
        <v>0</v>
      </c>
      <c r="T116" s="165">
        <f>$T$115+$R$116</f>
        <v>0</v>
      </c>
      <c r="U116" s="164">
        <f>$U$115+$S$116</f>
        <v>0</v>
      </c>
      <c r="V116" s="165">
        <f>$V$115+$T$116</f>
        <v>0</v>
      </c>
      <c r="W116" s="164">
        <f>$W$115+$U$116</f>
        <v>1</v>
      </c>
      <c r="X116" s="165">
        <f>$X$115+$V$116</f>
        <v>0</v>
      </c>
      <c r="Y116" s="164">
        <f>$Y$115+$W$116</f>
        <v>1</v>
      </c>
      <c r="Z116" s="165">
        <f>$Z$115+$X$116</f>
        <v>0</v>
      </c>
      <c r="AA116" s="164">
        <f>$AA$115+$Y$116</f>
        <v>1</v>
      </c>
      <c r="AB116" s="165">
        <f>$AB$115+$Z$116</f>
        <v>0</v>
      </c>
    </row>
    <row r="117" spans="1:32" ht="15" customHeight="1" thickBot="1">
      <c r="A117">
        <v>1</v>
      </c>
      <c r="B117" s="1005" t="str">
        <f>'06.09-CABEAMENTO ESTRUTURADO'!$B$66</f>
        <v>07.06.100.02</v>
      </c>
      <c r="C117" s="1006" t="str">
        <f>'06.09-CABEAMENTO ESTRUTURADO'!$C$66</f>
        <v>PERFILADO PERFURADO SIMPLES 38X38CM, INCLUSIVE CURVAS E FIXAÇÃO- FORNECIMENTO E INSTALAÇÃO</v>
      </c>
      <c r="D117" s="1075">
        <f>'06.09-CABEAMENTO ESTRUTURADO'!$H$66</f>
        <v>0</v>
      </c>
      <c r="E117" s="175"/>
      <c r="F117" s="161">
        <f>$E$117*$D$117</f>
        <v>0</v>
      </c>
      <c r="G117" s="176"/>
      <c r="H117" s="167">
        <f>$G$117*$D$117</f>
        <v>0</v>
      </c>
      <c r="I117" s="176"/>
      <c r="J117" s="167">
        <f>$I$117*$D$117</f>
        <v>0</v>
      </c>
      <c r="K117" s="176"/>
      <c r="L117" s="167">
        <f>$K$117*$D$117</f>
        <v>0</v>
      </c>
      <c r="M117" s="176"/>
      <c r="N117" s="167">
        <f>$M$117*$D$117</f>
        <v>0</v>
      </c>
      <c r="O117" s="176"/>
      <c r="P117" s="167">
        <f>$O$117*$D$117</f>
        <v>0</v>
      </c>
      <c r="Q117" s="176"/>
      <c r="R117" s="167">
        <f>$Q$117*$D$117</f>
        <v>0</v>
      </c>
      <c r="S117" s="176"/>
      <c r="T117" s="167">
        <f>$S$117*$D$117</f>
        <v>0</v>
      </c>
      <c r="U117" s="176"/>
      <c r="V117" s="167">
        <f>$U$117*$D$117</f>
        <v>0</v>
      </c>
      <c r="W117" s="176">
        <v>1</v>
      </c>
      <c r="X117" s="167">
        <f>$W$117*$D$117</f>
        <v>0</v>
      </c>
      <c r="Y117" s="176"/>
      <c r="Z117" s="167">
        <f>$Y$117*$D$117</f>
        <v>0</v>
      </c>
      <c r="AA117" s="176"/>
      <c r="AB117" s="167">
        <f>$AA$117*$D$117</f>
        <v>0</v>
      </c>
      <c r="AF117" t="s">
        <v>1633</v>
      </c>
    </row>
    <row r="118" spans="1:32" ht="15" customHeight="1" thickBot="1">
      <c r="A118">
        <v>2</v>
      </c>
      <c r="B118" s="1005"/>
      <c r="C118" s="1006"/>
      <c r="D118" s="1075"/>
      <c r="E118" s="162">
        <f>$E$117</f>
        <v>0</v>
      </c>
      <c r="F118" s="163">
        <f>$F$117</f>
        <v>0</v>
      </c>
      <c r="G118" s="164">
        <f>$G$117+$E$118</f>
        <v>0</v>
      </c>
      <c r="H118" s="165">
        <f>$H$117+$F$118</f>
        <v>0</v>
      </c>
      <c r="I118" s="164">
        <f>$I$117+$G$118</f>
        <v>0</v>
      </c>
      <c r="J118" s="165">
        <f>$J$117+$H$118</f>
        <v>0</v>
      </c>
      <c r="K118" s="164">
        <f>$K$117+$I$118</f>
        <v>0</v>
      </c>
      <c r="L118" s="165">
        <f>$L$117+$J$118</f>
        <v>0</v>
      </c>
      <c r="M118" s="164">
        <f>$M$117+$K$118</f>
        <v>0</v>
      </c>
      <c r="N118" s="165">
        <f>$N$117+$L$118</f>
        <v>0</v>
      </c>
      <c r="O118" s="164">
        <f>$O$117+$M$118</f>
        <v>0</v>
      </c>
      <c r="P118" s="165">
        <f>$P$117+$N$118</f>
        <v>0</v>
      </c>
      <c r="Q118" s="164">
        <f>$Q$117+$O$118</f>
        <v>0</v>
      </c>
      <c r="R118" s="165">
        <f>$R$117+$P$118</f>
        <v>0</v>
      </c>
      <c r="S118" s="164">
        <f>$S$117+$Q$118</f>
        <v>0</v>
      </c>
      <c r="T118" s="165">
        <f>$T$117+$R$118</f>
        <v>0</v>
      </c>
      <c r="U118" s="164">
        <f>$U$117+$S$118</f>
        <v>0</v>
      </c>
      <c r="V118" s="165">
        <f>$V$117+$T$118</f>
        <v>0</v>
      </c>
      <c r="W118" s="164">
        <f>$W$117+$U$118</f>
        <v>1</v>
      </c>
      <c r="X118" s="165">
        <f>$X$117+$V$118</f>
        <v>0</v>
      </c>
      <c r="Y118" s="164">
        <f>$Y$117+$W$118</f>
        <v>1</v>
      </c>
      <c r="Z118" s="165">
        <f>$Z$117+$X$118</f>
        <v>0</v>
      </c>
      <c r="AA118" s="164">
        <f>$AA$117+$Y$118</f>
        <v>1</v>
      </c>
      <c r="AB118" s="165">
        <f>$AB$117+$Z$118</f>
        <v>0</v>
      </c>
    </row>
    <row r="119" spans="1:32" ht="15" customHeight="1" thickBot="1">
      <c r="A119">
        <v>1</v>
      </c>
      <c r="B119" s="1005" t="str">
        <f>'06.09-CABEAMENTO ESTRUTURADO'!$B$67</f>
        <v>07.06.100.03</v>
      </c>
      <c r="C119" s="1006" t="str">
        <f>'06.09-CABEAMENTO ESTRUTURADO'!$C$67</f>
        <v>DUTO CORRUGADO PEAD, 3" ENTERRADO EM VALA ESCAVADA, INCLUSIVE CORTES E RECOMPOSIÇÕES DE PISO DE PEDRA</v>
      </c>
      <c r="D119" s="1075">
        <f>'06.09-CABEAMENTO ESTRUTURADO'!$H$67</f>
        <v>0</v>
      </c>
      <c r="E119" s="175"/>
      <c r="F119" s="161">
        <f>$E$119*$D$119</f>
        <v>0</v>
      </c>
      <c r="G119" s="176"/>
      <c r="H119" s="167">
        <f>$G$119*$D$119</f>
        <v>0</v>
      </c>
      <c r="I119" s="176"/>
      <c r="J119" s="167">
        <f>$I$119*$D$119</f>
        <v>0</v>
      </c>
      <c r="K119" s="176"/>
      <c r="L119" s="167">
        <f>$K$119*$D$119</f>
        <v>0</v>
      </c>
      <c r="M119" s="176"/>
      <c r="N119" s="167">
        <f>$M$119*$D$119</f>
        <v>0</v>
      </c>
      <c r="O119" s="176"/>
      <c r="P119" s="167">
        <f>$O$119*$D$119</f>
        <v>0</v>
      </c>
      <c r="Q119" s="176"/>
      <c r="R119" s="167">
        <f>$Q$119*$D$119</f>
        <v>0</v>
      </c>
      <c r="S119" s="176"/>
      <c r="T119" s="167">
        <f>$S$119*$D$119</f>
        <v>0</v>
      </c>
      <c r="U119" s="176"/>
      <c r="V119" s="167">
        <f>$U$119*$D$119</f>
        <v>0</v>
      </c>
      <c r="W119" s="176">
        <v>1</v>
      </c>
      <c r="X119" s="167">
        <f>$W$119*$D$119</f>
        <v>0</v>
      </c>
      <c r="Y119" s="176"/>
      <c r="Z119" s="167">
        <f>$Y$119*$D$119</f>
        <v>0</v>
      </c>
      <c r="AA119" s="176"/>
      <c r="AB119" s="167">
        <f>$AA$119*$D$119</f>
        <v>0</v>
      </c>
      <c r="AF119" t="s">
        <v>1635</v>
      </c>
    </row>
    <row r="120" spans="1:32" ht="15" customHeight="1" thickBot="1">
      <c r="A120">
        <v>2</v>
      </c>
      <c r="B120" s="1005"/>
      <c r="C120" s="1006"/>
      <c r="D120" s="1075"/>
      <c r="E120" s="162">
        <f>$E$119</f>
        <v>0</v>
      </c>
      <c r="F120" s="163">
        <f>$F$119</f>
        <v>0</v>
      </c>
      <c r="G120" s="164">
        <f>$G$119+$E$120</f>
        <v>0</v>
      </c>
      <c r="H120" s="165">
        <f>$H$119+$F$120</f>
        <v>0</v>
      </c>
      <c r="I120" s="164">
        <f>$I$119+$G$120</f>
        <v>0</v>
      </c>
      <c r="J120" s="165">
        <f>$J$119+$H$120</f>
        <v>0</v>
      </c>
      <c r="K120" s="164">
        <f>$K$119+$I$120</f>
        <v>0</v>
      </c>
      <c r="L120" s="165">
        <f>$L$119+$J$120</f>
        <v>0</v>
      </c>
      <c r="M120" s="164">
        <f>$M$119+$K$120</f>
        <v>0</v>
      </c>
      <c r="N120" s="165">
        <f>$N$119+$L$120</f>
        <v>0</v>
      </c>
      <c r="O120" s="164">
        <f>$O$119+$M$120</f>
        <v>0</v>
      </c>
      <c r="P120" s="165">
        <f>$P$119+$N$120</f>
        <v>0</v>
      </c>
      <c r="Q120" s="164">
        <f>$Q$119+$O$120</f>
        <v>0</v>
      </c>
      <c r="R120" s="165">
        <f>$R$119+$P$120</f>
        <v>0</v>
      </c>
      <c r="S120" s="164">
        <f>$S$119+$Q$120</f>
        <v>0</v>
      </c>
      <c r="T120" s="165">
        <f>$T$119+$R$120</f>
        <v>0</v>
      </c>
      <c r="U120" s="164">
        <f>$U$119+$S$120</f>
        <v>0</v>
      </c>
      <c r="V120" s="165">
        <f>$V$119+$T$120</f>
        <v>0</v>
      </c>
      <c r="W120" s="164">
        <f>$W$119+$U$120</f>
        <v>1</v>
      </c>
      <c r="X120" s="165">
        <f>$X$119+$V$120</f>
        <v>0</v>
      </c>
      <c r="Y120" s="164">
        <f>$Y$119+$W$120</f>
        <v>1</v>
      </c>
      <c r="Z120" s="165">
        <f>$Z$119+$X$120</f>
        <v>0</v>
      </c>
      <c r="AA120" s="164">
        <f>$AA$119+$Y$120</f>
        <v>1</v>
      </c>
      <c r="AB120" s="165">
        <f>$AB$119+$Z$120</f>
        <v>0</v>
      </c>
    </row>
    <row r="121" spans="1:32" ht="15" customHeight="1" thickBot="1">
      <c r="A121">
        <v>1</v>
      </c>
      <c r="B121" s="1005" t="str">
        <f>'06.09-CABEAMENTO ESTRUTURADO'!$B$68</f>
        <v>07.06.100.04</v>
      </c>
      <c r="C121" s="1006" t="str">
        <f>'06.09-CABEAMENTO ESTRUTURADO'!$C$68</f>
        <v>CABO ELETRÔNICO CATEGORIA 6, INSTALADO EM EDIFICAÇÃO INSTITUCIONAL - FORNECIMENTO E INSTALAÇÃO. AF_08/2025</v>
      </c>
      <c r="D121" s="1075">
        <f>'06.09-CABEAMENTO ESTRUTURADO'!$H$68</f>
        <v>0</v>
      </c>
      <c r="E121" s="175"/>
      <c r="F121" s="161">
        <f>$E$121*$D$121</f>
        <v>0</v>
      </c>
      <c r="G121" s="176"/>
      <c r="H121" s="167">
        <f>$G$121*$D$121</f>
        <v>0</v>
      </c>
      <c r="I121" s="176"/>
      <c r="J121" s="167">
        <f>$I$121*$D$121</f>
        <v>0</v>
      </c>
      <c r="K121" s="176"/>
      <c r="L121" s="167">
        <f>$K$121*$D$121</f>
        <v>0</v>
      </c>
      <c r="M121" s="176"/>
      <c r="N121" s="167">
        <f>$M$121*$D$121</f>
        <v>0</v>
      </c>
      <c r="O121" s="176"/>
      <c r="P121" s="167">
        <f>$O$121*$D$121</f>
        <v>0</v>
      </c>
      <c r="Q121" s="176"/>
      <c r="R121" s="167">
        <f>$Q$121*$D$121</f>
        <v>0</v>
      </c>
      <c r="S121" s="176"/>
      <c r="T121" s="167">
        <f>$S$121*$D$121</f>
        <v>0</v>
      </c>
      <c r="U121" s="176"/>
      <c r="V121" s="167">
        <f>$U$121*$D$121</f>
        <v>0</v>
      </c>
      <c r="W121" s="176">
        <v>1</v>
      </c>
      <c r="X121" s="167">
        <f>$W$121*$D$121</f>
        <v>0</v>
      </c>
      <c r="Y121" s="176"/>
      <c r="Z121" s="167">
        <f>$Y$121*$D$121</f>
        <v>0</v>
      </c>
      <c r="AA121" s="176"/>
      <c r="AB121" s="167">
        <f>$AA$121*$D$121</f>
        <v>0</v>
      </c>
      <c r="AF121" t="s">
        <v>1637</v>
      </c>
    </row>
    <row r="122" spans="1:32" ht="15" customHeight="1" thickBot="1">
      <c r="A122">
        <v>2</v>
      </c>
      <c r="B122" s="1005"/>
      <c r="C122" s="1006"/>
      <c r="D122" s="1075"/>
      <c r="E122" s="162">
        <f>$E$121</f>
        <v>0</v>
      </c>
      <c r="F122" s="163">
        <f>$F$121</f>
        <v>0</v>
      </c>
      <c r="G122" s="164">
        <f>$G$121+$E$122</f>
        <v>0</v>
      </c>
      <c r="H122" s="165">
        <f>$H$121+$F$122</f>
        <v>0</v>
      </c>
      <c r="I122" s="164">
        <f>$I$121+$G$122</f>
        <v>0</v>
      </c>
      <c r="J122" s="165">
        <f>$J$121+$H$122</f>
        <v>0</v>
      </c>
      <c r="K122" s="164">
        <f>$K$121+$I$122</f>
        <v>0</v>
      </c>
      <c r="L122" s="165">
        <f>$L$121+$J$122</f>
        <v>0</v>
      </c>
      <c r="M122" s="164">
        <f>$M$121+$K$122</f>
        <v>0</v>
      </c>
      <c r="N122" s="165">
        <f>$N$121+$L$122</f>
        <v>0</v>
      </c>
      <c r="O122" s="164">
        <f>$O$121+$M$122</f>
        <v>0</v>
      </c>
      <c r="P122" s="165">
        <f>$P$121+$N$122</f>
        <v>0</v>
      </c>
      <c r="Q122" s="164">
        <f>$Q$121+$O$122</f>
        <v>0</v>
      </c>
      <c r="R122" s="165">
        <f>$R$121+$P$122</f>
        <v>0</v>
      </c>
      <c r="S122" s="164">
        <f>$S$121+$Q$122</f>
        <v>0</v>
      </c>
      <c r="T122" s="165">
        <f>$T$121+$R$122</f>
        <v>0</v>
      </c>
      <c r="U122" s="164">
        <f>$U$121+$S$122</f>
        <v>0</v>
      </c>
      <c r="V122" s="165">
        <f>$V$121+$T$122</f>
        <v>0</v>
      </c>
      <c r="W122" s="164">
        <f>$W$121+$U$122</f>
        <v>1</v>
      </c>
      <c r="X122" s="165">
        <f>$X$121+$V$122</f>
        <v>0</v>
      </c>
      <c r="Y122" s="164">
        <f>$Y$121+$W$122</f>
        <v>1</v>
      </c>
      <c r="Z122" s="165">
        <f>$Z$121+$X$122</f>
        <v>0</v>
      </c>
      <c r="AA122" s="164">
        <f>$AA$121+$Y$122</f>
        <v>1</v>
      </c>
      <c r="AB122" s="165">
        <f>$AB$121+$Z$122</f>
        <v>0</v>
      </c>
    </row>
    <row r="123" spans="1:32" ht="15" customHeight="1" thickBot="1">
      <c r="A123">
        <v>1</v>
      </c>
      <c r="B123" s="1005" t="str">
        <f>'06.09-CABEAMENTO ESTRUTURADO'!$B$69</f>
        <v>07.06.100.05</v>
      </c>
      <c r="C123" s="1006" t="str">
        <f>'06.09-CABEAMENTO ESTRUTURADO'!$C$69</f>
        <v>CABO DE FIBRA ÓPTICA, SM 6FO, INTERNO/EXTERNO, INSTALADO EM REDE INSTITUCIONAL</v>
      </c>
      <c r="D123" s="1075">
        <f>'06.09-CABEAMENTO ESTRUTURADO'!$H$69</f>
        <v>0</v>
      </c>
      <c r="E123" s="175"/>
      <c r="F123" s="161">
        <f>$E$123*$D$123</f>
        <v>0</v>
      </c>
      <c r="G123" s="176"/>
      <c r="H123" s="167">
        <f>$G$123*$D$123</f>
        <v>0</v>
      </c>
      <c r="I123" s="176"/>
      <c r="J123" s="167">
        <f>$I$123*$D$123</f>
        <v>0</v>
      </c>
      <c r="K123" s="176"/>
      <c r="L123" s="167">
        <f>$K$123*$D$123</f>
        <v>0</v>
      </c>
      <c r="M123" s="176"/>
      <c r="N123" s="167">
        <f>$M$123*$D$123</f>
        <v>0</v>
      </c>
      <c r="O123" s="176"/>
      <c r="P123" s="167">
        <f>$O$123*$D$123</f>
        <v>0</v>
      </c>
      <c r="Q123" s="176"/>
      <c r="R123" s="167">
        <f>$Q$123*$D$123</f>
        <v>0</v>
      </c>
      <c r="S123" s="176"/>
      <c r="T123" s="167">
        <f>$S$123*$D$123</f>
        <v>0</v>
      </c>
      <c r="U123" s="176"/>
      <c r="V123" s="167">
        <f>$U$123*$D$123</f>
        <v>0</v>
      </c>
      <c r="W123" s="176">
        <v>1</v>
      </c>
      <c r="X123" s="167">
        <f>$W$123*$D$123</f>
        <v>0</v>
      </c>
      <c r="Y123" s="176"/>
      <c r="Z123" s="167">
        <f>$Y$123*$D$123</f>
        <v>0</v>
      </c>
      <c r="AA123" s="176"/>
      <c r="AB123" s="167">
        <f>$AA$123*$D$123</f>
        <v>0</v>
      </c>
      <c r="AF123" t="s">
        <v>1639</v>
      </c>
    </row>
    <row r="124" spans="1:32" ht="15" customHeight="1" thickBot="1">
      <c r="A124">
        <v>2</v>
      </c>
      <c r="B124" s="1005"/>
      <c r="C124" s="1006"/>
      <c r="D124" s="1075"/>
      <c r="E124" s="162">
        <f>$E$123</f>
        <v>0</v>
      </c>
      <c r="F124" s="163">
        <f>$F$123</f>
        <v>0</v>
      </c>
      <c r="G124" s="164">
        <f>$G$123+$E$124</f>
        <v>0</v>
      </c>
      <c r="H124" s="165">
        <f>$H$123+$F$124</f>
        <v>0</v>
      </c>
      <c r="I124" s="164">
        <f>$I$123+$G$124</f>
        <v>0</v>
      </c>
      <c r="J124" s="165">
        <f>$J$123+$H$124</f>
        <v>0</v>
      </c>
      <c r="K124" s="164">
        <f>$K$123+$I$124</f>
        <v>0</v>
      </c>
      <c r="L124" s="165">
        <f>$L$123+$J$124</f>
        <v>0</v>
      </c>
      <c r="M124" s="164">
        <f>$M$123+$K$124</f>
        <v>0</v>
      </c>
      <c r="N124" s="165">
        <f>$N$123+$L$124</f>
        <v>0</v>
      </c>
      <c r="O124" s="164">
        <f>$O$123+$M$124</f>
        <v>0</v>
      </c>
      <c r="P124" s="165">
        <f>$P$123+$N$124</f>
        <v>0</v>
      </c>
      <c r="Q124" s="164">
        <f>$Q$123+$O$124</f>
        <v>0</v>
      </c>
      <c r="R124" s="165">
        <f>$R$123+$P$124</f>
        <v>0</v>
      </c>
      <c r="S124" s="164">
        <f>$S$123+$Q$124</f>
        <v>0</v>
      </c>
      <c r="T124" s="165">
        <f>$T$123+$R$124</f>
        <v>0</v>
      </c>
      <c r="U124" s="164">
        <f>$U$123+$S$124</f>
        <v>0</v>
      </c>
      <c r="V124" s="165">
        <f>$V$123+$T$124</f>
        <v>0</v>
      </c>
      <c r="W124" s="164">
        <f>$W$123+$U$124</f>
        <v>1</v>
      </c>
      <c r="X124" s="165">
        <f>$X$123+$V$124</f>
        <v>0</v>
      </c>
      <c r="Y124" s="164">
        <f>$Y$123+$W$124</f>
        <v>1</v>
      </c>
      <c r="Z124" s="165">
        <f>$Z$123+$X$124</f>
        <v>0</v>
      </c>
      <c r="AA124" s="164">
        <f>$AA$123+$Y$124</f>
        <v>1</v>
      </c>
      <c r="AB124" s="165">
        <f>$AB$123+$Z$124</f>
        <v>0</v>
      </c>
    </row>
    <row r="125" spans="1:32" ht="15" customHeight="1" thickBot="1">
      <c r="A125">
        <v>1</v>
      </c>
      <c r="B125" s="1005" t="str">
        <f>'06.09-CABEAMENTO ESTRUTURADO'!$B$70</f>
        <v>07.06.100.06</v>
      </c>
      <c r="C125" s="1006" t="str">
        <f>'06.09-CABEAMENTO ESTRUTURADO'!$C$70</f>
        <v>TOMADA DUPLA RJ-45 CAT 6, INSTALADA EM CONDULETE 4X2 3/4", INCLUSO CONDULETE, TAMPA E MÓDULOS RJ45 CAT6, FORNECIMENTO E INSTALAÇÃO</v>
      </c>
      <c r="D125" s="1075">
        <f>'06.09-CABEAMENTO ESTRUTURADO'!$H$70</f>
        <v>0</v>
      </c>
      <c r="E125" s="175"/>
      <c r="F125" s="161">
        <f>$E$125*$D$125</f>
        <v>0</v>
      </c>
      <c r="G125" s="176"/>
      <c r="H125" s="167">
        <f>$G$125*$D$125</f>
        <v>0</v>
      </c>
      <c r="I125" s="176"/>
      <c r="J125" s="167">
        <f>$I$125*$D$125</f>
        <v>0</v>
      </c>
      <c r="K125" s="176"/>
      <c r="L125" s="167">
        <f>$K$125*$D$125</f>
        <v>0</v>
      </c>
      <c r="M125" s="176"/>
      <c r="N125" s="167">
        <f>$M$125*$D$125</f>
        <v>0</v>
      </c>
      <c r="O125" s="176"/>
      <c r="P125" s="167">
        <f>$O$125*$D$125</f>
        <v>0</v>
      </c>
      <c r="Q125" s="176"/>
      <c r="R125" s="167">
        <f>$Q$125*$D$125</f>
        <v>0</v>
      </c>
      <c r="S125" s="176"/>
      <c r="T125" s="167">
        <f>$S$125*$D$125</f>
        <v>0</v>
      </c>
      <c r="U125" s="176"/>
      <c r="V125" s="167">
        <f>$U$125*$D$125</f>
        <v>0</v>
      </c>
      <c r="W125" s="176">
        <v>1</v>
      </c>
      <c r="X125" s="167">
        <f>$W$125*$D$125</f>
        <v>0</v>
      </c>
      <c r="Y125" s="176"/>
      <c r="Z125" s="167">
        <f>$Y$125*$D$125</f>
        <v>0</v>
      </c>
      <c r="AA125" s="176"/>
      <c r="AB125" s="167">
        <f>$AA$125*$D$125</f>
        <v>0</v>
      </c>
      <c r="AF125" t="s">
        <v>1641</v>
      </c>
    </row>
    <row r="126" spans="1:32" ht="15" customHeight="1" thickBot="1">
      <c r="A126">
        <v>2</v>
      </c>
      <c r="B126" s="1005"/>
      <c r="C126" s="1006"/>
      <c r="D126" s="1075"/>
      <c r="E126" s="162">
        <f>$E$125</f>
        <v>0</v>
      </c>
      <c r="F126" s="163">
        <f>$F$125</f>
        <v>0</v>
      </c>
      <c r="G126" s="164">
        <f>$G$125+$E$126</f>
        <v>0</v>
      </c>
      <c r="H126" s="165">
        <f>$H$125+$F$126</f>
        <v>0</v>
      </c>
      <c r="I126" s="164">
        <f>$I$125+$G$126</f>
        <v>0</v>
      </c>
      <c r="J126" s="165">
        <f>$J$125+$H$126</f>
        <v>0</v>
      </c>
      <c r="K126" s="164">
        <f>$K$125+$I$126</f>
        <v>0</v>
      </c>
      <c r="L126" s="165">
        <f>$L$125+$J$126</f>
        <v>0</v>
      </c>
      <c r="M126" s="164">
        <f>$M$125+$K$126</f>
        <v>0</v>
      </c>
      <c r="N126" s="165">
        <f>$N$125+$L$126</f>
        <v>0</v>
      </c>
      <c r="O126" s="164">
        <f>$O$125+$M$126</f>
        <v>0</v>
      </c>
      <c r="P126" s="165">
        <f>$P$125+$N$126</f>
        <v>0</v>
      </c>
      <c r="Q126" s="164">
        <f>$Q$125+$O$126</f>
        <v>0</v>
      </c>
      <c r="R126" s="165">
        <f>$R$125+$P$126</f>
        <v>0</v>
      </c>
      <c r="S126" s="164">
        <f>$S$125+$Q$126</f>
        <v>0</v>
      </c>
      <c r="T126" s="165">
        <f>$T$125+$R$126</f>
        <v>0</v>
      </c>
      <c r="U126" s="164">
        <f>$U$125+$S$126</f>
        <v>0</v>
      </c>
      <c r="V126" s="165">
        <f>$V$125+$T$126</f>
        <v>0</v>
      </c>
      <c r="W126" s="164">
        <f>$W$125+$U$126</f>
        <v>1</v>
      </c>
      <c r="X126" s="165">
        <f>$X$125+$V$126</f>
        <v>0</v>
      </c>
      <c r="Y126" s="164">
        <f>$Y$125+$W$126</f>
        <v>1</v>
      </c>
      <c r="Z126" s="165">
        <f>$Z$125+$X$126</f>
        <v>0</v>
      </c>
      <c r="AA126" s="164">
        <f>$AA$125+$Y$126</f>
        <v>1</v>
      </c>
      <c r="AB126" s="165">
        <f>$AB$125+$Z$126</f>
        <v>0</v>
      </c>
    </row>
    <row r="127" spans="1:32" ht="15" customHeight="1" thickBot="1">
      <c r="A127">
        <v>1</v>
      </c>
      <c r="B127" s="1005" t="str">
        <f>'06.09-CABEAMENTO ESTRUTURADO'!$B$71</f>
        <v>07.06.100.07</v>
      </c>
      <c r="C127" s="1006" t="str">
        <f>'06.09-CABEAMENTO ESTRUTURADO'!$C$71</f>
        <v>RACK DE PAREDE FECHADO DE 12 U EM CHAPA DE AÇO, 19", *570*MM, INCLUSIVE PROTETOR ELETRÔNICO COM 8 TOMADAS 10A - FORNECIMENTO E INSTALAÇÃO.</v>
      </c>
      <c r="D127" s="1075">
        <f>'06.09-CABEAMENTO ESTRUTURADO'!$H$71</f>
        <v>0</v>
      </c>
      <c r="E127" s="175"/>
      <c r="F127" s="161">
        <f>$E$127*$D$127</f>
        <v>0</v>
      </c>
      <c r="G127" s="176"/>
      <c r="H127" s="167">
        <f>$G$127*$D$127</f>
        <v>0</v>
      </c>
      <c r="I127" s="176"/>
      <c r="J127" s="167">
        <f>$I$127*$D$127</f>
        <v>0</v>
      </c>
      <c r="K127" s="176"/>
      <c r="L127" s="167">
        <f>$K$127*$D$127</f>
        <v>0</v>
      </c>
      <c r="M127" s="176"/>
      <c r="N127" s="167">
        <f>$M$127*$D$127</f>
        <v>0</v>
      </c>
      <c r="O127" s="176"/>
      <c r="P127" s="167">
        <f>$O$127*$D$127</f>
        <v>0</v>
      </c>
      <c r="Q127" s="176"/>
      <c r="R127" s="167">
        <f>$Q$127*$D$127</f>
        <v>0</v>
      </c>
      <c r="S127" s="176"/>
      <c r="T127" s="167">
        <f>$S$127*$D$127</f>
        <v>0</v>
      </c>
      <c r="U127" s="176"/>
      <c r="V127" s="167">
        <f>$U$127*$D$127</f>
        <v>0</v>
      </c>
      <c r="W127" s="176"/>
      <c r="X127" s="167">
        <f>$W$127*$D$127</f>
        <v>0</v>
      </c>
      <c r="Y127" s="176">
        <v>1</v>
      </c>
      <c r="Z127" s="167">
        <f>$Y$127*$D$127</f>
        <v>0</v>
      </c>
      <c r="AA127" s="176"/>
      <c r="AB127" s="167">
        <f>$AA$127*$D$127</f>
        <v>0</v>
      </c>
      <c r="AF127" t="s">
        <v>1643</v>
      </c>
    </row>
    <row r="128" spans="1:32" ht="15" customHeight="1" thickBot="1">
      <c r="A128">
        <v>2</v>
      </c>
      <c r="B128" s="1005"/>
      <c r="C128" s="1006"/>
      <c r="D128" s="1075"/>
      <c r="E128" s="162">
        <f>$E$127</f>
        <v>0</v>
      </c>
      <c r="F128" s="163">
        <f>$F$127</f>
        <v>0</v>
      </c>
      <c r="G128" s="164">
        <f>$G$127+$E$128</f>
        <v>0</v>
      </c>
      <c r="H128" s="165">
        <f>$H$127+$F$128</f>
        <v>0</v>
      </c>
      <c r="I128" s="164">
        <f>$I$127+$G$128</f>
        <v>0</v>
      </c>
      <c r="J128" s="165">
        <f>$J$127+$H$128</f>
        <v>0</v>
      </c>
      <c r="K128" s="164">
        <f>$K$127+$I$128</f>
        <v>0</v>
      </c>
      <c r="L128" s="165">
        <f>$L$127+$J$128</f>
        <v>0</v>
      </c>
      <c r="M128" s="164">
        <f>$M$127+$K$128</f>
        <v>0</v>
      </c>
      <c r="N128" s="165">
        <f>$N$127+$L$128</f>
        <v>0</v>
      </c>
      <c r="O128" s="164">
        <f>$O$127+$M$128</f>
        <v>0</v>
      </c>
      <c r="P128" s="165">
        <f>$P$127+$N$128</f>
        <v>0</v>
      </c>
      <c r="Q128" s="164">
        <f>$Q$127+$O$128</f>
        <v>0</v>
      </c>
      <c r="R128" s="165">
        <f>$R$127+$P$128</f>
        <v>0</v>
      </c>
      <c r="S128" s="164">
        <f>$S$127+$Q$128</f>
        <v>0</v>
      </c>
      <c r="T128" s="165">
        <f>$T$127+$R$128</f>
        <v>0</v>
      </c>
      <c r="U128" s="164">
        <f>$U$127+$S$128</f>
        <v>0</v>
      </c>
      <c r="V128" s="165">
        <f>$V$127+$T$128</f>
        <v>0</v>
      </c>
      <c r="W128" s="164">
        <f>$W$127+$U$128</f>
        <v>0</v>
      </c>
      <c r="X128" s="165">
        <f>$X$127+$V$128</f>
        <v>0</v>
      </c>
      <c r="Y128" s="164">
        <f>$Y$127+$W$128</f>
        <v>1</v>
      </c>
      <c r="Z128" s="165">
        <f>$Z$127+$X$128</f>
        <v>0</v>
      </c>
      <c r="AA128" s="164">
        <f>$AA$127+$Y$128</f>
        <v>1</v>
      </c>
      <c r="AB128" s="165">
        <f>$AB$127+$Z$128</f>
        <v>0</v>
      </c>
    </row>
    <row r="129" spans="1:32" ht="15" customHeight="1" thickBot="1">
      <c r="A129">
        <v>1</v>
      </c>
      <c r="B129" s="1005" t="str">
        <f>'06.09-CABEAMENTO ESTRUTURADO'!$B$72</f>
        <v>07.06.100.08</v>
      </c>
      <c r="C129" s="1006" t="str">
        <f>'06.09-CABEAMENTO ESTRUTURADO'!$C$72</f>
        <v>SWITCH 24 PORTAS - FORNECIMENTO E INSTALAÇÃO</v>
      </c>
      <c r="D129" s="1075">
        <f>'06.09-CABEAMENTO ESTRUTURADO'!$H$72</f>
        <v>0</v>
      </c>
      <c r="E129" s="175"/>
      <c r="F129" s="161">
        <f>$E$129*$D$129</f>
        <v>0</v>
      </c>
      <c r="G129" s="176"/>
      <c r="H129" s="167">
        <f>$G$129*$D$129</f>
        <v>0</v>
      </c>
      <c r="I129" s="176"/>
      <c r="J129" s="167">
        <f>$I$129*$D$129</f>
        <v>0</v>
      </c>
      <c r="K129" s="176"/>
      <c r="L129" s="167">
        <f>$K$129*$D$129</f>
        <v>0</v>
      </c>
      <c r="M129" s="176"/>
      <c r="N129" s="167">
        <f>$M$129*$D$129</f>
        <v>0</v>
      </c>
      <c r="O129" s="176"/>
      <c r="P129" s="167">
        <f>$O$129*$D$129</f>
        <v>0</v>
      </c>
      <c r="Q129" s="176"/>
      <c r="R129" s="167">
        <f>$Q$129*$D$129</f>
        <v>0</v>
      </c>
      <c r="S129" s="176"/>
      <c r="T129" s="167">
        <f>$S$129*$D$129</f>
        <v>0</v>
      </c>
      <c r="U129" s="176"/>
      <c r="V129" s="167">
        <f>$U$129*$D$129</f>
        <v>0</v>
      </c>
      <c r="W129" s="176">
        <v>1</v>
      </c>
      <c r="X129" s="167">
        <f>$W$129*$D$129</f>
        <v>0</v>
      </c>
      <c r="Y129" s="176"/>
      <c r="Z129" s="167">
        <f>$Y$129*$D$129</f>
        <v>0</v>
      </c>
      <c r="AA129" s="176"/>
      <c r="AB129" s="167">
        <f>$AA$129*$D$129</f>
        <v>0</v>
      </c>
      <c r="AF129" t="s">
        <v>1645</v>
      </c>
    </row>
    <row r="130" spans="1:32" ht="15" customHeight="1" thickBot="1">
      <c r="A130">
        <v>2</v>
      </c>
      <c r="B130" s="1005"/>
      <c r="C130" s="1006"/>
      <c r="D130" s="1075"/>
      <c r="E130" s="162">
        <f>$E$129</f>
        <v>0</v>
      </c>
      <c r="F130" s="163">
        <f>$F$129</f>
        <v>0</v>
      </c>
      <c r="G130" s="164">
        <f>$G$129+$E$130</f>
        <v>0</v>
      </c>
      <c r="H130" s="165">
        <f>$H$129+$F$130</f>
        <v>0</v>
      </c>
      <c r="I130" s="164">
        <f>$I$129+$G$130</f>
        <v>0</v>
      </c>
      <c r="J130" s="165">
        <f>$J$129+$H$130</f>
        <v>0</v>
      </c>
      <c r="K130" s="164">
        <f>$K$129+$I$130</f>
        <v>0</v>
      </c>
      <c r="L130" s="165">
        <f>$L$129+$J$130</f>
        <v>0</v>
      </c>
      <c r="M130" s="164">
        <f>$M$129+$K$130</f>
        <v>0</v>
      </c>
      <c r="N130" s="165">
        <f>$N$129+$L$130</f>
        <v>0</v>
      </c>
      <c r="O130" s="164">
        <f>$O$129+$M$130</f>
        <v>0</v>
      </c>
      <c r="P130" s="165">
        <f>$P$129+$N$130</f>
        <v>0</v>
      </c>
      <c r="Q130" s="164">
        <f>$Q$129+$O$130</f>
        <v>0</v>
      </c>
      <c r="R130" s="165">
        <f>$R$129+$P$130</f>
        <v>0</v>
      </c>
      <c r="S130" s="164">
        <f>$S$129+$Q$130</f>
        <v>0</v>
      </c>
      <c r="T130" s="165">
        <f>$T$129+$R$130</f>
        <v>0</v>
      </c>
      <c r="U130" s="164">
        <f>$U$129+$S$130</f>
        <v>0</v>
      </c>
      <c r="V130" s="165">
        <f>$V$129+$T$130</f>
        <v>0</v>
      </c>
      <c r="W130" s="164">
        <f>$W$129+$U$130</f>
        <v>1</v>
      </c>
      <c r="X130" s="165">
        <f>$X$129+$V$130</f>
        <v>0</v>
      </c>
      <c r="Y130" s="164">
        <f>$Y$129+$W$130</f>
        <v>1</v>
      </c>
      <c r="Z130" s="165">
        <f>$Z$129+$X$130</f>
        <v>0</v>
      </c>
      <c r="AA130" s="164">
        <f>$AA$129+$Y$130</f>
        <v>1</v>
      </c>
      <c r="AB130" s="165">
        <f>$AB$129+$Z$130</f>
        <v>0</v>
      </c>
    </row>
    <row r="131" spans="1:32" ht="15" customHeight="1" thickBot="1">
      <c r="A131">
        <v>1</v>
      </c>
      <c r="B131" s="1005" t="str">
        <f>'06.09-CABEAMENTO ESTRUTURADO'!$B$73</f>
        <v>07.06.100.09</v>
      </c>
      <c r="C131" s="1006" t="str">
        <f>'06.09-CABEAMENTO ESTRUTURADO'!$C$73</f>
        <v>PATCH PANEL 24 PORTAS, CATEGORIA 6 - FORNECIMENTO E INSTALAÇÃO. AF_08/2025</v>
      </c>
      <c r="D131" s="1075">
        <f>'06.09-CABEAMENTO ESTRUTURADO'!$H$73</f>
        <v>0</v>
      </c>
      <c r="E131" s="175"/>
      <c r="F131" s="161">
        <f>$E$131*$D$131</f>
        <v>0</v>
      </c>
      <c r="G131" s="176"/>
      <c r="H131" s="167">
        <f>$G$131*$D$131</f>
        <v>0</v>
      </c>
      <c r="I131" s="176"/>
      <c r="J131" s="167">
        <f>$I$131*$D$131</f>
        <v>0</v>
      </c>
      <c r="K131" s="176"/>
      <c r="L131" s="167">
        <f>$K$131*$D$131</f>
        <v>0</v>
      </c>
      <c r="M131" s="176"/>
      <c r="N131" s="167">
        <f>$M$131*$D$131</f>
        <v>0</v>
      </c>
      <c r="O131" s="176"/>
      <c r="P131" s="167">
        <f>$O$131*$D$131</f>
        <v>0</v>
      </c>
      <c r="Q131" s="176"/>
      <c r="R131" s="167">
        <f>$Q$131*$D$131</f>
        <v>0</v>
      </c>
      <c r="S131" s="176"/>
      <c r="T131" s="167">
        <f>$S$131*$D$131</f>
        <v>0</v>
      </c>
      <c r="U131" s="176"/>
      <c r="V131" s="167">
        <f>$U$131*$D$131</f>
        <v>0</v>
      </c>
      <c r="W131" s="176">
        <v>1</v>
      </c>
      <c r="X131" s="167">
        <f>$W$131*$D$131</f>
        <v>0</v>
      </c>
      <c r="Y131" s="176"/>
      <c r="Z131" s="167">
        <f>$Y$131*$D$131</f>
        <v>0</v>
      </c>
      <c r="AA131" s="176"/>
      <c r="AB131" s="167">
        <f>$AA$131*$D$131</f>
        <v>0</v>
      </c>
      <c r="AF131" t="s">
        <v>1647</v>
      </c>
    </row>
    <row r="132" spans="1:32" ht="15" customHeight="1" thickBot="1">
      <c r="A132">
        <v>2</v>
      </c>
      <c r="B132" s="1005"/>
      <c r="C132" s="1006"/>
      <c r="D132" s="1075"/>
      <c r="E132" s="162">
        <f>$E$131</f>
        <v>0</v>
      </c>
      <c r="F132" s="163">
        <f>$F$131</f>
        <v>0</v>
      </c>
      <c r="G132" s="164">
        <f>$G$131+$E$132</f>
        <v>0</v>
      </c>
      <c r="H132" s="165">
        <f>$H$131+$F$132</f>
        <v>0</v>
      </c>
      <c r="I132" s="164">
        <f>$I$131+$G$132</f>
        <v>0</v>
      </c>
      <c r="J132" s="165">
        <f>$J$131+$H$132</f>
        <v>0</v>
      </c>
      <c r="K132" s="164">
        <f>$K$131+$I$132</f>
        <v>0</v>
      </c>
      <c r="L132" s="165">
        <f>$L$131+$J$132</f>
        <v>0</v>
      </c>
      <c r="M132" s="164">
        <f>$M$131+$K$132</f>
        <v>0</v>
      </c>
      <c r="N132" s="165">
        <f>$N$131+$L$132</f>
        <v>0</v>
      </c>
      <c r="O132" s="164">
        <f>$O$131+$M$132</f>
        <v>0</v>
      </c>
      <c r="P132" s="165">
        <f>$P$131+$N$132</f>
        <v>0</v>
      </c>
      <c r="Q132" s="164">
        <f>$Q$131+$O$132</f>
        <v>0</v>
      </c>
      <c r="R132" s="165">
        <f>$R$131+$P$132</f>
        <v>0</v>
      </c>
      <c r="S132" s="164">
        <f>$S$131+$Q$132</f>
        <v>0</v>
      </c>
      <c r="T132" s="165">
        <f>$T$131+$R$132</f>
        <v>0</v>
      </c>
      <c r="U132" s="164">
        <f>$U$131+$S$132</f>
        <v>0</v>
      </c>
      <c r="V132" s="165">
        <f>$V$131+$T$132</f>
        <v>0</v>
      </c>
      <c r="W132" s="164">
        <f>$W$131+$U$132</f>
        <v>1</v>
      </c>
      <c r="X132" s="165">
        <f>$X$131+$V$132</f>
        <v>0</v>
      </c>
      <c r="Y132" s="164">
        <f>$Y$131+$W$132</f>
        <v>1</v>
      </c>
      <c r="Z132" s="165">
        <f>$Z$131+$X$132</f>
        <v>0</v>
      </c>
      <c r="AA132" s="164">
        <f>$AA$131+$Y$132</f>
        <v>1</v>
      </c>
      <c r="AB132" s="165">
        <f>$AB$131+$Z$132</f>
        <v>0</v>
      </c>
    </row>
    <row r="133" spans="1:32" ht="15" customHeight="1" thickBot="1">
      <c r="A133">
        <v>1</v>
      </c>
      <c r="B133" s="1005" t="str">
        <f>'06.09-CABEAMENTO ESTRUTURADO'!$B$74</f>
        <v>07.06.100.10</v>
      </c>
      <c r="C133" s="1006" t="str">
        <f>'06.09-CABEAMENTO ESTRUTURADO'!$C$74</f>
        <v>CAIXA DE PASSAGEM ELÉTRICA 30X30 EM CONCRETO PRE MOLDADO, EMBUTIDA NO PISO, TAMPA FIXA EM FERRO FUNDIDO</v>
      </c>
      <c r="D133" s="1075">
        <f>'06.09-CABEAMENTO ESTRUTURADO'!$H$74</f>
        <v>0</v>
      </c>
      <c r="E133" s="175"/>
      <c r="F133" s="161">
        <f>$E$133*$D$133</f>
        <v>0</v>
      </c>
      <c r="G133" s="176"/>
      <c r="H133" s="167">
        <f>$G$133*$D$133</f>
        <v>0</v>
      </c>
      <c r="I133" s="176"/>
      <c r="J133" s="167">
        <f>$I$133*$D$133</f>
        <v>0</v>
      </c>
      <c r="K133" s="176"/>
      <c r="L133" s="167">
        <f>$K$133*$D$133</f>
        <v>0</v>
      </c>
      <c r="M133" s="176"/>
      <c r="N133" s="167">
        <f>$M$133*$D$133</f>
        <v>0</v>
      </c>
      <c r="O133" s="176"/>
      <c r="P133" s="167">
        <f>$O$133*$D$133</f>
        <v>0</v>
      </c>
      <c r="Q133" s="176"/>
      <c r="R133" s="167">
        <f>$Q$133*$D$133</f>
        <v>0</v>
      </c>
      <c r="S133" s="176"/>
      <c r="T133" s="167">
        <f>$S$133*$D$133</f>
        <v>0</v>
      </c>
      <c r="U133" s="176"/>
      <c r="V133" s="167">
        <f>$U$133*$D$133</f>
        <v>0</v>
      </c>
      <c r="W133" s="176">
        <v>1</v>
      </c>
      <c r="X133" s="167">
        <f>$W$133*$D$133</f>
        <v>0</v>
      </c>
      <c r="Y133" s="176"/>
      <c r="Z133" s="167">
        <f>$Y$133*$D$133</f>
        <v>0</v>
      </c>
      <c r="AA133" s="176"/>
      <c r="AB133" s="167">
        <f>$AA$133*$D$133</f>
        <v>0</v>
      </c>
      <c r="AF133" t="s">
        <v>1649</v>
      </c>
    </row>
    <row r="134" spans="1:32" ht="15" customHeight="1" thickBot="1">
      <c r="A134">
        <v>2</v>
      </c>
      <c r="B134" s="1005"/>
      <c r="C134" s="1006"/>
      <c r="D134" s="1075"/>
      <c r="E134" s="162">
        <f>$E$133</f>
        <v>0</v>
      </c>
      <c r="F134" s="163">
        <f>$F$133</f>
        <v>0</v>
      </c>
      <c r="G134" s="164">
        <f>$G$133+$E$134</f>
        <v>0</v>
      </c>
      <c r="H134" s="165">
        <f>$H$133+$F$134</f>
        <v>0</v>
      </c>
      <c r="I134" s="164">
        <f>$I$133+$G$134</f>
        <v>0</v>
      </c>
      <c r="J134" s="165">
        <f>$J$133+$H$134</f>
        <v>0</v>
      </c>
      <c r="K134" s="164">
        <f>$K$133+$I$134</f>
        <v>0</v>
      </c>
      <c r="L134" s="165">
        <f>$L$133+$J$134</f>
        <v>0</v>
      </c>
      <c r="M134" s="164">
        <f>$M$133+$K$134</f>
        <v>0</v>
      </c>
      <c r="N134" s="165">
        <f>$N$133+$L$134</f>
        <v>0</v>
      </c>
      <c r="O134" s="164">
        <f>$O$133+$M$134</f>
        <v>0</v>
      </c>
      <c r="P134" s="165">
        <f>$P$133+$N$134</f>
        <v>0</v>
      </c>
      <c r="Q134" s="164">
        <f>$Q$133+$O$134</f>
        <v>0</v>
      </c>
      <c r="R134" s="165">
        <f>$R$133+$P$134</f>
        <v>0</v>
      </c>
      <c r="S134" s="164">
        <f>$S$133+$Q$134</f>
        <v>0</v>
      </c>
      <c r="T134" s="165">
        <f>$T$133+$R$134</f>
        <v>0</v>
      </c>
      <c r="U134" s="164">
        <f>$U$133+$S$134</f>
        <v>0</v>
      </c>
      <c r="V134" s="165">
        <f>$V$133+$T$134</f>
        <v>0</v>
      </c>
      <c r="W134" s="164">
        <f>$W$133+$U$134</f>
        <v>1</v>
      </c>
      <c r="X134" s="165">
        <f>$X$133+$V$134</f>
        <v>0</v>
      </c>
      <c r="Y134" s="164">
        <f>$Y$133+$W$134</f>
        <v>1</v>
      </c>
      <c r="Z134" s="165">
        <f>$Z$133+$X$134</f>
        <v>0</v>
      </c>
      <c r="AA134" s="164">
        <f>$AA$133+$Y$134</f>
        <v>1</v>
      </c>
      <c r="AB134" s="165">
        <f>$AB$133+$Z$134</f>
        <v>0</v>
      </c>
    </row>
    <row r="135" spans="1:32" ht="15" customHeight="1" thickBot="1">
      <c r="B135" s="76" t="str">
        <f>'06.09-CABEAMENTO ESTRUTURADO'!$B$75</f>
        <v>07.07.000</v>
      </c>
      <c r="C135" s="40" t="str">
        <f>'06.09-CABEAMENTO ESTRUTURADO'!$C$75</f>
        <v>BLOCO JL</v>
      </c>
      <c r="D135" s="106">
        <f>'06.09-CABEAMENTO ESTRUTURADO'!$H$75</f>
        <v>0</v>
      </c>
      <c r="E135" s="177"/>
      <c r="F135" s="178"/>
      <c r="G135" s="179"/>
      <c r="H135" s="180"/>
      <c r="I135" s="179"/>
      <c r="J135" s="180"/>
      <c r="K135" s="179"/>
      <c r="L135" s="180"/>
      <c r="M135" s="179"/>
      <c r="N135" s="180"/>
      <c r="O135" s="179"/>
      <c r="P135" s="180"/>
      <c r="Q135" s="179"/>
      <c r="R135" s="180"/>
      <c r="S135" s="179"/>
      <c r="T135" s="180"/>
      <c r="U135" s="179"/>
      <c r="V135" s="180"/>
      <c r="W135" s="179"/>
      <c r="X135" s="180"/>
      <c r="Y135" s="179"/>
      <c r="Z135" s="180"/>
      <c r="AA135" s="179"/>
      <c r="AB135" s="180"/>
      <c r="AF135" s="200" t="s">
        <v>1651</v>
      </c>
    </row>
    <row r="136" spans="1:32" ht="15" customHeight="1" thickBot="1">
      <c r="A136">
        <v>1</v>
      </c>
      <c r="B136" s="1005" t="str">
        <f>'06.09-CABEAMENTO ESTRUTURADO'!$B$76</f>
        <v>07.07.100.01</v>
      </c>
      <c r="C136" s="1006" t="str">
        <f>'06.09-CABEAMENTO ESTRUTURADO'!$C$76</f>
        <v>ELETRODUTO RIGIDO, EM AÇO GALVANIZADO, TIPO PESADO, ESPESSURA DA PAREDE =&gt; 1,5MM, DN = 3/4", FORNECIMENTO E INSTALAÇÃO</v>
      </c>
      <c r="D136" s="1075">
        <f>'06.09-CABEAMENTO ESTRUTURADO'!$H$76</f>
        <v>0</v>
      </c>
      <c r="E136" s="175"/>
      <c r="F136" s="161">
        <f>$E$136*$D$136</f>
        <v>0</v>
      </c>
      <c r="G136" s="176"/>
      <c r="H136" s="167">
        <f>$G$136*$D$136</f>
        <v>0</v>
      </c>
      <c r="I136" s="176"/>
      <c r="J136" s="167">
        <f>$I$136*$D$136</f>
        <v>0</v>
      </c>
      <c r="K136" s="176"/>
      <c r="L136" s="167">
        <f>$K$136*$D$136</f>
        <v>0</v>
      </c>
      <c r="M136" s="176"/>
      <c r="N136" s="167">
        <f>$M$136*$D$136</f>
        <v>0</v>
      </c>
      <c r="O136" s="176"/>
      <c r="P136" s="167">
        <f>$O$136*$D$136</f>
        <v>0</v>
      </c>
      <c r="Q136" s="176"/>
      <c r="R136" s="167">
        <f>$Q$136*$D$136</f>
        <v>0</v>
      </c>
      <c r="S136" s="176"/>
      <c r="T136" s="167">
        <f>$S$136*$D$136</f>
        <v>0</v>
      </c>
      <c r="U136" s="176"/>
      <c r="V136" s="167">
        <f>$U$136*$D$136</f>
        <v>0</v>
      </c>
      <c r="W136" s="176">
        <v>1</v>
      </c>
      <c r="X136" s="167">
        <f>$W$136*$D$136</f>
        <v>0</v>
      </c>
      <c r="Y136" s="176"/>
      <c r="Z136" s="167">
        <f>$Y$136*$D$136</f>
        <v>0</v>
      </c>
      <c r="AA136" s="176"/>
      <c r="AB136" s="167">
        <f>$AA$136*$D$136</f>
        <v>0</v>
      </c>
      <c r="AF136" t="s">
        <v>1654</v>
      </c>
    </row>
    <row r="137" spans="1:32" ht="15" customHeight="1" thickBot="1">
      <c r="A137">
        <v>2</v>
      </c>
      <c r="B137" s="1005"/>
      <c r="C137" s="1006"/>
      <c r="D137" s="1075"/>
      <c r="E137" s="162">
        <f>$E$136</f>
        <v>0</v>
      </c>
      <c r="F137" s="163">
        <f>$F$136</f>
        <v>0</v>
      </c>
      <c r="G137" s="164">
        <f>$G$136+$E$137</f>
        <v>0</v>
      </c>
      <c r="H137" s="165">
        <f>$H$136+$F$137</f>
        <v>0</v>
      </c>
      <c r="I137" s="164">
        <f>$I$136+$G$137</f>
        <v>0</v>
      </c>
      <c r="J137" s="165">
        <f>$J$136+$H$137</f>
        <v>0</v>
      </c>
      <c r="K137" s="164">
        <f>$K$136+$I$137</f>
        <v>0</v>
      </c>
      <c r="L137" s="165">
        <f>$L$136+$J$137</f>
        <v>0</v>
      </c>
      <c r="M137" s="164">
        <f>$M$136+$K$137</f>
        <v>0</v>
      </c>
      <c r="N137" s="165">
        <f>$N$136+$L$137</f>
        <v>0</v>
      </c>
      <c r="O137" s="164">
        <f>$O$136+$M$137</f>
        <v>0</v>
      </c>
      <c r="P137" s="165">
        <f>$P$136+$N$137</f>
        <v>0</v>
      </c>
      <c r="Q137" s="164">
        <f>$Q$136+$O$137</f>
        <v>0</v>
      </c>
      <c r="R137" s="165">
        <f>$R$136+$P$137</f>
        <v>0</v>
      </c>
      <c r="S137" s="164">
        <f>$S$136+$Q$137</f>
        <v>0</v>
      </c>
      <c r="T137" s="165">
        <f>$T$136+$R$137</f>
        <v>0</v>
      </c>
      <c r="U137" s="164">
        <f>$U$136+$S$137</f>
        <v>0</v>
      </c>
      <c r="V137" s="165">
        <f>$V$136+$T$137</f>
        <v>0</v>
      </c>
      <c r="W137" s="164">
        <f>$W$136+$U$137</f>
        <v>1</v>
      </c>
      <c r="X137" s="165">
        <f>$X$136+$V$137</f>
        <v>0</v>
      </c>
      <c r="Y137" s="164">
        <f>$Y$136+$W$137</f>
        <v>1</v>
      </c>
      <c r="Z137" s="165">
        <f>$Z$136+$X$137</f>
        <v>0</v>
      </c>
      <c r="AA137" s="164">
        <f>$AA$136+$Y$137</f>
        <v>1</v>
      </c>
      <c r="AB137" s="165">
        <f>$AB$136+$Z$137</f>
        <v>0</v>
      </c>
    </row>
    <row r="138" spans="1:32" ht="15" customHeight="1" thickBot="1">
      <c r="A138">
        <v>1</v>
      </c>
      <c r="B138" s="1005" t="str">
        <f>'06.09-CABEAMENTO ESTRUTURADO'!$B$77</f>
        <v>07.07.100.02</v>
      </c>
      <c r="C138" s="1006" t="str">
        <f>'06.09-CABEAMENTO ESTRUTURADO'!$C$77</f>
        <v>PERFILADO PERFURADO SIMPLES 38X38CM, INCLUSIVE CURVAS E FIXAÇÃO- FORNECIMENTO E INSTALAÇÃO</v>
      </c>
      <c r="D138" s="1075">
        <f>'06.09-CABEAMENTO ESTRUTURADO'!$H$77</f>
        <v>0</v>
      </c>
      <c r="E138" s="175"/>
      <c r="F138" s="161">
        <f>$E$138*$D$138</f>
        <v>0</v>
      </c>
      <c r="G138" s="176"/>
      <c r="H138" s="167">
        <f>$G$138*$D$138</f>
        <v>0</v>
      </c>
      <c r="I138" s="176"/>
      <c r="J138" s="167">
        <f>$I$138*$D$138</f>
        <v>0</v>
      </c>
      <c r="K138" s="176"/>
      <c r="L138" s="167">
        <f>$K$138*$D$138</f>
        <v>0</v>
      </c>
      <c r="M138" s="176"/>
      <c r="N138" s="167">
        <f>$M$138*$D$138</f>
        <v>0</v>
      </c>
      <c r="O138" s="176"/>
      <c r="P138" s="167">
        <f>$O$138*$D$138</f>
        <v>0</v>
      </c>
      <c r="Q138" s="176"/>
      <c r="R138" s="167">
        <f>$Q$138*$D$138</f>
        <v>0</v>
      </c>
      <c r="S138" s="176"/>
      <c r="T138" s="167">
        <f>$S$138*$D$138</f>
        <v>0</v>
      </c>
      <c r="U138" s="176"/>
      <c r="V138" s="167">
        <f>$U$138*$D$138</f>
        <v>0</v>
      </c>
      <c r="W138" s="176">
        <v>1</v>
      </c>
      <c r="X138" s="167">
        <f>$W$138*$D$138</f>
        <v>0</v>
      </c>
      <c r="Y138" s="176"/>
      <c r="Z138" s="167">
        <f>$Y$138*$D$138</f>
        <v>0</v>
      </c>
      <c r="AA138" s="176"/>
      <c r="AB138" s="167">
        <f>$AA$138*$D$138</f>
        <v>0</v>
      </c>
      <c r="AF138" t="s">
        <v>1656</v>
      </c>
    </row>
    <row r="139" spans="1:32" ht="15" customHeight="1" thickBot="1">
      <c r="A139">
        <v>2</v>
      </c>
      <c r="B139" s="1005"/>
      <c r="C139" s="1006"/>
      <c r="D139" s="1075"/>
      <c r="E139" s="162">
        <f>$E$138</f>
        <v>0</v>
      </c>
      <c r="F139" s="163">
        <f>$F$138</f>
        <v>0</v>
      </c>
      <c r="G139" s="164">
        <f>$G$138+$E$139</f>
        <v>0</v>
      </c>
      <c r="H139" s="165">
        <f>$H$138+$F$139</f>
        <v>0</v>
      </c>
      <c r="I139" s="164">
        <f>$I$138+$G$139</f>
        <v>0</v>
      </c>
      <c r="J139" s="165">
        <f>$J$138+$H$139</f>
        <v>0</v>
      </c>
      <c r="K139" s="164">
        <f>$K$138+$I$139</f>
        <v>0</v>
      </c>
      <c r="L139" s="165">
        <f>$L$138+$J$139</f>
        <v>0</v>
      </c>
      <c r="M139" s="164">
        <f>$M$138+$K$139</f>
        <v>0</v>
      </c>
      <c r="N139" s="165">
        <f>$N$138+$L$139</f>
        <v>0</v>
      </c>
      <c r="O139" s="164">
        <f>$O$138+$M$139</f>
        <v>0</v>
      </c>
      <c r="P139" s="165">
        <f>$P$138+$N$139</f>
        <v>0</v>
      </c>
      <c r="Q139" s="164">
        <f>$Q$138+$O$139</f>
        <v>0</v>
      </c>
      <c r="R139" s="165">
        <f>$R$138+$P$139</f>
        <v>0</v>
      </c>
      <c r="S139" s="164">
        <f>$S$138+$Q$139</f>
        <v>0</v>
      </c>
      <c r="T139" s="165">
        <f>$T$138+$R$139</f>
        <v>0</v>
      </c>
      <c r="U139" s="164">
        <f>$U$138+$S$139</f>
        <v>0</v>
      </c>
      <c r="V139" s="165">
        <f>$V$138+$T$139</f>
        <v>0</v>
      </c>
      <c r="W139" s="164">
        <f>$W$138+$U$139</f>
        <v>1</v>
      </c>
      <c r="X139" s="165">
        <f>$X$138+$V$139</f>
        <v>0</v>
      </c>
      <c r="Y139" s="164">
        <f>$Y$138+$W$139</f>
        <v>1</v>
      </c>
      <c r="Z139" s="165">
        <f>$Z$138+$X$139</f>
        <v>0</v>
      </c>
      <c r="AA139" s="164">
        <f>$AA$138+$Y$139</f>
        <v>1</v>
      </c>
      <c r="AB139" s="165">
        <f>$AB$138+$Z$139</f>
        <v>0</v>
      </c>
    </row>
    <row r="140" spans="1:32" ht="15" customHeight="1" thickBot="1">
      <c r="A140">
        <v>1</v>
      </c>
      <c r="B140" s="1005" t="str">
        <f>'06.09-CABEAMENTO ESTRUTURADO'!$B$78</f>
        <v>07.07.100.03</v>
      </c>
      <c r="C140" s="1006" t="str">
        <f>'06.09-CABEAMENTO ESTRUTURADO'!$C$78</f>
        <v>CABO ELETRÔNICO CATEGORIA 6, INSTALADO EM EDIFICAÇÃO INSTITUCIONAL - FORNECIMENTO E INSTALAÇÃO. AF_08/2025</v>
      </c>
      <c r="D140" s="1075">
        <f>'06.09-CABEAMENTO ESTRUTURADO'!$H$78</f>
        <v>0</v>
      </c>
      <c r="E140" s="175"/>
      <c r="F140" s="161">
        <f>$E$140*$D$140</f>
        <v>0</v>
      </c>
      <c r="G140" s="176"/>
      <c r="H140" s="167">
        <f>$G$140*$D$140</f>
        <v>0</v>
      </c>
      <c r="I140" s="176"/>
      <c r="J140" s="167">
        <f>$I$140*$D$140</f>
        <v>0</v>
      </c>
      <c r="K140" s="176"/>
      <c r="L140" s="167">
        <f>$K$140*$D$140</f>
        <v>0</v>
      </c>
      <c r="M140" s="176"/>
      <c r="N140" s="167">
        <f>$M$140*$D$140</f>
        <v>0</v>
      </c>
      <c r="O140" s="176"/>
      <c r="P140" s="167">
        <f>$O$140*$D$140</f>
        <v>0</v>
      </c>
      <c r="Q140" s="176"/>
      <c r="R140" s="167">
        <f>$Q$140*$D$140</f>
        <v>0</v>
      </c>
      <c r="S140" s="176"/>
      <c r="T140" s="167">
        <f>$S$140*$D$140</f>
        <v>0</v>
      </c>
      <c r="U140" s="176"/>
      <c r="V140" s="167">
        <f>$U$140*$D$140</f>
        <v>0</v>
      </c>
      <c r="W140" s="176">
        <v>1</v>
      </c>
      <c r="X140" s="167">
        <f>$W$140*$D$140</f>
        <v>0</v>
      </c>
      <c r="Y140" s="176"/>
      <c r="Z140" s="167">
        <f>$Y$140*$D$140</f>
        <v>0</v>
      </c>
      <c r="AA140" s="176"/>
      <c r="AB140" s="167">
        <f>$AA$140*$D$140</f>
        <v>0</v>
      </c>
      <c r="AF140" t="s">
        <v>1658</v>
      </c>
    </row>
    <row r="141" spans="1:32" ht="15" customHeight="1" thickBot="1">
      <c r="A141">
        <v>2</v>
      </c>
      <c r="B141" s="1005"/>
      <c r="C141" s="1006"/>
      <c r="D141" s="1075"/>
      <c r="E141" s="162">
        <f>$E$140</f>
        <v>0</v>
      </c>
      <c r="F141" s="163">
        <f>$F$140</f>
        <v>0</v>
      </c>
      <c r="G141" s="164">
        <f>$G$140+$E$141</f>
        <v>0</v>
      </c>
      <c r="H141" s="165">
        <f>$H$140+$F$141</f>
        <v>0</v>
      </c>
      <c r="I141" s="164">
        <f>$I$140+$G$141</f>
        <v>0</v>
      </c>
      <c r="J141" s="165">
        <f>$J$140+$H$141</f>
        <v>0</v>
      </c>
      <c r="K141" s="164">
        <f>$K$140+$I$141</f>
        <v>0</v>
      </c>
      <c r="L141" s="165">
        <f>$L$140+$J$141</f>
        <v>0</v>
      </c>
      <c r="M141" s="164">
        <f>$M$140+$K$141</f>
        <v>0</v>
      </c>
      <c r="N141" s="165">
        <f>$N$140+$L$141</f>
        <v>0</v>
      </c>
      <c r="O141" s="164">
        <f>$O$140+$M$141</f>
        <v>0</v>
      </c>
      <c r="P141" s="165">
        <f>$P$140+$N$141</f>
        <v>0</v>
      </c>
      <c r="Q141" s="164">
        <f>$Q$140+$O$141</f>
        <v>0</v>
      </c>
      <c r="R141" s="165">
        <f>$R$140+$P$141</f>
        <v>0</v>
      </c>
      <c r="S141" s="164">
        <f>$S$140+$Q$141</f>
        <v>0</v>
      </c>
      <c r="T141" s="165">
        <f>$T$140+$R$141</f>
        <v>0</v>
      </c>
      <c r="U141" s="164">
        <f>$U$140+$S$141</f>
        <v>0</v>
      </c>
      <c r="V141" s="165">
        <f>$V$140+$T$141</f>
        <v>0</v>
      </c>
      <c r="W141" s="164">
        <f>$W$140+$U$141</f>
        <v>1</v>
      </c>
      <c r="X141" s="165">
        <f>$X$140+$V$141</f>
        <v>0</v>
      </c>
      <c r="Y141" s="164">
        <f>$Y$140+$W$141</f>
        <v>1</v>
      </c>
      <c r="Z141" s="165">
        <f>$Z$140+$X$141</f>
        <v>0</v>
      </c>
      <c r="AA141" s="164">
        <f>$AA$140+$Y$141</f>
        <v>1</v>
      </c>
      <c r="AB141" s="165">
        <f>$AB$140+$Z$141</f>
        <v>0</v>
      </c>
    </row>
    <row r="142" spans="1:32" ht="15" customHeight="1" thickBot="1">
      <c r="A142">
        <v>1</v>
      </c>
      <c r="B142" s="1005" t="str">
        <f>'06.09-CABEAMENTO ESTRUTURADO'!$B$79</f>
        <v>07.07.100.04</v>
      </c>
      <c r="C142" s="1006" t="str">
        <f>'06.09-CABEAMENTO ESTRUTURADO'!$C$79</f>
        <v>CABO DE FIBRA ÓPTICA, SM 6FO, INTERNO/EXTERNO, INSTALADO EM REDE INSTITUCIONAL</v>
      </c>
      <c r="D142" s="1075">
        <f>'06.09-CABEAMENTO ESTRUTURADO'!$H$79</f>
        <v>0</v>
      </c>
      <c r="E142" s="175"/>
      <c r="F142" s="161">
        <f>$E$142*$D$142</f>
        <v>0</v>
      </c>
      <c r="G142" s="176"/>
      <c r="H142" s="167">
        <f>$G$142*$D$142</f>
        <v>0</v>
      </c>
      <c r="I142" s="176"/>
      <c r="J142" s="167">
        <f>$I$142*$D$142</f>
        <v>0</v>
      </c>
      <c r="K142" s="176"/>
      <c r="L142" s="167">
        <f>$K$142*$D$142</f>
        <v>0</v>
      </c>
      <c r="M142" s="176"/>
      <c r="N142" s="167">
        <f>$M$142*$D$142</f>
        <v>0</v>
      </c>
      <c r="O142" s="176"/>
      <c r="P142" s="167">
        <f>$O$142*$D$142</f>
        <v>0</v>
      </c>
      <c r="Q142" s="176"/>
      <c r="R142" s="167">
        <f>$Q$142*$D$142</f>
        <v>0</v>
      </c>
      <c r="S142" s="176"/>
      <c r="T142" s="167">
        <f>$S$142*$D$142</f>
        <v>0</v>
      </c>
      <c r="U142" s="176"/>
      <c r="V142" s="167">
        <f>$U$142*$D$142</f>
        <v>0</v>
      </c>
      <c r="W142" s="176">
        <v>1</v>
      </c>
      <c r="X142" s="167">
        <f>$W$142*$D$142</f>
        <v>0</v>
      </c>
      <c r="Y142" s="176"/>
      <c r="Z142" s="167">
        <f>$Y$142*$D$142</f>
        <v>0</v>
      </c>
      <c r="AA142" s="176"/>
      <c r="AB142" s="167">
        <f>$AA$142*$D$142</f>
        <v>0</v>
      </c>
      <c r="AF142" t="s">
        <v>1660</v>
      </c>
    </row>
    <row r="143" spans="1:32" ht="15" customHeight="1" thickBot="1">
      <c r="A143">
        <v>2</v>
      </c>
      <c r="B143" s="1005"/>
      <c r="C143" s="1006"/>
      <c r="D143" s="1075"/>
      <c r="E143" s="162">
        <f>$E$142</f>
        <v>0</v>
      </c>
      <c r="F143" s="163">
        <f>$F$142</f>
        <v>0</v>
      </c>
      <c r="G143" s="164">
        <f>$G$142+$E$143</f>
        <v>0</v>
      </c>
      <c r="H143" s="165">
        <f>$H$142+$F$143</f>
        <v>0</v>
      </c>
      <c r="I143" s="164">
        <f>$I$142+$G$143</f>
        <v>0</v>
      </c>
      <c r="J143" s="165">
        <f>$J$142+$H$143</f>
        <v>0</v>
      </c>
      <c r="K143" s="164">
        <f>$K$142+$I$143</f>
        <v>0</v>
      </c>
      <c r="L143" s="165">
        <f>$L$142+$J$143</f>
        <v>0</v>
      </c>
      <c r="M143" s="164">
        <f>$M$142+$K$143</f>
        <v>0</v>
      </c>
      <c r="N143" s="165">
        <f>$N$142+$L$143</f>
        <v>0</v>
      </c>
      <c r="O143" s="164">
        <f>$O$142+$M$143</f>
        <v>0</v>
      </c>
      <c r="P143" s="165">
        <f>$P$142+$N$143</f>
        <v>0</v>
      </c>
      <c r="Q143" s="164">
        <f>$Q$142+$O$143</f>
        <v>0</v>
      </c>
      <c r="R143" s="165">
        <f>$R$142+$P$143</f>
        <v>0</v>
      </c>
      <c r="S143" s="164">
        <f>$S$142+$Q$143</f>
        <v>0</v>
      </c>
      <c r="T143" s="165">
        <f>$T$142+$R$143</f>
        <v>0</v>
      </c>
      <c r="U143" s="164">
        <f>$U$142+$S$143</f>
        <v>0</v>
      </c>
      <c r="V143" s="165">
        <f>$V$142+$T$143</f>
        <v>0</v>
      </c>
      <c r="W143" s="164">
        <f>$W$142+$U$143</f>
        <v>1</v>
      </c>
      <c r="X143" s="165">
        <f>$X$142+$V$143</f>
        <v>0</v>
      </c>
      <c r="Y143" s="164">
        <f>$Y$142+$W$143</f>
        <v>1</v>
      </c>
      <c r="Z143" s="165">
        <f>$Z$142+$X$143</f>
        <v>0</v>
      </c>
      <c r="AA143" s="164">
        <f>$AA$142+$Y$143</f>
        <v>1</v>
      </c>
      <c r="AB143" s="165">
        <f>$AB$142+$Z$143</f>
        <v>0</v>
      </c>
    </row>
    <row r="144" spans="1:32" ht="15" customHeight="1" thickBot="1">
      <c r="A144">
        <v>1</v>
      </c>
      <c r="B144" s="1005" t="str">
        <f>'06.09-CABEAMENTO ESTRUTURADO'!$B$80</f>
        <v>07.07.100.05</v>
      </c>
      <c r="C144" s="1006" t="str">
        <f>'06.09-CABEAMENTO ESTRUTURADO'!$C$80</f>
        <v>TOMADA DUPLA RJ-45 CAT 6, INSTALADA EM CONDULETE 4X2 3/4", INCLUSO CONDULETE, TAMPA E MÓDULOS RJ45 CAT6, FORNECIMENTO E INSTALAÇÃO</v>
      </c>
      <c r="D144" s="1075">
        <f>'06.09-CABEAMENTO ESTRUTURADO'!$H$80</f>
        <v>0</v>
      </c>
      <c r="E144" s="175"/>
      <c r="F144" s="161">
        <f>$E$144*$D$144</f>
        <v>0</v>
      </c>
      <c r="G144" s="176"/>
      <c r="H144" s="167">
        <f>$G$144*$D$144</f>
        <v>0</v>
      </c>
      <c r="I144" s="176"/>
      <c r="J144" s="167">
        <f>$I$144*$D$144</f>
        <v>0</v>
      </c>
      <c r="K144" s="176"/>
      <c r="L144" s="167">
        <f>$K$144*$D$144</f>
        <v>0</v>
      </c>
      <c r="M144" s="176"/>
      <c r="N144" s="167">
        <f>$M$144*$D$144</f>
        <v>0</v>
      </c>
      <c r="O144" s="176"/>
      <c r="P144" s="167">
        <f>$O$144*$D$144</f>
        <v>0</v>
      </c>
      <c r="Q144" s="176"/>
      <c r="R144" s="167">
        <f>$Q$144*$D$144</f>
        <v>0</v>
      </c>
      <c r="S144" s="176"/>
      <c r="T144" s="167">
        <f>$S$144*$D$144</f>
        <v>0</v>
      </c>
      <c r="U144" s="176"/>
      <c r="V144" s="167">
        <f>$U$144*$D$144</f>
        <v>0</v>
      </c>
      <c r="W144" s="176">
        <v>1</v>
      </c>
      <c r="X144" s="167">
        <f>$W$144*$D$144</f>
        <v>0</v>
      </c>
      <c r="Y144" s="176"/>
      <c r="Z144" s="167">
        <f>$Y$144*$D$144</f>
        <v>0</v>
      </c>
      <c r="AA144" s="176"/>
      <c r="AB144" s="167">
        <f>$AA$144*$D$144</f>
        <v>0</v>
      </c>
      <c r="AF144" t="s">
        <v>1662</v>
      </c>
    </row>
    <row r="145" spans="1:32" ht="15" customHeight="1" thickBot="1">
      <c r="A145">
        <v>2</v>
      </c>
      <c r="B145" s="1005"/>
      <c r="C145" s="1006"/>
      <c r="D145" s="1075"/>
      <c r="E145" s="162">
        <f>$E$144</f>
        <v>0</v>
      </c>
      <c r="F145" s="163">
        <f>$F$144</f>
        <v>0</v>
      </c>
      <c r="G145" s="164">
        <f>$G$144+$E$145</f>
        <v>0</v>
      </c>
      <c r="H145" s="165">
        <f>$H$144+$F$145</f>
        <v>0</v>
      </c>
      <c r="I145" s="164">
        <f>$I$144+$G$145</f>
        <v>0</v>
      </c>
      <c r="J145" s="165">
        <f>$J$144+$H$145</f>
        <v>0</v>
      </c>
      <c r="K145" s="164">
        <f>$K$144+$I$145</f>
        <v>0</v>
      </c>
      <c r="L145" s="165">
        <f>$L$144+$J$145</f>
        <v>0</v>
      </c>
      <c r="M145" s="164">
        <f>$M$144+$K$145</f>
        <v>0</v>
      </c>
      <c r="N145" s="165">
        <f>$N$144+$L$145</f>
        <v>0</v>
      </c>
      <c r="O145" s="164">
        <f>$O$144+$M$145</f>
        <v>0</v>
      </c>
      <c r="P145" s="165">
        <f>$P$144+$N$145</f>
        <v>0</v>
      </c>
      <c r="Q145" s="164">
        <f>$Q$144+$O$145</f>
        <v>0</v>
      </c>
      <c r="R145" s="165">
        <f>$R$144+$P$145</f>
        <v>0</v>
      </c>
      <c r="S145" s="164">
        <f>$S$144+$Q$145</f>
        <v>0</v>
      </c>
      <c r="T145" s="165">
        <f>$T$144+$R$145</f>
        <v>0</v>
      </c>
      <c r="U145" s="164">
        <f>$U$144+$S$145</f>
        <v>0</v>
      </c>
      <c r="V145" s="165">
        <f>$V$144+$T$145</f>
        <v>0</v>
      </c>
      <c r="W145" s="164">
        <f>$W$144+$U$145</f>
        <v>1</v>
      </c>
      <c r="X145" s="165">
        <f>$X$144+$V$145</f>
        <v>0</v>
      </c>
      <c r="Y145" s="164">
        <f>$Y$144+$W$145</f>
        <v>1</v>
      </c>
      <c r="Z145" s="165">
        <f>$Z$144+$X$145</f>
        <v>0</v>
      </c>
      <c r="AA145" s="164">
        <f>$AA$144+$Y$145</f>
        <v>1</v>
      </c>
      <c r="AB145" s="165">
        <f>$AB$144+$Z$145</f>
        <v>0</v>
      </c>
    </row>
    <row r="146" spans="1:32" ht="15" customHeight="1" thickBot="1">
      <c r="A146">
        <v>1</v>
      </c>
      <c r="B146" s="1005" t="str">
        <f>'06.09-CABEAMENTO ESTRUTURADO'!$B$81</f>
        <v>07.07.100.06</v>
      </c>
      <c r="C146" s="1006" t="str">
        <f>'06.09-CABEAMENTO ESTRUTURADO'!$C$81</f>
        <v>RACK DE PAREDE FECHADO DE 12 U EM CHAPA DE AÇO, 19", *570*MM, INCLUSIVE PROTETOR ELETRÔNICO COM 8 TOMADAS 10A - FORNECIMENTO E INSTALAÇÃO.</v>
      </c>
      <c r="D146" s="1075">
        <f>'06.09-CABEAMENTO ESTRUTURADO'!$H$81</f>
        <v>0</v>
      </c>
      <c r="E146" s="175"/>
      <c r="F146" s="161">
        <f>$E$146*$D$146</f>
        <v>0</v>
      </c>
      <c r="G146" s="176"/>
      <c r="H146" s="167">
        <f>$G$146*$D$146</f>
        <v>0</v>
      </c>
      <c r="I146" s="176"/>
      <c r="J146" s="167">
        <f>$I$146*$D$146</f>
        <v>0</v>
      </c>
      <c r="K146" s="176"/>
      <c r="L146" s="167">
        <f>$K$146*$D$146</f>
        <v>0</v>
      </c>
      <c r="M146" s="176"/>
      <c r="N146" s="167">
        <f>$M$146*$D$146</f>
        <v>0</v>
      </c>
      <c r="O146" s="176"/>
      <c r="P146" s="167">
        <f>$O$146*$D$146</f>
        <v>0</v>
      </c>
      <c r="Q146" s="176"/>
      <c r="R146" s="167">
        <f>$Q$146*$D$146</f>
        <v>0</v>
      </c>
      <c r="S146" s="176"/>
      <c r="T146" s="167">
        <f>$S$146*$D$146</f>
        <v>0</v>
      </c>
      <c r="U146" s="176"/>
      <c r="V146" s="167">
        <f>$U$146*$D$146</f>
        <v>0</v>
      </c>
      <c r="W146" s="176"/>
      <c r="X146" s="167">
        <f>$W$146*$D$146</f>
        <v>0</v>
      </c>
      <c r="Y146" s="176">
        <v>1</v>
      </c>
      <c r="Z146" s="167">
        <f>$Y$146*$D$146</f>
        <v>0</v>
      </c>
      <c r="AA146" s="176"/>
      <c r="AB146" s="167">
        <f>$AA$146*$D$146</f>
        <v>0</v>
      </c>
      <c r="AF146" t="s">
        <v>1664</v>
      </c>
    </row>
    <row r="147" spans="1:32" ht="15" customHeight="1" thickBot="1">
      <c r="A147">
        <v>2</v>
      </c>
      <c r="B147" s="1005"/>
      <c r="C147" s="1006"/>
      <c r="D147" s="1075"/>
      <c r="E147" s="162">
        <f>$E$146</f>
        <v>0</v>
      </c>
      <c r="F147" s="163">
        <f>$F$146</f>
        <v>0</v>
      </c>
      <c r="G147" s="164">
        <f>$G$146+$E$147</f>
        <v>0</v>
      </c>
      <c r="H147" s="165">
        <f>$H$146+$F$147</f>
        <v>0</v>
      </c>
      <c r="I147" s="164">
        <f>$I$146+$G$147</f>
        <v>0</v>
      </c>
      <c r="J147" s="165">
        <f>$J$146+$H$147</f>
        <v>0</v>
      </c>
      <c r="K147" s="164">
        <f>$K$146+$I$147</f>
        <v>0</v>
      </c>
      <c r="L147" s="165">
        <f>$L$146+$J$147</f>
        <v>0</v>
      </c>
      <c r="M147" s="164">
        <f>$M$146+$K$147</f>
        <v>0</v>
      </c>
      <c r="N147" s="165">
        <f>$N$146+$L$147</f>
        <v>0</v>
      </c>
      <c r="O147" s="164">
        <f>$O$146+$M$147</f>
        <v>0</v>
      </c>
      <c r="P147" s="165">
        <f>$P$146+$N$147</f>
        <v>0</v>
      </c>
      <c r="Q147" s="164">
        <f>$Q$146+$O$147</f>
        <v>0</v>
      </c>
      <c r="R147" s="165">
        <f>$R$146+$P$147</f>
        <v>0</v>
      </c>
      <c r="S147" s="164">
        <f>$S$146+$Q$147</f>
        <v>0</v>
      </c>
      <c r="T147" s="165">
        <f>$T$146+$R$147</f>
        <v>0</v>
      </c>
      <c r="U147" s="164">
        <f>$U$146+$S$147</f>
        <v>0</v>
      </c>
      <c r="V147" s="165">
        <f>$V$146+$T$147</f>
        <v>0</v>
      </c>
      <c r="W147" s="164">
        <f>$W$146+$U$147</f>
        <v>0</v>
      </c>
      <c r="X147" s="165">
        <f>$X$146+$V$147</f>
        <v>0</v>
      </c>
      <c r="Y147" s="164">
        <f>$Y$146+$W$147</f>
        <v>1</v>
      </c>
      <c r="Z147" s="165">
        <f>$Z$146+$X$147</f>
        <v>0</v>
      </c>
      <c r="AA147" s="164">
        <f>$AA$146+$Y$147</f>
        <v>1</v>
      </c>
      <c r="AB147" s="165">
        <f>$AB$146+$Z$147</f>
        <v>0</v>
      </c>
    </row>
    <row r="148" spans="1:32" ht="15" customHeight="1" thickBot="1">
      <c r="A148">
        <v>1</v>
      </c>
      <c r="B148" s="1005" t="str">
        <f>'06.09-CABEAMENTO ESTRUTURADO'!$B$82</f>
        <v>07.07.100.07</v>
      </c>
      <c r="C148" s="1006" t="str">
        <f>'06.09-CABEAMENTO ESTRUTURADO'!$C$82</f>
        <v>SWITCH 24 PORTAS - FORNECIMENTO E INSTALAÇÃO</v>
      </c>
      <c r="D148" s="1075">
        <f>'06.09-CABEAMENTO ESTRUTURADO'!$H$82</f>
        <v>0</v>
      </c>
      <c r="E148" s="175"/>
      <c r="F148" s="161">
        <f>$E$148*$D$148</f>
        <v>0</v>
      </c>
      <c r="G148" s="176"/>
      <c r="H148" s="167">
        <f>$G$148*$D$148</f>
        <v>0</v>
      </c>
      <c r="I148" s="176"/>
      <c r="J148" s="167">
        <f>$I$148*$D$148</f>
        <v>0</v>
      </c>
      <c r="K148" s="176"/>
      <c r="L148" s="167">
        <f>$K$148*$D$148</f>
        <v>0</v>
      </c>
      <c r="M148" s="176"/>
      <c r="N148" s="167">
        <f>$M$148*$D$148</f>
        <v>0</v>
      </c>
      <c r="O148" s="176"/>
      <c r="P148" s="167">
        <f>$O$148*$D$148</f>
        <v>0</v>
      </c>
      <c r="Q148" s="176"/>
      <c r="R148" s="167">
        <f>$Q$148*$D$148</f>
        <v>0</v>
      </c>
      <c r="S148" s="176"/>
      <c r="T148" s="167">
        <f>$S$148*$D$148</f>
        <v>0</v>
      </c>
      <c r="U148" s="176"/>
      <c r="V148" s="167">
        <f>$U$148*$D$148</f>
        <v>0</v>
      </c>
      <c r="W148" s="176"/>
      <c r="X148" s="167">
        <f>$W$148*$D$148</f>
        <v>0</v>
      </c>
      <c r="Y148" s="176">
        <v>1</v>
      </c>
      <c r="Z148" s="167">
        <f>$Y$148*$D$148</f>
        <v>0</v>
      </c>
      <c r="AA148" s="176"/>
      <c r="AB148" s="167">
        <f>$AA$148*$D$148</f>
        <v>0</v>
      </c>
      <c r="AF148" t="s">
        <v>1666</v>
      </c>
    </row>
    <row r="149" spans="1:32" ht="15" customHeight="1" thickBot="1">
      <c r="A149">
        <v>2</v>
      </c>
      <c r="B149" s="1005"/>
      <c r="C149" s="1006"/>
      <c r="D149" s="1075"/>
      <c r="E149" s="162">
        <f>$E$148</f>
        <v>0</v>
      </c>
      <c r="F149" s="163">
        <f>$F$148</f>
        <v>0</v>
      </c>
      <c r="G149" s="164">
        <f>$G$148+$E$149</f>
        <v>0</v>
      </c>
      <c r="H149" s="165">
        <f>$H$148+$F$149</f>
        <v>0</v>
      </c>
      <c r="I149" s="164">
        <f>$I$148+$G$149</f>
        <v>0</v>
      </c>
      <c r="J149" s="165">
        <f>$J$148+$H$149</f>
        <v>0</v>
      </c>
      <c r="K149" s="164">
        <f>$K$148+$I$149</f>
        <v>0</v>
      </c>
      <c r="L149" s="165">
        <f>$L$148+$J$149</f>
        <v>0</v>
      </c>
      <c r="M149" s="164">
        <f>$M$148+$K$149</f>
        <v>0</v>
      </c>
      <c r="N149" s="165">
        <f>$N$148+$L$149</f>
        <v>0</v>
      </c>
      <c r="O149" s="164">
        <f>$O$148+$M$149</f>
        <v>0</v>
      </c>
      <c r="P149" s="165">
        <f>$P$148+$N$149</f>
        <v>0</v>
      </c>
      <c r="Q149" s="164">
        <f>$Q$148+$O$149</f>
        <v>0</v>
      </c>
      <c r="R149" s="165">
        <f>$R$148+$P$149</f>
        <v>0</v>
      </c>
      <c r="S149" s="164">
        <f>$S$148+$Q$149</f>
        <v>0</v>
      </c>
      <c r="T149" s="165">
        <f>$T$148+$R$149</f>
        <v>0</v>
      </c>
      <c r="U149" s="164">
        <f>$U$148+$S$149</f>
        <v>0</v>
      </c>
      <c r="V149" s="165">
        <f>$V$148+$T$149</f>
        <v>0</v>
      </c>
      <c r="W149" s="164">
        <f>$W$148+$U$149</f>
        <v>0</v>
      </c>
      <c r="X149" s="165">
        <f>$X$148+$V$149</f>
        <v>0</v>
      </c>
      <c r="Y149" s="164">
        <f>$Y$148+$W$149</f>
        <v>1</v>
      </c>
      <c r="Z149" s="165">
        <f>$Z$148+$X$149</f>
        <v>0</v>
      </c>
      <c r="AA149" s="164">
        <f>$AA$148+$Y$149</f>
        <v>1</v>
      </c>
      <c r="AB149" s="165">
        <f>$AB$148+$Z$149</f>
        <v>0</v>
      </c>
    </row>
    <row r="150" spans="1:32" ht="15" customHeight="1" thickBot="1">
      <c r="A150">
        <v>1</v>
      </c>
      <c r="B150" s="1005" t="str">
        <f>'06.09-CABEAMENTO ESTRUTURADO'!$B$83</f>
        <v>07.07.100.08</v>
      </c>
      <c r="C150" s="1006" t="str">
        <f>'06.09-CABEAMENTO ESTRUTURADO'!$C$83</f>
        <v>PATCH PANEL 24 PORTAS, CATEGORIA 6 - FORNECIMENTO E INSTALAÇÃO. AF_08/2025</v>
      </c>
      <c r="D150" s="1075">
        <f>'06.09-CABEAMENTO ESTRUTURADO'!$H$83</f>
        <v>0</v>
      </c>
      <c r="E150" s="175"/>
      <c r="F150" s="161">
        <f>$E$150*$D$150</f>
        <v>0</v>
      </c>
      <c r="G150" s="176"/>
      <c r="H150" s="167">
        <f>$G$150*$D$150</f>
        <v>0</v>
      </c>
      <c r="I150" s="176"/>
      <c r="J150" s="167">
        <f>$I$150*$D$150</f>
        <v>0</v>
      </c>
      <c r="K150" s="176"/>
      <c r="L150" s="167">
        <f>$K$150*$D$150</f>
        <v>0</v>
      </c>
      <c r="M150" s="176"/>
      <c r="N150" s="167">
        <f>$M$150*$D$150</f>
        <v>0</v>
      </c>
      <c r="O150" s="176"/>
      <c r="P150" s="167">
        <f>$O$150*$D$150</f>
        <v>0</v>
      </c>
      <c r="Q150" s="176"/>
      <c r="R150" s="167">
        <f>$Q$150*$D$150</f>
        <v>0</v>
      </c>
      <c r="S150" s="176"/>
      <c r="T150" s="167">
        <f>$S$150*$D$150</f>
        <v>0</v>
      </c>
      <c r="U150" s="176"/>
      <c r="V150" s="167">
        <f>$U$150*$D$150</f>
        <v>0</v>
      </c>
      <c r="W150" s="176">
        <v>1</v>
      </c>
      <c r="X150" s="167">
        <f>$W$150*$D$150</f>
        <v>0</v>
      </c>
      <c r="Y150" s="176"/>
      <c r="Z150" s="167">
        <f>$Y$150*$D$150</f>
        <v>0</v>
      </c>
      <c r="AA150" s="176"/>
      <c r="AB150" s="167">
        <f>$AA$150*$D$150</f>
        <v>0</v>
      </c>
      <c r="AF150" t="s">
        <v>1668</v>
      </c>
    </row>
    <row r="151" spans="1:32" ht="15" customHeight="1" thickBot="1">
      <c r="A151">
        <v>2</v>
      </c>
      <c r="B151" s="1005"/>
      <c r="C151" s="1006"/>
      <c r="D151" s="1075"/>
      <c r="E151" s="162">
        <f>$E$150</f>
        <v>0</v>
      </c>
      <c r="F151" s="163">
        <f>$F$150</f>
        <v>0</v>
      </c>
      <c r="G151" s="164">
        <f>$G$150+$E$151</f>
        <v>0</v>
      </c>
      <c r="H151" s="165">
        <f>$H$150+$F$151</f>
        <v>0</v>
      </c>
      <c r="I151" s="164">
        <f>$I$150+$G$151</f>
        <v>0</v>
      </c>
      <c r="J151" s="165">
        <f>$J$150+$H$151</f>
        <v>0</v>
      </c>
      <c r="K151" s="164">
        <f>$K$150+$I$151</f>
        <v>0</v>
      </c>
      <c r="L151" s="165">
        <f>$L$150+$J$151</f>
        <v>0</v>
      </c>
      <c r="M151" s="164">
        <f>$M$150+$K$151</f>
        <v>0</v>
      </c>
      <c r="N151" s="165">
        <f>$N$150+$L$151</f>
        <v>0</v>
      </c>
      <c r="O151" s="164">
        <f>$O$150+$M$151</f>
        <v>0</v>
      </c>
      <c r="P151" s="165">
        <f>$P$150+$N$151</f>
        <v>0</v>
      </c>
      <c r="Q151" s="164">
        <f>$Q$150+$O$151</f>
        <v>0</v>
      </c>
      <c r="R151" s="165">
        <f>$R$150+$P$151</f>
        <v>0</v>
      </c>
      <c r="S151" s="164">
        <f>$S$150+$Q$151</f>
        <v>0</v>
      </c>
      <c r="T151" s="165">
        <f>$T$150+$R$151</f>
        <v>0</v>
      </c>
      <c r="U151" s="164">
        <f>$U$150+$S$151</f>
        <v>0</v>
      </c>
      <c r="V151" s="165">
        <f>$V$150+$T$151</f>
        <v>0</v>
      </c>
      <c r="W151" s="164">
        <f>$W$150+$U$151</f>
        <v>1</v>
      </c>
      <c r="X151" s="165">
        <f>$X$150+$V$151</f>
        <v>0</v>
      </c>
      <c r="Y151" s="164">
        <f>$Y$150+$W$151</f>
        <v>1</v>
      </c>
      <c r="Z151" s="165">
        <f>$Z$150+$X$151</f>
        <v>0</v>
      </c>
      <c r="AA151" s="164">
        <f>$AA$150+$Y$151</f>
        <v>1</v>
      </c>
      <c r="AB151" s="165">
        <f>$AB$150+$Z$151</f>
        <v>0</v>
      </c>
    </row>
    <row r="152" spans="1:32" ht="15" customHeight="1" thickBot="1">
      <c r="B152" s="76" t="str">
        <f>'06.09-CABEAMENTO ESTRUTURADO'!$B$84</f>
        <v>07.08.000</v>
      </c>
      <c r="C152" s="40" t="str">
        <f>'06.09-CABEAMENTO ESTRUTURADO'!$C$84</f>
        <v>BLOCO O</v>
      </c>
      <c r="D152" s="106">
        <f>'06.09-CABEAMENTO ESTRUTURADO'!$H$84</f>
        <v>0</v>
      </c>
      <c r="E152" s="177"/>
      <c r="F152" s="178"/>
      <c r="G152" s="179"/>
      <c r="H152" s="180"/>
      <c r="I152" s="179"/>
      <c r="J152" s="180"/>
      <c r="K152" s="179"/>
      <c r="L152" s="180"/>
      <c r="M152" s="179"/>
      <c r="N152" s="180"/>
      <c r="O152" s="179"/>
      <c r="P152" s="180"/>
      <c r="Q152" s="179"/>
      <c r="R152" s="180"/>
      <c r="S152" s="179"/>
      <c r="T152" s="180"/>
      <c r="U152" s="179"/>
      <c r="V152" s="180"/>
      <c r="W152" s="179"/>
      <c r="X152" s="180"/>
      <c r="Y152" s="179"/>
      <c r="Z152" s="180"/>
      <c r="AA152" s="179"/>
      <c r="AB152" s="180"/>
      <c r="AF152" s="200" t="s">
        <v>1670</v>
      </c>
    </row>
    <row r="153" spans="1:32" ht="15" customHeight="1" thickBot="1">
      <c r="A153">
        <v>1</v>
      </c>
      <c r="B153" s="1005" t="str">
        <f>'06.09-CABEAMENTO ESTRUTURADO'!$B$85</f>
        <v>07.08.100.01</v>
      </c>
      <c r="C153" s="1006" t="str">
        <f>'06.09-CABEAMENTO ESTRUTURADO'!$C$85</f>
        <v>ELETRODUTO RIGIDO, EM AÇO GALVANIZADO, TIPO PESADO, ESPESSURA DA PAREDE =&gt; 1,5MM, DN = 3/4", FORNECIMENTO E INSTALAÇÃO</v>
      </c>
      <c r="D153" s="1075">
        <f>'06.09-CABEAMENTO ESTRUTURADO'!$H$85</f>
        <v>0</v>
      </c>
      <c r="E153" s="175"/>
      <c r="F153" s="161">
        <f>$E$153*$D$153</f>
        <v>0</v>
      </c>
      <c r="G153" s="176"/>
      <c r="H153" s="167">
        <f>$G$153*$D$153</f>
        <v>0</v>
      </c>
      <c r="I153" s="176"/>
      <c r="J153" s="167">
        <f>$I$153*$D$153</f>
        <v>0</v>
      </c>
      <c r="K153" s="176"/>
      <c r="L153" s="167">
        <f>$K$153*$D$153</f>
        <v>0</v>
      </c>
      <c r="M153" s="176"/>
      <c r="N153" s="167">
        <f>$M$153*$D$153</f>
        <v>0</v>
      </c>
      <c r="O153" s="176"/>
      <c r="P153" s="167">
        <f>$O$153*$D$153</f>
        <v>0</v>
      </c>
      <c r="Q153" s="176"/>
      <c r="R153" s="167">
        <f>$Q$153*$D$153</f>
        <v>0</v>
      </c>
      <c r="S153" s="176"/>
      <c r="T153" s="167">
        <f>$S$153*$D$153</f>
        <v>0</v>
      </c>
      <c r="U153" s="176"/>
      <c r="V153" s="167">
        <f>$U$153*$D$153</f>
        <v>0</v>
      </c>
      <c r="W153" s="176"/>
      <c r="X153" s="167">
        <f>$W$153*$D$153</f>
        <v>0</v>
      </c>
      <c r="Y153" s="176">
        <v>1</v>
      </c>
      <c r="Z153" s="167">
        <f>$Y$153*$D$153</f>
        <v>0</v>
      </c>
      <c r="AA153" s="176"/>
      <c r="AB153" s="167">
        <f>$AA$153*$D$153</f>
        <v>0</v>
      </c>
      <c r="AF153" t="s">
        <v>1672</v>
      </c>
    </row>
    <row r="154" spans="1:32" ht="15" customHeight="1" thickBot="1">
      <c r="A154">
        <v>2</v>
      </c>
      <c r="B154" s="1005"/>
      <c r="C154" s="1006"/>
      <c r="D154" s="1075"/>
      <c r="E154" s="162">
        <f>$E$153</f>
        <v>0</v>
      </c>
      <c r="F154" s="163">
        <f>$F$153</f>
        <v>0</v>
      </c>
      <c r="G154" s="164">
        <f>$G$153+$E$154</f>
        <v>0</v>
      </c>
      <c r="H154" s="165">
        <f>$H$153+$F$154</f>
        <v>0</v>
      </c>
      <c r="I154" s="164">
        <f>$I$153+$G$154</f>
        <v>0</v>
      </c>
      <c r="J154" s="165">
        <f>$J$153+$H$154</f>
        <v>0</v>
      </c>
      <c r="K154" s="164">
        <f>$K$153+$I$154</f>
        <v>0</v>
      </c>
      <c r="L154" s="165">
        <f>$L$153+$J$154</f>
        <v>0</v>
      </c>
      <c r="M154" s="164">
        <f>$M$153+$K$154</f>
        <v>0</v>
      </c>
      <c r="N154" s="165">
        <f>$N$153+$L$154</f>
        <v>0</v>
      </c>
      <c r="O154" s="164">
        <f>$O$153+$M$154</f>
        <v>0</v>
      </c>
      <c r="P154" s="165">
        <f>$P$153+$N$154</f>
        <v>0</v>
      </c>
      <c r="Q154" s="164">
        <f>$Q$153+$O$154</f>
        <v>0</v>
      </c>
      <c r="R154" s="165">
        <f>$R$153+$P$154</f>
        <v>0</v>
      </c>
      <c r="S154" s="164">
        <f>$S$153+$Q$154</f>
        <v>0</v>
      </c>
      <c r="T154" s="165">
        <f>$T$153+$R$154</f>
        <v>0</v>
      </c>
      <c r="U154" s="164">
        <f>$U$153+$S$154</f>
        <v>0</v>
      </c>
      <c r="V154" s="165">
        <f>$V$153+$T$154</f>
        <v>0</v>
      </c>
      <c r="W154" s="164">
        <f>$W$153+$U$154</f>
        <v>0</v>
      </c>
      <c r="X154" s="165">
        <f>$X$153+$V$154</f>
        <v>0</v>
      </c>
      <c r="Y154" s="164">
        <f>$Y$153+$W$154</f>
        <v>1</v>
      </c>
      <c r="Z154" s="165">
        <f>$Z$153+$X$154</f>
        <v>0</v>
      </c>
      <c r="AA154" s="164">
        <f>$AA$153+$Y$154</f>
        <v>1</v>
      </c>
      <c r="AB154" s="165">
        <f>$AB$153+$Z$154</f>
        <v>0</v>
      </c>
    </row>
    <row r="155" spans="1:32" ht="15" customHeight="1" thickBot="1">
      <c r="A155">
        <v>1</v>
      </c>
      <c r="B155" s="1005" t="str">
        <f>'06.09-CABEAMENTO ESTRUTURADO'!$B$86</f>
        <v>07.08.100.02</v>
      </c>
      <c r="C155" s="1006" t="str">
        <f>'06.09-CABEAMENTO ESTRUTURADO'!$C$86</f>
        <v>PERFILADO PERFURADO SIMPLES 38X38CM, INCLUSIVE CURVAS E FIXAÇÃO- FORNECIMENTO E INSTALAÇÃO</v>
      </c>
      <c r="D155" s="1075">
        <f>'06.09-CABEAMENTO ESTRUTURADO'!$H$86</f>
        <v>0</v>
      </c>
      <c r="E155" s="175"/>
      <c r="F155" s="161">
        <f>$E$155*$D$155</f>
        <v>0</v>
      </c>
      <c r="G155" s="176"/>
      <c r="H155" s="167">
        <f>$G$155*$D$155</f>
        <v>0</v>
      </c>
      <c r="I155" s="176"/>
      <c r="J155" s="167">
        <f>$I$155*$D$155</f>
        <v>0</v>
      </c>
      <c r="K155" s="176"/>
      <c r="L155" s="167">
        <f>$K$155*$D$155</f>
        <v>0</v>
      </c>
      <c r="M155" s="176"/>
      <c r="N155" s="167">
        <f>$M$155*$D$155</f>
        <v>0</v>
      </c>
      <c r="O155" s="176"/>
      <c r="P155" s="167">
        <f>$O$155*$D$155</f>
        <v>0</v>
      </c>
      <c r="Q155" s="176"/>
      <c r="R155" s="167">
        <f>$Q$155*$D$155</f>
        <v>0</v>
      </c>
      <c r="S155" s="176"/>
      <c r="T155" s="167">
        <f>$S$155*$D$155</f>
        <v>0</v>
      </c>
      <c r="U155" s="176"/>
      <c r="V155" s="167">
        <f>$U$155*$D$155</f>
        <v>0</v>
      </c>
      <c r="W155" s="176"/>
      <c r="X155" s="167">
        <f>$W$155*$D$155</f>
        <v>0</v>
      </c>
      <c r="Y155" s="176">
        <v>1</v>
      </c>
      <c r="Z155" s="167">
        <f>$Y$155*$D$155</f>
        <v>0</v>
      </c>
      <c r="AA155" s="176"/>
      <c r="AB155" s="167">
        <f>$AA$155*$D$155</f>
        <v>0</v>
      </c>
      <c r="AF155" t="s">
        <v>1674</v>
      </c>
    </row>
    <row r="156" spans="1:32" ht="15" customHeight="1" thickBot="1">
      <c r="A156">
        <v>2</v>
      </c>
      <c r="B156" s="1005"/>
      <c r="C156" s="1006"/>
      <c r="D156" s="1075"/>
      <c r="E156" s="162">
        <f>$E$155</f>
        <v>0</v>
      </c>
      <c r="F156" s="163">
        <f>$F$155</f>
        <v>0</v>
      </c>
      <c r="G156" s="164">
        <f>$G$155+$E$156</f>
        <v>0</v>
      </c>
      <c r="H156" s="165">
        <f>$H$155+$F$156</f>
        <v>0</v>
      </c>
      <c r="I156" s="164">
        <f>$I$155+$G$156</f>
        <v>0</v>
      </c>
      <c r="J156" s="165">
        <f>$J$155+$H$156</f>
        <v>0</v>
      </c>
      <c r="K156" s="164">
        <f>$K$155+$I$156</f>
        <v>0</v>
      </c>
      <c r="L156" s="165">
        <f>$L$155+$J$156</f>
        <v>0</v>
      </c>
      <c r="M156" s="164">
        <f>$M$155+$K$156</f>
        <v>0</v>
      </c>
      <c r="N156" s="165">
        <f>$N$155+$L$156</f>
        <v>0</v>
      </c>
      <c r="O156" s="164">
        <f>$O$155+$M$156</f>
        <v>0</v>
      </c>
      <c r="P156" s="165">
        <f>$P$155+$N$156</f>
        <v>0</v>
      </c>
      <c r="Q156" s="164">
        <f>$Q$155+$O$156</f>
        <v>0</v>
      </c>
      <c r="R156" s="165">
        <f>$R$155+$P$156</f>
        <v>0</v>
      </c>
      <c r="S156" s="164">
        <f>$S$155+$Q$156</f>
        <v>0</v>
      </c>
      <c r="T156" s="165">
        <f>$T$155+$R$156</f>
        <v>0</v>
      </c>
      <c r="U156" s="164">
        <f>$U$155+$S$156</f>
        <v>0</v>
      </c>
      <c r="V156" s="165">
        <f>$V$155+$T$156</f>
        <v>0</v>
      </c>
      <c r="W156" s="164">
        <f>$W$155+$U$156</f>
        <v>0</v>
      </c>
      <c r="X156" s="165">
        <f>$X$155+$V$156</f>
        <v>0</v>
      </c>
      <c r="Y156" s="164">
        <f>$Y$155+$W$156</f>
        <v>1</v>
      </c>
      <c r="Z156" s="165">
        <f>$Z$155+$X$156</f>
        <v>0</v>
      </c>
      <c r="AA156" s="164">
        <f>$AA$155+$Y$156</f>
        <v>1</v>
      </c>
      <c r="AB156" s="165">
        <f>$AB$155+$Z$156</f>
        <v>0</v>
      </c>
    </row>
    <row r="157" spans="1:32" ht="15" customHeight="1" thickBot="1">
      <c r="A157">
        <v>1</v>
      </c>
      <c r="B157" s="1005" t="str">
        <f>'06.09-CABEAMENTO ESTRUTURADO'!$B$87</f>
        <v>07.08.100.03</v>
      </c>
      <c r="C157" s="1006" t="str">
        <f>'06.09-CABEAMENTO ESTRUTURADO'!$C$87</f>
        <v>CABO ELETRÔNICO CATEGORIA 6, INSTALADO EM EDIFICAÇÃO INSTITUCIONAL - FORNECIMENTO E INSTALAÇÃO. AF_08/2025</v>
      </c>
      <c r="D157" s="1075">
        <f>'06.09-CABEAMENTO ESTRUTURADO'!$H$87</f>
        <v>0</v>
      </c>
      <c r="E157" s="175"/>
      <c r="F157" s="161">
        <f>$E$157*$D$157</f>
        <v>0</v>
      </c>
      <c r="G157" s="176"/>
      <c r="H157" s="167">
        <f>$G$157*$D$157</f>
        <v>0</v>
      </c>
      <c r="I157" s="176"/>
      <c r="J157" s="167">
        <f>$I$157*$D$157</f>
        <v>0</v>
      </c>
      <c r="K157" s="176"/>
      <c r="L157" s="167">
        <f>$K$157*$D$157</f>
        <v>0</v>
      </c>
      <c r="M157" s="176"/>
      <c r="N157" s="167">
        <f>$M$157*$D$157</f>
        <v>0</v>
      </c>
      <c r="O157" s="176"/>
      <c r="P157" s="167">
        <f>$O$157*$D$157</f>
        <v>0</v>
      </c>
      <c r="Q157" s="176"/>
      <c r="R157" s="167">
        <f>$Q$157*$D$157</f>
        <v>0</v>
      </c>
      <c r="S157" s="176"/>
      <c r="T157" s="167">
        <f>$S$157*$D$157</f>
        <v>0</v>
      </c>
      <c r="U157" s="176"/>
      <c r="V157" s="167">
        <f>$U$157*$D$157</f>
        <v>0</v>
      </c>
      <c r="W157" s="176"/>
      <c r="X157" s="167">
        <f>$W$157*$D$157</f>
        <v>0</v>
      </c>
      <c r="Y157" s="176">
        <v>1</v>
      </c>
      <c r="Z157" s="167">
        <f>$Y$157*$D$157</f>
        <v>0</v>
      </c>
      <c r="AA157" s="176"/>
      <c r="AB157" s="167">
        <f>$AA$157*$D$157</f>
        <v>0</v>
      </c>
      <c r="AF157" t="s">
        <v>1676</v>
      </c>
    </row>
    <row r="158" spans="1:32" ht="15" customHeight="1" thickBot="1">
      <c r="A158">
        <v>2</v>
      </c>
      <c r="B158" s="1005"/>
      <c r="C158" s="1006"/>
      <c r="D158" s="1075"/>
      <c r="E158" s="162">
        <f>$E$157</f>
        <v>0</v>
      </c>
      <c r="F158" s="163">
        <f>$F$157</f>
        <v>0</v>
      </c>
      <c r="G158" s="164">
        <f>$G$157+$E$158</f>
        <v>0</v>
      </c>
      <c r="H158" s="165">
        <f>$H$157+$F$158</f>
        <v>0</v>
      </c>
      <c r="I158" s="164">
        <f>$I$157+$G$158</f>
        <v>0</v>
      </c>
      <c r="J158" s="165">
        <f>$J$157+$H$158</f>
        <v>0</v>
      </c>
      <c r="K158" s="164">
        <f>$K$157+$I$158</f>
        <v>0</v>
      </c>
      <c r="L158" s="165">
        <f>$L$157+$J$158</f>
        <v>0</v>
      </c>
      <c r="M158" s="164">
        <f>$M$157+$K$158</f>
        <v>0</v>
      </c>
      <c r="N158" s="165">
        <f>$N$157+$L$158</f>
        <v>0</v>
      </c>
      <c r="O158" s="164">
        <f>$O$157+$M$158</f>
        <v>0</v>
      </c>
      <c r="P158" s="165">
        <f>$P$157+$N$158</f>
        <v>0</v>
      </c>
      <c r="Q158" s="164">
        <f>$Q$157+$O$158</f>
        <v>0</v>
      </c>
      <c r="R158" s="165">
        <f>$R$157+$P$158</f>
        <v>0</v>
      </c>
      <c r="S158" s="164">
        <f>$S$157+$Q$158</f>
        <v>0</v>
      </c>
      <c r="T158" s="165">
        <f>$T$157+$R$158</f>
        <v>0</v>
      </c>
      <c r="U158" s="164">
        <f>$U$157+$S$158</f>
        <v>0</v>
      </c>
      <c r="V158" s="165">
        <f>$V$157+$T$158</f>
        <v>0</v>
      </c>
      <c r="W158" s="164">
        <f>$W$157+$U$158</f>
        <v>0</v>
      </c>
      <c r="X158" s="165">
        <f>$X$157+$V$158</f>
        <v>0</v>
      </c>
      <c r="Y158" s="164">
        <f>$Y$157+$W$158</f>
        <v>1</v>
      </c>
      <c r="Z158" s="165">
        <f>$Z$157+$X$158</f>
        <v>0</v>
      </c>
      <c r="AA158" s="164">
        <f>$AA$157+$Y$158</f>
        <v>1</v>
      </c>
      <c r="AB158" s="165">
        <f>$AB$157+$Z$158</f>
        <v>0</v>
      </c>
    </row>
    <row r="159" spans="1:32" ht="15" customHeight="1" thickBot="1">
      <c r="A159">
        <v>1</v>
      </c>
      <c r="B159" s="1005" t="str">
        <f>'06.09-CABEAMENTO ESTRUTURADO'!$B$88</f>
        <v>07.08.100.04</v>
      </c>
      <c r="C159" s="1006" t="str">
        <f>'06.09-CABEAMENTO ESTRUTURADO'!$C$88</f>
        <v>CABO DE FIBRA ÓPTICA, SM 6FO, INTERNO/EXTERNO, INSTALADO EM REDE INSTITUCIONAL</v>
      </c>
      <c r="D159" s="1075">
        <f>'06.09-CABEAMENTO ESTRUTURADO'!$H$88</f>
        <v>0</v>
      </c>
      <c r="E159" s="175"/>
      <c r="F159" s="161">
        <f>$E$159*$D$159</f>
        <v>0</v>
      </c>
      <c r="G159" s="176"/>
      <c r="H159" s="167">
        <f>$G$159*$D$159</f>
        <v>0</v>
      </c>
      <c r="I159" s="176"/>
      <c r="J159" s="167">
        <f>$I$159*$D$159</f>
        <v>0</v>
      </c>
      <c r="K159" s="176"/>
      <c r="L159" s="167">
        <f>$K$159*$D$159</f>
        <v>0</v>
      </c>
      <c r="M159" s="176"/>
      <c r="N159" s="167">
        <f>$M$159*$D$159</f>
        <v>0</v>
      </c>
      <c r="O159" s="176"/>
      <c r="P159" s="167">
        <f>$O$159*$D$159</f>
        <v>0</v>
      </c>
      <c r="Q159" s="176"/>
      <c r="R159" s="167">
        <f>$Q$159*$D$159</f>
        <v>0</v>
      </c>
      <c r="S159" s="176"/>
      <c r="T159" s="167">
        <f>$S$159*$D$159</f>
        <v>0</v>
      </c>
      <c r="U159" s="176"/>
      <c r="V159" s="167">
        <f>$U$159*$D$159</f>
        <v>0</v>
      </c>
      <c r="W159" s="176"/>
      <c r="X159" s="167">
        <f>$W$159*$D$159</f>
        <v>0</v>
      </c>
      <c r="Y159" s="176">
        <v>1</v>
      </c>
      <c r="Z159" s="167">
        <f>$Y$159*$D$159</f>
        <v>0</v>
      </c>
      <c r="AA159" s="176"/>
      <c r="AB159" s="167">
        <f>$AA$159*$D$159</f>
        <v>0</v>
      </c>
      <c r="AF159" t="s">
        <v>1678</v>
      </c>
    </row>
    <row r="160" spans="1:32" ht="15" customHeight="1" thickBot="1">
      <c r="A160">
        <v>2</v>
      </c>
      <c r="B160" s="1005"/>
      <c r="C160" s="1006"/>
      <c r="D160" s="1075"/>
      <c r="E160" s="162">
        <f>$E$159</f>
        <v>0</v>
      </c>
      <c r="F160" s="163">
        <f>$F$159</f>
        <v>0</v>
      </c>
      <c r="G160" s="164">
        <f>$G$159+$E$160</f>
        <v>0</v>
      </c>
      <c r="H160" s="165">
        <f>$H$159+$F$160</f>
        <v>0</v>
      </c>
      <c r="I160" s="164">
        <f>$I$159+$G$160</f>
        <v>0</v>
      </c>
      <c r="J160" s="165">
        <f>$J$159+$H$160</f>
        <v>0</v>
      </c>
      <c r="K160" s="164">
        <f>$K$159+$I$160</f>
        <v>0</v>
      </c>
      <c r="L160" s="165">
        <f>$L$159+$J$160</f>
        <v>0</v>
      </c>
      <c r="M160" s="164">
        <f>$M$159+$K$160</f>
        <v>0</v>
      </c>
      <c r="N160" s="165">
        <f>$N$159+$L$160</f>
        <v>0</v>
      </c>
      <c r="O160" s="164">
        <f>$O$159+$M$160</f>
        <v>0</v>
      </c>
      <c r="P160" s="165">
        <f>$P$159+$N$160</f>
        <v>0</v>
      </c>
      <c r="Q160" s="164">
        <f>$Q$159+$O$160</f>
        <v>0</v>
      </c>
      <c r="R160" s="165">
        <f>$R$159+$P$160</f>
        <v>0</v>
      </c>
      <c r="S160" s="164">
        <f>$S$159+$Q$160</f>
        <v>0</v>
      </c>
      <c r="T160" s="165">
        <f>$T$159+$R$160</f>
        <v>0</v>
      </c>
      <c r="U160" s="164">
        <f>$U$159+$S$160</f>
        <v>0</v>
      </c>
      <c r="V160" s="165">
        <f>$V$159+$T$160</f>
        <v>0</v>
      </c>
      <c r="W160" s="164">
        <f>$W$159+$U$160</f>
        <v>0</v>
      </c>
      <c r="X160" s="165">
        <f>$X$159+$V$160</f>
        <v>0</v>
      </c>
      <c r="Y160" s="164">
        <f>$Y$159+$W$160</f>
        <v>1</v>
      </c>
      <c r="Z160" s="165">
        <f>$Z$159+$X$160</f>
        <v>0</v>
      </c>
      <c r="AA160" s="164">
        <f>$AA$159+$Y$160</f>
        <v>1</v>
      </c>
      <c r="AB160" s="165">
        <f>$AB$159+$Z$160</f>
        <v>0</v>
      </c>
    </row>
    <row r="161" spans="1:32" ht="15" customHeight="1" thickBot="1">
      <c r="A161">
        <v>1</v>
      </c>
      <c r="B161" s="1005" t="str">
        <f>'06.09-CABEAMENTO ESTRUTURADO'!$B$89</f>
        <v>07.08.100.05</v>
      </c>
      <c r="C161" s="1006" t="str">
        <f>'06.09-CABEAMENTO ESTRUTURADO'!$C$89</f>
        <v>TOMADA DUPLA RJ-45 CAT 6, INSTALADA EM CONDULETE 4X2 3/4", INCLUSO CONDULETE, TAMPA E MÓDULOS RJ45 CAT6, FORNECIMENTO E INSTALAÇÃO</v>
      </c>
      <c r="D161" s="1075">
        <f>'06.09-CABEAMENTO ESTRUTURADO'!$H$89</f>
        <v>0</v>
      </c>
      <c r="E161" s="175"/>
      <c r="F161" s="161">
        <f>$E$161*$D$161</f>
        <v>0</v>
      </c>
      <c r="G161" s="176"/>
      <c r="H161" s="167">
        <f>$G$161*$D$161</f>
        <v>0</v>
      </c>
      <c r="I161" s="176"/>
      <c r="J161" s="167">
        <f>$I$161*$D$161</f>
        <v>0</v>
      </c>
      <c r="K161" s="176"/>
      <c r="L161" s="167">
        <f>$K$161*$D$161</f>
        <v>0</v>
      </c>
      <c r="M161" s="176"/>
      <c r="N161" s="167">
        <f>$M$161*$D$161</f>
        <v>0</v>
      </c>
      <c r="O161" s="176"/>
      <c r="P161" s="167">
        <f>$O$161*$D$161</f>
        <v>0</v>
      </c>
      <c r="Q161" s="176"/>
      <c r="R161" s="167">
        <f>$Q$161*$D$161</f>
        <v>0</v>
      </c>
      <c r="S161" s="176"/>
      <c r="T161" s="167">
        <f>$S$161*$D$161</f>
        <v>0</v>
      </c>
      <c r="U161" s="176"/>
      <c r="V161" s="167">
        <f>$U$161*$D$161</f>
        <v>0</v>
      </c>
      <c r="W161" s="176"/>
      <c r="X161" s="167">
        <f>$W$161*$D$161</f>
        <v>0</v>
      </c>
      <c r="Y161" s="176">
        <v>1</v>
      </c>
      <c r="Z161" s="167">
        <f>$Y$161*$D$161</f>
        <v>0</v>
      </c>
      <c r="AA161" s="176"/>
      <c r="AB161" s="167">
        <f>$AA$161*$D$161</f>
        <v>0</v>
      </c>
      <c r="AF161" t="s">
        <v>1680</v>
      </c>
    </row>
    <row r="162" spans="1:32" ht="15" customHeight="1" thickBot="1">
      <c r="A162">
        <v>2</v>
      </c>
      <c r="B162" s="1005"/>
      <c r="C162" s="1006"/>
      <c r="D162" s="1075"/>
      <c r="E162" s="162">
        <f>$E$161</f>
        <v>0</v>
      </c>
      <c r="F162" s="163">
        <f>$F$161</f>
        <v>0</v>
      </c>
      <c r="G162" s="164">
        <f>$G$161+$E$162</f>
        <v>0</v>
      </c>
      <c r="H162" s="165">
        <f>$H$161+$F$162</f>
        <v>0</v>
      </c>
      <c r="I162" s="164">
        <f>$I$161+$G$162</f>
        <v>0</v>
      </c>
      <c r="J162" s="165">
        <f>$J$161+$H$162</f>
        <v>0</v>
      </c>
      <c r="K162" s="164">
        <f>$K$161+$I$162</f>
        <v>0</v>
      </c>
      <c r="L162" s="165">
        <f>$L$161+$J$162</f>
        <v>0</v>
      </c>
      <c r="M162" s="164">
        <f>$M$161+$K$162</f>
        <v>0</v>
      </c>
      <c r="N162" s="165">
        <f>$N$161+$L$162</f>
        <v>0</v>
      </c>
      <c r="O162" s="164">
        <f>$O$161+$M$162</f>
        <v>0</v>
      </c>
      <c r="P162" s="165">
        <f>$P$161+$N$162</f>
        <v>0</v>
      </c>
      <c r="Q162" s="164">
        <f>$Q$161+$O$162</f>
        <v>0</v>
      </c>
      <c r="R162" s="165">
        <f>$R$161+$P$162</f>
        <v>0</v>
      </c>
      <c r="S162" s="164">
        <f>$S$161+$Q$162</f>
        <v>0</v>
      </c>
      <c r="T162" s="165">
        <f>$T$161+$R$162</f>
        <v>0</v>
      </c>
      <c r="U162" s="164">
        <f>$U$161+$S$162</f>
        <v>0</v>
      </c>
      <c r="V162" s="165">
        <f>$V$161+$T$162</f>
        <v>0</v>
      </c>
      <c r="W162" s="164">
        <f>$W$161+$U$162</f>
        <v>0</v>
      </c>
      <c r="X162" s="165">
        <f>$X$161+$V$162</f>
        <v>0</v>
      </c>
      <c r="Y162" s="164">
        <f>$Y$161+$W$162</f>
        <v>1</v>
      </c>
      <c r="Z162" s="165">
        <f>$Z$161+$X$162</f>
        <v>0</v>
      </c>
      <c r="AA162" s="164">
        <f>$AA$161+$Y$162</f>
        <v>1</v>
      </c>
      <c r="AB162" s="165">
        <f>$AB$161+$Z$162</f>
        <v>0</v>
      </c>
    </row>
    <row r="163" spans="1:32" ht="15" customHeight="1" thickBot="1">
      <c r="A163">
        <v>1</v>
      </c>
      <c r="B163" s="1005" t="str">
        <f>'06.09-CABEAMENTO ESTRUTURADO'!$B$90</f>
        <v>07.08.100.06</v>
      </c>
      <c r="C163" s="1006" t="str">
        <f>'06.09-CABEAMENTO ESTRUTURADO'!$C$90</f>
        <v>RACK DE PAREDE FECHADO DE 12 U EM CHAPA DE AÇO, 19", *570*MM, INCLUSIVE PROTETOR ELETRÔNICO COM 8 TOMADAS 10A - FORNECIMENTO E INSTALAÇÃO.</v>
      </c>
      <c r="D163" s="1075">
        <f>'06.09-CABEAMENTO ESTRUTURADO'!$H$90</f>
        <v>0</v>
      </c>
      <c r="E163" s="175"/>
      <c r="F163" s="161">
        <f>$E$163*$D$163</f>
        <v>0</v>
      </c>
      <c r="G163" s="176"/>
      <c r="H163" s="167">
        <f>$G$163*$D$163</f>
        <v>0</v>
      </c>
      <c r="I163" s="176"/>
      <c r="J163" s="167">
        <f>$I$163*$D$163</f>
        <v>0</v>
      </c>
      <c r="K163" s="176"/>
      <c r="L163" s="167">
        <f>$K$163*$D$163</f>
        <v>0</v>
      </c>
      <c r="M163" s="176"/>
      <c r="N163" s="167">
        <f>$M$163*$D$163</f>
        <v>0</v>
      </c>
      <c r="O163" s="176"/>
      <c r="P163" s="167">
        <f>$O$163*$D$163</f>
        <v>0</v>
      </c>
      <c r="Q163" s="176"/>
      <c r="R163" s="167">
        <f>$Q$163*$D$163</f>
        <v>0</v>
      </c>
      <c r="S163" s="176"/>
      <c r="T163" s="167">
        <f>$S$163*$D$163</f>
        <v>0</v>
      </c>
      <c r="U163" s="176"/>
      <c r="V163" s="167">
        <f>$U$163*$D$163</f>
        <v>0</v>
      </c>
      <c r="W163" s="176"/>
      <c r="X163" s="167">
        <f>$W$163*$D$163</f>
        <v>0</v>
      </c>
      <c r="Y163" s="176">
        <v>1</v>
      </c>
      <c r="Z163" s="167">
        <f>$Y$163*$D$163</f>
        <v>0</v>
      </c>
      <c r="AA163" s="176"/>
      <c r="AB163" s="167">
        <f>$AA$163*$D$163</f>
        <v>0</v>
      </c>
      <c r="AF163" t="s">
        <v>1682</v>
      </c>
    </row>
    <row r="164" spans="1:32" ht="15" customHeight="1" thickBot="1">
      <c r="A164">
        <v>2</v>
      </c>
      <c r="B164" s="1005"/>
      <c r="C164" s="1006"/>
      <c r="D164" s="1075"/>
      <c r="E164" s="162">
        <f>$E$163</f>
        <v>0</v>
      </c>
      <c r="F164" s="163">
        <f>$F$163</f>
        <v>0</v>
      </c>
      <c r="G164" s="164">
        <f>$G$163+$E$164</f>
        <v>0</v>
      </c>
      <c r="H164" s="165">
        <f>$H$163+$F$164</f>
        <v>0</v>
      </c>
      <c r="I164" s="164">
        <f>$I$163+$G$164</f>
        <v>0</v>
      </c>
      <c r="J164" s="165">
        <f>$J$163+$H$164</f>
        <v>0</v>
      </c>
      <c r="K164" s="164">
        <f>$K$163+$I$164</f>
        <v>0</v>
      </c>
      <c r="L164" s="165">
        <f>$L$163+$J$164</f>
        <v>0</v>
      </c>
      <c r="M164" s="164">
        <f>$M$163+$K$164</f>
        <v>0</v>
      </c>
      <c r="N164" s="165">
        <f>$N$163+$L$164</f>
        <v>0</v>
      </c>
      <c r="O164" s="164">
        <f>$O$163+$M$164</f>
        <v>0</v>
      </c>
      <c r="P164" s="165">
        <f>$P$163+$N$164</f>
        <v>0</v>
      </c>
      <c r="Q164" s="164">
        <f>$Q$163+$O$164</f>
        <v>0</v>
      </c>
      <c r="R164" s="165">
        <f>$R$163+$P$164</f>
        <v>0</v>
      </c>
      <c r="S164" s="164">
        <f>$S$163+$Q$164</f>
        <v>0</v>
      </c>
      <c r="T164" s="165">
        <f>$T$163+$R$164</f>
        <v>0</v>
      </c>
      <c r="U164" s="164">
        <f>$U$163+$S$164</f>
        <v>0</v>
      </c>
      <c r="V164" s="165">
        <f>$V$163+$T$164</f>
        <v>0</v>
      </c>
      <c r="W164" s="164">
        <f>$W$163+$U$164</f>
        <v>0</v>
      </c>
      <c r="X164" s="165">
        <f>$X$163+$V$164</f>
        <v>0</v>
      </c>
      <c r="Y164" s="164">
        <f>$Y$163+$W$164</f>
        <v>1</v>
      </c>
      <c r="Z164" s="165">
        <f>$Z$163+$X$164</f>
        <v>0</v>
      </c>
      <c r="AA164" s="164">
        <f>$AA$163+$Y$164</f>
        <v>1</v>
      </c>
      <c r="AB164" s="165">
        <f>$AB$163+$Z$164</f>
        <v>0</v>
      </c>
    </row>
    <row r="165" spans="1:32" ht="15" customHeight="1" thickBot="1">
      <c r="A165">
        <v>1</v>
      </c>
      <c r="B165" s="1005" t="str">
        <f>'06.09-CABEAMENTO ESTRUTURADO'!$B$91</f>
        <v>07.08.100.07</v>
      </c>
      <c r="C165" s="1006" t="str">
        <f>'06.09-CABEAMENTO ESTRUTURADO'!$C$91</f>
        <v>SWITCH 24 PORTAS - FORNECIMENTO E INSTALAÇÃO</v>
      </c>
      <c r="D165" s="1075">
        <f>'06.09-CABEAMENTO ESTRUTURADO'!$H$91</f>
        <v>0</v>
      </c>
      <c r="E165" s="175"/>
      <c r="F165" s="161">
        <f>$E$165*$D$165</f>
        <v>0</v>
      </c>
      <c r="G165" s="176"/>
      <c r="H165" s="167">
        <f>$G$165*$D$165</f>
        <v>0</v>
      </c>
      <c r="I165" s="176"/>
      <c r="J165" s="167">
        <f>$I$165*$D$165</f>
        <v>0</v>
      </c>
      <c r="K165" s="176"/>
      <c r="L165" s="167">
        <f>$K$165*$D$165</f>
        <v>0</v>
      </c>
      <c r="M165" s="176"/>
      <c r="N165" s="167">
        <f>$M$165*$D$165</f>
        <v>0</v>
      </c>
      <c r="O165" s="176"/>
      <c r="P165" s="167">
        <f>$O$165*$D$165</f>
        <v>0</v>
      </c>
      <c r="Q165" s="176"/>
      <c r="R165" s="167">
        <f>$Q$165*$D$165</f>
        <v>0</v>
      </c>
      <c r="S165" s="176"/>
      <c r="T165" s="167">
        <f>$S$165*$D$165</f>
        <v>0</v>
      </c>
      <c r="U165" s="176"/>
      <c r="V165" s="167">
        <f>$U$165*$D$165</f>
        <v>0</v>
      </c>
      <c r="W165" s="176"/>
      <c r="X165" s="167">
        <f>$W$165*$D$165</f>
        <v>0</v>
      </c>
      <c r="Y165" s="176"/>
      <c r="Z165" s="167">
        <f>$Y$165*$D$165</f>
        <v>0</v>
      </c>
      <c r="AA165" s="176">
        <v>1</v>
      </c>
      <c r="AB165" s="167">
        <f>$AA$165*$D$165</f>
        <v>0</v>
      </c>
      <c r="AF165" t="s">
        <v>1684</v>
      </c>
    </row>
    <row r="166" spans="1:32" ht="15" customHeight="1" thickBot="1">
      <c r="A166">
        <v>2</v>
      </c>
      <c r="B166" s="1005"/>
      <c r="C166" s="1006"/>
      <c r="D166" s="1075"/>
      <c r="E166" s="162">
        <f>$E$165</f>
        <v>0</v>
      </c>
      <c r="F166" s="163">
        <f>$F$165</f>
        <v>0</v>
      </c>
      <c r="G166" s="164">
        <f>$G$165+$E$166</f>
        <v>0</v>
      </c>
      <c r="H166" s="165">
        <f>$H$165+$F$166</f>
        <v>0</v>
      </c>
      <c r="I166" s="164">
        <f>$I$165+$G$166</f>
        <v>0</v>
      </c>
      <c r="J166" s="165">
        <f>$J$165+$H$166</f>
        <v>0</v>
      </c>
      <c r="K166" s="164">
        <f>$K$165+$I$166</f>
        <v>0</v>
      </c>
      <c r="L166" s="165">
        <f>$L$165+$J$166</f>
        <v>0</v>
      </c>
      <c r="M166" s="164">
        <f>$M$165+$K$166</f>
        <v>0</v>
      </c>
      <c r="N166" s="165">
        <f>$N$165+$L$166</f>
        <v>0</v>
      </c>
      <c r="O166" s="164">
        <f>$O$165+$M$166</f>
        <v>0</v>
      </c>
      <c r="P166" s="165">
        <f>$P$165+$N$166</f>
        <v>0</v>
      </c>
      <c r="Q166" s="164">
        <f>$Q$165+$O$166</f>
        <v>0</v>
      </c>
      <c r="R166" s="165">
        <f>$R$165+$P$166</f>
        <v>0</v>
      </c>
      <c r="S166" s="164">
        <f>$S$165+$Q$166</f>
        <v>0</v>
      </c>
      <c r="T166" s="165">
        <f>$T$165+$R$166</f>
        <v>0</v>
      </c>
      <c r="U166" s="164">
        <f>$U$165+$S$166</f>
        <v>0</v>
      </c>
      <c r="V166" s="165">
        <f>$V$165+$T$166</f>
        <v>0</v>
      </c>
      <c r="W166" s="164">
        <f>$W$165+$U$166</f>
        <v>0</v>
      </c>
      <c r="X166" s="165">
        <f>$X$165+$V$166</f>
        <v>0</v>
      </c>
      <c r="Y166" s="164">
        <f>$Y$165+$W$166</f>
        <v>0</v>
      </c>
      <c r="Z166" s="165">
        <f>$Z$165+$X$166</f>
        <v>0</v>
      </c>
      <c r="AA166" s="164">
        <f>$AA$165+$Y$166</f>
        <v>1</v>
      </c>
      <c r="AB166" s="165">
        <f>$AB$165+$Z$166</f>
        <v>0</v>
      </c>
    </row>
    <row r="167" spans="1:32" ht="15" customHeight="1" thickBot="1">
      <c r="A167">
        <v>1</v>
      </c>
      <c r="B167" s="1005" t="str">
        <f>'06.09-CABEAMENTO ESTRUTURADO'!$B$92</f>
        <v>07.08.100.08</v>
      </c>
      <c r="C167" s="1006" t="str">
        <f>'06.09-CABEAMENTO ESTRUTURADO'!$C$92</f>
        <v>PATCH PANEL 24 PORTAS, CATEGORIA 6 - FORNECIMENTO E INSTALAÇÃO. AF_08/2025</v>
      </c>
      <c r="D167" s="1075">
        <f>'06.09-CABEAMENTO ESTRUTURADO'!$H$92</f>
        <v>0</v>
      </c>
      <c r="E167" s="175"/>
      <c r="F167" s="161">
        <f>$E$167*$D$167</f>
        <v>0</v>
      </c>
      <c r="G167" s="176"/>
      <c r="H167" s="167">
        <f>$G$167*$D$167</f>
        <v>0</v>
      </c>
      <c r="I167" s="176"/>
      <c r="J167" s="167">
        <f>$I$167*$D$167</f>
        <v>0</v>
      </c>
      <c r="K167" s="176"/>
      <c r="L167" s="167">
        <f>$K$167*$D$167</f>
        <v>0</v>
      </c>
      <c r="M167" s="176"/>
      <c r="N167" s="167">
        <f>$M$167*$D$167</f>
        <v>0</v>
      </c>
      <c r="O167" s="176"/>
      <c r="P167" s="167">
        <f>$O$167*$D$167</f>
        <v>0</v>
      </c>
      <c r="Q167" s="176"/>
      <c r="R167" s="167">
        <f>$Q$167*$D$167</f>
        <v>0</v>
      </c>
      <c r="S167" s="176"/>
      <c r="T167" s="167">
        <f>$S$167*$D$167</f>
        <v>0</v>
      </c>
      <c r="U167" s="176"/>
      <c r="V167" s="167">
        <f>$U$167*$D$167</f>
        <v>0</v>
      </c>
      <c r="W167" s="176"/>
      <c r="X167" s="167">
        <f>$W$167*$D$167</f>
        <v>0</v>
      </c>
      <c r="Y167" s="176"/>
      <c r="Z167" s="167">
        <f>$Y$167*$D$167</f>
        <v>0</v>
      </c>
      <c r="AA167" s="176">
        <v>1</v>
      </c>
      <c r="AB167" s="167">
        <f>$AA$167*$D$167</f>
        <v>0</v>
      </c>
      <c r="AF167" t="s">
        <v>1686</v>
      </c>
    </row>
    <row r="168" spans="1:32" ht="15" customHeight="1" thickBot="1">
      <c r="A168">
        <v>2</v>
      </c>
      <c r="B168" s="1005"/>
      <c r="C168" s="1006"/>
      <c r="D168" s="1075"/>
      <c r="E168" s="162">
        <f>$E$167</f>
        <v>0</v>
      </c>
      <c r="F168" s="163">
        <f>$F$167</f>
        <v>0</v>
      </c>
      <c r="G168" s="164">
        <f>$G$167+$E$168</f>
        <v>0</v>
      </c>
      <c r="H168" s="165">
        <f>$H$167+$F$168</f>
        <v>0</v>
      </c>
      <c r="I168" s="164">
        <f>$I$167+$G$168</f>
        <v>0</v>
      </c>
      <c r="J168" s="165">
        <f>$J$167+$H$168</f>
        <v>0</v>
      </c>
      <c r="K168" s="164">
        <f>$K$167+$I$168</f>
        <v>0</v>
      </c>
      <c r="L168" s="165">
        <f>$L$167+$J$168</f>
        <v>0</v>
      </c>
      <c r="M168" s="164">
        <f>$M$167+$K$168</f>
        <v>0</v>
      </c>
      <c r="N168" s="165">
        <f>$N$167+$L$168</f>
        <v>0</v>
      </c>
      <c r="O168" s="164">
        <f>$O$167+$M$168</f>
        <v>0</v>
      </c>
      <c r="P168" s="165">
        <f>$P$167+$N$168</f>
        <v>0</v>
      </c>
      <c r="Q168" s="164">
        <f>$Q$167+$O$168</f>
        <v>0</v>
      </c>
      <c r="R168" s="165">
        <f>$R$167+$P$168</f>
        <v>0</v>
      </c>
      <c r="S168" s="164">
        <f>$S$167+$Q$168</f>
        <v>0</v>
      </c>
      <c r="T168" s="165">
        <f>$T$167+$R$168</f>
        <v>0</v>
      </c>
      <c r="U168" s="164">
        <f>$U$167+$S$168</f>
        <v>0</v>
      </c>
      <c r="V168" s="165">
        <f>$V$167+$T$168</f>
        <v>0</v>
      </c>
      <c r="W168" s="164">
        <f>$W$167+$U$168</f>
        <v>0</v>
      </c>
      <c r="X168" s="165">
        <f>$X$167+$V$168</f>
        <v>0</v>
      </c>
      <c r="Y168" s="164">
        <f>$Y$167+$W$168</f>
        <v>0</v>
      </c>
      <c r="Z168" s="165">
        <f>$Z$167+$X$168</f>
        <v>0</v>
      </c>
      <c r="AA168" s="164">
        <f>$AA$167+$Y$168</f>
        <v>1</v>
      </c>
      <c r="AB168" s="165">
        <f>$AB$167+$Z$168</f>
        <v>0</v>
      </c>
    </row>
    <row r="169" spans="1:32" ht="15" customHeight="1" thickBot="1"/>
    <row r="170" spans="1:32">
      <c r="B170" s="137"/>
      <c r="C170" s="138">
        <f>GERAL!$B$39</f>
        <v>0</v>
      </c>
      <c r="D170" s="158" t="s">
        <v>159</v>
      </c>
      <c r="E170" s="173" t="e">
        <f>F170/$D171</f>
        <v>#DIV/0!</v>
      </c>
      <c r="F170" s="156">
        <f>SUMIF($A$9:$A$168,1,F$9:F$168)</f>
        <v>0</v>
      </c>
      <c r="G170" s="173" t="e">
        <f>H170/$D171</f>
        <v>#DIV/0!</v>
      </c>
      <c r="H170" s="156">
        <f>SUMIF($A$9:$A$168,1,H$9:H$168)</f>
        <v>0</v>
      </c>
      <c r="I170" s="173" t="e">
        <f>J170/$D171</f>
        <v>#DIV/0!</v>
      </c>
      <c r="J170" s="156">
        <f>SUMIF($A$9:$A$168,1,J$9:J$168)</f>
        <v>0</v>
      </c>
      <c r="K170" s="173" t="e">
        <f>L170/$D171</f>
        <v>#DIV/0!</v>
      </c>
      <c r="L170" s="156">
        <f>SUMIF($A$9:$A$168,1,L$9:L$168)</f>
        <v>0</v>
      </c>
      <c r="M170" s="173" t="e">
        <f>N170/$D171</f>
        <v>#DIV/0!</v>
      </c>
      <c r="N170" s="156">
        <f>SUMIF($A$9:$A$168,1,N$9:N$168)</f>
        <v>0</v>
      </c>
      <c r="O170" s="173" t="e">
        <f>P170/$D171</f>
        <v>#DIV/0!</v>
      </c>
      <c r="P170" s="156">
        <f>SUMIF($A$9:$A$168,1,P$9:P$168)</f>
        <v>0</v>
      </c>
      <c r="Q170" s="173" t="e">
        <f>R170/$D171</f>
        <v>#DIV/0!</v>
      </c>
      <c r="R170" s="156">
        <f>SUMIF($A$9:$A$168,1,R$9:R$168)</f>
        <v>0</v>
      </c>
      <c r="S170" s="173" t="e">
        <f>T170/$D171</f>
        <v>#DIV/0!</v>
      </c>
      <c r="T170" s="156">
        <f>SUMIF($A$9:$A$168,1,T$9:T$168)</f>
        <v>0</v>
      </c>
      <c r="U170" s="173" t="e">
        <f>V170/$D171</f>
        <v>#DIV/0!</v>
      </c>
      <c r="V170" s="156">
        <f>SUMIF($A$9:$A$168,1,V$9:V$168)</f>
        <v>0</v>
      </c>
      <c r="W170" s="173" t="e">
        <f>X170/$D171</f>
        <v>#DIV/0!</v>
      </c>
      <c r="X170" s="156">
        <f>SUMIF($A$9:$A$168,1,X$9:X$168)</f>
        <v>0</v>
      </c>
      <c r="Y170" s="173" t="e">
        <f>Z170/$D171</f>
        <v>#DIV/0!</v>
      </c>
      <c r="Z170" s="156">
        <f>SUMIF($A$9:$A$168,1,Z$9:Z$168)</f>
        <v>0</v>
      </c>
      <c r="AA170" s="173" t="e">
        <f>AB170/$D171</f>
        <v>#DIV/0!</v>
      </c>
      <c r="AB170" s="156">
        <f>SUMIF($A$9:$A$168,1,AB$9:AB$168)</f>
        <v>0</v>
      </c>
    </row>
    <row r="171" spans="1:32" ht="15.75" thickBot="1">
      <c r="B171" s="139"/>
      <c r="C171" s="30"/>
      <c r="D171" s="159">
        <f>'06.09-CABEAMENTO ESTRUTURADO'!D8</f>
        <v>0</v>
      </c>
      <c r="E171" s="174" t="e">
        <f>F171/$D171</f>
        <v>#DIV/0!</v>
      </c>
      <c r="F171" s="157">
        <f>SUMIF($A$9:$A$168,2,F$9:F$168)</f>
        <v>0</v>
      </c>
      <c r="G171" s="174" t="e">
        <f>H171/$D171</f>
        <v>#DIV/0!</v>
      </c>
      <c r="H171" s="157">
        <f>SUMIF($A$9:$A$168,2,H$9:H$168)</f>
        <v>0</v>
      </c>
      <c r="I171" s="174" t="e">
        <f>J171/$D171</f>
        <v>#DIV/0!</v>
      </c>
      <c r="J171" s="157">
        <f>SUMIF($A$9:$A$168,2,J$9:J$168)</f>
        <v>0</v>
      </c>
      <c r="K171" s="174" t="e">
        <f>L171/$D171</f>
        <v>#DIV/0!</v>
      </c>
      <c r="L171" s="157">
        <f>SUMIF($A$9:$A$168,2,L$9:L$168)</f>
        <v>0</v>
      </c>
      <c r="M171" s="174" t="e">
        <f>N171/$D171</f>
        <v>#DIV/0!</v>
      </c>
      <c r="N171" s="157">
        <f>SUMIF($A$9:$A$168,2,N$9:N$168)</f>
        <v>0</v>
      </c>
      <c r="O171" s="174" t="e">
        <f>P171/$D171</f>
        <v>#DIV/0!</v>
      </c>
      <c r="P171" s="157">
        <f>SUMIF($A$9:$A$168,2,P$9:P$168)</f>
        <v>0</v>
      </c>
      <c r="Q171" s="174" t="e">
        <f>R171/$D171</f>
        <v>#DIV/0!</v>
      </c>
      <c r="R171" s="157">
        <f>SUMIF($A$9:$A$168,2,R$9:R$168)</f>
        <v>0</v>
      </c>
      <c r="S171" s="174" t="e">
        <f>T171/$D171</f>
        <v>#DIV/0!</v>
      </c>
      <c r="T171" s="157">
        <f>SUMIF($A$9:$A$168,2,T$9:T$168)</f>
        <v>0</v>
      </c>
      <c r="U171" s="174" t="e">
        <f>V171/$D171</f>
        <v>#DIV/0!</v>
      </c>
      <c r="V171" s="157">
        <f>SUMIF($A$9:$A$168,2,V$9:V$168)</f>
        <v>0</v>
      </c>
      <c r="W171" s="174" t="e">
        <f>X171/$D171</f>
        <v>#DIV/0!</v>
      </c>
      <c r="X171" s="157">
        <f>SUMIF($A$9:$A$168,2,X$9:X$168)</f>
        <v>0</v>
      </c>
      <c r="Y171" s="174" t="e">
        <f>Z171/$D171</f>
        <v>#DIV/0!</v>
      </c>
      <c r="Z171" s="157">
        <f>SUMIF($A$9:$A$168,2,Z$9:Z$168)</f>
        <v>0</v>
      </c>
      <c r="AA171" s="174" t="e">
        <f>AB171/$D171</f>
        <v>#DIV/0!</v>
      </c>
      <c r="AB171" s="157">
        <f>SUMIF($A$9:$A$168,2,AB$9:AB$168)</f>
        <v>0</v>
      </c>
    </row>
    <row r="172" spans="1:32" ht="12.75" customHeight="1" thickBot="1">
      <c r="B172" s="140"/>
      <c r="C172" s="97">
        <f>GERAL!$B$41</f>
        <v>0</v>
      </c>
      <c r="D172" s="112"/>
      <c r="E172" s="113"/>
      <c r="F172" s="154"/>
      <c r="G172" s="160"/>
      <c r="H172" s="113"/>
      <c r="I172" s="160"/>
      <c r="J172" s="113"/>
      <c r="K172" s="160"/>
      <c r="L172" s="113"/>
      <c r="M172" s="160"/>
      <c r="N172" s="113"/>
      <c r="O172" s="160"/>
      <c r="P172" s="113"/>
      <c r="Q172" s="160"/>
      <c r="R172" s="113"/>
      <c r="S172" s="160"/>
      <c r="T172" s="113"/>
      <c r="U172" s="160"/>
      <c r="V172" s="113"/>
      <c r="W172" s="160"/>
      <c r="X172" s="113"/>
      <c r="Y172" s="160"/>
      <c r="Z172" s="113"/>
      <c r="AA172" s="160"/>
      <c r="AB172" s="152"/>
    </row>
    <row r="173" spans="1:32" ht="30" customHeight="1" thickBot="1">
      <c r="B173" s="141"/>
      <c r="C173" s="142"/>
      <c r="D173" s="143"/>
      <c r="E173" s="144"/>
      <c r="F173" s="155"/>
      <c r="G173" s="150"/>
      <c r="H173" s="144"/>
      <c r="I173" s="150"/>
      <c r="J173" s="144"/>
      <c r="K173" s="150"/>
      <c r="L173" s="144"/>
      <c r="M173" s="150"/>
      <c r="N173" s="144"/>
      <c r="O173" s="150"/>
      <c r="P173" s="144"/>
      <c r="Q173" s="150"/>
      <c r="R173" s="144"/>
      <c r="S173" s="150"/>
      <c r="T173" s="144"/>
      <c r="U173" s="150"/>
      <c r="V173" s="144"/>
      <c r="W173" s="150"/>
      <c r="X173" s="144"/>
      <c r="Y173" s="150"/>
      <c r="Z173" s="144"/>
      <c r="AA173" s="150"/>
      <c r="AB173" s="145"/>
    </row>
    <row r="185" ht="12.75"/>
    <row r="186" ht="12.75"/>
    <row r="187" ht="12.75" customHeight="1"/>
    <row r="188" ht="30" customHeight="1"/>
  </sheetData>
  <mergeCells count="251">
    <mergeCell ref="B28:B29"/>
    <mergeCell ref="C28:C29"/>
    <mergeCell ref="D28:D29"/>
    <mergeCell ref="B30:B31"/>
    <mergeCell ref="C30:C31"/>
    <mergeCell ref="D30:D31"/>
    <mergeCell ref="B57:B58"/>
    <mergeCell ref="C57:C58"/>
    <mergeCell ref="D57:D58"/>
    <mergeCell ref="B32:B33"/>
    <mergeCell ref="C32:C33"/>
    <mergeCell ref="D32:D33"/>
    <mergeCell ref="B34:B35"/>
    <mergeCell ref="C34:C35"/>
    <mergeCell ref="D34:D35"/>
    <mergeCell ref="B36:B37"/>
    <mergeCell ref="C36:C37"/>
    <mergeCell ref="D36:D37"/>
    <mergeCell ref="C38:C39"/>
    <mergeCell ref="D38:D39"/>
    <mergeCell ref="B40:B41"/>
    <mergeCell ref="C40:C41"/>
    <mergeCell ref="D40:D41"/>
    <mergeCell ref="B51:B52"/>
    <mergeCell ref="C51:C52"/>
    <mergeCell ref="D51:D52"/>
    <mergeCell ref="B53:B54"/>
    <mergeCell ref="C53:C54"/>
    <mergeCell ref="D53:D54"/>
    <mergeCell ref="A1:A2"/>
    <mergeCell ref="B1:AB1"/>
    <mergeCell ref="B2:AB2"/>
    <mergeCell ref="B3:AB3"/>
    <mergeCell ref="B4:AB4"/>
    <mergeCell ref="B5:AB5"/>
    <mergeCell ref="U8:V8"/>
    <mergeCell ref="W8:X8"/>
    <mergeCell ref="Y8:Z8"/>
    <mergeCell ref="AA8:AB8"/>
    <mergeCell ref="E6:AB6"/>
    <mergeCell ref="E7:J7"/>
    <mergeCell ref="E8:F8"/>
    <mergeCell ref="G8:H8"/>
    <mergeCell ref="I8:J8"/>
    <mergeCell ref="K8:L8"/>
    <mergeCell ref="M8:N8"/>
    <mergeCell ref="O8:P8"/>
    <mergeCell ref="B43:B44"/>
    <mergeCell ref="C43:C44"/>
    <mergeCell ref="D43:D44"/>
    <mergeCell ref="B24:B25"/>
    <mergeCell ref="C24:C25"/>
    <mergeCell ref="B22:B23"/>
    <mergeCell ref="Q8:R8"/>
    <mergeCell ref="S8:T8"/>
    <mergeCell ref="B6:B8"/>
    <mergeCell ref="C6:C8"/>
    <mergeCell ref="D6:D8"/>
    <mergeCell ref="B14:B15"/>
    <mergeCell ref="C14:C15"/>
    <mergeCell ref="D14:D15"/>
    <mergeCell ref="B16:B17"/>
    <mergeCell ref="C16:C17"/>
    <mergeCell ref="D16:D17"/>
    <mergeCell ref="B10:B11"/>
    <mergeCell ref="C10:C11"/>
    <mergeCell ref="D10:D11"/>
    <mergeCell ref="B12:B13"/>
    <mergeCell ref="C12:C13"/>
    <mergeCell ref="D12:D13"/>
    <mergeCell ref="B38:B39"/>
    <mergeCell ref="B20:B21"/>
    <mergeCell ref="B45:B46"/>
    <mergeCell ref="C45:C46"/>
    <mergeCell ref="D45:D46"/>
    <mergeCell ref="B47:B48"/>
    <mergeCell ref="C47:C48"/>
    <mergeCell ref="D47:D48"/>
    <mergeCell ref="B49:B50"/>
    <mergeCell ref="C49:C50"/>
    <mergeCell ref="D49:D50"/>
    <mergeCell ref="B64:B65"/>
    <mergeCell ref="C64:C65"/>
    <mergeCell ref="D64:D65"/>
    <mergeCell ref="B61:B62"/>
    <mergeCell ref="C61:C62"/>
    <mergeCell ref="D61:D62"/>
    <mergeCell ref="B55:B56"/>
    <mergeCell ref="C55:C56"/>
    <mergeCell ref="D55:D56"/>
    <mergeCell ref="B59:B60"/>
    <mergeCell ref="C59:C60"/>
    <mergeCell ref="D59:D60"/>
    <mergeCell ref="B70:B71"/>
    <mergeCell ref="C70:C71"/>
    <mergeCell ref="D70:D71"/>
    <mergeCell ref="B72:B73"/>
    <mergeCell ref="C72:C73"/>
    <mergeCell ref="D72:D73"/>
    <mergeCell ref="B66:B67"/>
    <mergeCell ref="C66:C67"/>
    <mergeCell ref="D66:D67"/>
    <mergeCell ref="B68:B69"/>
    <mergeCell ref="C68:C69"/>
    <mergeCell ref="D68:D69"/>
    <mergeCell ref="C85:C86"/>
    <mergeCell ref="D85:D86"/>
    <mergeCell ref="B87:B88"/>
    <mergeCell ref="C87:C88"/>
    <mergeCell ref="D87:D88"/>
    <mergeCell ref="C91:C92"/>
    <mergeCell ref="D91:D92"/>
    <mergeCell ref="D74:D75"/>
    <mergeCell ref="B76:B77"/>
    <mergeCell ref="C76:C77"/>
    <mergeCell ref="D76:D77"/>
    <mergeCell ref="B78:B79"/>
    <mergeCell ref="C78:C79"/>
    <mergeCell ref="D78:D79"/>
    <mergeCell ref="B74:B75"/>
    <mergeCell ref="C74:C75"/>
    <mergeCell ref="B81:B82"/>
    <mergeCell ref="C81:C82"/>
    <mergeCell ref="D81:D82"/>
    <mergeCell ref="B83:B84"/>
    <mergeCell ref="B89:B90"/>
    <mergeCell ref="C89:C90"/>
    <mergeCell ref="D89:D90"/>
    <mergeCell ref="B91:B92"/>
    <mergeCell ref="C104:C105"/>
    <mergeCell ref="D104:D105"/>
    <mergeCell ref="B106:B107"/>
    <mergeCell ref="B102:B103"/>
    <mergeCell ref="C102:C103"/>
    <mergeCell ref="D102:D103"/>
    <mergeCell ref="C106:C107"/>
    <mergeCell ref="D106:D107"/>
    <mergeCell ref="B93:B94"/>
    <mergeCell ref="C93:C94"/>
    <mergeCell ref="D93:D94"/>
    <mergeCell ref="B95:B96"/>
    <mergeCell ref="C95:C96"/>
    <mergeCell ref="D95:D96"/>
    <mergeCell ref="B104:B105"/>
    <mergeCell ref="B153:B154"/>
    <mergeCell ref="C153:C154"/>
    <mergeCell ref="D153:D154"/>
    <mergeCell ref="B144:B145"/>
    <mergeCell ref="C144:C145"/>
    <mergeCell ref="D144:D145"/>
    <mergeCell ref="B146:B147"/>
    <mergeCell ref="C146:C147"/>
    <mergeCell ref="D146:D147"/>
    <mergeCell ref="B148:B149"/>
    <mergeCell ref="C148:C149"/>
    <mergeCell ref="D148:D149"/>
    <mergeCell ref="B150:B151"/>
    <mergeCell ref="C150:C151"/>
    <mergeCell ref="D150:D151"/>
    <mergeCell ref="B159:B160"/>
    <mergeCell ref="C159:C160"/>
    <mergeCell ref="D159:D160"/>
    <mergeCell ref="B161:B162"/>
    <mergeCell ref="C161:C162"/>
    <mergeCell ref="D161:D162"/>
    <mergeCell ref="B155:B156"/>
    <mergeCell ref="C155:C156"/>
    <mergeCell ref="D155:D156"/>
    <mergeCell ref="B157:B158"/>
    <mergeCell ref="C157:C158"/>
    <mergeCell ref="D157:D158"/>
    <mergeCell ref="B163:B164"/>
    <mergeCell ref="C163:C164"/>
    <mergeCell ref="D163:D164"/>
    <mergeCell ref="B165:B166"/>
    <mergeCell ref="C165:C166"/>
    <mergeCell ref="D165:D166"/>
    <mergeCell ref="B167:B168"/>
    <mergeCell ref="C167:C168"/>
    <mergeCell ref="D167:D168"/>
    <mergeCell ref="C20:C21"/>
    <mergeCell ref="D20:D21"/>
    <mergeCell ref="B18:B19"/>
    <mergeCell ref="C18:C19"/>
    <mergeCell ref="D18:D19"/>
    <mergeCell ref="D24:D25"/>
    <mergeCell ref="B26:B27"/>
    <mergeCell ref="C26:C27"/>
    <mergeCell ref="D26:D27"/>
    <mergeCell ref="C22:C23"/>
    <mergeCell ref="D22:D23"/>
    <mergeCell ref="B115:B116"/>
    <mergeCell ref="C115:C116"/>
    <mergeCell ref="D115:D116"/>
    <mergeCell ref="B112:B113"/>
    <mergeCell ref="C112:C113"/>
    <mergeCell ref="D112:D113"/>
    <mergeCell ref="B108:B109"/>
    <mergeCell ref="C108:C109"/>
    <mergeCell ref="D108:D109"/>
    <mergeCell ref="B110:B111"/>
    <mergeCell ref="C110:C111"/>
    <mergeCell ref="D110:D111"/>
    <mergeCell ref="B142:B143"/>
    <mergeCell ref="C142:C143"/>
    <mergeCell ref="D142:D143"/>
    <mergeCell ref="C83:C84"/>
    <mergeCell ref="D83:D84"/>
    <mergeCell ref="B85:B86"/>
    <mergeCell ref="C131:C132"/>
    <mergeCell ref="D131:D132"/>
    <mergeCell ref="B125:B126"/>
    <mergeCell ref="C125:C126"/>
    <mergeCell ref="D125:D126"/>
    <mergeCell ref="B98:B99"/>
    <mergeCell ref="C98:C99"/>
    <mergeCell ref="D98:D99"/>
    <mergeCell ref="B100:B101"/>
    <mergeCell ref="C100:C101"/>
    <mergeCell ref="D100:D101"/>
    <mergeCell ref="B127:B128"/>
    <mergeCell ref="C127:C128"/>
    <mergeCell ref="D127:D128"/>
    <mergeCell ref="B121:B122"/>
    <mergeCell ref="C121:C122"/>
    <mergeCell ref="B140:B141"/>
    <mergeCell ref="B129:B130"/>
    <mergeCell ref="C129:C130"/>
    <mergeCell ref="D129:D130"/>
    <mergeCell ref="B131:B132"/>
    <mergeCell ref="D123:D124"/>
    <mergeCell ref="B117:B118"/>
    <mergeCell ref="C117:C118"/>
    <mergeCell ref="D117:D118"/>
    <mergeCell ref="B119:B120"/>
    <mergeCell ref="C140:C141"/>
    <mergeCell ref="D140:D141"/>
    <mergeCell ref="D121:D122"/>
    <mergeCell ref="B123:B124"/>
    <mergeCell ref="C123:C124"/>
    <mergeCell ref="B133:B134"/>
    <mergeCell ref="C133:C134"/>
    <mergeCell ref="D133:D134"/>
    <mergeCell ref="B136:B137"/>
    <mergeCell ref="C136:C137"/>
    <mergeCell ref="D136:D137"/>
    <mergeCell ref="B138:B139"/>
    <mergeCell ref="C138:C139"/>
    <mergeCell ref="D138:D139"/>
    <mergeCell ref="C119:C120"/>
    <mergeCell ref="D119:D120"/>
  </mergeCells>
  <pageMargins left="0.59055118110236204" right="0.196850393700787" top="0.196850393700787" bottom="0.196850393700787" header="0" footer="0"/>
  <pageSetup paperSize="9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E44CF-8CA4-43A1-AC03-862F8797BDE3}">
  <sheetPr codeName="Planilha31">
    <tabColor rgb="FF002060"/>
  </sheetPr>
  <dimension ref="A1:AF40"/>
  <sheetViews>
    <sheetView zoomScale="85" zoomScaleNormal="85" workbookViewId="0">
      <pane xSplit="4" ySplit="8" topLeftCell="E9" activePane="bottomRight" state="frozen"/>
      <selection pane="topRight" activeCell="G25" sqref="G25"/>
      <selection pane="bottomLeft" activeCell="G25" sqref="G25"/>
      <selection pane="bottomRight" activeCell="D38" sqref="D38"/>
    </sheetView>
  </sheetViews>
  <sheetFormatPr defaultColWidth="14.42578125" defaultRowHeight="15" customHeight="1"/>
  <cols>
    <col min="1" max="1" width="14.28515625" customWidth="1"/>
    <col min="2" max="2" width="13.28515625" customWidth="1"/>
    <col min="3" max="3" width="85.7109375" customWidth="1"/>
    <col min="4" max="4" width="20.7109375" style="66" customWidth="1"/>
    <col min="5" max="5" width="7.7109375" style="135" customWidth="1"/>
    <col min="6" max="6" width="14.28515625" style="153" bestFit="1" customWidth="1"/>
    <col min="7" max="7" width="7.7109375" style="149" customWidth="1"/>
    <col min="8" max="8" width="14.28515625" style="168" bestFit="1" customWidth="1"/>
    <col min="9" max="9" width="7.7109375" style="149" customWidth="1"/>
    <col min="10" max="10" width="14.28515625" style="168" bestFit="1" customWidth="1"/>
    <col min="11" max="11" width="7.7109375" style="149" customWidth="1"/>
    <col min="12" max="12" width="14.28515625" style="168" bestFit="1" customWidth="1"/>
    <col min="13" max="13" width="7.7109375" style="149" customWidth="1"/>
    <col min="14" max="14" width="13.28515625" style="168" bestFit="1" customWidth="1"/>
    <col min="15" max="15" width="7.7109375" style="149" customWidth="1"/>
    <col min="16" max="16" width="13.28515625" style="168" bestFit="1" customWidth="1"/>
    <col min="17" max="17" width="7.7109375" style="149" customWidth="1"/>
    <col min="18" max="18" width="13.28515625" style="168" bestFit="1" customWidth="1"/>
    <col min="19" max="19" width="7.7109375" style="149" customWidth="1"/>
    <col min="20" max="20" width="13.28515625" style="168" bestFit="1" customWidth="1"/>
    <col min="21" max="21" width="7.7109375" style="149" customWidth="1"/>
    <col min="22" max="22" width="13.5703125" style="168" bestFit="1" customWidth="1"/>
    <col min="23" max="23" width="7.7109375" style="149" customWidth="1"/>
    <col min="24" max="24" width="13.5703125" style="168" bestFit="1" customWidth="1"/>
    <col min="25" max="25" width="7.7109375" style="149" customWidth="1"/>
    <col min="26" max="26" width="13.5703125" style="168" bestFit="1" customWidth="1"/>
    <col min="27" max="27" width="7.7109375" style="149" customWidth="1"/>
    <col min="28" max="28" width="13.5703125" style="168" bestFit="1" customWidth="1"/>
    <col min="29" max="36" width="9" customWidth="1"/>
  </cols>
  <sheetData>
    <row r="1" spans="1:32" ht="19.5" customHeight="1">
      <c r="A1" s="1001" t="s">
        <v>154</v>
      </c>
      <c r="B1" s="1002" t="s">
        <v>155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7"/>
      <c r="W1" s="857"/>
      <c r="X1" s="857"/>
      <c r="Y1" s="857"/>
      <c r="Z1" s="857"/>
      <c r="AA1" s="857"/>
      <c r="AB1" s="857"/>
    </row>
    <row r="2" spans="1:32" ht="19.5" customHeight="1">
      <c r="A2" s="1001"/>
      <c r="B2" s="979" t="str">
        <f>GERAL!A5</f>
        <v>RECUPERAÇÃO PARCIAL DE COBERTURA, ESQUADRIAS E INSTALAÇÕES ELÉTRICAS DA ESCOLA DE MINAS DA PRAÇA TIRADENTES</v>
      </c>
      <c r="C2" s="849"/>
      <c r="D2" s="849"/>
      <c r="E2" s="849"/>
      <c r="F2" s="849"/>
      <c r="G2" s="849"/>
      <c r="H2" s="849"/>
      <c r="I2" s="849"/>
      <c r="J2" s="849"/>
      <c r="K2" s="849"/>
      <c r="L2" s="849"/>
      <c r="M2" s="849"/>
      <c r="N2" s="849"/>
      <c r="O2" s="849"/>
      <c r="P2" s="849"/>
      <c r="Q2" s="849"/>
      <c r="R2" s="849"/>
      <c r="S2" s="849"/>
      <c r="T2" s="849"/>
      <c r="U2" s="849"/>
      <c r="V2" s="849"/>
      <c r="W2" s="849"/>
      <c r="X2" s="849"/>
      <c r="Y2" s="849"/>
      <c r="Z2" s="849"/>
      <c r="AA2" s="849"/>
      <c r="AB2" s="849"/>
    </row>
    <row r="3" spans="1:32" ht="19.5" customHeight="1">
      <c r="A3" s="136" t="s">
        <v>1728</v>
      </c>
      <c r="B3" s="979" t="str">
        <f>GERAL!A6</f>
        <v>ESCOLA DE MINAS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</row>
    <row r="4" spans="1:32" ht="19.5" customHeight="1">
      <c r="A4" s="133" t="s">
        <v>157</v>
      </c>
      <c r="B4" s="979" t="str">
        <f>GERAL!A3</f>
        <v>UNIVERSIDADE FEDERAL DE OURO PRETO - UFOP</v>
      </c>
      <c r="C4" s="849"/>
      <c r="D4" s="849"/>
      <c r="E4" s="849"/>
      <c r="F4" s="849"/>
      <c r="G4" s="849"/>
      <c r="H4" s="849"/>
      <c r="I4" s="849"/>
      <c r="J4" s="849"/>
      <c r="K4" s="849"/>
      <c r="L4" s="849"/>
      <c r="M4" s="849"/>
      <c r="N4" s="849"/>
      <c r="O4" s="849"/>
      <c r="P4" s="849"/>
      <c r="Q4" s="849"/>
      <c r="R4" s="849"/>
      <c r="S4" s="849"/>
      <c r="T4" s="849"/>
      <c r="U4" s="849"/>
      <c r="V4" s="849"/>
      <c r="W4" s="849"/>
      <c r="X4" s="849"/>
      <c r="Y4" s="849"/>
      <c r="Z4" s="849"/>
      <c r="AA4" s="849"/>
      <c r="AB4" s="849"/>
    </row>
    <row r="5" spans="1:32" ht="19.5" customHeight="1" thickBot="1">
      <c r="A5" s="134">
        <v>12</v>
      </c>
      <c r="B5" s="975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  <c r="Z5" s="849"/>
      <c r="AA5" s="849"/>
      <c r="AB5" s="849"/>
    </row>
    <row r="6" spans="1:32" ht="19.5" customHeight="1" thickBot="1">
      <c r="B6" s="983" t="s">
        <v>15</v>
      </c>
      <c r="C6" s="984" t="str">
        <f>'10.00-S. AUX. E ADM'!C8</f>
        <v>SERVIÇOS AUXILIARES E ADMINISTRATIVOS</v>
      </c>
      <c r="D6" s="985" t="s">
        <v>33</v>
      </c>
      <c r="E6" s="986" t="s">
        <v>158</v>
      </c>
      <c r="F6" s="986"/>
      <c r="G6" s="986"/>
      <c r="H6" s="987"/>
      <c r="I6" s="987"/>
      <c r="J6" s="987"/>
      <c r="K6" s="987"/>
      <c r="L6" s="987"/>
      <c r="M6" s="987"/>
      <c r="N6" s="987"/>
      <c r="O6" s="987"/>
      <c r="P6" s="987"/>
      <c r="Q6" s="987"/>
      <c r="R6" s="987"/>
      <c r="S6" s="987"/>
      <c r="T6" s="987"/>
      <c r="U6" s="987"/>
      <c r="V6" s="987"/>
      <c r="W6" s="987"/>
      <c r="X6" s="987"/>
      <c r="Y6" s="987"/>
      <c r="Z6" s="987"/>
      <c r="AA6" s="987"/>
      <c r="AB6" s="988"/>
    </row>
    <row r="7" spans="1:32" ht="19.5" customHeight="1" thickBot="1">
      <c r="B7" s="1012"/>
      <c r="C7" s="1014"/>
      <c r="D7" s="1027"/>
      <c r="E7" s="989" t="e">
        <f>IF(AA38&lt;&gt;1,"VERIFICAR SOMATÓRIO DAS PORCENTAGENS!!!!!!!","OK")</f>
        <v>#DIV/0!</v>
      </c>
      <c r="F7" s="990"/>
      <c r="G7" s="990"/>
      <c r="H7" s="990"/>
      <c r="I7" s="990"/>
      <c r="J7" s="990"/>
      <c r="K7" s="148"/>
      <c r="L7" s="166"/>
      <c r="M7" s="148"/>
      <c r="N7" s="166"/>
      <c r="O7" s="148"/>
      <c r="P7" s="166"/>
      <c r="Q7" s="148"/>
      <c r="R7" s="166"/>
      <c r="S7" s="148"/>
      <c r="T7" s="166"/>
      <c r="U7" s="148"/>
      <c r="V7" s="166"/>
      <c r="W7" s="148"/>
      <c r="X7" s="166"/>
      <c r="Y7" s="148"/>
      <c r="Z7" s="166"/>
      <c r="AA7" s="148"/>
      <c r="AB7" s="169"/>
    </row>
    <row r="8" spans="1:32" ht="19.5" customHeight="1" thickBot="1">
      <c r="B8" s="1013"/>
      <c r="C8" s="1015"/>
      <c r="D8" s="1028"/>
      <c r="E8" s="980">
        <v>1</v>
      </c>
      <c r="F8" s="981"/>
      <c r="G8" s="980">
        <v>2</v>
      </c>
      <c r="H8" s="981" t="e">
        <f>SUBTOTAL(9,#REF!)</f>
        <v>#REF!</v>
      </c>
      <c r="I8" s="980">
        <v>3</v>
      </c>
      <c r="J8" s="981" t="e">
        <f>SUBTOTAL(9,#REF!)</f>
        <v>#REF!</v>
      </c>
      <c r="K8" s="980">
        <v>4</v>
      </c>
      <c r="L8" s="981"/>
      <c r="M8" s="980">
        <v>5</v>
      </c>
      <c r="N8" s="981"/>
      <c r="O8" s="980">
        <v>6</v>
      </c>
      <c r="P8" s="981"/>
      <c r="Q8" s="980">
        <v>7</v>
      </c>
      <c r="R8" s="981"/>
      <c r="S8" s="980">
        <v>8</v>
      </c>
      <c r="T8" s="981"/>
      <c r="U8" s="980">
        <v>9</v>
      </c>
      <c r="V8" s="981"/>
      <c r="W8" s="980">
        <v>10</v>
      </c>
      <c r="X8" s="981"/>
      <c r="Y8" s="980">
        <v>11</v>
      </c>
      <c r="Z8" s="981"/>
      <c r="AA8" s="980">
        <v>12</v>
      </c>
      <c r="AB8" s="981"/>
      <c r="AF8">
        <v>10</v>
      </c>
    </row>
    <row r="9" spans="1:32" ht="15" customHeight="1">
      <c r="B9" s="76" t="str">
        <f>'10.00-S. AUX. E ADM'!$B$9</f>
        <v>10.01.000</v>
      </c>
      <c r="C9" s="104" t="str">
        <f>'10.00-S. AUX. E ADM'!$C$9</f>
        <v>PESSOAL</v>
      </c>
      <c r="D9" s="130">
        <f>'10.00-S. AUX. E ADM'!$H$9</f>
        <v>0</v>
      </c>
      <c r="E9" s="177"/>
      <c r="F9" s="178"/>
      <c r="G9" s="179"/>
      <c r="H9" s="180"/>
      <c r="I9" s="179"/>
      <c r="J9" s="180"/>
      <c r="K9" s="179"/>
      <c r="L9" s="180"/>
      <c r="M9" s="179"/>
      <c r="N9" s="180"/>
      <c r="O9" s="179"/>
      <c r="P9" s="180"/>
      <c r="Q9" s="179"/>
      <c r="R9" s="180"/>
      <c r="S9" s="179"/>
      <c r="T9" s="180"/>
      <c r="U9" s="179"/>
      <c r="V9" s="180"/>
      <c r="W9" s="179"/>
      <c r="X9" s="180"/>
      <c r="Y9" s="179"/>
      <c r="Z9" s="180"/>
      <c r="AA9" s="179"/>
      <c r="AB9" s="180"/>
      <c r="AF9" s="200" t="s">
        <v>1692</v>
      </c>
    </row>
    <row r="10" spans="1:32" ht="15" customHeight="1" thickBot="1">
      <c r="B10" s="127" t="str">
        <f>'10.00-S. AUX. E ADM'!$B$10</f>
        <v>10.01.200</v>
      </c>
      <c r="C10" s="128" t="str">
        <f>'10.00-S. AUX. E ADM'!$C$10</f>
        <v>ADMINISTRAÇÃO</v>
      </c>
      <c r="D10" s="326">
        <f>'10.00-S. AUX. E ADM'!$D$10</f>
        <v>0</v>
      </c>
      <c r="E10" s="177"/>
      <c r="F10" s="178"/>
      <c r="G10" s="179"/>
      <c r="H10" s="180"/>
      <c r="I10" s="179"/>
      <c r="J10" s="180"/>
      <c r="K10" s="179"/>
      <c r="L10" s="180"/>
      <c r="M10" s="179"/>
      <c r="N10" s="180"/>
      <c r="O10" s="179"/>
      <c r="P10" s="180"/>
      <c r="Q10" s="179"/>
      <c r="R10" s="180"/>
      <c r="S10" s="179"/>
      <c r="T10" s="180"/>
      <c r="U10" s="179"/>
      <c r="V10" s="180"/>
      <c r="W10" s="179"/>
      <c r="X10" s="180"/>
      <c r="Y10" s="179"/>
      <c r="Z10" s="180"/>
      <c r="AA10" s="179"/>
      <c r="AB10" s="180"/>
      <c r="AC10" s="170">
        <f>SUM(E10,G10,I10,K10,M10,O10,Q10,S10,U10,W10,Y10,AA10)</f>
        <v>0</v>
      </c>
      <c r="AF10" t="s">
        <v>1695</v>
      </c>
    </row>
    <row r="11" spans="1:32" ht="20.100000000000001" customHeight="1" thickBot="1">
      <c r="A11">
        <v>1</v>
      </c>
      <c r="B11" s="1005" t="str">
        <f>'10.00-S. AUX. E ADM'!$B$11</f>
        <v>10.01.200.01</v>
      </c>
      <c r="C11" s="1006" t="str">
        <f>'10.00-S. AUX. E ADM'!$C$11</f>
        <v>ADMINISTRAÇÃO INTEGRAL DA OBRA, SENDO ENGENHEIRO CIVIL E TÉCNICO EM SEGURANÇA EM PERÍODO INTEGRAL; ENGENHEIRO ELETRICISTA ACOMPANHANDO ATIVIDADES ESPECÍFICAS E ARQUEÓLOGO PLENO PARA ACOMPANHAMENTO DE ATIVIDADES PERTINENTES E ELABORAÇÃO DE DOCUMENTAÇÃO NECESSÁRIA PARA VIABILIZAR INTERVENÇÃO</v>
      </c>
      <c r="D11" s="1075">
        <f>'10.00-S. AUX. E ADM'!$H$11</f>
        <v>0</v>
      </c>
      <c r="E11" s="175" t="e">
        <f>'CRONOGRAMA GERAL'!$E$39</f>
        <v>#DIV/0!</v>
      </c>
      <c r="F11" s="161" t="e">
        <f>$E$11*$D$11</f>
        <v>#DIV/0!</v>
      </c>
      <c r="G11" s="176" t="e">
        <f>'CRONOGRAMA GERAL'!$F$39</f>
        <v>#DIV/0!</v>
      </c>
      <c r="H11" s="167" t="e">
        <f>$G$11*$D$11</f>
        <v>#DIV/0!</v>
      </c>
      <c r="I11" s="176" t="e">
        <f>'CRONOGRAMA GERAL'!$G$39</f>
        <v>#DIV/0!</v>
      </c>
      <c r="J11" s="167" t="e">
        <f>$I$11*$D$11</f>
        <v>#DIV/0!</v>
      </c>
      <c r="K11" s="176" t="e">
        <f>'CRONOGRAMA GERAL'!$H$39</f>
        <v>#DIV/0!</v>
      </c>
      <c r="L11" s="167" t="e">
        <f>$K$11*$D$11</f>
        <v>#DIV/0!</v>
      </c>
      <c r="M11" s="176" t="e">
        <f>'CRONOGRAMA GERAL'!$I$39</f>
        <v>#DIV/0!</v>
      </c>
      <c r="N11" s="167" t="e">
        <f>$M$11*$D$11</f>
        <v>#DIV/0!</v>
      </c>
      <c r="O11" s="176" t="e">
        <f>'CRONOGRAMA GERAL'!$J$39</f>
        <v>#DIV/0!</v>
      </c>
      <c r="P11" s="167" t="e">
        <f>$O$11*$D$11</f>
        <v>#DIV/0!</v>
      </c>
      <c r="Q11" s="176" t="e">
        <f>'CRONOGRAMA GERAL'!$K$39</f>
        <v>#DIV/0!</v>
      </c>
      <c r="R11" s="167" t="e">
        <f>$Q$11*$D$11</f>
        <v>#DIV/0!</v>
      </c>
      <c r="S11" s="176" t="e">
        <f>'CRONOGRAMA GERAL'!$L$39</f>
        <v>#DIV/0!</v>
      </c>
      <c r="T11" s="167" t="e">
        <f>$S$11*$D$11</f>
        <v>#DIV/0!</v>
      </c>
      <c r="U11" s="176" t="e">
        <f>'CRONOGRAMA GERAL'!$M$39</f>
        <v>#DIV/0!</v>
      </c>
      <c r="V11" s="167" t="e">
        <f>$U$11*$D$11</f>
        <v>#DIV/0!</v>
      </c>
      <c r="W11" s="176" t="e">
        <f>'CRONOGRAMA GERAL'!$N$39</f>
        <v>#DIV/0!</v>
      </c>
      <c r="X11" s="167" t="e">
        <f>$W$11*$D$11</f>
        <v>#DIV/0!</v>
      </c>
      <c r="Y11" s="176" t="e">
        <f>'CRONOGRAMA GERAL'!$O$39</f>
        <v>#DIV/0!</v>
      </c>
      <c r="Z11" s="167" t="e">
        <f>$Y$11*$D$11</f>
        <v>#DIV/0!</v>
      </c>
      <c r="AA11" s="176" t="e">
        <f>1-SUM(E11,G11,I11,K11,M11,O11,Q11,S11,U11,W11,Y11)</f>
        <v>#DIV/0!</v>
      </c>
      <c r="AB11" s="167" t="e">
        <f>$AA$11*$D$11</f>
        <v>#DIV/0!</v>
      </c>
      <c r="AC11" s="170" t="e">
        <f>SUM(E11,G11,I11,K11,M11,O11,Q11,S11,U11,W11,Y11,AA11)</f>
        <v>#DIV/0!</v>
      </c>
      <c r="AF11" t="s">
        <v>1698</v>
      </c>
    </row>
    <row r="12" spans="1:32" ht="20.100000000000001" customHeight="1" thickBot="1">
      <c r="A12">
        <v>2</v>
      </c>
      <c r="B12" s="1005"/>
      <c r="C12" s="1006"/>
      <c r="D12" s="1075"/>
      <c r="E12" s="162" t="e">
        <f>$E$11</f>
        <v>#DIV/0!</v>
      </c>
      <c r="F12" s="163" t="e">
        <f>$F$11</f>
        <v>#DIV/0!</v>
      </c>
      <c r="G12" s="164" t="e">
        <f>$G$11+$E$12</f>
        <v>#DIV/0!</v>
      </c>
      <c r="H12" s="165" t="e">
        <f>$H$11+$F$12</f>
        <v>#DIV/0!</v>
      </c>
      <c r="I12" s="164" t="e">
        <f>$I$11+$G$12</f>
        <v>#DIV/0!</v>
      </c>
      <c r="J12" s="165" t="e">
        <f>$J$11+$H$12</f>
        <v>#DIV/0!</v>
      </c>
      <c r="K12" s="164" t="e">
        <f>$K$11+$I$12</f>
        <v>#DIV/0!</v>
      </c>
      <c r="L12" s="165" t="e">
        <f>$L$11+$J$12</f>
        <v>#DIV/0!</v>
      </c>
      <c r="M12" s="164" t="e">
        <f>$M$11+$K$12</f>
        <v>#DIV/0!</v>
      </c>
      <c r="N12" s="165" t="e">
        <f>$N$11+$L$12</f>
        <v>#DIV/0!</v>
      </c>
      <c r="O12" s="164" t="e">
        <f>$O$11+$M$12</f>
        <v>#DIV/0!</v>
      </c>
      <c r="P12" s="165" t="e">
        <f>$P$11+$N$12</f>
        <v>#DIV/0!</v>
      </c>
      <c r="Q12" s="164" t="e">
        <f>$Q$11+$O$12</f>
        <v>#DIV/0!</v>
      </c>
      <c r="R12" s="165" t="e">
        <f>$R$11+$P$12</f>
        <v>#DIV/0!</v>
      </c>
      <c r="S12" s="164" t="e">
        <f>$S$11+$Q$12</f>
        <v>#DIV/0!</v>
      </c>
      <c r="T12" s="165" t="e">
        <f>$T$11+$R$12</f>
        <v>#DIV/0!</v>
      </c>
      <c r="U12" s="164" t="e">
        <f>$U$11+$S$12</f>
        <v>#DIV/0!</v>
      </c>
      <c r="V12" s="165" t="e">
        <f>$V$11+$T$12</f>
        <v>#DIV/0!</v>
      </c>
      <c r="W12" s="164" t="e">
        <f>$W$11+$U$12</f>
        <v>#DIV/0!</v>
      </c>
      <c r="X12" s="165" t="e">
        <f>$X$11+$V$12</f>
        <v>#DIV/0!</v>
      </c>
      <c r="Y12" s="164" t="e">
        <f>$Y$11+$W$12</f>
        <v>#DIV/0!</v>
      </c>
      <c r="Z12" s="165" t="e">
        <f>$Z$11+$X$12</f>
        <v>#DIV/0!</v>
      </c>
      <c r="AA12" s="164" t="e">
        <f>$AA$11+$Y$12</f>
        <v>#DIV/0!</v>
      </c>
      <c r="AB12" s="165" t="e">
        <f>$AB$11+$Z$12</f>
        <v>#DIV/0!</v>
      </c>
      <c r="AC12" s="170" t="e">
        <f>SUM(E12,G12,I12,K12,M12,O12,Q12,S12,U12,W12,Y12,AA12)</f>
        <v>#DIV/0!</v>
      </c>
    </row>
    <row r="13" spans="1:32" ht="20.100000000000001" customHeight="1" thickBot="1">
      <c r="A13">
        <v>1</v>
      </c>
      <c r="B13" s="1005" t="str">
        <f>'10.00-S. AUX. E ADM'!$B$12</f>
        <v>10.01.200.02</v>
      </c>
      <c r="C13" s="1006" t="str">
        <f>'10.00-S. AUX. E ADM'!$C$12</f>
        <v>ATIVIDADES DE RELOCAÇÃO/PROTEÇÃO DE EQUIPAMENTOS DO MUSEU CONFORME ORIENTAÇÕES DA INSTITUIÇÃO. PREVÊ-SE ACOMPANHAMENTO DE PROFISSIONAL HABILITADO PARA SUPERVISÃO DAS AÇÕES ALÉM DE SEIS TRABALHADORES, PERÍODO INTEGRAL, TRABALHANDO DURANTE 20 DIAS ÚTEIS (INÍCIO E FIM DAS ATIVIDADES)</v>
      </c>
      <c r="D13" s="1075">
        <f>'10.00-S. AUX. E ADM'!$H$12</f>
        <v>0</v>
      </c>
      <c r="E13" s="175">
        <v>0.5</v>
      </c>
      <c r="F13" s="161">
        <f>$E$13*$D$13</f>
        <v>0</v>
      </c>
      <c r="G13" s="176">
        <v>0</v>
      </c>
      <c r="H13" s="167">
        <f>$G$13*$D$13</f>
        <v>0</v>
      </c>
      <c r="I13" s="176">
        <v>0</v>
      </c>
      <c r="J13" s="167">
        <f>$I$13*$D$13</f>
        <v>0</v>
      </c>
      <c r="K13" s="176">
        <v>0</v>
      </c>
      <c r="L13" s="167">
        <f>$K$13*$D$13</f>
        <v>0</v>
      </c>
      <c r="M13" s="176">
        <v>0</v>
      </c>
      <c r="N13" s="167">
        <f>$M$13*$D$13</f>
        <v>0</v>
      </c>
      <c r="O13" s="176">
        <v>0</v>
      </c>
      <c r="P13" s="167">
        <f>$O$13*$D$13</f>
        <v>0</v>
      </c>
      <c r="Q13" s="176">
        <v>0</v>
      </c>
      <c r="R13" s="167">
        <f>$Q$13*$D$13</f>
        <v>0</v>
      </c>
      <c r="S13" s="176">
        <v>0</v>
      </c>
      <c r="T13" s="167">
        <f>$S$13*$D$13</f>
        <v>0</v>
      </c>
      <c r="U13" s="176">
        <v>0</v>
      </c>
      <c r="V13" s="167">
        <f>$U$13*$D$13</f>
        <v>0</v>
      </c>
      <c r="W13" s="176">
        <v>0</v>
      </c>
      <c r="X13" s="167">
        <f>$W$13*$D$13</f>
        <v>0</v>
      </c>
      <c r="Y13" s="176">
        <v>0</v>
      </c>
      <c r="Z13" s="167">
        <f>$Y$13*$D$13</f>
        <v>0</v>
      </c>
      <c r="AA13" s="176">
        <v>0.5</v>
      </c>
      <c r="AB13" s="167">
        <f>$AA$13*$D$13</f>
        <v>0</v>
      </c>
      <c r="AC13" s="170">
        <f>SUM(E13,G13,I13,K13,M13,O13,Q13,S13,U13,W13,Y13,AA13)</f>
        <v>1</v>
      </c>
      <c r="AF13" t="s">
        <v>1700</v>
      </c>
    </row>
    <row r="14" spans="1:32" ht="20.100000000000001" customHeight="1" thickBot="1">
      <c r="A14">
        <v>2</v>
      </c>
      <c r="B14" s="1005"/>
      <c r="C14" s="1006"/>
      <c r="D14" s="1075"/>
      <c r="E14" s="162">
        <f>$E$13</f>
        <v>0.5</v>
      </c>
      <c r="F14" s="163">
        <f>$F$13</f>
        <v>0</v>
      </c>
      <c r="G14" s="164">
        <f>$G$13+$E$14</f>
        <v>0.5</v>
      </c>
      <c r="H14" s="165">
        <f>$H$13+$F$14</f>
        <v>0</v>
      </c>
      <c r="I14" s="164">
        <f>$I$13+$G$14</f>
        <v>0.5</v>
      </c>
      <c r="J14" s="165">
        <f>$J$13+$H$14</f>
        <v>0</v>
      </c>
      <c r="K14" s="164">
        <f>$K$13+$I$14</f>
        <v>0.5</v>
      </c>
      <c r="L14" s="165">
        <f>$L$13+$J$14</f>
        <v>0</v>
      </c>
      <c r="M14" s="164">
        <f>$M$13+$K$14</f>
        <v>0.5</v>
      </c>
      <c r="N14" s="165">
        <f>$N$13+$L$14</f>
        <v>0</v>
      </c>
      <c r="O14" s="164">
        <f>$O$13+$M$14</f>
        <v>0.5</v>
      </c>
      <c r="P14" s="165">
        <f>$P$13+$N$14</f>
        <v>0</v>
      </c>
      <c r="Q14" s="164">
        <f>$Q$13+$O$14</f>
        <v>0.5</v>
      </c>
      <c r="R14" s="165">
        <f>$R$13+$P$14</f>
        <v>0</v>
      </c>
      <c r="S14" s="164">
        <f>$S$13+$Q$14</f>
        <v>0.5</v>
      </c>
      <c r="T14" s="165">
        <f>$T$13+$R$14</f>
        <v>0</v>
      </c>
      <c r="U14" s="164">
        <f>$U$13+$S$14</f>
        <v>0.5</v>
      </c>
      <c r="V14" s="165">
        <f>$V$13+$T$14</f>
        <v>0</v>
      </c>
      <c r="W14" s="164">
        <f>$W$13+$U$14</f>
        <v>0.5</v>
      </c>
      <c r="X14" s="165">
        <f>$X$13+$V$14</f>
        <v>0</v>
      </c>
      <c r="Y14" s="164">
        <f>$Y$13+$W$14</f>
        <v>0.5</v>
      </c>
      <c r="Z14" s="165">
        <f>$Z$13+$X$14</f>
        <v>0</v>
      </c>
      <c r="AA14" s="164">
        <f>$AA$13+$Y$14</f>
        <v>1</v>
      </c>
      <c r="AB14" s="165">
        <f>$AB$13+$Z$14</f>
        <v>0</v>
      </c>
      <c r="AC14" s="170">
        <f>SUM(E14,G14,I14,K14,M14,O14,Q14,S14,U14,W14,Y14,AA14)</f>
        <v>6.5</v>
      </c>
    </row>
    <row r="15" spans="1:32" ht="15" customHeight="1" thickBot="1">
      <c r="A15">
        <v>1</v>
      </c>
      <c r="B15" s="1005" t="str">
        <f>'10.00-S. AUX. E ADM'!$B$13</f>
        <v>10.01.200.03</v>
      </c>
      <c r="C15" s="1006" t="str">
        <f>'10.00-S. AUX. E ADM'!$C$13</f>
        <v>MOBILIZAÇÃO E DESMOBILIZAÇÃO DE OBRAS</v>
      </c>
      <c r="D15" s="1075">
        <f>'10.00-S. AUX. E ADM'!$H$13</f>
        <v>0</v>
      </c>
      <c r="E15" s="175">
        <v>0.5</v>
      </c>
      <c r="F15" s="161">
        <f>$E$15*$D$15</f>
        <v>0</v>
      </c>
      <c r="G15" s="176">
        <v>0</v>
      </c>
      <c r="H15" s="167">
        <f>$G$15*$D$15</f>
        <v>0</v>
      </c>
      <c r="I15" s="176">
        <v>0</v>
      </c>
      <c r="J15" s="167">
        <f>$I$15*$D$15</f>
        <v>0</v>
      </c>
      <c r="K15" s="176">
        <v>0</v>
      </c>
      <c r="L15" s="167">
        <f>$K$15*$D$15</f>
        <v>0</v>
      </c>
      <c r="M15" s="176">
        <v>0</v>
      </c>
      <c r="N15" s="167">
        <f>$M$15*$D$15</f>
        <v>0</v>
      </c>
      <c r="O15" s="176">
        <v>0</v>
      </c>
      <c r="P15" s="167">
        <f>$O$15*$D$15</f>
        <v>0</v>
      </c>
      <c r="Q15" s="176">
        <v>0</v>
      </c>
      <c r="R15" s="167">
        <f>$Q$15*$D$15</f>
        <v>0</v>
      </c>
      <c r="S15" s="176">
        <v>0</v>
      </c>
      <c r="T15" s="167">
        <f>$S$15*$D$15</f>
        <v>0</v>
      </c>
      <c r="U15" s="176">
        <v>0</v>
      </c>
      <c r="V15" s="167">
        <f>$U$15*$D$15</f>
        <v>0</v>
      </c>
      <c r="W15" s="176">
        <v>0</v>
      </c>
      <c r="X15" s="167">
        <f>$W$15*$D$15</f>
        <v>0</v>
      </c>
      <c r="Y15" s="176">
        <v>0</v>
      </c>
      <c r="Z15" s="167">
        <f>$Y$15*$D$15</f>
        <v>0</v>
      </c>
      <c r="AA15" s="176">
        <v>0.5</v>
      </c>
      <c r="AB15" s="167">
        <f>$AA$15*$D$15</f>
        <v>0</v>
      </c>
      <c r="AC15" s="170"/>
    </row>
    <row r="16" spans="1:32" ht="15" customHeight="1" thickBot="1">
      <c r="A16">
        <v>2</v>
      </c>
      <c r="B16" s="1005"/>
      <c r="C16" s="1006"/>
      <c r="D16" s="1075"/>
      <c r="E16" s="162">
        <f>$E$15</f>
        <v>0.5</v>
      </c>
      <c r="F16" s="163">
        <f>$F$15</f>
        <v>0</v>
      </c>
      <c r="G16" s="164">
        <f>$G$15+$E$16</f>
        <v>0.5</v>
      </c>
      <c r="H16" s="165">
        <f>$H$15+$F$16</f>
        <v>0</v>
      </c>
      <c r="I16" s="164">
        <f>$I$15+$G$16</f>
        <v>0.5</v>
      </c>
      <c r="J16" s="165">
        <f>$J$15+$H$16</f>
        <v>0</v>
      </c>
      <c r="K16" s="164">
        <f>$K$15+$I$16</f>
        <v>0.5</v>
      </c>
      <c r="L16" s="165">
        <f>$L$15+$J$16</f>
        <v>0</v>
      </c>
      <c r="M16" s="164">
        <f>$M$15+$K$16</f>
        <v>0.5</v>
      </c>
      <c r="N16" s="165">
        <f>$N$15+$L$16</f>
        <v>0</v>
      </c>
      <c r="O16" s="164">
        <f>$O$15+$M$16</f>
        <v>0.5</v>
      </c>
      <c r="P16" s="165">
        <f>$P$15+$N$16</f>
        <v>0</v>
      </c>
      <c r="Q16" s="164">
        <f>$Q$15+$O$16</f>
        <v>0.5</v>
      </c>
      <c r="R16" s="165">
        <f>$R$15+$P$16</f>
        <v>0</v>
      </c>
      <c r="S16" s="164">
        <f>$S$15+$Q$16</f>
        <v>0.5</v>
      </c>
      <c r="T16" s="165">
        <f>$T$15+$R$16</f>
        <v>0</v>
      </c>
      <c r="U16" s="164">
        <f>$U$15+$S$16</f>
        <v>0.5</v>
      </c>
      <c r="V16" s="165">
        <f>$V$15+$T$16</f>
        <v>0</v>
      </c>
      <c r="W16" s="164">
        <f>$W$15+$U$16</f>
        <v>0.5</v>
      </c>
      <c r="X16" s="165">
        <f>$X$15+$V$16</f>
        <v>0</v>
      </c>
      <c r="Y16" s="164">
        <f>$Y$15+$W$16</f>
        <v>0.5</v>
      </c>
      <c r="Z16" s="165">
        <f>$Z$15+$X$16</f>
        <v>0</v>
      </c>
      <c r="AA16" s="164">
        <f>$AA$15+$Y$16</f>
        <v>1</v>
      </c>
      <c r="AB16" s="165">
        <f>$AB$15+$Z$16</f>
        <v>0</v>
      </c>
      <c r="AF16" s="200" t="s">
        <v>1703</v>
      </c>
    </row>
    <row r="17" spans="1:32" ht="15" customHeight="1" thickBot="1">
      <c r="B17" s="127" t="str">
        <f>'10.00-S. AUX. E ADM'!$B$15</f>
        <v>10.03.700</v>
      </c>
      <c r="C17" s="128" t="str">
        <f>'10.00-S. AUX. E ADM'!$C$15</f>
        <v>OUTROS</v>
      </c>
      <c r="D17" s="326">
        <f>'10.00-S. AUX. E ADM'!$D$15</f>
        <v>0</v>
      </c>
      <c r="E17" s="177"/>
      <c r="F17" s="178"/>
      <c r="G17" s="179"/>
      <c r="H17" s="180"/>
      <c r="I17" s="179"/>
      <c r="J17" s="180"/>
      <c r="K17" s="179"/>
      <c r="L17" s="180"/>
      <c r="M17" s="179"/>
      <c r="N17" s="180"/>
      <c r="O17" s="179"/>
      <c r="P17" s="180"/>
      <c r="Q17" s="179"/>
      <c r="R17" s="180"/>
      <c r="S17" s="179"/>
      <c r="T17" s="180"/>
      <c r="U17" s="179"/>
      <c r="V17" s="180"/>
      <c r="W17" s="179"/>
      <c r="X17" s="180"/>
      <c r="Y17" s="179"/>
      <c r="Z17" s="180"/>
      <c r="AA17" s="179"/>
      <c r="AB17" s="180"/>
      <c r="AF17" t="s">
        <v>1706</v>
      </c>
    </row>
    <row r="18" spans="1:32" ht="15" customHeight="1" thickBot="1">
      <c r="A18">
        <v>1</v>
      </c>
      <c r="B18" s="1005" t="str">
        <f>'10.00-S. AUX. E ADM'!$B$16</f>
        <v>10.03.700.01</v>
      </c>
      <c r="C18" s="1006" t="str">
        <f>'10.00-S. AUX. E ADM'!$C$16</f>
        <v>LOCACAO DE CONTAINER 2,30 X 4,30 M, ALT. 2,50 M, PARA SANITARIO, COM 3 BACIAS, 4 CHUVEIROS, 1 LAVATORIO E 1 MICTORIO (NAO INCLUI MOBILIZACAO/DESMOBILIZACAO)</v>
      </c>
      <c r="D18" s="1075">
        <f>'10.00-S. AUX. E ADM'!$H$16</f>
        <v>0</v>
      </c>
      <c r="E18" s="175" t="e">
        <f>'CRONOGRAMA GERAL'!$E$39</f>
        <v>#DIV/0!</v>
      </c>
      <c r="F18" s="161" t="e">
        <f>$E$18*$D$18</f>
        <v>#DIV/0!</v>
      </c>
      <c r="G18" s="176" t="e">
        <f>'CRONOGRAMA GERAL'!$F$39</f>
        <v>#DIV/0!</v>
      </c>
      <c r="H18" s="167" t="e">
        <f>$G$18*$D$18</f>
        <v>#DIV/0!</v>
      </c>
      <c r="I18" s="176" t="e">
        <f>'CRONOGRAMA GERAL'!$G$39</f>
        <v>#DIV/0!</v>
      </c>
      <c r="J18" s="167" t="e">
        <f>$I$18*$D$18</f>
        <v>#DIV/0!</v>
      </c>
      <c r="K18" s="176" t="e">
        <f>'CRONOGRAMA GERAL'!$H$39</f>
        <v>#DIV/0!</v>
      </c>
      <c r="L18" s="167" t="e">
        <f>$K$18*$D$18</f>
        <v>#DIV/0!</v>
      </c>
      <c r="M18" s="176" t="e">
        <f>'CRONOGRAMA GERAL'!$I$39</f>
        <v>#DIV/0!</v>
      </c>
      <c r="N18" s="167" t="e">
        <f>$M$18*$D$18</f>
        <v>#DIV/0!</v>
      </c>
      <c r="O18" s="176" t="e">
        <f>'CRONOGRAMA GERAL'!$J$39</f>
        <v>#DIV/0!</v>
      </c>
      <c r="P18" s="167" t="e">
        <f>$O$18*$D$18</f>
        <v>#DIV/0!</v>
      </c>
      <c r="Q18" s="176" t="e">
        <f>'CRONOGRAMA GERAL'!$K$39</f>
        <v>#DIV/0!</v>
      </c>
      <c r="R18" s="167" t="e">
        <f>$Q$18*$D$18</f>
        <v>#DIV/0!</v>
      </c>
      <c r="S18" s="176" t="e">
        <f>'CRONOGRAMA GERAL'!$L$39</f>
        <v>#DIV/0!</v>
      </c>
      <c r="T18" s="167" t="e">
        <f>$S$18*$D$18</f>
        <v>#DIV/0!</v>
      </c>
      <c r="U18" s="176" t="e">
        <f>'CRONOGRAMA GERAL'!$M$39</f>
        <v>#DIV/0!</v>
      </c>
      <c r="V18" s="167" t="e">
        <f>$U$18*$D$18</f>
        <v>#DIV/0!</v>
      </c>
      <c r="W18" s="176" t="e">
        <f>'CRONOGRAMA GERAL'!$N$39</f>
        <v>#DIV/0!</v>
      </c>
      <c r="X18" s="167" t="e">
        <f>$W$18*$D$18</f>
        <v>#DIV/0!</v>
      </c>
      <c r="Y18" s="176" t="e">
        <f>'CRONOGRAMA GERAL'!$O$39</f>
        <v>#DIV/0!</v>
      </c>
      <c r="Z18" s="167" t="e">
        <f>$Y$18*$D$18</f>
        <v>#DIV/0!</v>
      </c>
      <c r="AA18" s="176" t="e">
        <f>1-SUM(E18,G18,I18,K18,M18,O18,Q18,S18,U18,W18,Y18)</f>
        <v>#DIV/0!</v>
      </c>
      <c r="AB18" s="167" t="e">
        <f>$AA$18*$D$18</f>
        <v>#DIV/0!</v>
      </c>
      <c r="AF18" t="s">
        <v>1709</v>
      </c>
    </row>
    <row r="19" spans="1:32" ht="15" customHeight="1" thickBot="1">
      <c r="A19">
        <v>2</v>
      </c>
      <c r="B19" s="1005"/>
      <c r="C19" s="1006"/>
      <c r="D19" s="1075"/>
      <c r="E19" s="162" t="e">
        <f>$E$18</f>
        <v>#DIV/0!</v>
      </c>
      <c r="F19" s="163" t="e">
        <f>$F$18</f>
        <v>#DIV/0!</v>
      </c>
      <c r="G19" s="164" t="e">
        <f>$G$18+$E$19</f>
        <v>#DIV/0!</v>
      </c>
      <c r="H19" s="165" t="e">
        <f>$H$18+$F$19</f>
        <v>#DIV/0!</v>
      </c>
      <c r="I19" s="164" t="e">
        <f>$I$18+$G$19</f>
        <v>#DIV/0!</v>
      </c>
      <c r="J19" s="165" t="e">
        <f>$J$18+$H$19</f>
        <v>#DIV/0!</v>
      </c>
      <c r="K19" s="164" t="e">
        <f>$K$18+$I$19</f>
        <v>#DIV/0!</v>
      </c>
      <c r="L19" s="165" t="e">
        <f>$L$18+$J$19</f>
        <v>#DIV/0!</v>
      </c>
      <c r="M19" s="164" t="e">
        <f>$M$18+$K$19</f>
        <v>#DIV/0!</v>
      </c>
      <c r="N19" s="165" t="e">
        <f>$N$18+$L$19</f>
        <v>#DIV/0!</v>
      </c>
      <c r="O19" s="164" t="e">
        <f>$O$18+$M$19</f>
        <v>#DIV/0!</v>
      </c>
      <c r="P19" s="165" t="e">
        <f>$P$18+$N$19</f>
        <v>#DIV/0!</v>
      </c>
      <c r="Q19" s="164" t="e">
        <f>$Q$18+$O$19</f>
        <v>#DIV/0!</v>
      </c>
      <c r="R19" s="165" t="e">
        <f>$R$18+$P$19</f>
        <v>#DIV/0!</v>
      </c>
      <c r="S19" s="164" t="e">
        <f>$S$18+$Q$19</f>
        <v>#DIV/0!</v>
      </c>
      <c r="T19" s="165" t="e">
        <f>$T$18+$R$19</f>
        <v>#DIV/0!</v>
      </c>
      <c r="U19" s="164" t="e">
        <f>$U$18+$S$19</f>
        <v>#DIV/0!</v>
      </c>
      <c r="V19" s="165" t="e">
        <f>$V$18+$T$19</f>
        <v>#DIV/0!</v>
      </c>
      <c r="W19" s="164" t="e">
        <f>$W$18+$U$19</f>
        <v>#DIV/0!</v>
      </c>
      <c r="X19" s="165" t="e">
        <f>$X$18+$V$19</f>
        <v>#DIV/0!</v>
      </c>
      <c r="Y19" s="164" t="e">
        <f>$Y$18+$W$19</f>
        <v>#DIV/0!</v>
      </c>
      <c r="Z19" s="165" t="e">
        <f>$Z$18+$X$19</f>
        <v>#DIV/0!</v>
      </c>
      <c r="AA19" s="164" t="e">
        <f>$AA$18+$Y$19</f>
        <v>#DIV/0!</v>
      </c>
      <c r="AB19" s="165" t="e">
        <f>$AB$18+$Z$19</f>
        <v>#DIV/0!</v>
      </c>
    </row>
    <row r="20" spans="1:32" ht="15" customHeight="1" thickBot="1">
      <c r="A20">
        <v>1</v>
      </c>
      <c r="B20" s="1005" t="str">
        <f>'10.00-S. AUX. E ADM'!$B$17</f>
        <v>10.03.700.02</v>
      </c>
      <c r="C20" s="1006" t="str">
        <f>'10.00-S. AUX. E ADM'!$C$17</f>
        <v>INSTALAÇÃO E DESINSTALAÇÃO MECANIZADA DE CONTÊINER OU MÓDULO HABITÁVEL DE USOS DIVERSOS. AF_03/2024</v>
      </c>
      <c r="D20" s="1075">
        <f>'10.00-S. AUX. E ADM'!$H$17</f>
        <v>0</v>
      </c>
      <c r="E20" s="175" t="e">
        <f>'CRONOGRAMA GERAL'!$E$39</f>
        <v>#DIV/0!</v>
      </c>
      <c r="F20" s="161" t="e">
        <f>$E$20*$D$20</f>
        <v>#DIV/0!</v>
      </c>
      <c r="G20" s="176" t="e">
        <f>'CRONOGRAMA GERAL'!$F$39</f>
        <v>#DIV/0!</v>
      </c>
      <c r="H20" s="167" t="e">
        <f>$G$20*$D$20</f>
        <v>#DIV/0!</v>
      </c>
      <c r="I20" s="176" t="e">
        <f>'CRONOGRAMA GERAL'!$G$39</f>
        <v>#DIV/0!</v>
      </c>
      <c r="J20" s="167" t="e">
        <f>$I$20*$D$20</f>
        <v>#DIV/0!</v>
      </c>
      <c r="K20" s="176" t="e">
        <f>'CRONOGRAMA GERAL'!$H$39</f>
        <v>#DIV/0!</v>
      </c>
      <c r="L20" s="167" t="e">
        <f>$K$20*$D$20</f>
        <v>#DIV/0!</v>
      </c>
      <c r="M20" s="176" t="e">
        <f>'CRONOGRAMA GERAL'!$I$39</f>
        <v>#DIV/0!</v>
      </c>
      <c r="N20" s="167" t="e">
        <f>$M$20*$D$20</f>
        <v>#DIV/0!</v>
      </c>
      <c r="O20" s="176" t="e">
        <f>'CRONOGRAMA GERAL'!$J$39</f>
        <v>#DIV/0!</v>
      </c>
      <c r="P20" s="167" t="e">
        <f>$O$20*$D$20</f>
        <v>#DIV/0!</v>
      </c>
      <c r="Q20" s="176" t="e">
        <f>'CRONOGRAMA GERAL'!$K$39</f>
        <v>#DIV/0!</v>
      </c>
      <c r="R20" s="167" t="e">
        <f>$Q$20*$D$20</f>
        <v>#DIV/0!</v>
      </c>
      <c r="S20" s="176" t="e">
        <f>'CRONOGRAMA GERAL'!$L$39</f>
        <v>#DIV/0!</v>
      </c>
      <c r="T20" s="167" t="e">
        <f>$S$20*$D$20</f>
        <v>#DIV/0!</v>
      </c>
      <c r="U20" s="176" t="e">
        <f>'CRONOGRAMA GERAL'!$M$39</f>
        <v>#DIV/0!</v>
      </c>
      <c r="V20" s="167" t="e">
        <f>$U$20*$D$20</f>
        <v>#DIV/0!</v>
      </c>
      <c r="W20" s="176" t="e">
        <f>'CRONOGRAMA GERAL'!$N$39</f>
        <v>#DIV/0!</v>
      </c>
      <c r="X20" s="167" t="e">
        <f>$W$20*$D$20</f>
        <v>#DIV/0!</v>
      </c>
      <c r="Y20" s="176" t="e">
        <f>'CRONOGRAMA GERAL'!$O$39</f>
        <v>#DIV/0!</v>
      </c>
      <c r="Z20" s="167" t="e">
        <f>$Y$20*$D$20</f>
        <v>#DIV/0!</v>
      </c>
      <c r="AA20" s="176" t="e">
        <f>1-SUM(E20,G20,I20,K20,M20,O20,Q20,S20,U20,W20,Y20)</f>
        <v>#DIV/0!</v>
      </c>
      <c r="AB20" s="167" t="e">
        <f>$AA$20*$D$20</f>
        <v>#DIV/0!</v>
      </c>
      <c r="AF20" t="s">
        <v>1712</v>
      </c>
    </row>
    <row r="21" spans="1:32" ht="15" customHeight="1" thickBot="1">
      <c r="A21">
        <v>2</v>
      </c>
      <c r="B21" s="1005"/>
      <c r="C21" s="1006"/>
      <c r="D21" s="1075"/>
      <c r="E21" s="162" t="e">
        <f>$E$20</f>
        <v>#DIV/0!</v>
      </c>
      <c r="F21" s="163" t="e">
        <f>$F$20</f>
        <v>#DIV/0!</v>
      </c>
      <c r="G21" s="164" t="e">
        <f>$G$20+$E$21</f>
        <v>#DIV/0!</v>
      </c>
      <c r="H21" s="165" t="e">
        <f>$H$20+$F$21</f>
        <v>#DIV/0!</v>
      </c>
      <c r="I21" s="164" t="e">
        <f>$I$20+$G$21</f>
        <v>#DIV/0!</v>
      </c>
      <c r="J21" s="165" t="e">
        <f>$J$20+$H$21</f>
        <v>#DIV/0!</v>
      </c>
      <c r="K21" s="164" t="e">
        <f>$K$20+$I$21</f>
        <v>#DIV/0!</v>
      </c>
      <c r="L21" s="165" t="e">
        <f>$L$20+$J$21</f>
        <v>#DIV/0!</v>
      </c>
      <c r="M21" s="164" t="e">
        <f>$M$20+$K$21</f>
        <v>#DIV/0!</v>
      </c>
      <c r="N21" s="165" t="e">
        <f>$N$20+$L$21</f>
        <v>#DIV/0!</v>
      </c>
      <c r="O21" s="164" t="e">
        <f>$O$20+$M$21</f>
        <v>#DIV/0!</v>
      </c>
      <c r="P21" s="165" t="e">
        <f>$P$20+$N$21</f>
        <v>#DIV/0!</v>
      </c>
      <c r="Q21" s="164" t="e">
        <f>$Q$20+$O$21</f>
        <v>#DIV/0!</v>
      </c>
      <c r="R21" s="165" t="e">
        <f>$R$20+$P$21</f>
        <v>#DIV/0!</v>
      </c>
      <c r="S21" s="164" t="e">
        <f>$S$20+$Q$21</f>
        <v>#DIV/0!</v>
      </c>
      <c r="T21" s="165" t="e">
        <f>$T$20+$R$21</f>
        <v>#DIV/0!</v>
      </c>
      <c r="U21" s="164" t="e">
        <f>$U$20+$S$21</f>
        <v>#DIV/0!</v>
      </c>
      <c r="V21" s="165" t="e">
        <f>$V$20+$T$21</f>
        <v>#DIV/0!</v>
      </c>
      <c r="W21" s="164" t="e">
        <f>$W$20+$U$21</f>
        <v>#DIV/0!</v>
      </c>
      <c r="X21" s="165" t="e">
        <f>$X$20+$V$21</f>
        <v>#DIV/0!</v>
      </c>
      <c r="Y21" s="164" t="e">
        <f>$Y$20+$W$21</f>
        <v>#DIV/0!</v>
      </c>
      <c r="Z21" s="165" t="e">
        <f>$Z$20+$X$21</f>
        <v>#DIV/0!</v>
      </c>
      <c r="AA21" s="164" t="e">
        <f>$AA$20+$Y$21</f>
        <v>#DIV/0!</v>
      </c>
      <c r="AB21" s="165" t="e">
        <f>$AB$20+$Z$21</f>
        <v>#DIV/0!</v>
      </c>
    </row>
    <row r="22" spans="1:32" ht="15" customHeight="1" thickBot="1">
      <c r="A22">
        <v>1</v>
      </c>
      <c r="B22" s="1005" t="str">
        <f>'10.00-S. AUX. E ADM'!$B$18</f>
        <v>10.03.700.03</v>
      </c>
      <c r="C22" s="1006" t="str">
        <f>'10.00-S. AUX. E ADM'!$C$18</f>
        <v>LOCACAO DE ANDAIME METALICO TIPO FACHADEIRO, PECAS COM APROXIMADAMENTE 1,20 M DE LARGURA E 2,0 M DE ALTURA, INCLUINDO DIAGONAIS EM X, BARRAS DE LIGACAO, SAPATAS E DEMAIS ITENS NECESSARIOS A MONTAGEM (NAO INCLUI INSTALACAO)</v>
      </c>
      <c r="D22" s="1075">
        <f>'10.00-S. AUX. E ADM'!$H$18</f>
        <v>0</v>
      </c>
      <c r="E22" s="175" t="e">
        <f>'CRONOGRAMA GERAL'!$E$39</f>
        <v>#DIV/0!</v>
      </c>
      <c r="F22" s="161" t="e">
        <f>$E$22*$D$22</f>
        <v>#DIV/0!</v>
      </c>
      <c r="G22" s="176" t="e">
        <f>'CRONOGRAMA GERAL'!$F$39</f>
        <v>#DIV/0!</v>
      </c>
      <c r="H22" s="167" t="e">
        <f>$G$22*$D$22</f>
        <v>#DIV/0!</v>
      </c>
      <c r="I22" s="176" t="e">
        <f>'CRONOGRAMA GERAL'!$G$39</f>
        <v>#DIV/0!</v>
      </c>
      <c r="J22" s="167" t="e">
        <f>$I$22*$D$22</f>
        <v>#DIV/0!</v>
      </c>
      <c r="K22" s="176" t="e">
        <f>'CRONOGRAMA GERAL'!$H$39</f>
        <v>#DIV/0!</v>
      </c>
      <c r="L22" s="167" t="e">
        <f>$K$22*$D$22</f>
        <v>#DIV/0!</v>
      </c>
      <c r="M22" s="176" t="e">
        <f>'CRONOGRAMA GERAL'!$I$39</f>
        <v>#DIV/0!</v>
      </c>
      <c r="N22" s="167" t="e">
        <f>$M$22*$D$22</f>
        <v>#DIV/0!</v>
      </c>
      <c r="O22" s="176" t="e">
        <f>'CRONOGRAMA GERAL'!$J$39</f>
        <v>#DIV/0!</v>
      </c>
      <c r="P22" s="167" t="e">
        <f>$O$22*$D$22</f>
        <v>#DIV/0!</v>
      </c>
      <c r="Q22" s="176" t="e">
        <f>'CRONOGRAMA GERAL'!$K$39</f>
        <v>#DIV/0!</v>
      </c>
      <c r="R22" s="167" t="e">
        <f>$Q$22*$D$22</f>
        <v>#DIV/0!</v>
      </c>
      <c r="S22" s="176" t="e">
        <f>'CRONOGRAMA GERAL'!$L$39</f>
        <v>#DIV/0!</v>
      </c>
      <c r="T22" s="167" t="e">
        <f>$S$22*$D$22</f>
        <v>#DIV/0!</v>
      </c>
      <c r="U22" s="176" t="e">
        <f>'CRONOGRAMA GERAL'!$M$39</f>
        <v>#DIV/0!</v>
      </c>
      <c r="V22" s="167" t="e">
        <f>$U$22*$D$22</f>
        <v>#DIV/0!</v>
      </c>
      <c r="W22" s="176" t="e">
        <f>'CRONOGRAMA GERAL'!$N$39</f>
        <v>#DIV/0!</v>
      </c>
      <c r="X22" s="167" t="e">
        <f>$W$22*$D$22</f>
        <v>#DIV/0!</v>
      </c>
      <c r="Y22" s="176" t="e">
        <f>'CRONOGRAMA GERAL'!$O$39</f>
        <v>#DIV/0!</v>
      </c>
      <c r="Z22" s="167" t="e">
        <f>$Y$22*$D$22</f>
        <v>#DIV/0!</v>
      </c>
      <c r="AA22" s="176" t="e">
        <f>1-SUM(E22,G22,I22,K22,M22,O22,Q22,S22,U22,W22,Y22)</f>
        <v>#DIV/0!</v>
      </c>
      <c r="AB22" s="167" t="e">
        <f>$AA$22*$D$22</f>
        <v>#DIV/0!</v>
      </c>
      <c r="AF22" t="s">
        <v>1714</v>
      </c>
    </row>
    <row r="23" spans="1:32" ht="20.25" customHeight="1" thickBot="1">
      <c r="A23">
        <v>2</v>
      </c>
      <c r="B23" s="1005"/>
      <c r="C23" s="1006"/>
      <c r="D23" s="1075"/>
      <c r="E23" s="162" t="e">
        <f>$E$22</f>
        <v>#DIV/0!</v>
      </c>
      <c r="F23" s="163" t="e">
        <f>$F$22</f>
        <v>#DIV/0!</v>
      </c>
      <c r="G23" s="164" t="e">
        <f>$G$22+$E$23</f>
        <v>#DIV/0!</v>
      </c>
      <c r="H23" s="165" t="e">
        <f>$H$22+$F$23</f>
        <v>#DIV/0!</v>
      </c>
      <c r="I23" s="164" t="e">
        <f>$I$22+$G$23</f>
        <v>#DIV/0!</v>
      </c>
      <c r="J23" s="165" t="e">
        <f>$J$22+$H$23</f>
        <v>#DIV/0!</v>
      </c>
      <c r="K23" s="164" t="e">
        <f>$K$22+$I$23</f>
        <v>#DIV/0!</v>
      </c>
      <c r="L23" s="165" t="e">
        <f>$L$22+$J$23</f>
        <v>#DIV/0!</v>
      </c>
      <c r="M23" s="164" t="e">
        <f>$M$22+$K$23</f>
        <v>#DIV/0!</v>
      </c>
      <c r="N23" s="165" t="e">
        <f>$N$22+$L$23</f>
        <v>#DIV/0!</v>
      </c>
      <c r="O23" s="164" t="e">
        <f>$O$22+$M$23</f>
        <v>#DIV/0!</v>
      </c>
      <c r="P23" s="165" t="e">
        <f>$P$22+$N$23</f>
        <v>#DIV/0!</v>
      </c>
      <c r="Q23" s="164" t="e">
        <f>$Q$22+$O$23</f>
        <v>#DIV/0!</v>
      </c>
      <c r="R23" s="165" t="e">
        <f>$R$22+$P$23</f>
        <v>#DIV/0!</v>
      </c>
      <c r="S23" s="164" t="e">
        <f>$S$22+$Q$23</f>
        <v>#DIV/0!</v>
      </c>
      <c r="T23" s="165" t="e">
        <f>$T$22+$R$23</f>
        <v>#DIV/0!</v>
      </c>
      <c r="U23" s="164" t="e">
        <f>$U$22+$S$23</f>
        <v>#DIV/0!</v>
      </c>
      <c r="V23" s="165" t="e">
        <f>$V$22+$T$23</f>
        <v>#DIV/0!</v>
      </c>
      <c r="W23" s="164" t="e">
        <f>$W$22+$U$23</f>
        <v>#DIV/0!</v>
      </c>
      <c r="X23" s="165" t="e">
        <f>$X$22+$V$23</f>
        <v>#DIV/0!</v>
      </c>
      <c r="Y23" s="164" t="e">
        <f>$Y$22+$W$23</f>
        <v>#DIV/0!</v>
      </c>
      <c r="Z23" s="165" t="e">
        <f>$Z$22+$X$23</f>
        <v>#DIV/0!</v>
      </c>
      <c r="AA23" s="164" t="e">
        <f>$AA$22+$Y$23</f>
        <v>#DIV/0!</v>
      </c>
      <c r="AB23" s="165" t="e">
        <f>$AB$22+$Z$23</f>
        <v>#DIV/0!</v>
      </c>
    </row>
    <row r="24" spans="1:32" ht="15" customHeight="1" thickBot="1">
      <c r="A24">
        <v>1</v>
      </c>
      <c r="B24" s="1005" t="str">
        <f>'10.00-S. AUX. E ADM'!$B$19</f>
        <v>10.03.700.04</v>
      </c>
      <c r="C24" s="1006" t="str">
        <f>'10.00-S. AUX. E ADM'!$C$19</f>
        <v>MONTAGEM E DESMONTAGEM DE ANDAIME MODULAR FACHADEIRO, COM PISO METÁLICO, PARA EDIFÍCIOS COM MULTIPLOS PAVIMENTOS (EXCLUSIVE ANDAIME E LIMPEZA). AF_03/2024</v>
      </c>
      <c r="D24" s="1075">
        <f>'10.00-S. AUX. E ADM'!$H$19</f>
        <v>0</v>
      </c>
      <c r="E24" s="175" t="e">
        <f>'CRONOGRAMA GERAL'!$E$39</f>
        <v>#DIV/0!</v>
      </c>
      <c r="F24" s="161" t="e">
        <f>$E$24*$D$24</f>
        <v>#DIV/0!</v>
      </c>
      <c r="G24" s="176" t="e">
        <f>'CRONOGRAMA GERAL'!$F$39</f>
        <v>#DIV/0!</v>
      </c>
      <c r="H24" s="167" t="e">
        <f>$G$24*$D$24</f>
        <v>#DIV/0!</v>
      </c>
      <c r="I24" s="176" t="e">
        <f>'CRONOGRAMA GERAL'!$G$39</f>
        <v>#DIV/0!</v>
      </c>
      <c r="J24" s="167" t="e">
        <f>$I$24*$D$24</f>
        <v>#DIV/0!</v>
      </c>
      <c r="K24" s="176" t="e">
        <f>'CRONOGRAMA GERAL'!$H$39</f>
        <v>#DIV/0!</v>
      </c>
      <c r="L24" s="167" t="e">
        <f>$K$24*$D$24</f>
        <v>#DIV/0!</v>
      </c>
      <c r="M24" s="176" t="e">
        <f>'CRONOGRAMA GERAL'!$I$39</f>
        <v>#DIV/0!</v>
      </c>
      <c r="N24" s="167" t="e">
        <f>$M$24*$D$24</f>
        <v>#DIV/0!</v>
      </c>
      <c r="O24" s="176" t="e">
        <f>'CRONOGRAMA GERAL'!$J$39</f>
        <v>#DIV/0!</v>
      </c>
      <c r="P24" s="167" t="e">
        <f>$O$24*$D$24</f>
        <v>#DIV/0!</v>
      </c>
      <c r="Q24" s="176" t="e">
        <f>'CRONOGRAMA GERAL'!$K$39</f>
        <v>#DIV/0!</v>
      </c>
      <c r="R24" s="167" t="e">
        <f>$Q$24*$D$24</f>
        <v>#DIV/0!</v>
      </c>
      <c r="S24" s="176" t="e">
        <f>'CRONOGRAMA GERAL'!$L$39</f>
        <v>#DIV/0!</v>
      </c>
      <c r="T24" s="167" t="e">
        <f>$S$24*$D$24</f>
        <v>#DIV/0!</v>
      </c>
      <c r="U24" s="176" t="e">
        <f>'CRONOGRAMA GERAL'!$M$39</f>
        <v>#DIV/0!</v>
      </c>
      <c r="V24" s="167" t="e">
        <f>$U$24*$D$24</f>
        <v>#DIV/0!</v>
      </c>
      <c r="W24" s="176" t="e">
        <f>'CRONOGRAMA GERAL'!$N$39</f>
        <v>#DIV/0!</v>
      </c>
      <c r="X24" s="167" t="e">
        <f>$W$24*$D$24</f>
        <v>#DIV/0!</v>
      </c>
      <c r="Y24" s="176" t="e">
        <f>'CRONOGRAMA GERAL'!$O$39</f>
        <v>#DIV/0!</v>
      </c>
      <c r="Z24" s="167" t="e">
        <f>$Y$24*$D$24</f>
        <v>#DIV/0!</v>
      </c>
      <c r="AA24" s="176" t="e">
        <f>1-SUM(E24,G24,I24,K24,M24,O24,Q24,S24,U24,W24,Y24)</f>
        <v>#DIV/0!</v>
      </c>
      <c r="AB24" s="167" t="e">
        <f>$AA$24*$D$24</f>
        <v>#DIV/0!</v>
      </c>
      <c r="AF24" t="s">
        <v>1716</v>
      </c>
    </row>
    <row r="25" spans="1:32" ht="15" customHeight="1" thickBot="1">
      <c r="A25">
        <v>2</v>
      </c>
      <c r="B25" s="1005"/>
      <c r="C25" s="1006"/>
      <c r="D25" s="1075"/>
      <c r="E25" s="162" t="e">
        <f>$E$24</f>
        <v>#DIV/0!</v>
      </c>
      <c r="F25" s="163" t="e">
        <f>$F$24</f>
        <v>#DIV/0!</v>
      </c>
      <c r="G25" s="164" t="e">
        <f>$G$24+$E$25</f>
        <v>#DIV/0!</v>
      </c>
      <c r="H25" s="165" t="e">
        <f>$H$24+$F$25</f>
        <v>#DIV/0!</v>
      </c>
      <c r="I25" s="164" t="e">
        <f>$I$24+$G$25</f>
        <v>#DIV/0!</v>
      </c>
      <c r="J25" s="165" t="e">
        <f>$J$24+$H$25</f>
        <v>#DIV/0!</v>
      </c>
      <c r="K25" s="164" t="e">
        <f>$K$24+$I$25</f>
        <v>#DIV/0!</v>
      </c>
      <c r="L25" s="165" t="e">
        <f>$L$24+$J$25</f>
        <v>#DIV/0!</v>
      </c>
      <c r="M25" s="164" t="e">
        <f>$M$24+$K$25</f>
        <v>#DIV/0!</v>
      </c>
      <c r="N25" s="165" t="e">
        <f>$N$24+$L$25</f>
        <v>#DIV/0!</v>
      </c>
      <c r="O25" s="164" t="e">
        <f>$O$24+$M$25</f>
        <v>#DIV/0!</v>
      </c>
      <c r="P25" s="165" t="e">
        <f>$P$24+$N$25</f>
        <v>#DIV/0!</v>
      </c>
      <c r="Q25" s="164" t="e">
        <f>$Q$24+$O$25</f>
        <v>#DIV/0!</v>
      </c>
      <c r="R25" s="165" t="e">
        <f>$R$24+$P$25</f>
        <v>#DIV/0!</v>
      </c>
      <c r="S25" s="164" t="e">
        <f>$S$24+$Q$25</f>
        <v>#DIV/0!</v>
      </c>
      <c r="T25" s="165" t="e">
        <f>$T$24+$R$25</f>
        <v>#DIV/0!</v>
      </c>
      <c r="U25" s="164" t="e">
        <f>$U$24+$S$25</f>
        <v>#DIV/0!</v>
      </c>
      <c r="V25" s="165" t="e">
        <f>$V$24+$T$25</f>
        <v>#DIV/0!</v>
      </c>
      <c r="W25" s="164" t="e">
        <f>$W$24+$U$25</f>
        <v>#DIV/0!</v>
      </c>
      <c r="X25" s="165" t="e">
        <f>$X$24+$V$25</f>
        <v>#DIV/0!</v>
      </c>
      <c r="Y25" s="164" t="e">
        <f>$Y$24+$W$25</f>
        <v>#DIV/0!</v>
      </c>
      <c r="Z25" s="165" t="e">
        <f>$Z$24+$X$25</f>
        <v>#DIV/0!</v>
      </c>
      <c r="AA25" s="164" t="e">
        <f>$AA$24+$Y$25</f>
        <v>#DIV/0!</v>
      </c>
      <c r="AB25" s="165" t="e">
        <f>$AB$24+$Z$25</f>
        <v>#DIV/0!</v>
      </c>
    </row>
    <row r="26" spans="1:32" ht="15" customHeight="1" thickBot="1">
      <c r="A26">
        <v>1</v>
      </c>
      <c r="B26" s="1005" t="str">
        <f>'10.00-S. AUX. E ADM'!$B$20</f>
        <v>10.03.700.05</v>
      </c>
      <c r="C26" s="1006" t="str">
        <f>'10.00-S. AUX. E ADM'!$C$20</f>
        <v>COLOCAÇÃO DE TELA EM ANDAIME FACHADEIRO. AF_03/2024</v>
      </c>
      <c r="D26" s="1075">
        <f>'10.00-S. AUX. E ADM'!$H$20</f>
        <v>0</v>
      </c>
      <c r="E26" s="175" t="e">
        <f>'CRONOGRAMA GERAL'!$E$39</f>
        <v>#DIV/0!</v>
      </c>
      <c r="F26" s="161" t="e">
        <f>$E$26*$D$26</f>
        <v>#DIV/0!</v>
      </c>
      <c r="G26" s="176" t="e">
        <f>'CRONOGRAMA GERAL'!$F$39</f>
        <v>#DIV/0!</v>
      </c>
      <c r="H26" s="167" t="e">
        <f>$G$26*$D$26</f>
        <v>#DIV/0!</v>
      </c>
      <c r="I26" s="176" t="e">
        <f>'CRONOGRAMA GERAL'!$G$39</f>
        <v>#DIV/0!</v>
      </c>
      <c r="J26" s="167" t="e">
        <f>$I$26*$D$26</f>
        <v>#DIV/0!</v>
      </c>
      <c r="K26" s="176" t="e">
        <f>'CRONOGRAMA GERAL'!$H$39</f>
        <v>#DIV/0!</v>
      </c>
      <c r="L26" s="167" t="e">
        <f>$K$26*$D$26</f>
        <v>#DIV/0!</v>
      </c>
      <c r="M26" s="176" t="e">
        <f>'CRONOGRAMA GERAL'!$I$39</f>
        <v>#DIV/0!</v>
      </c>
      <c r="N26" s="167" t="e">
        <f>$M$26*$D$26</f>
        <v>#DIV/0!</v>
      </c>
      <c r="O26" s="176" t="e">
        <f>'CRONOGRAMA GERAL'!$J$39</f>
        <v>#DIV/0!</v>
      </c>
      <c r="P26" s="167" t="e">
        <f>$O$26*$D$26</f>
        <v>#DIV/0!</v>
      </c>
      <c r="Q26" s="176" t="e">
        <f>'CRONOGRAMA GERAL'!$K$39</f>
        <v>#DIV/0!</v>
      </c>
      <c r="R26" s="167" t="e">
        <f>$Q$26*$D$26</f>
        <v>#DIV/0!</v>
      </c>
      <c r="S26" s="176" t="e">
        <f>'CRONOGRAMA GERAL'!$L$39</f>
        <v>#DIV/0!</v>
      </c>
      <c r="T26" s="167" t="e">
        <f>$S$26*$D$26</f>
        <v>#DIV/0!</v>
      </c>
      <c r="U26" s="176" t="e">
        <f>'CRONOGRAMA GERAL'!$M$39</f>
        <v>#DIV/0!</v>
      </c>
      <c r="V26" s="167" t="e">
        <f>$U$26*$D$26</f>
        <v>#DIV/0!</v>
      </c>
      <c r="W26" s="176" t="e">
        <f>'CRONOGRAMA GERAL'!$N$39</f>
        <v>#DIV/0!</v>
      </c>
      <c r="X26" s="167" t="e">
        <f>$W$26*$D$26</f>
        <v>#DIV/0!</v>
      </c>
      <c r="Y26" s="176" t="e">
        <f>'CRONOGRAMA GERAL'!$O$39</f>
        <v>#DIV/0!</v>
      </c>
      <c r="Z26" s="167" t="e">
        <f>$Y$26*$D$26</f>
        <v>#DIV/0!</v>
      </c>
      <c r="AA26" s="176" t="e">
        <f>1-SUM(E26,G26,I26,K26,M26,O26,Q26,S26,U26,W26,Y26)</f>
        <v>#DIV/0!</v>
      </c>
      <c r="AB26" s="167" t="e">
        <f>$AA$26*$D$26</f>
        <v>#DIV/0!</v>
      </c>
      <c r="AF26" t="s">
        <v>1718</v>
      </c>
    </row>
    <row r="27" spans="1:32" ht="15" customHeight="1" thickBot="1">
      <c r="A27">
        <v>2</v>
      </c>
      <c r="B27" s="1005"/>
      <c r="C27" s="1006"/>
      <c r="D27" s="1075"/>
      <c r="E27" s="162" t="e">
        <f>$E$26</f>
        <v>#DIV/0!</v>
      </c>
      <c r="F27" s="163" t="e">
        <f>$F$26</f>
        <v>#DIV/0!</v>
      </c>
      <c r="G27" s="164" t="e">
        <f>$G$26+$E$27</f>
        <v>#DIV/0!</v>
      </c>
      <c r="H27" s="165" t="e">
        <f>$H$26+$F$27</f>
        <v>#DIV/0!</v>
      </c>
      <c r="I27" s="164" t="e">
        <f>$I$26+$G$27</f>
        <v>#DIV/0!</v>
      </c>
      <c r="J27" s="165" t="e">
        <f>$J$26+$H$27</f>
        <v>#DIV/0!</v>
      </c>
      <c r="K27" s="164" t="e">
        <f>$K$26+$I$27</f>
        <v>#DIV/0!</v>
      </c>
      <c r="L27" s="165" t="e">
        <f>$L$26+$J$27</f>
        <v>#DIV/0!</v>
      </c>
      <c r="M27" s="164" t="e">
        <f>$M$26+$K$27</f>
        <v>#DIV/0!</v>
      </c>
      <c r="N27" s="165" t="e">
        <f>$N$26+$L$27</f>
        <v>#DIV/0!</v>
      </c>
      <c r="O27" s="164" t="e">
        <f>$O$26+$M$27</f>
        <v>#DIV/0!</v>
      </c>
      <c r="P27" s="165" t="e">
        <f>$P$26+$N$27</f>
        <v>#DIV/0!</v>
      </c>
      <c r="Q27" s="164" t="e">
        <f>$Q$26+$O$27</f>
        <v>#DIV/0!</v>
      </c>
      <c r="R27" s="165" t="e">
        <f>$R$26+$P$27</f>
        <v>#DIV/0!</v>
      </c>
      <c r="S27" s="164" t="e">
        <f>$S$26+$Q$27</f>
        <v>#DIV/0!</v>
      </c>
      <c r="T27" s="165" t="e">
        <f>$T$26+$R$27</f>
        <v>#DIV/0!</v>
      </c>
      <c r="U27" s="164" t="e">
        <f>$U$26+$S$27</f>
        <v>#DIV/0!</v>
      </c>
      <c r="V27" s="165" t="e">
        <f>$V$26+$T$27</f>
        <v>#DIV/0!</v>
      </c>
      <c r="W27" s="164" t="e">
        <f>$W$26+$U$27</f>
        <v>#DIV/0!</v>
      </c>
      <c r="X27" s="165" t="e">
        <f>$X$26+$V$27</f>
        <v>#DIV/0!</v>
      </c>
      <c r="Y27" s="164" t="e">
        <f>$Y$26+$W$27</f>
        <v>#DIV/0!</v>
      </c>
      <c r="Z27" s="165" t="e">
        <f>$Z$26+$X$27</f>
        <v>#DIV/0!</v>
      </c>
      <c r="AA27" s="164" t="e">
        <f>$AA$26+$Y$27</f>
        <v>#DIV/0!</v>
      </c>
      <c r="AB27" s="165" t="e">
        <f>$AB$26+$Z$27</f>
        <v>#DIV/0!</v>
      </c>
    </row>
    <row r="28" spans="1:32" ht="15" customHeight="1">
      <c r="B28" s="76" t="str">
        <f>'10.00-S. AUX. E ADM'!$B$21</f>
        <v>10.04.000</v>
      </c>
      <c r="C28" s="104" t="str">
        <f>'10.00-S. AUX. E ADM'!$C$21</f>
        <v>TRANSPORTES</v>
      </c>
      <c r="D28" s="106">
        <f>'10.00-S. AUX. E ADM'!$H$21</f>
        <v>0</v>
      </c>
      <c r="E28" s="177"/>
      <c r="F28" s="178"/>
      <c r="G28" s="179"/>
      <c r="H28" s="180"/>
      <c r="I28" s="179"/>
      <c r="J28" s="180"/>
      <c r="K28" s="179"/>
      <c r="L28" s="180"/>
      <c r="M28" s="179"/>
      <c r="N28" s="180"/>
      <c r="O28" s="179"/>
      <c r="P28" s="180"/>
      <c r="Q28" s="179"/>
      <c r="R28" s="180"/>
      <c r="S28" s="179"/>
      <c r="T28" s="180"/>
      <c r="U28" s="179"/>
      <c r="V28" s="180"/>
      <c r="W28" s="179"/>
      <c r="X28" s="180"/>
      <c r="Y28" s="179"/>
      <c r="Z28" s="180"/>
      <c r="AA28" s="179"/>
      <c r="AB28" s="180"/>
      <c r="AF28" s="200" t="s">
        <v>1720</v>
      </c>
    </row>
    <row r="29" spans="1:32" ht="15" customHeight="1" thickBot="1">
      <c r="B29" s="127" t="str">
        <f>'10.00-S. AUX. E ADM'!$B$22</f>
        <v>10.04.400</v>
      </c>
      <c r="C29" s="128" t="str">
        <f>'10.00-S. AUX. E ADM'!$C$22</f>
        <v>FRETES ESPECIAIS</v>
      </c>
      <c r="D29" s="326">
        <f>'10.00-S. AUX. E ADM'!$D$22</f>
        <v>0</v>
      </c>
      <c r="E29" s="177"/>
      <c r="F29" s="178"/>
      <c r="G29" s="179"/>
      <c r="H29" s="180"/>
      <c r="I29" s="179"/>
      <c r="J29" s="180"/>
      <c r="K29" s="179"/>
      <c r="L29" s="180"/>
      <c r="M29" s="179"/>
      <c r="N29" s="180"/>
      <c r="O29" s="179"/>
      <c r="P29" s="180"/>
      <c r="Q29" s="179"/>
      <c r="R29" s="180"/>
      <c r="S29" s="179"/>
      <c r="T29" s="180"/>
      <c r="U29" s="179"/>
      <c r="V29" s="180"/>
      <c r="W29" s="179"/>
      <c r="X29" s="180"/>
      <c r="Y29" s="179"/>
      <c r="Z29" s="180"/>
      <c r="AA29" s="179"/>
      <c r="AB29" s="180"/>
      <c r="AF29" t="s">
        <v>1723</v>
      </c>
    </row>
    <row r="30" spans="1:32" ht="15" customHeight="1" thickBot="1">
      <c r="A30">
        <v>1</v>
      </c>
      <c r="B30" s="1005" t="str">
        <f>'10.00-S. AUX. E ADM'!$B$23</f>
        <v>10.04.400.01</v>
      </c>
      <c r="C30" s="1006" t="str">
        <f>'10.00-S. AUX. E ADM'!$C$23</f>
        <v>CARGA MANUAL DE MATERIAL DE QUALQUER NATUREZA SOBRE CAMINHÃO, EXCLUSIVE  TRANSPORTE</v>
      </c>
      <c r="D30" s="1075">
        <f>'10.00-S. AUX. E ADM'!$H$23</f>
        <v>0</v>
      </c>
      <c r="E30" s="175">
        <v>0.5</v>
      </c>
      <c r="F30" s="161">
        <f>$E$30*$D$30</f>
        <v>0</v>
      </c>
      <c r="G30" s="176"/>
      <c r="H30" s="167">
        <f>$G$30*$D$30</f>
        <v>0</v>
      </c>
      <c r="I30" s="176"/>
      <c r="J30" s="167">
        <f>$I$30*$D$30</f>
        <v>0</v>
      </c>
      <c r="K30" s="176"/>
      <c r="L30" s="167">
        <f>$K$30*$D$30</f>
        <v>0</v>
      </c>
      <c r="M30" s="176"/>
      <c r="N30" s="167">
        <f>$M$30*$D$30</f>
        <v>0</v>
      </c>
      <c r="O30" s="176"/>
      <c r="P30" s="167">
        <f>$O$30*$D$30</f>
        <v>0</v>
      </c>
      <c r="Q30" s="176"/>
      <c r="R30" s="167">
        <f>$Q$30*$D$30</f>
        <v>0</v>
      </c>
      <c r="S30" s="176"/>
      <c r="T30" s="167">
        <f>$S$30*$D$30</f>
        <v>0</v>
      </c>
      <c r="U30" s="176"/>
      <c r="V30" s="167">
        <f>$U$30*$D$30</f>
        <v>0</v>
      </c>
      <c r="W30" s="176"/>
      <c r="X30" s="167">
        <f>$W$30*$D$30</f>
        <v>0</v>
      </c>
      <c r="Y30" s="176"/>
      <c r="Z30" s="167">
        <f>$Y$30*$D$30</f>
        <v>0</v>
      </c>
      <c r="AA30" s="176">
        <v>0.5</v>
      </c>
      <c r="AB30" s="167">
        <f>$AA$30*$D$30</f>
        <v>0</v>
      </c>
    </row>
    <row r="31" spans="1:32" ht="15" customHeight="1" thickBot="1">
      <c r="A31">
        <v>2</v>
      </c>
      <c r="B31" s="1005"/>
      <c r="C31" s="1006"/>
      <c r="D31" s="1075"/>
      <c r="E31" s="162">
        <f>$E$30</f>
        <v>0.5</v>
      </c>
      <c r="F31" s="163">
        <f>$F$30</f>
        <v>0</v>
      </c>
      <c r="G31" s="164">
        <f>$G$30+$E$31</f>
        <v>0.5</v>
      </c>
      <c r="H31" s="165">
        <f>$H$30+$F$31</f>
        <v>0</v>
      </c>
      <c r="I31" s="164">
        <f>$I$30+$G$31</f>
        <v>0.5</v>
      </c>
      <c r="J31" s="165">
        <f>$J$30+$H$31</f>
        <v>0</v>
      </c>
      <c r="K31" s="164">
        <f>$K$30+$I$31</f>
        <v>0.5</v>
      </c>
      <c r="L31" s="165">
        <f>$L$30+$J$31</f>
        <v>0</v>
      </c>
      <c r="M31" s="164">
        <f>$M$30+$K$31</f>
        <v>0.5</v>
      </c>
      <c r="N31" s="165">
        <f>$N$30+$L$31</f>
        <v>0</v>
      </c>
      <c r="O31" s="164">
        <f>$O$30+$M$31</f>
        <v>0.5</v>
      </c>
      <c r="P31" s="165">
        <f>$P$30+$N$31</f>
        <v>0</v>
      </c>
      <c r="Q31" s="164">
        <f>$Q$30+$O$31</f>
        <v>0.5</v>
      </c>
      <c r="R31" s="165">
        <f>$R$30+$P$31</f>
        <v>0</v>
      </c>
      <c r="S31" s="164">
        <f>$S$30+$Q$31</f>
        <v>0.5</v>
      </c>
      <c r="T31" s="165">
        <f>$T$30+$R$31</f>
        <v>0</v>
      </c>
      <c r="U31" s="164">
        <f>$U$30+$S$31</f>
        <v>0.5</v>
      </c>
      <c r="V31" s="165">
        <f>$V$30+$T$31</f>
        <v>0</v>
      </c>
      <c r="W31" s="164">
        <f>$W$30+$U$31</f>
        <v>0.5</v>
      </c>
      <c r="X31" s="165">
        <f>$X$30+$V$31</f>
        <v>0</v>
      </c>
      <c r="Y31" s="164">
        <f>$Y$30+$W$31</f>
        <v>0.5</v>
      </c>
      <c r="Z31" s="165">
        <f>$Z$30+$X$31</f>
        <v>0</v>
      </c>
      <c r="AA31" s="164">
        <f>$AA$30+$Y$31</f>
        <v>1</v>
      </c>
      <c r="AB31" s="165">
        <f>$AB$30+$Z$31</f>
        <v>0</v>
      </c>
    </row>
    <row r="32" spans="1:32" ht="15" customHeight="1" thickBot="1">
      <c r="A32">
        <v>1</v>
      </c>
      <c r="B32" s="1005" t="str">
        <f>'10.00-S. AUX. E ADM'!$B$24</f>
        <v>10.04.400.02</v>
      </c>
      <c r="C32" s="1006" t="str">
        <f>'10.00-S. AUX. E ADM'!$C$24</f>
        <v>TRANSPORTE DE MATERIAL DEMOLIDO EM CAÇAMBA, EXCLUSIVE CARGA MANUAL OU MECÂNICA</v>
      </c>
      <c r="D32" s="1075">
        <f>'10.00-S. AUX. E ADM'!$H$24</f>
        <v>0</v>
      </c>
      <c r="E32" s="175">
        <v>0.5</v>
      </c>
      <c r="F32" s="161">
        <f>$E$32*$D$32</f>
        <v>0</v>
      </c>
      <c r="G32" s="176"/>
      <c r="H32" s="167">
        <f>$G$32*$D$32</f>
        <v>0</v>
      </c>
      <c r="I32" s="176"/>
      <c r="J32" s="167">
        <f>$I$32*$D$32</f>
        <v>0</v>
      </c>
      <c r="K32" s="176"/>
      <c r="L32" s="167">
        <f>$K$32*$D$32</f>
        <v>0</v>
      </c>
      <c r="M32" s="176"/>
      <c r="N32" s="167">
        <f>$M$32*$D$32</f>
        <v>0</v>
      </c>
      <c r="O32" s="176"/>
      <c r="P32" s="167">
        <f>$O$32*$D$32</f>
        <v>0</v>
      </c>
      <c r="Q32" s="176"/>
      <c r="R32" s="167">
        <f>$Q$32*$D$32</f>
        <v>0</v>
      </c>
      <c r="S32" s="176"/>
      <c r="T32" s="167">
        <f>$S$32*$D$32</f>
        <v>0</v>
      </c>
      <c r="U32" s="176"/>
      <c r="V32" s="167">
        <f>$U$32*$D$32</f>
        <v>0</v>
      </c>
      <c r="W32" s="176"/>
      <c r="X32" s="167">
        <f>$W$32*$D$32</f>
        <v>0</v>
      </c>
      <c r="Y32" s="176"/>
      <c r="Z32" s="167">
        <f>$Y$32*$D$32</f>
        <v>0</v>
      </c>
      <c r="AA32" s="176">
        <v>0.5</v>
      </c>
      <c r="AB32" s="167">
        <f>$AA$32*$D$32</f>
        <v>0</v>
      </c>
    </row>
    <row r="33" spans="1:32" ht="15" customHeight="1" thickBot="1">
      <c r="A33">
        <v>2</v>
      </c>
      <c r="B33" s="1005"/>
      <c r="C33" s="1006"/>
      <c r="D33" s="1075"/>
      <c r="E33" s="162">
        <f>$E$32</f>
        <v>0.5</v>
      </c>
      <c r="F33" s="163">
        <f>$F$32</f>
        <v>0</v>
      </c>
      <c r="G33" s="164">
        <f>$G$32+$E$33</f>
        <v>0.5</v>
      </c>
      <c r="H33" s="165">
        <f>$H$32+$F$33</f>
        <v>0</v>
      </c>
      <c r="I33" s="164">
        <f>$I$32+$G$33</f>
        <v>0.5</v>
      </c>
      <c r="J33" s="165">
        <f>$J$32+$H$33</f>
        <v>0</v>
      </c>
      <c r="K33" s="164">
        <f>$K$32+$I$33</f>
        <v>0.5</v>
      </c>
      <c r="L33" s="165">
        <f>$L$32+$J$33</f>
        <v>0</v>
      </c>
      <c r="M33" s="164">
        <f>$M$32+$K$33</f>
        <v>0.5</v>
      </c>
      <c r="N33" s="165">
        <f>$N$32+$L$33</f>
        <v>0</v>
      </c>
      <c r="O33" s="164">
        <f>$O$32+$M$33</f>
        <v>0.5</v>
      </c>
      <c r="P33" s="165">
        <f>$P$32+$N$33</f>
        <v>0</v>
      </c>
      <c r="Q33" s="164">
        <f>$Q$32+$O$33</f>
        <v>0.5</v>
      </c>
      <c r="R33" s="165">
        <f>$R$32+$P$33</f>
        <v>0</v>
      </c>
      <c r="S33" s="164">
        <f>$S$32+$Q$33</f>
        <v>0.5</v>
      </c>
      <c r="T33" s="165">
        <f>$T$32+$R$33</f>
        <v>0</v>
      </c>
      <c r="U33" s="164">
        <f>$U$32+$S$33</f>
        <v>0.5</v>
      </c>
      <c r="V33" s="165">
        <f>$V$32+$T$33</f>
        <v>0</v>
      </c>
      <c r="W33" s="164">
        <f>$W$32+$U$33</f>
        <v>0.5</v>
      </c>
      <c r="X33" s="165">
        <f>$X$32+$V$33</f>
        <v>0</v>
      </c>
      <c r="Y33" s="164">
        <f>$Y$32+$W$33</f>
        <v>0.5</v>
      </c>
      <c r="Z33" s="165">
        <f>$Z$32+$X$33</f>
        <v>0</v>
      </c>
      <c r="AA33" s="164">
        <f>$AA$32+$Y$33</f>
        <v>1</v>
      </c>
      <c r="AB33" s="165">
        <f>$AB$32+$Z$33</f>
        <v>0</v>
      </c>
    </row>
    <row r="34" spans="1:32" ht="15" customHeight="1" thickBot="1">
      <c r="A34">
        <v>1</v>
      </c>
      <c r="B34" s="1005" t="str">
        <f>'10.00-S. AUX. E ADM'!$B$25</f>
        <v>10.04.400.03</v>
      </c>
      <c r="C34" s="1006" t="str">
        <f>'10.00-S. AUX. E ADM'!$C$25</f>
        <v>TRANSPORTE COM CAMINHÃO CARROCERIA COM GUINDAUTO (MUNCK), MOMENTO MÁXIMO DE CARGA 11,7 TM, EM VIA URBANA EM LEITO NATURAL (UNIDADE: TXKM). AF_02/2026</v>
      </c>
      <c r="D34" s="1075">
        <f>'10.00-S. AUX. E ADM'!$H$25</f>
        <v>0</v>
      </c>
      <c r="E34" s="175">
        <v>0.5</v>
      </c>
      <c r="F34" s="161">
        <f>$E$34*$D$34</f>
        <v>0</v>
      </c>
      <c r="G34" s="176"/>
      <c r="H34" s="167">
        <f>$G$34*$D$34</f>
        <v>0</v>
      </c>
      <c r="I34" s="176"/>
      <c r="J34" s="167">
        <f>$I$34*$D$34</f>
        <v>0</v>
      </c>
      <c r="K34" s="176"/>
      <c r="L34" s="167">
        <f>$K$34*$D$34</f>
        <v>0</v>
      </c>
      <c r="M34" s="176"/>
      <c r="N34" s="167">
        <f>$M$34*$D$34</f>
        <v>0</v>
      </c>
      <c r="O34" s="176"/>
      <c r="P34" s="167">
        <f>$O$34*$D$34</f>
        <v>0</v>
      </c>
      <c r="Q34" s="176"/>
      <c r="R34" s="167">
        <f>$Q$34*$D$34</f>
        <v>0</v>
      </c>
      <c r="S34" s="176"/>
      <c r="T34" s="167">
        <f>$S$34*$D$34</f>
        <v>0</v>
      </c>
      <c r="U34" s="176"/>
      <c r="V34" s="167">
        <f>$U$34*$D$34</f>
        <v>0</v>
      </c>
      <c r="W34" s="176"/>
      <c r="X34" s="167">
        <f>$W$34*$D$34</f>
        <v>0</v>
      </c>
      <c r="Y34" s="176"/>
      <c r="Z34" s="167">
        <f>$Y$34*$D$34</f>
        <v>0</v>
      </c>
      <c r="AA34" s="176">
        <v>0.5</v>
      </c>
      <c r="AB34" s="167">
        <f>$AA$34*$D$34</f>
        <v>0</v>
      </c>
      <c r="AF34" t="s">
        <v>1726</v>
      </c>
    </row>
    <row r="35" spans="1:32" ht="15" customHeight="1" thickBot="1">
      <c r="A35">
        <v>2</v>
      </c>
      <c r="B35" s="1005"/>
      <c r="C35" s="1006"/>
      <c r="D35" s="1075"/>
      <c r="E35" s="162">
        <f>$E$34</f>
        <v>0.5</v>
      </c>
      <c r="F35" s="163">
        <f>$F$34</f>
        <v>0</v>
      </c>
      <c r="G35" s="164">
        <f>$G$34+$E$35</f>
        <v>0.5</v>
      </c>
      <c r="H35" s="165">
        <f>$H$34+$F$35</f>
        <v>0</v>
      </c>
      <c r="I35" s="164">
        <f>$I$34+$G$35</f>
        <v>0.5</v>
      </c>
      <c r="J35" s="165">
        <f>$J$34+$H$35</f>
        <v>0</v>
      </c>
      <c r="K35" s="164">
        <f>$K$34+$I$35</f>
        <v>0.5</v>
      </c>
      <c r="L35" s="165">
        <f>$L$34+$J$35</f>
        <v>0</v>
      </c>
      <c r="M35" s="164">
        <f>$M$34+$K$35</f>
        <v>0.5</v>
      </c>
      <c r="N35" s="165">
        <f>$N$34+$L$35</f>
        <v>0</v>
      </c>
      <c r="O35" s="164">
        <f>$O$34+$M$35</f>
        <v>0.5</v>
      </c>
      <c r="P35" s="165">
        <f>$P$34+$N$35</f>
        <v>0</v>
      </c>
      <c r="Q35" s="164">
        <f>$Q$34+$O$35</f>
        <v>0.5</v>
      </c>
      <c r="R35" s="165">
        <f>$R$34+$P$35</f>
        <v>0</v>
      </c>
      <c r="S35" s="164">
        <f>$S$34+$Q$35</f>
        <v>0.5</v>
      </c>
      <c r="T35" s="165">
        <f>$T$34+$R$35</f>
        <v>0</v>
      </c>
      <c r="U35" s="164">
        <f>$U$34+$S$35</f>
        <v>0.5</v>
      </c>
      <c r="V35" s="165">
        <f>$V$34+$T$35</f>
        <v>0</v>
      </c>
      <c r="W35" s="164">
        <f>$W$34+$U$35</f>
        <v>0.5</v>
      </c>
      <c r="X35" s="165">
        <f>$X$34+$V$35</f>
        <v>0</v>
      </c>
      <c r="Y35" s="164">
        <f>$Y$34+$W$35</f>
        <v>0.5</v>
      </c>
      <c r="Z35" s="165">
        <f>$Z$34+$X$35</f>
        <v>0</v>
      </c>
      <c r="AA35" s="164">
        <f>$AA$34+$Y$35</f>
        <v>1</v>
      </c>
      <c r="AB35" s="165">
        <f>$AB$34+$Z$35</f>
        <v>0</v>
      </c>
    </row>
    <row r="36" spans="1:32" ht="15" customHeight="1" thickBot="1"/>
    <row r="37" spans="1:32">
      <c r="B37" s="137"/>
      <c r="C37" s="138">
        <f>GERAL!$B$39</f>
        <v>0</v>
      </c>
      <c r="D37" s="493" t="s">
        <v>159</v>
      </c>
      <c r="E37" s="173" t="e">
        <f>F37/$D38</f>
        <v>#DIV/0!</v>
      </c>
      <c r="F37" s="156" t="e">
        <f>SUMIF($A$9:$A$35,1,F$9:F$35)</f>
        <v>#DIV/0!</v>
      </c>
      <c r="G37" s="495" t="e">
        <f>H37/$D38</f>
        <v>#DIV/0!</v>
      </c>
      <c r="H37" s="156" t="e">
        <f>SUMIF($A$9:$A$35,1,H$9:H$35)</f>
        <v>#DIV/0!</v>
      </c>
      <c r="I37" s="495" t="e">
        <f>J37/$D38</f>
        <v>#DIV/0!</v>
      </c>
      <c r="J37" s="156" t="e">
        <f>SUMIF($A$9:$A$35,1,J$9:J$35)</f>
        <v>#DIV/0!</v>
      </c>
      <c r="K37" s="495" t="e">
        <f>L37/$D38</f>
        <v>#DIV/0!</v>
      </c>
      <c r="L37" s="156" t="e">
        <f>SUMIF($A$9:$A$35,1,L$9:L$35)</f>
        <v>#DIV/0!</v>
      </c>
      <c r="M37" s="495" t="e">
        <f>N37/$D38</f>
        <v>#DIV/0!</v>
      </c>
      <c r="N37" s="156" t="e">
        <f>SUMIF($A$9:$A$35,1,N$9:N$35)</f>
        <v>#DIV/0!</v>
      </c>
      <c r="O37" s="495" t="e">
        <f>P37/$D38</f>
        <v>#DIV/0!</v>
      </c>
      <c r="P37" s="156" t="e">
        <f>SUMIF($A$9:$A$35,1,P$9:P$35)</f>
        <v>#DIV/0!</v>
      </c>
      <c r="Q37" s="495" t="e">
        <f>R37/$D38</f>
        <v>#DIV/0!</v>
      </c>
      <c r="R37" s="156" t="e">
        <f>SUMIF($A$9:$A$35,1,R$9:R$35)</f>
        <v>#DIV/0!</v>
      </c>
      <c r="S37" s="495" t="e">
        <f>T37/$D38</f>
        <v>#DIV/0!</v>
      </c>
      <c r="T37" s="156" t="e">
        <f>SUMIF($A$9:$A$35,1,T$9:T$35)</f>
        <v>#DIV/0!</v>
      </c>
      <c r="U37" s="495" t="e">
        <f>V37/$D38</f>
        <v>#DIV/0!</v>
      </c>
      <c r="V37" s="156" t="e">
        <f>SUMIF($A$9:$A$35,1,V$9:V$35)</f>
        <v>#DIV/0!</v>
      </c>
      <c r="W37" s="495" t="e">
        <f>X37/$D38</f>
        <v>#DIV/0!</v>
      </c>
      <c r="X37" s="156" t="e">
        <f>SUMIF($A$9:$A$35,1,X$9:X$35)</f>
        <v>#DIV/0!</v>
      </c>
      <c r="Y37" s="495" t="e">
        <f>Z37/$D38</f>
        <v>#DIV/0!</v>
      </c>
      <c r="Z37" s="156" t="e">
        <f>SUMIF($A$9:$A$35,1,Z$9:Z$35)</f>
        <v>#DIV/0!</v>
      </c>
      <c r="AA37" s="495" t="e">
        <f>AB37/$D38</f>
        <v>#DIV/0!</v>
      </c>
      <c r="AB37" s="189" t="e">
        <f>SUMIF($A$9:$A$35,1,AB$9:AB$35)</f>
        <v>#DIV/0!</v>
      </c>
    </row>
    <row r="38" spans="1:32" ht="15.75" thickBot="1">
      <c r="B38" s="139"/>
      <c r="C38" s="30"/>
      <c r="D38" s="494">
        <f>'10.00-S. AUX. E ADM'!D8</f>
        <v>0</v>
      </c>
      <c r="E38" s="174" t="e">
        <f>F38/$D38</f>
        <v>#DIV/0!</v>
      </c>
      <c r="F38" s="157" t="e">
        <f>SUMIF($A$9:$A$35,2,F$9:F$35)</f>
        <v>#DIV/0!</v>
      </c>
      <c r="G38" s="496" t="e">
        <f>H38/$D38</f>
        <v>#DIV/0!</v>
      </c>
      <c r="H38" s="157" t="e">
        <f>SUMIF($A$9:$A$35,2,H$9:H$35)</f>
        <v>#DIV/0!</v>
      </c>
      <c r="I38" s="496" t="e">
        <f>J38/$D38</f>
        <v>#DIV/0!</v>
      </c>
      <c r="J38" s="157" t="e">
        <f>SUMIF($A$9:$A$35,2,J$9:J$35)</f>
        <v>#DIV/0!</v>
      </c>
      <c r="K38" s="496" t="e">
        <f>L38/$D38</f>
        <v>#DIV/0!</v>
      </c>
      <c r="L38" s="157" t="e">
        <f>SUMIF($A$9:$A$35,2,L$9:L$35)</f>
        <v>#DIV/0!</v>
      </c>
      <c r="M38" s="496" t="e">
        <f>N38/$D38</f>
        <v>#DIV/0!</v>
      </c>
      <c r="N38" s="157" t="e">
        <f>SUMIF($A$9:$A$35,2,N$9:N$35)</f>
        <v>#DIV/0!</v>
      </c>
      <c r="O38" s="496" t="e">
        <f>P38/$D38</f>
        <v>#DIV/0!</v>
      </c>
      <c r="P38" s="157" t="e">
        <f>SUMIF($A$9:$A$35,2,P$9:P$35)</f>
        <v>#DIV/0!</v>
      </c>
      <c r="Q38" s="496" t="e">
        <f>R38/$D38</f>
        <v>#DIV/0!</v>
      </c>
      <c r="R38" s="157" t="e">
        <f>SUMIF($A$9:$A$35,2,R$9:R$35)</f>
        <v>#DIV/0!</v>
      </c>
      <c r="S38" s="496" t="e">
        <f>T38/$D38</f>
        <v>#DIV/0!</v>
      </c>
      <c r="T38" s="157" t="e">
        <f>SUMIF($A$9:$A$35,2,T$9:T$35)</f>
        <v>#DIV/0!</v>
      </c>
      <c r="U38" s="496" t="e">
        <f>V38/$D38</f>
        <v>#DIV/0!</v>
      </c>
      <c r="V38" s="157" t="e">
        <f>SUMIF($A$9:$A$35,2,V$9:V$35)</f>
        <v>#DIV/0!</v>
      </c>
      <c r="W38" s="496" t="e">
        <f>X38/$D38</f>
        <v>#DIV/0!</v>
      </c>
      <c r="X38" s="157" t="e">
        <f>SUMIF($A$9:$A$35,2,X$9:X$35)</f>
        <v>#DIV/0!</v>
      </c>
      <c r="Y38" s="496" t="e">
        <f>Z38/$D38</f>
        <v>#DIV/0!</v>
      </c>
      <c r="Z38" s="157" t="e">
        <f>SUMIF($A$9:$A$35,2,Z$9:Z$35)</f>
        <v>#DIV/0!</v>
      </c>
      <c r="AA38" s="496" t="e">
        <f>AB38/$D38</f>
        <v>#DIV/0!</v>
      </c>
      <c r="AB38" s="190" t="e">
        <f>SUMIF($A$9:$A$35,2,AB$9:AB$35)</f>
        <v>#DIV/0!</v>
      </c>
    </row>
    <row r="39" spans="1:32" ht="12.75" customHeight="1" thickBot="1">
      <c r="B39" s="140"/>
      <c r="C39" s="97">
        <f>GERAL!$B$41</f>
        <v>0</v>
      </c>
      <c r="D39" s="112"/>
      <c r="E39" s="113"/>
      <c r="F39" s="154"/>
      <c r="G39" s="160"/>
      <c r="H39" s="113"/>
      <c r="I39" s="160"/>
      <c r="J39" s="113"/>
      <c r="K39" s="160"/>
      <c r="L39" s="113"/>
      <c r="M39" s="160"/>
      <c r="N39" s="113"/>
      <c r="O39" s="160"/>
      <c r="P39" s="113"/>
      <c r="Q39" s="160"/>
      <c r="R39" s="113"/>
      <c r="S39" s="160"/>
      <c r="T39" s="113"/>
      <c r="U39" s="160"/>
      <c r="V39" s="113"/>
      <c r="W39" s="160"/>
      <c r="X39" s="113"/>
      <c r="Y39" s="160"/>
      <c r="Z39" s="113"/>
      <c r="AA39" s="160"/>
      <c r="AB39" s="152"/>
    </row>
    <row r="40" spans="1:32" ht="30" customHeight="1" thickBot="1">
      <c r="B40" s="141"/>
      <c r="C40" s="142"/>
      <c r="D40" s="143"/>
      <c r="E40" s="144"/>
      <c r="F40" s="155"/>
      <c r="G40" s="150"/>
      <c r="H40" s="144"/>
      <c r="I40" s="150"/>
      <c r="J40" s="144"/>
      <c r="K40" s="150"/>
      <c r="L40" s="144"/>
      <c r="M40" s="150"/>
      <c r="N40" s="144"/>
      <c r="O40" s="150"/>
      <c r="P40" s="144"/>
      <c r="Q40" s="150"/>
      <c r="R40" s="144"/>
      <c r="S40" s="150"/>
      <c r="T40" s="144"/>
      <c r="U40" s="150"/>
      <c r="V40" s="144"/>
      <c r="W40" s="150"/>
      <c r="X40" s="144"/>
      <c r="Y40" s="150"/>
      <c r="Z40" s="144"/>
      <c r="AA40" s="150"/>
      <c r="AB40" s="145"/>
    </row>
  </sheetData>
  <autoFilter ref="B8:AB8" xr:uid="{D34DC139-9631-4996-8C0C-406F44F13238}">
    <filterColumn colId="3" showButton="0"/>
    <filterColumn colId="5" showButton="0"/>
    <filterColumn colId="7" showButton="0"/>
    <filterColumn colId="9" showButton="0"/>
    <filterColumn colId="11" showButton="0"/>
    <filterColumn colId="13" showButton="0"/>
    <filterColumn colId="15" showButton="0"/>
    <filterColumn colId="17" showButton="0"/>
    <filterColumn colId="19" showButton="0"/>
    <filterColumn colId="21" showButton="0"/>
    <filterColumn colId="23" showButton="0"/>
    <filterColumn colId="25" showButton="0"/>
  </autoFilter>
  <mergeCells count="56">
    <mergeCell ref="B34:B35"/>
    <mergeCell ref="C34:C35"/>
    <mergeCell ref="D34:D35"/>
    <mergeCell ref="B13:B14"/>
    <mergeCell ref="C13:C14"/>
    <mergeCell ref="D13:D14"/>
    <mergeCell ref="B24:B25"/>
    <mergeCell ref="C24:C25"/>
    <mergeCell ref="D24:D25"/>
    <mergeCell ref="C18:C19"/>
    <mergeCell ref="D18:D19"/>
    <mergeCell ref="B26:B27"/>
    <mergeCell ref="C26:C27"/>
    <mergeCell ref="D26:D27"/>
    <mergeCell ref="B20:B21"/>
    <mergeCell ref="C20:C21"/>
    <mergeCell ref="B5:AB5"/>
    <mergeCell ref="A1:A2"/>
    <mergeCell ref="B1:AB1"/>
    <mergeCell ref="B2:AB2"/>
    <mergeCell ref="B3:AB3"/>
    <mergeCell ref="B4:AB4"/>
    <mergeCell ref="Y8:Z8"/>
    <mergeCell ref="AA8:AB8"/>
    <mergeCell ref="E6:AB6"/>
    <mergeCell ref="E7:J7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D20:D21"/>
    <mergeCell ref="B22:B23"/>
    <mergeCell ref="C22:C23"/>
    <mergeCell ref="D22:D23"/>
    <mergeCell ref="C6:C8"/>
    <mergeCell ref="D6:D8"/>
    <mergeCell ref="B6:B8"/>
    <mergeCell ref="B18:B19"/>
    <mergeCell ref="B11:B12"/>
    <mergeCell ref="C11:C12"/>
    <mergeCell ref="D11:D12"/>
    <mergeCell ref="B15:B16"/>
    <mergeCell ref="C15:C16"/>
    <mergeCell ref="D15:D16"/>
    <mergeCell ref="B30:B31"/>
    <mergeCell ref="C30:C31"/>
    <mergeCell ref="D30:D31"/>
    <mergeCell ref="B32:B33"/>
    <mergeCell ref="C32:C33"/>
    <mergeCell ref="D32:D33"/>
  </mergeCells>
  <pageMargins left="0.59055118110236204" right="0.196850393700787" top="0.196850393700787" bottom="0.196850393700787" header="0" footer="0"/>
  <pageSetup paperSize="9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13">
    <tabColor theme="5" tint="0.39997558519241921"/>
    <pageSetUpPr fitToPage="1"/>
  </sheetPr>
  <dimension ref="A1:O1814"/>
  <sheetViews>
    <sheetView showGridLines="0" view="pageBreakPreview" zoomScale="55" zoomScaleNormal="85" zoomScaleSheetLayoutView="55" workbookViewId="0">
      <pane ySplit="12" topLeftCell="A13" activePane="bottomLeft" state="frozen"/>
      <selection activeCell="A17" sqref="A17"/>
      <selection pane="bottomLeft" activeCell="S34" sqref="R34:S34"/>
    </sheetView>
  </sheetViews>
  <sheetFormatPr defaultColWidth="14.42578125" defaultRowHeight="15" customHeight="1"/>
  <cols>
    <col min="1" max="2" width="19" customWidth="1"/>
    <col min="3" max="3" width="84.42578125" style="88" customWidth="1"/>
    <col min="4" max="4" width="12.28515625" style="71" bestFit="1" customWidth="1"/>
    <col min="5" max="5" width="17.85546875" style="71" customWidth="1"/>
    <col min="6" max="6" width="14.42578125" bestFit="1" customWidth="1"/>
    <col min="7" max="7" width="17.85546875" customWidth="1"/>
    <col min="8" max="9" width="14.42578125" bestFit="1" customWidth="1"/>
    <col min="10" max="10" width="16.7109375" customWidth="1"/>
    <col min="11" max="11" width="17.42578125" customWidth="1"/>
  </cols>
  <sheetData>
    <row r="1" spans="1:15" ht="15" customHeight="1" thickBot="1"/>
    <row r="2" spans="1:15" ht="12.75">
      <c r="A2" s="1083"/>
      <c r="B2" s="1084"/>
      <c r="C2" s="1084"/>
      <c r="D2" s="1084"/>
      <c r="E2" s="1084"/>
      <c r="F2" s="1084"/>
      <c r="G2" s="1084"/>
      <c r="H2" s="1084"/>
      <c r="I2" s="1084"/>
      <c r="J2" s="1085"/>
      <c r="K2" s="48"/>
      <c r="L2" s="48"/>
      <c r="M2" s="48"/>
      <c r="N2" s="48"/>
      <c r="O2" s="48"/>
    </row>
    <row r="3" spans="1:15" ht="13.15" customHeight="1">
      <c r="A3" s="1077" t="str">
        <f>GERAL!A2</f>
        <v>PLANILHA DE FORMAÇÃO DE PREÇOS</v>
      </c>
      <c r="B3" s="1078"/>
      <c r="C3" s="1078"/>
      <c r="D3" s="1078"/>
      <c r="E3" s="1078"/>
      <c r="F3" s="1078"/>
      <c r="G3" s="1078"/>
      <c r="H3" s="1078"/>
      <c r="I3" s="1078"/>
      <c r="J3" s="1079"/>
      <c r="K3" s="48"/>
      <c r="L3" s="48"/>
      <c r="M3" s="48"/>
      <c r="N3" s="48"/>
      <c r="O3" s="48"/>
    </row>
    <row r="4" spans="1:15" ht="13.15" customHeight="1">
      <c r="A4" s="1077" t="str">
        <f>GERAL!A3</f>
        <v>UNIVERSIDADE FEDERAL DE OURO PRETO - UFOP</v>
      </c>
      <c r="B4" s="1078"/>
      <c r="C4" s="1078"/>
      <c r="D4" s="1078"/>
      <c r="E4" s="1078"/>
      <c r="F4" s="1078"/>
      <c r="G4" s="1078"/>
      <c r="H4" s="1078"/>
      <c r="I4" s="1078"/>
      <c r="J4" s="1079"/>
      <c r="K4" s="48"/>
      <c r="L4" s="48"/>
      <c r="M4" s="48"/>
      <c r="N4" s="48"/>
      <c r="O4" s="48"/>
    </row>
    <row r="5" spans="1:15" ht="13.15" customHeight="1">
      <c r="A5" s="1077" t="str">
        <f>GERAL!A4</f>
        <v xml:space="preserve">Materiais e mão de obra para execução dos serviços especificados </v>
      </c>
      <c r="B5" s="1078"/>
      <c r="C5" s="1078"/>
      <c r="D5" s="1078"/>
      <c r="E5" s="1078"/>
      <c r="F5" s="1078"/>
      <c r="G5" s="1078"/>
      <c r="H5" s="1078"/>
      <c r="I5" s="1078"/>
      <c r="J5" s="1079"/>
      <c r="K5" s="48"/>
      <c r="L5" s="48"/>
      <c r="M5" s="48"/>
      <c r="N5" s="48"/>
      <c r="O5" s="48"/>
    </row>
    <row r="6" spans="1:15" ht="13.15" customHeight="1">
      <c r="A6" s="1077" t="str">
        <f>GERAL!A5</f>
        <v>RECUPERAÇÃO PARCIAL DE COBERTURA, ESQUADRIAS E INSTALAÇÕES ELÉTRICAS DA ESCOLA DE MINAS DA PRAÇA TIRADENTES</v>
      </c>
      <c r="B6" s="1078"/>
      <c r="C6" s="1078"/>
      <c r="D6" s="1078"/>
      <c r="E6" s="1078"/>
      <c r="F6" s="1078"/>
      <c r="G6" s="1078"/>
      <c r="H6" s="1078"/>
      <c r="I6" s="1078"/>
      <c r="J6" s="1079"/>
      <c r="K6" s="48"/>
      <c r="L6" s="48"/>
      <c r="M6" s="48"/>
      <c r="N6" s="48"/>
      <c r="O6" s="48"/>
    </row>
    <row r="7" spans="1:15" ht="12.75">
      <c r="A7" s="1077" t="str">
        <f>GERAL!A6</f>
        <v>ESCOLA DE MINAS</v>
      </c>
      <c r="B7" s="1078"/>
      <c r="C7" s="1078"/>
      <c r="D7" s="1078"/>
      <c r="E7" s="1078"/>
      <c r="F7" s="1078"/>
      <c r="G7" s="1078"/>
      <c r="H7" s="1078"/>
      <c r="I7" s="1078"/>
      <c r="J7" s="1079"/>
      <c r="K7" s="48"/>
      <c r="L7" s="48"/>
      <c r="M7" s="48"/>
      <c r="N7" s="48"/>
      <c r="O7" s="48"/>
    </row>
    <row r="8" spans="1:15" ht="12.75">
      <c r="A8" s="1077"/>
      <c r="B8" s="1078"/>
      <c r="C8" s="1078"/>
      <c r="D8" s="1078"/>
      <c r="E8" s="1078"/>
      <c r="F8" s="1078"/>
      <c r="G8" s="1078"/>
      <c r="H8" s="1078"/>
      <c r="I8" s="1078"/>
      <c r="J8" s="1079"/>
      <c r="K8" s="48"/>
      <c r="L8" s="48"/>
      <c r="M8" s="48"/>
      <c r="N8" s="48"/>
      <c r="O8" s="48"/>
    </row>
    <row r="9" spans="1:15" ht="12.75">
      <c r="A9" s="1077" t="s">
        <v>1730</v>
      </c>
      <c r="B9" s="1078"/>
      <c r="C9" s="1078"/>
      <c r="D9" s="1078"/>
      <c r="E9" s="1078"/>
      <c r="F9" s="1078"/>
      <c r="G9" s="1078"/>
      <c r="H9" s="1078"/>
      <c r="I9" s="1078"/>
      <c r="J9" s="1079"/>
      <c r="K9" s="48"/>
      <c r="L9" s="48"/>
      <c r="M9" s="48"/>
      <c r="N9" s="48"/>
      <c r="O9" s="48"/>
    </row>
    <row r="10" spans="1:15" ht="13.5" thickBot="1">
      <c r="A10" s="1080"/>
      <c r="B10" s="1081"/>
      <c r="C10" s="1081"/>
      <c r="D10" s="1081"/>
      <c r="E10" s="1081"/>
      <c r="F10" s="1081"/>
      <c r="G10" s="1081"/>
      <c r="H10" s="1081"/>
      <c r="I10" s="1081"/>
      <c r="J10" s="1082"/>
      <c r="K10" s="48"/>
      <c r="L10" s="48"/>
      <c r="M10" s="48"/>
      <c r="N10" s="48"/>
      <c r="O10" s="48"/>
    </row>
    <row r="11" spans="1:15" ht="12.75" customHeight="1" thickBot="1">
      <c r="A11" s="28"/>
      <c r="B11" s="28"/>
      <c r="C11" s="89"/>
      <c r="D11" s="31"/>
      <c r="E11" s="31"/>
      <c r="F11" s="29"/>
      <c r="G11" s="29"/>
    </row>
    <row r="12" spans="1:15" ht="12.75" customHeight="1" thickBot="1">
      <c r="A12" s="712" t="s">
        <v>1731</v>
      </c>
      <c r="B12" s="713" t="s">
        <v>15</v>
      </c>
      <c r="C12" s="714" t="s">
        <v>16</v>
      </c>
      <c r="D12" s="714" t="s">
        <v>1732</v>
      </c>
      <c r="E12" s="714" t="s">
        <v>133</v>
      </c>
      <c r="F12" s="714" t="s">
        <v>1733</v>
      </c>
      <c r="G12" s="714" t="s">
        <v>1734</v>
      </c>
      <c r="H12" s="715" t="s">
        <v>33</v>
      </c>
      <c r="I12" s="715" t="s">
        <v>1735</v>
      </c>
      <c r="J12" s="716" t="s">
        <v>46</v>
      </c>
    </row>
    <row r="13" spans="1:15" ht="12.75" customHeight="1">
      <c r="A13" s="31"/>
      <c r="B13" s="31"/>
      <c r="C13" s="32"/>
      <c r="D13" s="32"/>
      <c r="E13" s="32"/>
      <c r="F13" s="90"/>
      <c r="G13" s="90"/>
      <c r="H13" s="91"/>
      <c r="I13" s="91"/>
      <c r="J13" s="91"/>
    </row>
    <row r="14" spans="1:15" ht="25.5">
      <c r="A14" s="347" t="s">
        <v>331</v>
      </c>
      <c r="B14" s="347"/>
      <c r="C14" s="348" t="s">
        <v>329</v>
      </c>
      <c r="D14" s="347" t="s">
        <v>330</v>
      </c>
      <c r="E14" s="349"/>
      <c r="F14" s="350"/>
      <c r="G14" s="350"/>
      <c r="H14" s="351"/>
      <c r="I14" s="352"/>
      <c r="J14" s="351"/>
    </row>
    <row r="15" spans="1:15" ht="12.75" customHeight="1">
      <c r="A15" s="668" t="s">
        <v>1711</v>
      </c>
      <c r="B15" s="668">
        <v>38167</v>
      </c>
      <c r="C15" s="669" t="s">
        <v>3111</v>
      </c>
      <c r="D15" s="670" t="s">
        <v>3106</v>
      </c>
      <c r="E15" s="671">
        <v>0.15</v>
      </c>
      <c r="F15" s="705"/>
      <c r="G15" s="672"/>
      <c r="H15" s="673"/>
      <c r="I15" s="673"/>
      <c r="J15" s="673"/>
    </row>
    <row r="16" spans="1:15" ht="12.75" customHeight="1">
      <c r="A16" s="674"/>
      <c r="B16" s="674"/>
      <c r="C16" s="675" t="s">
        <v>1736</v>
      </c>
      <c r="D16" s="676"/>
      <c r="E16" s="677"/>
      <c r="F16" s="678"/>
      <c r="G16" s="679"/>
      <c r="H16" s="680"/>
      <c r="I16" s="681"/>
      <c r="J16" s="681"/>
    </row>
    <row r="17" spans="1:10" ht="12.75">
      <c r="A17" s="668" t="s">
        <v>58</v>
      </c>
      <c r="B17" s="668">
        <v>88261</v>
      </c>
      <c r="C17" s="669" t="s">
        <v>456</v>
      </c>
      <c r="D17" s="670" t="s">
        <v>1729</v>
      </c>
      <c r="E17" s="671">
        <v>2.76</v>
      </c>
      <c r="F17" s="705"/>
      <c r="G17" s="672"/>
      <c r="H17" s="673"/>
      <c r="I17" s="673"/>
      <c r="J17" s="673"/>
    </row>
    <row r="18" spans="1:10" ht="12.75" customHeight="1">
      <c r="A18" s="682"/>
      <c r="B18" s="682"/>
      <c r="C18" s="675" t="s">
        <v>1737</v>
      </c>
      <c r="D18" s="683"/>
      <c r="E18" s="677"/>
      <c r="F18" s="679"/>
      <c r="G18" s="678"/>
      <c r="H18" s="680"/>
      <c r="I18" s="684"/>
      <c r="J18" s="684"/>
    </row>
    <row r="19" spans="1:10" ht="15" customHeight="1">
      <c r="A19" s="668" t="s">
        <v>1738</v>
      </c>
      <c r="B19" s="685" t="s">
        <v>2154</v>
      </c>
      <c r="C19" s="686"/>
      <c r="D19" s="687"/>
      <c r="E19" s="671"/>
      <c r="F19" s="688"/>
      <c r="G19" s="688"/>
      <c r="H19" s="673"/>
      <c r="I19" s="673"/>
      <c r="J19" s="673"/>
    </row>
    <row r="20" spans="1:10" ht="15" customHeight="1">
      <c r="A20" s="689"/>
      <c r="B20" s="689"/>
      <c r="C20" s="690"/>
      <c r="D20" s="667"/>
      <c r="E20" s="667"/>
      <c r="F20" s="689"/>
      <c r="G20" s="689"/>
      <c r="H20" s="689"/>
      <c r="I20" s="689"/>
      <c r="J20" s="689"/>
    </row>
    <row r="21" spans="1:10" ht="25.5">
      <c r="A21" s="347" t="s">
        <v>335</v>
      </c>
      <c r="B21" s="347"/>
      <c r="C21" s="348" t="s">
        <v>334</v>
      </c>
      <c r="D21" s="347" t="s">
        <v>330</v>
      </c>
      <c r="E21" s="349"/>
      <c r="F21" s="350"/>
      <c r="G21" s="350"/>
      <c r="H21" s="351"/>
      <c r="I21" s="352"/>
      <c r="J21" s="351"/>
    </row>
    <row r="22" spans="1:10" ht="12.75">
      <c r="A22" s="668" t="s">
        <v>1711</v>
      </c>
      <c r="B22" s="668">
        <v>38167</v>
      </c>
      <c r="C22" s="669" t="s">
        <v>3111</v>
      </c>
      <c r="D22" s="670" t="s">
        <v>3106</v>
      </c>
      <c r="E22" s="671">
        <v>0.2</v>
      </c>
      <c r="F22" s="705"/>
      <c r="G22" s="672"/>
      <c r="H22" s="673"/>
      <c r="I22" s="673"/>
      <c r="J22" s="673"/>
    </row>
    <row r="23" spans="1:10" ht="12.75">
      <c r="A23" s="668" t="s">
        <v>1711</v>
      </c>
      <c r="B23" s="668">
        <v>44396</v>
      </c>
      <c r="C23" s="691" t="s">
        <v>3141</v>
      </c>
      <c r="D23" s="670" t="s">
        <v>2228</v>
      </c>
      <c r="E23" s="671">
        <v>0.02</v>
      </c>
      <c r="F23" s="705"/>
      <c r="G23" s="672"/>
      <c r="H23" s="673"/>
      <c r="I23" s="673"/>
      <c r="J23" s="673"/>
    </row>
    <row r="24" spans="1:10" ht="12.75">
      <c r="A24" s="668" t="s">
        <v>1711</v>
      </c>
      <c r="B24" s="668">
        <v>39961</v>
      </c>
      <c r="C24" s="691" t="s">
        <v>3226</v>
      </c>
      <c r="D24" s="670" t="s">
        <v>57</v>
      </c>
      <c r="E24" s="671">
        <v>0.80100000000000005</v>
      </c>
      <c r="F24" s="705"/>
      <c r="G24" s="672"/>
      <c r="H24" s="673"/>
      <c r="I24" s="673"/>
      <c r="J24" s="673"/>
    </row>
    <row r="25" spans="1:10" ht="12.75">
      <c r="A25" s="668" t="s">
        <v>1711</v>
      </c>
      <c r="B25" s="668">
        <v>38124</v>
      </c>
      <c r="C25" s="691" t="s">
        <v>3164</v>
      </c>
      <c r="D25" s="670" t="s">
        <v>57</v>
      </c>
      <c r="E25" s="671">
        <v>0.22</v>
      </c>
      <c r="F25" s="705"/>
      <c r="G25" s="672"/>
      <c r="H25" s="673"/>
      <c r="I25" s="673"/>
      <c r="J25" s="673"/>
    </row>
    <row r="26" spans="1:10" ht="38.25">
      <c r="A26" s="668" t="s">
        <v>1711</v>
      </c>
      <c r="B26" s="668">
        <v>20017</v>
      </c>
      <c r="C26" s="691" t="s">
        <v>3171</v>
      </c>
      <c r="D26" s="670" t="s">
        <v>62</v>
      </c>
      <c r="E26" s="671">
        <v>0.68799999999999994</v>
      </c>
      <c r="F26" s="705"/>
      <c r="G26" s="672"/>
      <c r="H26" s="673"/>
      <c r="I26" s="673"/>
      <c r="J26" s="673"/>
    </row>
    <row r="27" spans="1:10" ht="25.5">
      <c r="A27" s="668" t="s">
        <v>1711</v>
      </c>
      <c r="B27" s="668">
        <v>4430</v>
      </c>
      <c r="C27" s="691" t="s">
        <v>3124</v>
      </c>
      <c r="D27" s="670" t="s">
        <v>62</v>
      </c>
      <c r="E27" s="671">
        <v>0.34499999999999997</v>
      </c>
      <c r="F27" s="705"/>
      <c r="G27" s="672"/>
      <c r="H27" s="673"/>
      <c r="I27" s="673"/>
      <c r="J27" s="673"/>
    </row>
    <row r="28" spans="1:10" ht="51">
      <c r="A28" s="668" t="s">
        <v>1711</v>
      </c>
      <c r="B28" s="668">
        <v>3421</v>
      </c>
      <c r="C28" s="691" t="s">
        <v>3173</v>
      </c>
      <c r="D28" s="670" t="s">
        <v>330</v>
      </c>
      <c r="E28" s="671">
        <v>0.2</v>
      </c>
      <c r="F28" s="705"/>
      <c r="G28" s="672"/>
      <c r="H28" s="673"/>
      <c r="I28" s="673"/>
      <c r="J28" s="673"/>
    </row>
    <row r="29" spans="1:10" ht="12.75" customHeight="1">
      <c r="A29" s="674"/>
      <c r="B29" s="674"/>
      <c r="C29" s="692" t="s">
        <v>1736</v>
      </c>
      <c r="D29" s="676"/>
      <c r="E29" s="677"/>
      <c r="F29" s="678"/>
      <c r="G29" s="679"/>
      <c r="H29" s="680"/>
      <c r="I29" s="681"/>
      <c r="J29" s="681"/>
    </row>
    <row r="30" spans="1:10" ht="12.75">
      <c r="A30" s="668" t="s">
        <v>58</v>
      </c>
      <c r="B30" s="668">
        <v>88261</v>
      </c>
      <c r="C30" s="691" t="s">
        <v>456</v>
      </c>
      <c r="D30" s="670" t="s">
        <v>1729</v>
      </c>
      <c r="E30" s="671">
        <v>2.766</v>
      </c>
      <c r="F30" s="705"/>
      <c r="G30" s="672"/>
      <c r="H30" s="673"/>
      <c r="I30" s="673"/>
      <c r="J30" s="673"/>
    </row>
    <row r="31" spans="1:10" ht="25.5">
      <c r="A31" s="668" t="s">
        <v>58</v>
      </c>
      <c r="B31" s="668">
        <v>102190</v>
      </c>
      <c r="C31" s="691" t="s">
        <v>3483</v>
      </c>
      <c r="D31" s="670" t="s">
        <v>330</v>
      </c>
      <c r="E31" s="671">
        <v>0.2</v>
      </c>
      <c r="F31" s="705"/>
      <c r="G31" s="672"/>
      <c r="H31" s="673"/>
      <c r="I31" s="673"/>
      <c r="J31" s="673"/>
    </row>
    <row r="32" spans="1:10" ht="25.5">
      <c r="A32" s="668" t="s">
        <v>58</v>
      </c>
      <c r="B32" s="668">
        <v>102151</v>
      </c>
      <c r="C32" s="691" t="s">
        <v>3481</v>
      </c>
      <c r="D32" s="670" t="s">
        <v>330</v>
      </c>
      <c r="E32" s="671">
        <v>0.2</v>
      </c>
      <c r="F32" s="705"/>
      <c r="G32" s="672"/>
      <c r="H32" s="673"/>
      <c r="I32" s="673"/>
      <c r="J32" s="673"/>
    </row>
    <row r="33" spans="1:10" ht="12.75" customHeight="1">
      <c r="A33" s="682"/>
      <c r="B33" s="682"/>
      <c r="C33" s="675" t="s">
        <v>1737</v>
      </c>
      <c r="D33" s="683"/>
      <c r="E33" s="677"/>
      <c r="F33" s="679"/>
      <c r="G33" s="678"/>
      <c r="H33" s="680"/>
      <c r="I33" s="684"/>
      <c r="J33" s="684"/>
    </row>
    <row r="34" spans="1:10" ht="12.75" customHeight="1">
      <c r="A34" s="668" t="s">
        <v>1738</v>
      </c>
      <c r="B34" s="782" t="s">
        <v>2155</v>
      </c>
      <c r="C34" s="783"/>
      <c r="D34" s="785"/>
      <c r="E34" s="785"/>
      <c r="F34" s="783"/>
      <c r="G34" s="783"/>
      <c r="H34" s="783"/>
      <c r="I34" s="783"/>
      <c r="J34" s="784"/>
    </row>
    <row r="35" spans="1:10" ht="15" customHeight="1">
      <c r="A35" s="689"/>
      <c r="B35" s="689"/>
      <c r="C35" s="690"/>
      <c r="D35" s="667"/>
      <c r="E35" s="667"/>
      <c r="F35" s="689"/>
      <c r="G35" s="689"/>
      <c r="H35" s="689"/>
      <c r="I35" s="689"/>
      <c r="J35" s="689"/>
    </row>
    <row r="36" spans="1:10" ht="25.5">
      <c r="A36" s="347" t="s">
        <v>339</v>
      </c>
      <c r="B36" s="347"/>
      <c r="C36" s="348" t="s">
        <v>338</v>
      </c>
      <c r="D36" s="347" t="s">
        <v>330</v>
      </c>
      <c r="E36" s="349"/>
      <c r="F36" s="350"/>
      <c r="G36" s="350"/>
      <c r="H36" s="351"/>
      <c r="I36" s="352"/>
      <c r="J36" s="351"/>
    </row>
    <row r="37" spans="1:10" ht="12.75">
      <c r="A37" s="668" t="s">
        <v>1711</v>
      </c>
      <c r="B37" s="668">
        <v>38167</v>
      </c>
      <c r="C37" s="669" t="s">
        <v>3111</v>
      </c>
      <c r="D37" s="670" t="s">
        <v>3106</v>
      </c>
      <c r="E37" s="671">
        <v>0.5</v>
      </c>
      <c r="F37" s="705"/>
      <c r="G37" s="672"/>
      <c r="H37" s="673"/>
      <c r="I37" s="673"/>
      <c r="J37" s="673"/>
    </row>
    <row r="38" spans="1:10" ht="51">
      <c r="A38" s="668" t="s">
        <v>1711</v>
      </c>
      <c r="B38" s="668">
        <v>3421</v>
      </c>
      <c r="C38" s="669" t="s">
        <v>3173</v>
      </c>
      <c r="D38" s="670" t="s">
        <v>330</v>
      </c>
      <c r="E38" s="671">
        <v>0.7</v>
      </c>
      <c r="F38" s="705"/>
      <c r="G38" s="672"/>
      <c r="H38" s="673"/>
      <c r="I38" s="673"/>
      <c r="J38" s="673"/>
    </row>
    <row r="39" spans="1:10" ht="25.5">
      <c r="A39" s="668" t="s">
        <v>1711</v>
      </c>
      <c r="B39" s="668">
        <v>4430</v>
      </c>
      <c r="C39" s="669" t="s">
        <v>3124</v>
      </c>
      <c r="D39" s="670" t="s">
        <v>62</v>
      </c>
      <c r="E39" s="671">
        <v>1.208</v>
      </c>
      <c r="F39" s="705"/>
      <c r="G39" s="672"/>
      <c r="H39" s="673"/>
      <c r="I39" s="673"/>
      <c r="J39" s="673"/>
    </row>
    <row r="40" spans="1:10" ht="38.25">
      <c r="A40" s="668" t="s">
        <v>1711</v>
      </c>
      <c r="B40" s="668">
        <v>20017</v>
      </c>
      <c r="C40" s="669" t="s">
        <v>3171</v>
      </c>
      <c r="D40" s="670" t="s">
        <v>62</v>
      </c>
      <c r="E40" s="671">
        <v>2.4079999999999999</v>
      </c>
      <c r="F40" s="705"/>
      <c r="G40" s="672"/>
      <c r="H40" s="673"/>
      <c r="I40" s="673"/>
      <c r="J40" s="673"/>
    </row>
    <row r="41" spans="1:10" ht="12.75">
      <c r="A41" s="668" t="s">
        <v>1711</v>
      </c>
      <c r="B41" s="668">
        <v>44396</v>
      </c>
      <c r="C41" s="669" t="s">
        <v>3141</v>
      </c>
      <c r="D41" s="670" t="s">
        <v>2228</v>
      </c>
      <c r="E41" s="671">
        <v>0.04</v>
      </c>
      <c r="F41" s="705"/>
      <c r="G41" s="672"/>
      <c r="H41" s="673"/>
      <c r="I41" s="673"/>
      <c r="J41" s="673"/>
    </row>
    <row r="42" spans="1:10" ht="12.75">
      <c r="A42" s="668" t="s">
        <v>1711</v>
      </c>
      <c r="B42" s="668">
        <v>38124</v>
      </c>
      <c r="C42" s="669" t="s">
        <v>3164</v>
      </c>
      <c r="D42" s="670" t="s">
        <v>57</v>
      </c>
      <c r="E42" s="671">
        <v>0.22</v>
      </c>
      <c r="F42" s="705"/>
      <c r="G42" s="672"/>
      <c r="H42" s="673"/>
      <c r="I42" s="673"/>
      <c r="J42" s="673"/>
    </row>
    <row r="43" spans="1:10" ht="12.75">
      <c r="A43" s="668" t="s">
        <v>1711</v>
      </c>
      <c r="B43" s="668">
        <v>39961</v>
      </c>
      <c r="C43" s="669" t="s">
        <v>3226</v>
      </c>
      <c r="D43" s="670" t="s">
        <v>57</v>
      </c>
      <c r="E43" s="671">
        <v>0.80100000000000005</v>
      </c>
      <c r="F43" s="705"/>
      <c r="G43" s="672"/>
      <c r="H43" s="673"/>
      <c r="I43" s="673"/>
      <c r="J43" s="673"/>
    </row>
    <row r="44" spans="1:10" ht="12.75" customHeight="1">
      <c r="A44" s="674"/>
      <c r="B44" s="674"/>
      <c r="C44" s="675" t="s">
        <v>1736</v>
      </c>
      <c r="D44" s="676"/>
      <c r="E44" s="677"/>
      <c r="F44" s="678"/>
      <c r="G44" s="679"/>
      <c r="H44" s="680"/>
      <c r="I44" s="681"/>
      <c r="J44" s="681"/>
    </row>
    <row r="45" spans="1:10" ht="12.75">
      <c r="A45" s="668" t="s">
        <v>58</v>
      </c>
      <c r="B45" s="668">
        <v>88261</v>
      </c>
      <c r="C45" s="669" t="s">
        <v>456</v>
      </c>
      <c r="D45" s="670" t="s">
        <v>1729</v>
      </c>
      <c r="E45" s="671">
        <v>5.742</v>
      </c>
      <c r="F45" s="705"/>
      <c r="G45" s="672"/>
      <c r="H45" s="673"/>
      <c r="I45" s="673"/>
      <c r="J45" s="673"/>
    </row>
    <row r="46" spans="1:10" ht="25.5">
      <c r="A46" s="668" t="s">
        <v>58</v>
      </c>
      <c r="B46" s="668">
        <v>102190</v>
      </c>
      <c r="C46" s="669" t="s">
        <v>3483</v>
      </c>
      <c r="D46" s="670" t="s">
        <v>330</v>
      </c>
      <c r="E46" s="671">
        <v>0.7</v>
      </c>
      <c r="F46" s="705"/>
      <c r="G46" s="672"/>
      <c r="H46" s="673"/>
      <c r="I46" s="673"/>
      <c r="J46" s="673"/>
    </row>
    <row r="47" spans="1:10" ht="25.5">
      <c r="A47" s="668" t="s">
        <v>58</v>
      </c>
      <c r="B47" s="668">
        <v>102151</v>
      </c>
      <c r="C47" s="669" t="s">
        <v>3481</v>
      </c>
      <c r="D47" s="670" t="s">
        <v>330</v>
      </c>
      <c r="E47" s="671">
        <v>0.7</v>
      </c>
      <c r="F47" s="705"/>
      <c r="G47" s="672"/>
      <c r="H47" s="673"/>
      <c r="I47" s="673"/>
      <c r="J47" s="673"/>
    </row>
    <row r="48" spans="1:10" ht="12.75" customHeight="1">
      <c r="A48" s="682"/>
      <c r="B48" s="682"/>
      <c r="C48" s="675" t="s">
        <v>1737</v>
      </c>
      <c r="D48" s="683"/>
      <c r="E48" s="677"/>
      <c r="F48" s="679"/>
      <c r="G48" s="678"/>
      <c r="H48" s="680"/>
      <c r="I48" s="684"/>
      <c r="J48" s="684"/>
    </row>
    <row r="49" spans="1:10" ht="12.75" customHeight="1">
      <c r="A49" s="668" t="s">
        <v>1738</v>
      </c>
      <c r="B49" s="782" t="s">
        <v>2156</v>
      </c>
      <c r="C49" s="783"/>
      <c r="D49" s="785"/>
      <c r="E49" s="785"/>
      <c r="F49" s="783"/>
      <c r="G49" s="783"/>
      <c r="H49" s="783"/>
      <c r="I49" s="783"/>
      <c r="J49" s="784"/>
    </row>
    <row r="50" spans="1:10" ht="15" customHeight="1">
      <c r="A50" s="689"/>
      <c r="B50" s="689"/>
      <c r="C50" s="690"/>
      <c r="D50" s="667"/>
      <c r="E50" s="667"/>
      <c r="F50" s="689"/>
      <c r="G50" s="689"/>
      <c r="H50" s="689"/>
      <c r="I50" s="689"/>
      <c r="J50" s="689"/>
    </row>
    <row r="51" spans="1:10" ht="12.75" customHeight="1">
      <c r="A51" s="347" t="s">
        <v>1739</v>
      </c>
      <c r="B51" s="347" t="s">
        <v>1740</v>
      </c>
      <c r="C51" s="348" t="s">
        <v>1741</v>
      </c>
      <c r="D51" s="347" t="s">
        <v>3958</v>
      </c>
      <c r="E51" s="349"/>
      <c r="F51" s="350"/>
      <c r="G51" s="350"/>
      <c r="H51" s="351"/>
      <c r="I51" s="352"/>
      <c r="J51" s="351"/>
    </row>
    <row r="52" spans="1:10" ht="38.25">
      <c r="A52" s="668" t="s">
        <v>58</v>
      </c>
      <c r="B52" s="668" t="s">
        <v>3502</v>
      </c>
      <c r="C52" s="669" t="s">
        <v>3503</v>
      </c>
      <c r="D52" s="670" t="s">
        <v>3958</v>
      </c>
      <c r="E52" s="671">
        <v>1</v>
      </c>
      <c r="F52" s="705"/>
      <c r="G52" s="672"/>
      <c r="H52" s="673"/>
      <c r="I52" s="673"/>
      <c r="J52" s="673"/>
    </row>
    <row r="53" spans="1:10" ht="38.25">
      <c r="A53" s="668" t="s">
        <v>58</v>
      </c>
      <c r="B53" s="668" t="s">
        <v>3504</v>
      </c>
      <c r="C53" s="669" t="s">
        <v>3505</v>
      </c>
      <c r="D53" s="670" t="s">
        <v>3959</v>
      </c>
      <c r="E53" s="671">
        <v>2</v>
      </c>
      <c r="F53" s="705"/>
      <c r="G53" s="672"/>
      <c r="H53" s="673"/>
      <c r="I53" s="673"/>
      <c r="J53" s="673"/>
    </row>
    <row r="54" spans="1:10" ht="12.75" customHeight="1">
      <c r="A54" s="674"/>
      <c r="B54" s="674"/>
      <c r="C54" s="675" t="s">
        <v>1736</v>
      </c>
      <c r="D54" s="694"/>
      <c r="E54" s="677"/>
      <c r="F54" s="678"/>
      <c r="G54" s="679"/>
      <c r="H54" s="680"/>
      <c r="I54" s="681"/>
      <c r="J54" s="681"/>
    </row>
    <row r="55" spans="1:10" ht="12.75">
      <c r="A55" s="668" t="s">
        <v>1738</v>
      </c>
      <c r="B55" s="782"/>
      <c r="C55" s="783"/>
      <c r="D55" s="785"/>
      <c r="E55" s="785"/>
      <c r="F55" s="783"/>
      <c r="G55" s="783"/>
      <c r="H55" s="783"/>
      <c r="I55" s="783"/>
      <c r="J55" s="784"/>
    </row>
    <row r="56" spans="1:10" ht="15" customHeight="1">
      <c r="A56" s="689"/>
      <c r="B56" s="689"/>
      <c r="C56" s="690"/>
      <c r="D56" s="667"/>
      <c r="E56" s="667"/>
      <c r="F56" s="689"/>
      <c r="G56" s="689"/>
      <c r="H56" s="689"/>
      <c r="I56" s="689"/>
      <c r="J56" s="689"/>
    </row>
    <row r="57" spans="1:10" ht="25.5">
      <c r="A57" s="347" t="s">
        <v>477</v>
      </c>
      <c r="B57" s="347"/>
      <c r="C57" s="354" t="s">
        <v>3935</v>
      </c>
      <c r="D57" s="347" t="s">
        <v>330</v>
      </c>
      <c r="E57" s="349"/>
      <c r="F57" s="350"/>
      <c r="G57" s="350"/>
      <c r="H57" s="351"/>
      <c r="I57" s="352"/>
      <c r="J57" s="351"/>
    </row>
    <row r="58" spans="1:10" ht="12.75">
      <c r="A58" s="668" t="s">
        <v>58</v>
      </c>
      <c r="B58" s="668">
        <v>88323</v>
      </c>
      <c r="C58" s="669" t="s">
        <v>310</v>
      </c>
      <c r="D58" s="670" t="s">
        <v>1729</v>
      </c>
      <c r="E58" s="695">
        <v>0.06</v>
      </c>
      <c r="F58" s="705"/>
      <c r="G58" s="672"/>
      <c r="H58" s="673"/>
      <c r="I58" s="673"/>
      <c r="J58" s="673"/>
    </row>
    <row r="59" spans="1:10" ht="12.75">
      <c r="A59" s="668" t="s">
        <v>58</v>
      </c>
      <c r="B59" s="668">
        <v>88316</v>
      </c>
      <c r="C59" s="669" t="s">
        <v>137</v>
      </c>
      <c r="D59" s="670" t="s">
        <v>1729</v>
      </c>
      <c r="E59" s="695">
        <v>0.6</v>
      </c>
      <c r="F59" s="705"/>
      <c r="G59" s="672"/>
      <c r="H59" s="673"/>
      <c r="I59" s="673"/>
      <c r="J59" s="673"/>
    </row>
    <row r="60" spans="1:10" ht="12.75" customHeight="1">
      <c r="A60" s="682"/>
      <c r="B60" s="682"/>
      <c r="C60" s="675" t="s">
        <v>1737</v>
      </c>
      <c r="D60" s="683"/>
      <c r="E60" s="677"/>
      <c r="F60" s="679"/>
      <c r="G60" s="678"/>
      <c r="H60" s="680"/>
      <c r="I60" s="684"/>
      <c r="J60" s="684"/>
    </row>
    <row r="61" spans="1:10" ht="12.75" customHeight="1">
      <c r="A61" s="668" t="s">
        <v>1738</v>
      </c>
      <c r="B61" s="782" t="s">
        <v>1744</v>
      </c>
      <c r="C61" s="783"/>
      <c r="D61" s="785"/>
      <c r="E61" s="785"/>
      <c r="F61" s="783"/>
      <c r="G61" s="783"/>
      <c r="H61" s="783"/>
      <c r="I61" s="783"/>
      <c r="J61" s="784"/>
    </row>
    <row r="62" spans="1:10" ht="15" customHeight="1">
      <c r="A62" s="689"/>
      <c r="B62" s="689"/>
      <c r="C62" s="690"/>
      <c r="D62" s="667"/>
      <c r="E62" s="667"/>
      <c r="F62" s="689"/>
      <c r="G62" s="689"/>
      <c r="H62" s="689"/>
      <c r="I62" s="689"/>
      <c r="J62" s="689"/>
    </row>
    <row r="63" spans="1:10" ht="12.75" customHeight="1">
      <c r="A63" s="347" t="s">
        <v>478</v>
      </c>
      <c r="B63" s="347"/>
      <c r="C63" s="348" t="s">
        <v>1745</v>
      </c>
      <c r="D63" s="347" t="s">
        <v>330</v>
      </c>
      <c r="E63" s="349"/>
      <c r="F63" s="350"/>
      <c r="G63" s="350"/>
      <c r="H63" s="351"/>
      <c r="I63" s="352"/>
      <c r="J63" s="351"/>
    </row>
    <row r="64" spans="1:10" ht="12.75" customHeight="1">
      <c r="A64" s="668" t="s">
        <v>58</v>
      </c>
      <c r="B64" s="696">
        <v>40568</v>
      </c>
      <c r="C64" s="697" t="s">
        <v>3214</v>
      </c>
      <c r="D64" s="696" t="s">
        <v>2228</v>
      </c>
      <c r="E64" s="696">
        <v>4.4999999999999997E-3</v>
      </c>
      <c r="F64" s="705"/>
      <c r="G64" s="672"/>
      <c r="H64" s="673"/>
      <c r="I64" s="673"/>
      <c r="J64" s="673"/>
    </row>
    <row r="65" spans="1:10" ht="12.75" customHeight="1">
      <c r="A65" s="668"/>
      <c r="B65" s="696">
        <v>39027</v>
      </c>
      <c r="C65" s="697" t="s">
        <v>3213</v>
      </c>
      <c r="D65" s="696" t="s">
        <v>2228</v>
      </c>
      <c r="E65" s="696">
        <v>7.4999999999999997E-3</v>
      </c>
      <c r="F65" s="705"/>
      <c r="G65" s="672"/>
      <c r="H65" s="673"/>
      <c r="I65" s="673"/>
      <c r="J65" s="673"/>
    </row>
    <row r="66" spans="1:10" ht="25.5">
      <c r="A66" s="668" t="s">
        <v>58</v>
      </c>
      <c r="B66" s="696" t="s">
        <v>3960</v>
      </c>
      <c r="C66" s="697" t="s">
        <v>3961</v>
      </c>
      <c r="D66" s="696" t="s">
        <v>62</v>
      </c>
      <c r="E66" s="696">
        <v>0.29339999999999999</v>
      </c>
      <c r="F66" s="705"/>
      <c r="G66" s="672"/>
      <c r="H66" s="673"/>
      <c r="I66" s="673"/>
      <c r="J66" s="673"/>
    </row>
    <row r="67" spans="1:10" ht="25.5">
      <c r="A67" s="668" t="s">
        <v>58</v>
      </c>
      <c r="B67" s="696" t="s">
        <v>3962</v>
      </c>
      <c r="C67" s="697" t="s">
        <v>3963</v>
      </c>
      <c r="D67" s="696" t="s">
        <v>62</v>
      </c>
      <c r="E67" s="696">
        <v>9.8699999999999996E-2</v>
      </c>
      <c r="F67" s="705"/>
      <c r="G67" s="672"/>
      <c r="H67" s="673"/>
      <c r="I67" s="673"/>
      <c r="J67" s="673"/>
    </row>
    <row r="68" spans="1:10" ht="12.75" customHeight="1">
      <c r="A68" s="668" t="s">
        <v>58</v>
      </c>
      <c r="B68" s="696" t="s">
        <v>3964</v>
      </c>
      <c r="C68" s="697" t="s">
        <v>3965</v>
      </c>
      <c r="D68" s="698" t="s">
        <v>62</v>
      </c>
      <c r="E68" s="696">
        <v>0.45</v>
      </c>
      <c r="F68" s="705"/>
      <c r="G68" s="672"/>
      <c r="H68" s="699"/>
      <c r="I68" s="673"/>
      <c r="J68" s="673"/>
    </row>
    <row r="69" spans="1:10" ht="12.75" customHeight="1">
      <c r="A69" s="674"/>
      <c r="B69" s="674"/>
      <c r="C69" s="675" t="s">
        <v>1736</v>
      </c>
      <c r="D69" s="676"/>
      <c r="E69" s="677"/>
      <c r="F69" s="678"/>
      <c r="G69" s="679"/>
      <c r="H69" s="680"/>
      <c r="I69" s="681"/>
      <c r="J69" s="681"/>
    </row>
    <row r="70" spans="1:10" ht="12.75" customHeight="1">
      <c r="A70" s="668" t="s">
        <v>58</v>
      </c>
      <c r="B70" s="696">
        <v>93282</v>
      </c>
      <c r="C70" s="697" t="s">
        <v>3269</v>
      </c>
      <c r="D70" s="696" t="s">
        <v>3266</v>
      </c>
      <c r="E70" s="696">
        <v>8.9999999999999993E-3</v>
      </c>
      <c r="F70" s="705"/>
      <c r="G70" s="672"/>
      <c r="H70" s="699"/>
      <c r="I70" s="673"/>
      <c r="J70" s="673"/>
    </row>
    <row r="71" spans="1:10" ht="12.75" customHeight="1">
      <c r="A71" s="668" t="s">
        <v>58</v>
      </c>
      <c r="B71" s="696">
        <v>93281</v>
      </c>
      <c r="C71" s="697" t="s">
        <v>3270</v>
      </c>
      <c r="D71" s="696" t="s">
        <v>3268</v>
      </c>
      <c r="E71" s="696">
        <v>6.4999999999999997E-3</v>
      </c>
      <c r="F71" s="705"/>
      <c r="G71" s="672"/>
      <c r="H71" s="699"/>
      <c r="I71" s="673"/>
      <c r="J71" s="673"/>
    </row>
    <row r="72" spans="1:10" ht="12.75">
      <c r="A72" s="668" t="s">
        <v>58</v>
      </c>
      <c r="B72" s="696">
        <v>88262</v>
      </c>
      <c r="C72" s="697" t="s">
        <v>138</v>
      </c>
      <c r="D72" s="696" t="s">
        <v>1729</v>
      </c>
      <c r="E72" s="696">
        <v>5.5100000000000003E-2</v>
      </c>
      <c r="F72" s="705"/>
      <c r="G72" s="672"/>
      <c r="H72" s="673"/>
      <c r="I72" s="673"/>
      <c r="J72" s="673"/>
    </row>
    <row r="73" spans="1:10" ht="12.75">
      <c r="A73" s="668" t="s">
        <v>58</v>
      </c>
      <c r="B73" s="696">
        <v>88239</v>
      </c>
      <c r="C73" s="697" t="s">
        <v>139</v>
      </c>
      <c r="D73" s="696" t="s">
        <v>1729</v>
      </c>
      <c r="E73" s="696">
        <v>6.1100000000000002E-2</v>
      </c>
      <c r="F73" s="705"/>
      <c r="G73" s="672"/>
      <c r="H73" s="673"/>
      <c r="I73" s="673"/>
      <c r="J73" s="673"/>
    </row>
    <row r="74" spans="1:10" ht="12.75" customHeight="1">
      <c r="A74" s="682"/>
      <c r="B74" s="682"/>
      <c r="C74" s="675" t="s">
        <v>1737</v>
      </c>
      <c r="D74" s="683"/>
      <c r="E74" s="677"/>
      <c r="F74" s="679"/>
      <c r="G74" s="678"/>
      <c r="H74" s="680"/>
      <c r="I74" s="684"/>
      <c r="J74" s="684"/>
    </row>
    <row r="75" spans="1:10" ht="12.75" customHeight="1">
      <c r="A75" s="668" t="s">
        <v>1738</v>
      </c>
      <c r="B75" s="782" t="s">
        <v>1746</v>
      </c>
      <c r="C75" s="783"/>
      <c r="D75" s="785"/>
      <c r="E75" s="785"/>
      <c r="F75" s="783"/>
      <c r="G75" s="783"/>
      <c r="H75" s="783"/>
      <c r="I75" s="783"/>
      <c r="J75" s="784"/>
    </row>
    <row r="76" spans="1:10" ht="15" customHeight="1">
      <c r="A76" s="689"/>
      <c r="B76" s="689"/>
      <c r="C76" s="690"/>
      <c r="D76" s="667"/>
      <c r="E76" s="667"/>
      <c r="F76" s="689"/>
      <c r="G76" s="689"/>
      <c r="H76" s="689"/>
      <c r="I76" s="689"/>
      <c r="J76" s="689"/>
    </row>
    <row r="77" spans="1:10" ht="12.75" customHeight="1">
      <c r="A77" s="347" t="s">
        <v>467</v>
      </c>
      <c r="B77" s="347"/>
      <c r="C77" s="348" t="s">
        <v>1747</v>
      </c>
      <c r="D77" s="347" t="s">
        <v>330</v>
      </c>
      <c r="E77" s="349"/>
      <c r="F77" s="350"/>
      <c r="G77" s="350"/>
      <c r="H77" s="351"/>
      <c r="I77" s="352"/>
      <c r="J77" s="351"/>
    </row>
    <row r="78" spans="1:10" ht="25.5">
      <c r="A78" s="668" t="s">
        <v>1711</v>
      </c>
      <c r="B78" s="668">
        <v>20212</v>
      </c>
      <c r="C78" s="697" t="s">
        <v>3123</v>
      </c>
      <c r="D78" s="670" t="s">
        <v>62</v>
      </c>
      <c r="E78" s="696">
        <v>3.9861</v>
      </c>
      <c r="F78" s="705"/>
      <c r="G78" s="672"/>
      <c r="H78" s="673"/>
      <c r="I78" s="673"/>
      <c r="J78" s="673"/>
    </row>
    <row r="79" spans="1:10" ht="12.75">
      <c r="A79" s="668" t="s">
        <v>1711</v>
      </c>
      <c r="B79" s="668">
        <v>5066</v>
      </c>
      <c r="C79" s="697" t="s">
        <v>3210</v>
      </c>
      <c r="D79" s="670" t="s">
        <v>2228</v>
      </c>
      <c r="E79" s="696">
        <v>1.8499999999999999E-2</v>
      </c>
      <c r="F79" s="705"/>
      <c r="G79" s="672"/>
      <c r="H79" s="673"/>
      <c r="I79" s="673"/>
      <c r="J79" s="673"/>
    </row>
    <row r="80" spans="1:10" ht="25.5">
      <c r="A80" s="668" t="s">
        <v>1711</v>
      </c>
      <c r="B80" s="668">
        <v>20206</v>
      </c>
      <c r="C80" s="697" t="s">
        <v>3223</v>
      </c>
      <c r="D80" s="670" t="s">
        <v>62</v>
      </c>
      <c r="E80" s="696">
        <v>3.2458</v>
      </c>
      <c r="F80" s="705"/>
      <c r="G80" s="672"/>
      <c r="H80" s="673"/>
      <c r="I80" s="673"/>
      <c r="J80" s="673"/>
    </row>
    <row r="81" spans="1:10" ht="25.5">
      <c r="A81" s="668" t="s">
        <v>1711</v>
      </c>
      <c r="B81" s="668">
        <v>3287</v>
      </c>
      <c r="C81" s="697" t="s">
        <v>3169</v>
      </c>
      <c r="D81" s="670" t="s">
        <v>330</v>
      </c>
      <c r="E81" s="696">
        <v>1.1113999999999999</v>
      </c>
      <c r="F81" s="705"/>
      <c r="G81" s="672"/>
      <c r="H81" s="673"/>
      <c r="I81" s="673"/>
      <c r="J81" s="673"/>
    </row>
    <row r="82" spans="1:10" ht="12.75" customHeight="1">
      <c r="A82" s="674"/>
      <c r="B82" s="674"/>
      <c r="C82" s="700" t="s">
        <v>1736</v>
      </c>
      <c r="D82" s="676"/>
      <c r="E82" s="701"/>
      <c r="F82" s="678"/>
      <c r="G82" s="679"/>
      <c r="H82" s="680"/>
      <c r="I82" s="681"/>
      <c r="J82" s="681"/>
    </row>
    <row r="83" spans="1:10" ht="12.75">
      <c r="A83" s="668" t="s">
        <v>58</v>
      </c>
      <c r="B83" s="668">
        <v>88262</v>
      </c>
      <c r="C83" s="697" t="s">
        <v>138</v>
      </c>
      <c r="D83" s="670" t="s">
        <v>1729</v>
      </c>
      <c r="E83" s="696">
        <v>1.3192999999999999</v>
      </c>
      <c r="F83" s="705"/>
      <c r="G83" s="672"/>
      <c r="H83" s="673"/>
      <c r="I83" s="673"/>
      <c r="J83" s="673"/>
    </row>
    <row r="84" spans="1:10" ht="12.75">
      <c r="A84" s="668" t="s">
        <v>58</v>
      </c>
      <c r="B84" s="668">
        <v>88239</v>
      </c>
      <c r="C84" s="697" t="s">
        <v>139</v>
      </c>
      <c r="D84" s="670" t="s">
        <v>1729</v>
      </c>
      <c r="E84" s="696">
        <v>0.79159999999999997</v>
      </c>
      <c r="F84" s="705"/>
      <c r="G84" s="672"/>
      <c r="H84" s="673"/>
      <c r="I84" s="673"/>
      <c r="J84" s="673"/>
    </row>
    <row r="85" spans="1:10" ht="12.75" customHeight="1">
      <c r="A85" s="682"/>
      <c r="B85" s="682"/>
      <c r="C85" s="675" t="s">
        <v>1737</v>
      </c>
      <c r="D85" s="683"/>
      <c r="E85" s="677"/>
      <c r="F85" s="679"/>
      <c r="G85" s="678"/>
      <c r="H85" s="680"/>
      <c r="I85" s="684"/>
      <c r="J85" s="684"/>
    </row>
    <row r="86" spans="1:10" ht="12.75" customHeight="1">
      <c r="A86" s="668" t="s">
        <v>1738</v>
      </c>
      <c r="B86" s="782" t="s">
        <v>1748</v>
      </c>
      <c r="C86" s="783"/>
      <c r="D86" s="785"/>
      <c r="E86" s="785"/>
      <c r="F86" s="783"/>
      <c r="G86" s="783"/>
      <c r="H86" s="783"/>
      <c r="I86" s="783"/>
      <c r="J86" s="784"/>
    </row>
    <row r="87" spans="1:10" ht="15" customHeight="1">
      <c r="A87" s="689"/>
      <c r="B87" s="689"/>
      <c r="C87" s="690"/>
      <c r="D87" s="667"/>
      <c r="E87" s="667"/>
      <c r="F87" s="689"/>
      <c r="G87" s="689"/>
      <c r="H87" s="689"/>
      <c r="I87" s="689"/>
      <c r="J87" s="689"/>
    </row>
    <row r="88" spans="1:10" ht="25.5">
      <c r="A88" s="347" t="s">
        <v>481</v>
      </c>
      <c r="B88" s="347"/>
      <c r="C88" s="354" t="s">
        <v>3937</v>
      </c>
      <c r="D88" s="347" t="s">
        <v>330</v>
      </c>
      <c r="E88" s="349"/>
      <c r="F88" s="350"/>
      <c r="G88" s="350"/>
      <c r="H88" s="351"/>
      <c r="I88" s="352"/>
      <c r="J88" s="351"/>
    </row>
    <row r="89" spans="1:10" ht="25.5">
      <c r="A89" s="668" t="s">
        <v>58</v>
      </c>
      <c r="B89" s="668">
        <v>94204</v>
      </c>
      <c r="C89" s="669" t="s">
        <v>3938</v>
      </c>
      <c r="D89" s="670" t="s">
        <v>62</v>
      </c>
      <c r="E89" s="695">
        <v>1</v>
      </c>
      <c r="F89" s="705"/>
      <c r="G89" s="672"/>
      <c r="H89" s="673"/>
      <c r="I89" s="673"/>
      <c r="J89" s="673"/>
    </row>
    <row r="90" spans="1:10" ht="15" customHeight="1">
      <c r="A90" s="668" t="s">
        <v>1711</v>
      </c>
      <c r="B90" s="668">
        <v>7350</v>
      </c>
      <c r="C90" s="686" t="s">
        <v>3240</v>
      </c>
      <c r="D90" s="668" t="s">
        <v>3102</v>
      </c>
      <c r="E90" s="695">
        <v>0.32569999999999999</v>
      </c>
      <c r="F90" s="705"/>
      <c r="G90" s="702"/>
      <c r="H90" s="673"/>
      <c r="I90" s="673"/>
      <c r="J90" s="673"/>
    </row>
    <row r="91" spans="1:10" ht="15" customHeight="1">
      <c r="A91" s="674"/>
      <c r="B91" s="674"/>
      <c r="C91" s="675" t="s">
        <v>1736</v>
      </c>
      <c r="D91" s="676"/>
      <c r="E91" s="677"/>
      <c r="F91" s="678"/>
      <c r="G91" s="679"/>
      <c r="H91" s="680"/>
      <c r="I91" s="681"/>
      <c r="J91" s="681"/>
    </row>
    <row r="92" spans="1:10" ht="15" customHeight="1">
      <c r="A92" s="668" t="s">
        <v>58</v>
      </c>
      <c r="B92" s="668">
        <v>88310</v>
      </c>
      <c r="C92" s="669" t="s">
        <v>140</v>
      </c>
      <c r="D92" s="670" t="s">
        <v>1729</v>
      </c>
      <c r="E92" s="695">
        <v>0.45290000000000002</v>
      </c>
      <c r="F92" s="705"/>
      <c r="G92" s="672"/>
      <c r="H92" s="673"/>
      <c r="I92" s="673"/>
      <c r="J92" s="673"/>
    </row>
    <row r="93" spans="1:10" ht="15" customHeight="1">
      <c r="A93" s="682"/>
      <c r="B93" s="682"/>
      <c r="C93" s="675" t="s">
        <v>1737</v>
      </c>
      <c r="D93" s="683"/>
      <c r="E93" s="677"/>
      <c r="F93" s="679"/>
      <c r="G93" s="678"/>
      <c r="H93" s="680"/>
      <c r="I93" s="684"/>
      <c r="J93" s="684"/>
    </row>
    <row r="94" spans="1:10" ht="15" customHeight="1">
      <c r="A94" s="668" t="s">
        <v>1738</v>
      </c>
      <c r="B94" s="782" t="s">
        <v>3939</v>
      </c>
      <c r="C94" s="783"/>
      <c r="D94" s="785"/>
      <c r="E94" s="785"/>
      <c r="F94" s="783"/>
      <c r="G94" s="783"/>
      <c r="H94" s="783"/>
      <c r="I94" s="783"/>
      <c r="J94" s="784"/>
    </row>
    <row r="95" spans="1:10" ht="15" customHeight="1">
      <c r="A95" s="689"/>
      <c r="B95" s="689"/>
      <c r="C95" s="690"/>
      <c r="D95" s="667"/>
      <c r="E95" s="667"/>
      <c r="F95" s="689"/>
      <c r="G95" s="689"/>
      <c r="H95" s="689"/>
      <c r="I95" s="689"/>
      <c r="J95" s="689"/>
    </row>
    <row r="96" spans="1:10" ht="25.5">
      <c r="A96" s="347" t="s">
        <v>1749</v>
      </c>
      <c r="B96" s="347"/>
      <c r="C96" s="348" t="s">
        <v>1750</v>
      </c>
      <c r="D96" s="347" t="s">
        <v>62</v>
      </c>
      <c r="E96" s="349"/>
      <c r="F96" s="350"/>
      <c r="G96" s="350"/>
      <c r="H96" s="351"/>
      <c r="I96" s="352"/>
      <c r="J96" s="351"/>
    </row>
    <row r="97" spans="1:10" ht="12.75" customHeight="1">
      <c r="A97" s="668" t="s">
        <v>1711</v>
      </c>
      <c r="B97" s="668">
        <v>7181</v>
      </c>
      <c r="C97" s="669" t="s">
        <v>3148</v>
      </c>
      <c r="D97" s="670" t="s">
        <v>57</v>
      </c>
      <c r="E97" s="696">
        <v>0.45</v>
      </c>
      <c r="F97" s="705"/>
      <c r="G97" s="672"/>
      <c r="H97" s="673"/>
      <c r="I97" s="673"/>
      <c r="J97" s="673"/>
    </row>
    <row r="98" spans="1:10" ht="12.75" customHeight="1">
      <c r="A98" s="674"/>
      <c r="B98" s="674"/>
      <c r="C98" s="675" t="s">
        <v>1736</v>
      </c>
      <c r="D98" s="676"/>
      <c r="E98" s="701"/>
      <c r="F98" s="678"/>
      <c r="G98" s="679"/>
      <c r="H98" s="680"/>
      <c r="I98" s="681"/>
      <c r="J98" s="681"/>
    </row>
    <row r="99" spans="1:10" ht="12.75">
      <c r="A99" s="668" t="s">
        <v>58</v>
      </c>
      <c r="B99" s="668">
        <v>88323</v>
      </c>
      <c r="C99" s="669" t="s">
        <v>310</v>
      </c>
      <c r="D99" s="670" t="s">
        <v>1729</v>
      </c>
      <c r="E99" s="696">
        <v>0.16400000000000001</v>
      </c>
      <c r="F99" s="705"/>
      <c r="G99" s="672"/>
      <c r="H99" s="673"/>
      <c r="I99" s="673"/>
      <c r="J99" s="673"/>
    </row>
    <row r="100" spans="1:10" ht="12.75">
      <c r="A100" s="668" t="s">
        <v>58</v>
      </c>
      <c r="B100" s="668">
        <v>88316</v>
      </c>
      <c r="C100" s="669" t="s">
        <v>137</v>
      </c>
      <c r="D100" s="670" t="s">
        <v>1729</v>
      </c>
      <c r="E100" s="696">
        <v>0.20899999999999999</v>
      </c>
      <c r="F100" s="705"/>
      <c r="G100" s="672"/>
      <c r="H100" s="673"/>
      <c r="I100" s="673"/>
      <c r="J100" s="673"/>
    </row>
    <row r="101" spans="1:10" ht="25.5">
      <c r="A101" s="668" t="s">
        <v>58</v>
      </c>
      <c r="B101" s="668">
        <v>93282</v>
      </c>
      <c r="C101" s="669" t="s">
        <v>3269</v>
      </c>
      <c r="D101" s="670" t="s">
        <v>3266</v>
      </c>
      <c r="E101" s="696">
        <v>8.6999999999999994E-3</v>
      </c>
      <c r="F101" s="705"/>
      <c r="G101" s="672"/>
      <c r="H101" s="673"/>
      <c r="I101" s="673"/>
      <c r="J101" s="673"/>
    </row>
    <row r="102" spans="1:10" ht="25.5">
      <c r="A102" s="668" t="s">
        <v>58</v>
      </c>
      <c r="B102" s="668">
        <v>93281</v>
      </c>
      <c r="C102" s="669" t="s">
        <v>3270</v>
      </c>
      <c r="D102" s="670" t="s">
        <v>3268</v>
      </c>
      <c r="E102" s="696">
        <v>6.3E-3</v>
      </c>
      <c r="F102" s="705"/>
      <c r="G102" s="672"/>
      <c r="H102" s="673"/>
      <c r="I102" s="673"/>
      <c r="J102" s="673"/>
    </row>
    <row r="103" spans="1:10" ht="38.25">
      <c r="A103" s="668" t="s">
        <v>58</v>
      </c>
      <c r="B103" s="668">
        <v>87337</v>
      </c>
      <c r="C103" s="669" t="s">
        <v>3250</v>
      </c>
      <c r="D103" s="670" t="s">
        <v>3103</v>
      </c>
      <c r="E103" s="696">
        <v>1.17E-2</v>
      </c>
      <c r="F103" s="705"/>
      <c r="G103" s="672"/>
      <c r="H103" s="673"/>
      <c r="I103" s="673"/>
      <c r="J103" s="673"/>
    </row>
    <row r="104" spans="1:10" ht="12.75" customHeight="1">
      <c r="A104" s="682"/>
      <c r="B104" s="682"/>
      <c r="C104" s="675" t="s">
        <v>1737</v>
      </c>
      <c r="D104" s="683"/>
      <c r="E104" s="677"/>
      <c r="F104" s="679"/>
      <c r="G104" s="678"/>
      <c r="H104" s="680"/>
      <c r="I104" s="684"/>
      <c r="J104" s="684"/>
    </row>
    <row r="105" spans="1:10" ht="12.75" customHeight="1">
      <c r="A105" s="668" t="s">
        <v>1738</v>
      </c>
      <c r="B105" s="782" t="s">
        <v>1751</v>
      </c>
      <c r="C105" s="783"/>
      <c r="D105" s="785"/>
      <c r="E105" s="785"/>
      <c r="F105" s="783"/>
      <c r="G105" s="783"/>
      <c r="H105" s="783"/>
      <c r="I105" s="783"/>
      <c r="J105" s="784"/>
    </row>
    <row r="106" spans="1:10" ht="15" customHeight="1">
      <c r="A106" s="689"/>
      <c r="B106" s="689"/>
      <c r="C106" s="690"/>
      <c r="D106" s="667"/>
      <c r="E106" s="667"/>
      <c r="F106" s="689"/>
      <c r="G106" s="689"/>
      <c r="H106" s="689"/>
      <c r="I106" s="689"/>
      <c r="J106" s="689"/>
    </row>
    <row r="107" spans="1:10" ht="25.5">
      <c r="A107" s="347" t="s">
        <v>1752</v>
      </c>
      <c r="B107" s="347"/>
      <c r="C107" s="348" t="s">
        <v>1753</v>
      </c>
      <c r="D107" s="347" t="s">
        <v>57</v>
      </c>
      <c r="E107" s="349"/>
      <c r="F107" s="350"/>
      <c r="G107" s="350"/>
      <c r="H107" s="351"/>
      <c r="I107" s="352"/>
      <c r="J107" s="351"/>
    </row>
    <row r="108" spans="1:10" ht="38.25">
      <c r="A108" s="668" t="s">
        <v>1711</v>
      </c>
      <c r="B108" s="668">
        <v>40339</v>
      </c>
      <c r="C108" s="669" t="s">
        <v>3185</v>
      </c>
      <c r="D108" s="670" t="s">
        <v>1756</v>
      </c>
      <c r="E108" s="695">
        <v>2.3719999999999999</v>
      </c>
      <c r="F108" s="705"/>
      <c r="G108" s="672"/>
      <c r="H108" s="673"/>
      <c r="I108" s="673"/>
      <c r="J108" s="673"/>
    </row>
    <row r="109" spans="1:10" ht="38.25">
      <c r="A109" s="668" t="s">
        <v>1711</v>
      </c>
      <c r="B109" s="668">
        <v>10749</v>
      </c>
      <c r="C109" s="669" t="s">
        <v>3186</v>
      </c>
      <c r="D109" s="670" t="s">
        <v>1756</v>
      </c>
      <c r="E109" s="695">
        <v>2.3719999999999999</v>
      </c>
      <c r="F109" s="705"/>
      <c r="G109" s="672"/>
      <c r="H109" s="673"/>
      <c r="I109" s="673"/>
      <c r="J109" s="673"/>
    </row>
    <row r="110" spans="1:10" ht="25.5">
      <c r="A110" s="668" t="s">
        <v>1711</v>
      </c>
      <c r="B110" s="668">
        <v>3990</v>
      </c>
      <c r="C110" s="669" t="s">
        <v>3228</v>
      </c>
      <c r="D110" s="670" t="s">
        <v>62</v>
      </c>
      <c r="E110" s="695">
        <v>0.8</v>
      </c>
      <c r="F110" s="705"/>
      <c r="G110" s="672"/>
      <c r="H110" s="673"/>
      <c r="I110" s="673"/>
      <c r="J110" s="673"/>
    </row>
    <row r="111" spans="1:10" ht="12.75" customHeight="1">
      <c r="A111" s="674"/>
      <c r="B111" s="674"/>
      <c r="C111" s="675" t="s">
        <v>1736</v>
      </c>
      <c r="D111" s="676"/>
      <c r="E111" s="677"/>
      <c r="F111" s="678"/>
      <c r="G111" s="679"/>
      <c r="H111" s="680"/>
      <c r="I111" s="681"/>
      <c r="J111" s="681"/>
    </row>
    <row r="112" spans="1:10" ht="12.75">
      <c r="A112" s="668" t="s">
        <v>58</v>
      </c>
      <c r="B112" s="668">
        <v>88278</v>
      </c>
      <c r="C112" s="669" t="s">
        <v>142</v>
      </c>
      <c r="D112" s="670" t="s">
        <v>1729</v>
      </c>
      <c r="E112" s="695">
        <v>0.2</v>
      </c>
      <c r="F112" s="705"/>
      <c r="G112" s="672"/>
      <c r="H112" s="673"/>
      <c r="I112" s="673"/>
      <c r="J112" s="673"/>
    </row>
    <row r="113" spans="1:10" ht="12.75">
      <c r="A113" s="668" t="s">
        <v>58</v>
      </c>
      <c r="B113" s="668">
        <v>88316</v>
      </c>
      <c r="C113" s="669" t="s">
        <v>137</v>
      </c>
      <c r="D113" s="670" t="s">
        <v>1729</v>
      </c>
      <c r="E113" s="695">
        <v>0.2</v>
      </c>
      <c r="F113" s="705"/>
      <c r="G113" s="672"/>
      <c r="H113" s="673"/>
      <c r="I113" s="673"/>
      <c r="J113" s="673"/>
    </row>
    <row r="114" spans="1:10" ht="12.75" customHeight="1">
      <c r="A114" s="682"/>
      <c r="B114" s="682"/>
      <c r="C114" s="675" t="s">
        <v>1737</v>
      </c>
      <c r="D114" s="683"/>
      <c r="E114" s="677"/>
      <c r="F114" s="679"/>
      <c r="G114" s="678"/>
      <c r="H114" s="680"/>
      <c r="I114" s="684"/>
      <c r="J114" s="684"/>
    </row>
    <row r="115" spans="1:10" ht="12.75" customHeight="1">
      <c r="A115" s="668" t="s">
        <v>1738</v>
      </c>
      <c r="B115" s="782" t="s">
        <v>1754</v>
      </c>
      <c r="C115" s="783"/>
      <c r="D115" s="785"/>
      <c r="E115" s="785"/>
      <c r="F115" s="783"/>
      <c r="G115" s="783"/>
      <c r="H115" s="783"/>
      <c r="I115" s="783"/>
      <c r="J115" s="784"/>
    </row>
    <row r="116" spans="1:10" ht="15" customHeight="1">
      <c r="A116" s="689"/>
      <c r="B116" s="689"/>
      <c r="C116" s="690"/>
      <c r="D116" s="667"/>
      <c r="E116" s="667"/>
      <c r="F116" s="689"/>
      <c r="G116" s="689"/>
      <c r="H116" s="689"/>
      <c r="I116" s="689"/>
      <c r="J116" s="689"/>
    </row>
    <row r="117" spans="1:10" ht="25.5">
      <c r="A117" s="347" t="s">
        <v>189</v>
      </c>
      <c r="B117" s="347"/>
      <c r="C117" s="348" t="s">
        <v>1755</v>
      </c>
      <c r="D117" s="347" t="s">
        <v>1756</v>
      </c>
      <c r="E117" s="349"/>
      <c r="F117" s="350"/>
      <c r="G117" s="350"/>
      <c r="H117" s="351"/>
      <c r="I117" s="352"/>
      <c r="J117" s="351"/>
    </row>
    <row r="118" spans="1:10" ht="12.75">
      <c r="A118" s="668" t="s">
        <v>1742</v>
      </c>
      <c r="B118" s="668" t="s">
        <v>1757</v>
      </c>
      <c r="C118" s="669" t="s">
        <v>2024</v>
      </c>
      <c r="D118" s="670" t="s">
        <v>1831</v>
      </c>
      <c r="E118" s="695">
        <v>1</v>
      </c>
      <c r="F118" s="705"/>
      <c r="G118" s="672"/>
      <c r="H118" s="673"/>
      <c r="I118" s="673"/>
      <c r="J118" s="673"/>
    </row>
    <row r="119" spans="1:10" ht="12.75" customHeight="1">
      <c r="A119" s="674"/>
      <c r="B119" s="674"/>
      <c r="C119" s="675" t="s">
        <v>1736</v>
      </c>
      <c r="D119" s="676"/>
      <c r="E119" s="677"/>
      <c r="F119" s="678"/>
      <c r="G119" s="679"/>
      <c r="H119" s="680"/>
      <c r="I119" s="681"/>
      <c r="J119" s="681"/>
    </row>
    <row r="120" spans="1:10" ht="12.75">
      <c r="A120" s="668" t="s">
        <v>58</v>
      </c>
      <c r="B120" s="668">
        <v>88278</v>
      </c>
      <c r="C120" s="669" t="s">
        <v>142</v>
      </c>
      <c r="D120" s="670" t="s">
        <v>1729</v>
      </c>
      <c r="E120" s="695">
        <v>0.2</v>
      </c>
      <c r="F120" s="705"/>
      <c r="G120" s="672"/>
      <c r="H120" s="673"/>
      <c r="I120" s="673"/>
      <c r="J120" s="673"/>
    </row>
    <row r="121" spans="1:10" ht="12.75">
      <c r="A121" s="668" t="s">
        <v>58</v>
      </c>
      <c r="B121" s="668">
        <v>88316</v>
      </c>
      <c r="C121" s="669" t="s">
        <v>137</v>
      </c>
      <c r="D121" s="670" t="s">
        <v>1729</v>
      </c>
      <c r="E121" s="695">
        <v>0.2</v>
      </c>
      <c r="F121" s="705"/>
      <c r="G121" s="672"/>
      <c r="H121" s="673"/>
      <c r="I121" s="673"/>
      <c r="J121" s="673"/>
    </row>
    <row r="122" spans="1:10" ht="12.75" customHeight="1">
      <c r="A122" s="682"/>
      <c r="B122" s="682"/>
      <c r="C122" s="675" t="s">
        <v>1737</v>
      </c>
      <c r="D122" s="683"/>
      <c r="E122" s="677"/>
      <c r="F122" s="679"/>
      <c r="G122" s="678"/>
      <c r="H122" s="680"/>
      <c r="I122" s="684"/>
      <c r="J122" s="684"/>
    </row>
    <row r="123" spans="1:10" ht="12.75" customHeight="1">
      <c r="A123" s="668" t="s">
        <v>1738</v>
      </c>
      <c r="B123" s="782" t="s">
        <v>1754</v>
      </c>
      <c r="C123" s="783"/>
      <c r="D123" s="785"/>
      <c r="E123" s="785"/>
      <c r="F123" s="783"/>
      <c r="G123" s="783"/>
      <c r="H123" s="783"/>
      <c r="I123" s="783"/>
      <c r="J123" s="784"/>
    </row>
    <row r="124" spans="1:10" ht="15" customHeight="1">
      <c r="A124" s="689"/>
      <c r="B124" s="689"/>
      <c r="C124" s="690"/>
      <c r="D124" s="667"/>
      <c r="E124" s="667"/>
      <c r="F124" s="689"/>
      <c r="G124" s="689"/>
      <c r="H124" s="689"/>
      <c r="I124" s="689"/>
      <c r="J124" s="689"/>
    </row>
    <row r="125" spans="1:10" ht="12.75">
      <c r="A125" s="347" t="s">
        <v>193</v>
      </c>
      <c r="B125" s="347"/>
      <c r="C125" s="348" t="s">
        <v>1758</v>
      </c>
      <c r="D125" s="347" t="s">
        <v>62</v>
      </c>
      <c r="E125" s="349"/>
      <c r="F125" s="350"/>
      <c r="G125" s="350"/>
      <c r="H125" s="351"/>
      <c r="I125" s="352"/>
      <c r="J125" s="351"/>
    </row>
    <row r="126" spans="1:10" ht="12.75">
      <c r="A126" s="668" t="s">
        <v>1711</v>
      </c>
      <c r="B126" s="668">
        <v>39027</v>
      </c>
      <c r="C126" s="669" t="s">
        <v>3213</v>
      </c>
      <c r="D126" s="670" t="s">
        <v>2228</v>
      </c>
      <c r="E126" s="695">
        <v>0.22500000000000001</v>
      </c>
      <c r="F126" s="705"/>
      <c r="G126" s="672"/>
      <c r="H126" s="673"/>
      <c r="I126" s="673"/>
      <c r="J126" s="673"/>
    </row>
    <row r="127" spans="1:10" ht="25.5">
      <c r="A127" s="668" t="s">
        <v>1711</v>
      </c>
      <c r="B127" s="668">
        <v>21142</v>
      </c>
      <c r="C127" s="669" t="s">
        <v>3165</v>
      </c>
      <c r="D127" s="670" t="s">
        <v>57</v>
      </c>
      <c r="E127" s="695">
        <v>0.33333333333333331</v>
      </c>
      <c r="F127" s="705"/>
      <c r="G127" s="672"/>
      <c r="H127" s="673"/>
      <c r="I127" s="673"/>
      <c r="J127" s="673"/>
    </row>
    <row r="128" spans="1:10" ht="25.5">
      <c r="A128" s="668" t="s">
        <v>1711</v>
      </c>
      <c r="B128" s="668">
        <v>6193</v>
      </c>
      <c r="C128" s="669" t="s">
        <v>3229</v>
      </c>
      <c r="D128" s="670" t="s">
        <v>62</v>
      </c>
      <c r="E128" s="695">
        <v>1</v>
      </c>
      <c r="F128" s="705"/>
      <c r="G128" s="672"/>
      <c r="H128" s="673"/>
      <c r="I128" s="673"/>
      <c r="J128" s="673"/>
    </row>
    <row r="129" spans="1:10" ht="25.5">
      <c r="A129" s="668" t="s">
        <v>1711</v>
      </c>
      <c r="B129" s="668">
        <v>4425</v>
      </c>
      <c r="C129" s="669" t="s">
        <v>3247</v>
      </c>
      <c r="D129" s="670" t="s">
        <v>62</v>
      </c>
      <c r="E129" s="695">
        <v>2.1666666666666665</v>
      </c>
      <c r="F129" s="705"/>
      <c r="G129" s="672"/>
      <c r="H129" s="673"/>
      <c r="I129" s="673"/>
      <c r="J129" s="673"/>
    </row>
    <row r="130" spans="1:10" ht="25.5">
      <c r="A130" s="668" t="s">
        <v>1711</v>
      </c>
      <c r="B130" s="668">
        <v>4400</v>
      </c>
      <c r="C130" s="669" t="s">
        <v>3125</v>
      </c>
      <c r="D130" s="670" t="s">
        <v>62</v>
      </c>
      <c r="E130" s="695">
        <v>0.66666666666666663</v>
      </c>
      <c r="F130" s="705"/>
      <c r="G130" s="672"/>
      <c r="H130" s="673"/>
      <c r="I130" s="673"/>
      <c r="J130" s="673"/>
    </row>
    <row r="131" spans="1:10" ht="12.75" customHeight="1">
      <c r="A131" s="674"/>
      <c r="B131" s="674"/>
      <c r="C131" s="675" t="s">
        <v>1736</v>
      </c>
      <c r="D131" s="676"/>
      <c r="E131" s="677"/>
      <c r="F131" s="678"/>
      <c r="G131" s="679"/>
      <c r="H131" s="680"/>
      <c r="I131" s="681"/>
      <c r="J131" s="681"/>
    </row>
    <row r="132" spans="1:10" ht="12.75">
      <c r="A132" s="668" t="s">
        <v>58</v>
      </c>
      <c r="B132" s="668">
        <v>88262</v>
      </c>
      <c r="C132" s="669" t="s">
        <v>138</v>
      </c>
      <c r="D132" s="670" t="s">
        <v>1729</v>
      </c>
      <c r="E132" s="695">
        <v>2.4979999999999998</v>
      </c>
      <c r="F132" s="705"/>
      <c r="G132" s="672"/>
      <c r="H132" s="673"/>
      <c r="I132" s="673"/>
      <c r="J132" s="673"/>
    </row>
    <row r="133" spans="1:10" ht="12.75">
      <c r="A133" s="668" t="s">
        <v>58</v>
      </c>
      <c r="B133" s="668">
        <v>88239</v>
      </c>
      <c r="C133" s="669" t="s">
        <v>139</v>
      </c>
      <c r="D133" s="670" t="s">
        <v>1729</v>
      </c>
      <c r="E133" s="695">
        <v>0.57633333333333336</v>
      </c>
      <c r="F133" s="705"/>
      <c r="G133" s="672"/>
      <c r="H133" s="673"/>
      <c r="I133" s="673"/>
      <c r="J133" s="673"/>
    </row>
    <row r="134" spans="1:10" ht="12.75" customHeight="1">
      <c r="A134" s="682"/>
      <c r="B134" s="682"/>
      <c r="C134" s="675" t="s">
        <v>1737</v>
      </c>
      <c r="D134" s="683"/>
      <c r="E134" s="677"/>
      <c r="F134" s="679"/>
      <c r="G134" s="678"/>
      <c r="H134" s="680"/>
      <c r="I134" s="684"/>
      <c r="J134" s="684"/>
    </row>
    <row r="135" spans="1:10" ht="12.75" customHeight="1">
      <c r="A135" s="668" t="s">
        <v>1738</v>
      </c>
      <c r="B135" s="782" t="s">
        <v>1759</v>
      </c>
      <c r="C135" s="783"/>
      <c r="D135" s="785"/>
      <c r="E135" s="785"/>
      <c r="F135" s="783"/>
      <c r="G135" s="783"/>
      <c r="H135" s="783"/>
      <c r="I135" s="783"/>
      <c r="J135" s="784"/>
    </row>
    <row r="136" spans="1:10" ht="15" customHeight="1">
      <c r="A136" s="689"/>
      <c r="B136" s="689"/>
      <c r="C136" s="690"/>
      <c r="D136" s="667"/>
      <c r="E136" s="667"/>
      <c r="F136" s="689"/>
      <c r="G136" s="689"/>
      <c r="H136" s="689"/>
      <c r="I136" s="689"/>
      <c r="J136" s="689"/>
    </row>
    <row r="137" spans="1:10" ht="25.5">
      <c r="A137" s="347" t="s">
        <v>522</v>
      </c>
      <c r="B137" s="347"/>
      <c r="C137" s="348" t="s">
        <v>1760</v>
      </c>
      <c r="D137" s="347" t="s">
        <v>62</v>
      </c>
      <c r="E137" s="349"/>
      <c r="F137" s="350"/>
      <c r="G137" s="350"/>
      <c r="H137" s="351"/>
      <c r="I137" s="352"/>
      <c r="J137" s="351"/>
    </row>
    <row r="138" spans="1:10" ht="25.5">
      <c r="A138" s="668" t="s">
        <v>1711</v>
      </c>
      <c r="B138" s="666">
        <v>7409</v>
      </c>
      <c r="C138" s="686" t="s">
        <v>2227</v>
      </c>
      <c r="D138" s="668" t="s">
        <v>2228</v>
      </c>
      <c r="E138" s="695">
        <v>3.24</v>
      </c>
      <c r="F138" s="705"/>
      <c r="G138" s="672"/>
      <c r="H138" s="673"/>
      <c r="I138" s="673"/>
      <c r="J138" s="673"/>
    </row>
    <row r="139" spans="1:10" ht="25.5">
      <c r="A139" s="668" t="s">
        <v>1711</v>
      </c>
      <c r="B139" s="668">
        <v>5104</v>
      </c>
      <c r="C139" s="669" t="s">
        <v>3220</v>
      </c>
      <c r="D139" s="670" t="s">
        <v>2228</v>
      </c>
      <c r="E139" s="695">
        <v>3.9199999999999999E-3</v>
      </c>
      <c r="F139" s="705"/>
      <c r="G139" s="672"/>
      <c r="H139" s="673"/>
      <c r="I139" s="673"/>
      <c r="J139" s="673"/>
    </row>
    <row r="140" spans="1:10" ht="12.75">
      <c r="A140" s="668" t="s">
        <v>1711</v>
      </c>
      <c r="B140" s="668">
        <v>5061</v>
      </c>
      <c r="C140" s="669" t="s">
        <v>3212</v>
      </c>
      <c r="D140" s="670" t="s">
        <v>2228</v>
      </c>
      <c r="E140" s="695">
        <v>2.0000000000000004E-2</v>
      </c>
      <c r="F140" s="705"/>
      <c r="G140" s="672"/>
      <c r="H140" s="673"/>
      <c r="I140" s="673"/>
      <c r="J140" s="673"/>
    </row>
    <row r="141" spans="1:10" ht="25.5">
      <c r="A141" s="668" t="s">
        <v>1711</v>
      </c>
      <c r="B141" s="668">
        <v>142</v>
      </c>
      <c r="C141" s="669" t="s">
        <v>3224</v>
      </c>
      <c r="D141" s="670" t="s">
        <v>3225</v>
      </c>
      <c r="E141" s="695">
        <v>0.1288</v>
      </c>
      <c r="F141" s="705"/>
      <c r="G141" s="672"/>
      <c r="H141" s="673"/>
      <c r="I141" s="673"/>
      <c r="J141" s="673"/>
    </row>
    <row r="142" spans="1:10" ht="12.75" customHeight="1">
      <c r="A142" s="674"/>
      <c r="B142" s="674"/>
      <c r="C142" s="675" t="s">
        <v>1736</v>
      </c>
      <c r="D142" s="676"/>
      <c r="E142" s="677"/>
      <c r="F142" s="678"/>
      <c r="G142" s="679"/>
      <c r="H142" s="680"/>
      <c r="I142" s="681"/>
      <c r="J142" s="681"/>
    </row>
    <row r="143" spans="1:10" ht="12.75">
      <c r="A143" s="668" t="s">
        <v>58</v>
      </c>
      <c r="B143" s="668">
        <v>88323</v>
      </c>
      <c r="C143" s="669" t="s">
        <v>310</v>
      </c>
      <c r="D143" s="670" t="s">
        <v>1729</v>
      </c>
      <c r="E143" s="695">
        <v>0.43120000000000003</v>
      </c>
      <c r="F143" s="705"/>
      <c r="G143" s="672"/>
      <c r="H143" s="673"/>
      <c r="I143" s="673"/>
      <c r="J143" s="673"/>
    </row>
    <row r="144" spans="1:10" ht="12.75">
      <c r="A144" s="668" t="s">
        <v>58</v>
      </c>
      <c r="B144" s="668">
        <v>88316</v>
      </c>
      <c r="C144" s="669" t="s">
        <v>137</v>
      </c>
      <c r="D144" s="670" t="s">
        <v>1729</v>
      </c>
      <c r="E144" s="695">
        <v>0.50640000000000007</v>
      </c>
      <c r="F144" s="705"/>
      <c r="G144" s="672"/>
      <c r="H144" s="673"/>
      <c r="I144" s="673"/>
      <c r="J144" s="673"/>
    </row>
    <row r="145" spans="1:11" ht="25.5">
      <c r="A145" s="668" t="s">
        <v>58</v>
      </c>
      <c r="B145" s="668">
        <v>93282</v>
      </c>
      <c r="C145" s="669" t="s">
        <v>3269</v>
      </c>
      <c r="D145" s="670" t="s">
        <v>3266</v>
      </c>
      <c r="E145" s="695">
        <v>1.464E-2</v>
      </c>
      <c r="F145" s="705"/>
      <c r="G145" s="672"/>
      <c r="H145" s="673"/>
      <c r="I145" s="673"/>
      <c r="J145" s="673"/>
    </row>
    <row r="146" spans="1:11" ht="25.5">
      <c r="A146" s="668" t="s">
        <v>58</v>
      </c>
      <c r="B146" s="668">
        <v>93281</v>
      </c>
      <c r="C146" s="669" t="s">
        <v>3270</v>
      </c>
      <c r="D146" s="670" t="s">
        <v>3268</v>
      </c>
      <c r="E146" s="695">
        <v>1.056E-2</v>
      </c>
      <c r="F146" s="705"/>
      <c r="G146" s="672"/>
      <c r="H146" s="673"/>
      <c r="I146" s="673"/>
      <c r="J146" s="673"/>
    </row>
    <row r="147" spans="1:11" ht="12.75">
      <c r="A147" s="668" t="s">
        <v>58</v>
      </c>
      <c r="B147" s="668">
        <v>88315</v>
      </c>
      <c r="C147" s="669" t="s">
        <v>743</v>
      </c>
      <c r="D147" s="670" t="s">
        <v>1729</v>
      </c>
      <c r="E147" s="695">
        <v>0.09</v>
      </c>
      <c r="F147" s="705"/>
      <c r="G147" s="672"/>
      <c r="H147" s="673"/>
      <c r="I147" s="673"/>
      <c r="J147" s="673"/>
    </row>
    <row r="148" spans="1:11" ht="12.75">
      <c r="A148" s="668" t="s">
        <v>58</v>
      </c>
      <c r="B148" s="668">
        <v>88251</v>
      </c>
      <c r="C148" s="669" t="s">
        <v>744</v>
      </c>
      <c r="D148" s="670" t="s">
        <v>1729</v>
      </c>
      <c r="E148" s="695">
        <v>0.09</v>
      </c>
      <c r="F148" s="705"/>
      <c r="G148" s="672"/>
      <c r="H148" s="673"/>
      <c r="I148" s="673"/>
      <c r="J148" s="673"/>
    </row>
    <row r="149" spans="1:11" ht="25.5">
      <c r="A149" s="668" t="s">
        <v>58</v>
      </c>
      <c r="B149" s="668">
        <v>4815804</v>
      </c>
      <c r="C149" s="669" t="s">
        <v>2043</v>
      </c>
      <c r="D149" s="703" t="s">
        <v>57</v>
      </c>
      <c r="E149" s="695">
        <v>2</v>
      </c>
      <c r="F149" s="705"/>
      <c r="G149" s="672"/>
      <c r="H149" s="673"/>
      <c r="I149" s="673"/>
      <c r="J149" s="673"/>
    </row>
    <row r="150" spans="1:11" ht="12.75" customHeight="1">
      <c r="A150" s="682"/>
      <c r="B150" s="682"/>
      <c r="C150" s="675" t="s">
        <v>1737</v>
      </c>
      <c r="D150" s="683"/>
      <c r="E150" s="677"/>
      <c r="F150" s="679"/>
      <c r="G150" s="678"/>
      <c r="H150" s="680"/>
      <c r="I150" s="684"/>
      <c r="J150" s="684"/>
    </row>
    <row r="151" spans="1:11" ht="12.75" customHeight="1">
      <c r="A151" s="668" t="s">
        <v>1738</v>
      </c>
      <c r="B151" s="782" t="s">
        <v>1761</v>
      </c>
      <c r="C151" s="783"/>
      <c r="D151" s="785"/>
      <c r="E151" s="785"/>
      <c r="F151" s="783"/>
      <c r="G151" s="783"/>
      <c r="H151" s="783"/>
      <c r="I151" s="783"/>
      <c r="J151" s="784"/>
    </row>
    <row r="152" spans="1:11" ht="15" customHeight="1">
      <c r="A152" s="689"/>
      <c r="B152" s="689"/>
      <c r="C152" s="690"/>
      <c r="D152" s="667"/>
      <c r="E152" s="667"/>
      <c r="F152" s="689"/>
      <c r="G152" s="689"/>
      <c r="H152" s="689"/>
      <c r="I152" s="689"/>
      <c r="J152" s="689"/>
    </row>
    <row r="153" spans="1:11" ht="25.5">
      <c r="A153" s="347" t="s">
        <v>1762</v>
      </c>
      <c r="B153" s="347"/>
      <c r="C153" s="348" t="s">
        <v>1763</v>
      </c>
      <c r="D153" s="347" t="s">
        <v>57</v>
      </c>
      <c r="E153" s="349"/>
      <c r="F153" s="350"/>
      <c r="G153" s="350"/>
      <c r="H153" s="351"/>
      <c r="I153" s="352"/>
      <c r="J153" s="351"/>
    </row>
    <row r="154" spans="1:11" ht="12.75">
      <c r="A154" s="668" t="s">
        <v>1742</v>
      </c>
      <c r="B154" s="668" t="s">
        <v>1764</v>
      </c>
      <c r="C154" s="669" t="s">
        <v>2025</v>
      </c>
      <c r="D154" s="670" t="s">
        <v>57</v>
      </c>
      <c r="E154" s="695">
        <v>1</v>
      </c>
      <c r="F154" s="705"/>
      <c r="G154" s="672"/>
      <c r="H154" s="673"/>
      <c r="I154" s="673"/>
      <c r="J154" s="673"/>
      <c r="K154" s="98"/>
    </row>
    <row r="155" spans="1:11" ht="25.5">
      <c r="A155" s="668" t="s">
        <v>1742</v>
      </c>
      <c r="B155" s="668" t="s">
        <v>2026</v>
      </c>
      <c r="C155" s="669" t="s">
        <v>2027</v>
      </c>
      <c r="D155" s="670" t="s">
        <v>57</v>
      </c>
      <c r="E155" s="695">
        <v>1</v>
      </c>
      <c r="F155" s="705"/>
      <c r="G155" s="672"/>
      <c r="H155" s="673"/>
      <c r="I155" s="673"/>
      <c r="J155" s="673"/>
      <c r="K155" s="98"/>
    </row>
    <row r="156" spans="1:11" ht="12.75" customHeight="1">
      <c r="A156" s="674"/>
      <c r="B156" s="674"/>
      <c r="C156" s="675" t="s">
        <v>1736</v>
      </c>
      <c r="D156" s="676"/>
      <c r="E156" s="677"/>
      <c r="F156" s="678"/>
      <c r="G156" s="679"/>
      <c r="H156" s="680"/>
      <c r="I156" s="681"/>
      <c r="J156" s="681"/>
    </row>
    <row r="157" spans="1:11" ht="12.75">
      <c r="A157" s="668" t="s">
        <v>58</v>
      </c>
      <c r="B157" s="668">
        <v>88240</v>
      </c>
      <c r="C157" s="669" t="s">
        <v>3415</v>
      </c>
      <c r="D157" s="670" t="s">
        <v>1729</v>
      </c>
      <c r="E157" s="695">
        <v>20</v>
      </c>
      <c r="F157" s="705"/>
      <c r="G157" s="672"/>
      <c r="H157" s="673"/>
      <c r="I157" s="673"/>
      <c r="J157" s="673"/>
    </row>
    <row r="158" spans="1:11" ht="25.5">
      <c r="A158" s="668" t="s">
        <v>58</v>
      </c>
      <c r="B158" s="668">
        <v>100948</v>
      </c>
      <c r="C158" s="669" t="s">
        <v>3479</v>
      </c>
      <c r="D158" s="670" t="s">
        <v>3472</v>
      </c>
      <c r="E158" s="695">
        <v>810</v>
      </c>
      <c r="F158" s="705"/>
      <c r="G158" s="672"/>
      <c r="H158" s="673"/>
      <c r="I158" s="673"/>
      <c r="J158" s="673"/>
    </row>
    <row r="159" spans="1:11" ht="12.75" customHeight="1">
      <c r="A159" s="682"/>
      <c r="B159" s="682"/>
      <c r="C159" s="675" t="s">
        <v>1737</v>
      </c>
      <c r="D159" s="683"/>
      <c r="E159" s="677"/>
      <c r="F159" s="679"/>
      <c r="G159" s="678"/>
      <c r="H159" s="680"/>
      <c r="I159" s="684"/>
      <c r="J159" s="684"/>
    </row>
    <row r="160" spans="1:11" ht="12.75" customHeight="1">
      <c r="A160" s="668" t="s">
        <v>1738</v>
      </c>
      <c r="B160" s="782" t="s">
        <v>1765</v>
      </c>
      <c r="C160" s="783"/>
      <c r="D160" s="785"/>
      <c r="E160" s="785"/>
      <c r="F160" s="783"/>
      <c r="G160" s="783"/>
      <c r="H160" s="783"/>
      <c r="I160" s="783"/>
      <c r="J160" s="784"/>
    </row>
    <row r="161" spans="1:10" ht="15" customHeight="1">
      <c r="A161" s="689"/>
      <c r="B161" s="689"/>
      <c r="C161" s="690"/>
      <c r="D161" s="667"/>
      <c r="E161" s="667"/>
      <c r="F161" s="689"/>
      <c r="G161" s="689"/>
      <c r="H161" s="689"/>
      <c r="I161" s="689"/>
      <c r="J161" s="689"/>
    </row>
    <row r="162" spans="1:10" ht="12.75">
      <c r="A162" s="347" t="s">
        <v>191</v>
      </c>
      <c r="B162" s="347"/>
      <c r="C162" s="348" t="s">
        <v>1766</v>
      </c>
      <c r="D162" s="347" t="s">
        <v>57</v>
      </c>
      <c r="E162" s="349"/>
      <c r="F162" s="350"/>
      <c r="G162" s="350"/>
      <c r="H162" s="351"/>
      <c r="I162" s="352"/>
      <c r="J162" s="351"/>
    </row>
    <row r="163" spans="1:10" ht="25.5">
      <c r="A163" s="668" t="s">
        <v>1711</v>
      </c>
      <c r="B163" s="668">
        <v>3990</v>
      </c>
      <c r="C163" s="669" t="s">
        <v>3228</v>
      </c>
      <c r="D163" s="670" t="s">
        <v>62</v>
      </c>
      <c r="E163" s="695">
        <v>3</v>
      </c>
      <c r="F163" s="705"/>
      <c r="G163" s="672"/>
      <c r="H163" s="673"/>
      <c r="I163" s="673"/>
      <c r="J163" s="673"/>
    </row>
    <row r="164" spans="1:10" ht="12.75" customHeight="1">
      <c r="A164" s="674"/>
      <c r="B164" s="674"/>
      <c r="C164" s="675" t="s">
        <v>1736</v>
      </c>
      <c r="D164" s="676"/>
      <c r="E164" s="677"/>
      <c r="F164" s="678"/>
      <c r="G164" s="679"/>
      <c r="H164" s="680"/>
      <c r="I164" s="681"/>
      <c r="J164" s="681"/>
    </row>
    <row r="165" spans="1:10" ht="12.75">
      <c r="A165" s="668" t="s">
        <v>58</v>
      </c>
      <c r="B165" s="668">
        <v>88316</v>
      </c>
      <c r="C165" s="669" t="s">
        <v>137</v>
      </c>
      <c r="D165" s="670" t="s">
        <v>1729</v>
      </c>
      <c r="E165" s="695">
        <v>0.16669999999999999</v>
      </c>
      <c r="F165" s="705"/>
      <c r="G165" s="672"/>
      <c r="H165" s="673"/>
      <c r="I165" s="673"/>
      <c r="J165" s="673"/>
    </row>
    <row r="166" spans="1:10" ht="12.75" customHeight="1">
      <c r="A166" s="682"/>
      <c r="B166" s="682"/>
      <c r="C166" s="675" t="s">
        <v>1737</v>
      </c>
      <c r="D166" s="683"/>
      <c r="E166" s="677"/>
      <c r="F166" s="679"/>
      <c r="G166" s="678"/>
      <c r="H166" s="680"/>
      <c r="I166" s="684"/>
      <c r="J166" s="684"/>
    </row>
    <row r="167" spans="1:10" ht="12.75">
      <c r="A167" s="668" t="s">
        <v>1738</v>
      </c>
      <c r="B167" s="782"/>
      <c r="C167" s="783"/>
      <c r="D167" s="785"/>
      <c r="E167" s="785"/>
      <c r="F167" s="783"/>
      <c r="G167" s="783"/>
      <c r="H167" s="783"/>
      <c r="I167" s="783"/>
      <c r="J167" s="784"/>
    </row>
    <row r="168" spans="1:10" ht="15" customHeight="1">
      <c r="A168" s="689"/>
      <c r="B168" s="689"/>
      <c r="C168" s="690"/>
      <c r="D168" s="667"/>
      <c r="E168" s="667"/>
      <c r="F168" s="689"/>
      <c r="G168" s="689"/>
      <c r="H168" s="689"/>
      <c r="I168" s="689"/>
      <c r="J168" s="689"/>
    </row>
    <row r="169" spans="1:10" ht="25.5">
      <c r="A169" s="347" t="s">
        <v>783</v>
      </c>
      <c r="B169" s="347"/>
      <c r="C169" s="348" t="s">
        <v>1767</v>
      </c>
      <c r="D169" s="347" t="s">
        <v>62</v>
      </c>
      <c r="E169" s="349"/>
      <c r="F169" s="350"/>
      <c r="G169" s="350"/>
      <c r="H169" s="351"/>
      <c r="I169" s="352"/>
      <c r="J169" s="351"/>
    </row>
    <row r="170" spans="1:10" ht="25.5">
      <c r="A170" s="668" t="s">
        <v>1711</v>
      </c>
      <c r="B170" s="666">
        <v>7409</v>
      </c>
      <c r="C170" s="686" t="s">
        <v>2227</v>
      </c>
      <c r="D170" s="668" t="s">
        <v>2228</v>
      </c>
      <c r="E170" s="695">
        <v>1.2723450247038661</v>
      </c>
      <c r="F170" s="705"/>
      <c r="G170" s="672"/>
      <c r="H170" s="673"/>
      <c r="I170" s="673"/>
      <c r="J170" s="673"/>
    </row>
    <row r="171" spans="1:10" ht="25.5">
      <c r="A171" s="668" t="s">
        <v>1711</v>
      </c>
      <c r="B171" s="668">
        <v>5104</v>
      </c>
      <c r="C171" s="669" t="s">
        <v>3220</v>
      </c>
      <c r="D171" s="670" t="s">
        <v>2228</v>
      </c>
      <c r="E171" s="695">
        <v>4.8999999999999998E-3</v>
      </c>
      <c r="F171" s="705"/>
      <c r="G171" s="672"/>
      <c r="H171" s="673"/>
      <c r="I171" s="673"/>
      <c r="J171" s="673"/>
    </row>
    <row r="172" spans="1:10" ht="12.75">
      <c r="A172" s="668" t="s">
        <v>1711</v>
      </c>
      <c r="B172" s="668">
        <v>5061</v>
      </c>
      <c r="C172" s="669" t="s">
        <v>3212</v>
      </c>
      <c r="D172" s="670" t="s">
        <v>2228</v>
      </c>
      <c r="E172" s="695">
        <v>2.5000000000000001E-2</v>
      </c>
      <c r="F172" s="705"/>
      <c r="G172" s="672"/>
      <c r="H172" s="673"/>
      <c r="I172" s="673"/>
      <c r="J172" s="673"/>
    </row>
    <row r="173" spans="1:10" ht="25.5">
      <c r="A173" s="668" t="s">
        <v>1711</v>
      </c>
      <c r="B173" s="668">
        <v>142</v>
      </c>
      <c r="C173" s="669" t="s">
        <v>3224</v>
      </c>
      <c r="D173" s="670" t="s">
        <v>3225</v>
      </c>
      <c r="E173" s="695">
        <v>0.161</v>
      </c>
      <c r="F173" s="705"/>
      <c r="G173" s="672"/>
      <c r="H173" s="673"/>
      <c r="I173" s="673"/>
      <c r="J173" s="673"/>
    </row>
    <row r="174" spans="1:10" ht="12.75" customHeight="1">
      <c r="A174" s="674"/>
      <c r="B174" s="674"/>
      <c r="C174" s="675" t="s">
        <v>1736</v>
      </c>
      <c r="D174" s="676"/>
      <c r="E174" s="677"/>
      <c r="F174" s="678"/>
      <c r="G174" s="679"/>
      <c r="H174" s="680"/>
      <c r="I174" s="681"/>
      <c r="J174" s="681"/>
    </row>
    <row r="175" spans="1:10" ht="25.5">
      <c r="A175" s="668" t="s">
        <v>58</v>
      </c>
      <c r="B175" s="668">
        <v>93282</v>
      </c>
      <c r="C175" s="669" t="s">
        <v>3269</v>
      </c>
      <c r="D175" s="670" t="s">
        <v>3266</v>
      </c>
      <c r="E175" s="695">
        <v>1.83E-2</v>
      </c>
      <c r="F175" s="705"/>
      <c r="G175" s="672"/>
      <c r="H175" s="673"/>
      <c r="I175" s="673"/>
      <c r="J175" s="673"/>
    </row>
    <row r="176" spans="1:10" ht="25.5">
      <c r="A176" s="668" t="s">
        <v>58</v>
      </c>
      <c r="B176" s="668">
        <v>93281</v>
      </c>
      <c r="C176" s="669" t="s">
        <v>3270</v>
      </c>
      <c r="D176" s="670" t="s">
        <v>3268</v>
      </c>
      <c r="E176" s="695">
        <v>1.32E-2</v>
      </c>
      <c r="F176" s="705"/>
      <c r="G176" s="672"/>
      <c r="H176" s="673"/>
      <c r="I176" s="673"/>
      <c r="J176" s="673"/>
    </row>
    <row r="177" spans="1:10" ht="12.75">
      <c r="A177" s="668" t="s">
        <v>58</v>
      </c>
      <c r="B177" s="668">
        <v>88315</v>
      </c>
      <c r="C177" s="669" t="s">
        <v>743</v>
      </c>
      <c r="D177" s="670" t="s">
        <v>1729</v>
      </c>
      <c r="E177" s="695">
        <v>0.09</v>
      </c>
      <c r="F177" s="705"/>
      <c r="G177" s="672"/>
      <c r="H177" s="673"/>
      <c r="I177" s="673"/>
      <c r="J177" s="673"/>
    </row>
    <row r="178" spans="1:10" ht="12.75">
      <c r="A178" s="668" t="s">
        <v>58</v>
      </c>
      <c r="B178" s="668">
        <v>88251</v>
      </c>
      <c r="C178" s="669" t="s">
        <v>744</v>
      </c>
      <c r="D178" s="670" t="s">
        <v>1729</v>
      </c>
      <c r="E178" s="695">
        <v>0.09</v>
      </c>
      <c r="F178" s="705"/>
      <c r="G178" s="672"/>
      <c r="H178" s="673"/>
      <c r="I178" s="673"/>
      <c r="J178" s="673"/>
    </row>
    <row r="179" spans="1:10" ht="51">
      <c r="A179" s="668" t="s">
        <v>58</v>
      </c>
      <c r="B179" s="668">
        <v>91175</v>
      </c>
      <c r="C179" s="669" t="s">
        <v>3448</v>
      </c>
      <c r="D179" s="670" t="s">
        <v>62</v>
      </c>
      <c r="E179" s="695">
        <v>1</v>
      </c>
      <c r="F179" s="705"/>
      <c r="G179" s="672"/>
      <c r="H179" s="673"/>
      <c r="I179" s="673"/>
      <c r="J179" s="673"/>
    </row>
    <row r="180" spans="1:10" ht="25.5">
      <c r="A180" s="668" t="s">
        <v>58</v>
      </c>
      <c r="B180" s="668">
        <v>4815804</v>
      </c>
      <c r="C180" s="669" t="s">
        <v>2043</v>
      </c>
      <c r="D180" s="703" t="s">
        <v>57</v>
      </c>
      <c r="E180" s="704">
        <v>2</v>
      </c>
      <c r="F180" s="705"/>
      <c r="G180" s="672"/>
      <c r="H180" s="673"/>
      <c r="I180" s="673"/>
      <c r="J180" s="673"/>
    </row>
    <row r="181" spans="1:10" ht="12.75" customHeight="1">
      <c r="A181" s="682"/>
      <c r="B181" s="682"/>
      <c r="C181" s="675" t="s">
        <v>1737</v>
      </c>
      <c r="D181" s="683"/>
      <c r="E181" s="677"/>
      <c r="F181" s="679"/>
      <c r="G181" s="678"/>
      <c r="H181" s="680"/>
      <c r="I181" s="684"/>
      <c r="J181" s="684"/>
    </row>
    <row r="182" spans="1:10" ht="12.75" customHeight="1">
      <c r="A182" s="668" t="s">
        <v>1738</v>
      </c>
      <c r="B182" s="782" t="s">
        <v>1768</v>
      </c>
      <c r="C182" s="783"/>
      <c r="D182" s="785"/>
      <c r="E182" s="785"/>
      <c r="F182" s="783"/>
      <c r="G182" s="783"/>
      <c r="H182" s="783"/>
      <c r="I182" s="783"/>
      <c r="J182" s="784"/>
    </row>
    <row r="183" spans="1:10" ht="15" customHeight="1">
      <c r="A183" s="689"/>
      <c r="B183" s="689"/>
      <c r="C183" s="690"/>
      <c r="D183" s="667"/>
      <c r="E183" s="667"/>
      <c r="F183" s="689"/>
      <c r="G183" s="689"/>
      <c r="H183" s="689"/>
      <c r="I183" s="689"/>
      <c r="J183" s="689"/>
    </row>
    <row r="184" spans="1:10" ht="25.5">
      <c r="A184" s="347" t="s">
        <v>1769</v>
      </c>
      <c r="B184" s="347"/>
      <c r="C184" s="348" t="s">
        <v>1770</v>
      </c>
      <c r="D184" s="347" t="s">
        <v>330</v>
      </c>
      <c r="E184" s="349"/>
      <c r="F184" s="350"/>
      <c r="G184" s="350"/>
      <c r="H184" s="351"/>
      <c r="I184" s="352"/>
      <c r="J184" s="351"/>
    </row>
    <row r="185" spans="1:10" ht="12.75" customHeight="1">
      <c r="A185" s="668"/>
      <c r="B185" s="668"/>
      <c r="C185" s="669" t="s">
        <v>79</v>
      </c>
      <c r="D185" s="670" t="s">
        <v>79</v>
      </c>
      <c r="E185" s="695"/>
      <c r="F185" s="672"/>
      <c r="G185" s="672"/>
      <c r="H185" s="673"/>
      <c r="I185" s="673"/>
      <c r="J185" s="673"/>
    </row>
    <row r="186" spans="1:10" ht="12.75" customHeight="1">
      <c r="A186" s="674"/>
      <c r="B186" s="674"/>
      <c r="C186" s="675" t="s">
        <v>1736</v>
      </c>
      <c r="D186" s="676"/>
      <c r="E186" s="677"/>
      <c r="F186" s="678"/>
      <c r="G186" s="679"/>
      <c r="H186" s="680"/>
      <c r="I186" s="681"/>
      <c r="J186" s="681"/>
    </row>
    <row r="187" spans="1:10" ht="12.75">
      <c r="A187" s="668" t="s">
        <v>58</v>
      </c>
      <c r="B187" s="668">
        <v>88316</v>
      </c>
      <c r="C187" s="669" t="s">
        <v>137</v>
      </c>
      <c r="D187" s="670" t="s">
        <v>1729</v>
      </c>
      <c r="E187" s="695">
        <v>0.18540000000000001</v>
      </c>
      <c r="F187" s="705"/>
      <c r="G187" s="672"/>
      <c r="H187" s="673"/>
      <c r="I187" s="673"/>
      <c r="J187" s="673"/>
    </row>
    <row r="188" spans="1:10" ht="12.75">
      <c r="A188" s="668" t="s">
        <v>58</v>
      </c>
      <c r="B188" s="668">
        <v>88278</v>
      </c>
      <c r="C188" s="669" t="s">
        <v>142</v>
      </c>
      <c r="D188" s="670" t="s">
        <v>1729</v>
      </c>
      <c r="E188" s="695">
        <v>6.5600000000000006E-2</v>
      </c>
      <c r="F188" s="705"/>
      <c r="G188" s="672"/>
      <c r="H188" s="673"/>
      <c r="I188" s="673"/>
      <c r="J188" s="673"/>
    </row>
    <row r="189" spans="1:10" ht="12.75" customHeight="1">
      <c r="A189" s="682"/>
      <c r="B189" s="682"/>
      <c r="C189" s="675" t="s">
        <v>1737</v>
      </c>
      <c r="D189" s="683"/>
      <c r="E189" s="677"/>
      <c r="F189" s="679"/>
      <c r="G189" s="678"/>
      <c r="H189" s="680"/>
      <c r="I189" s="684"/>
      <c r="J189" s="684"/>
    </row>
    <row r="190" spans="1:10" ht="12.75" customHeight="1">
      <c r="A190" s="668" t="s">
        <v>1738</v>
      </c>
      <c r="B190" s="782" t="s">
        <v>1771</v>
      </c>
      <c r="C190" s="783"/>
      <c r="D190" s="785"/>
      <c r="E190" s="785"/>
      <c r="F190" s="783"/>
      <c r="G190" s="783"/>
      <c r="H190" s="783"/>
      <c r="I190" s="783"/>
      <c r="J190" s="784"/>
    </row>
    <row r="191" spans="1:10" ht="15" customHeight="1">
      <c r="A191" s="689"/>
      <c r="B191" s="689"/>
      <c r="C191" s="690"/>
      <c r="D191" s="667"/>
      <c r="E191" s="667"/>
      <c r="F191" s="689"/>
      <c r="G191" s="689"/>
      <c r="H191" s="689"/>
      <c r="I191" s="689"/>
      <c r="J191" s="689"/>
    </row>
    <row r="192" spans="1:10" ht="25.5">
      <c r="A192" s="347" t="s">
        <v>550</v>
      </c>
      <c r="B192" s="347"/>
      <c r="C192" s="348" t="s">
        <v>1772</v>
      </c>
      <c r="D192" s="347" t="s">
        <v>62</v>
      </c>
      <c r="E192" s="349"/>
      <c r="F192" s="350"/>
      <c r="G192" s="350"/>
      <c r="H192" s="351"/>
      <c r="I192" s="352"/>
      <c r="J192" s="351"/>
    </row>
    <row r="193" spans="1:10" ht="25.5">
      <c r="A193" s="668" t="s">
        <v>1711</v>
      </c>
      <c r="B193" s="668">
        <v>7409</v>
      </c>
      <c r="C193" s="686" t="s">
        <v>2227</v>
      </c>
      <c r="D193" s="668" t="s">
        <v>2228</v>
      </c>
      <c r="E193" s="695">
        <v>1.036</v>
      </c>
      <c r="F193" s="705"/>
      <c r="G193" s="705"/>
      <c r="H193" s="673"/>
      <c r="I193" s="673"/>
      <c r="J193" s="673"/>
    </row>
    <row r="194" spans="1:10" ht="25.5">
      <c r="A194" s="668" t="s">
        <v>1711</v>
      </c>
      <c r="B194" s="668">
        <v>37586</v>
      </c>
      <c r="C194" s="669" t="s">
        <v>3202</v>
      </c>
      <c r="D194" s="670" t="s">
        <v>3167</v>
      </c>
      <c r="E194" s="695">
        <v>6.6666666666666666E-2</v>
      </c>
      <c r="F194" s="705"/>
      <c r="G194" s="672"/>
      <c r="H194" s="673"/>
      <c r="I194" s="673"/>
      <c r="J194" s="673"/>
    </row>
    <row r="195" spans="1:10" ht="25.5">
      <c r="A195" s="668" t="s">
        <v>1711</v>
      </c>
      <c r="B195" s="668">
        <v>142</v>
      </c>
      <c r="C195" s="669" t="s">
        <v>3224</v>
      </c>
      <c r="D195" s="670" t="s">
        <v>3225</v>
      </c>
      <c r="E195" s="695">
        <v>0.21099999999999999</v>
      </c>
      <c r="F195" s="705"/>
      <c r="G195" s="672"/>
      <c r="H195" s="673"/>
      <c r="I195" s="673"/>
      <c r="J195" s="673"/>
    </row>
    <row r="196" spans="1:10" ht="25.5">
      <c r="A196" s="668" t="s">
        <v>1711</v>
      </c>
      <c r="B196" s="668">
        <v>37411</v>
      </c>
      <c r="C196" s="669" t="s">
        <v>3232</v>
      </c>
      <c r="D196" s="670" t="s">
        <v>330</v>
      </c>
      <c r="E196" s="695">
        <v>0.5</v>
      </c>
      <c r="F196" s="705"/>
      <c r="G196" s="672"/>
      <c r="H196" s="673"/>
      <c r="I196" s="673"/>
      <c r="J196" s="673"/>
    </row>
    <row r="197" spans="1:10" ht="12.75" customHeight="1">
      <c r="A197" s="674"/>
      <c r="B197" s="674"/>
      <c r="C197" s="675" t="s">
        <v>1736</v>
      </c>
      <c r="D197" s="676"/>
      <c r="E197" s="677"/>
      <c r="F197" s="678"/>
      <c r="G197" s="679"/>
      <c r="H197" s="680"/>
      <c r="I197" s="681"/>
      <c r="J197" s="681"/>
    </row>
    <row r="198" spans="1:10" ht="12.75">
      <c r="A198" s="668" t="s">
        <v>58</v>
      </c>
      <c r="B198" s="668">
        <v>88323</v>
      </c>
      <c r="C198" s="669" t="s">
        <v>310</v>
      </c>
      <c r="D198" s="670" t="s">
        <v>1729</v>
      </c>
      <c r="E198" s="695">
        <v>0.17499999999999999</v>
      </c>
      <c r="F198" s="705"/>
      <c r="G198" s="672"/>
      <c r="H198" s="673"/>
      <c r="I198" s="673"/>
      <c r="J198" s="673"/>
    </row>
    <row r="199" spans="1:10" ht="12.75">
      <c r="A199" s="668" t="s">
        <v>58</v>
      </c>
      <c r="B199" s="668">
        <v>88316</v>
      </c>
      <c r="C199" s="669" t="s">
        <v>137</v>
      </c>
      <c r="D199" s="670" t="s">
        <v>1729</v>
      </c>
      <c r="E199" s="695">
        <v>0.23899999999999999</v>
      </c>
      <c r="F199" s="705"/>
      <c r="G199" s="672"/>
      <c r="H199" s="673"/>
      <c r="I199" s="673"/>
      <c r="J199" s="673"/>
    </row>
    <row r="200" spans="1:10" ht="25.5">
      <c r="A200" s="668" t="s">
        <v>58</v>
      </c>
      <c r="B200" s="668">
        <v>93282</v>
      </c>
      <c r="C200" s="669" t="s">
        <v>3269</v>
      </c>
      <c r="D200" s="670" t="s">
        <v>3266</v>
      </c>
      <c r="E200" s="695">
        <v>1.83E-2</v>
      </c>
      <c r="F200" s="705"/>
      <c r="G200" s="672"/>
      <c r="H200" s="673"/>
      <c r="I200" s="673"/>
      <c r="J200" s="673"/>
    </row>
    <row r="201" spans="1:10" ht="25.5">
      <c r="A201" s="668" t="s">
        <v>58</v>
      </c>
      <c r="B201" s="668">
        <v>93281</v>
      </c>
      <c r="C201" s="669" t="s">
        <v>3270</v>
      </c>
      <c r="D201" s="670" t="s">
        <v>3268</v>
      </c>
      <c r="E201" s="695">
        <v>1.32E-2</v>
      </c>
      <c r="F201" s="705"/>
      <c r="G201" s="672"/>
      <c r="H201" s="673"/>
      <c r="I201" s="673"/>
      <c r="J201" s="673"/>
    </row>
    <row r="202" spans="1:10" ht="12.75">
      <c r="A202" s="668" t="s">
        <v>58</v>
      </c>
      <c r="B202" s="668">
        <v>88315</v>
      </c>
      <c r="C202" s="669" t="s">
        <v>743</v>
      </c>
      <c r="D202" s="670" t="s">
        <v>1729</v>
      </c>
      <c r="E202" s="695">
        <v>0.09</v>
      </c>
      <c r="F202" s="705"/>
      <c r="G202" s="672"/>
      <c r="H202" s="673"/>
      <c r="I202" s="673"/>
      <c r="J202" s="673"/>
    </row>
    <row r="203" spans="1:10" ht="12.75">
      <c r="A203" s="668" t="s">
        <v>58</v>
      </c>
      <c r="B203" s="668">
        <v>88251</v>
      </c>
      <c r="C203" s="669" t="s">
        <v>744</v>
      </c>
      <c r="D203" s="670" t="s">
        <v>1729</v>
      </c>
      <c r="E203" s="695">
        <v>0.09</v>
      </c>
      <c r="F203" s="705"/>
      <c r="G203" s="672"/>
      <c r="H203" s="673"/>
      <c r="I203" s="673"/>
      <c r="J203" s="673"/>
    </row>
    <row r="204" spans="1:10" ht="25.5">
      <c r="A204" s="668" t="s">
        <v>58</v>
      </c>
      <c r="B204" s="668">
        <v>87398</v>
      </c>
      <c r="C204" s="669" t="s">
        <v>3249</v>
      </c>
      <c r="D204" s="670" t="s">
        <v>3103</v>
      </c>
      <c r="E204" s="695">
        <v>1E-3</v>
      </c>
      <c r="F204" s="705"/>
      <c r="G204" s="672"/>
      <c r="H204" s="673"/>
      <c r="I204" s="673"/>
      <c r="J204" s="673"/>
    </row>
    <row r="205" spans="1:10" ht="12.75" customHeight="1">
      <c r="A205" s="682"/>
      <c r="B205" s="682"/>
      <c r="C205" s="675" t="s">
        <v>1737</v>
      </c>
      <c r="D205" s="683"/>
      <c r="E205" s="677"/>
      <c r="F205" s="679"/>
      <c r="G205" s="678"/>
      <c r="H205" s="680"/>
      <c r="I205" s="684"/>
      <c r="J205" s="684"/>
    </row>
    <row r="206" spans="1:10" ht="12.75" customHeight="1">
      <c r="A206" s="668" t="s">
        <v>1738</v>
      </c>
      <c r="B206" s="782" t="s">
        <v>1773</v>
      </c>
      <c r="C206" s="783"/>
      <c r="D206" s="785"/>
      <c r="E206" s="785"/>
      <c r="F206" s="783"/>
      <c r="G206" s="783"/>
      <c r="H206" s="783"/>
      <c r="I206" s="783"/>
      <c r="J206" s="784"/>
    </row>
    <row r="207" spans="1:10" ht="15" customHeight="1">
      <c r="A207" s="689"/>
      <c r="B207" s="689"/>
      <c r="C207" s="690"/>
      <c r="D207" s="667"/>
      <c r="E207" s="667"/>
      <c r="F207" s="689"/>
      <c r="G207" s="689"/>
      <c r="H207" s="689"/>
      <c r="I207" s="689"/>
      <c r="J207" s="689"/>
    </row>
    <row r="208" spans="1:10" ht="25.5">
      <c r="A208" s="347" t="s">
        <v>489</v>
      </c>
      <c r="B208" s="347"/>
      <c r="C208" s="348" t="s">
        <v>1774</v>
      </c>
      <c r="D208" s="347" t="s">
        <v>62</v>
      </c>
      <c r="E208" s="349"/>
      <c r="F208" s="350"/>
      <c r="G208" s="350"/>
      <c r="H208" s="351"/>
      <c r="I208" s="352"/>
      <c r="J208" s="351"/>
    </row>
    <row r="209" spans="1:10" ht="25.5">
      <c r="A209" s="668" t="s">
        <v>1711</v>
      </c>
      <c r="B209" s="668">
        <v>7409</v>
      </c>
      <c r="C209" s="686" t="s">
        <v>2227</v>
      </c>
      <c r="D209" s="668" t="s">
        <v>2228</v>
      </c>
      <c r="E209" s="695">
        <v>0.51800000000000002</v>
      </c>
      <c r="F209" s="705"/>
      <c r="G209" s="672"/>
      <c r="H209" s="673"/>
      <c r="I209" s="673"/>
      <c r="J209" s="673"/>
    </row>
    <row r="210" spans="1:10" ht="25.5">
      <c r="A210" s="668" t="s">
        <v>1711</v>
      </c>
      <c r="B210" s="668">
        <v>37586</v>
      </c>
      <c r="C210" s="669" t="s">
        <v>3202</v>
      </c>
      <c r="D210" s="670" t="s">
        <v>3167</v>
      </c>
      <c r="E210" s="695">
        <v>6.6666666666666666E-2</v>
      </c>
      <c r="F210" s="705"/>
      <c r="G210" s="672"/>
      <c r="H210" s="673"/>
      <c r="I210" s="673"/>
      <c r="J210" s="673"/>
    </row>
    <row r="211" spans="1:10" ht="25.5">
      <c r="A211" s="668" t="s">
        <v>1711</v>
      </c>
      <c r="B211" s="668">
        <v>142</v>
      </c>
      <c r="C211" s="669" t="s">
        <v>3224</v>
      </c>
      <c r="D211" s="670" t="s">
        <v>3225</v>
      </c>
      <c r="E211" s="695">
        <v>0.21099999999999999</v>
      </c>
      <c r="F211" s="705"/>
      <c r="G211" s="672"/>
      <c r="H211" s="673"/>
      <c r="I211" s="673"/>
      <c r="J211" s="673"/>
    </row>
    <row r="212" spans="1:10" ht="25.5">
      <c r="A212" s="668" t="s">
        <v>1711</v>
      </c>
      <c r="B212" s="668">
        <v>37411</v>
      </c>
      <c r="C212" s="669" t="s">
        <v>3232</v>
      </c>
      <c r="D212" s="670" t="s">
        <v>330</v>
      </c>
      <c r="E212" s="695">
        <v>0.5</v>
      </c>
      <c r="F212" s="705"/>
      <c r="G212" s="672"/>
      <c r="H212" s="673"/>
      <c r="I212" s="673"/>
      <c r="J212" s="673"/>
    </row>
    <row r="213" spans="1:10" ht="12.75" customHeight="1">
      <c r="A213" s="674"/>
      <c r="B213" s="674"/>
      <c r="C213" s="675" t="s">
        <v>1736</v>
      </c>
      <c r="D213" s="676"/>
      <c r="E213" s="677"/>
      <c r="F213" s="678"/>
      <c r="G213" s="679"/>
      <c r="H213" s="680"/>
      <c r="I213" s="681"/>
      <c r="J213" s="681"/>
    </row>
    <row r="214" spans="1:10" ht="12.75">
      <c r="A214" s="668" t="s">
        <v>58</v>
      </c>
      <c r="B214" s="668">
        <v>88323</v>
      </c>
      <c r="C214" s="669" t="s">
        <v>310</v>
      </c>
      <c r="D214" s="670" t="s">
        <v>1729</v>
      </c>
      <c r="E214" s="695">
        <v>0.14499999999999999</v>
      </c>
      <c r="F214" s="705"/>
      <c r="G214" s="672"/>
      <c r="H214" s="673"/>
      <c r="I214" s="673"/>
      <c r="J214" s="673"/>
    </row>
    <row r="215" spans="1:10" ht="12.75">
      <c r="A215" s="668" t="s">
        <v>58</v>
      </c>
      <c r="B215" s="668">
        <v>88316</v>
      </c>
      <c r="C215" s="669" t="s">
        <v>137</v>
      </c>
      <c r="D215" s="670" t="s">
        <v>1729</v>
      </c>
      <c r="E215" s="695">
        <v>0.23899999999999999</v>
      </c>
      <c r="F215" s="705"/>
      <c r="G215" s="672"/>
      <c r="H215" s="673"/>
      <c r="I215" s="673"/>
      <c r="J215" s="673"/>
    </row>
    <row r="216" spans="1:10" ht="25.5">
      <c r="A216" s="668" t="s">
        <v>58</v>
      </c>
      <c r="B216" s="668">
        <v>93282</v>
      </c>
      <c r="C216" s="669" t="s">
        <v>3269</v>
      </c>
      <c r="D216" s="670" t="s">
        <v>3266</v>
      </c>
      <c r="E216" s="695">
        <v>1.83E-2</v>
      </c>
      <c r="F216" s="705"/>
      <c r="G216" s="672"/>
      <c r="H216" s="673"/>
      <c r="I216" s="673"/>
      <c r="J216" s="673"/>
    </row>
    <row r="217" spans="1:10" ht="25.5">
      <c r="A217" s="668" t="s">
        <v>58</v>
      </c>
      <c r="B217" s="668">
        <v>93281</v>
      </c>
      <c r="C217" s="669" t="s">
        <v>3270</v>
      </c>
      <c r="D217" s="670" t="s">
        <v>3268</v>
      </c>
      <c r="E217" s="695">
        <v>1.32E-2</v>
      </c>
      <c r="F217" s="705"/>
      <c r="G217" s="672"/>
      <c r="H217" s="673"/>
      <c r="I217" s="673"/>
      <c r="J217" s="673"/>
    </row>
    <row r="218" spans="1:10" ht="12.75">
      <c r="A218" s="668" t="s">
        <v>58</v>
      </c>
      <c r="B218" s="668">
        <v>88315</v>
      </c>
      <c r="C218" s="669" t="s">
        <v>743</v>
      </c>
      <c r="D218" s="670" t="s">
        <v>1729</v>
      </c>
      <c r="E218" s="695">
        <v>0.09</v>
      </c>
      <c r="F218" s="705"/>
      <c r="G218" s="672"/>
      <c r="H218" s="673"/>
      <c r="I218" s="673"/>
      <c r="J218" s="673"/>
    </row>
    <row r="219" spans="1:10" ht="12.75">
      <c r="A219" s="668" t="s">
        <v>58</v>
      </c>
      <c r="B219" s="668">
        <v>88251</v>
      </c>
      <c r="C219" s="669" t="s">
        <v>744</v>
      </c>
      <c r="D219" s="670" t="s">
        <v>1729</v>
      </c>
      <c r="E219" s="695">
        <v>0.09</v>
      </c>
      <c r="F219" s="705"/>
      <c r="G219" s="672"/>
      <c r="H219" s="673"/>
      <c r="I219" s="673"/>
      <c r="J219" s="673"/>
    </row>
    <row r="220" spans="1:10" ht="25.5">
      <c r="A220" s="668" t="s">
        <v>58</v>
      </c>
      <c r="B220" s="668">
        <v>87398</v>
      </c>
      <c r="C220" s="669" t="s">
        <v>3249</v>
      </c>
      <c r="D220" s="670" t="s">
        <v>3103</v>
      </c>
      <c r="E220" s="695">
        <v>1E-3</v>
      </c>
      <c r="F220" s="705"/>
      <c r="G220" s="672"/>
      <c r="H220" s="673"/>
      <c r="I220" s="673"/>
      <c r="J220" s="673"/>
    </row>
    <row r="221" spans="1:10" ht="12.75" customHeight="1">
      <c r="A221" s="682"/>
      <c r="B221" s="682"/>
      <c r="C221" s="675" t="s">
        <v>1737</v>
      </c>
      <c r="D221" s="683"/>
      <c r="E221" s="677"/>
      <c r="F221" s="679"/>
      <c r="G221" s="678"/>
      <c r="H221" s="680"/>
      <c r="I221" s="684"/>
      <c r="J221" s="684"/>
    </row>
    <row r="222" spans="1:10" ht="12.75" customHeight="1">
      <c r="A222" s="668" t="s">
        <v>1738</v>
      </c>
      <c r="B222" s="782" t="s">
        <v>1773</v>
      </c>
      <c r="C222" s="783"/>
      <c r="D222" s="785"/>
      <c r="E222" s="785"/>
      <c r="F222" s="783"/>
      <c r="G222" s="783"/>
      <c r="H222" s="783"/>
      <c r="I222" s="783"/>
      <c r="J222" s="784"/>
    </row>
    <row r="223" spans="1:10" ht="15" customHeight="1">
      <c r="A223" s="689"/>
      <c r="B223" s="689"/>
      <c r="C223" s="690"/>
      <c r="D223" s="667"/>
      <c r="E223" s="667"/>
      <c r="F223" s="689"/>
      <c r="G223" s="689"/>
      <c r="H223" s="689"/>
      <c r="I223" s="689"/>
      <c r="J223" s="689"/>
    </row>
    <row r="224" spans="1:10" ht="25.5">
      <c r="A224" s="347" t="s">
        <v>539</v>
      </c>
      <c r="B224" s="347"/>
      <c r="C224" s="348" t="s">
        <v>1775</v>
      </c>
      <c r="D224" s="347" t="s">
        <v>62</v>
      </c>
      <c r="E224" s="349"/>
      <c r="F224" s="350"/>
      <c r="G224" s="350"/>
      <c r="H224" s="351"/>
      <c r="I224" s="352"/>
      <c r="J224" s="351"/>
    </row>
    <row r="225" spans="1:10" ht="25.5">
      <c r="A225" s="668" t="s">
        <v>1711</v>
      </c>
      <c r="B225" s="668">
        <v>7409</v>
      </c>
      <c r="C225" s="686" t="s">
        <v>2227</v>
      </c>
      <c r="D225" s="668" t="s">
        <v>2228</v>
      </c>
      <c r="E225" s="695">
        <v>2.2275</v>
      </c>
      <c r="F225" s="705"/>
      <c r="G225" s="672"/>
      <c r="H225" s="673"/>
      <c r="I225" s="673"/>
      <c r="J225" s="673"/>
    </row>
    <row r="226" spans="1:10" ht="25.5">
      <c r="A226" s="668" t="s">
        <v>1711</v>
      </c>
      <c r="B226" s="668">
        <v>5104</v>
      </c>
      <c r="C226" s="669" t="s">
        <v>3220</v>
      </c>
      <c r="D226" s="670" t="s">
        <v>2228</v>
      </c>
      <c r="E226" s="695">
        <v>2.6950000000000003E-3</v>
      </c>
      <c r="F226" s="705"/>
      <c r="G226" s="672"/>
      <c r="H226" s="673"/>
      <c r="I226" s="673"/>
      <c r="J226" s="673"/>
    </row>
    <row r="227" spans="1:10" ht="12.75">
      <c r="A227" s="668" t="s">
        <v>1711</v>
      </c>
      <c r="B227" s="668">
        <v>5061</v>
      </c>
      <c r="C227" s="669" t="s">
        <v>3212</v>
      </c>
      <c r="D227" s="670" t="s">
        <v>2228</v>
      </c>
      <c r="E227" s="695">
        <v>1.3750000000000002E-2</v>
      </c>
      <c r="F227" s="705"/>
      <c r="G227" s="672"/>
      <c r="H227" s="673"/>
      <c r="I227" s="673"/>
      <c r="J227" s="673"/>
    </row>
    <row r="228" spans="1:10" ht="25.5">
      <c r="A228" s="668" t="s">
        <v>1711</v>
      </c>
      <c r="B228" s="668">
        <v>142</v>
      </c>
      <c r="C228" s="669" t="s">
        <v>3224</v>
      </c>
      <c r="D228" s="670" t="s">
        <v>3225</v>
      </c>
      <c r="E228" s="695">
        <v>8.8550000000000004E-2</v>
      </c>
      <c r="F228" s="705"/>
      <c r="G228" s="672"/>
      <c r="H228" s="673"/>
      <c r="I228" s="673"/>
      <c r="J228" s="673"/>
    </row>
    <row r="229" spans="1:10" ht="12.75" customHeight="1">
      <c r="A229" s="674"/>
      <c r="B229" s="674"/>
      <c r="C229" s="675" t="s">
        <v>1736</v>
      </c>
      <c r="D229" s="676"/>
      <c r="E229" s="677"/>
      <c r="F229" s="678"/>
      <c r="G229" s="679"/>
      <c r="H229" s="680"/>
      <c r="I229" s="681"/>
      <c r="J229" s="681"/>
    </row>
    <row r="230" spans="1:10" ht="12.75">
      <c r="A230" s="668" t="s">
        <v>58</v>
      </c>
      <c r="B230" s="668">
        <v>88323</v>
      </c>
      <c r="C230" s="669" t="s">
        <v>310</v>
      </c>
      <c r="D230" s="670" t="s">
        <v>1729</v>
      </c>
      <c r="E230" s="695">
        <v>0.29645000000000005</v>
      </c>
      <c r="F230" s="705"/>
      <c r="G230" s="672"/>
      <c r="H230" s="673"/>
      <c r="I230" s="673"/>
      <c r="J230" s="673"/>
    </row>
    <row r="231" spans="1:10" ht="12.75">
      <c r="A231" s="668" t="s">
        <v>58</v>
      </c>
      <c r="B231" s="668">
        <v>88316</v>
      </c>
      <c r="C231" s="669" t="s">
        <v>137</v>
      </c>
      <c r="D231" s="670" t="s">
        <v>1729</v>
      </c>
      <c r="E231" s="695">
        <v>0.34815000000000002</v>
      </c>
      <c r="F231" s="705"/>
      <c r="G231" s="672"/>
      <c r="H231" s="673"/>
      <c r="I231" s="673"/>
      <c r="J231" s="673"/>
    </row>
    <row r="232" spans="1:10" ht="25.5">
      <c r="A232" s="668" t="s">
        <v>58</v>
      </c>
      <c r="B232" s="668">
        <v>93282</v>
      </c>
      <c r="C232" s="669" t="s">
        <v>3269</v>
      </c>
      <c r="D232" s="670" t="s">
        <v>3266</v>
      </c>
      <c r="E232" s="695">
        <v>1.0065000000000001E-2</v>
      </c>
      <c r="F232" s="705"/>
      <c r="G232" s="672"/>
      <c r="H232" s="673"/>
      <c r="I232" s="673"/>
      <c r="J232" s="673"/>
    </row>
    <row r="233" spans="1:10" ht="25.5">
      <c r="A233" s="668" t="s">
        <v>58</v>
      </c>
      <c r="B233" s="668">
        <v>93281</v>
      </c>
      <c r="C233" s="669" t="s">
        <v>3270</v>
      </c>
      <c r="D233" s="670" t="s">
        <v>3268</v>
      </c>
      <c r="E233" s="695">
        <v>7.2600000000000008E-3</v>
      </c>
      <c r="F233" s="705"/>
      <c r="G233" s="672"/>
      <c r="H233" s="673"/>
      <c r="I233" s="673"/>
      <c r="J233" s="673"/>
    </row>
    <row r="234" spans="1:10" ht="12.75">
      <c r="A234" s="668" t="s">
        <v>58</v>
      </c>
      <c r="B234" s="668">
        <v>88315</v>
      </c>
      <c r="C234" s="669" t="s">
        <v>743</v>
      </c>
      <c r="D234" s="670" t="s">
        <v>1729</v>
      </c>
      <c r="E234" s="695">
        <v>0.09</v>
      </c>
      <c r="F234" s="705"/>
      <c r="G234" s="672"/>
      <c r="H234" s="673"/>
      <c r="I234" s="673"/>
      <c r="J234" s="673"/>
    </row>
    <row r="235" spans="1:10" ht="12.75">
      <c r="A235" s="668" t="s">
        <v>58</v>
      </c>
      <c r="B235" s="668">
        <v>88251</v>
      </c>
      <c r="C235" s="669" t="s">
        <v>744</v>
      </c>
      <c r="D235" s="670" t="s">
        <v>1729</v>
      </c>
      <c r="E235" s="695">
        <v>0.09</v>
      </c>
      <c r="F235" s="705"/>
      <c r="G235" s="672"/>
      <c r="H235" s="673"/>
      <c r="I235" s="673"/>
      <c r="J235" s="673"/>
    </row>
    <row r="236" spans="1:10" ht="25.5">
      <c r="A236" s="668" t="s">
        <v>58</v>
      </c>
      <c r="B236" s="668">
        <v>4815804</v>
      </c>
      <c r="C236" s="669" t="s">
        <v>2043</v>
      </c>
      <c r="D236" s="703" t="s">
        <v>57</v>
      </c>
      <c r="E236" s="695">
        <v>2</v>
      </c>
      <c r="F236" s="705"/>
      <c r="G236" s="672"/>
      <c r="H236" s="673"/>
      <c r="I236" s="673"/>
      <c r="J236" s="673"/>
    </row>
    <row r="237" spans="1:10" ht="12.75" customHeight="1">
      <c r="A237" s="682"/>
      <c r="B237" s="682"/>
      <c r="C237" s="675" t="s">
        <v>1737</v>
      </c>
      <c r="D237" s="683"/>
      <c r="E237" s="677"/>
      <c r="F237" s="679"/>
      <c r="G237" s="678"/>
      <c r="H237" s="680"/>
      <c r="I237" s="684"/>
      <c r="J237" s="684"/>
    </row>
    <row r="238" spans="1:10" ht="12.75" customHeight="1">
      <c r="A238" s="668" t="s">
        <v>1738</v>
      </c>
      <c r="B238" s="782" t="s">
        <v>1776</v>
      </c>
      <c r="C238" s="783"/>
      <c r="D238" s="785"/>
      <c r="E238" s="785"/>
      <c r="F238" s="783"/>
      <c r="G238" s="783"/>
      <c r="H238" s="783"/>
      <c r="I238" s="783"/>
      <c r="J238" s="784"/>
    </row>
    <row r="239" spans="1:10" ht="15" customHeight="1">
      <c r="A239" s="689"/>
      <c r="B239" s="689"/>
      <c r="C239" s="690"/>
      <c r="D239" s="667"/>
      <c r="E239" s="667"/>
      <c r="F239" s="689"/>
      <c r="G239" s="689"/>
      <c r="H239" s="689"/>
      <c r="I239" s="689"/>
      <c r="J239" s="689"/>
    </row>
    <row r="240" spans="1:10" ht="25.5">
      <c r="A240" s="347" t="s">
        <v>525</v>
      </c>
      <c r="B240" s="347"/>
      <c r="C240" s="348" t="s">
        <v>1777</v>
      </c>
      <c r="D240" s="347" t="s">
        <v>62</v>
      </c>
      <c r="E240" s="349"/>
      <c r="F240" s="350"/>
      <c r="G240" s="350"/>
      <c r="H240" s="351"/>
      <c r="I240" s="352"/>
      <c r="J240" s="351"/>
    </row>
    <row r="241" spans="1:10" ht="25.5">
      <c r="A241" s="668" t="s">
        <v>1711</v>
      </c>
      <c r="B241" s="668">
        <v>7409</v>
      </c>
      <c r="C241" s="686" t="s">
        <v>2227</v>
      </c>
      <c r="D241" s="668" t="s">
        <v>2228</v>
      </c>
      <c r="E241" s="695">
        <v>1.7820000000000003</v>
      </c>
      <c r="F241" s="705"/>
      <c r="G241" s="672"/>
      <c r="H241" s="673"/>
      <c r="I241" s="673"/>
      <c r="J241" s="673"/>
    </row>
    <row r="242" spans="1:10" ht="25.5">
      <c r="A242" s="668" t="s">
        <v>1711</v>
      </c>
      <c r="B242" s="668">
        <v>5104</v>
      </c>
      <c r="C242" s="669" t="s">
        <v>3220</v>
      </c>
      <c r="D242" s="670" t="s">
        <v>2228</v>
      </c>
      <c r="E242" s="695">
        <v>1.6169999999999999E-3</v>
      </c>
      <c r="F242" s="705"/>
      <c r="G242" s="672"/>
      <c r="H242" s="673"/>
      <c r="I242" s="673"/>
      <c r="J242" s="673"/>
    </row>
    <row r="243" spans="1:10" ht="12.75">
      <c r="A243" s="668" t="s">
        <v>1711</v>
      </c>
      <c r="B243" s="668">
        <v>5061</v>
      </c>
      <c r="C243" s="669" t="s">
        <v>3212</v>
      </c>
      <c r="D243" s="670" t="s">
        <v>2228</v>
      </c>
      <c r="E243" s="695">
        <v>8.2500000000000004E-3</v>
      </c>
      <c r="F243" s="705"/>
      <c r="G243" s="672"/>
      <c r="H243" s="673"/>
      <c r="I243" s="673"/>
      <c r="J243" s="673"/>
    </row>
    <row r="244" spans="1:10" ht="25.5">
      <c r="A244" s="668" t="s">
        <v>1711</v>
      </c>
      <c r="B244" s="668">
        <v>142</v>
      </c>
      <c r="C244" s="669" t="s">
        <v>3224</v>
      </c>
      <c r="D244" s="670" t="s">
        <v>3225</v>
      </c>
      <c r="E244" s="695">
        <v>5.3130000000000004E-2</v>
      </c>
      <c r="F244" s="705"/>
      <c r="G244" s="672"/>
      <c r="H244" s="673"/>
      <c r="I244" s="673"/>
      <c r="J244" s="673"/>
    </row>
    <row r="245" spans="1:10" ht="12.75" customHeight="1">
      <c r="A245" s="674"/>
      <c r="B245" s="674"/>
      <c r="C245" s="675" t="s">
        <v>1736</v>
      </c>
      <c r="D245" s="676"/>
      <c r="E245" s="677"/>
      <c r="F245" s="678"/>
      <c r="G245" s="679"/>
      <c r="H245" s="680"/>
      <c r="I245" s="681"/>
      <c r="J245" s="681"/>
    </row>
    <row r="246" spans="1:10" ht="12.75">
      <c r="A246" s="668" t="s">
        <v>58</v>
      </c>
      <c r="B246" s="668">
        <v>88323</v>
      </c>
      <c r="C246" s="669" t="s">
        <v>310</v>
      </c>
      <c r="D246" s="670" t="s">
        <v>1729</v>
      </c>
      <c r="E246" s="695">
        <v>0.17787000000000003</v>
      </c>
      <c r="F246" s="705"/>
      <c r="G246" s="672"/>
      <c r="H246" s="673"/>
      <c r="I246" s="673"/>
      <c r="J246" s="673"/>
    </row>
    <row r="247" spans="1:10" ht="12.75">
      <c r="A247" s="668" t="s">
        <v>58</v>
      </c>
      <c r="B247" s="668">
        <v>88316</v>
      </c>
      <c r="C247" s="669" t="s">
        <v>137</v>
      </c>
      <c r="D247" s="670" t="s">
        <v>1729</v>
      </c>
      <c r="E247" s="695">
        <v>0.20889000000000002</v>
      </c>
      <c r="F247" s="705"/>
      <c r="G247" s="672"/>
      <c r="H247" s="673"/>
      <c r="I247" s="673"/>
      <c r="J247" s="673"/>
    </row>
    <row r="248" spans="1:10" ht="25.5">
      <c r="A248" s="668" t="s">
        <v>58</v>
      </c>
      <c r="B248" s="668">
        <v>93282</v>
      </c>
      <c r="C248" s="669" t="s">
        <v>3269</v>
      </c>
      <c r="D248" s="670" t="s">
        <v>3266</v>
      </c>
      <c r="E248" s="695">
        <v>6.0390000000000001E-3</v>
      </c>
      <c r="F248" s="705"/>
      <c r="G248" s="672"/>
      <c r="H248" s="673"/>
      <c r="I248" s="673"/>
      <c r="J248" s="673"/>
    </row>
    <row r="249" spans="1:10" ht="25.5">
      <c r="A249" s="668" t="s">
        <v>58</v>
      </c>
      <c r="B249" s="668">
        <v>93281</v>
      </c>
      <c r="C249" s="669" t="s">
        <v>3270</v>
      </c>
      <c r="D249" s="670" t="s">
        <v>3268</v>
      </c>
      <c r="E249" s="695">
        <v>4.3560000000000005E-3</v>
      </c>
      <c r="F249" s="705"/>
      <c r="G249" s="672"/>
      <c r="H249" s="673"/>
      <c r="I249" s="673"/>
      <c r="J249" s="673"/>
    </row>
    <row r="250" spans="1:10" ht="12.75">
      <c r="A250" s="668" t="s">
        <v>58</v>
      </c>
      <c r="B250" s="668">
        <v>88315</v>
      </c>
      <c r="C250" s="669" t="s">
        <v>743</v>
      </c>
      <c r="D250" s="670" t="s">
        <v>1729</v>
      </c>
      <c r="E250" s="695">
        <v>0.09</v>
      </c>
      <c r="F250" s="705"/>
      <c r="G250" s="672"/>
      <c r="H250" s="673"/>
      <c r="I250" s="673"/>
      <c r="J250" s="673"/>
    </row>
    <row r="251" spans="1:10" ht="12.75">
      <c r="A251" s="668" t="s">
        <v>58</v>
      </c>
      <c r="B251" s="668">
        <v>88251</v>
      </c>
      <c r="C251" s="669" t="s">
        <v>744</v>
      </c>
      <c r="D251" s="670" t="s">
        <v>1729</v>
      </c>
      <c r="E251" s="695">
        <v>0.09</v>
      </c>
      <c r="F251" s="705"/>
      <c r="G251" s="672"/>
      <c r="H251" s="673"/>
      <c r="I251" s="673"/>
      <c r="J251" s="673"/>
    </row>
    <row r="252" spans="1:10" ht="25.5">
      <c r="A252" s="668" t="s">
        <v>58</v>
      </c>
      <c r="B252" s="668">
        <v>4815804</v>
      </c>
      <c r="C252" s="669" t="s">
        <v>2043</v>
      </c>
      <c r="D252" s="703" t="s">
        <v>57</v>
      </c>
      <c r="E252" s="695">
        <v>2</v>
      </c>
      <c r="F252" s="705"/>
      <c r="G252" s="672"/>
      <c r="H252" s="673"/>
      <c r="I252" s="673"/>
      <c r="J252" s="673"/>
    </row>
    <row r="253" spans="1:10" ht="12.75" customHeight="1">
      <c r="A253" s="682"/>
      <c r="B253" s="682"/>
      <c r="C253" s="675" t="s">
        <v>1737</v>
      </c>
      <c r="D253" s="683"/>
      <c r="E253" s="677"/>
      <c r="F253" s="679"/>
      <c r="G253" s="678"/>
      <c r="H253" s="680"/>
      <c r="I253" s="684"/>
      <c r="J253" s="684"/>
    </row>
    <row r="254" spans="1:10" ht="12.75" customHeight="1">
      <c r="A254" s="668" t="s">
        <v>1738</v>
      </c>
      <c r="B254" s="782" t="s">
        <v>1778</v>
      </c>
      <c r="C254" s="783"/>
      <c r="D254" s="785"/>
      <c r="E254" s="785"/>
      <c r="F254" s="783"/>
      <c r="G254" s="783"/>
      <c r="H254" s="783"/>
      <c r="I254" s="783"/>
      <c r="J254" s="784"/>
    </row>
    <row r="255" spans="1:10" ht="15" customHeight="1">
      <c r="A255" s="689"/>
      <c r="B255" s="689"/>
      <c r="C255" s="690"/>
      <c r="D255" s="667"/>
      <c r="E255" s="667"/>
      <c r="F255" s="689"/>
      <c r="G255" s="689"/>
      <c r="H255" s="689"/>
      <c r="I255" s="689"/>
      <c r="J255" s="689"/>
    </row>
    <row r="256" spans="1:10" ht="25.5">
      <c r="A256" s="347" t="s">
        <v>780</v>
      </c>
      <c r="B256" s="347"/>
      <c r="C256" s="348" t="s">
        <v>1779</v>
      </c>
      <c r="D256" s="347" t="s">
        <v>62</v>
      </c>
      <c r="E256" s="349"/>
      <c r="F256" s="350"/>
      <c r="G256" s="350"/>
      <c r="H256" s="351"/>
      <c r="I256" s="352"/>
      <c r="J256" s="351"/>
    </row>
    <row r="257" spans="1:10" ht="25.5">
      <c r="A257" s="668" t="s">
        <v>1711</v>
      </c>
      <c r="B257" s="668">
        <v>7409</v>
      </c>
      <c r="C257" s="686" t="s">
        <v>2227</v>
      </c>
      <c r="D257" s="668" t="s">
        <v>2228</v>
      </c>
      <c r="E257" s="695">
        <v>0.95425876852789959</v>
      </c>
      <c r="F257" s="705"/>
      <c r="G257" s="672"/>
      <c r="H257" s="673"/>
      <c r="I257" s="673"/>
      <c r="J257" s="673"/>
    </row>
    <row r="258" spans="1:10" ht="25.5">
      <c r="A258" s="668" t="s">
        <v>1711</v>
      </c>
      <c r="B258" s="668">
        <v>5104</v>
      </c>
      <c r="C258" s="669" t="s">
        <v>3220</v>
      </c>
      <c r="D258" s="670" t="s">
        <v>2228</v>
      </c>
      <c r="E258" s="695">
        <v>3.6749999999999999E-3</v>
      </c>
      <c r="F258" s="705"/>
      <c r="G258" s="672"/>
      <c r="H258" s="673"/>
      <c r="I258" s="673"/>
      <c r="J258" s="673"/>
    </row>
    <row r="259" spans="1:10" ht="12.75">
      <c r="A259" s="668" t="s">
        <v>1711</v>
      </c>
      <c r="B259" s="668">
        <v>5061</v>
      </c>
      <c r="C259" s="669" t="s">
        <v>3212</v>
      </c>
      <c r="D259" s="670" t="s">
        <v>2228</v>
      </c>
      <c r="E259" s="695">
        <v>1.8750000000000003E-2</v>
      </c>
      <c r="F259" s="705"/>
      <c r="G259" s="672"/>
      <c r="H259" s="673"/>
      <c r="I259" s="673"/>
      <c r="J259" s="673"/>
    </row>
    <row r="260" spans="1:10" ht="25.5">
      <c r="A260" s="668" t="s">
        <v>1711</v>
      </c>
      <c r="B260" s="668">
        <v>142</v>
      </c>
      <c r="C260" s="669" t="s">
        <v>3224</v>
      </c>
      <c r="D260" s="670" t="s">
        <v>3225</v>
      </c>
      <c r="E260" s="695">
        <v>0.12075</v>
      </c>
      <c r="F260" s="705"/>
      <c r="G260" s="672"/>
      <c r="H260" s="673"/>
      <c r="I260" s="673"/>
      <c r="J260" s="673"/>
    </row>
    <row r="261" spans="1:10" ht="12.75" customHeight="1">
      <c r="A261" s="674"/>
      <c r="B261" s="674"/>
      <c r="C261" s="675" t="s">
        <v>1736</v>
      </c>
      <c r="D261" s="676"/>
      <c r="E261" s="677"/>
      <c r="F261" s="678"/>
      <c r="G261" s="679"/>
      <c r="H261" s="680"/>
      <c r="I261" s="681"/>
      <c r="J261" s="681"/>
    </row>
    <row r="262" spans="1:10" ht="25.5">
      <c r="A262" s="668" t="s">
        <v>58</v>
      </c>
      <c r="B262" s="668">
        <v>93282</v>
      </c>
      <c r="C262" s="669" t="s">
        <v>3269</v>
      </c>
      <c r="D262" s="670" t="s">
        <v>3266</v>
      </c>
      <c r="E262" s="695">
        <v>1.3725000000000001E-2</v>
      </c>
      <c r="F262" s="705"/>
      <c r="G262" s="672"/>
      <c r="H262" s="673"/>
      <c r="I262" s="673"/>
      <c r="J262" s="673"/>
    </row>
    <row r="263" spans="1:10" ht="25.5">
      <c r="A263" s="668" t="s">
        <v>58</v>
      </c>
      <c r="B263" s="668">
        <v>93281</v>
      </c>
      <c r="C263" s="669" t="s">
        <v>3270</v>
      </c>
      <c r="D263" s="670" t="s">
        <v>3268</v>
      </c>
      <c r="E263" s="695">
        <v>9.8999999999999991E-3</v>
      </c>
      <c r="F263" s="705"/>
      <c r="G263" s="672"/>
      <c r="H263" s="673"/>
      <c r="I263" s="673"/>
      <c r="J263" s="673"/>
    </row>
    <row r="264" spans="1:10" ht="12.75">
      <c r="A264" s="668" t="s">
        <v>58</v>
      </c>
      <c r="B264" s="668">
        <v>88315</v>
      </c>
      <c r="C264" s="669" t="s">
        <v>743</v>
      </c>
      <c r="D264" s="670" t="s">
        <v>1729</v>
      </c>
      <c r="E264" s="695">
        <v>0.09</v>
      </c>
      <c r="F264" s="705"/>
      <c r="G264" s="672"/>
      <c r="H264" s="673"/>
      <c r="I264" s="673"/>
      <c r="J264" s="673"/>
    </row>
    <row r="265" spans="1:10" ht="12.75">
      <c r="A265" s="668" t="s">
        <v>58</v>
      </c>
      <c r="B265" s="668">
        <v>88251</v>
      </c>
      <c r="C265" s="669" t="s">
        <v>744</v>
      </c>
      <c r="D265" s="670" t="s">
        <v>1729</v>
      </c>
      <c r="E265" s="695">
        <v>0.09</v>
      </c>
      <c r="F265" s="705"/>
      <c r="G265" s="672"/>
      <c r="H265" s="673"/>
      <c r="I265" s="673"/>
      <c r="J265" s="673"/>
    </row>
    <row r="266" spans="1:10" ht="51">
      <c r="A266" s="668" t="s">
        <v>58</v>
      </c>
      <c r="B266" s="668">
        <v>91175</v>
      </c>
      <c r="C266" s="669" t="s">
        <v>3448</v>
      </c>
      <c r="D266" s="670" t="s">
        <v>62</v>
      </c>
      <c r="E266" s="695">
        <v>1.05</v>
      </c>
      <c r="F266" s="705"/>
      <c r="G266" s="672"/>
      <c r="H266" s="673"/>
      <c r="I266" s="673"/>
      <c r="J266" s="673"/>
    </row>
    <row r="267" spans="1:10" ht="25.5">
      <c r="A267" s="668" t="s">
        <v>58</v>
      </c>
      <c r="B267" s="668">
        <v>4815804</v>
      </c>
      <c r="C267" s="669" t="s">
        <v>2043</v>
      </c>
      <c r="D267" s="703" t="s">
        <v>57</v>
      </c>
      <c r="E267" s="704">
        <v>2</v>
      </c>
      <c r="F267" s="705"/>
      <c r="G267" s="672"/>
      <c r="H267" s="673"/>
      <c r="I267" s="673"/>
      <c r="J267" s="673"/>
    </row>
    <row r="268" spans="1:10" ht="12.75" customHeight="1">
      <c r="A268" s="682"/>
      <c r="B268" s="682"/>
      <c r="C268" s="675" t="s">
        <v>1737</v>
      </c>
      <c r="D268" s="683"/>
      <c r="E268" s="677"/>
      <c r="F268" s="679"/>
      <c r="G268" s="678"/>
      <c r="H268" s="680"/>
      <c r="I268" s="684"/>
      <c r="J268" s="684"/>
    </row>
    <row r="269" spans="1:10" ht="12.75" customHeight="1">
      <c r="A269" s="668" t="s">
        <v>1738</v>
      </c>
      <c r="B269" s="782" t="s">
        <v>1780</v>
      </c>
      <c r="C269" s="783"/>
      <c r="D269" s="785"/>
      <c r="E269" s="785"/>
      <c r="F269" s="783"/>
      <c r="G269" s="783"/>
      <c r="H269" s="783"/>
      <c r="I269" s="783"/>
      <c r="J269" s="784"/>
    </row>
    <row r="270" spans="1:10" ht="15" customHeight="1">
      <c r="A270" s="689"/>
      <c r="B270" s="689"/>
      <c r="C270" s="690"/>
      <c r="D270" s="667"/>
      <c r="E270" s="667"/>
      <c r="F270" s="689"/>
      <c r="G270" s="689"/>
      <c r="H270" s="689"/>
      <c r="I270" s="689"/>
      <c r="J270" s="689"/>
    </row>
    <row r="271" spans="1:10" ht="25.5">
      <c r="A271" s="347" t="s">
        <v>786</v>
      </c>
      <c r="B271" s="347"/>
      <c r="C271" s="348" t="s">
        <v>1781</v>
      </c>
      <c r="D271" s="347" t="s">
        <v>62</v>
      </c>
      <c r="E271" s="349"/>
      <c r="F271" s="350"/>
      <c r="G271" s="350"/>
      <c r="H271" s="351"/>
      <c r="I271" s="352"/>
      <c r="J271" s="351"/>
    </row>
    <row r="272" spans="1:10" ht="25.5">
      <c r="A272" s="668" t="s">
        <v>1711</v>
      </c>
      <c r="B272" s="668">
        <v>7409</v>
      </c>
      <c r="C272" s="686" t="s">
        <v>2227</v>
      </c>
      <c r="D272" s="668" t="s">
        <v>2228</v>
      </c>
      <c r="E272" s="695">
        <v>1.9085175370557992</v>
      </c>
      <c r="F272" s="705"/>
      <c r="G272" s="672"/>
      <c r="H272" s="673"/>
      <c r="I272" s="673"/>
      <c r="J272" s="673"/>
    </row>
    <row r="273" spans="1:10" ht="25.5">
      <c r="A273" s="668" t="s">
        <v>1711</v>
      </c>
      <c r="B273" s="668">
        <v>5104</v>
      </c>
      <c r="C273" s="669" t="s">
        <v>3220</v>
      </c>
      <c r="D273" s="670" t="s">
        <v>2228</v>
      </c>
      <c r="E273" s="695">
        <v>7.3499999999999998E-3</v>
      </c>
      <c r="F273" s="705"/>
      <c r="G273" s="672"/>
      <c r="H273" s="673"/>
      <c r="I273" s="673"/>
      <c r="J273" s="673"/>
    </row>
    <row r="274" spans="1:10" ht="12.75">
      <c r="A274" s="668" t="s">
        <v>1711</v>
      </c>
      <c r="B274" s="668">
        <v>5061</v>
      </c>
      <c r="C274" s="669" t="s">
        <v>3212</v>
      </c>
      <c r="D274" s="670" t="s">
        <v>2228</v>
      </c>
      <c r="E274" s="695">
        <v>3.7500000000000006E-2</v>
      </c>
      <c r="F274" s="705"/>
      <c r="G274" s="672"/>
      <c r="H274" s="673"/>
      <c r="I274" s="673"/>
      <c r="J274" s="673"/>
    </row>
    <row r="275" spans="1:10" ht="25.5">
      <c r="A275" s="668" t="s">
        <v>1711</v>
      </c>
      <c r="B275" s="668">
        <v>142</v>
      </c>
      <c r="C275" s="669" t="s">
        <v>3224</v>
      </c>
      <c r="D275" s="670" t="s">
        <v>3225</v>
      </c>
      <c r="E275" s="695">
        <v>0.24149999999999999</v>
      </c>
      <c r="F275" s="705"/>
      <c r="G275" s="672"/>
      <c r="H275" s="673"/>
      <c r="I275" s="673"/>
      <c r="J275" s="673"/>
    </row>
    <row r="276" spans="1:10" ht="12.75" customHeight="1">
      <c r="A276" s="674"/>
      <c r="B276" s="674"/>
      <c r="C276" s="675" t="s">
        <v>1736</v>
      </c>
      <c r="D276" s="676"/>
      <c r="E276" s="677"/>
      <c r="F276" s="678"/>
      <c r="G276" s="679"/>
      <c r="H276" s="680"/>
      <c r="I276" s="681"/>
      <c r="J276" s="681"/>
    </row>
    <row r="277" spans="1:10" ht="25.5">
      <c r="A277" s="668" t="s">
        <v>58</v>
      </c>
      <c r="B277" s="668">
        <v>93282</v>
      </c>
      <c r="C277" s="669" t="s">
        <v>3269</v>
      </c>
      <c r="D277" s="670" t="s">
        <v>3266</v>
      </c>
      <c r="E277" s="695">
        <v>2.7450000000000002E-2</v>
      </c>
      <c r="F277" s="705"/>
      <c r="G277" s="672"/>
      <c r="H277" s="673"/>
      <c r="I277" s="673"/>
      <c r="J277" s="673"/>
    </row>
    <row r="278" spans="1:10" ht="25.5">
      <c r="A278" s="668" t="s">
        <v>58</v>
      </c>
      <c r="B278" s="668">
        <v>93281</v>
      </c>
      <c r="C278" s="669" t="s">
        <v>3270</v>
      </c>
      <c r="D278" s="670" t="s">
        <v>3268</v>
      </c>
      <c r="E278" s="695">
        <v>1.9799999999999998E-2</v>
      </c>
      <c r="F278" s="705"/>
      <c r="G278" s="672"/>
      <c r="H278" s="673"/>
      <c r="I278" s="673"/>
      <c r="J278" s="673"/>
    </row>
    <row r="279" spans="1:10" ht="12.75">
      <c r="A279" s="668" t="s">
        <v>58</v>
      </c>
      <c r="B279" s="668">
        <v>88315</v>
      </c>
      <c r="C279" s="669" t="s">
        <v>743</v>
      </c>
      <c r="D279" s="670" t="s">
        <v>1729</v>
      </c>
      <c r="E279" s="695">
        <v>0.09</v>
      </c>
      <c r="F279" s="705"/>
      <c r="G279" s="672"/>
      <c r="H279" s="673"/>
      <c r="I279" s="673"/>
      <c r="J279" s="673"/>
    </row>
    <row r="280" spans="1:10" ht="12.75">
      <c r="A280" s="668" t="s">
        <v>58</v>
      </c>
      <c r="B280" s="668">
        <v>88251</v>
      </c>
      <c r="C280" s="669" t="s">
        <v>744</v>
      </c>
      <c r="D280" s="670" t="s">
        <v>1729</v>
      </c>
      <c r="E280" s="695">
        <v>0.09</v>
      </c>
      <c r="F280" s="705"/>
      <c r="G280" s="672"/>
      <c r="H280" s="673"/>
      <c r="I280" s="673"/>
      <c r="J280" s="673"/>
    </row>
    <row r="281" spans="1:10" ht="51">
      <c r="A281" s="668" t="s">
        <v>58</v>
      </c>
      <c r="B281" s="668">
        <v>91175</v>
      </c>
      <c r="C281" s="669" t="s">
        <v>3448</v>
      </c>
      <c r="D281" s="670" t="s">
        <v>62</v>
      </c>
      <c r="E281" s="695">
        <v>1.05</v>
      </c>
      <c r="F281" s="705"/>
      <c r="G281" s="672"/>
      <c r="H281" s="673"/>
      <c r="I281" s="673"/>
      <c r="J281" s="673"/>
    </row>
    <row r="282" spans="1:10" ht="25.5">
      <c r="A282" s="668" t="s">
        <v>58</v>
      </c>
      <c r="B282" s="668">
        <v>4815804</v>
      </c>
      <c r="C282" s="669" t="s">
        <v>2043</v>
      </c>
      <c r="D282" s="703" t="s">
        <v>57</v>
      </c>
      <c r="E282" s="704">
        <v>2</v>
      </c>
      <c r="F282" s="705"/>
      <c r="G282" s="672"/>
      <c r="H282" s="673"/>
      <c r="I282" s="673"/>
      <c r="J282" s="673"/>
    </row>
    <row r="283" spans="1:10" ht="12.75" customHeight="1">
      <c r="A283" s="682"/>
      <c r="B283" s="682"/>
      <c r="C283" s="675" t="s">
        <v>1737</v>
      </c>
      <c r="D283" s="683"/>
      <c r="E283" s="677"/>
      <c r="F283" s="679"/>
      <c r="G283" s="678"/>
      <c r="H283" s="680"/>
      <c r="I283" s="684"/>
      <c r="J283" s="684"/>
    </row>
    <row r="284" spans="1:10" ht="12.75" customHeight="1">
      <c r="A284" s="668" t="s">
        <v>1738</v>
      </c>
      <c r="B284" s="782" t="s">
        <v>1782</v>
      </c>
      <c r="C284" s="783"/>
      <c r="D284" s="785"/>
      <c r="E284" s="785"/>
      <c r="F284" s="783"/>
      <c r="G284" s="783"/>
      <c r="H284" s="783"/>
      <c r="I284" s="783"/>
      <c r="J284" s="784"/>
    </row>
    <row r="285" spans="1:10" ht="15" customHeight="1">
      <c r="A285" s="689"/>
      <c r="B285" s="689"/>
      <c r="C285" s="690"/>
      <c r="D285" s="667"/>
      <c r="E285" s="667"/>
      <c r="F285" s="689"/>
      <c r="G285" s="689"/>
      <c r="H285" s="689"/>
      <c r="I285" s="689"/>
      <c r="J285" s="689"/>
    </row>
    <row r="286" spans="1:10" ht="25.5">
      <c r="A286" s="347" t="s">
        <v>828</v>
      </c>
      <c r="B286" s="347"/>
      <c r="C286" s="348" t="s">
        <v>1783</v>
      </c>
      <c r="D286" s="347" t="s">
        <v>57</v>
      </c>
      <c r="E286" s="349"/>
      <c r="F286" s="350"/>
      <c r="G286" s="350"/>
      <c r="H286" s="351"/>
      <c r="I286" s="352"/>
      <c r="J286" s="351"/>
    </row>
    <row r="287" spans="1:10" ht="25.5">
      <c r="A287" s="668" t="s">
        <v>1711</v>
      </c>
      <c r="B287" s="668">
        <v>39759</v>
      </c>
      <c r="C287" s="669" t="s">
        <v>3218</v>
      </c>
      <c r="D287" s="670" t="s">
        <v>57</v>
      </c>
      <c r="E287" s="695">
        <v>1</v>
      </c>
      <c r="F287" s="705"/>
      <c r="G287" s="672"/>
      <c r="H287" s="673"/>
      <c r="I287" s="673"/>
      <c r="J287" s="673"/>
    </row>
    <row r="288" spans="1:10" ht="12.75" customHeight="1">
      <c r="A288" s="674"/>
      <c r="B288" s="674"/>
      <c r="C288" s="675" t="s">
        <v>1736</v>
      </c>
      <c r="D288" s="676"/>
      <c r="E288" s="677"/>
      <c r="F288" s="678"/>
      <c r="G288" s="679"/>
      <c r="H288" s="680"/>
      <c r="I288" s="681"/>
      <c r="J288" s="681"/>
    </row>
    <row r="289" spans="1:10" ht="12.75">
      <c r="A289" s="668" t="s">
        <v>58</v>
      </c>
      <c r="B289" s="668">
        <v>88264</v>
      </c>
      <c r="C289" s="669" t="s">
        <v>145</v>
      </c>
      <c r="D289" s="670" t="s">
        <v>1729</v>
      </c>
      <c r="E289" s="695">
        <v>1.5233000000000001</v>
      </c>
      <c r="F289" s="705"/>
      <c r="G289" s="672"/>
      <c r="H289" s="673"/>
      <c r="I289" s="673"/>
      <c r="J289" s="673"/>
    </row>
    <row r="290" spans="1:10" ht="12.75">
      <c r="A290" s="668" t="s">
        <v>58</v>
      </c>
      <c r="B290" s="668">
        <v>88247</v>
      </c>
      <c r="C290" s="669" t="s">
        <v>146</v>
      </c>
      <c r="D290" s="670" t="s">
        <v>1729</v>
      </c>
      <c r="E290" s="695">
        <v>1.5233000000000001</v>
      </c>
      <c r="F290" s="705"/>
      <c r="G290" s="672"/>
      <c r="H290" s="673"/>
      <c r="I290" s="673"/>
      <c r="J290" s="673"/>
    </row>
    <row r="291" spans="1:10" ht="12.75" customHeight="1">
      <c r="A291" s="682"/>
      <c r="B291" s="682"/>
      <c r="C291" s="675" t="s">
        <v>1737</v>
      </c>
      <c r="D291" s="683"/>
      <c r="E291" s="677"/>
      <c r="F291" s="679"/>
      <c r="G291" s="678"/>
      <c r="H291" s="680"/>
      <c r="I291" s="684"/>
      <c r="J291" s="684"/>
    </row>
    <row r="292" spans="1:10" ht="12.75" customHeight="1">
      <c r="A292" s="668" t="s">
        <v>1738</v>
      </c>
      <c r="B292" s="782" t="s">
        <v>1784</v>
      </c>
      <c r="C292" s="783"/>
      <c r="D292" s="785"/>
      <c r="E292" s="785"/>
      <c r="F292" s="783"/>
      <c r="G292" s="783"/>
      <c r="H292" s="783"/>
      <c r="I292" s="783"/>
      <c r="J292" s="784"/>
    </row>
    <row r="293" spans="1:10" ht="15" customHeight="1">
      <c r="A293" s="689"/>
      <c r="B293" s="689"/>
      <c r="C293" s="690"/>
      <c r="D293" s="667"/>
      <c r="E293" s="667"/>
      <c r="F293" s="689"/>
      <c r="G293" s="689"/>
      <c r="H293" s="689"/>
      <c r="I293" s="689"/>
      <c r="J293" s="689"/>
    </row>
    <row r="294" spans="1:10" ht="38.25">
      <c r="A294" s="347" t="s">
        <v>871</v>
      </c>
      <c r="B294" s="347"/>
      <c r="C294" s="348" t="s">
        <v>1785</v>
      </c>
      <c r="D294" s="347" t="s">
        <v>57</v>
      </c>
      <c r="E294" s="349"/>
      <c r="F294" s="350"/>
      <c r="G294" s="350"/>
      <c r="H294" s="351"/>
      <c r="I294" s="352"/>
      <c r="J294" s="351"/>
    </row>
    <row r="295" spans="1:10" ht="12.75">
      <c r="A295" s="668" t="s">
        <v>1711</v>
      </c>
      <c r="B295" s="668">
        <v>39345</v>
      </c>
      <c r="C295" s="669" t="s">
        <v>3143</v>
      </c>
      <c r="D295" s="670" t="s">
        <v>57</v>
      </c>
      <c r="E295" s="695">
        <v>1</v>
      </c>
      <c r="F295" s="705"/>
      <c r="G295" s="672"/>
      <c r="H295" s="673"/>
      <c r="I295" s="673"/>
      <c r="J295" s="673"/>
    </row>
    <row r="296" spans="1:10" ht="25.5">
      <c r="A296" s="668" t="s">
        <v>1711</v>
      </c>
      <c r="B296" s="668">
        <v>11950</v>
      </c>
      <c r="C296" s="669" t="s">
        <v>3113</v>
      </c>
      <c r="D296" s="670" t="s">
        <v>57</v>
      </c>
      <c r="E296" s="695">
        <v>2</v>
      </c>
      <c r="F296" s="705"/>
      <c r="G296" s="672"/>
      <c r="H296" s="673"/>
      <c r="I296" s="673"/>
      <c r="J296" s="673"/>
    </row>
    <row r="297" spans="1:10" ht="12.75" customHeight="1">
      <c r="A297" s="674"/>
      <c r="B297" s="674"/>
      <c r="C297" s="675" t="s">
        <v>1736</v>
      </c>
      <c r="D297" s="676"/>
      <c r="E297" s="677"/>
      <c r="F297" s="678"/>
      <c r="G297" s="679"/>
      <c r="H297" s="680"/>
      <c r="I297" s="681"/>
      <c r="J297" s="681"/>
    </row>
    <row r="298" spans="1:10" ht="12.75">
      <c r="A298" s="668" t="s">
        <v>58</v>
      </c>
      <c r="B298" s="668">
        <v>88264</v>
      </c>
      <c r="C298" s="669" t="s">
        <v>145</v>
      </c>
      <c r="D298" s="670" t="s">
        <v>1729</v>
      </c>
      <c r="E298" s="695">
        <v>0.40079999999999999</v>
      </c>
      <c r="F298" s="705"/>
      <c r="G298" s="672"/>
      <c r="H298" s="673"/>
      <c r="I298" s="673"/>
      <c r="J298" s="673"/>
    </row>
    <row r="299" spans="1:10" ht="12.75">
      <c r="A299" s="668" t="s">
        <v>58</v>
      </c>
      <c r="B299" s="668">
        <v>88247</v>
      </c>
      <c r="C299" s="669" t="s">
        <v>146</v>
      </c>
      <c r="D299" s="670" t="s">
        <v>1729</v>
      </c>
      <c r="E299" s="695">
        <v>0.40079999999999999</v>
      </c>
      <c r="F299" s="705"/>
      <c r="G299" s="672"/>
      <c r="H299" s="673"/>
      <c r="I299" s="673"/>
      <c r="J299" s="673"/>
    </row>
    <row r="300" spans="1:10" ht="25.5">
      <c r="A300" s="668" t="s">
        <v>58</v>
      </c>
      <c r="B300" s="668">
        <v>91946</v>
      </c>
      <c r="C300" s="669" t="s">
        <v>3337</v>
      </c>
      <c r="D300" s="670" t="s">
        <v>57</v>
      </c>
      <c r="E300" s="695">
        <v>1</v>
      </c>
      <c r="F300" s="705"/>
      <c r="G300" s="672"/>
      <c r="H300" s="673"/>
      <c r="I300" s="673"/>
      <c r="J300" s="673"/>
    </row>
    <row r="301" spans="1:10" ht="12.75" customHeight="1">
      <c r="A301" s="682"/>
      <c r="B301" s="682"/>
      <c r="C301" s="675" t="s">
        <v>1737</v>
      </c>
      <c r="D301" s="683"/>
      <c r="E301" s="677"/>
      <c r="F301" s="679"/>
      <c r="G301" s="678"/>
      <c r="H301" s="680"/>
      <c r="I301" s="684"/>
      <c r="J301" s="684"/>
    </row>
    <row r="302" spans="1:10" ht="12.75" customHeight="1">
      <c r="A302" s="668" t="s">
        <v>1738</v>
      </c>
      <c r="B302" s="782" t="s">
        <v>1786</v>
      </c>
      <c r="C302" s="783"/>
      <c r="D302" s="785"/>
      <c r="E302" s="785"/>
      <c r="F302" s="783"/>
      <c r="G302" s="783"/>
      <c r="H302" s="783"/>
      <c r="I302" s="783"/>
      <c r="J302" s="784"/>
    </row>
    <row r="303" spans="1:10" ht="15" customHeight="1">
      <c r="A303" s="689"/>
      <c r="B303" s="689"/>
      <c r="C303" s="690"/>
      <c r="D303" s="667"/>
      <c r="E303" s="667"/>
      <c r="F303" s="689"/>
      <c r="G303" s="689"/>
      <c r="H303" s="689"/>
      <c r="I303" s="689"/>
      <c r="J303" s="689"/>
    </row>
    <row r="304" spans="1:10" ht="15" customHeight="1">
      <c r="A304" s="347" t="s">
        <v>888</v>
      </c>
      <c r="B304" s="347"/>
      <c r="C304" s="348" t="s">
        <v>1787</v>
      </c>
      <c r="D304" s="347" t="s">
        <v>57</v>
      </c>
      <c r="E304" s="349"/>
      <c r="F304" s="355"/>
      <c r="G304" s="355"/>
      <c r="H304" s="351"/>
      <c r="I304" s="356"/>
      <c r="J304" s="351"/>
    </row>
    <row r="305" spans="1:10" ht="15" customHeight="1">
      <c r="A305" s="668" t="s">
        <v>1788</v>
      </c>
      <c r="B305" s="668" t="s">
        <v>3931</v>
      </c>
      <c r="C305" s="686" t="s">
        <v>3932</v>
      </c>
      <c r="D305" s="668" t="s">
        <v>57</v>
      </c>
      <c r="E305" s="695">
        <v>1</v>
      </c>
      <c r="F305" s="705"/>
      <c r="G305" s="672"/>
      <c r="H305" s="673"/>
      <c r="I305" s="673"/>
      <c r="J305" s="673"/>
    </row>
    <row r="306" spans="1:10" ht="15" customHeight="1">
      <c r="A306" s="674"/>
      <c r="B306" s="674"/>
      <c r="C306" s="675" t="s">
        <v>1736</v>
      </c>
      <c r="D306" s="676"/>
      <c r="E306" s="677"/>
      <c r="F306" s="706"/>
      <c r="G306" s="707"/>
      <c r="H306" s="708"/>
      <c r="I306" s="681"/>
      <c r="J306" s="681"/>
    </row>
    <row r="307" spans="1:10" ht="15" customHeight="1">
      <c r="A307" s="668" t="s">
        <v>58</v>
      </c>
      <c r="B307" s="668">
        <v>88264</v>
      </c>
      <c r="C307" s="686" t="s">
        <v>145</v>
      </c>
      <c r="D307" s="668" t="s">
        <v>1729</v>
      </c>
      <c r="E307" s="695">
        <v>0.60879099999999997</v>
      </c>
      <c r="F307" s="705"/>
      <c r="G307" s="672"/>
      <c r="H307" s="673"/>
      <c r="I307" s="673"/>
      <c r="J307" s="673"/>
    </row>
    <row r="308" spans="1:10" ht="15" customHeight="1">
      <c r="A308" s="668" t="s">
        <v>58</v>
      </c>
      <c r="B308" s="668">
        <v>88247</v>
      </c>
      <c r="C308" s="686" t="s">
        <v>146</v>
      </c>
      <c r="D308" s="668" t="s">
        <v>1729</v>
      </c>
      <c r="E308" s="695">
        <v>0.19024720000000001</v>
      </c>
      <c r="F308" s="705"/>
      <c r="G308" s="672"/>
      <c r="H308" s="673"/>
      <c r="I308" s="673"/>
      <c r="J308" s="673"/>
    </row>
    <row r="309" spans="1:10" ht="15" customHeight="1">
      <c r="A309" s="682"/>
      <c r="B309" s="682"/>
      <c r="C309" s="675" t="s">
        <v>1737</v>
      </c>
      <c r="D309" s="683"/>
      <c r="E309" s="677"/>
      <c r="F309" s="679"/>
      <c r="G309" s="678"/>
      <c r="H309" s="680"/>
      <c r="I309" s="684"/>
      <c r="J309" s="684"/>
    </row>
    <row r="310" spans="1:10" ht="15" customHeight="1">
      <c r="A310" s="668" t="s">
        <v>1738</v>
      </c>
      <c r="B310" s="782"/>
      <c r="C310" s="783"/>
      <c r="D310" s="785"/>
      <c r="E310" s="785"/>
      <c r="F310" s="783"/>
      <c r="G310" s="783"/>
      <c r="H310" s="783"/>
      <c r="I310" s="783"/>
      <c r="J310" s="784"/>
    </row>
    <row r="311" spans="1:10" ht="15" customHeight="1">
      <c r="A311" s="689"/>
      <c r="B311" s="689"/>
      <c r="C311" s="690"/>
      <c r="D311" s="667"/>
      <c r="E311" s="667"/>
      <c r="F311" s="689"/>
      <c r="G311" s="689"/>
      <c r="H311" s="689"/>
      <c r="I311" s="689"/>
      <c r="J311" s="689"/>
    </row>
    <row r="312" spans="1:10" ht="25.5">
      <c r="A312" s="347" t="s">
        <v>899</v>
      </c>
      <c r="B312" s="347"/>
      <c r="C312" s="348" t="s">
        <v>1790</v>
      </c>
      <c r="D312" s="347" t="s">
        <v>57</v>
      </c>
      <c r="E312" s="349"/>
      <c r="F312" s="350"/>
      <c r="G312" s="350"/>
      <c r="H312" s="351"/>
      <c r="I312" s="352"/>
      <c r="J312" s="351"/>
    </row>
    <row r="313" spans="1:10" ht="12.75">
      <c r="A313" s="668" t="s">
        <v>1788</v>
      </c>
      <c r="B313" s="668" t="s">
        <v>1791</v>
      </c>
      <c r="C313" s="669" t="s">
        <v>2022</v>
      </c>
      <c r="D313" s="670" t="s">
        <v>1831</v>
      </c>
      <c r="E313" s="695">
        <v>1</v>
      </c>
      <c r="F313" s="705"/>
      <c r="G313" s="672"/>
      <c r="H313" s="673"/>
      <c r="I313" s="673"/>
      <c r="J313" s="673"/>
    </row>
    <row r="314" spans="1:10" ht="12.75">
      <c r="A314" s="668" t="s">
        <v>1788</v>
      </c>
      <c r="B314" s="668" t="s">
        <v>1792</v>
      </c>
      <c r="C314" s="669" t="s">
        <v>2023</v>
      </c>
      <c r="D314" s="670" t="s">
        <v>1831</v>
      </c>
      <c r="E314" s="695">
        <v>3</v>
      </c>
      <c r="F314" s="705"/>
      <c r="G314" s="672"/>
      <c r="H314" s="673"/>
      <c r="I314" s="673"/>
      <c r="J314" s="673"/>
    </row>
    <row r="315" spans="1:10" ht="12.75" customHeight="1">
      <c r="A315" s="674"/>
      <c r="B315" s="674"/>
      <c r="C315" s="675" t="s">
        <v>1736</v>
      </c>
      <c r="D315" s="676"/>
      <c r="E315" s="677"/>
      <c r="F315" s="678"/>
      <c r="G315" s="679"/>
      <c r="H315" s="680"/>
      <c r="I315" s="681"/>
      <c r="J315" s="681"/>
    </row>
    <row r="316" spans="1:10" ht="12.75">
      <c r="A316" s="668" t="s">
        <v>58</v>
      </c>
      <c r="B316" s="668">
        <v>88264</v>
      </c>
      <c r="C316" s="669" t="s">
        <v>145</v>
      </c>
      <c r="D316" s="670" t="s">
        <v>1729</v>
      </c>
      <c r="E316" s="695">
        <v>1.5233000000000001</v>
      </c>
      <c r="F316" s="705"/>
      <c r="G316" s="672"/>
      <c r="H316" s="673"/>
      <c r="I316" s="673"/>
      <c r="J316" s="673"/>
    </row>
    <row r="317" spans="1:10" ht="12.75">
      <c r="A317" s="668" t="s">
        <v>58</v>
      </c>
      <c r="B317" s="668">
        <v>88247</v>
      </c>
      <c r="C317" s="669" t="s">
        <v>146</v>
      </c>
      <c r="D317" s="670" t="s">
        <v>1729</v>
      </c>
      <c r="E317" s="695">
        <v>1.5233000000000001</v>
      </c>
      <c r="F317" s="705"/>
      <c r="G317" s="672"/>
      <c r="H317" s="673"/>
      <c r="I317" s="673"/>
      <c r="J317" s="673"/>
    </row>
    <row r="318" spans="1:10" ht="12.75" customHeight="1">
      <c r="A318" s="682"/>
      <c r="B318" s="682"/>
      <c r="C318" s="675" t="s">
        <v>1737</v>
      </c>
      <c r="D318" s="683"/>
      <c r="E318" s="677"/>
      <c r="F318" s="679"/>
      <c r="G318" s="678"/>
      <c r="H318" s="680"/>
      <c r="I318" s="684"/>
      <c r="J318" s="684"/>
    </row>
    <row r="319" spans="1:10" ht="12.75" customHeight="1">
      <c r="A319" s="668" t="s">
        <v>1738</v>
      </c>
      <c r="B319" s="782" t="s">
        <v>1784</v>
      </c>
      <c r="C319" s="783"/>
      <c r="D319" s="785"/>
      <c r="E319" s="785"/>
      <c r="F319" s="783"/>
      <c r="G319" s="783"/>
      <c r="H319" s="783"/>
      <c r="I319" s="783"/>
      <c r="J319" s="784"/>
    </row>
    <row r="320" spans="1:10" ht="15" customHeight="1">
      <c r="A320" s="689"/>
      <c r="B320" s="689"/>
      <c r="C320" s="690"/>
      <c r="D320" s="667"/>
      <c r="E320" s="667"/>
      <c r="F320" s="689"/>
      <c r="G320" s="689"/>
      <c r="H320" s="689"/>
      <c r="I320" s="689"/>
      <c r="J320" s="689"/>
    </row>
    <row r="321" spans="1:10" ht="25.5">
      <c r="A321" s="347" t="s">
        <v>858</v>
      </c>
      <c r="B321" s="347"/>
      <c r="C321" s="348" t="s">
        <v>1793</v>
      </c>
      <c r="D321" s="347" t="s">
        <v>57</v>
      </c>
      <c r="E321" s="349"/>
      <c r="F321" s="350"/>
      <c r="G321" s="350"/>
      <c r="H321" s="351"/>
      <c r="I321" s="352"/>
      <c r="J321" s="351"/>
    </row>
    <row r="322" spans="1:10" ht="12.75">
      <c r="A322" s="668" t="s">
        <v>1711</v>
      </c>
      <c r="B322" s="668">
        <v>34714</v>
      </c>
      <c r="C322" s="669" t="s">
        <v>3153</v>
      </c>
      <c r="D322" s="670" t="s">
        <v>57</v>
      </c>
      <c r="E322" s="695">
        <v>1</v>
      </c>
      <c r="F322" s="705"/>
      <c r="G322" s="672"/>
      <c r="H322" s="673"/>
      <c r="I322" s="673"/>
      <c r="J322" s="673"/>
    </row>
    <row r="323" spans="1:10" ht="25.5">
      <c r="A323" s="668" t="s">
        <v>1711</v>
      </c>
      <c r="B323" s="668">
        <v>1575</v>
      </c>
      <c r="C323" s="669" t="s">
        <v>3237</v>
      </c>
      <c r="D323" s="670" t="s">
        <v>57</v>
      </c>
      <c r="E323" s="695">
        <v>3</v>
      </c>
      <c r="F323" s="705"/>
      <c r="G323" s="672"/>
      <c r="H323" s="673"/>
      <c r="I323" s="673"/>
      <c r="J323" s="673"/>
    </row>
    <row r="324" spans="1:10" ht="12.75" customHeight="1">
      <c r="A324" s="674"/>
      <c r="B324" s="674"/>
      <c r="C324" s="675" t="s">
        <v>1736</v>
      </c>
      <c r="D324" s="676"/>
      <c r="E324" s="677"/>
      <c r="F324" s="678"/>
      <c r="G324" s="679"/>
      <c r="H324" s="680"/>
      <c r="I324" s="681"/>
      <c r="J324" s="681"/>
    </row>
    <row r="325" spans="1:10" ht="12.75">
      <c r="A325" s="668" t="s">
        <v>58</v>
      </c>
      <c r="B325" s="668">
        <v>88264</v>
      </c>
      <c r="C325" s="669" t="s">
        <v>145</v>
      </c>
      <c r="D325" s="670" t="s">
        <v>1729</v>
      </c>
      <c r="E325" s="695">
        <v>0.56769999999999998</v>
      </c>
      <c r="F325" s="705"/>
      <c r="G325" s="672"/>
      <c r="H325" s="673"/>
      <c r="I325" s="673"/>
      <c r="J325" s="673"/>
    </row>
    <row r="326" spans="1:10" ht="12.75">
      <c r="A326" s="668" t="s">
        <v>58</v>
      </c>
      <c r="B326" s="668">
        <v>88247</v>
      </c>
      <c r="C326" s="669" t="s">
        <v>146</v>
      </c>
      <c r="D326" s="670" t="s">
        <v>1729</v>
      </c>
      <c r="E326" s="695">
        <v>0.56769999999999998</v>
      </c>
      <c r="F326" s="705"/>
      <c r="G326" s="672"/>
      <c r="H326" s="673"/>
      <c r="I326" s="673"/>
      <c r="J326" s="673"/>
    </row>
    <row r="327" spans="1:10" ht="12.75" customHeight="1">
      <c r="A327" s="682"/>
      <c r="B327" s="682"/>
      <c r="C327" s="675" t="s">
        <v>1737</v>
      </c>
      <c r="D327" s="683"/>
      <c r="E327" s="677"/>
      <c r="F327" s="679"/>
      <c r="G327" s="678"/>
      <c r="H327" s="680"/>
      <c r="I327" s="684"/>
      <c r="J327" s="684"/>
    </row>
    <row r="328" spans="1:10" ht="12.75" customHeight="1">
      <c r="A328" s="668" t="s">
        <v>1738</v>
      </c>
      <c r="B328" s="782" t="s">
        <v>1794</v>
      </c>
      <c r="C328" s="783"/>
      <c r="D328" s="785"/>
      <c r="E328" s="785"/>
      <c r="F328" s="783"/>
      <c r="G328" s="783"/>
      <c r="H328" s="783"/>
      <c r="I328" s="783"/>
      <c r="J328" s="784"/>
    </row>
    <row r="329" spans="1:10" ht="15" customHeight="1">
      <c r="A329" s="689"/>
      <c r="B329" s="689"/>
      <c r="C329" s="690"/>
      <c r="D329" s="667"/>
      <c r="E329" s="667"/>
      <c r="F329" s="689"/>
      <c r="G329" s="689"/>
      <c r="H329" s="689"/>
      <c r="I329" s="689"/>
      <c r="J329" s="689"/>
    </row>
    <row r="330" spans="1:10" ht="25.5">
      <c r="A330" s="347" t="s">
        <v>1245</v>
      </c>
      <c r="B330" s="347"/>
      <c r="C330" s="348" t="s">
        <v>1795</v>
      </c>
      <c r="D330" s="347" t="s">
        <v>57</v>
      </c>
      <c r="E330" s="349"/>
      <c r="F330" s="350"/>
      <c r="G330" s="350"/>
      <c r="H330" s="351"/>
      <c r="I330" s="352"/>
      <c r="J330" s="351"/>
    </row>
    <row r="331" spans="1:10" ht="12.75">
      <c r="A331" s="668" t="s">
        <v>1711</v>
      </c>
      <c r="B331" s="668">
        <v>2391</v>
      </c>
      <c r="C331" s="669" t="s">
        <v>3154</v>
      </c>
      <c r="D331" s="670" t="s">
        <v>57</v>
      </c>
      <c r="E331" s="695">
        <v>1</v>
      </c>
      <c r="F331" s="705"/>
      <c r="G331" s="672"/>
      <c r="H331" s="673"/>
      <c r="I331" s="673"/>
      <c r="J331" s="673"/>
    </row>
    <row r="332" spans="1:10" ht="25.5">
      <c r="A332" s="668" t="s">
        <v>1711</v>
      </c>
      <c r="B332" s="668">
        <v>1575</v>
      </c>
      <c r="C332" s="669" t="s">
        <v>3237</v>
      </c>
      <c r="D332" s="670" t="s">
        <v>57</v>
      </c>
      <c r="E332" s="695">
        <v>3</v>
      </c>
      <c r="F332" s="705"/>
      <c r="G332" s="672"/>
      <c r="H332" s="673"/>
      <c r="I332" s="673"/>
      <c r="J332" s="673"/>
    </row>
    <row r="333" spans="1:10" ht="12.75" customHeight="1">
      <c r="A333" s="674"/>
      <c r="B333" s="674"/>
      <c r="C333" s="675" t="s">
        <v>1736</v>
      </c>
      <c r="D333" s="676"/>
      <c r="E333" s="677"/>
      <c r="F333" s="678"/>
      <c r="G333" s="679"/>
      <c r="H333" s="680"/>
      <c r="I333" s="681"/>
      <c r="J333" s="681"/>
    </row>
    <row r="334" spans="1:10" ht="12.75">
      <c r="A334" s="668" t="s">
        <v>58</v>
      </c>
      <c r="B334" s="668">
        <v>88264</v>
      </c>
      <c r="C334" s="669" t="s">
        <v>145</v>
      </c>
      <c r="D334" s="670" t="s">
        <v>1729</v>
      </c>
      <c r="E334" s="695">
        <v>0.56769999999999998</v>
      </c>
      <c r="F334" s="705"/>
      <c r="G334" s="672"/>
      <c r="H334" s="673"/>
      <c r="I334" s="673"/>
      <c r="J334" s="673"/>
    </row>
    <row r="335" spans="1:10" ht="12.75">
      <c r="A335" s="668" t="s">
        <v>58</v>
      </c>
      <c r="B335" s="668">
        <v>88247</v>
      </c>
      <c r="C335" s="669" t="s">
        <v>146</v>
      </c>
      <c r="D335" s="670" t="s">
        <v>1729</v>
      </c>
      <c r="E335" s="695">
        <v>0.56769999999999998</v>
      </c>
      <c r="F335" s="705"/>
      <c r="G335" s="672"/>
      <c r="H335" s="673"/>
      <c r="I335" s="673"/>
      <c r="J335" s="673"/>
    </row>
    <row r="336" spans="1:10" ht="12.75" customHeight="1">
      <c r="A336" s="682"/>
      <c r="B336" s="682"/>
      <c r="C336" s="675" t="s">
        <v>1737</v>
      </c>
      <c r="D336" s="683"/>
      <c r="E336" s="677"/>
      <c r="F336" s="679"/>
      <c r="G336" s="678"/>
      <c r="H336" s="680"/>
      <c r="I336" s="684"/>
      <c r="J336" s="684"/>
    </row>
    <row r="337" spans="1:10" ht="12.75" customHeight="1">
      <c r="A337" s="668" t="s">
        <v>1738</v>
      </c>
      <c r="B337" s="782" t="s">
        <v>1794</v>
      </c>
      <c r="C337" s="783"/>
      <c r="D337" s="785"/>
      <c r="E337" s="785"/>
      <c r="F337" s="783"/>
      <c r="G337" s="783"/>
      <c r="H337" s="783"/>
      <c r="I337" s="783"/>
      <c r="J337" s="784"/>
    </row>
    <row r="338" spans="1:10" ht="15" customHeight="1">
      <c r="A338" s="689"/>
      <c r="B338" s="689"/>
      <c r="C338" s="690"/>
      <c r="D338" s="667"/>
      <c r="E338" s="667"/>
      <c r="F338" s="689"/>
      <c r="G338" s="689"/>
      <c r="H338" s="689"/>
      <c r="I338" s="689"/>
      <c r="J338" s="689"/>
    </row>
    <row r="339" spans="1:10" ht="12.75">
      <c r="A339" s="347" t="s">
        <v>881</v>
      </c>
      <c r="B339" s="347"/>
      <c r="C339" s="348" t="s">
        <v>1796</v>
      </c>
      <c r="D339" s="347" t="s">
        <v>57</v>
      </c>
      <c r="E339" s="349"/>
      <c r="F339" s="350"/>
      <c r="G339" s="350"/>
      <c r="H339" s="351"/>
      <c r="I339" s="352"/>
      <c r="J339" s="351"/>
    </row>
    <row r="340" spans="1:10" ht="12.75">
      <c r="A340" s="668" t="s">
        <v>1711</v>
      </c>
      <c r="B340" s="668">
        <v>7525</v>
      </c>
      <c r="C340" s="669" t="s">
        <v>3241</v>
      </c>
      <c r="D340" s="670" t="s">
        <v>57</v>
      </c>
      <c r="E340" s="695">
        <v>1</v>
      </c>
      <c r="F340" s="705"/>
      <c r="G340" s="672"/>
      <c r="H340" s="673"/>
      <c r="I340" s="673"/>
      <c r="J340" s="673"/>
    </row>
    <row r="341" spans="1:10" ht="12.75" customHeight="1">
      <c r="A341" s="674"/>
      <c r="B341" s="674"/>
      <c r="C341" s="675" t="s">
        <v>1736</v>
      </c>
      <c r="D341" s="676"/>
      <c r="E341" s="677"/>
      <c r="F341" s="678"/>
      <c r="G341" s="679"/>
      <c r="H341" s="680"/>
      <c r="I341" s="681"/>
      <c r="J341" s="681"/>
    </row>
    <row r="342" spans="1:10" ht="12.75">
      <c r="A342" s="668" t="s">
        <v>58</v>
      </c>
      <c r="B342" s="668">
        <v>88264</v>
      </c>
      <c r="C342" s="669" t="s">
        <v>145</v>
      </c>
      <c r="D342" s="670" t="s">
        <v>1729</v>
      </c>
      <c r="E342" s="695">
        <v>0.56769999999999998</v>
      </c>
      <c r="F342" s="705"/>
      <c r="G342" s="672"/>
      <c r="H342" s="673"/>
      <c r="I342" s="673"/>
      <c r="J342" s="673"/>
    </row>
    <row r="343" spans="1:10" ht="12.75">
      <c r="A343" s="668" t="s">
        <v>58</v>
      </c>
      <c r="B343" s="668">
        <v>88247</v>
      </c>
      <c r="C343" s="669" t="s">
        <v>146</v>
      </c>
      <c r="D343" s="670" t="s">
        <v>1729</v>
      </c>
      <c r="E343" s="695">
        <v>0.56769999999999998</v>
      </c>
      <c r="F343" s="705"/>
      <c r="G343" s="672"/>
      <c r="H343" s="673"/>
      <c r="I343" s="673"/>
      <c r="J343" s="673"/>
    </row>
    <row r="344" spans="1:10" ht="25.5">
      <c r="A344" s="668" t="s">
        <v>58</v>
      </c>
      <c r="B344" s="668">
        <v>91946</v>
      </c>
      <c r="C344" s="669" t="s">
        <v>3337</v>
      </c>
      <c r="D344" s="670" t="s">
        <v>57</v>
      </c>
      <c r="E344" s="695">
        <v>1</v>
      </c>
      <c r="F344" s="705"/>
      <c r="G344" s="672"/>
      <c r="H344" s="673"/>
      <c r="I344" s="673"/>
      <c r="J344" s="673"/>
    </row>
    <row r="345" spans="1:10" ht="12.75" customHeight="1">
      <c r="A345" s="682"/>
      <c r="B345" s="682"/>
      <c r="C345" s="675" t="s">
        <v>1737</v>
      </c>
      <c r="D345" s="683"/>
      <c r="E345" s="677"/>
      <c r="F345" s="679"/>
      <c r="G345" s="678"/>
      <c r="H345" s="680"/>
      <c r="I345" s="684"/>
      <c r="J345" s="684"/>
    </row>
    <row r="346" spans="1:10" ht="12.75" customHeight="1">
      <c r="A346" s="668" t="s">
        <v>1738</v>
      </c>
      <c r="B346" s="782" t="s">
        <v>1797</v>
      </c>
      <c r="C346" s="783"/>
      <c r="D346" s="785"/>
      <c r="E346" s="785"/>
      <c r="F346" s="783"/>
      <c r="G346" s="783"/>
      <c r="H346" s="783"/>
      <c r="I346" s="783"/>
      <c r="J346" s="784"/>
    </row>
    <row r="347" spans="1:10" ht="15" customHeight="1">
      <c r="A347" s="689"/>
      <c r="B347" s="689"/>
      <c r="C347" s="690"/>
      <c r="D347" s="667"/>
      <c r="E347" s="667"/>
      <c r="F347" s="689"/>
      <c r="G347" s="689"/>
      <c r="H347" s="689"/>
      <c r="I347" s="689"/>
      <c r="J347" s="689"/>
    </row>
    <row r="348" spans="1:10" ht="25.5">
      <c r="A348" s="347" t="s">
        <v>562</v>
      </c>
      <c r="B348" s="347"/>
      <c r="C348" s="348" t="s">
        <v>1798</v>
      </c>
      <c r="D348" s="347" t="s">
        <v>62</v>
      </c>
      <c r="E348" s="349"/>
      <c r="F348" s="350"/>
      <c r="G348" s="350"/>
      <c r="H348" s="351"/>
      <c r="I348" s="352"/>
      <c r="J348" s="351"/>
    </row>
    <row r="349" spans="1:10" ht="25.5">
      <c r="A349" s="668" t="s">
        <v>1711</v>
      </c>
      <c r="B349" s="668">
        <v>7409</v>
      </c>
      <c r="C349" s="686" t="s">
        <v>2227</v>
      </c>
      <c r="D349" s="668" t="s">
        <v>2228</v>
      </c>
      <c r="E349" s="695">
        <v>3.0941999999999998</v>
      </c>
      <c r="F349" s="705"/>
      <c r="G349" s="672"/>
      <c r="H349" s="673"/>
      <c r="I349" s="673"/>
      <c r="J349" s="673"/>
    </row>
    <row r="350" spans="1:10" ht="25.5">
      <c r="A350" s="668" t="s">
        <v>1711</v>
      </c>
      <c r="B350" s="668">
        <v>5104</v>
      </c>
      <c r="C350" s="669" t="s">
        <v>3220</v>
      </c>
      <c r="D350" s="670" t="s">
        <v>2228</v>
      </c>
      <c r="E350" s="695">
        <v>3.7436000000000001E-3</v>
      </c>
      <c r="F350" s="705"/>
      <c r="G350" s="672"/>
      <c r="H350" s="673"/>
      <c r="I350" s="673"/>
      <c r="J350" s="673"/>
    </row>
    <row r="351" spans="1:10" ht="12.75">
      <c r="A351" s="668" t="s">
        <v>1711</v>
      </c>
      <c r="B351" s="668">
        <v>5061</v>
      </c>
      <c r="C351" s="669" t="s">
        <v>3212</v>
      </c>
      <c r="D351" s="670" t="s">
        <v>2228</v>
      </c>
      <c r="E351" s="695">
        <v>1.9100000000000002E-2</v>
      </c>
      <c r="F351" s="705"/>
      <c r="G351" s="672"/>
      <c r="H351" s="673"/>
      <c r="I351" s="673"/>
      <c r="J351" s="673"/>
    </row>
    <row r="352" spans="1:10" ht="25.5">
      <c r="A352" s="668" t="s">
        <v>1711</v>
      </c>
      <c r="B352" s="668">
        <v>142</v>
      </c>
      <c r="C352" s="669" t="s">
        <v>3224</v>
      </c>
      <c r="D352" s="670" t="s">
        <v>3225</v>
      </c>
      <c r="E352" s="695">
        <v>0.123004</v>
      </c>
      <c r="F352" s="705"/>
      <c r="G352" s="672"/>
      <c r="H352" s="673"/>
      <c r="I352" s="673"/>
      <c r="J352" s="673"/>
    </row>
    <row r="353" spans="1:10" ht="12.75" customHeight="1">
      <c r="A353" s="674"/>
      <c r="B353" s="674"/>
      <c r="C353" s="675" t="s">
        <v>1736</v>
      </c>
      <c r="D353" s="676"/>
      <c r="E353" s="677"/>
      <c r="F353" s="678"/>
      <c r="G353" s="679"/>
      <c r="H353" s="680"/>
      <c r="I353" s="681"/>
      <c r="J353" s="681"/>
    </row>
    <row r="354" spans="1:10" ht="12.75">
      <c r="A354" s="668" t="s">
        <v>58</v>
      </c>
      <c r="B354" s="668">
        <v>88323</v>
      </c>
      <c r="C354" s="669" t="s">
        <v>310</v>
      </c>
      <c r="D354" s="670" t="s">
        <v>1729</v>
      </c>
      <c r="E354" s="695">
        <v>0.41179600000000005</v>
      </c>
      <c r="F354" s="705"/>
      <c r="G354" s="672"/>
      <c r="H354" s="673"/>
      <c r="I354" s="673"/>
      <c r="J354" s="673"/>
    </row>
    <row r="355" spans="1:10" ht="12.75">
      <c r="A355" s="668" t="s">
        <v>58</v>
      </c>
      <c r="B355" s="668">
        <v>88316</v>
      </c>
      <c r="C355" s="669" t="s">
        <v>137</v>
      </c>
      <c r="D355" s="670" t="s">
        <v>1729</v>
      </c>
      <c r="E355" s="695">
        <v>0.48361199999999999</v>
      </c>
      <c r="F355" s="705"/>
      <c r="G355" s="672"/>
      <c r="H355" s="673"/>
      <c r="I355" s="673"/>
      <c r="J355" s="673"/>
    </row>
    <row r="356" spans="1:10" ht="25.5">
      <c r="A356" s="668" t="s">
        <v>58</v>
      </c>
      <c r="B356" s="668">
        <v>93282</v>
      </c>
      <c r="C356" s="669" t="s">
        <v>3269</v>
      </c>
      <c r="D356" s="670" t="s">
        <v>3266</v>
      </c>
      <c r="E356" s="695">
        <v>1.3981200000000001E-2</v>
      </c>
      <c r="F356" s="705"/>
      <c r="G356" s="672"/>
      <c r="H356" s="673"/>
      <c r="I356" s="673"/>
      <c r="J356" s="673"/>
    </row>
    <row r="357" spans="1:10" ht="25.5">
      <c r="A357" s="668" t="s">
        <v>58</v>
      </c>
      <c r="B357" s="668">
        <v>93281</v>
      </c>
      <c r="C357" s="669" t="s">
        <v>3270</v>
      </c>
      <c r="D357" s="670" t="s">
        <v>3268</v>
      </c>
      <c r="E357" s="695">
        <v>1.00848E-2</v>
      </c>
      <c r="F357" s="705"/>
      <c r="G357" s="672"/>
      <c r="H357" s="673"/>
      <c r="I357" s="673"/>
      <c r="J357" s="673"/>
    </row>
    <row r="358" spans="1:10" ht="12.75">
      <c r="A358" s="668" t="s">
        <v>58</v>
      </c>
      <c r="B358" s="668">
        <v>88315</v>
      </c>
      <c r="C358" s="669" t="s">
        <v>743</v>
      </c>
      <c r="D358" s="670" t="s">
        <v>1729</v>
      </c>
      <c r="E358" s="695">
        <v>0.09</v>
      </c>
      <c r="F358" s="705"/>
      <c r="G358" s="672"/>
      <c r="H358" s="673"/>
      <c r="I358" s="673"/>
      <c r="J358" s="673"/>
    </row>
    <row r="359" spans="1:10" ht="12.75">
      <c r="A359" s="668" t="s">
        <v>58</v>
      </c>
      <c r="B359" s="668">
        <v>88251</v>
      </c>
      <c r="C359" s="669" t="s">
        <v>744</v>
      </c>
      <c r="D359" s="670" t="s">
        <v>1729</v>
      </c>
      <c r="E359" s="695">
        <v>0.09</v>
      </c>
      <c r="F359" s="705"/>
      <c r="G359" s="672"/>
      <c r="H359" s="673"/>
      <c r="I359" s="673"/>
      <c r="J359" s="673"/>
    </row>
    <row r="360" spans="1:10" ht="25.5">
      <c r="A360" s="668" t="s">
        <v>58</v>
      </c>
      <c r="B360" s="668">
        <v>4815804</v>
      </c>
      <c r="C360" s="669" t="s">
        <v>2043</v>
      </c>
      <c r="D360" s="703" t="s">
        <v>57</v>
      </c>
      <c r="E360" s="695">
        <v>2</v>
      </c>
      <c r="F360" s="705"/>
      <c r="G360" s="672"/>
      <c r="H360" s="673"/>
      <c r="I360" s="673"/>
      <c r="J360" s="673"/>
    </row>
    <row r="361" spans="1:10" ht="12.75" customHeight="1">
      <c r="A361" s="682"/>
      <c r="B361" s="682"/>
      <c r="C361" s="675" t="s">
        <v>1737</v>
      </c>
      <c r="D361" s="683"/>
      <c r="E361" s="677"/>
      <c r="F361" s="679"/>
      <c r="G361" s="678"/>
      <c r="H361" s="680"/>
      <c r="I361" s="684"/>
      <c r="J361" s="684"/>
    </row>
    <row r="362" spans="1:10" ht="12.75" customHeight="1">
      <c r="A362" s="668" t="s">
        <v>1738</v>
      </c>
      <c r="B362" s="782" t="s">
        <v>1776</v>
      </c>
      <c r="C362" s="783"/>
      <c r="D362" s="785"/>
      <c r="E362" s="785"/>
      <c r="F362" s="783"/>
      <c r="G362" s="783"/>
      <c r="H362" s="783"/>
      <c r="I362" s="783"/>
      <c r="J362" s="784"/>
    </row>
    <row r="363" spans="1:10" ht="15" customHeight="1">
      <c r="A363" s="689"/>
      <c r="B363" s="689"/>
      <c r="C363" s="690"/>
      <c r="D363" s="667"/>
      <c r="E363" s="667"/>
      <c r="F363" s="689"/>
      <c r="G363" s="689"/>
      <c r="H363" s="689"/>
      <c r="I363" s="689"/>
      <c r="J363" s="689"/>
    </row>
    <row r="364" spans="1:10" ht="25.5">
      <c r="A364" s="347" t="s">
        <v>573</v>
      </c>
      <c r="B364" s="347"/>
      <c r="C364" s="348" t="s">
        <v>1799</v>
      </c>
      <c r="D364" s="347" t="s">
        <v>330</v>
      </c>
      <c r="E364" s="349"/>
      <c r="F364" s="350"/>
      <c r="G364" s="350"/>
      <c r="H364" s="351"/>
      <c r="I364" s="352"/>
      <c r="J364" s="351"/>
    </row>
    <row r="365" spans="1:10" ht="25.5">
      <c r="A365" s="668" t="s">
        <v>1711</v>
      </c>
      <c r="B365" s="668">
        <v>42529</v>
      </c>
      <c r="C365" s="669" t="s">
        <v>3168</v>
      </c>
      <c r="D365" s="670" t="s">
        <v>62</v>
      </c>
      <c r="E365" s="695">
        <v>0.3</v>
      </c>
      <c r="F365" s="705"/>
      <c r="G365" s="672"/>
      <c r="H365" s="673"/>
      <c r="I365" s="673"/>
      <c r="J365" s="673"/>
    </row>
    <row r="366" spans="1:10" ht="12.75">
      <c r="A366" s="668" t="s">
        <v>1711</v>
      </c>
      <c r="B366" s="668">
        <v>42528</v>
      </c>
      <c r="C366" s="669" t="s">
        <v>3191</v>
      </c>
      <c r="D366" s="670" t="s">
        <v>330</v>
      </c>
      <c r="E366" s="695">
        <v>0.17699999999999999</v>
      </c>
      <c r="F366" s="705"/>
      <c r="G366" s="672"/>
      <c r="H366" s="673"/>
      <c r="I366" s="673"/>
      <c r="J366" s="673"/>
    </row>
    <row r="367" spans="1:10" ht="25.5">
      <c r="A367" s="668" t="s">
        <v>1711</v>
      </c>
      <c r="B367" s="668">
        <v>20205</v>
      </c>
      <c r="C367" s="669" t="s">
        <v>3221</v>
      </c>
      <c r="D367" s="670" t="s">
        <v>62</v>
      </c>
      <c r="E367" s="695">
        <v>2</v>
      </c>
      <c r="F367" s="705"/>
      <c r="G367" s="672"/>
      <c r="H367" s="673"/>
      <c r="I367" s="673"/>
      <c r="J367" s="673"/>
    </row>
    <row r="368" spans="1:10" ht="12.75" customHeight="1">
      <c r="A368" s="674"/>
      <c r="B368" s="674"/>
      <c r="C368" s="675" t="s">
        <v>1736</v>
      </c>
      <c r="D368" s="676"/>
      <c r="E368" s="677"/>
      <c r="F368" s="678"/>
      <c r="G368" s="679"/>
      <c r="H368" s="680"/>
      <c r="I368" s="681"/>
      <c r="J368" s="681"/>
    </row>
    <row r="369" spans="1:10" ht="25.5">
      <c r="A369" s="668" t="s">
        <v>58</v>
      </c>
      <c r="B369" s="668">
        <v>93282</v>
      </c>
      <c r="C369" s="669" t="s">
        <v>3269</v>
      </c>
      <c r="D369" s="670" t="s">
        <v>3266</v>
      </c>
      <c r="E369" s="695">
        <v>3.0000000000000001E-5</v>
      </c>
      <c r="F369" s="705"/>
      <c r="G369" s="672"/>
      <c r="H369" s="673"/>
      <c r="I369" s="673"/>
      <c r="J369" s="673"/>
    </row>
    <row r="370" spans="1:10" ht="25.5">
      <c r="A370" s="668" t="s">
        <v>58</v>
      </c>
      <c r="B370" s="668">
        <v>93281</v>
      </c>
      <c r="C370" s="669" t="s">
        <v>3270</v>
      </c>
      <c r="D370" s="670" t="s">
        <v>3268</v>
      </c>
      <c r="E370" s="695">
        <v>1.5E-5</v>
      </c>
      <c r="F370" s="705"/>
      <c r="G370" s="672"/>
      <c r="H370" s="673"/>
      <c r="I370" s="673"/>
      <c r="J370" s="673"/>
    </row>
    <row r="371" spans="1:10" ht="12.75">
      <c r="A371" s="668" t="s">
        <v>58</v>
      </c>
      <c r="B371" s="668">
        <v>88323</v>
      </c>
      <c r="C371" s="669" t="s">
        <v>310</v>
      </c>
      <c r="D371" s="670" t="s">
        <v>1729</v>
      </c>
      <c r="E371" s="695">
        <v>0.184</v>
      </c>
      <c r="F371" s="705"/>
      <c r="G371" s="672"/>
      <c r="H371" s="673"/>
      <c r="I371" s="673"/>
      <c r="J371" s="673"/>
    </row>
    <row r="372" spans="1:10" ht="12.75">
      <c r="A372" s="668" t="s">
        <v>58</v>
      </c>
      <c r="B372" s="668">
        <v>88316</v>
      </c>
      <c r="C372" s="669" t="s">
        <v>137</v>
      </c>
      <c r="D372" s="670" t="s">
        <v>1729</v>
      </c>
      <c r="E372" s="695">
        <v>0.184</v>
      </c>
      <c r="F372" s="705"/>
      <c r="G372" s="672"/>
      <c r="H372" s="673"/>
      <c r="I372" s="673"/>
      <c r="J372" s="673"/>
    </row>
    <row r="373" spans="1:10" ht="12.75" customHeight="1">
      <c r="A373" s="682"/>
      <c r="B373" s="682"/>
      <c r="C373" s="675" t="s">
        <v>1737</v>
      </c>
      <c r="D373" s="683"/>
      <c r="E373" s="677"/>
      <c r="F373" s="679"/>
      <c r="G373" s="678"/>
      <c r="H373" s="680"/>
      <c r="I373" s="684"/>
      <c r="J373" s="684"/>
    </row>
    <row r="374" spans="1:10" ht="12.75" customHeight="1">
      <c r="A374" s="668" t="s">
        <v>1738</v>
      </c>
      <c r="B374" s="782" t="s">
        <v>1800</v>
      </c>
      <c r="C374" s="783"/>
      <c r="D374" s="785"/>
      <c r="E374" s="785"/>
      <c r="F374" s="783"/>
      <c r="G374" s="783"/>
      <c r="H374" s="783"/>
      <c r="I374" s="783"/>
      <c r="J374" s="784"/>
    </row>
    <row r="375" spans="1:10" ht="15" customHeight="1">
      <c r="A375" s="689"/>
      <c r="B375" s="689"/>
      <c r="C375" s="690"/>
      <c r="D375" s="667"/>
      <c r="E375" s="667"/>
      <c r="F375" s="689"/>
      <c r="G375" s="689"/>
      <c r="H375" s="689"/>
      <c r="I375" s="689"/>
      <c r="J375" s="689"/>
    </row>
    <row r="376" spans="1:10" ht="12.75">
      <c r="A376" s="347" t="s">
        <v>213</v>
      </c>
      <c r="B376" s="347"/>
      <c r="C376" s="348" t="s">
        <v>1801</v>
      </c>
      <c r="D376" s="347" t="s">
        <v>57</v>
      </c>
      <c r="E376" s="349"/>
      <c r="F376" s="350"/>
      <c r="G376" s="350"/>
      <c r="H376" s="351"/>
      <c r="I376" s="352"/>
      <c r="J376" s="351"/>
    </row>
    <row r="377" spans="1:10" ht="25.5">
      <c r="A377" s="668" t="s">
        <v>1711</v>
      </c>
      <c r="B377" s="668">
        <v>40424</v>
      </c>
      <c r="C377" s="669" t="s">
        <v>3137</v>
      </c>
      <c r="D377" s="670" t="s">
        <v>2228</v>
      </c>
      <c r="E377" s="695">
        <v>28.3</v>
      </c>
      <c r="F377" s="705"/>
      <c r="G377" s="672"/>
      <c r="H377" s="673"/>
      <c r="I377" s="673"/>
      <c r="J377" s="673"/>
    </row>
    <row r="378" spans="1:10" ht="12.75">
      <c r="A378" s="668" t="s">
        <v>1711</v>
      </c>
      <c r="B378" s="668" t="s">
        <v>1802</v>
      </c>
      <c r="C378" s="669" t="s">
        <v>2044</v>
      </c>
      <c r="D378" s="703" t="s">
        <v>62</v>
      </c>
      <c r="E378" s="695">
        <v>3.5999999999999996</v>
      </c>
      <c r="F378" s="705"/>
      <c r="G378" s="672"/>
      <c r="H378" s="673"/>
      <c r="I378" s="673"/>
      <c r="J378" s="673"/>
    </row>
    <row r="379" spans="1:10" ht="12.75">
      <c r="A379" s="668" t="s">
        <v>1711</v>
      </c>
      <c r="B379" s="668">
        <v>4341</v>
      </c>
      <c r="C379" s="669" t="s">
        <v>3205</v>
      </c>
      <c r="D379" s="670" t="s">
        <v>57</v>
      </c>
      <c r="E379" s="695">
        <v>48</v>
      </c>
      <c r="F379" s="705"/>
      <c r="G379" s="672"/>
      <c r="H379" s="673"/>
      <c r="I379" s="673"/>
      <c r="J379" s="673"/>
    </row>
    <row r="380" spans="1:10" ht="12.75">
      <c r="A380" s="668" t="s">
        <v>1711</v>
      </c>
      <c r="B380" s="668">
        <v>39207</v>
      </c>
      <c r="C380" s="669" t="s">
        <v>3105</v>
      </c>
      <c r="D380" s="670" t="s">
        <v>57</v>
      </c>
      <c r="E380" s="695">
        <v>48</v>
      </c>
      <c r="F380" s="705"/>
      <c r="G380" s="672"/>
      <c r="H380" s="673"/>
      <c r="I380" s="673"/>
      <c r="J380" s="673"/>
    </row>
    <row r="381" spans="1:10" ht="12.75">
      <c r="A381" s="668" t="s">
        <v>1711</v>
      </c>
      <c r="B381" s="668">
        <v>10997</v>
      </c>
      <c r="C381" s="669" t="s">
        <v>3161</v>
      </c>
      <c r="D381" s="670" t="s">
        <v>2228</v>
      </c>
      <c r="E381" s="695">
        <v>0.23400000000000001</v>
      </c>
      <c r="F381" s="705"/>
      <c r="G381" s="672"/>
      <c r="H381" s="673"/>
      <c r="I381" s="673"/>
      <c r="J381" s="673"/>
    </row>
    <row r="382" spans="1:10" ht="12.75" customHeight="1">
      <c r="A382" s="674"/>
      <c r="B382" s="674"/>
      <c r="C382" s="675" t="s">
        <v>1736</v>
      </c>
      <c r="D382" s="676"/>
      <c r="E382" s="677"/>
      <c r="F382" s="678"/>
      <c r="G382" s="679"/>
      <c r="H382" s="680"/>
      <c r="I382" s="681"/>
      <c r="J382" s="681"/>
    </row>
    <row r="383" spans="1:10" ht="25.5">
      <c r="A383" s="668" t="s">
        <v>58</v>
      </c>
      <c r="B383" s="668">
        <v>93282</v>
      </c>
      <c r="C383" s="669" t="s">
        <v>3269</v>
      </c>
      <c r="D383" s="670" t="s">
        <v>3266</v>
      </c>
      <c r="E383" s="695">
        <v>1E-3</v>
      </c>
      <c r="F383" s="705"/>
      <c r="G383" s="672"/>
      <c r="H383" s="673"/>
      <c r="I383" s="673"/>
      <c r="J383" s="673"/>
    </row>
    <row r="384" spans="1:10" ht="25.5">
      <c r="A384" s="668" t="s">
        <v>58</v>
      </c>
      <c r="B384" s="668">
        <v>93281</v>
      </c>
      <c r="C384" s="669" t="s">
        <v>3270</v>
      </c>
      <c r="D384" s="670" t="s">
        <v>3268</v>
      </c>
      <c r="E384" s="695">
        <v>1E-3</v>
      </c>
      <c r="F384" s="705"/>
      <c r="G384" s="672"/>
      <c r="H384" s="673"/>
      <c r="I384" s="673"/>
      <c r="J384" s="673"/>
    </row>
    <row r="385" spans="1:10" ht="12.75">
      <c r="A385" s="668" t="s">
        <v>58</v>
      </c>
      <c r="B385" s="668">
        <v>88316</v>
      </c>
      <c r="C385" s="669" t="s">
        <v>137</v>
      </c>
      <c r="D385" s="670" t="s">
        <v>1729</v>
      </c>
      <c r="E385" s="695">
        <v>0.32800000000000001</v>
      </c>
      <c r="F385" s="705"/>
      <c r="G385" s="672"/>
      <c r="H385" s="673"/>
      <c r="I385" s="673"/>
      <c r="J385" s="673"/>
    </row>
    <row r="386" spans="1:10" ht="12.75">
      <c r="A386" s="668" t="s">
        <v>58</v>
      </c>
      <c r="B386" s="668">
        <v>88278</v>
      </c>
      <c r="C386" s="669" t="s">
        <v>142</v>
      </c>
      <c r="D386" s="670" t="s">
        <v>1729</v>
      </c>
      <c r="E386" s="695">
        <v>1.4219999999999999</v>
      </c>
      <c r="F386" s="705"/>
      <c r="G386" s="672"/>
      <c r="H386" s="673"/>
      <c r="I386" s="673"/>
      <c r="J386" s="673"/>
    </row>
    <row r="387" spans="1:10" ht="12.75" customHeight="1">
      <c r="A387" s="682"/>
      <c r="B387" s="682"/>
      <c r="C387" s="675" t="s">
        <v>1737</v>
      </c>
      <c r="D387" s="683"/>
      <c r="E387" s="677"/>
      <c r="F387" s="679"/>
      <c r="G387" s="678"/>
      <c r="H387" s="680"/>
      <c r="I387" s="684"/>
      <c r="J387" s="684"/>
    </row>
    <row r="388" spans="1:10" ht="12.75" customHeight="1">
      <c r="A388" s="668" t="s">
        <v>1738</v>
      </c>
      <c r="B388" s="782" t="s">
        <v>1803</v>
      </c>
      <c r="C388" s="783"/>
      <c r="D388" s="785"/>
      <c r="E388" s="785"/>
      <c r="F388" s="783"/>
      <c r="G388" s="783"/>
      <c r="H388" s="783"/>
      <c r="I388" s="783"/>
      <c r="J388" s="784"/>
    </row>
    <row r="389" spans="1:10" ht="15" customHeight="1">
      <c r="A389" s="689"/>
      <c r="B389" s="689"/>
      <c r="C389" s="690"/>
      <c r="D389" s="667"/>
      <c r="E389" s="667"/>
      <c r="F389" s="689"/>
      <c r="G389" s="689"/>
      <c r="H389" s="689"/>
      <c r="I389" s="689"/>
      <c r="J389" s="689"/>
    </row>
    <row r="390" spans="1:10" ht="25.5">
      <c r="A390" s="347" t="s">
        <v>587</v>
      </c>
      <c r="B390" s="347"/>
      <c r="C390" s="348" t="s">
        <v>1804</v>
      </c>
      <c r="D390" s="347" t="s">
        <v>62</v>
      </c>
      <c r="E390" s="349"/>
      <c r="F390" s="350"/>
      <c r="G390" s="350"/>
      <c r="H390" s="351"/>
      <c r="I390" s="352"/>
      <c r="J390" s="351"/>
    </row>
    <row r="391" spans="1:10" ht="25.5">
      <c r="A391" s="668" t="s">
        <v>1711</v>
      </c>
      <c r="B391" s="668">
        <v>7409</v>
      </c>
      <c r="C391" s="686" t="s">
        <v>2227</v>
      </c>
      <c r="D391" s="668" t="s">
        <v>2228</v>
      </c>
      <c r="E391" s="695">
        <v>2.2680000000000002</v>
      </c>
      <c r="F391" s="705"/>
      <c r="G391" s="672"/>
      <c r="H391" s="673"/>
      <c r="I391" s="673"/>
      <c r="J391" s="673"/>
    </row>
    <row r="392" spans="1:10" ht="25.5">
      <c r="A392" s="668" t="s">
        <v>1711</v>
      </c>
      <c r="B392" s="668">
        <v>5104</v>
      </c>
      <c r="C392" s="669" t="s">
        <v>3220</v>
      </c>
      <c r="D392" s="670" t="s">
        <v>2228</v>
      </c>
      <c r="E392" s="695">
        <v>2.7440000000000003E-3</v>
      </c>
      <c r="F392" s="705"/>
      <c r="G392" s="672"/>
      <c r="H392" s="673"/>
      <c r="I392" s="673"/>
      <c r="J392" s="673"/>
    </row>
    <row r="393" spans="1:10" ht="12.75">
      <c r="A393" s="668" t="s">
        <v>1711</v>
      </c>
      <c r="B393" s="668">
        <v>5061</v>
      </c>
      <c r="C393" s="669" t="s">
        <v>3212</v>
      </c>
      <c r="D393" s="670" t="s">
        <v>2228</v>
      </c>
      <c r="E393" s="695">
        <v>1.4000000000000002E-2</v>
      </c>
      <c r="F393" s="705"/>
      <c r="G393" s="672"/>
      <c r="H393" s="673"/>
      <c r="I393" s="673"/>
      <c r="J393" s="673"/>
    </row>
    <row r="394" spans="1:10" ht="25.5">
      <c r="A394" s="668" t="s">
        <v>1711</v>
      </c>
      <c r="B394" s="668">
        <v>142</v>
      </c>
      <c r="C394" s="669" t="s">
        <v>3224</v>
      </c>
      <c r="D394" s="670" t="s">
        <v>3225</v>
      </c>
      <c r="E394" s="695">
        <v>9.0160000000000004E-2</v>
      </c>
      <c r="F394" s="705"/>
      <c r="G394" s="672"/>
      <c r="H394" s="673"/>
      <c r="I394" s="673"/>
      <c r="J394" s="673"/>
    </row>
    <row r="395" spans="1:10" ht="12.75" customHeight="1">
      <c r="A395" s="674"/>
      <c r="B395" s="674"/>
      <c r="C395" s="675" t="s">
        <v>1736</v>
      </c>
      <c r="D395" s="676"/>
      <c r="E395" s="677"/>
      <c r="F395" s="678"/>
      <c r="G395" s="679"/>
      <c r="H395" s="680"/>
      <c r="I395" s="681"/>
      <c r="J395" s="681"/>
    </row>
    <row r="396" spans="1:10" ht="12.75">
      <c r="A396" s="668" t="s">
        <v>58</v>
      </c>
      <c r="B396" s="668">
        <v>88323</v>
      </c>
      <c r="C396" s="669" t="s">
        <v>310</v>
      </c>
      <c r="D396" s="670" t="s">
        <v>1729</v>
      </c>
      <c r="E396" s="695">
        <v>0.30184000000000005</v>
      </c>
      <c r="F396" s="705"/>
      <c r="G396" s="672"/>
      <c r="H396" s="673"/>
      <c r="I396" s="673"/>
      <c r="J396" s="673"/>
    </row>
    <row r="397" spans="1:10" ht="12.75">
      <c r="A397" s="668" t="s">
        <v>58</v>
      </c>
      <c r="B397" s="668">
        <v>88316</v>
      </c>
      <c r="C397" s="669" t="s">
        <v>137</v>
      </c>
      <c r="D397" s="670" t="s">
        <v>1729</v>
      </c>
      <c r="E397" s="695">
        <v>0.35448000000000002</v>
      </c>
      <c r="F397" s="705"/>
      <c r="G397" s="672"/>
      <c r="H397" s="673"/>
      <c r="I397" s="673"/>
      <c r="J397" s="673"/>
    </row>
    <row r="398" spans="1:10" ht="25.5">
      <c r="A398" s="668" t="s">
        <v>58</v>
      </c>
      <c r="B398" s="668">
        <v>93282</v>
      </c>
      <c r="C398" s="669" t="s">
        <v>3269</v>
      </c>
      <c r="D398" s="670" t="s">
        <v>3266</v>
      </c>
      <c r="E398" s="695">
        <v>1.0248000000000002E-2</v>
      </c>
      <c r="F398" s="705"/>
      <c r="G398" s="672"/>
      <c r="H398" s="673"/>
      <c r="I398" s="673"/>
      <c r="J398" s="673"/>
    </row>
    <row r="399" spans="1:10" ht="25.5">
      <c r="A399" s="668" t="s">
        <v>58</v>
      </c>
      <c r="B399" s="668">
        <v>93281</v>
      </c>
      <c r="C399" s="669" t="s">
        <v>3270</v>
      </c>
      <c r="D399" s="670" t="s">
        <v>3268</v>
      </c>
      <c r="E399" s="695">
        <v>7.392000000000001E-3</v>
      </c>
      <c r="F399" s="705"/>
      <c r="G399" s="672"/>
      <c r="H399" s="673"/>
      <c r="I399" s="673"/>
      <c r="J399" s="673"/>
    </row>
    <row r="400" spans="1:10" ht="12.75">
      <c r="A400" s="668" t="s">
        <v>58</v>
      </c>
      <c r="B400" s="668">
        <v>88315</v>
      </c>
      <c r="C400" s="669" t="s">
        <v>743</v>
      </c>
      <c r="D400" s="670" t="s">
        <v>1729</v>
      </c>
      <c r="E400" s="695">
        <v>0.09</v>
      </c>
      <c r="F400" s="705"/>
      <c r="G400" s="672"/>
      <c r="H400" s="673"/>
      <c r="I400" s="673"/>
      <c r="J400" s="673"/>
    </row>
    <row r="401" spans="1:10" ht="12.75">
      <c r="A401" s="668" t="s">
        <v>58</v>
      </c>
      <c r="B401" s="668">
        <v>88251</v>
      </c>
      <c r="C401" s="669" t="s">
        <v>744</v>
      </c>
      <c r="D401" s="670" t="s">
        <v>1729</v>
      </c>
      <c r="E401" s="695">
        <v>0.09</v>
      </c>
      <c r="F401" s="705"/>
      <c r="G401" s="672"/>
      <c r="H401" s="673"/>
      <c r="I401" s="673"/>
      <c r="J401" s="673"/>
    </row>
    <row r="402" spans="1:10" ht="25.5">
      <c r="A402" s="668" t="s">
        <v>58</v>
      </c>
      <c r="B402" s="668">
        <v>4815804</v>
      </c>
      <c r="C402" s="669" t="s">
        <v>2043</v>
      </c>
      <c r="D402" s="703" t="s">
        <v>57</v>
      </c>
      <c r="E402" s="695">
        <v>2</v>
      </c>
      <c r="F402" s="705"/>
      <c r="G402" s="672"/>
      <c r="H402" s="673"/>
      <c r="I402" s="673"/>
      <c r="J402" s="673"/>
    </row>
    <row r="403" spans="1:10" ht="12.75" customHeight="1">
      <c r="A403" s="682"/>
      <c r="B403" s="682"/>
      <c r="C403" s="675" t="s">
        <v>1737</v>
      </c>
      <c r="D403" s="683"/>
      <c r="E403" s="677"/>
      <c r="F403" s="679"/>
      <c r="G403" s="678"/>
      <c r="H403" s="680"/>
      <c r="I403" s="684"/>
      <c r="J403" s="684"/>
    </row>
    <row r="404" spans="1:10" ht="12.75" customHeight="1">
      <c r="A404" s="668" t="s">
        <v>1738</v>
      </c>
      <c r="B404" s="782" t="s">
        <v>1805</v>
      </c>
      <c r="C404" s="783"/>
      <c r="D404" s="785"/>
      <c r="E404" s="785"/>
      <c r="F404" s="783"/>
      <c r="G404" s="783"/>
      <c r="H404" s="783"/>
      <c r="I404" s="783"/>
      <c r="J404" s="784"/>
    </row>
    <row r="405" spans="1:10" ht="15" customHeight="1">
      <c r="A405" s="689"/>
      <c r="B405" s="689"/>
      <c r="C405" s="690"/>
      <c r="D405" s="667"/>
      <c r="E405" s="667"/>
      <c r="F405" s="689"/>
      <c r="G405" s="689"/>
      <c r="H405" s="689"/>
      <c r="I405" s="689"/>
      <c r="J405" s="689"/>
    </row>
    <row r="406" spans="1:10" ht="25.5">
      <c r="A406" s="347" t="s">
        <v>589</v>
      </c>
      <c r="B406" s="347"/>
      <c r="C406" s="348" t="s">
        <v>1806</v>
      </c>
      <c r="D406" s="347" t="s">
        <v>62</v>
      </c>
      <c r="E406" s="349"/>
      <c r="F406" s="350"/>
      <c r="G406" s="350"/>
      <c r="H406" s="351"/>
      <c r="I406" s="352"/>
      <c r="J406" s="351"/>
    </row>
    <row r="407" spans="1:10" ht="25.5">
      <c r="A407" s="668" t="s">
        <v>1711</v>
      </c>
      <c r="B407" s="668">
        <v>7409</v>
      </c>
      <c r="C407" s="686" t="s">
        <v>2227</v>
      </c>
      <c r="D407" s="668" t="s">
        <v>2228</v>
      </c>
      <c r="E407" s="695">
        <v>1.7820000000000003</v>
      </c>
      <c r="F407" s="705"/>
      <c r="G407" s="672"/>
      <c r="H407" s="673"/>
      <c r="I407" s="673"/>
      <c r="J407" s="673"/>
    </row>
    <row r="408" spans="1:10" ht="25.5">
      <c r="A408" s="668" t="s">
        <v>1711</v>
      </c>
      <c r="B408" s="668">
        <v>5104</v>
      </c>
      <c r="C408" s="669" t="s">
        <v>3220</v>
      </c>
      <c r="D408" s="670" t="s">
        <v>2228</v>
      </c>
      <c r="E408" s="695">
        <v>1.6169999999999999E-3</v>
      </c>
      <c r="F408" s="705"/>
      <c r="G408" s="672"/>
      <c r="H408" s="673"/>
      <c r="I408" s="673"/>
      <c r="J408" s="673"/>
    </row>
    <row r="409" spans="1:10" ht="12.75">
      <c r="A409" s="668" t="s">
        <v>1711</v>
      </c>
      <c r="B409" s="668">
        <v>5061</v>
      </c>
      <c r="C409" s="669" t="s">
        <v>3212</v>
      </c>
      <c r="D409" s="670" t="s">
        <v>2228</v>
      </c>
      <c r="E409" s="695">
        <v>8.2500000000000004E-3</v>
      </c>
      <c r="F409" s="705"/>
      <c r="G409" s="672"/>
      <c r="H409" s="673"/>
      <c r="I409" s="673"/>
      <c r="J409" s="673"/>
    </row>
    <row r="410" spans="1:10" ht="25.5">
      <c r="A410" s="668" t="s">
        <v>1711</v>
      </c>
      <c r="B410" s="668">
        <v>142</v>
      </c>
      <c r="C410" s="669" t="s">
        <v>3224</v>
      </c>
      <c r="D410" s="670" t="s">
        <v>3225</v>
      </c>
      <c r="E410" s="695">
        <v>5.3130000000000004E-2</v>
      </c>
      <c r="F410" s="705"/>
      <c r="G410" s="672"/>
      <c r="H410" s="673"/>
      <c r="I410" s="673"/>
      <c r="J410" s="673"/>
    </row>
    <row r="411" spans="1:10" ht="12.75" customHeight="1">
      <c r="A411" s="674"/>
      <c r="B411" s="674"/>
      <c r="C411" s="675" t="s">
        <v>1736</v>
      </c>
      <c r="D411" s="676"/>
      <c r="E411" s="677"/>
      <c r="F411" s="678"/>
      <c r="G411" s="679"/>
      <c r="H411" s="680"/>
      <c r="I411" s="681"/>
      <c r="J411" s="681"/>
    </row>
    <row r="412" spans="1:10" ht="12.75">
      <c r="A412" s="668" t="s">
        <v>58</v>
      </c>
      <c r="B412" s="668">
        <v>88323</v>
      </c>
      <c r="C412" s="669" t="s">
        <v>310</v>
      </c>
      <c r="D412" s="670" t="s">
        <v>1729</v>
      </c>
      <c r="E412" s="695">
        <v>0.17787000000000003</v>
      </c>
      <c r="F412" s="705"/>
      <c r="G412" s="672"/>
      <c r="H412" s="673"/>
      <c r="I412" s="673"/>
      <c r="J412" s="673"/>
    </row>
    <row r="413" spans="1:10" ht="12.75">
      <c r="A413" s="668" t="s">
        <v>58</v>
      </c>
      <c r="B413" s="668">
        <v>88316</v>
      </c>
      <c r="C413" s="669" t="s">
        <v>137</v>
      </c>
      <c r="D413" s="670" t="s">
        <v>1729</v>
      </c>
      <c r="E413" s="695">
        <v>0.20889000000000002</v>
      </c>
      <c r="F413" s="705"/>
      <c r="G413" s="672"/>
      <c r="H413" s="673"/>
      <c r="I413" s="673"/>
      <c r="J413" s="673"/>
    </row>
    <row r="414" spans="1:10" ht="25.5">
      <c r="A414" s="668" t="s">
        <v>58</v>
      </c>
      <c r="B414" s="668">
        <v>93282</v>
      </c>
      <c r="C414" s="669" t="s">
        <v>3269</v>
      </c>
      <c r="D414" s="670" t="s">
        <v>3266</v>
      </c>
      <c r="E414" s="695">
        <v>6.0390000000000001E-3</v>
      </c>
      <c r="F414" s="705"/>
      <c r="G414" s="672"/>
      <c r="H414" s="673"/>
      <c r="I414" s="673"/>
      <c r="J414" s="673"/>
    </row>
    <row r="415" spans="1:10" ht="25.5">
      <c r="A415" s="668" t="s">
        <v>58</v>
      </c>
      <c r="B415" s="668">
        <v>93281</v>
      </c>
      <c r="C415" s="669" t="s">
        <v>3270</v>
      </c>
      <c r="D415" s="670" t="s">
        <v>3268</v>
      </c>
      <c r="E415" s="695">
        <v>4.3560000000000005E-3</v>
      </c>
      <c r="F415" s="705"/>
      <c r="G415" s="672"/>
      <c r="H415" s="673"/>
      <c r="I415" s="673"/>
      <c r="J415" s="673"/>
    </row>
    <row r="416" spans="1:10" ht="12.75">
      <c r="A416" s="668" t="s">
        <v>58</v>
      </c>
      <c r="B416" s="668">
        <v>88315</v>
      </c>
      <c r="C416" s="669" t="s">
        <v>743</v>
      </c>
      <c r="D416" s="670" t="s">
        <v>1729</v>
      </c>
      <c r="E416" s="695">
        <v>0.09</v>
      </c>
      <c r="F416" s="705"/>
      <c r="G416" s="672"/>
      <c r="H416" s="673"/>
      <c r="I416" s="673"/>
      <c r="J416" s="673"/>
    </row>
    <row r="417" spans="1:10" ht="12.75">
      <c r="A417" s="668" t="s">
        <v>58</v>
      </c>
      <c r="B417" s="668">
        <v>88251</v>
      </c>
      <c r="C417" s="669" t="s">
        <v>744</v>
      </c>
      <c r="D417" s="670" t="s">
        <v>1729</v>
      </c>
      <c r="E417" s="695">
        <v>0.09</v>
      </c>
      <c r="F417" s="705"/>
      <c r="G417" s="672"/>
      <c r="H417" s="673"/>
      <c r="I417" s="673"/>
      <c r="J417" s="673"/>
    </row>
    <row r="418" spans="1:10" ht="25.5">
      <c r="A418" s="668" t="s">
        <v>58</v>
      </c>
      <c r="B418" s="668">
        <v>4815804</v>
      </c>
      <c r="C418" s="669" t="s">
        <v>2043</v>
      </c>
      <c r="D418" s="703" t="s">
        <v>57</v>
      </c>
      <c r="E418" s="695">
        <v>2</v>
      </c>
      <c r="F418" s="705"/>
      <c r="G418" s="672"/>
      <c r="H418" s="673"/>
      <c r="I418" s="673"/>
      <c r="J418" s="673"/>
    </row>
    <row r="419" spans="1:10" ht="12.75" customHeight="1">
      <c r="A419" s="682"/>
      <c r="B419" s="682"/>
      <c r="C419" s="675" t="s">
        <v>1737</v>
      </c>
      <c r="D419" s="683"/>
      <c r="E419" s="677"/>
      <c r="F419" s="679"/>
      <c r="G419" s="678"/>
      <c r="H419" s="680"/>
      <c r="I419" s="684"/>
      <c r="J419" s="684"/>
    </row>
    <row r="420" spans="1:10" ht="12.75" customHeight="1">
      <c r="A420" s="668" t="s">
        <v>1738</v>
      </c>
      <c r="B420" s="782" t="s">
        <v>1778</v>
      </c>
      <c r="C420" s="783"/>
      <c r="D420" s="785"/>
      <c r="E420" s="785"/>
      <c r="F420" s="783"/>
      <c r="G420" s="783"/>
      <c r="H420" s="783"/>
      <c r="I420" s="783"/>
      <c r="J420" s="784"/>
    </row>
    <row r="421" spans="1:10" ht="15" customHeight="1">
      <c r="A421" s="689"/>
      <c r="B421" s="689"/>
      <c r="C421" s="690"/>
      <c r="D421" s="667"/>
      <c r="E421" s="667"/>
      <c r="F421" s="689"/>
      <c r="G421" s="689"/>
      <c r="H421" s="689"/>
      <c r="I421" s="689"/>
      <c r="J421" s="689"/>
    </row>
    <row r="422" spans="1:10" ht="25.5">
      <c r="A422" s="347" t="s">
        <v>738</v>
      </c>
      <c r="B422" s="347"/>
      <c r="C422" s="348" t="s">
        <v>2231</v>
      </c>
      <c r="D422" s="347" t="s">
        <v>62</v>
      </c>
      <c r="E422" s="349"/>
      <c r="F422" s="350"/>
      <c r="G422" s="350"/>
      <c r="H422" s="351"/>
      <c r="I422" s="352"/>
      <c r="J422" s="351"/>
    </row>
    <row r="423" spans="1:10" ht="25.5">
      <c r="A423" s="668" t="s">
        <v>1711</v>
      </c>
      <c r="B423" s="668">
        <v>7409</v>
      </c>
      <c r="C423" s="686" t="s">
        <v>2227</v>
      </c>
      <c r="D423" s="668" t="s">
        <v>2228</v>
      </c>
      <c r="E423" s="695">
        <v>2.6324999999999998</v>
      </c>
      <c r="F423" s="705"/>
      <c r="G423" s="672"/>
      <c r="H423" s="673"/>
      <c r="I423" s="673"/>
      <c r="J423" s="673"/>
    </row>
    <row r="424" spans="1:10" ht="25.5">
      <c r="A424" s="668" t="s">
        <v>1711</v>
      </c>
      <c r="B424" s="668">
        <v>5104</v>
      </c>
      <c r="C424" s="669" t="s">
        <v>3220</v>
      </c>
      <c r="D424" s="670" t="s">
        <v>2228</v>
      </c>
      <c r="E424" s="695">
        <v>3.1849999999999999E-3</v>
      </c>
      <c r="F424" s="705"/>
      <c r="G424" s="672"/>
      <c r="H424" s="673"/>
      <c r="I424" s="673"/>
      <c r="J424" s="673"/>
    </row>
    <row r="425" spans="1:10" ht="12.75">
      <c r="A425" s="668" t="s">
        <v>1711</v>
      </c>
      <c r="B425" s="668">
        <v>5061</v>
      </c>
      <c r="C425" s="669" t="s">
        <v>3212</v>
      </c>
      <c r="D425" s="670" t="s">
        <v>2228</v>
      </c>
      <c r="E425" s="695">
        <v>1.6250000000000001E-2</v>
      </c>
      <c r="F425" s="705"/>
      <c r="G425" s="672"/>
      <c r="H425" s="673"/>
      <c r="I425" s="673"/>
      <c r="J425" s="673"/>
    </row>
    <row r="426" spans="1:10" ht="25.5">
      <c r="A426" s="668" t="s">
        <v>1711</v>
      </c>
      <c r="B426" s="668">
        <v>142</v>
      </c>
      <c r="C426" s="669" t="s">
        <v>3224</v>
      </c>
      <c r="D426" s="670" t="s">
        <v>3225</v>
      </c>
      <c r="E426" s="695">
        <v>0.10465000000000001</v>
      </c>
      <c r="F426" s="705"/>
      <c r="G426" s="672"/>
      <c r="H426" s="673"/>
      <c r="I426" s="673"/>
      <c r="J426" s="673"/>
    </row>
    <row r="427" spans="1:10" ht="12.75" customHeight="1">
      <c r="A427" s="674"/>
      <c r="B427" s="674"/>
      <c r="C427" s="675" t="s">
        <v>1736</v>
      </c>
      <c r="D427" s="676"/>
      <c r="E427" s="677"/>
      <c r="F427" s="678"/>
      <c r="G427" s="679"/>
      <c r="H427" s="680"/>
      <c r="I427" s="681"/>
      <c r="J427" s="681"/>
    </row>
    <row r="428" spans="1:10" ht="12.75">
      <c r="A428" s="668" t="s">
        <v>58</v>
      </c>
      <c r="B428" s="668">
        <v>88323</v>
      </c>
      <c r="C428" s="669" t="s">
        <v>310</v>
      </c>
      <c r="D428" s="670" t="s">
        <v>1729</v>
      </c>
      <c r="E428" s="695">
        <v>0.35035000000000005</v>
      </c>
      <c r="F428" s="705"/>
      <c r="G428" s="672"/>
      <c r="H428" s="673"/>
      <c r="I428" s="673"/>
      <c r="J428" s="673"/>
    </row>
    <row r="429" spans="1:10" ht="12.75">
      <c r="A429" s="668" t="s">
        <v>58</v>
      </c>
      <c r="B429" s="668">
        <v>88316</v>
      </c>
      <c r="C429" s="669" t="s">
        <v>137</v>
      </c>
      <c r="D429" s="670" t="s">
        <v>1729</v>
      </c>
      <c r="E429" s="695">
        <v>0.41145000000000004</v>
      </c>
      <c r="F429" s="705"/>
      <c r="G429" s="672"/>
      <c r="H429" s="673"/>
      <c r="I429" s="673"/>
      <c r="J429" s="673"/>
    </row>
    <row r="430" spans="1:10" ht="25.5">
      <c r="A430" s="668" t="s">
        <v>58</v>
      </c>
      <c r="B430" s="668">
        <v>93282</v>
      </c>
      <c r="C430" s="669" t="s">
        <v>3269</v>
      </c>
      <c r="D430" s="670" t="s">
        <v>3266</v>
      </c>
      <c r="E430" s="695">
        <v>1.1895000000000001E-2</v>
      </c>
      <c r="F430" s="705"/>
      <c r="G430" s="672"/>
      <c r="H430" s="673"/>
      <c r="I430" s="673"/>
      <c r="J430" s="673"/>
    </row>
    <row r="431" spans="1:10" ht="25.5">
      <c r="A431" s="668" t="s">
        <v>58</v>
      </c>
      <c r="B431" s="668">
        <v>93281</v>
      </c>
      <c r="C431" s="669" t="s">
        <v>3270</v>
      </c>
      <c r="D431" s="670" t="s">
        <v>3268</v>
      </c>
      <c r="E431" s="695">
        <v>8.5800000000000008E-3</v>
      </c>
      <c r="F431" s="705"/>
      <c r="G431" s="672"/>
      <c r="H431" s="673"/>
      <c r="I431" s="673"/>
      <c r="J431" s="673"/>
    </row>
    <row r="432" spans="1:10" ht="12.75">
      <c r="A432" s="668" t="s">
        <v>58</v>
      </c>
      <c r="B432" s="668">
        <v>88315</v>
      </c>
      <c r="C432" s="669" t="s">
        <v>743</v>
      </c>
      <c r="D432" s="670" t="s">
        <v>1729</v>
      </c>
      <c r="E432" s="695">
        <v>0.09</v>
      </c>
      <c r="F432" s="705"/>
      <c r="G432" s="672"/>
      <c r="H432" s="673"/>
      <c r="I432" s="673"/>
      <c r="J432" s="673"/>
    </row>
    <row r="433" spans="1:10" ht="12.75">
      <c r="A433" s="668" t="s">
        <v>58</v>
      </c>
      <c r="B433" s="668">
        <v>88251</v>
      </c>
      <c r="C433" s="669" t="s">
        <v>744</v>
      </c>
      <c r="D433" s="670" t="s">
        <v>1729</v>
      </c>
      <c r="E433" s="695">
        <v>0.09</v>
      </c>
      <c r="F433" s="705"/>
      <c r="G433" s="672"/>
      <c r="H433" s="673"/>
      <c r="I433" s="673"/>
      <c r="J433" s="673"/>
    </row>
    <row r="434" spans="1:10" ht="25.5">
      <c r="A434" s="668" t="s">
        <v>58</v>
      </c>
      <c r="B434" s="668">
        <v>4815804</v>
      </c>
      <c r="C434" s="669" t="s">
        <v>2043</v>
      </c>
      <c r="D434" s="703" t="s">
        <v>57</v>
      </c>
      <c r="E434" s="695">
        <v>2</v>
      </c>
      <c r="F434" s="705"/>
      <c r="G434" s="672"/>
      <c r="H434" s="673"/>
      <c r="I434" s="673"/>
      <c r="J434" s="709"/>
    </row>
    <row r="435" spans="1:10" ht="12.75" customHeight="1">
      <c r="A435" s="682"/>
      <c r="B435" s="682"/>
      <c r="C435" s="675" t="s">
        <v>1737</v>
      </c>
      <c r="D435" s="683"/>
      <c r="E435" s="677"/>
      <c r="F435" s="679"/>
      <c r="G435" s="678"/>
      <c r="H435" s="680"/>
      <c r="I435" s="684"/>
      <c r="J435" s="684"/>
    </row>
    <row r="436" spans="1:10" ht="12.75" customHeight="1">
      <c r="A436" s="668" t="s">
        <v>1738</v>
      </c>
      <c r="B436" s="782" t="s">
        <v>1807</v>
      </c>
      <c r="C436" s="783"/>
      <c r="D436" s="785"/>
      <c r="E436" s="785"/>
      <c r="F436" s="783"/>
      <c r="G436" s="783"/>
      <c r="H436" s="783"/>
      <c r="I436" s="783"/>
      <c r="J436" s="784"/>
    </row>
    <row r="437" spans="1:10" ht="15" customHeight="1">
      <c r="A437" s="689"/>
      <c r="B437" s="689"/>
      <c r="C437" s="690"/>
      <c r="D437" s="667"/>
      <c r="E437" s="667"/>
      <c r="F437" s="689"/>
      <c r="G437" s="689"/>
      <c r="H437" s="689"/>
      <c r="I437" s="689"/>
      <c r="J437" s="689"/>
    </row>
    <row r="438" spans="1:10" ht="25.5">
      <c r="A438" s="347" t="s">
        <v>1808</v>
      </c>
      <c r="B438" s="347"/>
      <c r="C438" s="348" t="s">
        <v>2230</v>
      </c>
      <c r="D438" s="347" t="s">
        <v>62</v>
      </c>
      <c r="E438" s="349"/>
      <c r="F438" s="350"/>
      <c r="G438" s="350"/>
      <c r="H438" s="351"/>
      <c r="I438" s="352"/>
      <c r="J438" s="351"/>
    </row>
    <row r="439" spans="1:10" ht="25.5">
      <c r="A439" s="668" t="s">
        <v>1711</v>
      </c>
      <c r="B439" s="668">
        <v>7409</v>
      </c>
      <c r="C439" s="686" t="s">
        <v>2227</v>
      </c>
      <c r="D439" s="668" t="s">
        <v>2228</v>
      </c>
      <c r="E439" s="695">
        <v>4.05</v>
      </c>
      <c r="F439" s="705"/>
      <c r="G439" s="672"/>
      <c r="H439" s="673"/>
      <c r="I439" s="673"/>
      <c r="J439" s="673"/>
    </row>
    <row r="440" spans="1:10" ht="25.5">
      <c r="A440" s="668" t="s">
        <v>1711</v>
      </c>
      <c r="B440" s="668">
        <v>5104</v>
      </c>
      <c r="C440" s="669" t="s">
        <v>3220</v>
      </c>
      <c r="D440" s="670" t="s">
        <v>2228</v>
      </c>
      <c r="E440" s="695">
        <v>4.8999999999999998E-3</v>
      </c>
      <c r="F440" s="705"/>
      <c r="G440" s="672"/>
      <c r="H440" s="673"/>
      <c r="I440" s="673"/>
      <c r="J440" s="673"/>
    </row>
    <row r="441" spans="1:10" ht="12.75">
      <c r="A441" s="668" t="s">
        <v>1711</v>
      </c>
      <c r="B441" s="668">
        <v>5061</v>
      </c>
      <c r="C441" s="669" t="s">
        <v>3212</v>
      </c>
      <c r="D441" s="670" t="s">
        <v>2228</v>
      </c>
      <c r="E441" s="695">
        <v>2.5000000000000001E-2</v>
      </c>
      <c r="F441" s="705"/>
      <c r="G441" s="672"/>
      <c r="H441" s="673"/>
      <c r="I441" s="673"/>
      <c r="J441" s="673"/>
    </row>
    <row r="442" spans="1:10" ht="25.5">
      <c r="A442" s="668" t="s">
        <v>1711</v>
      </c>
      <c r="B442" s="668">
        <v>142</v>
      </c>
      <c r="C442" s="669" t="s">
        <v>3224</v>
      </c>
      <c r="D442" s="670" t="s">
        <v>3225</v>
      </c>
      <c r="E442" s="695">
        <v>0.161</v>
      </c>
      <c r="F442" s="705"/>
      <c r="G442" s="672"/>
      <c r="H442" s="673"/>
      <c r="I442" s="673"/>
      <c r="J442" s="673"/>
    </row>
    <row r="443" spans="1:10" ht="12.75" customHeight="1">
      <c r="A443" s="674"/>
      <c r="B443" s="674"/>
      <c r="C443" s="675" t="s">
        <v>1736</v>
      </c>
      <c r="D443" s="676"/>
      <c r="E443" s="677"/>
      <c r="F443" s="678"/>
      <c r="G443" s="679"/>
      <c r="H443" s="680"/>
      <c r="I443" s="681"/>
      <c r="J443" s="681"/>
    </row>
    <row r="444" spans="1:10" ht="12.75">
      <c r="A444" s="668" t="s">
        <v>58</v>
      </c>
      <c r="B444" s="668">
        <v>88323</v>
      </c>
      <c r="C444" s="669" t="s">
        <v>310</v>
      </c>
      <c r="D444" s="670" t="s">
        <v>1729</v>
      </c>
      <c r="E444" s="695">
        <v>0.53900000000000003</v>
      </c>
      <c r="F444" s="705"/>
      <c r="G444" s="672"/>
      <c r="H444" s="673"/>
      <c r="I444" s="673"/>
      <c r="J444" s="673"/>
    </row>
    <row r="445" spans="1:10" ht="12.75">
      <c r="A445" s="668" t="s">
        <v>58</v>
      </c>
      <c r="B445" s="668">
        <v>88316</v>
      </c>
      <c r="C445" s="669" t="s">
        <v>137</v>
      </c>
      <c r="D445" s="670" t="s">
        <v>1729</v>
      </c>
      <c r="E445" s="695">
        <v>0.63300000000000001</v>
      </c>
      <c r="F445" s="705"/>
      <c r="G445" s="672"/>
      <c r="H445" s="673"/>
      <c r="I445" s="673"/>
      <c r="J445" s="673"/>
    </row>
    <row r="446" spans="1:10" ht="25.5">
      <c r="A446" s="668" t="s">
        <v>58</v>
      </c>
      <c r="B446" s="668">
        <v>93282</v>
      </c>
      <c r="C446" s="669" t="s">
        <v>3269</v>
      </c>
      <c r="D446" s="670" t="s">
        <v>3266</v>
      </c>
      <c r="E446" s="695">
        <v>1.83E-2</v>
      </c>
      <c r="F446" s="705"/>
      <c r="G446" s="672"/>
      <c r="H446" s="673"/>
      <c r="I446" s="673"/>
      <c r="J446" s="673"/>
    </row>
    <row r="447" spans="1:10" ht="25.5">
      <c r="A447" s="668" t="s">
        <v>58</v>
      </c>
      <c r="B447" s="668">
        <v>93281</v>
      </c>
      <c r="C447" s="669" t="s">
        <v>3270</v>
      </c>
      <c r="D447" s="670" t="s">
        <v>3268</v>
      </c>
      <c r="E447" s="695">
        <v>1.32E-2</v>
      </c>
      <c r="F447" s="705"/>
      <c r="G447" s="672"/>
      <c r="H447" s="673"/>
      <c r="I447" s="673"/>
      <c r="J447" s="673"/>
    </row>
    <row r="448" spans="1:10" ht="12.75">
      <c r="A448" s="668" t="s">
        <v>58</v>
      </c>
      <c r="B448" s="668">
        <v>88315</v>
      </c>
      <c r="C448" s="669" t="s">
        <v>743</v>
      </c>
      <c r="D448" s="670" t="s">
        <v>1729</v>
      </c>
      <c r="E448" s="695">
        <v>0.09</v>
      </c>
      <c r="F448" s="705"/>
      <c r="G448" s="672"/>
      <c r="H448" s="673"/>
      <c r="I448" s="673"/>
      <c r="J448" s="673"/>
    </row>
    <row r="449" spans="1:10" ht="12.75">
      <c r="A449" s="668" t="s">
        <v>58</v>
      </c>
      <c r="B449" s="668">
        <v>88251</v>
      </c>
      <c r="C449" s="669" t="s">
        <v>744</v>
      </c>
      <c r="D449" s="670" t="s">
        <v>1729</v>
      </c>
      <c r="E449" s="695">
        <v>0.09</v>
      </c>
      <c r="F449" s="705"/>
      <c r="G449" s="672"/>
      <c r="H449" s="673"/>
      <c r="I449" s="673"/>
      <c r="J449" s="673"/>
    </row>
    <row r="450" spans="1:10" ht="25.5">
      <c r="A450" s="668" t="s">
        <v>58</v>
      </c>
      <c r="B450" s="668">
        <v>4815804</v>
      </c>
      <c r="C450" s="669" t="s">
        <v>2043</v>
      </c>
      <c r="D450" s="703" t="s">
        <v>57</v>
      </c>
      <c r="E450" s="695">
        <v>2</v>
      </c>
      <c r="F450" s="705"/>
      <c r="G450" s="672"/>
      <c r="H450" s="673"/>
      <c r="I450" s="673"/>
      <c r="J450" s="709"/>
    </row>
    <row r="451" spans="1:10" ht="12.75" customHeight="1">
      <c r="A451" s="682"/>
      <c r="B451" s="682"/>
      <c r="C451" s="675" t="s">
        <v>1737</v>
      </c>
      <c r="D451" s="683"/>
      <c r="E451" s="677"/>
      <c r="F451" s="679"/>
      <c r="G451" s="678"/>
      <c r="H451" s="680"/>
      <c r="I451" s="684"/>
      <c r="J451" s="684"/>
    </row>
    <row r="452" spans="1:10" ht="12.75" customHeight="1">
      <c r="A452" s="668" t="s">
        <v>1738</v>
      </c>
      <c r="B452" s="782" t="s">
        <v>1768</v>
      </c>
      <c r="C452" s="783"/>
      <c r="D452" s="785"/>
      <c r="E452" s="785"/>
      <c r="F452" s="783"/>
      <c r="G452" s="783"/>
      <c r="H452" s="783"/>
      <c r="I452" s="783"/>
      <c r="J452" s="784"/>
    </row>
    <row r="453" spans="1:10" ht="15" customHeight="1">
      <c r="A453" s="689"/>
      <c r="B453" s="689"/>
      <c r="C453" s="690"/>
      <c r="D453" s="667"/>
      <c r="E453" s="667"/>
      <c r="F453" s="689"/>
      <c r="G453" s="689"/>
      <c r="H453" s="689"/>
      <c r="I453" s="689"/>
      <c r="J453" s="689"/>
    </row>
    <row r="454" spans="1:10" ht="25.5">
      <c r="A454" s="347" t="s">
        <v>830</v>
      </c>
      <c r="B454" s="347"/>
      <c r="C454" s="348" t="s">
        <v>1809</v>
      </c>
      <c r="D454" s="347" t="s">
        <v>57</v>
      </c>
      <c r="E454" s="349"/>
      <c r="F454" s="350"/>
      <c r="G454" s="350"/>
      <c r="H454" s="351"/>
      <c r="I454" s="352"/>
      <c r="J454" s="351"/>
    </row>
    <row r="455" spans="1:10" ht="12.75">
      <c r="A455" s="668" t="s">
        <v>1788</v>
      </c>
      <c r="B455" s="668" t="s">
        <v>1791</v>
      </c>
      <c r="C455" s="669" t="s">
        <v>2022</v>
      </c>
      <c r="D455" s="670" t="s">
        <v>1831</v>
      </c>
      <c r="E455" s="695">
        <v>1</v>
      </c>
      <c r="F455" s="705"/>
      <c r="G455" s="672"/>
      <c r="H455" s="673"/>
      <c r="I455" s="673"/>
      <c r="J455" s="673"/>
    </row>
    <row r="456" spans="1:10" ht="12.75">
      <c r="A456" s="668" t="s">
        <v>1788</v>
      </c>
      <c r="B456" s="668" t="s">
        <v>1792</v>
      </c>
      <c r="C456" s="669" t="s">
        <v>2023</v>
      </c>
      <c r="D456" s="670" t="s">
        <v>1831</v>
      </c>
      <c r="E456" s="695">
        <v>4</v>
      </c>
      <c r="F456" s="705"/>
      <c r="G456" s="672"/>
      <c r="H456" s="673"/>
      <c r="I456" s="673"/>
      <c r="J456" s="673"/>
    </row>
    <row r="457" spans="1:10" ht="12.75" customHeight="1">
      <c r="A457" s="674"/>
      <c r="B457" s="674"/>
      <c r="C457" s="675" t="s">
        <v>1736</v>
      </c>
      <c r="D457" s="676"/>
      <c r="E457" s="677"/>
      <c r="F457" s="678"/>
      <c r="G457" s="679"/>
      <c r="H457" s="680"/>
      <c r="I457" s="681"/>
      <c r="J457" s="681"/>
    </row>
    <row r="458" spans="1:10" ht="12.75">
      <c r="A458" s="668" t="s">
        <v>58</v>
      </c>
      <c r="B458" s="668">
        <v>88264</v>
      </c>
      <c r="C458" s="669" t="s">
        <v>145</v>
      </c>
      <c r="D458" s="670" t="s">
        <v>1729</v>
      </c>
      <c r="E458" s="695">
        <v>1.5233000000000001</v>
      </c>
      <c r="F458" s="705"/>
      <c r="G458" s="672"/>
      <c r="H458" s="673"/>
      <c r="I458" s="673"/>
      <c r="J458" s="673"/>
    </row>
    <row r="459" spans="1:10" ht="12.75">
      <c r="A459" s="668" t="s">
        <v>58</v>
      </c>
      <c r="B459" s="668">
        <v>88247</v>
      </c>
      <c r="C459" s="669" t="s">
        <v>146</v>
      </c>
      <c r="D459" s="670" t="s">
        <v>1729</v>
      </c>
      <c r="E459" s="695">
        <v>1.5233000000000001</v>
      </c>
      <c r="F459" s="705"/>
      <c r="G459" s="672"/>
      <c r="H459" s="673"/>
      <c r="I459" s="673"/>
      <c r="J459" s="673"/>
    </row>
    <row r="460" spans="1:10" ht="12.75" customHeight="1">
      <c r="A460" s="682"/>
      <c r="B460" s="682"/>
      <c r="C460" s="675" t="s">
        <v>1737</v>
      </c>
      <c r="D460" s="683"/>
      <c r="E460" s="677"/>
      <c r="F460" s="679"/>
      <c r="G460" s="678"/>
      <c r="H460" s="680"/>
      <c r="I460" s="684"/>
      <c r="J460" s="684"/>
    </row>
    <row r="461" spans="1:10" ht="12.75" customHeight="1">
      <c r="A461" s="668" t="s">
        <v>1738</v>
      </c>
      <c r="B461" s="782" t="s">
        <v>1784</v>
      </c>
      <c r="C461" s="783"/>
      <c r="D461" s="785"/>
      <c r="E461" s="785"/>
      <c r="F461" s="783"/>
      <c r="G461" s="783"/>
      <c r="H461" s="783"/>
      <c r="I461" s="783"/>
      <c r="J461" s="784"/>
    </row>
    <row r="462" spans="1:10" ht="15" customHeight="1">
      <c r="A462" s="689"/>
      <c r="B462" s="689"/>
      <c r="C462" s="690"/>
      <c r="D462" s="667"/>
      <c r="E462" s="667"/>
      <c r="F462" s="689"/>
      <c r="G462" s="689"/>
      <c r="H462" s="689"/>
      <c r="I462" s="689"/>
      <c r="J462" s="689"/>
    </row>
    <row r="463" spans="1:10" ht="25.5">
      <c r="A463" s="347" t="s">
        <v>949</v>
      </c>
      <c r="B463" s="347"/>
      <c r="C463" s="348" t="s">
        <v>1811</v>
      </c>
      <c r="D463" s="347" t="s">
        <v>57</v>
      </c>
      <c r="E463" s="349"/>
      <c r="F463" s="350"/>
      <c r="G463" s="350"/>
      <c r="H463" s="351"/>
      <c r="I463" s="352"/>
      <c r="J463" s="351"/>
    </row>
    <row r="464" spans="1:10" ht="25.5">
      <c r="A464" s="668" t="s">
        <v>1788</v>
      </c>
      <c r="B464" s="668" t="s">
        <v>1743</v>
      </c>
      <c r="C464" s="669" t="s">
        <v>1997</v>
      </c>
      <c r="D464" s="670" t="s">
        <v>57</v>
      </c>
      <c r="E464" s="695">
        <v>1</v>
      </c>
      <c r="F464" s="705"/>
      <c r="G464" s="672"/>
      <c r="H464" s="673"/>
      <c r="I464" s="673"/>
      <c r="J464" s="673"/>
    </row>
    <row r="465" spans="1:10" ht="12.75">
      <c r="A465" s="668" t="s">
        <v>1711</v>
      </c>
      <c r="B465" s="668">
        <v>39386</v>
      </c>
      <c r="C465" s="669" t="s">
        <v>3179</v>
      </c>
      <c r="D465" s="670" t="s">
        <v>57</v>
      </c>
      <c r="E465" s="695">
        <v>2</v>
      </c>
      <c r="F465" s="705"/>
      <c r="G465" s="672"/>
      <c r="H465" s="673"/>
      <c r="I465" s="673"/>
      <c r="J465" s="673"/>
    </row>
    <row r="466" spans="1:10" ht="12.75" customHeight="1">
      <c r="A466" s="674"/>
      <c r="B466" s="674"/>
      <c r="C466" s="675" t="s">
        <v>1736</v>
      </c>
      <c r="D466" s="676"/>
      <c r="E466" s="677"/>
      <c r="F466" s="678"/>
      <c r="G466" s="679"/>
      <c r="H466" s="680"/>
      <c r="I466" s="681"/>
      <c r="J466" s="681"/>
    </row>
    <row r="467" spans="1:10" ht="12.75">
      <c r="A467" s="668" t="s">
        <v>58</v>
      </c>
      <c r="B467" s="668">
        <v>88264</v>
      </c>
      <c r="C467" s="669" t="s">
        <v>145</v>
      </c>
      <c r="D467" s="670" t="s">
        <v>1729</v>
      </c>
      <c r="E467" s="695">
        <v>0.53879999999999995</v>
      </c>
      <c r="F467" s="705"/>
      <c r="G467" s="672"/>
      <c r="H467" s="673"/>
      <c r="I467" s="673"/>
      <c r="J467" s="673"/>
    </row>
    <row r="468" spans="1:10" ht="12.75">
      <c r="A468" s="668" t="s">
        <v>58</v>
      </c>
      <c r="B468" s="668">
        <v>88247</v>
      </c>
      <c r="C468" s="669" t="s">
        <v>146</v>
      </c>
      <c r="D468" s="670" t="s">
        <v>1729</v>
      </c>
      <c r="E468" s="695">
        <v>0.16839999999999999</v>
      </c>
      <c r="F468" s="705"/>
      <c r="G468" s="672"/>
      <c r="H468" s="673"/>
      <c r="I468" s="673"/>
      <c r="J468" s="673"/>
    </row>
    <row r="469" spans="1:10" ht="12.75" customHeight="1">
      <c r="A469" s="682"/>
      <c r="B469" s="682"/>
      <c r="C469" s="675" t="s">
        <v>1737</v>
      </c>
      <c r="D469" s="683"/>
      <c r="E469" s="677"/>
      <c r="F469" s="679"/>
      <c r="G469" s="678"/>
      <c r="H469" s="680"/>
      <c r="I469" s="684"/>
      <c r="J469" s="684"/>
    </row>
    <row r="470" spans="1:10" ht="12.75" customHeight="1">
      <c r="A470" s="668" t="s">
        <v>1738</v>
      </c>
      <c r="B470" s="782" t="s">
        <v>1789</v>
      </c>
      <c r="C470" s="783"/>
      <c r="D470" s="785"/>
      <c r="E470" s="785"/>
      <c r="F470" s="783"/>
      <c r="G470" s="783"/>
      <c r="H470" s="783"/>
      <c r="I470" s="783"/>
      <c r="J470" s="784"/>
    </row>
    <row r="471" spans="1:10" ht="15" customHeight="1">
      <c r="A471" s="689"/>
      <c r="B471" s="689"/>
      <c r="C471" s="690"/>
      <c r="D471" s="667"/>
      <c r="E471" s="667"/>
      <c r="F471" s="689"/>
      <c r="G471" s="689"/>
      <c r="H471" s="689"/>
      <c r="I471" s="689"/>
      <c r="J471" s="689"/>
    </row>
    <row r="472" spans="1:10" ht="12.75">
      <c r="A472" s="347" t="s">
        <v>1812</v>
      </c>
      <c r="B472" s="347"/>
      <c r="C472" s="348" t="s">
        <v>1813</v>
      </c>
      <c r="D472" s="353" t="s">
        <v>57</v>
      </c>
      <c r="E472" s="349"/>
      <c r="F472" s="350"/>
      <c r="G472" s="350"/>
      <c r="H472" s="351"/>
      <c r="I472" s="352"/>
      <c r="J472" s="351"/>
    </row>
    <row r="473" spans="1:10" ht="12.75">
      <c r="A473" s="668" t="s">
        <v>1711</v>
      </c>
      <c r="B473" s="668">
        <v>8782</v>
      </c>
      <c r="C473" s="669" t="s">
        <v>1999</v>
      </c>
      <c r="D473" s="670" t="s">
        <v>57</v>
      </c>
      <c r="E473" s="695">
        <v>1</v>
      </c>
      <c r="F473" s="705"/>
      <c r="G473" s="672"/>
      <c r="H473" s="673"/>
      <c r="I473" s="673"/>
      <c r="J473" s="673"/>
    </row>
    <row r="474" spans="1:10" ht="12.75" customHeight="1">
      <c r="A474" s="674"/>
      <c r="B474" s="674"/>
      <c r="C474" s="675" t="s">
        <v>1736</v>
      </c>
      <c r="D474" s="676"/>
      <c r="E474" s="677"/>
      <c r="F474" s="678"/>
      <c r="G474" s="679"/>
      <c r="H474" s="680"/>
      <c r="I474" s="681"/>
      <c r="J474" s="681"/>
    </row>
    <row r="475" spans="1:10" ht="12.75">
      <c r="A475" s="668" t="s">
        <v>58</v>
      </c>
      <c r="B475" s="668">
        <v>88264</v>
      </c>
      <c r="C475" s="669" t="s">
        <v>145</v>
      </c>
      <c r="D475" s="670" t="s">
        <v>1729</v>
      </c>
      <c r="E475" s="695">
        <v>1.0259</v>
      </c>
      <c r="F475" s="705"/>
      <c r="G475" s="672"/>
      <c r="H475" s="673"/>
      <c r="I475" s="673"/>
      <c r="J475" s="673"/>
    </row>
    <row r="476" spans="1:10" ht="12.75">
      <c r="A476" s="668" t="s">
        <v>58</v>
      </c>
      <c r="B476" s="668">
        <v>88247</v>
      </c>
      <c r="C476" s="669" t="s">
        <v>146</v>
      </c>
      <c r="D476" s="670" t="s">
        <v>1729</v>
      </c>
      <c r="E476" s="695">
        <v>1.0259</v>
      </c>
      <c r="F476" s="705"/>
      <c r="G476" s="672"/>
      <c r="H476" s="673"/>
      <c r="I476" s="673"/>
      <c r="J476" s="673"/>
    </row>
    <row r="477" spans="1:10" ht="12.75" customHeight="1">
      <c r="A477" s="682"/>
      <c r="B477" s="682"/>
      <c r="C477" s="675" t="s">
        <v>1737</v>
      </c>
      <c r="D477" s="683"/>
      <c r="E477" s="677"/>
      <c r="F477" s="679"/>
      <c r="G477" s="678"/>
      <c r="H477" s="680"/>
      <c r="I477" s="684"/>
      <c r="J477" s="684"/>
    </row>
    <row r="478" spans="1:10" ht="12.75" customHeight="1">
      <c r="A478" s="668" t="s">
        <v>1738</v>
      </c>
      <c r="B478" s="782" t="s">
        <v>1814</v>
      </c>
      <c r="C478" s="783"/>
      <c r="D478" s="785"/>
      <c r="E478" s="785"/>
      <c r="F478" s="783"/>
      <c r="G478" s="783"/>
      <c r="H478" s="783"/>
      <c r="I478" s="783"/>
      <c r="J478" s="784"/>
    </row>
    <row r="479" spans="1:10" ht="15" customHeight="1">
      <c r="A479" s="689"/>
      <c r="B479" s="689"/>
      <c r="C479" s="690"/>
      <c r="D479" s="667"/>
      <c r="E479" s="667"/>
      <c r="F479" s="689"/>
      <c r="G479" s="689"/>
      <c r="H479" s="689"/>
      <c r="I479" s="689"/>
      <c r="J479" s="689"/>
    </row>
    <row r="480" spans="1:10" ht="12.75">
      <c r="A480" s="347" t="s">
        <v>1537</v>
      </c>
      <c r="B480" s="347"/>
      <c r="C480" s="348" t="s">
        <v>1815</v>
      </c>
      <c r="D480" s="353" t="s">
        <v>57</v>
      </c>
      <c r="E480" s="349"/>
      <c r="F480" s="350"/>
      <c r="G480" s="350"/>
      <c r="H480" s="351"/>
      <c r="I480" s="352"/>
      <c r="J480" s="351"/>
    </row>
    <row r="481" spans="1:10" ht="12.75">
      <c r="A481" s="668" t="s">
        <v>1711</v>
      </c>
      <c r="B481" s="668">
        <v>13510</v>
      </c>
      <c r="C481" s="669" t="s">
        <v>1998</v>
      </c>
      <c r="D481" s="670" t="s">
        <v>57</v>
      </c>
      <c r="E481" s="695">
        <v>1</v>
      </c>
      <c r="F481" s="705"/>
      <c r="G481" s="672"/>
      <c r="H481" s="673"/>
      <c r="I481" s="673"/>
      <c r="J481" s="673"/>
    </row>
    <row r="482" spans="1:10" ht="25.5">
      <c r="A482" s="668" t="s">
        <v>1711</v>
      </c>
      <c r="B482" s="668">
        <v>39606</v>
      </c>
      <c r="C482" s="669" t="s">
        <v>3200</v>
      </c>
      <c r="D482" s="670" t="s">
        <v>57</v>
      </c>
      <c r="E482" s="695">
        <v>24</v>
      </c>
      <c r="F482" s="705"/>
      <c r="G482" s="672"/>
      <c r="H482" s="673"/>
      <c r="I482" s="673"/>
      <c r="J482" s="673"/>
    </row>
    <row r="483" spans="1:10" ht="12.75" customHeight="1">
      <c r="A483" s="674"/>
      <c r="B483" s="674"/>
      <c r="C483" s="675" t="s">
        <v>1736</v>
      </c>
      <c r="D483" s="676"/>
      <c r="E483" s="677"/>
      <c r="F483" s="678"/>
      <c r="G483" s="679"/>
      <c r="H483" s="680"/>
      <c r="I483" s="681"/>
      <c r="J483" s="681"/>
    </row>
    <row r="484" spans="1:10" ht="12.75">
      <c r="A484" s="668" t="s">
        <v>58</v>
      </c>
      <c r="B484" s="668">
        <v>88264</v>
      </c>
      <c r="C484" s="669" t="s">
        <v>145</v>
      </c>
      <c r="D484" s="670" t="s">
        <v>1729</v>
      </c>
      <c r="E484" s="695">
        <v>1.0259</v>
      </c>
      <c r="F484" s="705"/>
      <c r="G484" s="672"/>
      <c r="H484" s="673"/>
      <c r="I484" s="673"/>
      <c r="J484" s="673"/>
    </row>
    <row r="485" spans="1:10" ht="12.75">
      <c r="A485" s="668" t="s">
        <v>58</v>
      </c>
      <c r="B485" s="668">
        <v>88247</v>
      </c>
      <c r="C485" s="669" t="s">
        <v>146</v>
      </c>
      <c r="D485" s="670" t="s">
        <v>1729</v>
      </c>
      <c r="E485" s="695">
        <v>1.0259</v>
      </c>
      <c r="F485" s="705"/>
      <c r="G485" s="672"/>
      <c r="H485" s="673"/>
      <c r="I485" s="673"/>
      <c r="J485" s="673"/>
    </row>
    <row r="486" spans="1:10" ht="12.75" customHeight="1">
      <c r="A486" s="682"/>
      <c r="B486" s="682"/>
      <c r="C486" s="675" t="s">
        <v>1737</v>
      </c>
      <c r="D486" s="683"/>
      <c r="E486" s="677"/>
      <c r="F486" s="679"/>
      <c r="G486" s="678"/>
      <c r="H486" s="680"/>
      <c r="I486" s="684"/>
      <c r="J486" s="684"/>
    </row>
    <row r="487" spans="1:10" ht="12.75" customHeight="1">
      <c r="A487" s="668" t="s">
        <v>1738</v>
      </c>
      <c r="B487" s="782" t="s">
        <v>1814</v>
      </c>
      <c r="C487" s="783"/>
      <c r="D487" s="785"/>
      <c r="E487" s="785"/>
      <c r="F487" s="783"/>
      <c r="G487" s="783"/>
      <c r="H487" s="783"/>
      <c r="I487" s="783"/>
      <c r="J487" s="784"/>
    </row>
    <row r="488" spans="1:10" ht="15" customHeight="1">
      <c r="A488" s="689"/>
      <c r="B488" s="689"/>
      <c r="C488" s="690"/>
      <c r="D488" s="667"/>
      <c r="E488" s="667"/>
      <c r="F488" s="689"/>
      <c r="G488" s="689"/>
      <c r="H488" s="689"/>
      <c r="I488" s="689"/>
      <c r="J488" s="689"/>
    </row>
    <row r="489" spans="1:10" ht="12.75">
      <c r="A489" s="347" t="s">
        <v>1540</v>
      </c>
      <c r="B489" s="347"/>
      <c r="C489" s="348" t="s">
        <v>1816</v>
      </c>
      <c r="D489" s="353" t="s">
        <v>57</v>
      </c>
      <c r="E489" s="349"/>
      <c r="F489" s="350"/>
      <c r="G489" s="350"/>
      <c r="H489" s="351"/>
      <c r="I489" s="352"/>
      <c r="J489" s="351"/>
    </row>
    <row r="490" spans="1:10" ht="12.75">
      <c r="A490" s="668" t="s">
        <v>1711</v>
      </c>
      <c r="B490" s="668" t="s">
        <v>1817</v>
      </c>
      <c r="C490" s="669" t="s">
        <v>2000</v>
      </c>
      <c r="D490" s="670" t="s">
        <v>57</v>
      </c>
      <c r="E490" s="695">
        <v>1</v>
      </c>
      <c r="F490" s="705"/>
      <c r="G490" s="672"/>
      <c r="H490" s="673"/>
      <c r="I490" s="673"/>
      <c r="J490" s="673"/>
    </row>
    <row r="491" spans="1:10" ht="25.5">
      <c r="A491" s="668" t="s">
        <v>1711</v>
      </c>
      <c r="B491" s="668">
        <v>39606</v>
      </c>
      <c r="C491" s="669" t="s">
        <v>3200</v>
      </c>
      <c r="D491" s="670" t="s">
        <v>57</v>
      </c>
      <c r="E491" s="695">
        <v>48</v>
      </c>
      <c r="F491" s="705"/>
      <c r="G491" s="672"/>
      <c r="H491" s="673"/>
      <c r="I491" s="673"/>
      <c r="J491" s="673"/>
    </row>
    <row r="492" spans="1:10" ht="12.75" customHeight="1">
      <c r="A492" s="674"/>
      <c r="B492" s="674"/>
      <c r="C492" s="675" t="s">
        <v>1736</v>
      </c>
      <c r="D492" s="676"/>
      <c r="E492" s="677"/>
      <c r="F492" s="678"/>
      <c r="G492" s="679"/>
      <c r="H492" s="680"/>
      <c r="I492" s="681"/>
      <c r="J492" s="681"/>
    </row>
    <row r="493" spans="1:10" ht="12.75">
      <c r="A493" s="668" t="s">
        <v>58</v>
      </c>
      <c r="B493" s="668">
        <v>88264</v>
      </c>
      <c r="C493" s="669" t="s">
        <v>145</v>
      </c>
      <c r="D493" s="670" t="s">
        <v>1729</v>
      </c>
      <c r="E493" s="695">
        <v>1.0259</v>
      </c>
      <c r="F493" s="705"/>
      <c r="G493" s="672"/>
      <c r="H493" s="673"/>
      <c r="I493" s="673"/>
      <c r="J493" s="673"/>
    </row>
    <row r="494" spans="1:10" ht="12.75">
      <c r="A494" s="668" t="s">
        <v>58</v>
      </c>
      <c r="B494" s="668">
        <v>88247</v>
      </c>
      <c r="C494" s="669" t="s">
        <v>146</v>
      </c>
      <c r="D494" s="670" t="s">
        <v>1729</v>
      </c>
      <c r="E494" s="695">
        <v>1.0259</v>
      </c>
      <c r="F494" s="705"/>
      <c r="G494" s="672"/>
      <c r="H494" s="673"/>
      <c r="I494" s="673"/>
      <c r="J494" s="673"/>
    </row>
    <row r="495" spans="1:10" ht="12.75" customHeight="1">
      <c r="A495" s="682"/>
      <c r="B495" s="682"/>
      <c r="C495" s="675" t="s">
        <v>1737</v>
      </c>
      <c r="D495" s="683"/>
      <c r="E495" s="677"/>
      <c r="F495" s="679"/>
      <c r="G495" s="678"/>
      <c r="H495" s="680"/>
      <c r="I495" s="684"/>
      <c r="J495" s="684"/>
    </row>
    <row r="496" spans="1:10" ht="12.75" customHeight="1">
      <c r="A496" s="668" t="s">
        <v>1738</v>
      </c>
      <c r="B496" s="782" t="s">
        <v>1814</v>
      </c>
      <c r="C496" s="783"/>
      <c r="D496" s="785"/>
      <c r="E496" s="785"/>
      <c r="F496" s="783"/>
      <c r="G496" s="783"/>
      <c r="H496" s="783"/>
      <c r="I496" s="783"/>
      <c r="J496" s="784"/>
    </row>
    <row r="497" spans="1:10" ht="15" customHeight="1">
      <c r="A497" s="689"/>
      <c r="B497" s="689"/>
      <c r="C497" s="690"/>
      <c r="D497" s="667"/>
      <c r="E497" s="667"/>
      <c r="F497" s="689"/>
      <c r="G497" s="689"/>
      <c r="H497" s="689"/>
      <c r="I497" s="689"/>
      <c r="J497" s="689"/>
    </row>
    <row r="498" spans="1:10" ht="12.75">
      <c r="A498" s="347" t="s">
        <v>1819</v>
      </c>
      <c r="B498" s="347"/>
      <c r="C498" s="354" t="s">
        <v>2001</v>
      </c>
      <c r="D498" s="353" t="s">
        <v>57</v>
      </c>
      <c r="E498" s="349"/>
      <c r="F498" s="350"/>
      <c r="G498" s="350"/>
      <c r="H498" s="351"/>
      <c r="I498" s="352"/>
      <c r="J498" s="351"/>
    </row>
    <row r="499" spans="1:10" ht="12.75">
      <c r="A499" s="668" t="s">
        <v>1711</v>
      </c>
      <c r="B499" s="668" t="s">
        <v>1820</v>
      </c>
      <c r="C499" s="669" t="s">
        <v>2001</v>
      </c>
      <c r="D499" s="670" t="s">
        <v>57</v>
      </c>
      <c r="E499" s="695">
        <v>1</v>
      </c>
      <c r="F499" s="705"/>
      <c r="G499" s="672"/>
      <c r="H499" s="673"/>
      <c r="I499" s="673"/>
      <c r="J499" s="673"/>
    </row>
    <row r="500" spans="1:10" ht="25.5">
      <c r="A500" s="668" t="s">
        <v>1711</v>
      </c>
      <c r="B500" s="668">
        <v>11059</v>
      </c>
      <c r="C500" s="669" t="s">
        <v>3198</v>
      </c>
      <c r="D500" s="670" t="s">
        <v>57</v>
      </c>
      <c r="E500" s="695">
        <v>16.8</v>
      </c>
      <c r="F500" s="705"/>
      <c r="G500" s="672"/>
      <c r="H500" s="673"/>
      <c r="I500" s="673"/>
      <c r="J500" s="673"/>
    </row>
    <row r="501" spans="1:10" ht="12.75">
      <c r="A501" s="668" t="s">
        <v>1711</v>
      </c>
      <c r="B501" s="668">
        <v>39997</v>
      </c>
      <c r="C501" s="669" t="s">
        <v>3206</v>
      </c>
      <c r="D501" s="670" t="s">
        <v>57</v>
      </c>
      <c r="E501" s="695">
        <v>16.8</v>
      </c>
      <c r="F501" s="705"/>
      <c r="G501" s="672"/>
      <c r="H501" s="673"/>
      <c r="I501" s="673"/>
      <c r="J501" s="673"/>
    </row>
    <row r="502" spans="1:10" ht="25.5">
      <c r="A502" s="668" t="s">
        <v>1711</v>
      </c>
      <c r="B502" s="668">
        <v>13348</v>
      </c>
      <c r="C502" s="669" t="s">
        <v>3104</v>
      </c>
      <c r="D502" s="670" t="s">
        <v>57</v>
      </c>
      <c r="E502" s="695">
        <v>33.6</v>
      </c>
      <c r="F502" s="705"/>
      <c r="G502" s="672"/>
      <c r="H502" s="673"/>
      <c r="I502" s="673"/>
      <c r="J502" s="673"/>
    </row>
    <row r="503" spans="1:10" ht="12.75" customHeight="1">
      <c r="A503" s="674"/>
      <c r="B503" s="674"/>
      <c r="C503" s="675" t="s">
        <v>1736</v>
      </c>
      <c r="D503" s="676"/>
      <c r="E503" s="677"/>
      <c r="F503" s="678"/>
      <c r="G503" s="679"/>
      <c r="H503" s="680"/>
      <c r="I503" s="681"/>
      <c r="J503" s="681"/>
    </row>
    <row r="504" spans="1:10" ht="12.75">
      <c r="A504" s="668" t="s">
        <v>58</v>
      </c>
      <c r="B504" s="668">
        <v>88264</v>
      </c>
      <c r="C504" s="669" t="s">
        <v>145</v>
      </c>
      <c r="D504" s="670" t="s">
        <v>1729</v>
      </c>
      <c r="E504" s="695">
        <v>0.28179999999999999</v>
      </c>
      <c r="F504" s="705"/>
      <c r="G504" s="672"/>
      <c r="H504" s="673"/>
      <c r="I504" s="673"/>
      <c r="J504" s="673"/>
    </row>
    <row r="505" spans="1:10" ht="12.75">
      <c r="A505" s="668" t="s">
        <v>58</v>
      </c>
      <c r="B505" s="668">
        <v>88247</v>
      </c>
      <c r="C505" s="669" t="s">
        <v>146</v>
      </c>
      <c r="D505" s="670" t="s">
        <v>1729</v>
      </c>
      <c r="E505" s="695">
        <v>0.28179999999999999</v>
      </c>
      <c r="F505" s="705"/>
      <c r="G505" s="672"/>
      <c r="H505" s="673"/>
      <c r="I505" s="673"/>
      <c r="J505" s="673"/>
    </row>
    <row r="506" spans="1:10" ht="12.75" customHeight="1">
      <c r="A506" s="682"/>
      <c r="B506" s="682"/>
      <c r="C506" s="675" t="s">
        <v>1737</v>
      </c>
      <c r="D506" s="683"/>
      <c r="E506" s="677"/>
      <c r="F506" s="679"/>
      <c r="G506" s="678"/>
      <c r="H506" s="680"/>
      <c r="I506" s="684"/>
      <c r="J506" s="684"/>
    </row>
    <row r="507" spans="1:10" ht="12.75" customHeight="1">
      <c r="A507" s="668" t="s">
        <v>1738</v>
      </c>
      <c r="B507" s="782" t="s">
        <v>1818</v>
      </c>
      <c r="C507" s="783"/>
      <c r="D507" s="785"/>
      <c r="E507" s="785"/>
      <c r="F507" s="783"/>
      <c r="G507" s="783"/>
      <c r="H507" s="783"/>
      <c r="I507" s="783"/>
      <c r="J507" s="784"/>
    </row>
    <row r="508" spans="1:10" ht="15" customHeight="1">
      <c r="A508" s="689"/>
      <c r="B508" s="689"/>
      <c r="C508" s="690"/>
      <c r="D508" s="667"/>
      <c r="E508" s="667"/>
      <c r="F508" s="689"/>
      <c r="G508" s="689"/>
      <c r="H508" s="689"/>
      <c r="I508" s="689"/>
      <c r="J508" s="689"/>
    </row>
    <row r="509" spans="1:10" ht="12.75">
      <c r="A509" s="347" t="s">
        <v>789</v>
      </c>
      <c r="B509" s="347"/>
      <c r="C509" s="348" t="s">
        <v>1821</v>
      </c>
      <c r="D509" s="347" t="s">
        <v>62</v>
      </c>
      <c r="E509" s="349"/>
      <c r="F509" s="350"/>
      <c r="G509" s="350"/>
      <c r="H509" s="351"/>
      <c r="I509" s="352"/>
      <c r="J509" s="351"/>
    </row>
    <row r="510" spans="1:10" ht="12.75">
      <c r="A510" s="668" t="s">
        <v>1711</v>
      </c>
      <c r="B510" s="668">
        <v>7258</v>
      </c>
      <c r="C510" s="669" t="s">
        <v>3239</v>
      </c>
      <c r="D510" s="670" t="s">
        <v>57</v>
      </c>
      <c r="E510" s="695">
        <v>105</v>
      </c>
      <c r="F510" s="705"/>
      <c r="G510" s="672"/>
      <c r="H510" s="673"/>
      <c r="I510" s="673"/>
      <c r="J510" s="673"/>
    </row>
    <row r="511" spans="1:10" ht="25.5">
      <c r="A511" s="668" t="s">
        <v>58</v>
      </c>
      <c r="B511" s="668">
        <v>103003</v>
      </c>
      <c r="C511" s="669" t="s">
        <v>3260</v>
      </c>
      <c r="D511" s="670" t="s">
        <v>57</v>
      </c>
      <c r="E511" s="695">
        <v>1</v>
      </c>
      <c r="F511" s="705"/>
      <c r="G511" s="672"/>
      <c r="H511" s="673"/>
      <c r="I511" s="673"/>
      <c r="J511" s="673"/>
    </row>
    <row r="512" spans="1:10" ht="25.5">
      <c r="A512" s="668" t="s">
        <v>1711</v>
      </c>
      <c r="B512" s="668">
        <v>6193</v>
      </c>
      <c r="C512" s="669" t="s">
        <v>3229</v>
      </c>
      <c r="D512" s="670" t="s">
        <v>62</v>
      </c>
      <c r="E512" s="695">
        <v>0.2898</v>
      </c>
      <c r="F512" s="705"/>
      <c r="G512" s="672"/>
      <c r="H512" s="673"/>
      <c r="I512" s="673"/>
      <c r="J512" s="673"/>
    </row>
    <row r="513" spans="1:10" ht="12.75">
      <c r="A513" s="668" t="s">
        <v>1711</v>
      </c>
      <c r="B513" s="668">
        <v>5069</v>
      </c>
      <c r="C513" s="669" t="s">
        <v>3211</v>
      </c>
      <c r="D513" s="670" t="s">
        <v>2228</v>
      </c>
      <c r="E513" s="695">
        <v>8.2000000000000007E-3</v>
      </c>
      <c r="F513" s="705"/>
      <c r="G513" s="672"/>
      <c r="H513" s="673"/>
      <c r="I513" s="673"/>
      <c r="J513" s="673"/>
    </row>
    <row r="514" spans="1:10" ht="12.75">
      <c r="A514" s="668" t="s">
        <v>1711</v>
      </c>
      <c r="B514" s="668">
        <v>4517</v>
      </c>
      <c r="C514" s="669" t="s">
        <v>3222</v>
      </c>
      <c r="D514" s="670" t="s">
        <v>62</v>
      </c>
      <c r="E514" s="695">
        <v>9.2399999999999996E-2</v>
      </c>
      <c r="F514" s="705"/>
      <c r="G514" s="672"/>
      <c r="H514" s="673"/>
      <c r="I514" s="673"/>
      <c r="J514" s="673"/>
    </row>
    <row r="515" spans="1:10" ht="12.75">
      <c r="A515" s="668" t="s">
        <v>1711</v>
      </c>
      <c r="B515" s="668">
        <v>4491</v>
      </c>
      <c r="C515" s="669" t="s">
        <v>3204</v>
      </c>
      <c r="D515" s="670" t="s">
        <v>62</v>
      </c>
      <c r="E515" s="695">
        <v>7.7700000000000005E-2</v>
      </c>
      <c r="F515" s="705"/>
      <c r="G515" s="672"/>
      <c r="H515" s="673"/>
      <c r="I515" s="673"/>
      <c r="J515" s="673"/>
    </row>
    <row r="516" spans="1:10" ht="25.5">
      <c r="A516" s="668" t="s">
        <v>1711</v>
      </c>
      <c r="B516" s="668">
        <v>2692</v>
      </c>
      <c r="C516" s="669" t="s">
        <v>3150</v>
      </c>
      <c r="D516" s="670" t="s">
        <v>3102</v>
      </c>
      <c r="E516" s="695">
        <v>3.5500000000000002E-3</v>
      </c>
      <c r="F516" s="705"/>
      <c r="G516" s="672"/>
      <c r="H516" s="673"/>
      <c r="I516" s="673"/>
      <c r="J516" s="673"/>
    </row>
    <row r="517" spans="1:10" ht="12.75" customHeight="1">
      <c r="A517" s="674"/>
      <c r="B517" s="674"/>
      <c r="C517" s="675" t="s">
        <v>1736</v>
      </c>
      <c r="D517" s="676"/>
      <c r="E517" s="677"/>
      <c r="F517" s="678"/>
      <c r="G517" s="679"/>
      <c r="H517" s="680"/>
      <c r="I517" s="681"/>
      <c r="J517" s="681"/>
    </row>
    <row r="518" spans="1:10" ht="25.5">
      <c r="A518" s="668" t="s">
        <v>58</v>
      </c>
      <c r="B518" s="668">
        <v>101616</v>
      </c>
      <c r="C518" s="669" t="s">
        <v>3288</v>
      </c>
      <c r="D518" s="670" t="s">
        <v>330</v>
      </c>
      <c r="E518" s="695">
        <v>0.25</v>
      </c>
      <c r="F518" s="705"/>
      <c r="G518" s="672"/>
      <c r="H518" s="673"/>
      <c r="I518" s="673"/>
      <c r="J518" s="673"/>
    </row>
    <row r="519" spans="1:10" ht="25.5">
      <c r="A519" s="668" t="s">
        <v>58</v>
      </c>
      <c r="B519" s="668">
        <v>96536</v>
      </c>
      <c r="C519" s="669" t="s">
        <v>3313</v>
      </c>
      <c r="D519" s="670" t="s">
        <v>330</v>
      </c>
      <c r="E519" s="695">
        <v>0.34</v>
      </c>
      <c r="F519" s="705"/>
      <c r="G519" s="672"/>
      <c r="H519" s="673"/>
      <c r="I519" s="673"/>
      <c r="J519" s="673"/>
    </row>
    <row r="520" spans="1:10" ht="25.5">
      <c r="A520" s="668" t="s">
        <v>58</v>
      </c>
      <c r="B520" s="668">
        <v>94970</v>
      </c>
      <c r="C520" s="669" t="s">
        <v>3440</v>
      </c>
      <c r="D520" s="670" t="s">
        <v>3103</v>
      </c>
      <c r="E520" s="695">
        <v>0.114</v>
      </c>
      <c r="F520" s="705"/>
      <c r="G520" s="672"/>
      <c r="H520" s="673"/>
      <c r="I520" s="673"/>
      <c r="J520" s="673"/>
    </row>
    <row r="521" spans="1:10" ht="12.75">
      <c r="A521" s="668" t="s">
        <v>58</v>
      </c>
      <c r="B521" s="668">
        <v>89998</v>
      </c>
      <c r="C521" s="669" t="s">
        <v>3314</v>
      </c>
      <c r="D521" s="670" t="s">
        <v>2228</v>
      </c>
      <c r="E521" s="695">
        <v>1.0488999999999999</v>
      </c>
      <c r="F521" s="705"/>
      <c r="G521" s="672"/>
      <c r="H521" s="673"/>
      <c r="I521" s="673"/>
      <c r="J521" s="673"/>
    </row>
    <row r="522" spans="1:10" ht="25.5">
      <c r="A522" s="668" t="s">
        <v>58</v>
      </c>
      <c r="B522" s="668">
        <v>89995</v>
      </c>
      <c r="C522" s="669" t="s">
        <v>3315</v>
      </c>
      <c r="D522" s="670" t="s">
        <v>3103</v>
      </c>
      <c r="E522" s="695">
        <v>6.8000000000000005E-2</v>
      </c>
      <c r="F522" s="705"/>
      <c r="G522" s="672"/>
      <c r="H522" s="673"/>
      <c r="I522" s="673"/>
      <c r="J522" s="673"/>
    </row>
    <row r="523" spans="1:10" ht="25.5">
      <c r="A523" s="668" t="s">
        <v>58</v>
      </c>
      <c r="B523" s="668">
        <v>88628</v>
      </c>
      <c r="C523" s="669" t="s">
        <v>3252</v>
      </c>
      <c r="D523" s="670" t="s">
        <v>3103</v>
      </c>
      <c r="E523" s="695">
        <v>0.13846153846153844</v>
      </c>
      <c r="F523" s="705"/>
      <c r="G523" s="672"/>
      <c r="H523" s="673"/>
      <c r="I523" s="673"/>
      <c r="J523" s="673"/>
    </row>
    <row r="524" spans="1:10" ht="12.75">
      <c r="A524" s="668" t="s">
        <v>58</v>
      </c>
      <c r="B524" s="668">
        <v>88316</v>
      </c>
      <c r="C524" s="669" t="s">
        <v>137</v>
      </c>
      <c r="D524" s="670" t="s">
        <v>1729</v>
      </c>
      <c r="E524" s="695">
        <v>2.9020000000000001</v>
      </c>
      <c r="F524" s="705"/>
      <c r="G524" s="672"/>
      <c r="H524" s="673"/>
      <c r="I524" s="673"/>
      <c r="J524" s="673"/>
    </row>
    <row r="525" spans="1:10" ht="12.75">
      <c r="A525" s="668" t="s">
        <v>58</v>
      </c>
      <c r="B525" s="668">
        <v>88309</v>
      </c>
      <c r="C525" s="669" t="s">
        <v>141</v>
      </c>
      <c r="D525" s="670" t="s">
        <v>1729</v>
      </c>
      <c r="E525" s="695">
        <v>3.6933846153846153</v>
      </c>
      <c r="F525" s="705"/>
      <c r="G525" s="672"/>
      <c r="H525" s="673"/>
      <c r="I525" s="673"/>
      <c r="J525" s="673"/>
    </row>
    <row r="526" spans="1:10" ht="25.5">
      <c r="A526" s="668" t="s">
        <v>58</v>
      </c>
      <c r="B526" s="668">
        <v>87316</v>
      </c>
      <c r="C526" s="669" t="s">
        <v>3253</v>
      </c>
      <c r="D526" s="670" t="s">
        <v>3103</v>
      </c>
      <c r="E526" s="695">
        <v>1.1846153846153847E-2</v>
      </c>
      <c r="F526" s="705"/>
      <c r="G526" s="672"/>
      <c r="H526" s="673"/>
      <c r="I526" s="673"/>
      <c r="J526" s="673"/>
    </row>
    <row r="527" spans="1:10" ht="12.75" customHeight="1">
      <c r="A527" s="682"/>
      <c r="B527" s="682"/>
      <c r="C527" s="675" t="s">
        <v>1737</v>
      </c>
      <c r="D527" s="683"/>
      <c r="E527" s="677"/>
      <c r="F527" s="679"/>
      <c r="G527" s="678"/>
      <c r="H527" s="680"/>
      <c r="I527" s="684"/>
      <c r="J527" s="684"/>
    </row>
    <row r="528" spans="1:10" ht="12.75" customHeight="1">
      <c r="A528" s="668" t="s">
        <v>1738</v>
      </c>
      <c r="B528" s="782" t="s">
        <v>1822</v>
      </c>
      <c r="C528" s="783"/>
      <c r="D528" s="785"/>
      <c r="E528" s="785"/>
      <c r="F528" s="783"/>
      <c r="G528" s="783"/>
      <c r="H528" s="783"/>
      <c r="I528" s="783"/>
      <c r="J528" s="784"/>
    </row>
    <row r="529" spans="1:10" ht="15" customHeight="1">
      <c r="A529" s="689"/>
      <c r="B529" s="689"/>
      <c r="C529" s="690"/>
      <c r="D529" s="667"/>
      <c r="E529" s="667"/>
      <c r="F529" s="689"/>
      <c r="G529" s="689"/>
      <c r="H529" s="689"/>
      <c r="I529" s="689"/>
      <c r="J529" s="689"/>
    </row>
    <row r="530" spans="1:10" ht="25.5">
      <c r="A530" s="347" t="s">
        <v>759</v>
      </c>
      <c r="B530" s="347"/>
      <c r="C530" s="348" t="s">
        <v>1823</v>
      </c>
      <c r="D530" s="347" t="s">
        <v>62</v>
      </c>
      <c r="E530" s="349"/>
      <c r="F530" s="350"/>
      <c r="G530" s="350"/>
      <c r="H530" s="351"/>
      <c r="I530" s="352"/>
      <c r="J530" s="351"/>
    </row>
    <row r="531" spans="1:10" ht="25.5">
      <c r="A531" s="668" t="s">
        <v>58</v>
      </c>
      <c r="B531" s="668">
        <v>89511</v>
      </c>
      <c r="C531" s="669" t="s">
        <v>3402</v>
      </c>
      <c r="D531" s="670" t="s">
        <v>62</v>
      </c>
      <c r="E531" s="695">
        <v>1.03</v>
      </c>
      <c r="F531" s="705"/>
      <c r="G531" s="672"/>
      <c r="H531" s="673"/>
      <c r="I531" s="673"/>
      <c r="J531" s="673"/>
    </row>
    <row r="532" spans="1:10" ht="25.5">
      <c r="A532" s="668" t="s">
        <v>58</v>
      </c>
      <c r="B532" s="668">
        <v>89522</v>
      </c>
      <c r="C532" s="669" t="s">
        <v>3385</v>
      </c>
      <c r="D532" s="670" t="s">
        <v>57</v>
      </c>
      <c r="E532" s="695">
        <v>2.2200000000000001E-2</v>
      </c>
      <c r="F532" s="705"/>
      <c r="G532" s="672"/>
      <c r="H532" s="673"/>
      <c r="I532" s="673"/>
      <c r="J532" s="673"/>
    </row>
    <row r="533" spans="1:10" ht="25.5">
      <c r="A533" s="668" t="s">
        <v>58</v>
      </c>
      <c r="B533" s="668">
        <v>89524</v>
      </c>
      <c r="C533" s="669" t="s">
        <v>3380</v>
      </c>
      <c r="D533" s="670" t="s">
        <v>57</v>
      </c>
      <c r="E533" s="695">
        <v>8.9300000000000004E-2</v>
      </c>
      <c r="F533" s="705"/>
      <c r="G533" s="672"/>
      <c r="H533" s="673"/>
      <c r="I533" s="673"/>
      <c r="J533" s="673"/>
    </row>
    <row r="534" spans="1:10" ht="25.5">
      <c r="A534" s="668" t="s">
        <v>58</v>
      </c>
      <c r="B534" s="668">
        <v>89547</v>
      </c>
      <c r="C534" s="669" t="s">
        <v>3394</v>
      </c>
      <c r="D534" s="670" t="s">
        <v>57</v>
      </c>
      <c r="E534" s="695">
        <v>7.4499999999999997E-2</v>
      </c>
      <c r="F534" s="705"/>
      <c r="G534" s="672"/>
      <c r="H534" s="673"/>
      <c r="I534" s="673"/>
      <c r="J534" s="673"/>
    </row>
    <row r="535" spans="1:10" ht="25.5">
      <c r="A535" s="668" t="s">
        <v>58</v>
      </c>
      <c r="B535" s="668">
        <v>89557</v>
      </c>
      <c r="C535" s="669" t="s">
        <v>3396</v>
      </c>
      <c r="D535" s="670" t="s">
        <v>57</v>
      </c>
      <c r="E535" s="695">
        <v>7.5200000000000003E-2</v>
      </c>
      <c r="F535" s="705"/>
      <c r="G535" s="672"/>
      <c r="H535" s="673"/>
      <c r="I535" s="673"/>
      <c r="J535" s="673"/>
    </row>
    <row r="536" spans="1:10" ht="38.25">
      <c r="A536" s="668" t="s">
        <v>58</v>
      </c>
      <c r="B536" s="668">
        <v>89581</v>
      </c>
      <c r="C536" s="669" t="s">
        <v>3384</v>
      </c>
      <c r="D536" s="670" t="s">
        <v>57</v>
      </c>
      <c r="E536" s="695">
        <v>9.6100000000000005E-2</v>
      </c>
      <c r="F536" s="705"/>
      <c r="G536" s="672"/>
      <c r="H536" s="673"/>
      <c r="I536" s="673"/>
      <c r="J536" s="673"/>
    </row>
    <row r="537" spans="1:10" ht="38.25">
      <c r="A537" s="668" t="s">
        <v>58</v>
      </c>
      <c r="B537" s="668">
        <v>89582</v>
      </c>
      <c r="C537" s="669" t="s">
        <v>3379</v>
      </c>
      <c r="D537" s="670" t="s">
        <v>57</v>
      </c>
      <c r="E537" s="695">
        <v>1.89E-2</v>
      </c>
      <c r="F537" s="705"/>
      <c r="G537" s="672"/>
      <c r="H537" s="673"/>
      <c r="I537" s="673"/>
      <c r="J537" s="673"/>
    </row>
    <row r="538" spans="1:10" ht="38.25">
      <c r="A538" s="668" t="s">
        <v>58</v>
      </c>
      <c r="B538" s="668">
        <v>89599</v>
      </c>
      <c r="C538" s="669" t="s">
        <v>3393</v>
      </c>
      <c r="D538" s="670" t="s">
        <v>57</v>
      </c>
      <c r="E538" s="695">
        <v>0.26090000000000002</v>
      </c>
      <c r="F538" s="705"/>
      <c r="G538" s="672"/>
      <c r="H538" s="673"/>
      <c r="I538" s="673"/>
      <c r="J538" s="673"/>
    </row>
    <row r="539" spans="1:10" ht="38.25">
      <c r="A539" s="668" t="s">
        <v>58</v>
      </c>
      <c r="B539" s="668">
        <v>89685</v>
      </c>
      <c r="C539" s="669" t="s">
        <v>3389</v>
      </c>
      <c r="D539" s="670" t="s">
        <v>57</v>
      </c>
      <c r="E539" s="695">
        <v>2.8999999999999998E-3</v>
      </c>
      <c r="F539" s="705"/>
      <c r="G539" s="672"/>
      <c r="H539" s="673"/>
      <c r="I539" s="673"/>
      <c r="J539" s="673"/>
    </row>
    <row r="540" spans="1:10" ht="25.5">
      <c r="A540" s="668" t="s">
        <v>58</v>
      </c>
      <c r="B540" s="668">
        <v>89687</v>
      </c>
      <c r="C540" s="669" t="s">
        <v>3405</v>
      </c>
      <c r="D540" s="670" t="s">
        <v>57</v>
      </c>
      <c r="E540" s="695">
        <v>4.07E-2</v>
      </c>
      <c r="F540" s="705"/>
      <c r="G540" s="672"/>
      <c r="H540" s="673"/>
      <c r="I540" s="673"/>
      <c r="J540" s="673"/>
    </row>
    <row r="541" spans="1:10" ht="38.25">
      <c r="A541" s="668" t="s">
        <v>58</v>
      </c>
      <c r="B541" s="668">
        <v>89692</v>
      </c>
      <c r="C541" s="669" t="s">
        <v>3387</v>
      </c>
      <c r="D541" s="670" t="s">
        <v>57</v>
      </c>
      <c r="E541" s="695">
        <v>1.5E-3</v>
      </c>
      <c r="F541" s="705"/>
      <c r="G541" s="672"/>
      <c r="H541" s="673"/>
      <c r="I541" s="673"/>
      <c r="J541" s="673"/>
    </row>
    <row r="542" spans="1:10" ht="25.5">
      <c r="A542" s="668" t="s">
        <v>58</v>
      </c>
      <c r="B542" s="668">
        <v>90437</v>
      </c>
      <c r="C542" s="669" t="s">
        <v>3450</v>
      </c>
      <c r="D542" s="670" t="s">
        <v>57</v>
      </c>
      <c r="E542" s="695">
        <v>3.3300000000000003E-2</v>
      </c>
      <c r="F542" s="705"/>
      <c r="G542" s="672"/>
      <c r="H542" s="673"/>
      <c r="I542" s="673"/>
      <c r="J542" s="673"/>
    </row>
    <row r="543" spans="1:10" ht="25.5">
      <c r="A543" s="668" t="s">
        <v>58</v>
      </c>
      <c r="B543" s="668">
        <v>90454</v>
      </c>
      <c r="C543" s="669" t="s">
        <v>3453</v>
      </c>
      <c r="D543" s="670" t="s">
        <v>57</v>
      </c>
      <c r="E543" s="695">
        <v>9.1700000000000004E-2</v>
      </c>
      <c r="F543" s="705"/>
      <c r="G543" s="672"/>
      <c r="H543" s="673"/>
      <c r="I543" s="673"/>
      <c r="J543" s="673"/>
    </row>
    <row r="544" spans="1:10" ht="25.5">
      <c r="A544" s="668" t="s">
        <v>58</v>
      </c>
      <c r="B544" s="668">
        <v>91191</v>
      </c>
      <c r="C544" s="669" t="s">
        <v>3443</v>
      </c>
      <c r="D544" s="670" t="s">
        <v>57</v>
      </c>
      <c r="E544" s="695">
        <v>3.3300000000000003E-2</v>
      </c>
      <c r="F544" s="705"/>
      <c r="G544" s="672"/>
      <c r="H544" s="673"/>
      <c r="I544" s="673"/>
      <c r="J544" s="673"/>
    </row>
    <row r="545" spans="1:10" ht="25.5">
      <c r="A545" s="668" t="s">
        <v>58</v>
      </c>
      <c r="B545" s="668">
        <v>104790</v>
      </c>
      <c r="C545" s="669" t="s">
        <v>3276</v>
      </c>
      <c r="D545" s="670" t="s">
        <v>3103</v>
      </c>
      <c r="E545" s="695">
        <v>2.5000000000000001E-2</v>
      </c>
      <c r="F545" s="705"/>
      <c r="G545" s="672"/>
      <c r="H545" s="673"/>
      <c r="I545" s="673"/>
      <c r="J545" s="673"/>
    </row>
    <row r="546" spans="1:10" ht="12.75">
      <c r="A546" s="668" t="s">
        <v>58</v>
      </c>
      <c r="B546" s="668">
        <v>93358</v>
      </c>
      <c r="C546" s="669" t="s">
        <v>3287</v>
      </c>
      <c r="D546" s="670" t="s">
        <v>3103</v>
      </c>
      <c r="E546" s="695">
        <v>7.4999999999999997E-2</v>
      </c>
      <c r="F546" s="705"/>
      <c r="G546" s="672"/>
      <c r="H546" s="673"/>
      <c r="I546" s="673"/>
      <c r="J546" s="673"/>
    </row>
    <row r="547" spans="1:10" ht="12.75">
      <c r="A547" s="668" t="s">
        <v>58</v>
      </c>
      <c r="B547" s="668">
        <v>104737</v>
      </c>
      <c r="C547" s="669" t="s">
        <v>3258</v>
      </c>
      <c r="D547" s="670" t="s">
        <v>3103</v>
      </c>
      <c r="E547" s="695">
        <v>7.4999999999999997E-2</v>
      </c>
      <c r="F547" s="705"/>
      <c r="G547" s="672"/>
      <c r="H547" s="673"/>
      <c r="I547" s="673"/>
      <c r="J547" s="673"/>
    </row>
    <row r="548" spans="1:10" ht="25.5">
      <c r="A548" s="668" t="s">
        <v>58</v>
      </c>
      <c r="B548" s="668">
        <v>95241</v>
      </c>
      <c r="C548" s="669" t="s">
        <v>3413</v>
      </c>
      <c r="D548" s="670" t="s">
        <v>330</v>
      </c>
      <c r="E548" s="695">
        <v>0.25</v>
      </c>
      <c r="F548" s="705"/>
      <c r="G548" s="672"/>
      <c r="H548" s="673"/>
      <c r="I548" s="673"/>
      <c r="J548" s="673"/>
    </row>
    <row r="549" spans="1:10" ht="25.5">
      <c r="A549" s="668" t="s">
        <v>58</v>
      </c>
      <c r="B549" s="668">
        <v>101731</v>
      </c>
      <c r="C549" s="669" t="s">
        <v>3439</v>
      </c>
      <c r="D549" s="670" t="s">
        <v>330</v>
      </c>
      <c r="E549" s="695">
        <v>0.25</v>
      </c>
      <c r="F549" s="705"/>
      <c r="G549" s="672"/>
      <c r="H549" s="673"/>
      <c r="I549" s="673"/>
      <c r="J549" s="673"/>
    </row>
    <row r="550" spans="1:10" ht="12.75" customHeight="1">
      <c r="A550" s="682"/>
      <c r="B550" s="682"/>
      <c r="C550" s="675" t="s">
        <v>1737</v>
      </c>
      <c r="D550" s="683"/>
      <c r="E550" s="677"/>
      <c r="F550" s="679"/>
      <c r="G550" s="678"/>
      <c r="H550" s="680"/>
      <c r="I550" s="684"/>
      <c r="J550" s="684"/>
    </row>
    <row r="551" spans="1:10" ht="13.15" customHeight="1">
      <c r="A551" s="668" t="s">
        <v>1738</v>
      </c>
      <c r="B551" s="782" t="s">
        <v>1824</v>
      </c>
      <c r="C551" s="783"/>
      <c r="D551" s="785"/>
      <c r="E551" s="785"/>
      <c r="F551" s="783"/>
      <c r="G551" s="783"/>
      <c r="H551" s="783"/>
      <c r="I551" s="783"/>
      <c r="J551" s="784"/>
    </row>
    <row r="552" spans="1:10" ht="15" customHeight="1">
      <c r="A552" s="689"/>
      <c r="B552" s="689"/>
      <c r="C552" s="690"/>
      <c r="D552" s="667"/>
      <c r="E552" s="667"/>
      <c r="F552" s="689"/>
      <c r="G552" s="689"/>
      <c r="H552" s="689"/>
      <c r="I552" s="689"/>
      <c r="J552" s="689"/>
    </row>
    <row r="553" spans="1:10" ht="25.5">
      <c r="A553" s="347" t="s">
        <v>762</v>
      </c>
      <c r="B553" s="347"/>
      <c r="C553" s="348" t="s">
        <v>1825</v>
      </c>
      <c r="D553" s="347" t="s">
        <v>62</v>
      </c>
      <c r="E553" s="349"/>
      <c r="F553" s="350"/>
      <c r="G553" s="350"/>
      <c r="H553" s="351"/>
      <c r="I553" s="352"/>
      <c r="J553" s="351"/>
    </row>
    <row r="554" spans="1:10" ht="25.5">
      <c r="A554" s="668" t="s">
        <v>58</v>
      </c>
      <c r="B554" s="668">
        <v>89512</v>
      </c>
      <c r="C554" s="669" t="s">
        <v>3399</v>
      </c>
      <c r="D554" s="670" t="s">
        <v>62</v>
      </c>
      <c r="E554" s="695">
        <v>1.03</v>
      </c>
      <c r="F554" s="705"/>
      <c r="G554" s="672"/>
      <c r="H554" s="673"/>
      <c r="I554" s="673"/>
      <c r="J554" s="673"/>
    </row>
    <row r="555" spans="1:10" ht="25.5">
      <c r="A555" s="668" t="s">
        <v>58</v>
      </c>
      <c r="B555" s="668">
        <v>89529</v>
      </c>
      <c r="C555" s="669" t="s">
        <v>3382</v>
      </c>
      <c r="D555" s="670" t="s">
        <v>57</v>
      </c>
      <c r="E555" s="695">
        <v>1.9599999999999999E-2</v>
      </c>
      <c r="F555" s="705"/>
      <c r="G555" s="672"/>
      <c r="H555" s="673"/>
      <c r="I555" s="673"/>
      <c r="J555" s="673"/>
    </row>
    <row r="556" spans="1:10" ht="25.5">
      <c r="A556" s="668" t="s">
        <v>58</v>
      </c>
      <c r="B556" s="668">
        <v>89554</v>
      </c>
      <c r="C556" s="669" t="s">
        <v>3391</v>
      </c>
      <c r="D556" s="670" t="s">
        <v>57</v>
      </c>
      <c r="E556" s="695">
        <v>3.4799999999999998E-2</v>
      </c>
      <c r="F556" s="705"/>
      <c r="G556" s="672"/>
      <c r="H556" s="673"/>
      <c r="I556" s="673"/>
      <c r="J556" s="673"/>
    </row>
    <row r="557" spans="1:10" ht="25.5">
      <c r="A557" s="668" t="s">
        <v>58</v>
      </c>
      <c r="B557" s="668">
        <v>89559</v>
      </c>
      <c r="C557" s="669" t="s">
        <v>3404</v>
      </c>
      <c r="D557" s="670" t="s">
        <v>57</v>
      </c>
      <c r="E557" s="695">
        <v>4.3E-3</v>
      </c>
      <c r="F557" s="705"/>
      <c r="G557" s="672"/>
      <c r="H557" s="673"/>
      <c r="I557" s="673"/>
      <c r="J557" s="673"/>
    </row>
    <row r="558" spans="1:10" ht="38.25">
      <c r="A558" s="668" t="s">
        <v>58</v>
      </c>
      <c r="B558" s="668">
        <v>89584</v>
      </c>
      <c r="C558" s="669" t="s">
        <v>3381</v>
      </c>
      <c r="D558" s="670" t="s">
        <v>57</v>
      </c>
      <c r="E558" s="695">
        <v>8.3099999999999993E-2</v>
      </c>
      <c r="F558" s="705"/>
      <c r="G558" s="672"/>
      <c r="H558" s="673"/>
      <c r="I558" s="673"/>
      <c r="J558" s="673"/>
    </row>
    <row r="559" spans="1:10" ht="38.25">
      <c r="A559" s="668" t="s">
        <v>58</v>
      </c>
      <c r="B559" s="668">
        <v>89585</v>
      </c>
      <c r="C559" s="669" t="s">
        <v>3377</v>
      </c>
      <c r="D559" s="670" t="s">
        <v>57</v>
      </c>
      <c r="E559" s="695">
        <v>4.3E-3</v>
      </c>
      <c r="F559" s="705"/>
      <c r="G559" s="672"/>
      <c r="H559" s="673"/>
      <c r="I559" s="673"/>
      <c r="J559" s="673"/>
    </row>
    <row r="560" spans="1:10" ht="38.25">
      <c r="A560" s="668" t="s">
        <v>58</v>
      </c>
      <c r="B560" s="668">
        <v>89669</v>
      </c>
      <c r="C560" s="669" t="s">
        <v>3390</v>
      </c>
      <c r="D560" s="670" t="s">
        <v>57</v>
      </c>
      <c r="E560" s="695">
        <v>8.6300000000000002E-2</v>
      </c>
      <c r="F560" s="705"/>
      <c r="G560" s="672"/>
      <c r="H560" s="673"/>
      <c r="I560" s="673"/>
      <c r="J560" s="673"/>
    </row>
    <row r="561" spans="1:10" ht="38.25">
      <c r="A561" s="668" t="s">
        <v>58</v>
      </c>
      <c r="B561" s="668">
        <v>89673</v>
      </c>
      <c r="C561" s="669" t="s">
        <v>3395</v>
      </c>
      <c r="D561" s="670" t="s">
        <v>57</v>
      </c>
      <c r="E561" s="695">
        <v>7.4000000000000003E-3</v>
      </c>
      <c r="F561" s="705"/>
      <c r="G561" s="672"/>
      <c r="H561" s="673"/>
      <c r="I561" s="673"/>
      <c r="J561" s="673"/>
    </row>
    <row r="562" spans="1:10" ht="38.25">
      <c r="A562" s="668" t="s">
        <v>58</v>
      </c>
      <c r="B562" s="668">
        <v>89675</v>
      </c>
      <c r="C562" s="669" t="s">
        <v>3403</v>
      </c>
      <c r="D562" s="670" t="s">
        <v>57</v>
      </c>
      <c r="E562" s="695">
        <v>1.84E-2</v>
      </c>
      <c r="F562" s="705"/>
      <c r="G562" s="672"/>
      <c r="H562" s="673"/>
      <c r="I562" s="673"/>
      <c r="J562" s="673"/>
    </row>
    <row r="563" spans="1:10" ht="38.25">
      <c r="A563" s="668" t="s">
        <v>58</v>
      </c>
      <c r="B563" s="668">
        <v>89681</v>
      </c>
      <c r="C563" s="669" t="s">
        <v>3397</v>
      </c>
      <c r="D563" s="670" t="s">
        <v>57</v>
      </c>
      <c r="E563" s="695">
        <v>3.6700000000000003E-2</v>
      </c>
      <c r="F563" s="705"/>
      <c r="G563" s="672"/>
      <c r="H563" s="673"/>
      <c r="I563" s="673"/>
      <c r="J563" s="673"/>
    </row>
    <row r="564" spans="1:10" ht="38.25">
      <c r="A564" s="668" t="s">
        <v>58</v>
      </c>
      <c r="B564" s="668">
        <v>89690</v>
      </c>
      <c r="C564" s="669" t="s">
        <v>3386</v>
      </c>
      <c r="D564" s="670" t="s">
        <v>57</v>
      </c>
      <c r="E564" s="695">
        <v>2.0999999999999999E-3</v>
      </c>
      <c r="F564" s="705"/>
      <c r="G564" s="672"/>
      <c r="H564" s="673"/>
      <c r="I564" s="673"/>
      <c r="J564" s="673"/>
    </row>
    <row r="565" spans="1:10" ht="38.25">
      <c r="A565" s="668" t="s">
        <v>58</v>
      </c>
      <c r="B565" s="668">
        <v>89699</v>
      </c>
      <c r="C565" s="669" t="s">
        <v>3388</v>
      </c>
      <c r="D565" s="670" t="s">
        <v>57</v>
      </c>
      <c r="E565" s="695">
        <v>4.3E-3</v>
      </c>
      <c r="F565" s="705"/>
      <c r="G565" s="672"/>
      <c r="H565" s="673"/>
      <c r="I565" s="673"/>
      <c r="J565" s="673"/>
    </row>
    <row r="566" spans="1:10" ht="25.5">
      <c r="A566" s="668" t="s">
        <v>58</v>
      </c>
      <c r="B566" s="668">
        <v>90438</v>
      </c>
      <c r="C566" s="669" t="s">
        <v>3451</v>
      </c>
      <c r="D566" s="670" t="s">
        <v>57</v>
      </c>
      <c r="E566" s="695">
        <v>5.6599999999999998E-2</v>
      </c>
      <c r="F566" s="705"/>
      <c r="G566" s="672"/>
      <c r="H566" s="673"/>
      <c r="I566" s="673"/>
      <c r="J566" s="673"/>
    </row>
    <row r="567" spans="1:10" ht="25.5">
      <c r="A567" s="668" t="s">
        <v>58</v>
      </c>
      <c r="B567" s="668">
        <v>90455</v>
      </c>
      <c r="C567" s="669" t="s">
        <v>3452</v>
      </c>
      <c r="D567" s="670" t="s">
        <v>57</v>
      </c>
      <c r="E567" s="695">
        <v>0.21920000000000001</v>
      </c>
      <c r="F567" s="705"/>
      <c r="G567" s="672"/>
      <c r="H567" s="673"/>
      <c r="I567" s="673"/>
      <c r="J567" s="673"/>
    </row>
    <row r="568" spans="1:10" ht="25.5">
      <c r="A568" s="668" t="s">
        <v>58</v>
      </c>
      <c r="B568" s="668">
        <v>91192</v>
      </c>
      <c r="C568" s="669" t="s">
        <v>3442</v>
      </c>
      <c r="D568" s="670" t="s">
        <v>57</v>
      </c>
      <c r="E568" s="695">
        <v>1.78E-2</v>
      </c>
      <c r="F568" s="705"/>
      <c r="G568" s="672"/>
      <c r="H568" s="673"/>
      <c r="I568" s="673"/>
      <c r="J568" s="673"/>
    </row>
    <row r="569" spans="1:10" ht="25.5">
      <c r="A569" s="668" t="s">
        <v>58</v>
      </c>
      <c r="B569" s="668">
        <v>104790</v>
      </c>
      <c r="C569" s="669" t="s">
        <v>3276</v>
      </c>
      <c r="D569" s="670" t="s">
        <v>3103</v>
      </c>
      <c r="E569" s="695">
        <v>0.03</v>
      </c>
      <c r="F569" s="705"/>
      <c r="G569" s="672"/>
      <c r="H569" s="673"/>
      <c r="I569" s="673"/>
      <c r="J569" s="673"/>
    </row>
    <row r="570" spans="1:10" ht="12.75">
      <c r="A570" s="668" t="s">
        <v>58</v>
      </c>
      <c r="B570" s="668">
        <v>93358</v>
      </c>
      <c r="C570" s="669" t="s">
        <v>3287</v>
      </c>
      <c r="D570" s="670" t="s">
        <v>3103</v>
      </c>
      <c r="E570" s="695">
        <v>0.09</v>
      </c>
      <c r="F570" s="705"/>
      <c r="G570" s="672"/>
      <c r="H570" s="673"/>
      <c r="I570" s="673"/>
      <c r="J570" s="673"/>
    </row>
    <row r="571" spans="1:10" ht="12.75">
      <c r="A571" s="668" t="s">
        <v>58</v>
      </c>
      <c r="B571" s="668">
        <v>104737</v>
      </c>
      <c r="C571" s="669" t="s">
        <v>3258</v>
      </c>
      <c r="D571" s="670" t="s">
        <v>3103</v>
      </c>
      <c r="E571" s="695">
        <v>0.09</v>
      </c>
      <c r="F571" s="705"/>
      <c r="G571" s="672"/>
      <c r="H571" s="673"/>
      <c r="I571" s="673"/>
      <c r="J571" s="673"/>
    </row>
    <row r="572" spans="1:10" ht="25.5">
      <c r="A572" s="668" t="s">
        <v>58</v>
      </c>
      <c r="B572" s="668">
        <v>95241</v>
      </c>
      <c r="C572" s="669" t="s">
        <v>3413</v>
      </c>
      <c r="D572" s="670" t="s">
        <v>330</v>
      </c>
      <c r="E572" s="695">
        <v>0.3</v>
      </c>
      <c r="F572" s="705"/>
      <c r="G572" s="672"/>
      <c r="H572" s="673"/>
      <c r="I572" s="673"/>
      <c r="J572" s="673"/>
    </row>
    <row r="573" spans="1:10" ht="25.5">
      <c r="A573" s="668" t="s">
        <v>58</v>
      </c>
      <c r="B573" s="668">
        <v>101731</v>
      </c>
      <c r="C573" s="669" t="s">
        <v>3439</v>
      </c>
      <c r="D573" s="670" t="s">
        <v>330</v>
      </c>
      <c r="E573" s="695">
        <v>0.3</v>
      </c>
      <c r="F573" s="705"/>
      <c r="G573" s="672"/>
      <c r="H573" s="673"/>
      <c r="I573" s="673"/>
      <c r="J573" s="673"/>
    </row>
    <row r="574" spans="1:10" ht="12.75" customHeight="1">
      <c r="A574" s="682"/>
      <c r="B574" s="682"/>
      <c r="C574" s="675" t="s">
        <v>1737</v>
      </c>
      <c r="D574" s="683"/>
      <c r="E574" s="677"/>
      <c r="F574" s="679"/>
      <c r="G574" s="678"/>
      <c r="H574" s="680"/>
      <c r="I574" s="684"/>
      <c r="J574" s="684"/>
    </row>
    <row r="575" spans="1:10" ht="12.75" customHeight="1">
      <c r="A575" s="668" t="s">
        <v>1738</v>
      </c>
      <c r="B575" s="782" t="s">
        <v>1826</v>
      </c>
      <c r="C575" s="783"/>
      <c r="D575" s="785"/>
      <c r="E575" s="785"/>
      <c r="F575" s="783"/>
      <c r="G575" s="783"/>
      <c r="H575" s="783"/>
      <c r="I575" s="783"/>
      <c r="J575" s="784"/>
    </row>
    <row r="576" spans="1:10" ht="15" customHeight="1">
      <c r="A576" s="689"/>
      <c r="B576" s="689"/>
      <c r="C576" s="690"/>
      <c r="D576" s="667"/>
      <c r="E576" s="667"/>
      <c r="F576" s="689"/>
      <c r="G576" s="689"/>
      <c r="H576" s="689"/>
      <c r="I576" s="689"/>
      <c r="J576" s="689"/>
    </row>
    <row r="577" spans="1:10" ht="25.5">
      <c r="A577" s="347" t="s">
        <v>765</v>
      </c>
      <c r="B577" s="347"/>
      <c r="C577" s="348" t="s">
        <v>1827</v>
      </c>
      <c r="D577" s="347" t="s">
        <v>62</v>
      </c>
      <c r="E577" s="349"/>
      <c r="F577" s="350"/>
      <c r="G577" s="350"/>
      <c r="H577" s="351"/>
      <c r="I577" s="352"/>
      <c r="J577" s="351"/>
    </row>
    <row r="578" spans="1:10" ht="25.5">
      <c r="A578" s="668" t="s">
        <v>58</v>
      </c>
      <c r="B578" s="668">
        <v>89580</v>
      </c>
      <c r="C578" s="669" t="s">
        <v>3400</v>
      </c>
      <c r="D578" s="670" t="s">
        <v>62</v>
      </c>
      <c r="E578" s="695">
        <v>1.03</v>
      </c>
      <c r="F578" s="705"/>
      <c r="G578" s="672"/>
      <c r="H578" s="673"/>
      <c r="I578" s="673"/>
      <c r="J578" s="673"/>
    </row>
    <row r="579" spans="1:10" ht="38.25">
      <c r="A579" s="668" t="s">
        <v>58</v>
      </c>
      <c r="B579" s="668">
        <v>89590</v>
      </c>
      <c r="C579" s="669" t="s">
        <v>3383</v>
      </c>
      <c r="D579" s="670" t="s">
        <v>57</v>
      </c>
      <c r="E579" s="695">
        <v>4.1000000000000003E-3</v>
      </c>
      <c r="F579" s="705"/>
      <c r="G579" s="672"/>
      <c r="H579" s="673"/>
      <c r="I579" s="673"/>
      <c r="J579" s="673"/>
    </row>
    <row r="580" spans="1:10" ht="38.25">
      <c r="A580" s="668" t="s">
        <v>58</v>
      </c>
      <c r="B580" s="668">
        <v>89591</v>
      </c>
      <c r="C580" s="669" t="s">
        <v>3378</v>
      </c>
      <c r="D580" s="670" t="s">
        <v>57</v>
      </c>
      <c r="E580" s="695">
        <v>5.1000000000000004E-3</v>
      </c>
      <c r="F580" s="705"/>
      <c r="G580" s="672"/>
      <c r="H580" s="673"/>
      <c r="I580" s="673"/>
      <c r="J580" s="673"/>
    </row>
    <row r="581" spans="1:10" ht="38.25">
      <c r="A581" s="668" t="s">
        <v>58</v>
      </c>
      <c r="B581" s="668">
        <v>89677</v>
      </c>
      <c r="C581" s="669" t="s">
        <v>3392</v>
      </c>
      <c r="D581" s="670" t="s">
        <v>57</v>
      </c>
      <c r="E581" s="695">
        <v>6.2600000000000003E-2</v>
      </c>
      <c r="F581" s="705"/>
      <c r="G581" s="672"/>
      <c r="H581" s="673"/>
      <c r="I581" s="673"/>
      <c r="J581" s="673"/>
    </row>
    <row r="582" spans="1:10" ht="25.5">
      <c r="A582" s="668" t="s">
        <v>58</v>
      </c>
      <c r="B582" s="668">
        <v>90438</v>
      </c>
      <c r="C582" s="669" t="s">
        <v>3451</v>
      </c>
      <c r="D582" s="670" t="s">
        <v>57</v>
      </c>
      <c r="E582" s="695">
        <v>2.0999999999999999E-3</v>
      </c>
      <c r="F582" s="705"/>
      <c r="G582" s="672"/>
      <c r="H582" s="673"/>
      <c r="I582" s="673"/>
      <c r="J582" s="673"/>
    </row>
    <row r="583" spans="1:10" ht="51">
      <c r="A583" s="668" t="s">
        <v>58</v>
      </c>
      <c r="B583" s="668">
        <v>91187</v>
      </c>
      <c r="C583" s="669" t="s">
        <v>3445</v>
      </c>
      <c r="D583" s="670" t="s">
        <v>62</v>
      </c>
      <c r="E583" s="695">
        <v>4.4299999999999999E-2</v>
      </c>
      <c r="F583" s="705"/>
      <c r="G583" s="672"/>
      <c r="H583" s="673"/>
      <c r="I583" s="673"/>
      <c r="J583" s="673"/>
    </row>
    <row r="584" spans="1:10" ht="25.5">
      <c r="A584" s="668" t="s">
        <v>58</v>
      </c>
      <c r="B584" s="668">
        <v>104790</v>
      </c>
      <c r="C584" s="669" t="s">
        <v>3276</v>
      </c>
      <c r="D584" s="670" t="s">
        <v>3103</v>
      </c>
      <c r="E584" s="695">
        <v>0.3</v>
      </c>
      <c r="F584" s="705"/>
      <c r="G584" s="672"/>
      <c r="H584" s="673"/>
      <c r="I584" s="673"/>
      <c r="J584" s="673"/>
    </row>
    <row r="585" spans="1:10" ht="12.75">
      <c r="A585" s="668" t="s">
        <v>58</v>
      </c>
      <c r="B585" s="668">
        <v>93358</v>
      </c>
      <c r="C585" s="669" t="s">
        <v>3287</v>
      </c>
      <c r="D585" s="670" t="s">
        <v>3103</v>
      </c>
      <c r="E585" s="695">
        <v>0.105</v>
      </c>
      <c r="F585" s="705"/>
      <c r="G585" s="672"/>
      <c r="H585" s="673"/>
      <c r="I585" s="673"/>
      <c r="J585" s="673"/>
    </row>
    <row r="586" spans="1:10" ht="12.75">
      <c r="A586" s="668" t="s">
        <v>58</v>
      </c>
      <c r="B586" s="668">
        <v>104737</v>
      </c>
      <c r="C586" s="669" t="s">
        <v>3258</v>
      </c>
      <c r="D586" s="670" t="s">
        <v>3103</v>
      </c>
      <c r="E586" s="695">
        <v>0.105</v>
      </c>
      <c r="F586" s="705"/>
      <c r="G586" s="672"/>
      <c r="H586" s="673"/>
      <c r="I586" s="673"/>
      <c r="J586" s="673"/>
    </row>
    <row r="587" spans="1:10" ht="25.5">
      <c r="A587" s="668" t="s">
        <v>58</v>
      </c>
      <c r="B587" s="668">
        <v>95241</v>
      </c>
      <c r="C587" s="669" t="s">
        <v>3413</v>
      </c>
      <c r="D587" s="670" t="s">
        <v>330</v>
      </c>
      <c r="E587" s="695">
        <v>0.3</v>
      </c>
      <c r="F587" s="705"/>
      <c r="G587" s="672"/>
      <c r="H587" s="673"/>
      <c r="I587" s="673"/>
      <c r="J587" s="673"/>
    </row>
    <row r="588" spans="1:10" ht="25.5">
      <c r="A588" s="668" t="s">
        <v>58</v>
      </c>
      <c r="B588" s="668">
        <v>101731</v>
      </c>
      <c r="C588" s="669" t="s">
        <v>3439</v>
      </c>
      <c r="D588" s="670" t="s">
        <v>330</v>
      </c>
      <c r="E588" s="695">
        <v>0.3</v>
      </c>
      <c r="F588" s="705"/>
      <c r="G588" s="672"/>
      <c r="H588" s="673"/>
      <c r="I588" s="673"/>
      <c r="J588" s="673"/>
    </row>
    <row r="589" spans="1:10" ht="12.75" customHeight="1">
      <c r="A589" s="682"/>
      <c r="B589" s="682"/>
      <c r="C589" s="675" t="s">
        <v>1737</v>
      </c>
      <c r="D589" s="683"/>
      <c r="E589" s="677"/>
      <c r="F589" s="679"/>
      <c r="G589" s="678"/>
      <c r="H589" s="680"/>
      <c r="I589" s="684"/>
      <c r="J589" s="684"/>
    </row>
    <row r="590" spans="1:10" ht="12.75" customHeight="1">
      <c r="A590" s="668" t="s">
        <v>1738</v>
      </c>
      <c r="B590" s="782" t="s">
        <v>1828</v>
      </c>
      <c r="C590" s="783"/>
      <c r="D590" s="785"/>
      <c r="E590" s="785"/>
      <c r="F590" s="783"/>
      <c r="G590" s="783"/>
      <c r="H590" s="783"/>
      <c r="I590" s="783"/>
      <c r="J590" s="784"/>
    </row>
    <row r="591" spans="1:10" ht="15" customHeight="1">
      <c r="A591" s="689"/>
      <c r="B591" s="689"/>
      <c r="C591" s="690"/>
      <c r="D591" s="667"/>
      <c r="E591" s="667"/>
      <c r="F591" s="689"/>
      <c r="G591" s="689"/>
      <c r="H591" s="689"/>
      <c r="I591" s="689"/>
      <c r="J591" s="689"/>
    </row>
    <row r="592" spans="1:10" ht="25.5">
      <c r="A592" s="347" t="s">
        <v>1829</v>
      </c>
      <c r="B592" s="347"/>
      <c r="C592" s="348" t="s">
        <v>1830</v>
      </c>
      <c r="D592" s="347" t="s">
        <v>1831</v>
      </c>
      <c r="E592" s="349"/>
      <c r="F592" s="350"/>
      <c r="G592" s="350"/>
      <c r="H592" s="351"/>
      <c r="I592" s="352"/>
      <c r="J592" s="351"/>
    </row>
    <row r="593" spans="1:10" ht="25.5">
      <c r="A593" s="668" t="s">
        <v>1711</v>
      </c>
      <c r="B593" s="668">
        <v>6193</v>
      </c>
      <c r="C593" s="669" t="s">
        <v>3229</v>
      </c>
      <c r="D593" s="670" t="s">
        <v>62</v>
      </c>
      <c r="E593" s="695">
        <v>0.70124444444444423</v>
      </c>
      <c r="F593" s="705"/>
      <c r="G593" s="672"/>
      <c r="H593" s="673"/>
      <c r="I593" s="673"/>
      <c r="J593" s="673"/>
    </row>
    <row r="594" spans="1:10" ht="12.75">
      <c r="A594" s="668" t="s">
        <v>1711</v>
      </c>
      <c r="B594" s="668">
        <v>5069</v>
      </c>
      <c r="C594" s="669" t="s">
        <v>3211</v>
      </c>
      <c r="D594" s="670" t="s">
        <v>2228</v>
      </c>
      <c r="E594" s="695">
        <v>1.9849537037037037E-2</v>
      </c>
      <c r="F594" s="705"/>
      <c r="G594" s="672"/>
      <c r="H594" s="673"/>
      <c r="I594" s="673"/>
      <c r="J594" s="673"/>
    </row>
    <row r="595" spans="1:10" ht="12.75">
      <c r="A595" s="668" t="s">
        <v>1711</v>
      </c>
      <c r="B595" s="668">
        <v>4517</v>
      </c>
      <c r="C595" s="669" t="s">
        <v>3222</v>
      </c>
      <c r="D595" s="670" t="s">
        <v>62</v>
      </c>
      <c r="E595" s="695">
        <v>0.22358518518518516</v>
      </c>
      <c r="F595" s="705"/>
      <c r="G595" s="672"/>
      <c r="H595" s="673"/>
      <c r="I595" s="673"/>
      <c r="J595" s="673"/>
    </row>
    <row r="596" spans="1:10" ht="12.75">
      <c r="A596" s="668" t="s">
        <v>1711</v>
      </c>
      <c r="B596" s="668">
        <v>4491</v>
      </c>
      <c r="C596" s="669" t="s">
        <v>3204</v>
      </c>
      <c r="D596" s="670" t="s">
        <v>62</v>
      </c>
      <c r="E596" s="695">
        <v>0.18801481481481477</v>
      </c>
      <c r="F596" s="705"/>
      <c r="G596" s="672"/>
      <c r="H596" s="673"/>
      <c r="I596" s="673"/>
      <c r="J596" s="673"/>
    </row>
    <row r="597" spans="1:10" ht="25.5">
      <c r="A597" s="668" t="s">
        <v>1711</v>
      </c>
      <c r="B597" s="668">
        <v>2692</v>
      </c>
      <c r="C597" s="669" t="s">
        <v>3150</v>
      </c>
      <c r="D597" s="670" t="s">
        <v>3102</v>
      </c>
      <c r="E597" s="695">
        <v>8.5749999999999993E-3</v>
      </c>
      <c r="F597" s="705"/>
      <c r="G597" s="672"/>
      <c r="H597" s="673"/>
      <c r="I597" s="673"/>
      <c r="J597" s="673"/>
    </row>
    <row r="598" spans="1:10" ht="12.75">
      <c r="A598" s="668" t="s">
        <v>1711</v>
      </c>
      <c r="B598" s="668">
        <v>650</v>
      </c>
      <c r="C598" s="669" t="s">
        <v>3110</v>
      </c>
      <c r="D598" s="670" t="s">
        <v>57</v>
      </c>
      <c r="E598" s="695">
        <v>32.968493055555548</v>
      </c>
      <c r="F598" s="705"/>
      <c r="G598" s="672"/>
      <c r="H598" s="673"/>
      <c r="I598" s="673"/>
      <c r="J598" s="673"/>
    </row>
    <row r="599" spans="1:10" ht="12.75" customHeight="1">
      <c r="A599" s="674"/>
      <c r="B599" s="674"/>
      <c r="C599" s="675" t="s">
        <v>1736</v>
      </c>
      <c r="D599" s="676"/>
      <c r="E599" s="677"/>
      <c r="F599" s="678"/>
      <c r="G599" s="679"/>
      <c r="H599" s="680"/>
      <c r="I599" s="681"/>
      <c r="J599" s="681"/>
    </row>
    <row r="600" spans="1:10" ht="25.5">
      <c r="A600" s="668" t="s">
        <v>58</v>
      </c>
      <c r="B600" s="668">
        <v>101616</v>
      </c>
      <c r="C600" s="710" t="s">
        <v>3288</v>
      </c>
      <c r="D600" s="670" t="s">
        <v>330</v>
      </c>
      <c r="E600" s="695">
        <v>1.2862499999999997</v>
      </c>
      <c r="F600" s="705"/>
      <c r="G600" s="672"/>
      <c r="H600" s="673"/>
      <c r="I600" s="673"/>
      <c r="J600" s="673"/>
    </row>
    <row r="601" spans="1:10" ht="25.5">
      <c r="A601" s="668" t="s">
        <v>58</v>
      </c>
      <c r="B601" s="668">
        <v>97735</v>
      </c>
      <c r="C601" s="669" t="s">
        <v>3306</v>
      </c>
      <c r="D601" s="670" t="s">
        <v>3103</v>
      </c>
      <c r="E601" s="695">
        <v>7.114074074074074E-2</v>
      </c>
      <c r="F601" s="705"/>
      <c r="G601" s="672"/>
      <c r="H601" s="673"/>
      <c r="I601" s="673"/>
      <c r="J601" s="673"/>
    </row>
    <row r="602" spans="1:10" ht="25.5">
      <c r="A602" s="668" t="s">
        <v>58</v>
      </c>
      <c r="B602" s="668">
        <v>94970</v>
      </c>
      <c r="C602" s="710" t="s">
        <v>3440</v>
      </c>
      <c r="D602" s="670" t="s">
        <v>3103</v>
      </c>
      <c r="E602" s="695">
        <v>0.11814444444444443</v>
      </c>
      <c r="F602" s="705"/>
      <c r="G602" s="672"/>
      <c r="H602" s="673"/>
      <c r="I602" s="673"/>
      <c r="J602" s="673"/>
    </row>
    <row r="603" spans="1:10" ht="25.5">
      <c r="A603" s="668" t="s">
        <v>58</v>
      </c>
      <c r="B603" s="668">
        <v>88628</v>
      </c>
      <c r="C603" s="669" t="s">
        <v>3252</v>
      </c>
      <c r="D603" s="670" t="s">
        <v>3103</v>
      </c>
      <c r="E603" s="695">
        <v>0.11560370370370369</v>
      </c>
      <c r="F603" s="705"/>
      <c r="G603" s="672"/>
      <c r="H603" s="673"/>
      <c r="I603" s="673"/>
      <c r="J603" s="673"/>
    </row>
    <row r="604" spans="1:10" ht="12.75">
      <c r="A604" s="668" t="s">
        <v>58</v>
      </c>
      <c r="B604" s="668">
        <v>88316</v>
      </c>
      <c r="C604" s="669" t="s">
        <v>137</v>
      </c>
      <c r="D604" s="670" t="s">
        <v>1729</v>
      </c>
      <c r="E604" s="695">
        <v>4.4523305555555552</v>
      </c>
      <c r="F604" s="705"/>
      <c r="G604" s="672"/>
      <c r="H604" s="673"/>
      <c r="I604" s="673"/>
      <c r="J604" s="673"/>
    </row>
    <row r="605" spans="1:10" ht="12.75">
      <c r="A605" s="668" t="s">
        <v>58</v>
      </c>
      <c r="B605" s="668">
        <v>88309</v>
      </c>
      <c r="C605" s="710" t="s">
        <v>141</v>
      </c>
      <c r="D605" s="670" t="s">
        <v>1729</v>
      </c>
      <c r="E605" s="695">
        <v>5.6664870370370357</v>
      </c>
      <c r="F605" s="705"/>
      <c r="G605" s="672"/>
      <c r="H605" s="673"/>
      <c r="I605" s="673"/>
      <c r="J605" s="673"/>
    </row>
    <row r="606" spans="1:10" ht="25.5">
      <c r="A606" s="668" t="s">
        <v>58</v>
      </c>
      <c r="B606" s="668">
        <v>98556</v>
      </c>
      <c r="C606" s="710" t="s">
        <v>3972</v>
      </c>
      <c r="D606" s="670" t="s">
        <v>330</v>
      </c>
      <c r="E606" s="695">
        <v>2.5920000000000005</v>
      </c>
      <c r="F606" s="705"/>
      <c r="G606" s="672"/>
      <c r="H606" s="673"/>
      <c r="I606" s="673"/>
      <c r="J606" s="673"/>
    </row>
    <row r="607" spans="1:10" ht="25.5">
      <c r="A607" s="668" t="s">
        <v>58</v>
      </c>
      <c r="B607" s="668">
        <v>87316</v>
      </c>
      <c r="C607" s="669" t="s">
        <v>3253</v>
      </c>
      <c r="D607" s="670" t="s">
        <v>3103</v>
      </c>
      <c r="E607" s="695">
        <v>2.3501851851851847E-2</v>
      </c>
      <c r="F607" s="705"/>
      <c r="G607" s="672"/>
      <c r="H607" s="673"/>
      <c r="I607" s="673"/>
      <c r="J607" s="673"/>
    </row>
    <row r="608" spans="1:10" ht="12.75">
      <c r="A608" s="668" t="s">
        <v>58</v>
      </c>
      <c r="B608" s="668">
        <v>93358</v>
      </c>
      <c r="C608" s="710" t="s">
        <v>3287</v>
      </c>
      <c r="D608" s="670" t="s">
        <v>3103</v>
      </c>
      <c r="E608" s="695">
        <v>0.34299999999999992</v>
      </c>
      <c r="F608" s="705"/>
      <c r="G608" s="672"/>
      <c r="H608" s="673"/>
      <c r="I608" s="673"/>
      <c r="J608" s="673"/>
    </row>
    <row r="609" spans="1:10" ht="12.75" customHeight="1">
      <c r="A609" s="682"/>
      <c r="B609" s="682"/>
      <c r="C609" s="675" t="s">
        <v>1737</v>
      </c>
      <c r="D609" s="683"/>
      <c r="E609" s="677"/>
      <c r="F609" s="679"/>
      <c r="G609" s="678"/>
      <c r="H609" s="680"/>
      <c r="I609" s="684"/>
      <c r="J609" s="684"/>
    </row>
    <row r="610" spans="1:10" ht="12.75" customHeight="1">
      <c r="A610" s="668" t="s">
        <v>1738</v>
      </c>
      <c r="B610" s="782" t="s">
        <v>1832</v>
      </c>
      <c r="C610" s="783"/>
      <c r="D610" s="785"/>
      <c r="E610" s="785"/>
      <c r="F610" s="783"/>
      <c r="G610" s="783"/>
      <c r="H610" s="783"/>
      <c r="I610" s="783"/>
      <c r="J610" s="784"/>
    </row>
    <row r="611" spans="1:10" ht="15" customHeight="1">
      <c r="A611" s="689"/>
      <c r="B611" s="689"/>
      <c r="C611" s="690"/>
      <c r="D611" s="667"/>
      <c r="E611" s="667"/>
      <c r="F611" s="689"/>
      <c r="G611" s="689"/>
      <c r="H611" s="689"/>
      <c r="I611" s="689"/>
      <c r="J611" s="689"/>
    </row>
    <row r="612" spans="1:10" ht="25.5">
      <c r="A612" s="347" t="s">
        <v>1391</v>
      </c>
      <c r="B612" s="347"/>
      <c r="C612" s="354" t="s">
        <v>3530</v>
      </c>
      <c r="D612" s="347" t="s">
        <v>1831</v>
      </c>
      <c r="E612" s="349"/>
      <c r="F612" s="350"/>
      <c r="G612" s="350"/>
      <c r="H612" s="351"/>
      <c r="I612" s="352"/>
      <c r="J612" s="351"/>
    </row>
    <row r="613" spans="1:10" ht="25.5">
      <c r="A613" s="668" t="s">
        <v>1711</v>
      </c>
      <c r="B613" s="668">
        <v>6193</v>
      </c>
      <c r="C613" s="669" t="s">
        <v>3229</v>
      </c>
      <c r="D613" s="670" t="s">
        <v>62</v>
      </c>
      <c r="E613" s="695">
        <v>0.44159999999999999</v>
      </c>
      <c r="F613" s="705"/>
      <c r="G613" s="672"/>
      <c r="H613" s="673"/>
      <c r="I613" s="673"/>
      <c r="J613" s="673"/>
    </row>
    <row r="614" spans="1:10" ht="12.75">
      <c r="A614" s="668" t="s">
        <v>1711</v>
      </c>
      <c r="B614" s="668">
        <v>5069</v>
      </c>
      <c r="C614" s="669" t="s">
        <v>3211</v>
      </c>
      <c r="D614" s="670" t="s">
        <v>2228</v>
      </c>
      <c r="E614" s="695">
        <v>1.252E-2</v>
      </c>
      <c r="F614" s="705"/>
      <c r="G614" s="672"/>
      <c r="H614" s="673"/>
      <c r="I614" s="673"/>
      <c r="J614" s="673"/>
    </row>
    <row r="615" spans="1:10" ht="12.75">
      <c r="A615" s="668" t="s">
        <v>1711</v>
      </c>
      <c r="B615" s="668">
        <v>4517</v>
      </c>
      <c r="C615" s="669" t="s">
        <v>3222</v>
      </c>
      <c r="D615" s="670" t="s">
        <v>62</v>
      </c>
      <c r="E615" s="695">
        <v>0.14080000000000001</v>
      </c>
      <c r="F615" s="705"/>
      <c r="G615" s="672"/>
      <c r="H615" s="673"/>
      <c r="I615" s="673"/>
      <c r="J615" s="673"/>
    </row>
    <row r="616" spans="1:10" ht="12.75">
      <c r="A616" s="668" t="s">
        <v>1711</v>
      </c>
      <c r="B616" s="668">
        <v>4491</v>
      </c>
      <c r="C616" s="669" t="s">
        <v>3204</v>
      </c>
      <c r="D616" s="670" t="s">
        <v>62</v>
      </c>
      <c r="E616" s="695">
        <v>0.11840000000000001</v>
      </c>
      <c r="F616" s="705"/>
      <c r="G616" s="672"/>
      <c r="H616" s="673"/>
      <c r="I616" s="673"/>
      <c r="J616" s="673"/>
    </row>
    <row r="617" spans="1:10" ht="25.5">
      <c r="A617" s="668" t="s">
        <v>1711</v>
      </c>
      <c r="B617" s="668">
        <v>2692</v>
      </c>
      <c r="C617" s="669" t="s">
        <v>3150</v>
      </c>
      <c r="D617" s="670" t="s">
        <v>3102</v>
      </c>
      <c r="E617" s="695">
        <v>5.4000000000000003E-3</v>
      </c>
      <c r="F617" s="705"/>
      <c r="G617" s="672"/>
      <c r="H617" s="673"/>
      <c r="I617" s="673"/>
      <c r="J617" s="673"/>
    </row>
    <row r="618" spans="1:10" ht="12.75">
      <c r="A618" s="668" t="s">
        <v>1711</v>
      </c>
      <c r="B618" s="668" t="s">
        <v>3516</v>
      </c>
      <c r="C618" s="669" t="s">
        <v>3517</v>
      </c>
      <c r="D618" s="670" t="s">
        <v>57</v>
      </c>
      <c r="E618" s="695">
        <v>1</v>
      </c>
      <c r="F618" s="705"/>
      <c r="G618" s="672"/>
      <c r="H618" s="673"/>
      <c r="I618" s="673"/>
      <c r="J618" s="673"/>
    </row>
    <row r="619" spans="1:10" ht="12.75">
      <c r="A619" s="668" t="s">
        <v>1711</v>
      </c>
      <c r="B619" s="668">
        <v>650</v>
      </c>
      <c r="C619" s="669" t="s">
        <v>3110</v>
      </c>
      <c r="D619" s="670" t="s">
        <v>57</v>
      </c>
      <c r="E619" s="695">
        <v>20.761500000000002</v>
      </c>
      <c r="F619" s="705"/>
      <c r="G619" s="672"/>
      <c r="H619" s="673"/>
      <c r="I619" s="673"/>
      <c r="J619" s="673"/>
    </row>
    <row r="620" spans="1:10" ht="12.75" customHeight="1">
      <c r="A620" s="674"/>
      <c r="B620" s="674"/>
      <c r="C620" s="675" t="s">
        <v>1736</v>
      </c>
      <c r="D620" s="676"/>
      <c r="E620" s="677"/>
      <c r="F620" s="678"/>
      <c r="G620" s="679"/>
      <c r="H620" s="680"/>
      <c r="I620" s="681"/>
      <c r="J620" s="681"/>
    </row>
    <row r="621" spans="1:10" ht="25.5">
      <c r="A621" s="668" t="s">
        <v>58</v>
      </c>
      <c r="B621" s="668">
        <v>101616</v>
      </c>
      <c r="C621" s="710" t="s">
        <v>3288</v>
      </c>
      <c r="D621" s="670" t="s">
        <v>330</v>
      </c>
      <c r="E621" s="695">
        <v>1.2862499999999997</v>
      </c>
      <c r="F621" s="705"/>
      <c r="G621" s="672"/>
      <c r="H621" s="673"/>
      <c r="I621" s="673"/>
      <c r="J621" s="673"/>
    </row>
    <row r="622" spans="1:10" ht="25.5">
      <c r="A622" s="668" t="s">
        <v>58</v>
      </c>
      <c r="B622" s="668">
        <v>97735</v>
      </c>
      <c r="C622" s="669" t="s">
        <v>3306</v>
      </c>
      <c r="D622" s="670" t="s">
        <v>3103</v>
      </c>
      <c r="E622" s="695">
        <v>7.114074074074074E-2</v>
      </c>
      <c r="F622" s="705"/>
      <c r="G622" s="672"/>
      <c r="H622" s="673"/>
      <c r="I622" s="673"/>
      <c r="J622" s="673"/>
    </row>
    <row r="623" spans="1:10" ht="25.5">
      <c r="A623" s="668" t="s">
        <v>58</v>
      </c>
      <c r="B623" s="668">
        <v>94970</v>
      </c>
      <c r="C623" s="710" t="s">
        <v>3440</v>
      </c>
      <c r="D623" s="670" t="s">
        <v>3103</v>
      </c>
      <c r="E623" s="695">
        <v>0.11814444444444443</v>
      </c>
      <c r="F623" s="705"/>
      <c r="G623" s="672"/>
      <c r="H623" s="673"/>
      <c r="I623" s="673"/>
      <c r="J623" s="673"/>
    </row>
    <row r="624" spans="1:10" ht="25.5">
      <c r="A624" s="668" t="s">
        <v>58</v>
      </c>
      <c r="B624" s="668">
        <v>88628</v>
      </c>
      <c r="C624" s="669" t="s">
        <v>3252</v>
      </c>
      <c r="D624" s="670" t="s">
        <v>3103</v>
      </c>
      <c r="E624" s="695">
        <v>0.11560370370370369</v>
      </c>
      <c r="F624" s="705"/>
      <c r="G624" s="672"/>
      <c r="H624" s="673"/>
      <c r="I624" s="673"/>
      <c r="J624" s="673"/>
    </row>
    <row r="625" spans="1:10" ht="12.75">
      <c r="A625" s="668" t="s">
        <v>58</v>
      </c>
      <c r="B625" s="668">
        <v>88316</v>
      </c>
      <c r="C625" s="669" t="s">
        <v>137</v>
      </c>
      <c r="D625" s="670" t="s">
        <v>1729</v>
      </c>
      <c r="E625" s="695">
        <v>4.4523305555555552</v>
      </c>
      <c r="F625" s="705"/>
      <c r="G625" s="672"/>
      <c r="H625" s="673"/>
      <c r="I625" s="673"/>
      <c r="J625" s="673"/>
    </row>
    <row r="626" spans="1:10" ht="12.75">
      <c r="A626" s="668" t="s">
        <v>58</v>
      </c>
      <c r="B626" s="668">
        <v>88309</v>
      </c>
      <c r="C626" s="710" t="s">
        <v>141</v>
      </c>
      <c r="D626" s="670" t="s">
        <v>1729</v>
      </c>
      <c r="E626" s="695">
        <v>5.6664870370370357</v>
      </c>
      <c r="F626" s="705"/>
      <c r="G626" s="672"/>
      <c r="H626" s="673"/>
      <c r="I626" s="673"/>
      <c r="J626" s="673"/>
    </row>
    <row r="627" spans="1:10" ht="25.5">
      <c r="A627" s="668" t="s">
        <v>58</v>
      </c>
      <c r="B627" s="668">
        <v>98556</v>
      </c>
      <c r="C627" s="710" t="s">
        <v>3972</v>
      </c>
      <c r="D627" s="670" t="s">
        <v>330</v>
      </c>
      <c r="E627" s="695">
        <v>2.4300000000000002</v>
      </c>
      <c r="F627" s="705"/>
      <c r="G627" s="672"/>
      <c r="H627" s="673"/>
      <c r="I627" s="673"/>
      <c r="J627" s="673"/>
    </row>
    <row r="628" spans="1:10" ht="25.5">
      <c r="A628" s="668" t="s">
        <v>58</v>
      </c>
      <c r="B628" s="668">
        <v>87316</v>
      </c>
      <c r="C628" s="710" t="s">
        <v>3253</v>
      </c>
      <c r="D628" s="670" t="s">
        <v>3103</v>
      </c>
      <c r="E628" s="695">
        <v>2.3501851851851847E-2</v>
      </c>
      <c r="F628" s="705"/>
      <c r="G628" s="672"/>
      <c r="H628" s="673"/>
      <c r="I628" s="673"/>
      <c r="J628" s="673"/>
    </row>
    <row r="629" spans="1:10" ht="12.75">
      <c r="A629" s="668" t="s">
        <v>58</v>
      </c>
      <c r="B629" s="668">
        <v>93358</v>
      </c>
      <c r="C629" s="669" t="s">
        <v>3287</v>
      </c>
      <c r="D629" s="670" t="s">
        <v>3103</v>
      </c>
      <c r="E629" s="695">
        <v>0.34299999999999992</v>
      </c>
      <c r="F629" s="705"/>
      <c r="G629" s="672"/>
      <c r="H629" s="673"/>
      <c r="I629" s="673"/>
      <c r="J629" s="673"/>
    </row>
    <row r="630" spans="1:10" ht="12.75" customHeight="1">
      <c r="A630" s="682"/>
      <c r="B630" s="682"/>
      <c r="C630" s="675" t="s">
        <v>1737</v>
      </c>
      <c r="D630" s="683"/>
      <c r="E630" s="677"/>
      <c r="F630" s="679"/>
      <c r="G630" s="678"/>
      <c r="H630" s="680"/>
      <c r="I630" s="684"/>
      <c r="J630" s="684"/>
    </row>
    <row r="631" spans="1:10" ht="12.75" customHeight="1">
      <c r="A631" s="668" t="s">
        <v>1738</v>
      </c>
      <c r="B631" s="782" t="s">
        <v>1832</v>
      </c>
      <c r="C631" s="783"/>
      <c r="D631" s="785"/>
      <c r="E631" s="785"/>
      <c r="F631" s="783"/>
      <c r="G631" s="783"/>
      <c r="H631" s="783"/>
      <c r="I631" s="783"/>
      <c r="J631" s="784"/>
    </row>
    <row r="632" spans="1:10" ht="15" customHeight="1">
      <c r="A632" s="689"/>
      <c r="B632" s="689"/>
      <c r="C632" s="690"/>
      <c r="D632" s="667"/>
      <c r="E632" s="667"/>
      <c r="F632" s="689"/>
      <c r="G632" s="689"/>
      <c r="H632" s="689"/>
      <c r="I632" s="689"/>
      <c r="J632" s="689"/>
    </row>
    <row r="633" spans="1:10" ht="25.5">
      <c r="A633" s="347" t="s">
        <v>793</v>
      </c>
      <c r="B633" s="347"/>
      <c r="C633" s="354" t="s">
        <v>1833</v>
      </c>
      <c r="D633" s="347" t="s">
        <v>1831</v>
      </c>
      <c r="E633" s="349"/>
      <c r="F633" s="350"/>
      <c r="G633" s="350"/>
      <c r="H633" s="351"/>
      <c r="I633" s="352"/>
      <c r="J633" s="351"/>
    </row>
    <row r="634" spans="1:10" ht="25.5">
      <c r="A634" s="668" t="s">
        <v>1711</v>
      </c>
      <c r="B634" s="668">
        <v>6193</v>
      </c>
      <c r="C634" s="669" t="s">
        <v>3229</v>
      </c>
      <c r="D634" s="670" t="s">
        <v>62</v>
      </c>
      <c r="E634" s="695">
        <v>0.79488000000000003</v>
      </c>
      <c r="F634" s="705"/>
      <c r="G634" s="672"/>
      <c r="H634" s="673"/>
      <c r="I634" s="673"/>
      <c r="J634" s="673"/>
    </row>
    <row r="635" spans="1:10" ht="12.75">
      <c r="A635" s="668" t="s">
        <v>1711</v>
      </c>
      <c r="B635" s="668">
        <v>5069</v>
      </c>
      <c r="C635" s="669" t="s">
        <v>3211</v>
      </c>
      <c r="D635" s="670" t="s">
        <v>2228</v>
      </c>
      <c r="E635" s="695">
        <v>2.2536E-2</v>
      </c>
      <c r="F635" s="705"/>
      <c r="G635" s="672"/>
      <c r="H635" s="673"/>
      <c r="I635" s="673"/>
      <c r="J635" s="673"/>
    </row>
    <row r="636" spans="1:10" ht="12.75">
      <c r="A636" s="668" t="s">
        <v>1711</v>
      </c>
      <c r="B636" s="668">
        <v>4517</v>
      </c>
      <c r="C636" s="669" t="s">
        <v>3222</v>
      </c>
      <c r="D636" s="670" t="s">
        <v>62</v>
      </c>
      <c r="E636" s="695">
        <v>0.25344</v>
      </c>
      <c r="F636" s="705"/>
      <c r="G636" s="672"/>
      <c r="H636" s="673"/>
      <c r="I636" s="673"/>
      <c r="J636" s="673"/>
    </row>
    <row r="637" spans="1:10" ht="12.75">
      <c r="A637" s="668" t="s">
        <v>1711</v>
      </c>
      <c r="B637" s="668">
        <v>4491</v>
      </c>
      <c r="C637" s="669" t="s">
        <v>3204</v>
      </c>
      <c r="D637" s="670" t="s">
        <v>62</v>
      </c>
      <c r="E637" s="695">
        <v>0.21312</v>
      </c>
      <c r="F637" s="705"/>
      <c r="G637" s="672"/>
      <c r="H637" s="673"/>
      <c r="I637" s="673"/>
      <c r="J637" s="673"/>
    </row>
    <row r="638" spans="1:10" ht="25.5">
      <c r="A638" s="668" t="s">
        <v>1711</v>
      </c>
      <c r="B638" s="668">
        <v>2692</v>
      </c>
      <c r="C638" s="669" t="s">
        <v>3150</v>
      </c>
      <c r="D638" s="670" t="s">
        <v>3102</v>
      </c>
      <c r="E638" s="695">
        <v>9.7200000000000012E-3</v>
      </c>
      <c r="F638" s="705"/>
      <c r="G638" s="672"/>
      <c r="H638" s="673"/>
      <c r="I638" s="673"/>
      <c r="J638" s="673"/>
    </row>
    <row r="639" spans="1:10" ht="12.75">
      <c r="A639" s="668"/>
      <c r="B639" s="668" t="s">
        <v>3516</v>
      </c>
      <c r="C639" s="669" t="s">
        <v>3517</v>
      </c>
      <c r="D639" s="670" t="s">
        <v>57</v>
      </c>
      <c r="E639" s="695">
        <v>1</v>
      </c>
      <c r="F639" s="705"/>
      <c r="G639" s="672"/>
      <c r="H639" s="673"/>
      <c r="I639" s="673"/>
      <c r="J639" s="673"/>
    </row>
    <row r="640" spans="1:10" ht="12.75">
      <c r="A640" s="668" t="s">
        <v>1711</v>
      </c>
      <c r="B640" s="668">
        <v>650</v>
      </c>
      <c r="C640" s="669" t="s">
        <v>3110</v>
      </c>
      <c r="D640" s="670" t="s">
        <v>57</v>
      </c>
      <c r="E640" s="695">
        <v>37.370700000000006</v>
      </c>
      <c r="F640" s="705"/>
      <c r="G640" s="672"/>
      <c r="H640" s="673"/>
      <c r="I640" s="673"/>
      <c r="J640" s="673"/>
    </row>
    <row r="641" spans="1:10" ht="12.75">
      <c r="A641" s="668"/>
      <c r="B641" s="668"/>
      <c r="C641" s="669"/>
      <c r="D641" s="670"/>
      <c r="E641" s="695"/>
      <c r="F641" s="705"/>
      <c r="G641" s="672"/>
      <c r="H641" s="673"/>
      <c r="I641" s="673"/>
      <c r="J641" s="673"/>
    </row>
    <row r="642" spans="1:10" ht="12.75">
      <c r="A642" s="674"/>
      <c r="B642" s="674"/>
      <c r="C642" s="675" t="s">
        <v>1736</v>
      </c>
      <c r="D642" s="676"/>
      <c r="E642" s="677"/>
      <c r="F642" s="678"/>
      <c r="G642" s="679"/>
      <c r="H642" s="680"/>
      <c r="I642" s="681"/>
      <c r="J642" s="681"/>
    </row>
    <row r="643" spans="1:10" ht="25.5">
      <c r="A643" s="668" t="s">
        <v>58</v>
      </c>
      <c r="B643" s="668">
        <v>101616</v>
      </c>
      <c r="C643" s="710" t="s">
        <v>3288</v>
      </c>
      <c r="D643" s="670" t="s">
        <v>330</v>
      </c>
      <c r="E643" s="695">
        <v>1.4580000000000002</v>
      </c>
      <c r="F643" s="705"/>
      <c r="G643" s="672"/>
      <c r="H643" s="673"/>
      <c r="I643" s="673"/>
      <c r="J643" s="673"/>
    </row>
    <row r="644" spans="1:10" ht="25.5">
      <c r="A644" s="668" t="s">
        <v>58</v>
      </c>
      <c r="B644" s="668">
        <v>94970</v>
      </c>
      <c r="C644" s="669" t="s">
        <v>3440</v>
      </c>
      <c r="D644" s="670" t="s">
        <v>3103</v>
      </c>
      <c r="E644" s="695">
        <v>0.13391999999999998</v>
      </c>
      <c r="F644" s="705"/>
      <c r="G644" s="672"/>
      <c r="H644" s="673"/>
      <c r="I644" s="673"/>
      <c r="J644" s="673"/>
    </row>
    <row r="645" spans="1:10" ht="25.5">
      <c r="A645" s="668" t="s">
        <v>58</v>
      </c>
      <c r="B645" s="668">
        <v>88628</v>
      </c>
      <c r="C645" s="710" t="s">
        <v>3252</v>
      </c>
      <c r="D645" s="670" t="s">
        <v>3103</v>
      </c>
      <c r="E645" s="695">
        <v>0.13104000000000002</v>
      </c>
      <c r="F645" s="705"/>
      <c r="G645" s="672"/>
      <c r="H645" s="673"/>
      <c r="I645" s="673"/>
      <c r="J645" s="673"/>
    </row>
    <row r="646" spans="1:10" ht="12.75">
      <c r="A646" s="668" t="s">
        <v>58</v>
      </c>
      <c r="B646" s="668">
        <v>88316</v>
      </c>
      <c r="C646" s="669" t="s">
        <v>137</v>
      </c>
      <c r="D646" s="670" t="s">
        <v>1729</v>
      </c>
      <c r="E646" s="695">
        <v>5.0468399999999995</v>
      </c>
      <c r="F646" s="705"/>
      <c r="G646" s="672"/>
      <c r="H646" s="673"/>
      <c r="I646" s="673"/>
      <c r="J646" s="673"/>
    </row>
    <row r="647" spans="1:10" ht="12.75">
      <c r="A647" s="668" t="s">
        <v>58</v>
      </c>
      <c r="B647" s="668">
        <v>88309</v>
      </c>
      <c r="C647" s="669" t="s">
        <v>141</v>
      </c>
      <c r="D647" s="670" t="s">
        <v>1729</v>
      </c>
      <c r="E647" s="695">
        <v>6.4231199999999999</v>
      </c>
      <c r="F647" s="705"/>
      <c r="G647" s="672"/>
      <c r="H647" s="673"/>
      <c r="I647" s="673"/>
      <c r="J647" s="673"/>
    </row>
    <row r="648" spans="1:10" ht="25.5">
      <c r="A648" s="668" t="s">
        <v>58</v>
      </c>
      <c r="B648" s="668">
        <v>87316</v>
      </c>
      <c r="C648" s="710" t="s">
        <v>3253</v>
      </c>
      <c r="D648" s="670" t="s">
        <v>3103</v>
      </c>
      <c r="E648" s="695">
        <v>2.664E-2</v>
      </c>
      <c r="F648" s="705"/>
      <c r="G648" s="672"/>
      <c r="H648" s="673"/>
      <c r="I648" s="673"/>
      <c r="J648" s="673"/>
    </row>
    <row r="649" spans="1:10" ht="25.5">
      <c r="A649" s="668" t="s">
        <v>58</v>
      </c>
      <c r="B649" s="668">
        <v>98556</v>
      </c>
      <c r="C649" s="710" t="s">
        <v>3972</v>
      </c>
      <c r="D649" s="670" t="s">
        <v>330</v>
      </c>
      <c r="E649" s="695">
        <v>3.2399999999999998</v>
      </c>
      <c r="F649" s="705"/>
      <c r="G649" s="672"/>
      <c r="H649" s="673"/>
      <c r="I649" s="673"/>
      <c r="J649" s="673"/>
    </row>
    <row r="650" spans="1:10" ht="12.75">
      <c r="A650" s="668" t="s">
        <v>58</v>
      </c>
      <c r="B650" s="668">
        <v>93358</v>
      </c>
      <c r="C650" s="669" t="s">
        <v>3287</v>
      </c>
      <c r="D650" s="670" t="s">
        <v>3103</v>
      </c>
      <c r="E650" s="695">
        <v>1.0890000000000002</v>
      </c>
      <c r="F650" s="705"/>
      <c r="G650" s="672"/>
      <c r="H650" s="673"/>
      <c r="I650" s="673"/>
      <c r="J650" s="673"/>
    </row>
    <row r="651" spans="1:10" ht="12.75" customHeight="1">
      <c r="A651" s="682"/>
      <c r="B651" s="682"/>
      <c r="C651" s="675" t="s">
        <v>1737</v>
      </c>
      <c r="D651" s="683"/>
      <c r="E651" s="677"/>
      <c r="F651" s="679"/>
      <c r="G651" s="678"/>
      <c r="H651" s="680"/>
      <c r="I651" s="684"/>
      <c r="J651" s="684"/>
    </row>
    <row r="652" spans="1:10" ht="12.75" customHeight="1">
      <c r="A652" s="668" t="s">
        <v>1738</v>
      </c>
      <c r="B652" s="782" t="s">
        <v>1832</v>
      </c>
      <c r="C652" s="783"/>
      <c r="D652" s="785"/>
      <c r="E652" s="785"/>
      <c r="F652" s="783"/>
      <c r="G652" s="783"/>
      <c r="H652" s="783"/>
      <c r="I652" s="783"/>
      <c r="J652" s="784"/>
    </row>
    <row r="653" spans="1:10" ht="15" customHeight="1">
      <c r="A653" s="689"/>
      <c r="B653" s="689"/>
      <c r="C653" s="690"/>
      <c r="D653" s="667"/>
      <c r="E653" s="667"/>
      <c r="F653" s="689"/>
      <c r="G653" s="689"/>
      <c r="H653" s="689"/>
      <c r="I653" s="689"/>
      <c r="J653" s="689"/>
    </row>
    <row r="654" spans="1:10" ht="25.5">
      <c r="A654" s="347" t="s">
        <v>925</v>
      </c>
      <c r="B654" s="347"/>
      <c r="C654" s="348" t="s">
        <v>1834</v>
      </c>
      <c r="D654" s="347" t="s">
        <v>1831</v>
      </c>
      <c r="E654" s="349"/>
      <c r="F654" s="350"/>
      <c r="G654" s="350"/>
      <c r="H654" s="351"/>
      <c r="I654" s="352"/>
      <c r="J654" s="351"/>
    </row>
    <row r="655" spans="1:10" ht="25.5">
      <c r="A655" s="668" t="s">
        <v>1711</v>
      </c>
      <c r="B655" s="668">
        <v>39772</v>
      </c>
      <c r="C655" s="669" t="s">
        <v>3132</v>
      </c>
      <c r="D655" s="670" t="s">
        <v>57</v>
      </c>
      <c r="E655" s="695">
        <v>0.99360000000000015</v>
      </c>
      <c r="F655" s="705"/>
      <c r="G655" s="672"/>
      <c r="H655" s="673"/>
      <c r="I655" s="673"/>
      <c r="J655" s="673"/>
    </row>
    <row r="656" spans="1:10" ht="12.75">
      <c r="A656" s="674"/>
      <c r="B656" s="674"/>
      <c r="C656" s="675" t="s">
        <v>1736</v>
      </c>
      <c r="D656" s="676"/>
      <c r="E656" s="677"/>
      <c r="F656" s="678"/>
      <c r="G656" s="679"/>
      <c r="H656" s="680"/>
      <c r="I656" s="681"/>
      <c r="J656" s="681"/>
    </row>
    <row r="657" spans="1:10" ht="12.75">
      <c r="A657" s="668" t="s">
        <v>58</v>
      </c>
      <c r="B657" s="668">
        <v>88264</v>
      </c>
      <c r="C657" s="710" t="s">
        <v>145</v>
      </c>
      <c r="D657" s="670" t="s">
        <v>1729</v>
      </c>
      <c r="E657" s="695">
        <v>0.24605740000000001</v>
      </c>
      <c r="F657" s="705"/>
      <c r="G657" s="672"/>
      <c r="H657" s="673"/>
      <c r="I657" s="673"/>
      <c r="J657" s="673"/>
    </row>
    <row r="658" spans="1:10" ht="12.75">
      <c r="A658" s="668" t="s">
        <v>58</v>
      </c>
      <c r="B658" s="668">
        <v>88247</v>
      </c>
      <c r="C658" s="669" t="s">
        <v>146</v>
      </c>
      <c r="D658" s="670" t="s">
        <v>1729</v>
      </c>
      <c r="E658" s="695">
        <v>0.18454300000000001</v>
      </c>
      <c r="F658" s="705"/>
      <c r="G658" s="672"/>
      <c r="H658" s="673"/>
      <c r="I658" s="673"/>
      <c r="J658" s="673"/>
    </row>
    <row r="659" spans="1:10" ht="12.75">
      <c r="A659" s="682"/>
      <c r="B659" s="682"/>
      <c r="C659" s="675" t="s">
        <v>1737</v>
      </c>
      <c r="D659" s="683"/>
      <c r="E659" s="677"/>
      <c r="F659" s="679"/>
      <c r="G659" s="678"/>
      <c r="H659" s="680"/>
      <c r="I659" s="684"/>
      <c r="J659" s="684"/>
    </row>
    <row r="660" spans="1:10" ht="12.75" customHeight="1">
      <c r="A660" s="668" t="s">
        <v>1738</v>
      </c>
      <c r="B660" s="782" t="s">
        <v>1835</v>
      </c>
      <c r="C660" s="783"/>
      <c r="D660" s="785"/>
      <c r="E660" s="785"/>
      <c r="F660" s="783"/>
      <c r="G660" s="783"/>
      <c r="H660" s="783"/>
      <c r="I660" s="783"/>
      <c r="J660" s="784"/>
    </row>
    <row r="661" spans="1:10" ht="15" customHeight="1">
      <c r="A661" s="689"/>
      <c r="B661" s="689"/>
      <c r="C661" s="690"/>
      <c r="D661" s="667"/>
      <c r="E661" s="667"/>
      <c r="F661" s="689"/>
      <c r="G661" s="689"/>
      <c r="H661" s="689"/>
      <c r="I661" s="689"/>
      <c r="J661" s="689"/>
    </row>
    <row r="662" spans="1:10" ht="25.5">
      <c r="A662" s="347" t="s">
        <v>927</v>
      </c>
      <c r="B662" s="347"/>
      <c r="C662" s="348" t="s">
        <v>1836</v>
      </c>
      <c r="D662" s="347" t="s">
        <v>1831</v>
      </c>
      <c r="E662" s="349"/>
      <c r="F662" s="350"/>
      <c r="G662" s="350"/>
      <c r="H662" s="351"/>
      <c r="I662" s="352"/>
      <c r="J662" s="351"/>
    </row>
    <row r="663" spans="1:10" ht="25.5">
      <c r="A663" s="668" t="s">
        <v>1711</v>
      </c>
      <c r="B663" s="668">
        <v>43434</v>
      </c>
      <c r="C663" s="669" t="s">
        <v>3126</v>
      </c>
      <c r="D663" s="670" t="s">
        <v>57</v>
      </c>
      <c r="E663" s="695">
        <v>1</v>
      </c>
      <c r="F663" s="705"/>
      <c r="G663" s="672"/>
      <c r="H663" s="673"/>
      <c r="I663" s="673"/>
      <c r="J663" s="673"/>
    </row>
    <row r="664" spans="1:10" ht="25.5">
      <c r="A664" s="668" t="s">
        <v>1711</v>
      </c>
      <c r="B664" s="668">
        <v>11315</v>
      </c>
      <c r="C664" s="669" t="s">
        <v>3231</v>
      </c>
      <c r="D664" s="670" t="s">
        <v>57</v>
      </c>
      <c r="E664" s="695">
        <v>1</v>
      </c>
      <c r="F664" s="705"/>
      <c r="G664" s="672"/>
      <c r="H664" s="673"/>
      <c r="I664" s="673"/>
      <c r="J664" s="673"/>
    </row>
    <row r="665" spans="1:10" ht="12.75">
      <c r="A665" s="674"/>
      <c r="B665" s="674"/>
      <c r="C665" s="675" t="s">
        <v>1736</v>
      </c>
      <c r="D665" s="676"/>
      <c r="E665" s="677"/>
      <c r="F665" s="678"/>
      <c r="G665" s="679"/>
      <c r="H665" s="680"/>
      <c r="I665" s="681"/>
      <c r="J665" s="681"/>
    </row>
    <row r="666" spans="1:10" ht="12.75">
      <c r="A666" s="668" t="s">
        <v>58</v>
      </c>
      <c r="B666" s="668">
        <v>88264</v>
      </c>
      <c r="C666" s="710" t="s">
        <v>145</v>
      </c>
      <c r="D666" s="670" t="s">
        <v>1729</v>
      </c>
      <c r="E666" s="695">
        <v>0.24605740000000001</v>
      </c>
      <c r="F666" s="705"/>
      <c r="G666" s="672"/>
      <c r="H666" s="673"/>
      <c r="I666" s="673"/>
      <c r="J666" s="673"/>
    </row>
    <row r="667" spans="1:10" ht="12.75">
      <c r="A667" s="668" t="s">
        <v>58</v>
      </c>
      <c r="B667" s="668">
        <v>88247</v>
      </c>
      <c r="C667" s="669" t="s">
        <v>146</v>
      </c>
      <c r="D667" s="670" t="s">
        <v>1729</v>
      </c>
      <c r="E667" s="695">
        <v>0.18454300000000001</v>
      </c>
      <c r="F667" s="705"/>
      <c r="G667" s="672"/>
      <c r="H667" s="673"/>
      <c r="I667" s="673"/>
      <c r="J667" s="673"/>
    </row>
    <row r="668" spans="1:10" ht="25.5">
      <c r="A668" s="668" t="s">
        <v>58</v>
      </c>
      <c r="B668" s="668">
        <v>101618</v>
      </c>
      <c r="C668" s="669" t="s">
        <v>3289</v>
      </c>
      <c r="D668" s="670" t="s">
        <v>3103</v>
      </c>
      <c r="E668" s="695">
        <v>1.7999999999999999E-2</v>
      </c>
      <c r="F668" s="705"/>
      <c r="G668" s="672"/>
      <c r="H668" s="673"/>
      <c r="I668" s="673"/>
      <c r="J668" s="673"/>
    </row>
    <row r="669" spans="1:10" ht="12.75">
      <c r="A669" s="668" t="s">
        <v>58</v>
      </c>
      <c r="B669" s="668">
        <v>88316</v>
      </c>
      <c r="C669" s="669" t="s">
        <v>137</v>
      </c>
      <c r="D669" s="670" t="s">
        <v>1729</v>
      </c>
      <c r="E669" s="695">
        <v>2.0400000000000001E-2</v>
      </c>
      <c r="F669" s="705"/>
      <c r="G669" s="672"/>
      <c r="H669" s="673"/>
      <c r="I669" s="673"/>
      <c r="J669" s="673"/>
    </row>
    <row r="670" spans="1:10" ht="12.75">
      <c r="A670" s="668" t="s">
        <v>58</v>
      </c>
      <c r="B670" s="668">
        <v>88309</v>
      </c>
      <c r="C670" s="669" t="s">
        <v>141</v>
      </c>
      <c r="D670" s="670" t="s">
        <v>1729</v>
      </c>
      <c r="E670" s="695">
        <v>2.5899999999999999E-2</v>
      </c>
      <c r="F670" s="705"/>
      <c r="G670" s="672"/>
      <c r="H670" s="673"/>
      <c r="I670" s="673"/>
      <c r="J670" s="673"/>
    </row>
    <row r="671" spans="1:10" ht="12.75">
      <c r="A671" s="682"/>
      <c r="B671" s="682"/>
      <c r="C671" s="675" t="s">
        <v>1737</v>
      </c>
      <c r="D671" s="683"/>
      <c r="E671" s="677"/>
      <c r="F671" s="679"/>
      <c r="G671" s="678"/>
      <c r="H671" s="680"/>
      <c r="I671" s="684"/>
      <c r="J671" s="684"/>
    </row>
    <row r="672" spans="1:10" ht="12.75" customHeight="1">
      <c r="A672" s="668" t="s">
        <v>1738</v>
      </c>
      <c r="B672" s="782" t="s">
        <v>1837</v>
      </c>
      <c r="C672" s="783"/>
      <c r="D672" s="785"/>
      <c r="E672" s="785"/>
      <c r="F672" s="783"/>
      <c r="G672" s="783"/>
      <c r="H672" s="783"/>
      <c r="I672" s="783"/>
      <c r="J672" s="784"/>
    </row>
    <row r="673" spans="1:10" ht="15" customHeight="1">
      <c r="A673" s="689"/>
      <c r="B673" s="689"/>
      <c r="C673" s="690"/>
      <c r="D673" s="667"/>
      <c r="E673" s="667"/>
      <c r="F673" s="689"/>
      <c r="G673" s="689"/>
      <c r="H673" s="689"/>
      <c r="I673" s="689"/>
      <c r="J673" s="689"/>
    </row>
    <row r="674" spans="1:10" ht="25.5">
      <c r="A674" s="347" t="s">
        <v>884</v>
      </c>
      <c r="B674" s="347"/>
      <c r="C674" s="348" t="s">
        <v>1838</v>
      </c>
      <c r="D674" s="347" t="s">
        <v>57</v>
      </c>
      <c r="E674" s="349"/>
      <c r="F674" s="350"/>
      <c r="G674" s="350"/>
      <c r="H674" s="351"/>
      <c r="I674" s="352"/>
      <c r="J674" s="351"/>
    </row>
    <row r="675" spans="1:10" ht="12.75">
      <c r="A675" s="668" t="s">
        <v>1711</v>
      </c>
      <c r="B675" s="668">
        <v>1318</v>
      </c>
      <c r="C675" s="669" t="s">
        <v>3138</v>
      </c>
      <c r="D675" s="670" t="s">
        <v>2228</v>
      </c>
      <c r="E675" s="695">
        <v>3.5999999999999996</v>
      </c>
      <c r="F675" s="705"/>
      <c r="G675" s="672"/>
      <c r="H675" s="673"/>
      <c r="I675" s="673"/>
      <c r="J675" s="673"/>
    </row>
    <row r="676" spans="1:10" ht="25.5">
      <c r="A676" s="668" t="s">
        <v>1711</v>
      </c>
      <c r="B676" s="668">
        <v>21128</v>
      </c>
      <c r="C676" s="669" t="s">
        <v>3162</v>
      </c>
      <c r="D676" s="670" t="s">
        <v>62</v>
      </c>
      <c r="E676" s="695">
        <v>2</v>
      </c>
      <c r="F676" s="705"/>
      <c r="G676" s="672"/>
      <c r="H676" s="673"/>
      <c r="I676" s="673"/>
      <c r="J676" s="673"/>
    </row>
    <row r="677" spans="1:10" ht="25.5">
      <c r="A677" s="668" t="s">
        <v>1711</v>
      </c>
      <c r="B677" s="668">
        <v>13246</v>
      </c>
      <c r="C677" s="669" t="s">
        <v>3197</v>
      </c>
      <c r="D677" s="670" t="s">
        <v>57</v>
      </c>
      <c r="E677" s="695">
        <v>8</v>
      </c>
      <c r="F677" s="705"/>
      <c r="G677" s="672"/>
      <c r="H677" s="673"/>
      <c r="I677" s="673"/>
      <c r="J677" s="673"/>
    </row>
    <row r="678" spans="1:10" ht="12.75">
      <c r="A678" s="674"/>
      <c r="B678" s="674"/>
      <c r="C678" s="675" t="s">
        <v>1736</v>
      </c>
      <c r="D678" s="676"/>
      <c r="E678" s="677"/>
      <c r="F678" s="678"/>
      <c r="G678" s="679"/>
      <c r="H678" s="680"/>
      <c r="I678" s="681"/>
      <c r="J678" s="681"/>
    </row>
    <row r="679" spans="1:10" ht="38.25">
      <c r="A679" s="668" t="s">
        <v>58</v>
      </c>
      <c r="B679" s="668">
        <v>100758</v>
      </c>
      <c r="C679" s="669" t="s">
        <v>3437</v>
      </c>
      <c r="D679" s="670" t="s">
        <v>330</v>
      </c>
      <c r="E679" s="695">
        <v>0.60699999999999998</v>
      </c>
      <c r="F679" s="705"/>
      <c r="G679" s="672"/>
      <c r="H679" s="673"/>
      <c r="I679" s="673"/>
      <c r="J679" s="673"/>
    </row>
    <row r="680" spans="1:10" ht="12.75">
      <c r="A680" s="668" t="s">
        <v>58</v>
      </c>
      <c r="B680" s="668">
        <v>88315</v>
      </c>
      <c r="C680" s="669" t="s">
        <v>743</v>
      </c>
      <c r="D680" s="670" t="s">
        <v>1729</v>
      </c>
      <c r="E680" s="695">
        <v>0.35</v>
      </c>
      <c r="F680" s="705"/>
      <c r="G680" s="672"/>
      <c r="H680" s="673"/>
      <c r="I680" s="673"/>
      <c r="J680" s="673"/>
    </row>
    <row r="681" spans="1:10" ht="12.75">
      <c r="A681" s="668" t="s">
        <v>58</v>
      </c>
      <c r="B681" s="668">
        <v>88251</v>
      </c>
      <c r="C681" s="669" t="s">
        <v>744</v>
      </c>
      <c r="D681" s="670" t="s">
        <v>1729</v>
      </c>
      <c r="E681" s="695">
        <v>0.35</v>
      </c>
      <c r="F681" s="705"/>
      <c r="G681" s="672"/>
      <c r="H681" s="673"/>
      <c r="I681" s="673"/>
      <c r="J681" s="673"/>
    </row>
    <row r="682" spans="1:10" ht="12.75">
      <c r="A682" s="682"/>
      <c r="B682" s="682"/>
      <c r="C682" s="675" t="s">
        <v>1737</v>
      </c>
      <c r="D682" s="683"/>
      <c r="E682" s="677"/>
      <c r="F682" s="679"/>
      <c r="G682" s="678"/>
      <c r="H682" s="680"/>
      <c r="I682" s="684"/>
      <c r="J682" s="684"/>
    </row>
    <row r="683" spans="1:10" ht="12.75">
      <c r="A683" s="668" t="s">
        <v>1738</v>
      </c>
      <c r="B683" s="782"/>
      <c r="C683" s="783"/>
      <c r="D683" s="785"/>
      <c r="E683" s="785"/>
      <c r="F683" s="783"/>
      <c r="G683" s="783"/>
      <c r="H683" s="783"/>
      <c r="I683" s="783"/>
      <c r="J683" s="784"/>
    </row>
    <row r="684" spans="1:10" ht="15" customHeight="1">
      <c r="A684" s="689"/>
      <c r="B684" s="689"/>
      <c r="C684" s="690"/>
      <c r="D684" s="667"/>
      <c r="E684" s="667"/>
      <c r="F684" s="689"/>
      <c r="G684" s="689"/>
      <c r="H684" s="689"/>
      <c r="I684" s="689"/>
      <c r="J684" s="689"/>
    </row>
    <row r="685" spans="1:10" ht="12.75">
      <c r="A685" s="347" t="s">
        <v>1839</v>
      </c>
      <c r="B685" s="347"/>
      <c r="C685" s="348" t="s">
        <v>1840</v>
      </c>
      <c r="D685" s="347" t="s">
        <v>57</v>
      </c>
      <c r="E685" s="349"/>
      <c r="F685" s="350"/>
      <c r="G685" s="350"/>
      <c r="H685" s="351"/>
      <c r="I685" s="352"/>
      <c r="J685" s="351"/>
    </row>
    <row r="686" spans="1:10" ht="25.5">
      <c r="A686" s="668" t="s">
        <v>1711</v>
      </c>
      <c r="B686" s="668">
        <v>38773</v>
      </c>
      <c r="C686" s="669" t="s">
        <v>3189</v>
      </c>
      <c r="D686" s="670" t="s">
        <v>57</v>
      </c>
      <c r="E686" s="695">
        <v>1</v>
      </c>
      <c r="F686" s="705"/>
      <c r="G686" s="672"/>
      <c r="H686" s="673"/>
      <c r="I686" s="673"/>
      <c r="J686" s="673"/>
    </row>
    <row r="687" spans="1:10" ht="12.75">
      <c r="A687" s="668" t="s">
        <v>1711</v>
      </c>
      <c r="B687" s="668">
        <v>38194</v>
      </c>
      <c r="C687" s="669" t="s">
        <v>3177</v>
      </c>
      <c r="D687" s="670" t="s">
        <v>57</v>
      </c>
      <c r="E687" s="695">
        <v>3</v>
      </c>
      <c r="F687" s="705"/>
      <c r="G687" s="672"/>
      <c r="H687" s="673"/>
      <c r="I687" s="673"/>
      <c r="J687" s="673"/>
    </row>
    <row r="688" spans="1:10" ht="25.5">
      <c r="A688" s="668" t="s">
        <v>1711</v>
      </c>
      <c r="B688" s="668">
        <v>39257</v>
      </c>
      <c r="C688" s="669" t="s">
        <v>3122</v>
      </c>
      <c r="D688" s="670" t="s">
        <v>62</v>
      </c>
      <c r="E688" s="695">
        <v>2</v>
      </c>
      <c r="F688" s="705"/>
      <c r="G688" s="672"/>
      <c r="H688" s="673"/>
      <c r="I688" s="673"/>
      <c r="J688" s="673"/>
    </row>
    <row r="689" spans="1:10" ht="12.75">
      <c r="A689" s="674"/>
      <c r="B689" s="674"/>
      <c r="C689" s="675" t="s">
        <v>1736</v>
      </c>
      <c r="D689" s="676"/>
      <c r="E689" s="677"/>
      <c r="F689" s="678"/>
      <c r="G689" s="679"/>
      <c r="H689" s="680"/>
      <c r="I689" s="681"/>
      <c r="J689" s="681"/>
    </row>
    <row r="690" spans="1:10" ht="12.75">
      <c r="A690" s="668" t="s">
        <v>58</v>
      </c>
      <c r="B690" s="668">
        <v>88264</v>
      </c>
      <c r="C690" s="669" t="s">
        <v>145</v>
      </c>
      <c r="D690" s="670" t="s">
        <v>1729</v>
      </c>
      <c r="E690" s="695">
        <v>0.53879999999999995</v>
      </c>
      <c r="F690" s="705"/>
      <c r="G690" s="672"/>
      <c r="H690" s="673"/>
      <c r="I690" s="673"/>
      <c r="J690" s="673"/>
    </row>
    <row r="691" spans="1:10" ht="12.75">
      <c r="A691" s="668" t="s">
        <v>58</v>
      </c>
      <c r="B691" s="668">
        <v>88247</v>
      </c>
      <c r="C691" s="669" t="s">
        <v>146</v>
      </c>
      <c r="D691" s="670" t="s">
        <v>1729</v>
      </c>
      <c r="E691" s="695">
        <v>0.16839999999999999</v>
      </c>
      <c r="F691" s="705"/>
      <c r="G691" s="672"/>
      <c r="H691" s="673"/>
      <c r="I691" s="673"/>
      <c r="J691" s="673"/>
    </row>
    <row r="692" spans="1:10" ht="12.75">
      <c r="A692" s="682"/>
      <c r="B692" s="682"/>
      <c r="C692" s="675" t="s">
        <v>1737</v>
      </c>
      <c r="D692" s="683"/>
      <c r="E692" s="677"/>
      <c r="F692" s="679"/>
      <c r="G692" s="678"/>
      <c r="H692" s="680"/>
      <c r="I692" s="684"/>
      <c r="J692" s="684"/>
    </row>
    <row r="693" spans="1:10" ht="12.75" customHeight="1">
      <c r="A693" s="668" t="s">
        <v>1738</v>
      </c>
      <c r="B693" s="782" t="s">
        <v>1789</v>
      </c>
      <c r="C693" s="783"/>
      <c r="D693" s="785"/>
      <c r="E693" s="785"/>
      <c r="F693" s="783"/>
      <c r="G693" s="783"/>
      <c r="H693" s="783"/>
      <c r="I693" s="783"/>
      <c r="J693" s="784"/>
    </row>
    <row r="694" spans="1:10" ht="15" customHeight="1">
      <c r="A694" s="689"/>
      <c r="B694" s="689"/>
      <c r="C694" s="690"/>
      <c r="D694" s="667"/>
      <c r="E694" s="667"/>
      <c r="F694" s="689"/>
      <c r="G694" s="689"/>
      <c r="H694" s="689"/>
      <c r="I694" s="689"/>
      <c r="J694" s="689"/>
    </row>
    <row r="695" spans="1:10" ht="25.5">
      <c r="A695" s="347" t="s">
        <v>1841</v>
      </c>
      <c r="B695" s="347"/>
      <c r="C695" s="348" t="s">
        <v>1842</v>
      </c>
      <c r="D695" s="347" t="s">
        <v>57</v>
      </c>
      <c r="E695" s="349"/>
      <c r="F695" s="350"/>
      <c r="G695" s="350"/>
      <c r="H695" s="351"/>
      <c r="I695" s="352"/>
      <c r="J695" s="351"/>
    </row>
    <row r="696" spans="1:10" ht="25.5">
      <c r="A696" s="668" t="s">
        <v>1711</v>
      </c>
      <c r="B696" s="668">
        <v>38784</v>
      </c>
      <c r="C696" s="669" t="s">
        <v>3188</v>
      </c>
      <c r="D696" s="670" t="s">
        <v>57</v>
      </c>
      <c r="E696" s="695">
        <v>1</v>
      </c>
      <c r="F696" s="705"/>
      <c r="G696" s="672"/>
      <c r="H696" s="673"/>
      <c r="I696" s="673"/>
      <c r="J696" s="673"/>
    </row>
    <row r="697" spans="1:10" ht="12.75">
      <c r="A697" s="668" t="s">
        <v>1711</v>
      </c>
      <c r="B697" s="668">
        <v>39387</v>
      </c>
      <c r="C697" s="669" t="s">
        <v>3178</v>
      </c>
      <c r="D697" s="670" t="s">
        <v>57</v>
      </c>
      <c r="E697" s="695">
        <v>4</v>
      </c>
      <c r="F697" s="705"/>
      <c r="G697" s="672"/>
      <c r="H697" s="673"/>
      <c r="I697" s="673"/>
      <c r="J697" s="673"/>
    </row>
    <row r="698" spans="1:10" ht="25.5">
      <c r="A698" s="668" t="s">
        <v>1711</v>
      </c>
      <c r="B698" s="668">
        <v>39257</v>
      </c>
      <c r="C698" s="669" t="s">
        <v>3122</v>
      </c>
      <c r="D698" s="670" t="s">
        <v>62</v>
      </c>
      <c r="E698" s="695">
        <v>3</v>
      </c>
      <c r="F698" s="705"/>
      <c r="G698" s="672"/>
      <c r="H698" s="673"/>
      <c r="I698" s="673"/>
      <c r="J698" s="673"/>
    </row>
    <row r="699" spans="1:10" ht="12.75">
      <c r="A699" s="674"/>
      <c r="B699" s="674"/>
      <c r="C699" s="675" t="s">
        <v>1736</v>
      </c>
      <c r="D699" s="676"/>
      <c r="E699" s="677"/>
      <c r="F699" s="678"/>
      <c r="G699" s="679"/>
      <c r="H699" s="680"/>
      <c r="I699" s="681"/>
      <c r="J699" s="681"/>
    </row>
    <row r="700" spans="1:10" ht="12.75">
      <c r="A700" s="668" t="s">
        <v>58</v>
      </c>
      <c r="B700" s="668">
        <v>88264</v>
      </c>
      <c r="C700" s="669" t="s">
        <v>145</v>
      </c>
      <c r="D700" s="670" t="s">
        <v>1729</v>
      </c>
      <c r="E700" s="695">
        <v>0.53879999999999995</v>
      </c>
      <c r="F700" s="705"/>
      <c r="G700" s="672"/>
      <c r="H700" s="673"/>
      <c r="I700" s="673"/>
      <c r="J700" s="673"/>
    </row>
    <row r="701" spans="1:10" ht="12.75">
      <c r="A701" s="668" t="s">
        <v>58</v>
      </c>
      <c r="B701" s="668">
        <v>88247</v>
      </c>
      <c r="C701" s="669" t="s">
        <v>146</v>
      </c>
      <c r="D701" s="670" t="s">
        <v>1729</v>
      </c>
      <c r="E701" s="695">
        <v>0.16839999999999999</v>
      </c>
      <c r="F701" s="705"/>
      <c r="G701" s="672"/>
      <c r="H701" s="673"/>
      <c r="I701" s="673"/>
      <c r="J701" s="673"/>
    </row>
    <row r="702" spans="1:10" ht="12.75">
      <c r="A702" s="682"/>
      <c r="B702" s="682"/>
      <c r="C702" s="675" t="s">
        <v>1737</v>
      </c>
      <c r="D702" s="683"/>
      <c r="E702" s="677"/>
      <c r="F702" s="679"/>
      <c r="G702" s="678"/>
      <c r="H702" s="680"/>
      <c r="I702" s="684"/>
      <c r="J702" s="684"/>
    </row>
    <row r="703" spans="1:10" ht="12.75" customHeight="1">
      <c r="A703" s="668" t="s">
        <v>1738</v>
      </c>
      <c r="B703" s="782" t="s">
        <v>1789</v>
      </c>
      <c r="C703" s="783"/>
      <c r="D703" s="785"/>
      <c r="E703" s="785"/>
      <c r="F703" s="783"/>
      <c r="G703" s="783"/>
      <c r="H703" s="783"/>
      <c r="I703" s="783"/>
      <c r="J703" s="784"/>
    </row>
    <row r="704" spans="1:10" ht="15" customHeight="1">
      <c r="A704" s="689"/>
      <c r="B704" s="689"/>
      <c r="C704" s="690"/>
      <c r="D704" s="667"/>
      <c r="E704" s="667"/>
      <c r="F704" s="689"/>
      <c r="G704" s="689"/>
      <c r="H704" s="689"/>
      <c r="I704" s="689"/>
      <c r="J704" s="689"/>
    </row>
    <row r="705" spans="1:10" ht="25.5">
      <c r="A705" s="347" t="s">
        <v>768</v>
      </c>
      <c r="B705" s="347"/>
      <c r="C705" s="348" t="s">
        <v>1843</v>
      </c>
      <c r="D705" s="347" t="s">
        <v>62</v>
      </c>
      <c r="E705" s="349"/>
      <c r="F705" s="350"/>
      <c r="G705" s="350"/>
      <c r="H705" s="351"/>
      <c r="I705" s="352"/>
      <c r="J705" s="351"/>
    </row>
    <row r="706" spans="1:10" ht="25.5">
      <c r="A706" s="668" t="s">
        <v>58</v>
      </c>
      <c r="B706" s="668">
        <v>90696</v>
      </c>
      <c r="C706" s="669" t="s">
        <v>3256</v>
      </c>
      <c r="D706" s="670" t="s">
        <v>62</v>
      </c>
      <c r="E706" s="695">
        <v>1.03</v>
      </c>
      <c r="F706" s="705"/>
      <c r="G706" s="672"/>
      <c r="H706" s="673"/>
      <c r="I706" s="673"/>
      <c r="J706" s="673"/>
    </row>
    <row r="707" spans="1:10" ht="25.5">
      <c r="A707" s="668" t="s">
        <v>1711</v>
      </c>
      <c r="B707" s="668">
        <v>42695</v>
      </c>
      <c r="C707" s="669" t="s">
        <v>3149</v>
      </c>
      <c r="D707" s="670" t="s">
        <v>57</v>
      </c>
      <c r="E707" s="695">
        <v>1.9200000000000002E-2</v>
      </c>
      <c r="F707" s="705"/>
      <c r="G707" s="672"/>
      <c r="H707" s="673"/>
      <c r="I707" s="673"/>
      <c r="J707" s="673"/>
    </row>
    <row r="708" spans="1:10" ht="12.75">
      <c r="A708" s="668" t="s">
        <v>1711</v>
      </c>
      <c r="B708" s="668">
        <v>3844</v>
      </c>
      <c r="C708" s="669" t="s">
        <v>3190</v>
      </c>
      <c r="D708" s="670" t="s">
        <v>57</v>
      </c>
      <c r="E708" s="695">
        <v>6.2600000000000003E-2</v>
      </c>
      <c r="F708" s="705"/>
      <c r="G708" s="672"/>
      <c r="H708" s="673"/>
      <c r="I708" s="673"/>
      <c r="J708" s="673"/>
    </row>
    <row r="709" spans="1:10" ht="12.75">
      <c r="A709" s="668" t="s">
        <v>58</v>
      </c>
      <c r="B709" s="668">
        <v>88267</v>
      </c>
      <c r="C709" s="669" t="s">
        <v>143</v>
      </c>
      <c r="D709" s="670" t="s">
        <v>1729</v>
      </c>
      <c r="E709" s="695">
        <v>1.2E-2</v>
      </c>
      <c r="F709" s="705"/>
      <c r="G709" s="672"/>
      <c r="H709" s="673"/>
      <c r="I709" s="673"/>
      <c r="J709" s="673"/>
    </row>
    <row r="710" spans="1:10" ht="25.5">
      <c r="A710" s="668" t="s">
        <v>58</v>
      </c>
      <c r="B710" s="668">
        <v>88248</v>
      </c>
      <c r="C710" s="669" t="s">
        <v>144</v>
      </c>
      <c r="D710" s="670" t="s">
        <v>1729</v>
      </c>
      <c r="E710" s="695">
        <v>1.2E-2</v>
      </c>
      <c r="F710" s="705"/>
      <c r="G710" s="672"/>
      <c r="H710" s="673"/>
      <c r="I710" s="673"/>
      <c r="J710" s="673"/>
    </row>
    <row r="711" spans="1:10" ht="25.5">
      <c r="A711" s="668" t="s">
        <v>58</v>
      </c>
      <c r="B711" s="668">
        <v>104790</v>
      </c>
      <c r="C711" s="669" t="s">
        <v>3276</v>
      </c>
      <c r="D711" s="670" t="s">
        <v>3103</v>
      </c>
      <c r="E711" s="695">
        <v>0.3</v>
      </c>
      <c r="F711" s="705"/>
      <c r="G711" s="672"/>
      <c r="H711" s="673"/>
      <c r="I711" s="673"/>
      <c r="J711" s="673"/>
    </row>
    <row r="712" spans="1:10" ht="12.75">
      <c r="A712" s="668" t="s">
        <v>58</v>
      </c>
      <c r="B712" s="668">
        <v>93358</v>
      </c>
      <c r="C712" s="669" t="s">
        <v>3287</v>
      </c>
      <c r="D712" s="670" t="s">
        <v>3103</v>
      </c>
      <c r="E712" s="695">
        <v>0.16000000000000003</v>
      </c>
      <c r="F712" s="705"/>
      <c r="G712" s="672"/>
      <c r="H712" s="673"/>
      <c r="I712" s="673"/>
      <c r="J712" s="673"/>
    </row>
    <row r="713" spans="1:10" ht="12.75">
      <c r="A713" s="668" t="s">
        <v>58</v>
      </c>
      <c r="B713" s="668">
        <v>104737</v>
      </c>
      <c r="C713" s="669" t="s">
        <v>3258</v>
      </c>
      <c r="D713" s="670" t="s">
        <v>3103</v>
      </c>
      <c r="E713" s="695">
        <v>0.16000000000000003</v>
      </c>
      <c r="F713" s="705"/>
      <c r="G713" s="672"/>
      <c r="H713" s="673"/>
      <c r="I713" s="673"/>
      <c r="J713" s="673"/>
    </row>
    <row r="714" spans="1:10" ht="25.5">
      <c r="A714" s="668" t="s">
        <v>58</v>
      </c>
      <c r="B714" s="668">
        <v>95241</v>
      </c>
      <c r="C714" s="669" t="s">
        <v>3413</v>
      </c>
      <c r="D714" s="670" t="s">
        <v>330</v>
      </c>
      <c r="E714" s="695">
        <v>0.4</v>
      </c>
      <c r="F714" s="705"/>
      <c r="G714" s="672"/>
      <c r="H714" s="673"/>
      <c r="I714" s="673"/>
      <c r="J714" s="673"/>
    </row>
    <row r="715" spans="1:10" ht="25.5">
      <c r="A715" s="668" t="s">
        <v>58</v>
      </c>
      <c r="B715" s="668">
        <v>101731</v>
      </c>
      <c r="C715" s="669" t="s">
        <v>3439</v>
      </c>
      <c r="D715" s="670" t="s">
        <v>330</v>
      </c>
      <c r="E715" s="695">
        <v>0.4</v>
      </c>
      <c r="F715" s="705"/>
      <c r="G715" s="672"/>
      <c r="H715" s="673"/>
      <c r="I715" s="673"/>
      <c r="J715" s="673"/>
    </row>
    <row r="716" spans="1:10" ht="12.75">
      <c r="A716" s="682"/>
      <c r="B716" s="682"/>
      <c r="C716" s="675" t="s">
        <v>1737</v>
      </c>
      <c r="D716" s="683"/>
      <c r="E716" s="677"/>
      <c r="F716" s="679"/>
      <c r="G716" s="678"/>
      <c r="H716" s="680"/>
      <c r="I716" s="684"/>
      <c r="J716" s="684"/>
    </row>
    <row r="717" spans="1:10" ht="12.75" customHeight="1">
      <c r="A717" s="668" t="s">
        <v>1738</v>
      </c>
      <c r="B717" s="782" t="s">
        <v>1828</v>
      </c>
      <c r="C717" s="783"/>
      <c r="D717" s="785"/>
      <c r="E717" s="785"/>
      <c r="F717" s="783"/>
      <c r="G717" s="783"/>
      <c r="H717" s="783"/>
      <c r="I717" s="783"/>
      <c r="J717" s="784"/>
    </row>
    <row r="718" spans="1:10" ht="15" customHeight="1">
      <c r="A718" s="689"/>
      <c r="B718" s="689"/>
      <c r="C718" s="690"/>
      <c r="D718" s="667"/>
      <c r="E718" s="667"/>
      <c r="F718" s="689"/>
      <c r="G718" s="689"/>
      <c r="H718" s="689"/>
      <c r="I718" s="689"/>
      <c r="J718" s="689"/>
    </row>
    <row r="719" spans="1:10" ht="25.5">
      <c r="A719" s="347" t="s">
        <v>771</v>
      </c>
      <c r="B719" s="347"/>
      <c r="C719" s="348" t="s">
        <v>1844</v>
      </c>
      <c r="D719" s="347" t="s">
        <v>62</v>
      </c>
      <c r="E719" s="349"/>
      <c r="F719" s="350"/>
      <c r="G719" s="350"/>
      <c r="H719" s="351"/>
      <c r="I719" s="352"/>
      <c r="J719" s="351"/>
    </row>
    <row r="720" spans="1:10" ht="25.5">
      <c r="A720" s="668" t="s">
        <v>58</v>
      </c>
      <c r="B720" s="668">
        <v>89511</v>
      </c>
      <c r="C720" s="669" t="s">
        <v>3402</v>
      </c>
      <c r="D720" s="670" t="s">
        <v>62</v>
      </c>
      <c r="E720" s="695">
        <v>0.7</v>
      </c>
      <c r="F720" s="705"/>
      <c r="G720" s="672"/>
      <c r="H720" s="673"/>
      <c r="I720" s="673"/>
      <c r="J720" s="673"/>
    </row>
    <row r="721" spans="1:10" ht="25.5">
      <c r="A721" s="668" t="s">
        <v>58</v>
      </c>
      <c r="B721" s="668">
        <v>89522</v>
      </c>
      <c r="C721" s="669" t="s">
        <v>3385</v>
      </c>
      <c r="D721" s="670" t="s">
        <v>57</v>
      </c>
      <c r="E721" s="695">
        <v>2.2200000000000001E-2</v>
      </c>
      <c r="F721" s="705"/>
      <c r="G721" s="672"/>
      <c r="H721" s="673"/>
      <c r="I721" s="673"/>
      <c r="J721" s="673"/>
    </row>
    <row r="722" spans="1:10" ht="25.5">
      <c r="A722" s="668" t="s">
        <v>58</v>
      </c>
      <c r="B722" s="668">
        <v>89524</v>
      </c>
      <c r="C722" s="669" t="s">
        <v>3380</v>
      </c>
      <c r="D722" s="670" t="s">
        <v>57</v>
      </c>
      <c r="E722" s="695">
        <v>8.9300000000000004E-2</v>
      </c>
      <c r="F722" s="705"/>
      <c r="G722" s="672"/>
      <c r="H722" s="673"/>
      <c r="I722" s="673"/>
      <c r="J722" s="673"/>
    </row>
    <row r="723" spans="1:10" ht="25.5">
      <c r="A723" s="668" t="s">
        <v>58</v>
      </c>
      <c r="B723" s="668">
        <v>89547</v>
      </c>
      <c r="C723" s="669" t="s">
        <v>3394</v>
      </c>
      <c r="D723" s="670" t="s">
        <v>57</v>
      </c>
      <c r="E723" s="695">
        <v>7.4499999999999997E-2</v>
      </c>
      <c r="F723" s="705"/>
      <c r="G723" s="672"/>
      <c r="H723" s="673"/>
      <c r="I723" s="673"/>
      <c r="J723" s="673"/>
    </row>
    <row r="724" spans="1:10" ht="25.5">
      <c r="A724" s="668" t="s">
        <v>58</v>
      </c>
      <c r="B724" s="668">
        <v>89557</v>
      </c>
      <c r="C724" s="669" t="s">
        <v>3396</v>
      </c>
      <c r="D724" s="670" t="s">
        <v>57</v>
      </c>
      <c r="E724" s="695">
        <v>7.5200000000000003E-2</v>
      </c>
      <c r="F724" s="705"/>
      <c r="G724" s="672"/>
      <c r="H724" s="673"/>
      <c r="I724" s="673"/>
      <c r="J724" s="673"/>
    </row>
    <row r="725" spans="1:10" ht="25.5">
      <c r="A725" s="668" t="s">
        <v>58</v>
      </c>
      <c r="B725" s="668">
        <v>89576</v>
      </c>
      <c r="C725" s="669" t="s">
        <v>3401</v>
      </c>
      <c r="D725" s="670" t="s">
        <v>62</v>
      </c>
      <c r="E725" s="695">
        <v>0.3</v>
      </c>
      <c r="F725" s="705"/>
      <c r="G725" s="672"/>
      <c r="H725" s="673"/>
      <c r="I725" s="673"/>
      <c r="J725" s="673"/>
    </row>
    <row r="726" spans="1:10" ht="38.25">
      <c r="A726" s="668" t="s">
        <v>58</v>
      </c>
      <c r="B726" s="668">
        <v>89581</v>
      </c>
      <c r="C726" s="669" t="s">
        <v>3384</v>
      </c>
      <c r="D726" s="670" t="s">
        <v>57</v>
      </c>
      <c r="E726" s="695">
        <v>9.6100000000000005E-2</v>
      </c>
      <c r="F726" s="705"/>
      <c r="G726" s="672"/>
      <c r="H726" s="673"/>
      <c r="I726" s="673"/>
      <c r="J726" s="673"/>
    </row>
    <row r="727" spans="1:10" ht="38.25">
      <c r="A727" s="668" t="s">
        <v>58</v>
      </c>
      <c r="B727" s="668">
        <v>89582</v>
      </c>
      <c r="C727" s="669" t="s">
        <v>3379</v>
      </c>
      <c r="D727" s="670" t="s">
        <v>57</v>
      </c>
      <c r="E727" s="695">
        <v>1.89E-2</v>
      </c>
      <c r="F727" s="705"/>
      <c r="G727" s="672"/>
      <c r="H727" s="673"/>
      <c r="I727" s="673"/>
      <c r="J727" s="673"/>
    </row>
    <row r="728" spans="1:10" ht="38.25">
      <c r="A728" s="668" t="s">
        <v>58</v>
      </c>
      <c r="B728" s="668">
        <v>89599</v>
      </c>
      <c r="C728" s="669" t="s">
        <v>3393</v>
      </c>
      <c r="D728" s="670" t="s">
        <v>57</v>
      </c>
      <c r="E728" s="695">
        <v>0.26090000000000002</v>
      </c>
      <c r="F728" s="705"/>
      <c r="G728" s="672"/>
      <c r="H728" s="673"/>
      <c r="I728" s="673"/>
      <c r="J728" s="673"/>
    </row>
    <row r="729" spans="1:10" ht="38.25">
      <c r="A729" s="668" t="s">
        <v>58</v>
      </c>
      <c r="B729" s="668">
        <v>89685</v>
      </c>
      <c r="C729" s="669" t="s">
        <v>3389</v>
      </c>
      <c r="D729" s="670" t="s">
        <v>57</v>
      </c>
      <c r="E729" s="695">
        <v>2.8999999999999998E-3</v>
      </c>
      <c r="F729" s="705"/>
      <c r="G729" s="672"/>
      <c r="H729" s="673"/>
      <c r="I729" s="673"/>
      <c r="J729" s="673"/>
    </row>
    <row r="730" spans="1:10" ht="25.5">
      <c r="A730" s="668" t="s">
        <v>58</v>
      </c>
      <c r="B730" s="668">
        <v>89687</v>
      </c>
      <c r="C730" s="669" t="s">
        <v>3405</v>
      </c>
      <c r="D730" s="670" t="s">
        <v>57</v>
      </c>
      <c r="E730" s="695">
        <v>4.07E-2</v>
      </c>
      <c r="F730" s="705"/>
      <c r="G730" s="672"/>
      <c r="H730" s="673"/>
      <c r="I730" s="673"/>
      <c r="J730" s="673"/>
    </row>
    <row r="731" spans="1:10" ht="38.25">
      <c r="A731" s="668" t="s">
        <v>58</v>
      </c>
      <c r="B731" s="668">
        <v>89692</v>
      </c>
      <c r="C731" s="669" t="s">
        <v>3387</v>
      </c>
      <c r="D731" s="670" t="s">
        <v>57</v>
      </c>
      <c r="E731" s="695">
        <v>1.5E-3</v>
      </c>
      <c r="F731" s="705"/>
      <c r="G731" s="672"/>
      <c r="H731" s="673"/>
      <c r="I731" s="673"/>
      <c r="J731" s="673"/>
    </row>
    <row r="732" spans="1:10" ht="51">
      <c r="A732" s="668" t="s">
        <v>58</v>
      </c>
      <c r="B732" s="668">
        <v>91172</v>
      </c>
      <c r="C732" s="669" t="s">
        <v>3446</v>
      </c>
      <c r="D732" s="670" t="s">
        <v>62</v>
      </c>
      <c r="E732" s="695">
        <v>1.08</v>
      </c>
      <c r="F732" s="705"/>
      <c r="G732" s="672"/>
      <c r="H732" s="673"/>
      <c r="I732" s="673"/>
      <c r="J732" s="673"/>
    </row>
    <row r="733" spans="1:10" ht="25.5">
      <c r="A733" s="668" t="s">
        <v>58</v>
      </c>
      <c r="B733" s="668">
        <v>90437</v>
      </c>
      <c r="C733" s="669" t="s">
        <v>3450</v>
      </c>
      <c r="D733" s="670" t="s">
        <v>57</v>
      </c>
      <c r="E733" s="695">
        <v>3.3300000000000003E-2</v>
      </c>
      <c r="F733" s="705"/>
      <c r="G733" s="672"/>
      <c r="H733" s="673"/>
      <c r="I733" s="673"/>
      <c r="J733" s="673"/>
    </row>
    <row r="734" spans="1:10" ht="25.5">
      <c r="A734" s="668" t="s">
        <v>58</v>
      </c>
      <c r="B734" s="668">
        <v>90454</v>
      </c>
      <c r="C734" s="669" t="s">
        <v>3453</v>
      </c>
      <c r="D734" s="670" t="s">
        <v>57</v>
      </c>
      <c r="E734" s="695">
        <v>9.1700000000000004E-2</v>
      </c>
      <c r="F734" s="705"/>
      <c r="G734" s="672"/>
      <c r="H734" s="673"/>
      <c r="I734" s="673"/>
      <c r="J734" s="673"/>
    </row>
    <row r="735" spans="1:10" ht="25.5">
      <c r="A735" s="668" t="s">
        <v>58</v>
      </c>
      <c r="B735" s="668">
        <v>91191</v>
      </c>
      <c r="C735" s="669" t="s">
        <v>3443</v>
      </c>
      <c r="D735" s="670" t="s">
        <v>57</v>
      </c>
      <c r="E735" s="695">
        <v>3.3300000000000003E-2</v>
      </c>
      <c r="F735" s="705"/>
      <c r="G735" s="672"/>
      <c r="H735" s="673"/>
      <c r="I735" s="673"/>
      <c r="J735" s="673"/>
    </row>
    <row r="736" spans="1:10" ht="12.75">
      <c r="A736" s="682"/>
      <c r="B736" s="682"/>
      <c r="C736" s="675" t="s">
        <v>1737</v>
      </c>
      <c r="D736" s="683"/>
      <c r="E736" s="677"/>
      <c r="F736" s="679"/>
      <c r="G736" s="678"/>
      <c r="H736" s="680"/>
      <c r="I736" s="684"/>
      <c r="J736" s="684"/>
    </row>
    <row r="737" spans="1:10" ht="12.75" customHeight="1">
      <c r="A737" s="668" t="s">
        <v>1738</v>
      </c>
      <c r="B737" s="782" t="s">
        <v>1824</v>
      </c>
      <c r="C737" s="783"/>
      <c r="D737" s="785"/>
      <c r="E737" s="785"/>
      <c r="F737" s="783"/>
      <c r="G737" s="783"/>
      <c r="H737" s="783"/>
      <c r="I737" s="783"/>
      <c r="J737" s="784"/>
    </row>
    <row r="738" spans="1:10" ht="12.75">
      <c r="A738" s="689"/>
      <c r="B738" s="689"/>
      <c r="C738" s="690"/>
      <c r="D738" s="667"/>
      <c r="E738" s="667"/>
      <c r="F738" s="689"/>
      <c r="G738" s="689"/>
      <c r="H738" s="689"/>
      <c r="I738" s="689"/>
      <c r="J738" s="689"/>
    </row>
    <row r="739" spans="1:10" ht="25.5">
      <c r="A739" s="347" t="s">
        <v>774</v>
      </c>
      <c r="B739" s="347"/>
      <c r="C739" s="348" t="s">
        <v>1845</v>
      </c>
      <c r="D739" s="347" t="s">
        <v>62</v>
      </c>
      <c r="E739" s="349"/>
      <c r="F739" s="350"/>
      <c r="G739" s="350"/>
      <c r="H739" s="351"/>
      <c r="I739" s="352"/>
      <c r="J739" s="351"/>
    </row>
    <row r="740" spans="1:10" ht="25.5">
      <c r="A740" s="668" t="s">
        <v>58</v>
      </c>
      <c r="B740" s="668">
        <v>89512</v>
      </c>
      <c r="C740" s="669" t="s">
        <v>3399</v>
      </c>
      <c r="D740" s="670" t="s">
        <v>62</v>
      </c>
      <c r="E740" s="695">
        <v>0.36840000000000001</v>
      </c>
      <c r="F740" s="705"/>
      <c r="G740" s="672"/>
      <c r="H740" s="673"/>
      <c r="I740" s="673"/>
      <c r="J740" s="673"/>
    </row>
    <row r="741" spans="1:10" ht="25.5">
      <c r="A741" s="668" t="s">
        <v>58</v>
      </c>
      <c r="B741" s="668">
        <v>89529</v>
      </c>
      <c r="C741" s="669" t="s">
        <v>3382</v>
      </c>
      <c r="D741" s="670" t="s">
        <v>57</v>
      </c>
      <c r="E741" s="695">
        <v>1.9599999999999999E-2</v>
      </c>
      <c r="F741" s="705"/>
      <c r="G741" s="672"/>
      <c r="H741" s="673"/>
      <c r="I741" s="673"/>
      <c r="J741" s="673"/>
    </row>
    <row r="742" spans="1:10" ht="25.5">
      <c r="A742" s="668" t="s">
        <v>58</v>
      </c>
      <c r="B742" s="668">
        <v>89554</v>
      </c>
      <c r="C742" s="669" t="s">
        <v>3391</v>
      </c>
      <c r="D742" s="670" t="s">
        <v>57</v>
      </c>
      <c r="E742" s="695">
        <v>3.4799999999999998E-2</v>
      </c>
      <c r="F742" s="705"/>
      <c r="G742" s="672"/>
      <c r="H742" s="673"/>
      <c r="I742" s="673"/>
      <c r="J742" s="673"/>
    </row>
    <row r="743" spans="1:10" ht="25.5">
      <c r="A743" s="668" t="s">
        <v>58</v>
      </c>
      <c r="B743" s="668">
        <v>89559</v>
      </c>
      <c r="C743" s="669" t="s">
        <v>3404</v>
      </c>
      <c r="D743" s="670" t="s">
        <v>57</v>
      </c>
      <c r="E743" s="695">
        <v>4.3E-3</v>
      </c>
      <c r="F743" s="705"/>
      <c r="G743" s="672"/>
      <c r="H743" s="673"/>
      <c r="I743" s="673"/>
      <c r="J743" s="673"/>
    </row>
    <row r="744" spans="1:10" ht="25.5">
      <c r="A744" s="668" t="s">
        <v>58</v>
      </c>
      <c r="B744" s="668">
        <v>89578</v>
      </c>
      <c r="C744" s="669" t="s">
        <v>3398</v>
      </c>
      <c r="D744" s="670" t="s">
        <v>62</v>
      </c>
      <c r="E744" s="695">
        <v>0.63160000000000005</v>
      </c>
      <c r="F744" s="705"/>
      <c r="G744" s="672"/>
      <c r="H744" s="673"/>
      <c r="I744" s="673"/>
      <c r="J744" s="673"/>
    </row>
    <row r="745" spans="1:10" ht="38.25">
      <c r="A745" s="668" t="s">
        <v>58</v>
      </c>
      <c r="B745" s="668">
        <v>89584</v>
      </c>
      <c r="C745" s="669" t="s">
        <v>3381</v>
      </c>
      <c r="D745" s="670" t="s">
        <v>57</v>
      </c>
      <c r="E745" s="695">
        <v>8.3099999999999993E-2</v>
      </c>
      <c r="F745" s="705"/>
      <c r="G745" s="672"/>
      <c r="H745" s="673"/>
      <c r="I745" s="673"/>
      <c r="J745" s="673"/>
    </row>
    <row r="746" spans="1:10" ht="38.25">
      <c r="A746" s="668" t="s">
        <v>58</v>
      </c>
      <c r="B746" s="668">
        <v>89585</v>
      </c>
      <c r="C746" s="669" t="s">
        <v>3377</v>
      </c>
      <c r="D746" s="670" t="s">
        <v>57</v>
      </c>
      <c r="E746" s="695">
        <v>4.3E-3</v>
      </c>
      <c r="F746" s="705"/>
      <c r="G746" s="672"/>
      <c r="H746" s="673"/>
      <c r="I746" s="673"/>
      <c r="J746" s="673"/>
    </row>
    <row r="747" spans="1:10" ht="38.25">
      <c r="A747" s="668" t="s">
        <v>58</v>
      </c>
      <c r="B747" s="668">
        <v>89669</v>
      </c>
      <c r="C747" s="669" t="s">
        <v>3390</v>
      </c>
      <c r="D747" s="670" t="s">
        <v>57</v>
      </c>
      <c r="E747" s="695">
        <v>8.6300000000000002E-2</v>
      </c>
      <c r="F747" s="705"/>
      <c r="G747" s="672"/>
      <c r="H747" s="673"/>
      <c r="I747" s="673"/>
      <c r="J747" s="673"/>
    </row>
    <row r="748" spans="1:10" ht="38.25">
      <c r="A748" s="668" t="s">
        <v>58</v>
      </c>
      <c r="B748" s="668">
        <v>89673</v>
      </c>
      <c r="C748" s="669" t="s">
        <v>3395</v>
      </c>
      <c r="D748" s="670" t="s">
        <v>57</v>
      </c>
      <c r="E748" s="695">
        <v>7.4000000000000003E-3</v>
      </c>
      <c r="F748" s="705"/>
      <c r="G748" s="672"/>
      <c r="H748" s="673"/>
      <c r="I748" s="673"/>
      <c r="J748" s="673"/>
    </row>
    <row r="749" spans="1:10" ht="38.25">
      <c r="A749" s="668" t="s">
        <v>58</v>
      </c>
      <c r="B749" s="668">
        <v>89675</v>
      </c>
      <c r="C749" s="669" t="s">
        <v>3403</v>
      </c>
      <c r="D749" s="670" t="s">
        <v>57</v>
      </c>
      <c r="E749" s="695">
        <v>1.84E-2</v>
      </c>
      <c r="F749" s="705"/>
      <c r="G749" s="672"/>
      <c r="H749" s="673"/>
      <c r="I749" s="673"/>
      <c r="J749" s="673"/>
    </row>
    <row r="750" spans="1:10" ht="38.25">
      <c r="A750" s="668" t="s">
        <v>58</v>
      </c>
      <c r="B750" s="668">
        <v>89681</v>
      </c>
      <c r="C750" s="669" t="s">
        <v>3397</v>
      </c>
      <c r="D750" s="670" t="s">
        <v>57</v>
      </c>
      <c r="E750" s="695">
        <v>3.6700000000000003E-2</v>
      </c>
      <c r="F750" s="705"/>
      <c r="G750" s="672"/>
      <c r="H750" s="673"/>
      <c r="I750" s="673"/>
      <c r="J750" s="673"/>
    </row>
    <row r="751" spans="1:10" ht="38.25">
      <c r="A751" s="668" t="s">
        <v>58</v>
      </c>
      <c r="B751" s="668">
        <v>89690</v>
      </c>
      <c r="C751" s="669" t="s">
        <v>3386</v>
      </c>
      <c r="D751" s="670" t="s">
        <v>57</v>
      </c>
      <c r="E751" s="695">
        <v>2.0999999999999999E-3</v>
      </c>
      <c r="F751" s="705"/>
      <c r="G751" s="672"/>
      <c r="H751" s="673"/>
      <c r="I751" s="673"/>
      <c r="J751" s="673"/>
    </row>
    <row r="752" spans="1:10" ht="38.25">
      <c r="A752" s="668" t="s">
        <v>58</v>
      </c>
      <c r="B752" s="668">
        <v>89699</v>
      </c>
      <c r="C752" s="669" t="s">
        <v>3388</v>
      </c>
      <c r="D752" s="670" t="s">
        <v>57</v>
      </c>
      <c r="E752" s="695">
        <v>4.3E-3</v>
      </c>
      <c r="F752" s="705"/>
      <c r="G752" s="672"/>
      <c r="H752" s="673"/>
      <c r="I752" s="673"/>
      <c r="J752" s="673"/>
    </row>
    <row r="753" spans="1:10" ht="25.5">
      <c r="A753" s="668" t="s">
        <v>58</v>
      </c>
      <c r="B753" s="668">
        <v>90438</v>
      </c>
      <c r="C753" s="669" t="s">
        <v>3451</v>
      </c>
      <c r="D753" s="670" t="s">
        <v>57</v>
      </c>
      <c r="E753" s="695">
        <v>5.6599999999999998E-2</v>
      </c>
      <c r="F753" s="705"/>
      <c r="G753" s="672"/>
      <c r="H753" s="673"/>
      <c r="I753" s="673"/>
      <c r="J753" s="673"/>
    </row>
    <row r="754" spans="1:10" ht="25.5">
      <c r="A754" s="668" t="s">
        <v>58</v>
      </c>
      <c r="B754" s="668">
        <v>90455</v>
      </c>
      <c r="C754" s="669" t="s">
        <v>3452</v>
      </c>
      <c r="D754" s="670" t="s">
        <v>57</v>
      </c>
      <c r="E754" s="695">
        <v>0.21920000000000001</v>
      </c>
      <c r="F754" s="705"/>
      <c r="G754" s="672"/>
      <c r="H754" s="673"/>
      <c r="I754" s="673"/>
      <c r="J754" s="673"/>
    </row>
    <row r="755" spans="1:10" ht="51">
      <c r="A755" s="668" t="s">
        <v>58</v>
      </c>
      <c r="B755" s="668">
        <v>91187</v>
      </c>
      <c r="C755" s="669" t="s">
        <v>3445</v>
      </c>
      <c r="D755" s="670" t="s">
        <v>62</v>
      </c>
      <c r="E755" s="695">
        <v>1.08</v>
      </c>
      <c r="F755" s="705"/>
      <c r="G755" s="672"/>
      <c r="H755" s="673"/>
      <c r="I755" s="673"/>
      <c r="J755" s="673"/>
    </row>
    <row r="756" spans="1:10" ht="25.5">
      <c r="A756" s="668" t="s">
        <v>58</v>
      </c>
      <c r="B756" s="668">
        <v>91192</v>
      </c>
      <c r="C756" s="669" t="s">
        <v>3442</v>
      </c>
      <c r="D756" s="670" t="s">
        <v>57</v>
      </c>
      <c r="E756" s="695">
        <v>1.78E-2</v>
      </c>
      <c r="F756" s="705"/>
      <c r="G756" s="672"/>
      <c r="H756" s="673"/>
      <c r="I756" s="673"/>
      <c r="J756" s="673"/>
    </row>
    <row r="757" spans="1:10" ht="12.75">
      <c r="A757" s="682"/>
      <c r="B757" s="682"/>
      <c r="C757" s="675" t="s">
        <v>1737</v>
      </c>
      <c r="D757" s="683"/>
      <c r="E757" s="677"/>
      <c r="F757" s="679"/>
      <c r="G757" s="678"/>
      <c r="H757" s="680"/>
      <c r="I757" s="684"/>
      <c r="J757" s="684"/>
    </row>
    <row r="758" spans="1:10" ht="12.75" customHeight="1">
      <c r="A758" s="668" t="s">
        <v>1738</v>
      </c>
      <c r="B758" s="782" t="s">
        <v>1826</v>
      </c>
      <c r="C758" s="783"/>
      <c r="D758" s="785"/>
      <c r="E758" s="785"/>
      <c r="F758" s="783"/>
      <c r="G758" s="783"/>
      <c r="H758" s="783"/>
      <c r="I758" s="783"/>
      <c r="J758" s="784"/>
    </row>
    <row r="759" spans="1:10" ht="12.75">
      <c r="A759" s="689"/>
      <c r="B759" s="689"/>
      <c r="C759" s="690"/>
      <c r="D759" s="667"/>
      <c r="E759" s="667"/>
      <c r="F759" s="689"/>
      <c r="G759" s="689"/>
      <c r="H759" s="689"/>
      <c r="I759" s="689"/>
      <c r="J759" s="689"/>
    </row>
    <row r="760" spans="1:10" ht="25.5">
      <c r="A760" s="347" t="s">
        <v>777</v>
      </c>
      <c r="B760" s="347"/>
      <c r="C760" s="348" t="s">
        <v>1846</v>
      </c>
      <c r="D760" s="347" t="s">
        <v>62</v>
      </c>
      <c r="E760" s="349"/>
      <c r="F760" s="350"/>
      <c r="G760" s="350"/>
      <c r="H760" s="351"/>
      <c r="I760" s="352"/>
      <c r="J760" s="351"/>
    </row>
    <row r="761" spans="1:10" ht="25.5">
      <c r="A761" s="668" t="s">
        <v>58</v>
      </c>
      <c r="B761" s="668">
        <v>89580</v>
      </c>
      <c r="C761" s="669" t="s">
        <v>3400</v>
      </c>
      <c r="D761" s="670" t="s">
        <v>62</v>
      </c>
      <c r="E761" s="695">
        <v>1.03</v>
      </c>
      <c r="F761" s="705"/>
      <c r="G761" s="672"/>
      <c r="H761" s="673"/>
      <c r="I761" s="673"/>
      <c r="J761" s="673"/>
    </row>
    <row r="762" spans="1:10" ht="38.25">
      <c r="A762" s="668" t="s">
        <v>58</v>
      </c>
      <c r="B762" s="668">
        <v>89590</v>
      </c>
      <c r="C762" s="669" t="s">
        <v>3383</v>
      </c>
      <c r="D762" s="670" t="s">
        <v>57</v>
      </c>
      <c r="E762" s="695">
        <v>4.1000000000000003E-3</v>
      </c>
      <c r="F762" s="705"/>
      <c r="G762" s="672"/>
      <c r="H762" s="673"/>
      <c r="I762" s="673"/>
      <c r="J762" s="673"/>
    </row>
    <row r="763" spans="1:10" ht="38.25">
      <c r="A763" s="668" t="s">
        <v>58</v>
      </c>
      <c r="B763" s="668">
        <v>89591</v>
      </c>
      <c r="C763" s="669" t="s">
        <v>3378</v>
      </c>
      <c r="D763" s="670" t="s">
        <v>57</v>
      </c>
      <c r="E763" s="695">
        <v>5.1000000000000004E-3</v>
      </c>
      <c r="F763" s="705"/>
      <c r="G763" s="672"/>
      <c r="H763" s="673"/>
      <c r="I763" s="673"/>
      <c r="J763" s="673"/>
    </row>
    <row r="764" spans="1:10" ht="38.25">
      <c r="A764" s="668" t="s">
        <v>58</v>
      </c>
      <c r="B764" s="668">
        <v>89677</v>
      </c>
      <c r="C764" s="669" t="s">
        <v>3392</v>
      </c>
      <c r="D764" s="670" t="s">
        <v>57</v>
      </c>
      <c r="E764" s="695">
        <v>6.2600000000000003E-2</v>
      </c>
      <c r="F764" s="705"/>
      <c r="G764" s="672"/>
      <c r="H764" s="673"/>
      <c r="I764" s="673"/>
      <c r="J764" s="673"/>
    </row>
    <row r="765" spans="1:10" ht="25.5">
      <c r="A765" s="668" t="s">
        <v>58</v>
      </c>
      <c r="B765" s="668">
        <v>90438</v>
      </c>
      <c r="C765" s="669" t="s">
        <v>3451</v>
      </c>
      <c r="D765" s="670" t="s">
        <v>57</v>
      </c>
      <c r="E765" s="695">
        <v>2.0999999999999999E-3</v>
      </c>
      <c r="F765" s="705"/>
      <c r="G765" s="672"/>
      <c r="H765" s="673"/>
      <c r="I765" s="673"/>
      <c r="J765" s="673"/>
    </row>
    <row r="766" spans="1:10" ht="51">
      <c r="A766" s="668" t="s">
        <v>58</v>
      </c>
      <c r="B766" s="668">
        <v>91187</v>
      </c>
      <c r="C766" s="669" t="s">
        <v>3445</v>
      </c>
      <c r="D766" s="670" t="s">
        <v>62</v>
      </c>
      <c r="E766" s="695">
        <v>1.08</v>
      </c>
      <c r="F766" s="705"/>
      <c r="G766" s="672"/>
      <c r="H766" s="673"/>
      <c r="I766" s="673"/>
      <c r="J766" s="673"/>
    </row>
    <row r="767" spans="1:10" ht="12.75">
      <c r="A767" s="682"/>
      <c r="B767" s="682"/>
      <c r="C767" s="675" t="s">
        <v>1737</v>
      </c>
      <c r="D767" s="683"/>
      <c r="E767" s="677"/>
      <c r="F767" s="679"/>
      <c r="G767" s="678"/>
      <c r="H767" s="680"/>
      <c r="I767" s="684"/>
      <c r="J767" s="684"/>
    </row>
    <row r="768" spans="1:10" ht="12.75" customHeight="1">
      <c r="A768" s="668" t="s">
        <v>1738</v>
      </c>
      <c r="B768" s="782" t="s">
        <v>1828</v>
      </c>
      <c r="C768" s="783"/>
      <c r="D768" s="785"/>
      <c r="E768" s="785"/>
      <c r="F768" s="783"/>
      <c r="G768" s="783"/>
      <c r="H768" s="783"/>
      <c r="I768" s="783"/>
      <c r="J768" s="784"/>
    </row>
    <row r="769" spans="1:10" ht="15" customHeight="1">
      <c r="A769" s="689"/>
      <c r="B769" s="689"/>
      <c r="C769" s="690"/>
      <c r="D769" s="667"/>
      <c r="E769" s="667"/>
      <c r="F769" s="689"/>
      <c r="G769" s="689"/>
      <c r="H769" s="689"/>
      <c r="I769" s="689"/>
      <c r="J769" s="689"/>
    </row>
    <row r="770" spans="1:10" ht="12.75">
      <c r="A770" s="347" t="s">
        <v>873</v>
      </c>
      <c r="B770" s="347"/>
      <c r="C770" s="348" t="s">
        <v>1849</v>
      </c>
      <c r="D770" s="347" t="s">
        <v>57</v>
      </c>
      <c r="E770" s="349"/>
      <c r="F770" s="350"/>
      <c r="G770" s="350"/>
      <c r="H770" s="351"/>
      <c r="I770" s="352"/>
      <c r="J770" s="351"/>
    </row>
    <row r="771" spans="1:10" ht="12.75">
      <c r="A771" s="668" t="s">
        <v>1788</v>
      </c>
      <c r="B771" s="668" t="s">
        <v>1850</v>
      </c>
      <c r="C771" s="669" t="s">
        <v>2002</v>
      </c>
      <c r="D771" s="670" t="s">
        <v>57</v>
      </c>
      <c r="E771" s="695">
        <v>1</v>
      </c>
      <c r="F771" s="705"/>
      <c r="G771" s="672"/>
      <c r="H771" s="673"/>
      <c r="I771" s="673"/>
      <c r="J771" s="673"/>
    </row>
    <row r="772" spans="1:10" ht="12.75">
      <c r="A772" s="674"/>
      <c r="B772" s="674"/>
      <c r="C772" s="675" t="s">
        <v>1736</v>
      </c>
      <c r="D772" s="676"/>
      <c r="E772" s="677"/>
      <c r="F772" s="678"/>
      <c r="G772" s="679"/>
      <c r="H772" s="680"/>
      <c r="I772" s="681"/>
      <c r="J772" s="681"/>
    </row>
    <row r="773" spans="1:10" ht="12.75">
      <c r="A773" s="668" t="s">
        <v>58</v>
      </c>
      <c r="B773" s="668">
        <v>88264</v>
      </c>
      <c r="C773" s="669" t="s">
        <v>145</v>
      </c>
      <c r="D773" s="670" t="s">
        <v>1729</v>
      </c>
      <c r="E773" s="695">
        <v>0.23364599999999999</v>
      </c>
      <c r="F773" s="705"/>
      <c r="G773" s="672"/>
      <c r="H773" s="673"/>
      <c r="I773" s="673"/>
      <c r="J773" s="673"/>
    </row>
    <row r="774" spans="1:10" ht="12.75">
      <c r="A774" s="668" t="s">
        <v>58</v>
      </c>
      <c r="B774" s="668">
        <v>88247</v>
      </c>
      <c r="C774" s="669" t="s">
        <v>146</v>
      </c>
      <c r="D774" s="670" t="s">
        <v>1729</v>
      </c>
      <c r="E774" s="695">
        <v>0.17523449999999999</v>
      </c>
      <c r="F774" s="705"/>
      <c r="G774" s="672"/>
      <c r="H774" s="673"/>
      <c r="I774" s="673"/>
      <c r="J774" s="673"/>
    </row>
    <row r="775" spans="1:10" ht="12.75">
      <c r="A775" s="682"/>
      <c r="B775" s="682"/>
      <c r="C775" s="675" t="s">
        <v>1737</v>
      </c>
      <c r="D775" s="683"/>
      <c r="E775" s="677"/>
      <c r="F775" s="679"/>
      <c r="G775" s="678"/>
      <c r="H775" s="680"/>
      <c r="I775" s="684"/>
      <c r="J775" s="684"/>
    </row>
    <row r="776" spans="1:10" ht="15" customHeight="1">
      <c r="A776" s="668" t="s">
        <v>1738</v>
      </c>
      <c r="B776" s="782" t="s">
        <v>1851</v>
      </c>
      <c r="C776" s="783"/>
      <c r="D776" s="785"/>
      <c r="E776" s="785"/>
      <c r="F776" s="783"/>
      <c r="G776" s="783"/>
      <c r="H776" s="783"/>
      <c r="I776" s="783"/>
      <c r="J776" s="784"/>
    </row>
    <row r="777" spans="1:10" ht="15" customHeight="1">
      <c r="A777" s="689"/>
      <c r="B777" s="689"/>
      <c r="C777" s="690"/>
      <c r="D777" s="667"/>
      <c r="E777" s="667"/>
      <c r="F777" s="689"/>
      <c r="G777" s="689"/>
      <c r="H777" s="689"/>
      <c r="I777" s="689"/>
      <c r="J777" s="689"/>
    </row>
    <row r="778" spans="1:10" ht="15" customHeight="1">
      <c r="A778" s="347" t="s">
        <v>1852</v>
      </c>
      <c r="B778" s="347"/>
      <c r="C778" s="348" t="s">
        <v>1849</v>
      </c>
      <c r="D778" s="347" t="s">
        <v>62</v>
      </c>
      <c r="E778" s="349"/>
      <c r="F778" s="350"/>
      <c r="G778" s="350"/>
      <c r="H778" s="351"/>
      <c r="I778" s="352"/>
      <c r="J778" s="351"/>
    </row>
    <row r="779" spans="1:10" ht="15" customHeight="1">
      <c r="A779" s="668" t="s">
        <v>1788</v>
      </c>
      <c r="B779" s="668" t="s">
        <v>1850</v>
      </c>
      <c r="C779" s="669" t="s">
        <v>2002</v>
      </c>
      <c r="D779" s="670" t="s">
        <v>57</v>
      </c>
      <c r="E779" s="695">
        <v>1</v>
      </c>
      <c r="F779" s="705"/>
      <c r="G779" s="672"/>
      <c r="H779" s="673"/>
      <c r="I779" s="673"/>
      <c r="J779" s="673"/>
    </row>
    <row r="780" spans="1:10" ht="15" customHeight="1">
      <c r="A780" s="674"/>
      <c r="B780" s="674"/>
      <c r="C780" s="675" t="s">
        <v>1736</v>
      </c>
      <c r="D780" s="676"/>
      <c r="E780" s="677"/>
      <c r="F780" s="678"/>
      <c r="G780" s="679"/>
      <c r="H780" s="680"/>
      <c r="I780" s="681"/>
      <c r="J780" s="681"/>
    </row>
    <row r="781" spans="1:10" ht="15" customHeight="1">
      <c r="A781" s="668" t="s">
        <v>58</v>
      </c>
      <c r="B781" s="668">
        <v>88264</v>
      </c>
      <c r="C781" s="669" t="s">
        <v>145</v>
      </c>
      <c r="D781" s="670" t="s">
        <v>1729</v>
      </c>
      <c r="E781" s="695">
        <v>0.23364599999999999</v>
      </c>
      <c r="F781" s="705"/>
      <c r="G781" s="672"/>
      <c r="H781" s="673"/>
      <c r="I781" s="673"/>
      <c r="J781" s="673"/>
    </row>
    <row r="782" spans="1:10" ht="15" customHeight="1">
      <c r="A782" s="668" t="s">
        <v>58</v>
      </c>
      <c r="B782" s="668">
        <v>88247</v>
      </c>
      <c r="C782" s="669" t="s">
        <v>146</v>
      </c>
      <c r="D782" s="670" t="s">
        <v>1729</v>
      </c>
      <c r="E782" s="695">
        <v>0.17523449999999999</v>
      </c>
      <c r="F782" s="705"/>
      <c r="G782" s="672"/>
      <c r="H782" s="673"/>
      <c r="I782" s="673"/>
      <c r="J782" s="673"/>
    </row>
    <row r="783" spans="1:10" ht="15" customHeight="1">
      <c r="A783" s="682"/>
      <c r="B783" s="682"/>
      <c r="C783" s="675" t="s">
        <v>1737</v>
      </c>
      <c r="D783" s="683"/>
      <c r="E783" s="677"/>
      <c r="F783" s="679"/>
      <c r="G783" s="678"/>
      <c r="H783" s="680"/>
      <c r="I783" s="684"/>
      <c r="J783" s="684"/>
    </row>
    <row r="784" spans="1:10" ht="15" customHeight="1">
      <c r="A784" s="668" t="s">
        <v>1738</v>
      </c>
      <c r="B784" s="782" t="s">
        <v>1851</v>
      </c>
      <c r="C784" s="783"/>
      <c r="D784" s="785"/>
      <c r="E784" s="785"/>
      <c r="F784" s="783"/>
      <c r="G784" s="783"/>
      <c r="H784" s="783"/>
      <c r="I784" s="783"/>
      <c r="J784" s="784"/>
    </row>
    <row r="785" spans="1:10" ht="15" customHeight="1">
      <c r="A785" s="689"/>
      <c r="B785" s="689"/>
      <c r="C785" s="690"/>
      <c r="D785" s="667"/>
      <c r="E785" s="667"/>
      <c r="F785" s="689"/>
      <c r="G785" s="689"/>
      <c r="H785" s="689"/>
      <c r="I785" s="689"/>
      <c r="J785" s="689"/>
    </row>
    <row r="786" spans="1:10" ht="25.5">
      <c r="A786" s="347" t="s">
        <v>343</v>
      </c>
      <c r="B786" s="347"/>
      <c r="C786" s="348" t="s">
        <v>342</v>
      </c>
      <c r="D786" s="347" t="s">
        <v>330</v>
      </c>
      <c r="E786" s="349"/>
      <c r="F786" s="350"/>
      <c r="G786" s="350"/>
      <c r="H786" s="351"/>
      <c r="I786" s="352"/>
      <c r="J786" s="351"/>
    </row>
    <row r="787" spans="1:10" ht="25.5">
      <c r="A787" s="668" t="s">
        <v>1711</v>
      </c>
      <c r="B787" s="668">
        <v>43600</v>
      </c>
      <c r="C787" s="669" t="s">
        <v>3216</v>
      </c>
      <c r="D787" s="670" t="s">
        <v>57</v>
      </c>
      <c r="E787" s="671">
        <v>0.15</v>
      </c>
      <c r="F787" s="705"/>
      <c r="G787" s="672"/>
      <c r="H787" s="673"/>
      <c r="I787" s="673"/>
      <c r="J787" s="673"/>
    </row>
    <row r="788" spans="1:10" ht="15" customHeight="1">
      <c r="A788" s="674"/>
      <c r="B788" s="674"/>
      <c r="C788" s="675" t="s">
        <v>1736</v>
      </c>
      <c r="D788" s="676"/>
      <c r="E788" s="677"/>
      <c r="F788" s="678"/>
      <c r="G788" s="679"/>
      <c r="H788" s="680"/>
      <c r="I788" s="681"/>
      <c r="J788" s="681"/>
    </row>
    <row r="789" spans="1:10" ht="12.75">
      <c r="A789" s="668" t="s">
        <v>58</v>
      </c>
      <c r="B789" s="668">
        <v>88261</v>
      </c>
      <c r="C789" s="669" t="s">
        <v>456</v>
      </c>
      <c r="D789" s="670" t="s">
        <v>1729</v>
      </c>
      <c r="E789" s="671">
        <v>5.16</v>
      </c>
      <c r="F789" s="705"/>
      <c r="G789" s="672"/>
      <c r="H789" s="673"/>
      <c r="I789" s="673"/>
      <c r="J789" s="673"/>
    </row>
    <row r="790" spans="1:10" ht="15" customHeight="1">
      <c r="A790" s="682"/>
      <c r="B790" s="682"/>
      <c r="C790" s="675" t="s">
        <v>1737</v>
      </c>
      <c r="D790" s="683"/>
      <c r="E790" s="677"/>
      <c r="F790" s="679"/>
      <c r="G790" s="678"/>
      <c r="H790" s="680"/>
      <c r="I790" s="684"/>
      <c r="J790" s="684"/>
    </row>
    <row r="791" spans="1:10" ht="15" customHeight="1">
      <c r="A791" s="668" t="s">
        <v>1738</v>
      </c>
      <c r="B791" s="685" t="s">
        <v>2157</v>
      </c>
      <c r="C791" s="686"/>
      <c r="D791" s="687"/>
      <c r="E791" s="671"/>
      <c r="F791" s="688"/>
      <c r="G791" s="688"/>
      <c r="H791" s="673"/>
      <c r="I791" s="673"/>
      <c r="J791" s="673"/>
    </row>
    <row r="792" spans="1:10" ht="15" customHeight="1">
      <c r="A792" s="689"/>
      <c r="B792" s="689"/>
      <c r="C792" s="690"/>
      <c r="D792" s="667"/>
      <c r="E792" s="667"/>
      <c r="F792" s="689"/>
      <c r="G792" s="689"/>
      <c r="H792" s="689"/>
      <c r="I792" s="689"/>
      <c r="J792" s="689"/>
    </row>
    <row r="793" spans="1:10" ht="25.5">
      <c r="A793" s="347" t="s">
        <v>347</v>
      </c>
      <c r="B793" s="347"/>
      <c r="C793" s="348" t="s">
        <v>346</v>
      </c>
      <c r="D793" s="347" t="s">
        <v>330</v>
      </c>
      <c r="E793" s="349"/>
      <c r="F793" s="350"/>
      <c r="G793" s="350"/>
      <c r="H793" s="351"/>
      <c r="I793" s="352"/>
      <c r="J793" s="351"/>
    </row>
    <row r="794" spans="1:10" ht="51">
      <c r="A794" s="668" t="s">
        <v>1711</v>
      </c>
      <c r="B794" s="668">
        <v>183</v>
      </c>
      <c r="C794" s="669" t="s">
        <v>3108</v>
      </c>
      <c r="D794" s="670" t="s">
        <v>3109</v>
      </c>
      <c r="E794" s="671">
        <v>0.11428571428571428</v>
      </c>
      <c r="F794" s="705"/>
      <c r="G794" s="672"/>
      <c r="H794" s="673"/>
      <c r="I794" s="673"/>
      <c r="J794" s="673"/>
    </row>
    <row r="795" spans="1:10" ht="38.25">
      <c r="A795" s="668" t="s">
        <v>1711</v>
      </c>
      <c r="B795" s="668">
        <v>20017</v>
      </c>
      <c r="C795" s="669" t="s">
        <v>3171</v>
      </c>
      <c r="D795" s="670" t="s">
        <v>62</v>
      </c>
      <c r="E795" s="671">
        <v>0.5</v>
      </c>
      <c r="F795" s="705"/>
      <c r="G795" s="672"/>
      <c r="H795" s="673"/>
      <c r="I795" s="673"/>
      <c r="J795" s="673"/>
    </row>
    <row r="796" spans="1:10" ht="25.5">
      <c r="A796" s="668" t="s">
        <v>1711</v>
      </c>
      <c r="B796" s="668">
        <v>43600</v>
      </c>
      <c r="C796" s="669" t="s">
        <v>3216</v>
      </c>
      <c r="D796" s="670" t="s">
        <v>57</v>
      </c>
      <c r="E796" s="671">
        <v>0.2</v>
      </c>
      <c r="F796" s="705"/>
      <c r="G796" s="672"/>
      <c r="H796" s="673"/>
      <c r="I796" s="673"/>
      <c r="J796" s="673"/>
    </row>
    <row r="797" spans="1:10" ht="12.75">
      <c r="A797" s="668" t="s">
        <v>1711</v>
      </c>
      <c r="B797" s="668">
        <v>44396</v>
      </c>
      <c r="C797" s="669" t="s">
        <v>3141</v>
      </c>
      <c r="D797" s="670" t="s">
        <v>2228</v>
      </c>
      <c r="E797" s="671">
        <v>0.02</v>
      </c>
      <c r="F797" s="705"/>
      <c r="G797" s="672"/>
      <c r="H797" s="673"/>
      <c r="I797" s="673"/>
      <c r="J797" s="673"/>
    </row>
    <row r="798" spans="1:10" ht="12.75">
      <c r="A798" s="668" t="s">
        <v>1711</v>
      </c>
      <c r="B798" s="668">
        <v>38124</v>
      </c>
      <c r="C798" s="669" t="s">
        <v>3164</v>
      </c>
      <c r="D798" s="670" t="s">
        <v>57</v>
      </c>
      <c r="E798" s="671">
        <v>0.22</v>
      </c>
      <c r="F798" s="705"/>
      <c r="G798" s="672"/>
      <c r="H798" s="673"/>
      <c r="I798" s="673"/>
      <c r="J798" s="673"/>
    </row>
    <row r="799" spans="1:10" ht="12.75">
      <c r="A799" s="668" t="s">
        <v>1711</v>
      </c>
      <c r="B799" s="668">
        <v>39961</v>
      </c>
      <c r="C799" s="669" t="s">
        <v>3226</v>
      </c>
      <c r="D799" s="670" t="s">
        <v>57</v>
      </c>
      <c r="E799" s="671">
        <v>0.8014</v>
      </c>
      <c r="F799" s="705"/>
      <c r="G799" s="672"/>
      <c r="H799" s="673"/>
      <c r="I799" s="673"/>
      <c r="J799" s="673"/>
    </row>
    <row r="800" spans="1:10" ht="15" customHeight="1">
      <c r="A800" s="674"/>
      <c r="B800" s="674"/>
      <c r="C800" s="675" t="s">
        <v>1736</v>
      </c>
      <c r="D800" s="676"/>
      <c r="E800" s="677"/>
      <c r="F800" s="678"/>
      <c r="G800" s="679"/>
      <c r="H800" s="680"/>
      <c r="I800" s="681"/>
      <c r="J800" s="681"/>
    </row>
    <row r="801" spans="1:10" ht="12.75">
      <c r="A801" s="668" t="s">
        <v>58</v>
      </c>
      <c r="B801" s="668">
        <v>88261</v>
      </c>
      <c r="C801" s="669" t="s">
        <v>456</v>
      </c>
      <c r="D801" s="670" t="s">
        <v>1729</v>
      </c>
      <c r="E801" s="671">
        <v>6.2960000000000003</v>
      </c>
      <c r="F801" s="705"/>
      <c r="G801" s="672"/>
      <c r="H801" s="673"/>
      <c r="I801" s="673"/>
      <c r="J801" s="673"/>
    </row>
    <row r="802" spans="1:10" ht="25.5">
      <c r="A802" s="668" t="s">
        <v>58</v>
      </c>
      <c r="B802" s="668">
        <v>90825</v>
      </c>
      <c r="C802" s="669" t="s">
        <v>3293</v>
      </c>
      <c r="D802" s="670" t="s">
        <v>57</v>
      </c>
      <c r="E802" s="671">
        <v>0.10582010582010581</v>
      </c>
      <c r="F802" s="705"/>
      <c r="G802" s="672"/>
      <c r="H802" s="673"/>
      <c r="I802" s="673"/>
      <c r="J802" s="673"/>
    </row>
    <row r="803" spans="1:10" ht="25.5">
      <c r="A803" s="668" t="s">
        <v>58</v>
      </c>
      <c r="B803" s="668">
        <v>102190</v>
      </c>
      <c r="C803" s="669" t="s">
        <v>3483</v>
      </c>
      <c r="D803" s="670" t="s">
        <v>330</v>
      </c>
      <c r="E803" s="671">
        <v>0.15</v>
      </c>
      <c r="F803" s="705"/>
      <c r="G803" s="672"/>
      <c r="H803" s="673"/>
      <c r="I803" s="673"/>
      <c r="J803" s="673"/>
    </row>
    <row r="804" spans="1:10" ht="25.5">
      <c r="A804" s="668" t="s">
        <v>58</v>
      </c>
      <c r="B804" s="668">
        <v>102151</v>
      </c>
      <c r="C804" s="669" t="s">
        <v>3481</v>
      </c>
      <c r="D804" s="670" t="s">
        <v>330</v>
      </c>
      <c r="E804" s="671">
        <v>0.15</v>
      </c>
      <c r="F804" s="705"/>
      <c r="G804" s="672"/>
      <c r="H804" s="673"/>
      <c r="I804" s="673"/>
      <c r="J804" s="673"/>
    </row>
    <row r="805" spans="1:10" ht="38.25">
      <c r="A805" s="668" t="s">
        <v>58</v>
      </c>
      <c r="B805" s="668">
        <v>90830</v>
      </c>
      <c r="C805" s="669" t="s">
        <v>3291</v>
      </c>
      <c r="D805" s="670" t="s">
        <v>57</v>
      </c>
      <c r="E805" s="671">
        <v>0.2</v>
      </c>
      <c r="F805" s="705"/>
      <c r="G805" s="672"/>
      <c r="H805" s="673"/>
      <c r="I805" s="673"/>
      <c r="J805" s="673"/>
    </row>
    <row r="806" spans="1:10" ht="15" customHeight="1">
      <c r="A806" s="682"/>
      <c r="B806" s="682"/>
      <c r="C806" s="675" t="s">
        <v>1737</v>
      </c>
      <c r="D806" s="683"/>
      <c r="E806" s="677"/>
      <c r="F806" s="679"/>
      <c r="G806" s="678"/>
      <c r="H806" s="680"/>
      <c r="I806" s="684"/>
      <c r="J806" s="684"/>
    </row>
    <row r="807" spans="1:10" ht="15" customHeight="1">
      <c r="A807" s="668" t="s">
        <v>1738</v>
      </c>
      <c r="B807" s="685" t="s">
        <v>2158</v>
      </c>
      <c r="C807" s="686"/>
      <c r="D807" s="687"/>
      <c r="E807" s="671"/>
      <c r="F807" s="688"/>
      <c r="G807" s="688"/>
      <c r="H807" s="673"/>
      <c r="I807" s="673"/>
      <c r="J807" s="673"/>
    </row>
    <row r="808" spans="1:10" ht="15" customHeight="1">
      <c r="A808" s="689"/>
      <c r="B808" s="689"/>
      <c r="C808" s="690"/>
      <c r="D808" s="667"/>
      <c r="E808" s="667"/>
      <c r="F808" s="689"/>
      <c r="G808" s="689"/>
      <c r="H808" s="689"/>
      <c r="I808" s="689"/>
      <c r="J808" s="689"/>
    </row>
    <row r="809" spans="1:10" ht="25.5">
      <c r="A809" s="347" t="s">
        <v>351</v>
      </c>
      <c r="B809" s="347"/>
      <c r="C809" s="348" t="s">
        <v>350</v>
      </c>
      <c r="D809" s="347" t="s">
        <v>330</v>
      </c>
      <c r="E809" s="349"/>
      <c r="F809" s="350"/>
      <c r="G809" s="350"/>
      <c r="H809" s="351"/>
      <c r="I809" s="352"/>
      <c r="J809" s="351"/>
    </row>
    <row r="810" spans="1:10" ht="51">
      <c r="A810" s="668" t="s">
        <v>1711</v>
      </c>
      <c r="B810" s="668">
        <v>183</v>
      </c>
      <c r="C810" s="669" t="s">
        <v>3108</v>
      </c>
      <c r="D810" s="670" t="s">
        <v>3109</v>
      </c>
      <c r="E810" s="671">
        <v>0.39999999999999997</v>
      </c>
      <c r="F810" s="705"/>
      <c r="G810" s="672"/>
      <c r="H810" s="673"/>
      <c r="I810" s="673"/>
      <c r="J810" s="673"/>
    </row>
    <row r="811" spans="1:10" ht="38.25">
      <c r="A811" s="668" t="s">
        <v>1711</v>
      </c>
      <c r="B811" s="668">
        <v>20017</v>
      </c>
      <c r="C811" s="669" t="s">
        <v>3171</v>
      </c>
      <c r="D811" s="670" t="s">
        <v>62</v>
      </c>
      <c r="E811" s="671">
        <v>1.75</v>
      </c>
      <c r="F811" s="705"/>
      <c r="G811" s="672"/>
      <c r="H811" s="673"/>
      <c r="I811" s="673"/>
      <c r="J811" s="673"/>
    </row>
    <row r="812" spans="1:10" ht="25.5">
      <c r="A812" s="668" t="s">
        <v>1711</v>
      </c>
      <c r="B812" s="668">
        <v>43600</v>
      </c>
      <c r="C812" s="669" t="s">
        <v>3216</v>
      </c>
      <c r="D812" s="670" t="s">
        <v>57</v>
      </c>
      <c r="E812" s="671">
        <v>0.3</v>
      </c>
      <c r="F812" s="705"/>
      <c r="G812" s="672"/>
      <c r="H812" s="673"/>
      <c r="I812" s="673"/>
      <c r="J812" s="673"/>
    </row>
    <row r="813" spans="1:10" ht="12.75">
      <c r="A813" s="668" t="s">
        <v>1711</v>
      </c>
      <c r="B813" s="668">
        <v>44396</v>
      </c>
      <c r="C813" s="669" t="s">
        <v>3141</v>
      </c>
      <c r="D813" s="670" t="s">
        <v>2228</v>
      </c>
      <c r="E813" s="671">
        <v>0.04</v>
      </c>
      <c r="F813" s="705"/>
      <c r="G813" s="672"/>
      <c r="H813" s="673"/>
      <c r="I813" s="673"/>
      <c r="J813" s="673"/>
    </row>
    <row r="814" spans="1:10" ht="12.75">
      <c r="A814" s="668" t="s">
        <v>1711</v>
      </c>
      <c r="B814" s="668">
        <v>38124</v>
      </c>
      <c r="C814" s="669" t="s">
        <v>3164</v>
      </c>
      <c r="D814" s="670" t="s">
        <v>57</v>
      </c>
      <c r="E814" s="671">
        <v>0.22</v>
      </c>
      <c r="F814" s="705"/>
      <c r="G814" s="672"/>
      <c r="H814" s="673"/>
      <c r="I814" s="673"/>
      <c r="J814" s="673"/>
    </row>
    <row r="815" spans="1:10" ht="12.75">
      <c r="A815" s="668" t="s">
        <v>1711</v>
      </c>
      <c r="B815" s="668">
        <v>39961</v>
      </c>
      <c r="C815" s="669" t="s">
        <v>3226</v>
      </c>
      <c r="D815" s="670" t="s">
        <v>57</v>
      </c>
      <c r="E815" s="671">
        <v>0.8014</v>
      </c>
      <c r="F815" s="705"/>
      <c r="G815" s="672"/>
      <c r="H815" s="673"/>
      <c r="I815" s="673"/>
      <c r="J815" s="673"/>
    </row>
    <row r="816" spans="1:10" ht="15" customHeight="1">
      <c r="A816" s="674"/>
      <c r="B816" s="674"/>
      <c r="C816" s="675" t="s">
        <v>1736</v>
      </c>
      <c r="D816" s="676"/>
      <c r="E816" s="677"/>
      <c r="F816" s="678"/>
      <c r="G816" s="679"/>
      <c r="H816" s="680"/>
      <c r="I816" s="681"/>
      <c r="J816" s="681"/>
    </row>
    <row r="817" spans="1:10" ht="12.75">
      <c r="A817" s="668" t="s">
        <v>58</v>
      </c>
      <c r="B817" s="668">
        <v>88261</v>
      </c>
      <c r="C817" s="669" t="s">
        <v>456</v>
      </c>
      <c r="D817" s="670" t="s">
        <v>1729</v>
      </c>
      <c r="E817" s="671">
        <v>6.2960000000000003</v>
      </c>
      <c r="F817" s="705"/>
      <c r="G817" s="672"/>
      <c r="H817" s="673"/>
      <c r="I817" s="673"/>
      <c r="J817" s="673"/>
    </row>
    <row r="818" spans="1:10" ht="25.5">
      <c r="A818" s="668" t="s">
        <v>58</v>
      </c>
      <c r="B818" s="668">
        <v>90825</v>
      </c>
      <c r="C818" s="669" t="s">
        <v>3293</v>
      </c>
      <c r="D818" s="670" t="s">
        <v>57</v>
      </c>
      <c r="E818" s="671">
        <v>0.37037037037037035</v>
      </c>
      <c r="F818" s="705"/>
      <c r="G818" s="672"/>
      <c r="H818" s="673"/>
      <c r="I818" s="673"/>
      <c r="J818" s="673"/>
    </row>
    <row r="819" spans="1:10" ht="25.5">
      <c r="A819" s="668" t="s">
        <v>58</v>
      </c>
      <c r="B819" s="668">
        <v>102190</v>
      </c>
      <c r="C819" s="669" t="s">
        <v>3483</v>
      </c>
      <c r="D819" s="670" t="s">
        <v>330</v>
      </c>
      <c r="E819" s="671">
        <v>0.3</v>
      </c>
      <c r="F819" s="705"/>
      <c r="G819" s="672"/>
      <c r="H819" s="673"/>
      <c r="I819" s="673"/>
      <c r="J819" s="673"/>
    </row>
    <row r="820" spans="1:10" ht="25.5">
      <c r="A820" s="668" t="s">
        <v>58</v>
      </c>
      <c r="B820" s="668">
        <v>102151</v>
      </c>
      <c r="C820" s="669" t="s">
        <v>3481</v>
      </c>
      <c r="D820" s="670" t="s">
        <v>330</v>
      </c>
      <c r="E820" s="671">
        <v>0.3</v>
      </c>
      <c r="F820" s="705"/>
      <c r="G820" s="672"/>
      <c r="H820" s="673"/>
      <c r="I820" s="673"/>
      <c r="J820" s="673"/>
    </row>
    <row r="821" spans="1:10" ht="38.25">
      <c r="A821" s="668" t="s">
        <v>58</v>
      </c>
      <c r="B821" s="668">
        <v>90830</v>
      </c>
      <c r="C821" s="669" t="s">
        <v>3291</v>
      </c>
      <c r="D821" s="670" t="s">
        <v>57</v>
      </c>
      <c r="E821" s="671">
        <v>0.7</v>
      </c>
      <c r="F821" s="705"/>
      <c r="G821" s="672"/>
      <c r="H821" s="673"/>
      <c r="I821" s="673"/>
      <c r="J821" s="673"/>
    </row>
    <row r="822" spans="1:10" ht="15" customHeight="1">
      <c r="A822" s="682"/>
      <c r="B822" s="682"/>
      <c r="C822" s="675" t="s">
        <v>1737</v>
      </c>
      <c r="D822" s="683"/>
      <c r="E822" s="677"/>
      <c r="F822" s="679"/>
      <c r="G822" s="678"/>
      <c r="H822" s="680"/>
      <c r="I822" s="684"/>
      <c r="J822" s="684"/>
    </row>
    <row r="823" spans="1:10" ht="15" customHeight="1">
      <c r="A823" s="668" t="s">
        <v>1738</v>
      </c>
      <c r="B823" s="782" t="s">
        <v>2159</v>
      </c>
      <c r="C823" s="783"/>
      <c r="D823" s="785"/>
      <c r="E823" s="785"/>
      <c r="F823" s="783"/>
      <c r="G823" s="783"/>
      <c r="H823" s="783"/>
      <c r="I823" s="783"/>
      <c r="J823" s="784"/>
    </row>
    <row r="824" spans="1:10" ht="15" customHeight="1">
      <c r="A824" s="689"/>
      <c r="B824" s="689"/>
      <c r="C824" s="690"/>
      <c r="D824" s="667"/>
      <c r="E824" s="667"/>
      <c r="F824" s="689"/>
      <c r="G824" s="689"/>
      <c r="H824" s="689"/>
      <c r="I824" s="689"/>
      <c r="J824" s="689"/>
    </row>
    <row r="825" spans="1:10" ht="25.5">
      <c r="A825" s="347" t="s">
        <v>1442</v>
      </c>
      <c r="B825" s="347"/>
      <c r="C825" s="348" t="s">
        <v>1856</v>
      </c>
      <c r="D825" s="347" t="s">
        <v>62</v>
      </c>
      <c r="E825" s="349"/>
      <c r="F825" s="350"/>
      <c r="G825" s="350"/>
      <c r="H825" s="351"/>
      <c r="I825" s="352"/>
      <c r="J825" s="351"/>
    </row>
    <row r="826" spans="1:10" ht="12.75">
      <c r="A826" s="668" t="s">
        <v>1711</v>
      </c>
      <c r="B826" s="668">
        <v>37410</v>
      </c>
      <c r="C826" s="669" t="s">
        <v>3115</v>
      </c>
      <c r="D826" s="670" t="s">
        <v>2228</v>
      </c>
      <c r="E826" s="695">
        <v>0.1953</v>
      </c>
      <c r="F826" s="705"/>
      <c r="G826" s="672"/>
      <c r="H826" s="673"/>
      <c r="I826" s="673"/>
      <c r="J826" s="673"/>
    </row>
    <row r="827" spans="1:10" ht="25.5">
      <c r="A827" s="668" t="s">
        <v>1711</v>
      </c>
      <c r="B827" s="668">
        <v>142</v>
      </c>
      <c r="C827" s="669" t="s">
        <v>3224</v>
      </c>
      <c r="D827" s="670" t="s">
        <v>3225</v>
      </c>
      <c r="E827" s="695">
        <v>0.155</v>
      </c>
      <c r="F827" s="705"/>
      <c r="G827" s="672"/>
      <c r="H827" s="673"/>
      <c r="I827" s="673"/>
      <c r="J827" s="673"/>
    </row>
    <row r="828" spans="1:10" ht="12.75">
      <c r="A828" s="668" t="s">
        <v>1788</v>
      </c>
      <c r="B828" s="668" t="s">
        <v>1857</v>
      </c>
      <c r="C828" s="669" t="s">
        <v>2003</v>
      </c>
      <c r="D828" s="670" t="s">
        <v>2004</v>
      </c>
      <c r="E828" s="695">
        <v>1</v>
      </c>
      <c r="F828" s="705"/>
      <c r="G828" s="672"/>
      <c r="H828" s="673"/>
      <c r="I828" s="673"/>
      <c r="J828" s="673"/>
    </row>
    <row r="829" spans="1:10" ht="12.75">
      <c r="A829" s="668" t="s">
        <v>1788</v>
      </c>
      <c r="B829" s="668" t="s">
        <v>1858</v>
      </c>
      <c r="C829" s="669" t="s">
        <v>2005</v>
      </c>
      <c r="D829" s="670" t="s">
        <v>2004</v>
      </c>
      <c r="E829" s="695">
        <v>1</v>
      </c>
      <c r="F829" s="705"/>
      <c r="G829" s="672"/>
      <c r="H829" s="673"/>
      <c r="I829" s="673"/>
      <c r="J829" s="673"/>
    </row>
    <row r="830" spans="1:10" ht="25.5">
      <c r="A830" s="668" t="s">
        <v>1711</v>
      </c>
      <c r="B830" s="668">
        <v>1607</v>
      </c>
      <c r="C830" s="669" t="s">
        <v>3147</v>
      </c>
      <c r="D830" s="670" t="s">
        <v>3146</v>
      </c>
      <c r="E830" s="695">
        <v>1</v>
      </c>
      <c r="F830" s="705"/>
      <c r="G830" s="672"/>
      <c r="H830" s="673"/>
      <c r="I830" s="673"/>
      <c r="J830" s="673"/>
    </row>
    <row r="831" spans="1:10" ht="12.75">
      <c r="A831" s="668" t="s">
        <v>1788</v>
      </c>
      <c r="B831" s="668" t="s">
        <v>1859</v>
      </c>
      <c r="C831" s="669" t="s">
        <v>2007</v>
      </c>
      <c r="D831" s="670" t="s">
        <v>2004</v>
      </c>
      <c r="E831" s="695">
        <v>2</v>
      </c>
      <c r="F831" s="705"/>
      <c r="G831" s="672"/>
      <c r="H831" s="673"/>
      <c r="I831" s="673"/>
      <c r="J831" s="673"/>
    </row>
    <row r="832" spans="1:10" ht="12.75">
      <c r="A832" s="668" t="s">
        <v>1788</v>
      </c>
      <c r="B832" s="668" t="s">
        <v>1860</v>
      </c>
      <c r="C832" s="669" t="s">
        <v>2006</v>
      </c>
      <c r="D832" s="670" t="s">
        <v>2004</v>
      </c>
      <c r="E832" s="695">
        <v>4</v>
      </c>
      <c r="F832" s="705"/>
      <c r="G832" s="672"/>
      <c r="H832" s="673"/>
      <c r="I832" s="673"/>
      <c r="J832" s="673"/>
    </row>
    <row r="833" spans="1:10" ht="12.75">
      <c r="A833" s="674"/>
      <c r="B833" s="674"/>
      <c r="C833" s="675" t="s">
        <v>1736</v>
      </c>
      <c r="D833" s="676"/>
      <c r="E833" s="677"/>
      <c r="F833" s="678"/>
      <c r="G833" s="679"/>
      <c r="H833" s="680"/>
      <c r="I833" s="681"/>
      <c r="J833" s="681"/>
    </row>
    <row r="834" spans="1:10" ht="25.5">
      <c r="A834" s="668" t="s">
        <v>58</v>
      </c>
      <c r="B834" s="668">
        <v>98463</v>
      </c>
      <c r="C834" s="669" t="s">
        <v>3469</v>
      </c>
      <c r="D834" s="670" t="s">
        <v>57</v>
      </c>
      <c r="E834" s="695">
        <v>0.66666999999999998</v>
      </c>
      <c r="F834" s="705"/>
      <c r="G834" s="672"/>
      <c r="H834" s="673"/>
      <c r="I834" s="673"/>
      <c r="J834" s="673"/>
    </row>
    <row r="835" spans="1:10" ht="12.75">
      <c r="A835" s="668" t="s">
        <v>58</v>
      </c>
      <c r="B835" s="668">
        <v>88264</v>
      </c>
      <c r="C835" s="669" t="s">
        <v>145</v>
      </c>
      <c r="D835" s="670" t="s">
        <v>1729</v>
      </c>
      <c r="E835" s="695">
        <v>0.38529999999999998</v>
      </c>
      <c r="F835" s="705"/>
      <c r="G835" s="672"/>
      <c r="H835" s="673"/>
      <c r="I835" s="673"/>
      <c r="J835" s="673"/>
    </row>
    <row r="836" spans="1:10" ht="12.75">
      <c r="A836" s="668" t="s">
        <v>58</v>
      </c>
      <c r="B836" s="668">
        <v>88247</v>
      </c>
      <c r="C836" s="669" t="s">
        <v>146</v>
      </c>
      <c r="D836" s="670" t="s">
        <v>1729</v>
      </c>
      <c r="E836" s="695">
        <v>0.38529999999999998</v>
      </c>
      <c r="F836" s="705"/>
      <c r="G836" s="672"/>
      <c r="H836" s="673"/>
      <c r="I836" s="673"/>
      <c r="J836" s="673"/>
    </row>
    <row r="837" spans="1:10" ht="12.75">
      <c r="A837" s="682"/>
      <c r="B837" s="682"/>
      <c r="C837" s="675" t="s">
        <v>1737</v>
      </c>
      <c r="D837" s="683"/>
      <c r="E837" s="677"/>
      <c r="F837" s="679"/>
      <c r="G837" s="678"/>
      <c r="H837" s="680"/>
      <c r="I837" s="684"/>
      <c r="J837" s="684"/>
    </row>
    <row r="838" spans="1:10" ht="12.75" customHeight="1">
      <c r="A838" s="668" t="s">
        <v>1738</v>
      </c>
      <c r="B838" s="782" t="s">
        <v>1861</v>
      </c>
      <c r="C838" s="783"/>
      <c r="D838" s="785"/>
      <c r="E838" s="785"/>
      <c r="F838" s="783"/>
      <c r="G838" s="783"/>
      <c r="H838" s="783"/>
      <c r="I838" s="783"/>
      <c r="J838" s="784"/>
    </row>
    <row r="839" spans="1:10" ht="15" customHeight="1">
      <c r="A839" s="689"/>
      <c r="B839" s="689"/>
      <c r="C839" s="690"/>
      <c r="D839" s="667"/>
      <c r="E839" s="667"/>
      <c r="F839" s="689"/>
      <c r="G839" s="689"/>
      <c r="H839" s="689"/>
      <c r="I839" s="689"/>
      <c r="J839" s="689"/>
    </row>
    <row r="840" spans="1:10" ht="25.5">
      <c r="A840" s="347" t="s">
        <v>1445</v>
      </c>
      <c r="B840" s="347"/>
      <c r="C840" s="348" t="s">
        <v>1862</v>
      </c>
      <c r="D840" s="347" t="s">
        <v>62</v>
      </c>
      <c r="E840" s="349"/>
      <c r="F840" s="350"/>
      <c r="G840" s="350"/>
      <c r="H840" s="351"/>
      <c r="I840" s="352"/>
      <c r="J840" s="351"/>
    </row>
    <row r="841" spans="1:10" ht="25.5">
      <c r="A841" s="668" t="s">
        <v>1711</v>
      </c>
      <c r="B841" s="668">
        <v>41425</v>
      </c>
      <c r="C841" s="669" t="s">
        <v>3196</v>
      </c>
      <c r="D841" s="670" t="s">
        <v>57</v>
      </c>
      <c r="E841" s="695">
        <v>1</v>
      </c>
      <c r="F841" s="705"/>
      <c r="G841" s="672"/>
      <c r="H841" s="673"/>
      <c r="I841" s="673"/>
      <c r="J841" s="673"/>
    </row>
    <row r="842" spans="1:10" ht="12.75">
      <c r="A842" s="668" t="s">
        <v>1788</v>
      </c>
      <c r="B842" s="668" t="s">
        <v>1859</v>
      </c>
      <c r="C842" s="669" t="s">
        <v>2007</v>
      </c>
      <c r="D842" s="670" t="s">
        <v>2004</v>
      </c>
      <c r="E842" s="695">
        <v>2</v>
      </c>
      <c r="F842" s="705"/>
      <c r="G842" s="672"/>
      <c r="H842" s="673"/>
      <c r="I842" s="673"/>
      <c r="J842" s="673"/>
    </row>
    <row r="843" spans="1:10" ht="25.5">
      <c r="A843" s="668" t="s">
        <v>1711</v>
      </c>
      <c r="B843" s="668">
        <v>7583</v>
      </c>
      <c r="C843" s="669" t="s">
        <v>3114</v>
      </c>
      <c r="D843" s="670" t="s">
        <v>57</v>
      </c>
      <c r="E843" s="695">
        <v>1</v>
      </c>
      <c r="F843" s="705"/>
      <c r="G843" s="672"/>
      <c r="H843" s="673"/>
      <c r="I843" s="673"/>
      <c r="J843" s="673"/>
    </row>
    <row r="844" spans="1:10" ht="12.75">
      <c r="A844" s="674"/>
      <c r="B844" s="674"/>
      <c r="C844" s="675" t="s">
        <v>1736</v>
      </c>
      <c r="D844" s="676"/>
      <c r="E844" s="677"/>
      <c r="F844" s="678"/>
      <c r="G844" s="679"/>
      <c r="H844" s="680"/>
      <c r="I844" s="681"/>
      <c r="J844" s="681"/>
    </row>
    <row r="845" spans="1:10" ht="25.5">
      <c r="A845" s="668" t="s">
        <v>58</v>
      </c>
      <c r="B845" s="668">
        <v>98463</v>
      </c>
      <c r="C845" s="669" t="s">
        <v>3469</v>
      </c>
      <c r="D845" s="670" t="s">
        <v>57</v>
      </c>
      <c r="E845" s="695">
        <v>0.66666999999999998</v>
      </c>
      <c r="F845" s="705"/>
      <c r="G845" s="672"/>
      <c r="H845" s="673"/>
      <c r="I845" s="673"/>
      <c r="J845" s="673"/>
    </row>
    <row r="846" spans="1:10" ht="12.75">
      <c r="A846" s="668" t="s">
        <v>58</v>
      </c>
      <c r="B846" s="668">
        <v>88264</v>
      </c>
      <c r="C846" s="669" t="s">
        <v>145</v>
      </c>
      <c r="D846" s="670" t="s">
        <v>1729</v>
      </c>
      <c r="E846" s="695">
        <v>0.1905</v>
      </c>
      <c r="F846" s="705"/>
      <c r="G846" s="672"/>
      <c r="H846" s="673"/>
      <c r="I846" s="673"/>
      <c r="J846" s="673"/>
    </row>
    <row r="847" spans="1:10" ht="12.75">
      <c r="A847" s="668" t="s">
        <v>58</v>
      </c>
      <c r="B847" s="668">
        <v>88247</v>
      </c>
      <c r="C847" s="669" t="s">
        <v>146</v>
      </c>
      <c r="D847" s="670" t="s">
        <v>1729</v>
      </c>
      <c r="E847" s="695">
        <v>0.1905</v>
      </c>
      <c r="F847" s="705"/>
      <c r="G847" s="672"/>
      <c r="H847" s="673"/>
      <c r="I847" s="673"/>
      <c r="J847" s="673"/>
    </row>
    <row r="848" spans="1:10" ht="12.75">
      <c r="A848" s="682"/>
      <c r="B848" s="682"/>
      <c r="C848" s="675" t="s">
        <v>1737</v>
      </c>
      <c r="D848" s="683"/>
      <c r="E848" s="677"/>
      <c r="F848" s="679"/>
      <c r="G848" s="678"/>
      <c r="H848" s="680"/>
      <c r="I848" s="684"/>
      <c r="J848" s="684"/>
    </row>
    <row r="849" spans="1:10" ht="12.75" customHeight="1">
      <c r="A849" s="668" t="s">
        <v>1738</v>
      </c>
      <c r="B849" s="782" t="s">
        <v>1863</v>
      </c>
      <c r="C849" s="783"/>
      <c r="D849" s="785"/>
      <c r="E849" s="785"/>
      <c r="F849" s="783"/>
      <c r="G849" s="783"/>
      <c r="H849" s="783"/>
      <c r="I849" s="783"/>
      <c r="J849" s="784"/>
    </row>
    <row r="850" spans="1:10" ht="15" customHeight="1">
      <c r="A850" s="689"/>
      <c r="B850" s="689"/>
      <c r="C850" s="690"/>
      <c r="D850" s="667"/>
      <c r="E850" s="667"/>
      <c r="F850" s="689"/>
      <c r="G850" s="689"/>
      <c r="H850" s="689"/>
      <c r="I850" s="689"/>
      <c r="J850" s="689"/>
    </row>
    <row r="851" spans="1:10" ht="25.5">
      <c r="A851" s="347" t="s">
        <v>1456</v>
      </c>
      <c r="B851" s="347"/>
      <c r="C851" s="348" t="s">
        <v>1864</v>
      </c>
      <c r="D851" s="347" t="s">
        <v>1848</v>
      </c>
      <c r="E851" s="349"/>
      <c r="F851" s="350"/>
      <c r="G851" s="350"/>
      <c r="H851" s="351"/>
      <c r="I851" s="352"/>
      <c r="J851" s="351"/>
    </row>
    <row r="852" spans="1:10" ht="12.75">
      <c r="A852" s="668" t="s">
        <v>1711</v>
      </c>
      <c r="B852" s="668">
        <v>41388</v>
      </c>
      <c r="C852" s="669" t="s">
        <v>3193</v>
      </c>
      <c r="D852" s="670" t="s">
        <v>62</v>
      </c>
      <c r="E852" s="695">
        <v>5</v>
      </c>
      <c r="F852" s="705"/>
      <c r="G852" s="672"/>
      <c r="H852" s="673"/>
      <c r="I852" s="673"/>
      <c r="J852" s="673"/>
    </row>
    <row r="853" spans="1:10" ht="12.75">
      <c r="A853" s="674"/>
      <c r="B853" s="674"/>
      <c r="C853" s="675" t="s">
        <v>1736</v>
      </c>
      <c r="D853" s="676"/>
      <c r="E853" s="677"/>
      <c r="F853" s="678"/>
      <c r="G853" s="679"/>
      <c r="H853" s="680"/>
      <c r="I853" s="681"/>
      <c r="J853" s="681"/>
    </row>
    <row r="854" spans="1:10" ht="12.75">
      <c r="A854" s="668" t="s">
        <v>58</v>
      </c>
      <c r="B854" s="668">
        <v>88264</v>
      </c>
      <c r="C854" s="669" t="s">
        <v>145</v>
      </c>
      <c r="D854" s="670" t="s">
        <v>1729</v>
      </c>
      <c r="E854" s="695">
        <v>0.16669999999999999</v>
      </c>
      <c r="F854" s="705"/>
      <c r="G854" s="672"/>
      <c r="H854" s="673"/>
      <c r="I854" s="673"/>
      <c r="J854" s="673"/>
    </row>
    <row r="855" spans="1:10" ht="12.75">
      <c r="A855" s="668" t="s">
        <v>58</v>
      </c>
      <c r="B855" s="668">
        <v>88247</v>
      </c>
      <c r="C855" s="669" t="s">
        <v>146</v>
      </c>
      <c r="D855" s="670" t="s">
        <v>1729</v>
      </c>
      <c r="E855" s="695">
        <v>0.16669999999999999</v>
      </c>
      <c r="F855" s="705"/>
      <c r="G855" s="672"/>
      <c r="H855" s="673"/>
      <c r="I855" s="673"/>
      <c r="J855" s="673"/>
    </row>
    <row r="856" spans="1:10" ht="12.75">
      <c r="A856" s="682"/>
      <c r="B856" s="682"/>
      <c r="C856" s="675" t="s">
        <v>1737</v>
      </c>
      <c r="D856" s="683"/>
      <c r="E856" s="677"/>
      <c r="F856" s="679"/>
      <c r="G856" s="678"/>
      <c r="H856" s="680"/>
      <c r="I856" s="684"/>
      <c r="J856" s="684"/>
    </row>
    <row r="857" spans="1:10" ht="12.75" customHeight="1">
      <c r="A857" s="668" t="s">
        <v>1738</v>
      </c>
      <c r="B857" s="782" t="s">
        <v>1865</v>
      </c>
      <c r="C857" s="783"/>
      <c r="D857" s="785"/>
      <c r="E857" s="785"/>
      <c r="F857" s="783"/>
      <c r="G857" s="783"/>
      <c r="H857" s="783"/>
      <c r="I857" s="783"/>
      <c r="J857" s="784"/>
    </row>
    <row r="858" spans="1:10" ht="15" customHeight="1">
      <c r="A858" s="689"/>
      <c r="B858" s="689"/>
      <c r="C858" s="690"/>
      <c r="D858" s="667"/>
      <c r="E858" s="667"/>
      <c r="F858" s="689"/>
      <c r="G858" s="689"/>
      <c r="H858" s="689"/>
      <c r="I858" s="689"/>
      <c r="J858" s="689"/>
    </row>
    <row r="859" spans="1:10" ht="25.5">
      <c r="A859" s="347" t="s">
        <v>1459</v>
      </c>
      <c r="B859" s="347"/>
      <c r="C859" s="348" t="s">
        <v>1866</v>
      </c>
      <c r="D859" s="347" t="s">
        <v>57</v>
      </c>
      <c r="E859" s="349"/>
      <c r="F859" s="350"/>
      <c r="G859" s="350"/>
      <c r="H859" s="351"/>
      <c r="I859" s="352"/>
      <c r="J859" s="351"/>
    </row>
    <row r="860" spans="1:10" ht="12.75">
      <c r="A860" s="668" t="s">
        <v>1711</v>
      </c>
      <c r="B860" s="668">
        <v>41388</v>
      </c>
      <c r="C860" s="669" t="s">
        <v>3193</v>
      </c>
      <c r="D860" s="670" t="s">
        <v>62</v>
      </c>
      <c r="E860" s="695">
        <v>6</v>
      </c>
      <c r="F860" s="705"/>
      <c r="G860" s="672"/>
      <c r="H860" s="673"/>
      <c r="I860" s="673"/>
      <c r="J860" s="673"/>
    </row>
    <row r="861" spans="1:10" ht="12.75">
      <c r="A861" s="674"/>
      <c r="B861" s="674"/>
      <c r="C861" s="675" t="s">
        <v>1736</v>
      </c>
      <c r="D861" s="676"/>
      <c r="E861" s="677"/>
      <c r="F861" s="678"/>
      <c r="G861" s="679"/>
      <c r="H861" s="680"/>
      <c r="I861" s="681"/>
      <c r="J861" s="681"/>
    </row>
    <row r="862" spans="1:10" ht="12.75">
      <c r="A862" s="668" t="s">
        <v>58</v>
      </c>
      <c r="B862" s="668">
        <v>88264</v>
      </c>
      <c r="C862" s="669" t="s">
        <v>145</v>
      </c>
      <c r="D862" s="670" t="s">
        <v>1729</v>
      </c>
      <c r="E862" s="695">
        <v>0.16669999999999999</v>
      </c>
      <c r="F862" s="705"/>
      <c r="G862" s="672"/>
      <c r="H862" s="673"/>
      <c r="I862" s="673"/>
      <c r="J862" s="673"/>
    </row>
    <row r="863" spans="1:10" ht="12.75">
      <c r="A863" s="668" t="s">
        <v>58</v>
      </c>
      <c r="B863" s="668">
        <v>88247</v>
      </c>
      <c r="C863" s="669" t="s">
        <v>146</v>
      </c>
      <c r="D863" s="670" t="s">
        <v>1729</v>
      </c>
      <c r="E863" s="695">
        <v>0.16669999999999999</v>
      </c>
      <c r="F863" s="705"/>
      <c r="G863" s="672"/>
      <c r="H863" s="673"/>
      <c r="I863" s="673"/>
      <c r="J863" s="673"/>
    </row>
    <row r="864" spans="1:10" ht="12.75">
      <c r="A864" s="682"/>
      <c r="B864" s="682"/>
      <c r="C864" s="675" t="s">
        <v>1737</v>
      </c>
      <c r="D864" s="683"/>
      <c r="E864" s="677"/>
      <c r="F864" s="679"/>
      <c r="G864" s="678"/>
      <c r="H864" s="680"/>
      <c r="I864" s="684"/>
      <c r="J864" s="684"/>
    </row>
    <row r="865" spans="1:10" ht="12.75" customHeight="1">
      <c r="A865" s="668" t="s">
        <v>1738</v>
      </c>
      <c r="B865" s="782" t="s">
        <v>1865</v>
      </c>
      <c r="C865" s="783"/>
      <c r="D865" s="785"/>
      <c r="E865" s="785"/>
      <c r="F865" s="783"/>
      <c r="G865" s="783"/>
      <c r="H865" s="783"/>
      <c r="I865" s="783"/>
      <c r="J865" s="784"/>
    </row>
    <row r="866" spans="1:10" ht="15" customHeight="1">
      <c r="A866" s="689"/>
      <c r="B866" s="689"/>
      <c r="C866" s="690"/>
      <c r="D866" s="667"/>
      <c r="E866" s="667"/>
      <c r="F866" s="689"/>
      <c r="G866" s="689"/>
      <c r="H866" s="689"/>
      <c r="I866" s="689"/>
      <c r="J866" s="689"/>
    </row>
    <row r="867" spans="1:10" ht="25.5">
      <c r="A867" s="347" t="s">
        <v>1462</v>
      </c>
      <c r="B867" s="347"/>
      <c r="C867" s="348" t="s">
        <v>1867</v>
      </c>
      <c r="D867" s="347" t="s">
        <v>57</v>
      </c>
      <c r="E867" s="349"/>
      <c r="F867" s="350"/>
      <c r="G867" s="350"/>
      <c r="H867" s="351"/>
      <c r="I867" s="352"/>
      <c r="J867" s="351"/>
    </row>
    <row r="868" spans="1:10" ht="12.75">
      <c r="A868" s="668" t="s">
        <v>1711</v>
      </c>
      <c r="B868" s="668">
        <v>41383</v>
      </c>
      <c r="C868" s="669" t="s">
        <v>3194</v>
      </c>
      <c r="D868" s="670" t="s">
        <v>57</v>
      </c>
      <c r="E868" s="695">
        <v>1</v>
      </c>
      <c r="F868" s="705"/>
      <c r="G868" s="672"/>
      <c r="H868" s="673"/>
      <c r="I868" s="673"/>
      <c r="J868" s="673"/>
    </row>
    <row r="869" spans="1:10" ht="12.75">
      <c r="A869" s="674"/>
      <c r="B869" s="674"/>
      <c r="C869" s="675" t="s">
        <v>1736</v>
      </c>
      <c r="D869" s="676"/>
      <c r="E869" s="677"/>
      <c r="F869" s="678"/>
      <c r="G869" s="679"/>
      <c r="H869" s="680"/>
      <c r="I869" s="681"/>
      <c r="J869" s="681"/>
    </row>
    <row r="870" spans="1:10" ht="12.75">
      <c r="A870" s="668" t="s">
        <v>58</v>
      </c>
      <c r="B870" s="668">
        <v>88264</v>
      </c>
      <c r="C870" s="669" t="s">
        <v>145</v>
      </c>
      <c r="D870" s="670" t="s">
        <v>1729</v>
      </c>
      <c r="E870" s="695">
        <v>0.16669999999999999</v>
      </c>
      <c r="F870" s="705"/>
      <c r="G870" s="672"/>
      <c r="H870" s="673"/>
      <c r="I870" s="673"/>
      <c r="J870" s="673"/>
    </row>
    <row r="871" spans="1:10" ht="12.75">
      <c r="A871" s="668" t="s">
        <v>58</v>
      </c>
      <c r="B871" s="668">
        <v>88247</v>
      </c>
      <c r="C871" s="669" t="s">
        <v>146</v>
      </c>
      <c r="D871" s="670" t="s">
        <v>1729</v>
      </c>
      <c r="E871" s="695">
        <v>0.16669999999999999</v>
      </c>
      <c r="F871" s="705"/>
      <c r="G871" s="672"/>
      <c r="H871" s="673"/>
      <c r="I871" s="673"/>
      <c r="J871" s="673"/>
    </row>
    <row r="872" spans="1:10" ht="12.75">
      <c r="A872" s="682"/>
      <c r="B872" s="682"/>
      <c r="C872" s="675" t="s">
        <v>1737</v>
      </c>
      <c r="D872" s="683"/>
      <c r="E872" s="677"/>
      <c r="F872" s="679"/>
      <c r="G872" s="678"/>
      <c r="H872" s="680"/>
      <c r="I872" s="684"/>
      <c r="J872" s="684"/>
    </row>
    <row r="873" spans="1:10" ht="12.75" customHeight="1">
      <c r="A873" s="668" t="s">
        <v>1738</v>
      </c>
      <c r="B873" s="782" t="s">
        <v>1865</v>
      </c>
      <c r="C873" s="783"/>
      <c r="D873" s="785"/>
      <c r="E873" s="785"/>
      <c r="F873" s="783"/>
      <c r="G873" s="783"/>
      <c r="H873" s="783"/>
      <c r="I873" s="783"/>
      <c r="J873" s="784"/>
    </row>
    <row r="874" spans="1:10" ht="15" customHeight="1">
      <c r="A874" s="689"/>
      <c r="B874" s="689"/>
      <c r="C874" s="690"/>
      <c r="D874" s="667"/>
      <c r="E874" s="667"/>
      <c r="F874" s="689"/>
      <c r="G874" s="689"/>
      <c r="H874" s="689"/>
      <c r="I874" s="689"/>
      <c r="J874" s="689"/>
    </row>
    <row r="875" spans="1:10" ht="12.75">
      <c r="A875" s="347" t="s">
        <v>1465</v>
      </c>
      <c r="B875" s="347"/>
      <c r="C875" s="348" t="s">
        <v>1868</v>
      </c>
      <c r="D875" s="347" t="s">
        <v>57</v>
      </c>
      <c r="E875" s="349"/>
      <c r="F875" s="350"/>
      <c r="G875" s="350"/>
      <c r="H875" s="351"/>
      <c r="I875" s="352"/>
      <c r="J875" s="351"/>
    </row>
    <row r="876" spans="1:10" ht="12.75">
      <c r="A876" s="668" t="s">
        <v>1788</v>
      </c>
      <c r="B876" s="668" t="s">
        <v>1869</v>
      </c>
      <c r="C876" s="669" t="s">
        <v>2008</v>
      </c>
      <c r="D876" s="670" t="s">
        <v>2004</v>
      </c>
      <c r="E876" s="695">
        <v>1</v>
      </c>
      <c r="F876" s="705"/>
      <c r="G876" s="672"/>
      <c r="H876" s="673"/>
      <c r="I876" s="673"/>
      <c r="J876" s="673"/>
    </row>
    <row r="877" spans="1:10" ht="12.75">
      <c r="A877" s="674"/>
      <c r="B877" s="674"/>
      <c r="C877" s="675" t="s">
        <v>1736</v>
      </c>
      <c r="D877" s="676"/>
      <c r="E877" s="677"/>
      <c r="F877" s="678"/>
      <c r="G877" s="679"/>
      <c r="H877" s="680"/>
      <c r="I877" s="681"/>
      <c r="J877" s="681"/>
    </row>
    <row r="878" spans="1:10" ht="12.75">
      <c r="A878" s="668" t="s">
        <v>58</v>
      </c>
      <c r="B878" s="668">
        <v>88264</v>
      </c>
      <c r="C878" s="669" t="s">
        <v>145</v>
      </c>
      <c r="D878" s="670" t="s">
        <v>1729</v>
      </c>
      <c r="E878" s="695">
        <v>4.1185</v>
      </c>
      <c r="F878" s="705"/>
      <c r="G878" s="672"/>
      <c r="H878" s="673"/>
      <c r="I878" s="673"/>
      <c r="J878" s="673"/>
    </row>
    <row r="879" spans="1:10" ht="12.75">
      <c r="A879" s="668" t="s">
        <v>58</v>
      </c>
      <c r="B879" s="668">
        <v>88247</v>
      </c>
      <c r="C879" s="669" t="s">
        <v>146</v>
      </c>
      <c r="D879" s="670" t="s">
        <v>1729</v>
      </c>
      <c r="E879" s="695">
        <v>4.1185</v>
      </c>
      <c r="F879" s="705"/>
      <c r="G879" s="672"/>
      <c r="H879" s="673"/>
      <c r="I879" s="673"/>
      <c r="J879" s="673"/>
    </row>
    <row r="880" spans="1:10" ht="12.75">
      <c r="A880" s="682"/>
      <c r="B880" s="682"/>
      <c r="C880" s="675" t="s">
        <v>1737</v>
      </c>
      <c r="D880" s="683"/>
      <c r="E880" s="677"/>
      <c r="F880" s="679"/>
      <c r="G880" s="678"/>
      <c r="H880" s="680"/>
      <c r="I880" s="684"/>
      <c r="J880" s="684"/>
    </row>
    <row r="881" spans="1:10" ht="12.75" customHeight="1">
      <c r="A881" s="668" t="s">
        <v>1738</v>
      </c>
      <c r="B881" s="782" t="s">
        <v>1865</v>
      </c>
      <c r="C881" s="783"/>
      <c r="D881" s="785"/>
      <c r="E881" s="785"/>
      <c r="F881" s="783"/>
      <c r="G881" s="783"/>
      <c r="H881" s="783"/>
      <c r="I881" s="783"/>
      <c r="J881" s="784"/>
    </row>
    <row r="882" spans="1:10" ht="15" customHeight="1">
      <c r="A882" s="689"/>
      <c r="B882" s="689"/>
      <c r="C882" s="690"/>
      <c r="D882" s="667"/>
      <c r="E882" s="667"/>
      <c r="F882" s="689"/>
      <c r="G882" s="689"/>
      <c r="H882" s="689"/>
      <c r="I882" s="689"/>
      <c r="J882" s="689"/>
    </row>
    <row r="883" spans="1:10" ht="12.75">
      <c r="A883" s="347" t="s">
        <v>1468</v>
      </c>
      <c r="B883" s="347"/>
      <c r="C883" s="348" t="s">
        <v>1870</v>
      </c>
      <c r="D883" s="347" t="s">
        <v>57</v>
      </c>
      <c r="E883" s="349"/>
      <c r="F883" s="350"/>
      <c r="G883" s="350"/>
      <c r="H883" s="351"/>
      <c r="I883" s="352"/>
      <c r="J883" s="351"/>
    </row>
    <row r="884" spans="1:10" ht="12.75">
      <c r="A884" s="668" t="s">
        <v>1788</v>
      </c>
      <c r="B884" s="668" t="s">
        <v>1859</v>
      </c>
      <c r="C884" s="669" t="s">
        <v>2007</v>
      </c>
      <c r="D884" s="670" t="s">
        <v>2004</v>
      </c>
      <c r="E884" s="695">
        <v>4</v>
      </c>
      <c r="F884" s="705"/>
      <c r="G884" s="672"/>
      <c r="H884" s="673"/>
      <c r="I884" s="673"/>
      <c r="J884" s="673"/>
    </row>
    <row r="885" spans="1:10" ht="12.75">
      <c r="A885" s="668" t="s">
        <v>1711</v>
      </c>
      <c r="B885" s="668">
        <v>10956</v>
      </c>
      <c r="C885" s="669" t="s">
        <v>3107</v>
      </c>
      <c r="D885" s="670" t="s">
        <v>57</v>
      </c>
      <c r="E885" s="695">
        <v>1</v>
      </c>
      <c r="F885" s="705"/>
      <c r="G885" s="672"/>
      <c r="H885" s="673"/>
      <c r="I885" s="673"/>
      <c r="J885" s="673"/>
    </row>
    <row r="886" spans="1:10" ht="25.5">
      <c r="A886" s="668" t="s">
        <v>1711</v>
      </c>
      <c r="B886" s="668">
        <v>7568</v>
      </c>
      <c r="C886" s="669" t="s">
        <v>3112</v>
      </c>
      <c r="D886" s="670" t="s">
        <v>57</v>
      </c>
      <c r="E886" s="695">
        <v>4</v>
      </c>
      <c r="F886" s="705"/>
      <c r="G886" s="672"/>
      <c r="H886" s="673"/>
      <c r="I886" s="673"/>
      <c r="J886" s="673"/>
    </row>
    <row r="887" spans="1:10" ht="12.75">
      <c r="A887" s="674"/>
      <c r="B887" s="674"/>
      <c r="C887" s="675" t="s">
        <v>1736</v>
      </c>
      <c r="D887" s="676"/>
      <c r="E887" s="677"/>
      <c r="F887" s="678"/>
      <c r="G887" s="679"/>
      <c r="H887" s="680"/>
      <c r="I887" s="681"/>
      <c r="J887" s="681"/>
    </row>
    <row r="888" spans="1:10" ht="12.75">
      <c r="A888" s="668" t="s">
        <v>58</v>
      </c>
      <c r="B888" s="668">
        <v>88264</v>
      </c>
      <c r="C888" s="669" t="s">
        <v>145</v>
      </c>
      <c r="D888" s="670" t="s">
        <v>1729</v>
      </c>
      <c r="E888" s="695">
        <v>1.1811</v>
      </c>
      <c r="F888" s="705"/>
      <c r="G888" s="672"/>
      <c r="H888" s="673"/>
      <c r="I888" s="673"/>
      <c r="J888" s="673"/>
    </row>
    <row r="889" spans="1:10" ht="12.75">
      <c r="A889" s="668" t="s">
        <v>58</v>
      </c>
      <c r="B889" s="668">
        <v>88247</v>
      </c>
      <c r="C889" s="669" t="s">
        <v>146</v>
      </c>
      <c r="D889" s="670" t="s">
        <v>1729</v>
      </c>
      <c r="E889" s="695">
        <v>1.1811</v>
      </c>
      <c r="F889" s="705"/>
      <c r="G889" s="672"/>
      <c r="H889" s="673"/>
      <c r="I889" s="673"/>
      <c r="J889" s="673"/>
    </row>
    <row r="890" spans="1:10" ht="12.75">
      <c r="A890" s="682"/>
      <c r="B890" s="682"/>
      <c r="C890" s="675" t="s">
        <v>1737</v>
      </c>
      <c r="D890" s="683"/>
      <c r="E890" s="677"/>
      <c r="F890" s="679"/>
      <c r="G890" s="678"/>
      <c r="H890" s="680"/>
      <c r="I890" s="684"/>
      <c r="J890" s="684"/>
    </row>
    <row r="891" spans="1:10" ht="12.75" customHeight="1">
      <c r="A891" s="668" t="s">
        <v>1738</v>
      </c>
      <c r="B891" s="782" t="s">
        <v>1871</v>
      </c>
      <c r="C891" s="783"/>
      <c r="D891" s="785"/>
      <c r="E891" s="785"/>
      <c r="F891" s="783"/>
      <c r="G891" s="783"/>
      <c r="H891" s="783"/>
      <c r="I891" s="783"/>
      <c r="J891" s="784"/>
    </row>
    <row r="892" spans="1:10" ht="15" customHeight="1">
      <c r="A892" s="689"/>
      <c r="B892" s="689"/>
      <c r="C892" s="690"/>
      <c r="D892" s="667"/>
      <c r="E892" s="667"/>
      <c r="F892" s="689"/>
      <c r="G892" s="689"/>
      <c r="H892" s="689"/>
      <c r="I892" s="689"/>
      <c r="J892" s="689"/>
    </row>
    <row r="893" spans="1:10" ht="25.5">
      <c r="A893" s="347" t="s">
        <v>1448</v>
      </c>
      <c r="B893" s="347"/>
      <c r="C893" s="348" t="s">
        <v>1872</v>
      </c>
      <c r="D893" s="347" t="s">
        <v>57</v>
      </c>
      <c r="E893" s="349"/>
      <c r="F893" s="350"/>
      <c r="G893" s="350"/>
      <c r="H893" s="351"/>
      <c r="I893" s="352"/>
      <c r="J893" s="351"/>
    </row>
    <row r="894" spans="1:10" ht="25.5">
      <c r="A894" s="668" t="s">
        <v>1711</v>
      </c>
      <c r="B894" s="668">
        <v>3384</v>
      </c>
      <c r="C894" s="669" t="s">
        <v>3227</v>
      </c>
      <c r="D894" s="670" t="s">
        <v>57</v>
      </c>
      <c r="E894" s="695">
        <v>1</v>
      </c>
      <c r="F894" s="705"/>
      <c r="G894" s="672"/>
      <c r="H894" s="673"/>
      <c r="I894" s="673"/>
      <c r="J894" s="673"/>
    </row>
    <row r="895" spans="1:10" ht="25.5">
      <c r="A895" s="668" t="s">
        <v>1711</v>
      </c>
      <c r="B895" s="668">
        <v>11855</v>
      </c>
      <c r="C895" s="669" t="s">
        <v>3145</v>
      </c>
      <c r="D895" s="670" t="s">
        <v>57</v>
      </c>
      <c r="E895" s="695">
        <v>1</v>
      </c>
      <c r="F895" s="705"/>
      <c r="G895" s="672"/>
      <c r="H895" s="673"/>
      <c r="I895" s="673"/>
      <c r="J895" s="673"/>
    </row>
    <row r="896" spans="1:10" ht="12.75">
      <c r="A896" s="674"/>
      <c r="B896" s="674"/>
      <c r="C896" s="675" t="s">
        <v>1736</v>
      </c>
      <c r="D896" s="676"/>
      <c r="E896" s="677"/>
      <c r="F896" s="678"/>
      <c r="G896" s="679"/>
      <c r="H896" s="680"/>
      <c r="I896" s="681"/>
      <c r="J896" s="681"/>
    </row>
    <row r="897" spans="1:10" ht="12.75">
      <c r="A897" s="668" t="s">
        <v>58</v>
      </c>
      <c r="B897" s="668">
        <v>88264</v>
      </c>
      <c r="C897" s="669" t="s">
        <v>145</v>
      </c>
      <c r="D897" s="670" t="s">
        <v>1729</v>
      </c>
      <c r="E897" s="695">
        <v>0.152</v>
      </c>
      <c r="F897" s="705"/>
      <c r="G897" s="672"/>
      <c r="H897" s="673"/>
      <c r="I897" s="673"/>
      <c r="J897" s="673"/>
    </row>
    <row r="898" spans="1:10" ht="12.75">
      <c r="A898" s="668" t="s">
        <v>58</v>
      </c>
      <c r="B898" s="668">
        <v>88247</v>
      </c>
      <c r="C898" s="669" t="s">
        <v>146</v>
      </c>
      <c r="D898" s="670" t="s">
        <v>1729</v>
      </c>
      <c r="E898" s="695">
        <v>0.152</v>
      </c>
      <c r="F898" s="705"/>
      <c r="G898" s="672"/>
      <c r="H898" s="673"/>
      <c r="I898" s="673"/>
      <c r="J898" s="673"/>
    </row>
    <row r="899" spans="1:10" ht="12.75">
      <c r="A899" s="682"/>
      <c r="B899" s="682"/>
      <c r="C899" s="675" t="s">
        <v>1737</v>
      </c>
      <c r="D899" s="683"/>
      <c r="E899" s="677"/>
      <c r="F899" s="679"/>
      <c r="G899" s="678"/>
      <c r="H899" s="680"/>
      <c r="I899" s="684"/>
      <c r="J899" s="684"/>
    </row>
    <row r="900" spans="1:10" ht="12.75" customHeight="1">
      <c r="A900" s="668" t="s">
        <v>1738</v>
      </c>
      <c r="B900" s="782" t="s">
        <v>1871</v>
      </c>
      <c r="C900" s="783"/>
      <c r="D900" s="785"/>
      <c r="E900" s="785"/>
      <c r="F900" s="783"/>
      <c r="G900" s="783"/>
      <c r="H900" s="783"/>
      <c r="I900" s="783"/>
      <c r="J900" s="784"/>
    </row>
    <row r="901" spans="1:10" ht="15" customHeight="1">
      <c r="A901" s="689"/>
      <c r="B901" s="689"/>
      <c r="C901" s="690"/>
      <c r="D901" s="667"/>
      <c r="E901" s="667"/>
      <c r="F901" s="689"/>
      <c r="G901" s="689"/>
      <c r="H901" s="689"/>
      <c r="I901" s="689"/>
      <c r="J901" s="689"/>
    </row>
    <row r="902" spans="1:10" ht="12.75">
      <c r="A902" s="347" t="s">
        <v>1477</v>
      </c>
      <c r="B902" s="347"/>
      <c r="C902" s="348" t="s">
        <v>1873</v>
      </c>
      <c r="D902" s="347" t="s">
        <v>57</v>
      </c>
      <c r="E902" s="349"/>
      <c r="F902" s="350"/>
      <c r="G902" s="350"/>
      <c r="H902" s="351"/>
      <c r="I902" s="352"/>
      <c r="J902" s="351"/>
    </row>
    <row r="903" spans="1:10" ht="12.75">
      <c r="A903" s="668" t="s">
        <v>1711</v>
      </c>
      <c r="B903" s="668">
        <v>1589</v>
      </c>
      <c r="C903" s="669" t="s">
        <v>3238</v>
      </c>
      <c r="D903" s="670" t="s">
        <v>57</v>
      </c>
      <c r="E903" s="695">
        <v>1</v>
      </c>
      <c r="F903" s="705"/>
      <c r="G903" s="672"/>
      <c r="H903" s="673"/>
      <c r="I903" s="673"/>
      <c r="J903" s="673"/>
    </row>
    <row r="904" spans="1:10" ht="12.75">
      <c r="A904" s="674"/>
      <c r="B904" s="674"/>
      <c r="C904" s="675" t="s">
        <v>1736</v>
      </c>
      <c r="D904" s="676"/>
      <c r="E904" s="677"/>
      <c r="F904" s="678"/>
      <c r="G904" s="679"/>
      <c r="H904" s="680"/>
      <c r="I904" s="681"/>
      <c r="J904" s="681"/>
    </row>
    <row r="905" spans="1:10" ht="12.75">
      <c r="A905" s="668" t="s">
        <v>58</v>
      </c>
      <c r="B905" s="668">
        <v>88264</v>
      </c>
      <c r="C905" s="669" t="s">
        <v>145</v>
      </c>
      <c r="D905" s="670" t="s">
        <v>1729</v>
      </c>
      <c r="E905" s="695">
        <v>2.5000000000000001E-2</v>
      </c>
      <c r="F905" s="705"/>
      <c r="G905" s="672"/>
      <c r="H905" s="673"/>
      <c r="I905" s="673"/>
      <c r="J905" s="673"/>
    </row>
    <row r="906" spans="1:10" ht="12.75">
      <c r="A906" s="668" t="s">
        <v>58</v>
      </c>
      <c r="B906" s="668">
        <v>88247</v>
      </c>
      <c r="C906" s="669" t="s">
        <v>146</v>
      </c>
      <c r="D906" s="670" t="s">
        <v>1729</v>
      </c>
      <c r="E906" s="695">
        <v>2.5000000000000001E-2</v>
      </c>
      <c r="F906" s="705"/>
      <c r="G906" s="672"/>
      <c r="H906" s="673"/>
      <c r="I906" s="673"/>
      <c r="J906" s="673"/>
    </row>
    <row r="907" spans="1:10" ht="12.75">
      <c r="A907" s="682"/>
      <c r="B907" s="682"/>
      <c r="C907" s="675" t="s">
        <v>1737</v>
      </c>
      <c r="D907" s="683"/>
      <c r="E907" s="677"/>
      <c r="F907" s="679"/>
      <c r="G907" s="678"/>
      <c r="H907" s="680"/>
      <c r="I907" s="684"/>
      <c r="J907" s="684"/>
    </row>
    <row r="908" spans="1:10" ht="12.75" customHeight="1">
      <c r="A908" s="668" t="s">
        <v>1738</v>
      </c>
      <c r="B908" s="782" t="s">
        <v>1871</v>
      </c>
      <c r="C908" s="783"/>
      <c r="D908" s="785"/>
      <c r="E908" s="785"/>
      <c r="F908" s="783"/>
      <c r="G908" s="783"/>
      <c r="H908" s="783"/>
      <c r="I908" s="783"/>
      <c r="J908" s="784"/>
    </row>
    <row r="909" spans="1:10" ht="15" customHeight="1">
      <c r="A909" s="689"/>
      <c r="B909" s="689"/>
      <c r="C909" s="690"/>
      <c r="D909" s="667"/>
      <c r="E909" s="667"/>
      <c r="F909" s="689"/>
      <c r="G909" s="689"/>
      <c r="H909" s="689"/>
      <c r="I909" s="689"/>
      <c r="J909" s="689"/>
    </row>
    <row r="910" spans="1:10" ht="12.75">
      <c r="A910" s="347" t="s">
        <v>1480</v>
      </c>
      <c r="B910" s="347"/>
      <c r="C910" s="348" t="s">
        <v>1874</v>
      </c>
      <c r="D910" s="347" t="s">
        <v>57</v>
      </c>
      <c r="E910" s="349"/>
      <c r="F910" s="350"/>
      <c r="G910" s="350"/>
      <c r="H910" s="351"/>
      <c r="I910" s="352"/>
      <c r="J910" s="351"/>
    </row>
    <row r="911" spans="1:10" ht="38.25">
      <c r="A911" s="668" t="s">
        <v>1711</v>
      </c>
      <c r="B911" s="668">
        <v>37539</v>
      </c>
      <c r="C911" s="669" t="s">
        <v>3203</v>
      </c>
      <c r="D911" s="670" t="s">
        <v>57</v>
      </c>
      <c r="E911" s="695">
        <v>1</v>
      </c>
      <c r="F911" s="705"/>
      <c r="G911" s="672"/>
      <c r="H911" s="673"/>
      <c r="I911" s="673"/>
      <c r="J911" s="673"/>
    </row>
    <row r="912" spans="1:10" ht="12.75">
      <c r="A912" s="674"/>
      <c r="B912" s="674"/>
      <c r="C912" s="675" t="s">
        <v>1736</v>
      </c>
      <c r="D912" s="676"/>
      <c r="E912" s="677"/>
      <c r="F912" s="678"/>
      <c r="G912" s="679"/>
      <c r="H912" s="680"/>
      <c r="I912" s="681"/>
      <c r="J912" s="681"/>
    </row>
    <row r="913" spans="1:10" ht="12.75">
      <c r="A913" s="668" t="s">
        <v>58</v>
      </c>
      <c r="B913" s="668">
        <v>88264</v>
      </c>
      <c r="C913" s="669" t="s">
        <v>145</v>
      </c>
      <c r="D913" s="670" t="s">
        <v>1729</v>
      </c>
      <c r="E913" s="695">
        <v>7.1999999999999995E-2</v>
      </c>
      <c r="F913" s="705"/>
      <c r="G913" s="672"/>
      <c r="H913" s="673"/>
      <c r="I913" s="673"/>
      <c r="J913" s="673"/>
    </row>
    <row r="914" spans="1:10" ht="12.75">
      <c r="A914" s="682"/>
      <c r="B914" s="682"/>
      <c r="C914" s="675" t="s">
        <v>1737</v>
      </c>
      <c r="D914" s="683"/>
      <c r="E914" s="677"/>
      <c r="F914" s="679"/>
      <c r="G914" s="678"/>
      <c r="H914" s="680"/>
      <c r="I914" s="684"/>
      <c r="J914" s="684"/>
    </row>
    <row r="915" spans="1:10" ht="12.75" customHeight="1">
      <c r="A915" s="668" t="s">
        <v>1738</v>
      </c>
      <c r="B915" s="782" t="s">
        <v>1871</v>
      </c>
      <c r="C915" s="783"/>
      <c r="D915" s="785"/>
      <c r="E915" s="785"/>
      <c r="F915" s="783"/>
      <c r="G915" s="783"/>
      <c r="H915" s="783"/>
      <c r="I915" s="783"/>
      <c r="J915" s="784"/>
    </row>
    <row r="916" spans="1:10" ht="15" customHeight="1">
      <c r="A916" s="689"/>
      <c r="B916" s="689"/>
      <c r="C916" s="690"/>
      <c r="D916" s="667"/>
      <c r="E916" s="667"/>
      <c r="F916" s="689"/>
      <c r="G916" s="689"/>
      <c r="H916" s="689"/>
      <c r="I916" s="689"/>
      <c r="J916" s="689"/>
    </row>
    <row r="917" spans="1:10" ht="38.25">
      <c r="A917" s="347" t="s">
        <v>1496</v>
      </c>
      <c r="B917" s="347"/>
      <c r="C917" s="348" t="s">
        <v>1875</v>
      </c>
      <c r="D917" s="347" t="s">
        <v>62</v>
      </c>
      <c r="E917" s="349"/>
      <c r="F917" s="350"/>
      <c r="G917" s="350"/>
      <c r="H917" s="351"/>
      <c r="I917" s="352"/>
      <c r="J917" s="351"/>
    </row>
    <row r="918" spans="1:10" ht="25.5">
      <c r="A918" s="668" t="s">
        <v>58</v>
      </c>
      <c r="B918" s="668">
        <v>104758</v>
      </c>
      <c r="C918" s="669" t="s">
        <v>3449</v>
      </c>
      <c r="D918" s="670" t="s">
        <v>57</v>
      </c>
      <c r="E918" s="695">
        <v>3.3300000000000003E-2</v>
      </c>
      <c r="F918" s="705"/>
      <c r="G918" s="672"/>
      <c r="H918" s="673"/>
      <c r="I918" s="673"/>
      <c r="J918" s="673"/>
    </row>
    <row r="919" spans="1:10" ht="25.5">
      <c r="A919" s="668" t="s">
        <v>58</v>
      </c>
      <c r="B919" s="668">
        <v>104790</v>
      </c>
      <c r="C919" s="669" t="s">
        <v>3276</v>
      </c>
      <c r="D919" s="670" t="s">
        <v>3103</v>
      </c>
      <c r="E919" s="695">
        <v>0.03</v>
      </c>
      <c r="F919" s="705"/>
      <c r="G919" s="672"/>
      <c r="H919" s="673"/>
      <c r="I919" s="673"/>
      <c r="J919" s="673"/>
    </row>
    <row r="920" spans="1:10" ht="12.75">
      <c r="A920" s="668" t="s">
        <v>58</v>
      </c>
      <c r="B920" s="668">
        <v>93358</v>
      </c>
      <c r="C920" s="669" t="s">
        <v>3287</v>
      </c>
      <c r="D920" s="670" t="s">
        <v>3103</v>
      </c>
      <c r="E920" s="695">
        <v>0.21</v>
      </c>
      <c r="F920" s="705"/>
      <c r="G920" s="672"/>
      <c r="H920" s="673"/>
      <c r="I920" s="673"/>
      <c r="J920" s="673"/>
    </row>
    <row r="921" spans="1:10" ht="25.5">
      <c r="A921" s="668" t="s">
        <v>58</v>
      </c>
      <c r="B921" s="668">
        <v>100324</v>
      </c>
      <c r="C921" s="669" t="s">
        <v>3412</v>
      </c>
      <c r="D921" s="670" t="s">
        <v>3103</v>
      </c>
      <c r="E921" s="695">
        <v>0.06</v>
      </c>
      <c r="F921" s="705"/>
      <c r="G921" s="672"/>
      <c r="H921" s="673"/>
      <c r="I921" s="673"/>
      <c r="J921" s="673"/>
    </row>
    <row r="922" spans="1:10" ht="12.75">
      <c r="A922" s="668" t="s">
        <v>58</v>
      </c>
      <c r="B922" s="668">
        <v>104737</v>
      </c>
      <c r="C922" s="669" t="s">
        <v>3258</v>
      </c>
      <c r="D922" s="670" t="s">
        <v>3103</v>
      </c>
      <c r="E922" s="695">
        <v>0.15</v>
      </c>
      <c r="F922" s="705"/>
      <c r="G922" s="672"/>
      <c r="H922" s="673"/>
      <c r="I922" s="673"/>
      <c r="J922" s="673"/>
    </row>
    <row r="923" spans="1:10" ht="25.5">
      <c r="A923" s="668" t="s">
        <v>58</v>
      </c>
      <c r="B923" s="668">
        <v>95241</v>
      </c>
      <c r="C923" s="669" t="s">
        <v>3413</v>
      </c>
      <c r="D923" s="670" t="s">
        <v>330</v>
      </c>
      <c r="E923" s="695">
        <v>2.4E-2</v>
      </c>
      <c r="F923" s="705"/>
      <c r="G923" s="672"/>
      <c r="H923" s="673"/>
      <c r="I923" s="673"/>
      <c r="J923" s="673"/>
    </row>
    <row r="924" spans="1:10" ht="25.5">
      <c r="A924" s="668" t="s">
        <v>58</v>
      </c>
      <c r="B924" s="668">
        <v>101731</v>
      </c>
      <c r="C924" s="669" t="s">
        <v>3439</v>
      </c>
      <c r="D924" s="670" t="s">
        <v>330</v>
      </c>
      <c r="E924" s="695">
        <v>0.3</v>
      </c>
      <c r="F924" s="705"/>
      <c r="G924" s="672"/>
      <c r="H924" s="673"/>
      <c r="I924" s="673"/>
      <c r="J924" s="673"/>
    </row>
    <row r="925" spans="1:10" ht="12.75" customHeight="1">
      <c r="A925" s="682"/>
      <c r="B925" s="682"/>
      <c r="C925" s="675" t="s">
        <v>1737</v>
      </c>
      <c r="D925" s="683"/>
      <c r="E925" s="677"/>
      <c r="F925" s="679"/>
      <c r="G925" s="678"/>
      <c r="H925" s="680"/>
      <c r="I925" s="684"/>
      <c r="J925" s="684"/>
    </row>
    <row r="926" spans="1:10" ht="13.15" customHeight="1">
      <c r="A926" s="668" t="s">
        <v>1738</v>
      </c>
      <c r="B926" s="782" t="s">
        <v>1824</v>
      </c>
      <c r="C926" s="783"/>
      <c r="D926" s="785"/>
      <c r="E926" s="785"/>
      <c r="F926" s="783"/>
      <c r="G926" s="783"/>
      <c r="H926" s="783"/>
      <c r="I926" s="783"/>
      <c r="J926" s="784"/>
    </row>
    <row r="927" spans="1:10" ht="15" customHeight="1">
      <c r="A927" s="689"/>
      <c r="B927" s="689"/>
      <c r="C927" s="690"/>
      <c r="D927" s="667"/>
      <c r="E927" s="667"/>
      <c r="F927" s="689"/>
      <c r="G927" s="689"/>
      <c r="H927" s="689"/>
      <c r="I927" s="689"/>
      <c r="J927" s="689"/>
    </row>
    <row r="928" spans="1:10" ht="25.5">
      <c r="A928" s="347" t="s">
        <v>1394</v>
      </c>
      <c r="B928" s="347"/>
      <c r="C928" s="348" t="s">
        <v>1876</v>
      </c>
      <c r="D928" s="347" t="s">
        <v>62</v>
      </c>
      <c r="E928" s="349"/>
      <c r="F928" s="350"/>
      <c r="G928" s="350"/>
      <c r="H928" s="351"/>
      <c r="I928" s="352"/>
      <c r="J928" s="351"/>
    </row>
    <row r="929" spans="1:10" ht="25.5">
      <c r="A929" s="668" t="s">
        <v>1711</v>
      </c>
      <c r="B929" s="668">
        <v>41474</v>
      </c>
      <c r="C929" s="669" t="s">
        <v>3129</v>
      </c>
      <c r="D929" s="670" t="s">
        <v>57</v>
      </c>
      <c r="E929" s="695">
        <v>1</v>
      </c>
      <c r="F929" s="705"/>
      <c r="G929" s="672"/>
      <c r="H929" s="673"/>
      <c r="I929" s="673"/>
      <c r="J929" s="673"/>
    </row>
    <row r="930" spans="1:10" ht="12.75">
      <c r="A930" s="668" t="s">
        <v>58</v>
      </c>
      <c r="B930" s="668">
        <v>88316</v>
      </c>
      <c r="C930" s="669" t="s">
        <v>137</v>
      </c>
      <c r="D930" s="670" t="s">
        <v>1729</v>
      </c>
      <c r="E930" s="695">
        <v>0.10879999999999999</v>
      </c>
      <c r="F930" s="705"/>
      <c r="G930" s="672"/>
      <c r="H930" s="673"/>
      <c r="I930" s="673"/>
      <c r="J930" s="673"/>
    </row>
    <row r="931" spans="1:10" ht="12.75">
      <c r="A931" s="668" t="s">
        <v>58</v>
      </c>
      <c r="B931" s="668">
        <v>88309</v>
      </c>
      <c r="C931" s="669" t="s">
        <v>141</v>
      </c>
      <c r="D931" s="670" t="s">
        <v>1729</v>
      </c>
      <c r="E931" s="695">
        <v>0.1384</v>
      </c>
      <c r="F931" s="705"/>
      <c r="G931" s="672"/>
      <c r="H931" s="673"/>
      <c r="I931" s="673"/>
      <c r="J931" s="673"/>
    </row>
    <row r="932" spans="1:10" ht="25.5">
      <c r="A932" s="668" t="s">
        <v>58</v>
      </c>
      <c r="B932" s="668">
        <v>101618</v>
      </c>
      <c r="C932" s="669" t="s">
        <v>3289</v>
      </c>
      <c r="D932" s="670" t="s">
        <v>3103</v>
      </c>
      <c r="E932" s="695">
        <v>1.41E-2</v>
      </c>
      <c r="F932" s="705"/>
      <c r="G932" s="672"/>
      <c r="H932" s="673"/>
      <c r="I932" s="673"/>
      <c r="J932" s="673"/>
    </row>
    <row r="933" spans="1:10" ht="12.75" customHeight="1">
      <c r="A933" s="682"/>
      <c r="B933" s="682"/>
      <c r="C933" s="675" t="s">
        <v>1737</v>
      </c>
      <c r="D933" s="683"/>
      <c r="E933" s="677"/>
      <c r="F933" s="679"/>
      <c r="G933" s="678"/>
      <c r="H933" s="680"/>
      <c r="I933" s="684"/>
      <c r="J933" s="684"/>
    </row>
    <row r="934" spans="1:10" ht="13.15" customHeight="1">
      <c r="A934" s="668" t="s">
        <v>1738</v>
      </c>
      <c r="B934" s="782" t="s">
        <v>1877</v>
      </c>
      <c r="C934" s="783"/>
      <c r="D934" s="785"/>
      <c r="E934" s="785"/>
      <c r="F934" s="783"/>
      <c r="G934" s="783"/>
      <c r="H934" s="783"/>
      <c r="I934" s="783"/>
      <c r="J934" s="784"/>
    </row>
    <row r="935" spans="1:10" ht="15" customHeight="1">
      <c r="A935" s="689"/>
      <c r="B935" s="689"/>
      <c r="C935" s="690"/>
      <c r="D935" s="667"/>
      <c r="E935" s="667"/>
      <c r="F935" s="689"/>
      <c r="G935" s="689"/>
      <c r="H935" s="689"/>
      <c r="I935" s="689"/>
      <c r="J935" s="689"/>
    </row>
    <row r="936" spans="1:10" ht="25.5">
      <c r="A936" s="347" t="s">
        <v>1500</v>
      </c>
      <c r="B936" s="347"/>
      <c r="C936" s="348" t="s">
        <v>1878</v>
      </c>
      <c r="D936" s="347" t="s">
        <v>57</v>
      </c>
      <c r="E936" s="349"/>
      <c r="F936" s="350"/>
      <c r="G936" s="350"/>
      <c r="H936" s="351"/>
      <c r="I936" s="352"/>
      <c r="J936" s="351"/>
    </row>
    <row r="937" spans="1:10" ht="25.5">
      <c r="A937" s="668" t="s">
        <v>58</v>
      </c>
      <c r="B937" s="668">
        <v>104790</v>
      </c>
      <c r="C937" s="669" t="s">
        <v>3276</v>
      </c>
      <c r="D937" s="670" t="s">
        <v>3103</v>
      </c>
      <c r="E937" s="695">
        <v>0.28799999999999998</v>
      </c>
      <c r="F937" s="705"/>
      <c r="G937" s="672"/>
      <c r="H937" s="673"/>
      <c r="I937" s="673"/>
      <c r="J937" s="673"/>
    </row>
    <row r="938" spans="1:10" ht="25.5">
      <c r="A938" s="668" t="s">
        <v>58</v>
      </c>
      <c r="B938" s="668">
        <v>96523</v>
      </c>
      <c r="C938" s="669" t="s">
        <v>3312</v>
      </c>
      <c r="D938" s="670" t="s">
        <v>3103</v>
      </c>
      <c r="E938" s="695">
        <v>1.1519999999999999</v>
      </c>
      <c r="F938" s="705"/>
      <c r="G938" s="672"/>
      <c r="H938" s="673"/>
      <c r="I938" s="673"/>
      <c r="J938" s="673"/>
    </row>
    <row r="939" spans="1:10" ht="25.5">
      <c r="A939" s="668" t="s">
        <v>58</v>
      </c>
      <c r="B939" s="668">
        <v>94962</v>
      </c>
      <c r="C939" s="669" t="s">
        <v>3441</v>
      </c>
      <c r="D939" s="670" t="s">
        <v>3103</v>
      </c>
      <c r="E939" s="695">
        <v>0.31679999999999997</v>
      </c>
      <c r="F939" s="705"/>
      <c r="G939" s="672"/>
      <c r="H939" s="673"/>
      <c r="I939" s="673"/>
      <c r="J939" s="673"/>
    </row>
    <row r="940" spans="1:10" ht="38.25">
      <c r="A940" s="668" t="s">
        <v>1711</v>
      </c>
      <c r="B940" s="668">
        <v>43127</v>
      </c>
      <c r="C940" s="669" t="s">
        <v>3233</v>
      </c>
      <c r="D940" s="670" t="s">
        <v>330</v>
      </c>
      <c r="E940" s="695">
        <v>2.88</v>
      </c>
      <c r="F940" s="705"/>
      <c r="G940" s="672"/>
      <c r="H940" s="673"/>
      <c r="I940" s="673"/>
      <c r="J940" s="673"/>
    </row>
    <row r="941" spans="1:10" ht="12.75">
      <c r="A941" s="668" t="s">
        <v>58</v>
      </c>
      <c r="B941" s="668">
        <v>104737</v>
      </c>
      <c r="C941" s="669" t="s">
        <v>3258</v>
      </c>
      <c r="D941" s="670" t="s">
        <v>3103</v>
      </c>
      <c r="E941" s="695">
        <v>0.86399999999999999</v>
      </c>
      <c r="F941" s="705"/>
      <c r="G941" s="672"/>
      <c r="H941" s="673"/>
      <c r="I941" s="673"/>
      <c r="J941" s="673"/>
    </row>
    <row r="942" spans="1:10" ht="25.5">
      <c r="A942" s="668" t="s">
        <v>58</v>
      </c>
      <c r="B942" s="668">
        <v>101731</v>
      </c>
      <c r="C942" s="669" t="s">
        <v>3439</v>
      </c>
      <c r="D942" s="670" t="s">
        <v>330</v>
      </c>
      <c r="E942" s="695">
        <v>1.98</v>
      </c>
      <c r="F942" s="705"/>
      <c r="G942" s="672"/>
      <c r="H942" s="673"/>
      <c r="I942" s="673"/>
      <c r="J942" s="673"/>
    </row>
    <row r="943" spans="1:10" ht="12.75">
      <c r="A943" s="668" t="s">
        <v>58</v>
      </c>
      <c r="B943" s="668">
        <v>88316</v>
      </c>
      <c r="C943" s="669" t="s">
        <v>137</v>
      </c>
      <c r="D943" s="670" t="s">
        <v>1729</v>
      </c>
      <c r="E943" s="695">
        <v>0.10879999999999999</v>
      </c>
      <c r="F943" s="705"/>
      <c r="G943" s="672"/>
      <c r="H943" s="673"/>
      <c r="I943" s="673"/>
      <c r="J943" s="673"/>
    </row>
    <row r="944" spans="1:10" ht="12.75">
      <c r="A944" s="668" t="s">
        <v>58</v>
      </c>
      <c r="B944" s="668">
        <v>88309</v>
      </c>
      <c r="C944" s="669" t="s">
        <v>141</v>
      </c>
      <c r="D944" s="670" t="s">
        <v>1729</v>
      </c>
      <c r="E944" s="695">
        <v>0.1384</v>
      </c>
      <c r="F944" s="705"/>
      <c r="G944" s="672"/>
      <c r="H944" s="673"/>
      <c r="I944" s="673"/>
      <c r="J944" s="673"/>
    </row>
    <row r="945" spans="1:10" ht="12.75" customHeight="1">
      <c r="A945" s="682"/>
      <c r="B945" s="682"/>
      <c r="C945" s="675" t="s">
        <v>1737</v>
      </c>
      <c r="D945" s="683"/>
      <c r="E945" s="677"/>
      <c r="F945" s="679"/>
      <c r="G945" s="678"/>
      <c r="H945" s="680"/>
      <c r="I945" s="684"/>
      <c r="J945" s="684"/>
    </row>
    <row r="946" spans="1:10" ht="13.15" customHeight="1">
      <c r="A946" s="668" t="s">
        <v>1738</v>
      </c>
      <c r="B946" s="782"/>
      <c r="C946" s="783"/>
      <c r="D946" s="785"/>
      <c r="E946" s="785"/>
      <c r="F946" s="783"/>
      <c r="G946" s="783"/>
      <c r="H946" s="783"/>
      <c r="I946" s="783"/>
      <c r="J946" s="784"/>
    </row>
    <row r="947" spans="1:10" ht="15" customHeight="1">
      <c r="A947" s="689"/>
      <c r="B947" s="689"/>
      <c r="C947" s="690"/>
      <c r="D947" s="667"/>
      <c r="E947" s="667"/>
      <c r="F947" s="689"/>
      <c r="G947" s="689"/>
      <c r="H947" s="689"/>
      <c r="I947" s="689"/>
      <c r="J947" s="689"/>
    </row>
    <row r="948" spans="1:10" ht="12.75">
      <c r="A948" s="347" t="s">
        <v>1502</v>
      </c>
      <c r="B948" s="347"/>
      <c r="C948" s="348" t="s">
        <v>1879</v>
      </c>
      <c r="D948" s="347" t="s">
        <v>57</v>
      </c>
      <c r="E948" s="349"/>
      <c r="F948" s="350"/>
      <c r="G948" s="350"/>
      <c r="H948" s="351"/>
      <c r="I948" s="352"/>
      <c r="J948" s="351"/>
    </row>
    <row r="949" spans="1:10" ht="12.75">
      <c r="A949" s="668"/>
      <c r="B949" s="668">
        <v>11203</v>
      </c>
      <c r="C949" s="669" t="s">
        <v>2010</v>
      </c>
      <c r="D949" s="670" t="s">
        <v>2004</v>
      </c>
      <c r="E949" s="695">
        <v>1</v>
      </c>
      <c r="F949" s="705"/>
      <c r="G949" s="672"/>
      <c r="H949" s="673"/>
      <c r="I949" s="673"/>
      <c r="J949" s="673"/>
    </row>
    <row r="950" spans="1:10" ht="12.75">
      <c r="A950" s="668" t="s">
        <v>58</v>
      </c>
      <c r="B950" s="668">
        <v>88264</v>
      </c>
      <c r="C950" s="669" t="s">
        <v>145</v>
      </c>
      <c r="D950" s="670" t="s">
        <v>1729</v>
      </c>
      <c r="E950" s="695">
        <v>0.62109999999999999</v>
      </c>
      <c r="F950" s="705"/>
      <c r="G950" s="672"/>
      <c r="H950" s="673"/>
      <c r="I950" s="673"/>
      <c r="J950" s="673"/>
    </row>
    <row r="951" spans="1:10" ht="12.75">
      <c r="A951" s="668" t="s">
        <v>58</v>
      </c>
      <c r="B951" s="668">
        <v>88247</v>
      </c>
      <c r="C951" s="669" t="s">
        <v>146</v>
      </c>
      <c r="D951" s="670" t="s">
        <v>1729</v>
      </c>
      <c r="E951" s="695">
        <v>0.62109999999999999</v>
      </c>
      <c r="F951" s="705"/>
      <c r="G951" s="672"/>
      <c r="H951" s="673"/>
      <c r="I951" s="673"/>
      <c r="J951" s="673"/>
    </row>
    <row r="952" spans="1:10" ht="12.75" customHeight="1">
      <c r="A952" s="682"/>
      <c r="B952" s="682"/>
      <c r="C952" s="675" t="s">
        <v>1737</v>
      </c>
      <c r="D952" s="683"/>
      <c r="E952" s="677"/>
      <c r="F952" s="679"/>
      <c r="G952" s="678"/>
      <c r="H952" s="680"/>
      <c r="I952" s="684"/>
      <c r="J952" s="684"/>
    </row>
    <row r="953" spans="1:10" ht="13.15" customHeight="1">
      <c r="A953" s="668" t="s">
        <v>1738</v>
      </c>
      <c r="B953" s="782"/>
      <c r="C953" s="783"/>
      <c r="D953" s="785"/>
      <c r="E953" s="785"/>
      <c r="F953" s="783"/>
      <c r="G953" s="783"/>
      <c r="H953" s="783"/>
      <c r="I953" s="783"/>
      <c r="J953" s="784"/>
    </row>
    <row r="954" spans="1:10" ht="15" customHeight="1">
      <c r="A954" s="689"/>
      <c r="B954" s="689"/>
      <c r="C954" s="690"/>
      <c r="D954" s="667"/>
      <c r="E954" s="667"/>
      <c r="F954" s="689"/>
      <c r="G954" s="689"/>
      <c r="H954" s="689"/>
      <c r="I954" s="689"/>
      <c r="J954" s="689"/>
    </row>
    <row r="955" spans="1:10" ht="25.5">
      <c r="A955" s="347" t="s">
        <v>1484</v>
      </c>
      <c r="B955" s="347"/>
      <c r="C955" s="348" t="s">
        <v>1880</v>
      </c>
      <c r="D955" s="347" t="s">
        <v>62</v>
      </c>
      <c r="E955" s="349"/>
      <c r="F955" s="350"/>
      <c r="G955" s="350"/>
      <c r="H955" s="351"/>
      <c r="I955" s="352"/>
      <c r="J955" s="351"/>
    </row>
    <row r="956" spans="1:10" ht="12.75">
      <c r="A956" s="668" t="s">
        <v>1711</v>
      </c>
      <c r="B956" s="668">
        <v>37410</v>
      </c>
      <c r="C956" s="669" t="s">
        <v>3115</v>
      </c>
      <c r="D956" s="670" t="s">
        <v>2228</v>
      </c>
      <c r="E956" s="695">
        <v>0.1953</v>
      </c>
      <c r="F956" s="705"/>
      <c r="G956" s="672"/>
      <c r="H956" s="673"/>
      <c r="I956" s="673"/>
      <c r="J956" s="673"/>
    </row>
    <row r="957" spans="1:10" ht="12.75">
      <c r="A957" s="668" t="s">
        <v>1711</v>
      </c>
      <c r="B957" s="668">
        <v>1589</v>
      </c>
      <c r="C957" s="669" t="s">
        <v>3238</v>
      </c>
      <c r="D957" s="670" t="s">
        <v>57</v>
      </c>
      <c r="E957" s="695">
        <v>1.2</v>
      </c>
      <c r="F957" s="705"/>
      <c r="G957" s="672"/>
      <c r="H957" s="673"/>
      <c r="I957" s="673"/>
      <c r="J957" s="673"/>
    </row>
    <row r="958" spans="1:10" ht="25.5">
      <c r="A958" s="668" t="s">
        <v>1711</v>
      </c>
      <c r="B958" s="668">
        <v>7583</v>
      </c>
      <c r="C958" s="669" t="s">
        <v>3114</v>
      </c>
      <c r="D958" s="670" t="s">
        <v>57</v>
      </c>
      <c r="E958" s="695">
        <v>1.2</v>
      </c>
      <c r="F958" s="705"/>
      <c r="G958" s="672"/>
      <c r="H958" s="673"/>
      <c r="I958" s="673"/>
      <c r="J958" s="673"/>
    </row>
    <row r="959" spans="1:10" ht="12.75">
      <c r="A959" s="674"/>
      <c r="B959" s="674"/>
      <c r="C959" s="675" t="s">
        <v>1736</v>
      </c>
      <c r="D959" s="676"/>
      <c r="E959" s="677"/>
      <c r="F959" s="678"/>
      <c r="G959" s="679"/>
      <c r="H959" s="680"/>
      <c r="I959" s="681"/>
      <c r="J959" s="681"/>
    </row>
    <row r="960" spans="1:10" ht="12.75">
      <c r="A960" s="668" t="s">
        <v>58</v>
      </c>
      <c r="B960" s="668">
        <v>88264</v>
      </c>
      <c r="C960" s="669" t="s">
        <v>145</v>
      </c>
      <c r="D960" s="670" t="s">
        <v>1729</v>
      </c>
      <c r="E960" s="695">
        <v>0.21029999999999999</v>
      </c>
      <c r="F960" s="705"/>
      <c r="G960" s="672"/>
      <c r="H960" s="673"/>
      <c r="I960" s="673"/>
      <c r="J960" s="673"/>
    </row>
    <row r="961" spans="1:10" ht="12.75">
      <c r="A961" s="668" t="s">
        <v>58</v>
      </c>
      <c r="B961" s="668">
        <v>88247</v>
      </c>
      <c r="C961" s="669" t="s">
        <v>146</v>
      </c>
      <c r="D961" s="670" t="s">
        <v>1729</v>
      </c>
      <c r="E961" s="695">
        <v>0.21029999999999999</v>
      </c>
      <c r="F961" s="705"/>
      <c r="G961" s="672"/>
      <c r="H961" s="673"/>
      <c r="I961" s="673"/>
      <c r="J961" s="673"/>
    </row>
    <row r="962" spans="1:10" ht="12.75">
      <c r="A962" s="682"/>
      <c r="B962" s="682"/>
      <c r="C962" s="675" t="s">
        <v>1737</v>
      </c>
      <c r="D962" s="683"/>
      <c r="E962" s="677"/>
      <c r="F962" s="679"/>
      <c r="G962" s="678"/>
      <c r="H962" s="680"/>
      <c r="I962" s="684"/>
      <c r="J962" s="684"/>
    </row>
    <row r="963" spans="1:10" ht="12.75" customHeight="1">
      <c r="A963" s="668" t="s">
        <v>1738</v>
      </c>
      <c r="B963" s="782" t="s">
        <v>1861</v>
      </c>
      <c r="C963" s="783"/>
      <c r="D963" s="785"/>
      <c r="E963" s="785"/>
      <c r="F963" s="783"/>
      <c r="G963" s="783"/>
      <c r="H963" s="783"/>
      <c r="I963" s="783"/>
      <c r="J963" s="784"/>
    </row>
    <row r="964" spans="1:10" ht="16.5" customHeight="1">
      <c r="A964" s="689"/>
      <c r="B964" s="689"/>
      <c r="C964" s="690"/>
      <c r="D964" s="667"/>
      <c r="E964" s="667"/>
      <c r="F964" s="689"/>
      <c r="G964" s="689"/>
      <c r="H964" s="689"/>
      <c r="I964" s="689"/>
      <c r="J964" s="689"/>
    </row>
    <row r="965" spans="1:10" ht="25.5">
      <c r="A965" s="347" t="s">
        <v>1490</v>
      </c>
      <c r="B965" s="347"/>
      <c r="C965" s="348" t="s">
        <v>1881</v>
      </c>
      <c r="D965" s="347" t="s">
        <v>57</v>
      </c>
      <c r="E965" s="349"/>
      <c r="F965" s="350"/>
      <c r="G965" s="350"/>
      <c r="H965" s="351"/>
      <c r="I965" s="352"/>
      <c r="J965" s="351"/>
    </row>
    <row r="966" spans="1:10" ht="25.5">
      <c r="A966" s="668" t="s">
        <v>1711</v>
      </c>
      <c r="B966" s="668">
        <v>43098</v>
      </c>
      <c r="C966" s="669" t="s">
        <v>3130</v>
      </c>
      <c r="D966" s="670" t="s">
        <v>57</v>
      </c>
      <c r="E966" s="695">
        <v>1</v>
      </c>
      <c r="F966" s="705"/>
      <c r="G966" s="672"/>
      <c r="H966" s="673"/>
      <c r="I966" s="673"/>
      <c r="J966" s="673"/>
    </row>
    <row r="967" spans="1:10" ht="25.5">
      <c r="A967" s="668" t="s">
        <v>1711</v>
      </c>
      <c r="B967" s="668">
        <v>1563</v>
      </c>
      <c r="C967" s="669" t="s">
        <v>3144</v>
      </c>
      <c r="D967" s="670" t="s">
        <v>57</v>
      </c>
      <c r="E967" s="695">
        <v>1</v>
      </c>
      <c r="F967" s="705"/>
      <c r="G967" s="672"/>
      <c r="H967" s="673"/>
      <c r="I967" s="673"/>
      <c r="J967" s="673"/>
    </row>
    <row r="968" spans="1:10" ht="12.75">
      <c r="A968" s="674"/>
      <c r="B968" s="674"/>
      <c r="C968" s="675" t="s">
        <v>1736</v>
      </c>
      <c r="D968" s="676"/>
      <c r="E968" s="677"/>
      <c r="F968" s="678"/>
      <c r="G968" s="679"/>
      <c r="H968" s="680"/>
      <c r="I968" s="681"/>
      <c r="J968" s="681"/>
    </row>
    <row r="969" spans="1:10" ht="12.75">
      <c r="A969" s="668" t="s">
        <v>58</v>
      </c>
      <c r="B969" s="668">
        <v>88264</v>
      </c>
      <c r="C969" s="669" t="s">
        <v>145</v>
      </c>
      <c r="D969" s="670" t="s">
        <v>1729</v>
      </c>
      <c r="E969" s="695">
        <v>0.22095110000000001</v>
      </c>
      <c r="F969" s="705"/>
      <c r="G969" s="672"/>
      <c r="H969" s="673"/>
      <c r="I969" s="673"/>
      <c r="J969" s="673"/>
    </row>
    <row r="970" spans="1:10" ht="12.75">
      <c r="A970" s="668" t="s">
        <v>58</v>
      </c>
      <c r="B970" s="668">
        <v>88247</v>
      </c>
      <c r="C970" s="669" t="s">
        <v>146</v>
      </c>
      <c r="D970" s="670" t="s">
        <v>1729</v>
      </c>
      <c r="E970" s="695">
        <v>0.16571330000000001</v>
      </c>
      <c r="F970" s="705"/>
      <c r="G970" s="672"/>
      <c r="H970" s="673"/>
      <c r="I970" s="673"/>
      <c r="J970" s="673"/>
    </row>
    <row r="971" spans="1:10" ht="12.75">
      <c r="A971" s="682"/>
      <c r="B971" s="682"/>
      <c r="C971" s="675" t="s">
        <v>1737</v>
      </c>
      <c r="D971" s="683"/>
      <c r="E971" s="677"/>
      <c r="F971" s="679"/>
      <c r="G971" s="678"/>
      <c r="H971" s="680"/>
      <c r="I971" s="684"/>
      <c r="J971" s="684"/>
    </row>
    <row r="972" spans="1:10" ht="12.75" customHeight="1">
      <c r="A972" s="668" t="s">
        <v>1738</v>
      </c>
      <c r="B972" s="782" t="s">
        <v>1882</v>
      </c>
      <c r="C972" s="783"/>
      <c r="D972" s="785"/>
      <c r="E972" s="785"/>
      <c r="F972" s="783"/>
      <c r="G972" s="783"/>
      <c r="H972" s="783"/>
      <c r="I972" s="783"/>
      <c r="J972" s="784"/>
    </row>
    <row r="973" spans="1:10" ht="16.5" customHeight="1">
      <c r="A973" s="689"/>
      <c r="B973" s="689"/>
      <c r="C973" s="690"/>
      <c r="D973" s="667"/>
      <c r="E973" s="667"/>
      <c r="F973" s="689"/>
      <c r="G973" s="689"/>
      <c r="H973" s="689"/>
      <c r="I973" s="689"/>
      <c r="J973" s="689"/>
    </row>
    <row r="974" spans="1:10" ht="25.5">
      <c r="A974" s="347" t="s">
        <v>1486</v>
      </c>
      <c r="B974" s="347"/>
      <c r="C974" s="348" t="s">
        <v>1883</v>
      </c>
      <c r="D974" s="347" t="s">
        <v>57</v>
      </c>
      <c r="E974" s="349"/>
      <c r="F974" s="350"/>
      <c r="G974" s="350"/>
      <c r="H974" s="351"/>
      <c r="I974" s="352"/>
      <c r="J974" s="351"/>
    </row>
    <row r="975" spans="1:10" ht="25.5">
      <c r="A975" s="668" t="s">
        <v>1788</v>
      </c>
      <c r="B975" s="668" t="s">
        <v>1884</v>
      </c>
      <c r="C975" s="669" t="s">
        <v>2011</v>
      </c>
      <c r="D975" s="670" t="s">
        <v>2004</v>
      </c>
      <c r="E975" s="695">
        <v>1</v>
      </c>
      <c r="F975" s="705"/>
      <c r="G975" s="672"/>
      <c r="H975" s="673"/>
      <c r="I975" s="673"/>
      <c r="J975" s="673"/>
    </row>
    <row r="976" spans="1:10" ht="38.25">
      <c r="A976" s="668" t="s">
        <v>58</v>
      </c>
      <c r="B976" s="668">
        <v>104785</v>
      </c>
      <c r="C976" s="669" t="s">
        <v>3444</v>
      </c>
      <c r="D976" s="670" t="s">
        <v>62</v>
      </c>
      <c r="E976" s="695">
        <v>1</v>
      </c>
      <c r="F976" s="705"/>
      <c r="G976" s="672"/>
      <c r="H976" s="673"/>
      <c r="I976" s="673"/>
      <c r="J976" s="673"/>
    </row>
    <row r="977" spans="1:10" ht="12.75">
      <c r="A977" s="674"/>
      <c r="B977" s="674"/>
      <c r="C977" s="675" t="s">
        <v>1736</v>
      </c>
      <c r="D977" s="676"/>
      <c r="E977" s="677"/>
      <c r="F977" s="678"/>
      <c r="G977" s="679"/>
      <c r="H977" s="680"/>
      <c r="I977" s="681"/>
      <c r="J977" s="681"/>
    </row>
    <row r="978" spans="1:10" ht="12.75">
      <c r="A978" s="668" t="s">
        <v>58</v>
      </c>
      <c r="B978" s="668">
        <v>88264</v>
      </c>
      <c r="C978" s="669" t="s">
        <v>145</v>
      </c>
      <c r="D978" s="670" t="s">
        <v>1729</v>
      </c>
      <c r="E978" s="695">
        <v>0.22095110000000001</v>
      </c>
      <c r="F978" s="705"/>
      <c r="G978" s="672"/>
      <c r="H978" s="673"/>
      <c r="I978" s="673"/>
      <c r="J978" s="673"/>
    </row>
    <row r="979" spans="1:10" ht="12.75">
      <c r="A979" s="668" t="s">
        <v>58</v>
      </c>
      <c r="B979" s="668">
        <v>88247</v>
      </c>
      <c r="C979" s="669" t="s">
        <v>146</v>
      </c>
      <c r="D979" s="670" t="s">
        <v>1729</v>
      </c>
      <c r="E979" s="695">
        <v>0.16571330000000001</v>
      </c>
      <c r="F979" s="705"/>
      <c r="G979" s="672"/>
      <c r="H979" s="673"/>
      <c r="I979" s="673"/>
      <c r="J979" s="673"/>
    </row>
    <row r="980" spans="1:10" ht="12.75">
      <c r="A980" s="682"/>
      <c r="B980" s="682"/>
      <c r="C980" s="675" t="s">
        <v>1737</v>
      </c>
      <c r="D980" s="683"/>
      <c r="E980" s="677"/>
      <c r="F980" s="679"/>
      <c r="G980" s="678"/>
      <c r="H980" s="680"/>
      <c r="I980" s="684"/>
      <c r="J980" s="684"/>
    </row>
    <row r="981" spans="1:10" ht="12.75" customHeight="1">
      <c r="A981" s="668" t="s">
        <v>1738</v>
      </c>
      <c r="B981" s="782" t="s">
        <v>1882</v>
      </c>
      <c r="C981" s="783"/>
      <c r="D981" s="785"/>
      <c r="E981" s="785"/>
      <c r="F981" s="783"/>
      <c r="G981" s="783"/>
      <c r="H981" s="783"/>
      <c r="I981" s="783"/>
      <c r="J981" s="784"/>
    </row>
    <row r="982" spans="1:10" ht="15" customHeight="1">
      <c r="A982" s="689"/>
      <c r="B982" s="689"/>
      <c r="C982" s="690"/>
      <c r="D982" s="667"/>
      <c r="E982" s="667"/>
      <c r="F982" s="689"/>
      <c r="G982" s="689"/>
      <c r="H982" s="689"/>
      <c r="I982" s="689"/>
      <c r="J982" s="689"/>
    </row>
    <row r="983" spans="1:10" ht="38.25">
      <c r="A983" s="347" t="s">
        <v>111</v>
      </c>
      <c r="B983" s="347"/>
      <c r="C983" s="348" t="s">
        <v>1885</v>
      </c>
      <c r="D983" s="347" t="s">
        <v>62</v>
      </c>
      <c r="E983" s="349"/>
      <c r="F983" s="350"/>
      <c r="G983" s="350"/>
      <c r="H983" s="351"/>
      <c r="I983" s="352"/>
      <c r="J983" s="351"/>
    </row>
    <row r="984" spans="1:10" ht="25.5">
      <c r="A984" s="668" t="s">
        <v>58</v>
      </c>
      <c r="B984" s="668">
        <v>104790</v>
      </c>
      <c r="C984" s="669" t="s">
        <v>3276</v>
      </c>
      <c r="D984" s="670" t="s">
        <v>3103</v>
      </c>
      <c r="E984" s="695">
        <v>0.1</v>
      </c>
      <c r="F984" s="705"/>
      <c r="G984" s="672"/>
      <c r="H984" s="673"/>
      <c r="I984" s="673"/>
      <c r="J984" s="673"/>
    </row>
    <row r="985" spans="1:10" ht="12.75">
      <c r="A985" s="668" t="s">
        <v>58</v>
      </c>
      <c r="B985" s="668">
        <v>93358</v>
      </c>
      <c r="C985" s="669" t="s">
        <v>3287</v>
      </c>
      <c r="D985" s="670" t="s">
        <v>3103</v>
      </c>
      <c r="E985" s="695">
        <v>0.1</v>
      </c>
      <c r="F985" s="705"/>
      <c r="G985" s="672"/>
      <c r="H985" s="673"/>
      <c r="I985" s="673"/>
      <c r="J985" s="673"/>
    </row>
    <row r="986" spans="1:10" ht="12.75">
      <c r="A986" s="668" t="s">
        <v>58</v>
      </c>
      <c r="B986" s="668">
        <v>104737</v>
      </c>
      <c r="C986" s="669" t="s">
        <v>3258</v>
      </c>
      <c r="D986" s="670" t="s">
        <v>3103</v>
      </c>
      <c r="E986" s="695">
        <v>0.1</v>
      </c>
      <c r="F986" s="705"/>
      <c r="G986" s="672"/>
      <c r="H986" s="673"/>
      <c r="I986" s="673"/>
      <c r="J986" s="673"/>
    </row>
    <row r="987" spans="1:10" ht="25.5">
      <c r="A987" s="668" t="s">
        <v>58</v>
      </c>
      <c r="B987" s="668">
        <v>95241</v>
      </c>
      <c r="C987" s="669" t="s">
        <v>3413</v>
      </c>
      <c r="D987" s="670" t="s">
        <v>330</v>
      </c>
      <c r="E987" s="695">
        <v>1.2500000000000001E-2</v>
      </c>
      <c r="F987" s="705"/>
      <c r="G987" s="672"/>
      <c r="H987" s="673"/>
      <c r="I987" s="673"/>
      <c r="J987" s="673"/>
    </row>
    <row r="988" spans="1:10" ht="25.5">
      <c r="A988" s="668" t="s">
        <v>58</v>
      </c>
      <c r="B988" s="668">
        <v>101731</v>
      </c>
      <c r="C988" s="669" t="s">
        <v>3439</v>
      </c>
      <c r="D988" s="670" t="s">
        <v>330</v>
      </c>
      <c r="E988" s="695">
        <v>0.25</v>
      </c>
      <c r="F988" s="705"/>
      <c r="G988" s="672"/>
      <c r="H988" s="673"/>
      <c r="I988" s="673"/>
      <c r="J988" s="673"/>
    </row>
    <row r="989" spans="1:10" ht="12.75" customHeight="1">
      <c r="A989" s="682"/>
      <c r="B989" s="682"/>
      <c r="C989" s="675" t="s">
        <v>1737</v>
      </c>
      <c r="D989" s="683"/>
      <c r="E989" s="677"/>
      <c r="F989" s="679"/>
      <c r="G989" s="678"/>
      <c r="H989" s="680"/>
      <c r="I989" s="684"/>
      <c r="J989" s="684"/>
    </row>
    <row r="990" spans="1:10" ht="13.15" customHeight="1">
      <c r="A990" s="668" t="s">
        <v>1738</v>
      </c>
      <c r="B990" s="782" t="s">
        <v>1824</v>
      </c>
      <c r="C990" s="783"/>
      <c r="D990" s="785"/>
      <c r="E990" s="785"/>
      <c r="F990" s="783"/>
      <c r="G990" s="783"/>
      <c r="H990" s="783"/>
      <c r="I990" s="783"/>
      <c r="J990" s="784"/>
    </row>
    <row r="991" spans="1:10" ht="16.5" customHeight="1">
      <c r="A991" s="689"/>
      <c r="B991" s="689"/>
      <c r="C991" s="690"/>
      <c r="D991" s="667"/>
      <c r="E991" s="667"/>
      <c r="F991" s="689"/>
      <c r="G991" s="689"/>
      <c r="H991" s="689"/>
      <c r="I991" s="689"/>
      <c r="J991" s="689"/>
    </row>
    <row r="992" spans="1:10" ht="12.75">
      <c r="A992" s="347" t="s">
        <v>65</v>
      </c>
      <c r="B992" s="347"/>
      <c r="C992" s="348" t="s">
        <v>1886</v>
      </c>
      <c r="D992" s="347" t="s">
        <v>330</v>
      </c>
      <c r="E992" s="349"/>
      <c r="F992" s="350"/>
      <c r="G992" s="350"/>
      <c r="H992" s="351"/>
      <c r="I992" s="352"/>
      <c r="J992" s="351"/>
    </row>
    <row r="993" spans="1:10" ht="12.75">
      <c r="A993" s="668" t="s">
        <v>58</v>
      </c>
      <c r="B993" s="668">
        <v>90778</v>
      </c>
      <c r="C993" s="669" t="s">
        <v>135</v>
      </c>
      <c r="D993" s="670" t="s">
        <v>1729</v>
      </c>
      <c r="E993" s="695">
        <v>7.3700000000000002E-2</v>
      </c>
      <c r="F993" s="705"/>
      <c r="G993" s="672"/>
      <c r="H993" s="673"/>
      <c r="I993" s="673"/>
      <c r="J993" s="673"/>
    </row>
    <row r="994" spans="1:10" ht="12.75">
      <c r="A994" s="682"/>
      <c r="B994" s="682"/>
      <c r="C994" s="675" t="s">
        <v>1737</v>
      </c>
      <c r="D994" s="683"/>
      <c r="E994" s="677"/>
      <c r="F994" s="679"/>
      <c r="G994" s="678"/>
      <c r="H994" s="680"/>
      <c r="I994" s="684"/>
      <c r="J994" s="684"/>
    </row>
    <row r="995" spans="1:10" ht="12.75" customHeight="1">
      <c r="A995" s="668" t="s">
        <v>1738</v>
      </c>
      <c r="B995" s="782" t="s">
        <v>1887</v>
      </c>
      <c r="C995" s="783"/>
      <c r="D995" s="785"/>
      <c r="E995" s="785"/>
      <c r="F995" s="783"/>
      <c r="G995" s="783"/>
      <c r="H995" s="783"/>
      <c r="I995" s="783"/>
      <c r="J995" s="784"/>
    </row>
    <row r="996" spans="1:10" ht="16.5" customHeight="1">
      <c r="A996" s="689"/>
      <c r="B996" s="689"/>
      <c r="C996" s="690"/>
      <c r="D996" s="667"/>
      <c r="E996" s="667"/>
      <c r="F996" s="689"/>
      <c r="G996" s="689"/>
      <c r="H996" s="689"/>
      <c r="I996" s="689"/>
      <c r="J996" s="689"/>
    </row>
    <row r="997" spans="1:10" ht="12.75">
      <c r="A997" s="347" t="s">
        <v>69</v>
      </c>
      <c r="B997" s="347"/>
      <c r="C997" s="348" t="s">
        <v>1888</v>
      </c>
      <c r="D997" s="347" t="s">
        <v>330</v>
      </c>
      <c r="E997" s="349"/>
      <c r="F997" s="350"/>
      <c r="G997" s="350"/>
      <c r="H997" s="351"/>
      <c r="I997" s="352"/>
      <c r="J997" s="351"/>
    </row>
    <row r="998" spans="1:10" ht="12.75">
      <c r="A998" s="668" t="s">
        <v>58</v>
      </c>
      <c r="B998" s="668">
        <v>90778</v>
      </c>
      <c r="C998" s="669" t="s">
        <v>135</v>
      </c>
      <c r="D998" s="670" t="s">
        <v>1729</v>
      </c>
      <c r="E998" s="695">
        <v>9.5799999999999996E-2</v>
      </c>
      <c r="F998" s="705"/>
      <c r="G998" s="672"/>
      <c r="H998" s="673"/>
      <c r="I998" s="673"/>
      <c r="J998" s="673"/>
    </row>
    <row r="999" spans="1:10" ht="12.75">
      <c r="A999" s="682"/>
      <c r="B999" s="682"/>
      <c r="C999" s="675" t="s">
        <v>1737</v>
      </c>
      <c r="D999" s="683"/>
      <c r="E999" s="677"/>
      <c r="F999" s="679"/>
      <c r="G999" s="678"/>
      <c r="H999" s="680"/>
      <c r="I999" s="684"/>
      <c r="J999" s="684"/>
    </row>
    <row r="1000" spans="1:10" ht="12.75" customHeight="1">
      <c r="A1000" s="668" t="s">
        <v>1738</v>
      </c>
      <c r="B1000" s="782" t="s">
        <v>1887</v>
      </c>
      <c r="C1000" s="783"/>
      <c r="D1000" s="785"/>
      <c r="E1000" s="785"/>
      <c r="F1000" s="783"/>
      <c r="G1000" s="783"/>
      <c r="H1000" s="783"/>
      <c r="I1000" s="783"/>
      <c r="J1000" s="784"/>
    </row>
    <row r="1001" spans="1:10" ht="16.5" customHeight="1">
      <c r="A1001" s="689"/>
      <c r="B1001" s="689"/>
      <c r="C1001" s="690"/>
      <c r="D1001" s="667"/>
      <c r="E1001" s="667"/>
      <c r="F1001" s="689"/>
      <c r="G1001" s="689"/>
      <c r="H1001" s="689"/>
      <c r="I1001" s="689"/>
      <c r="J1001" s="689"/>
    </row>
    <row r="1002" spans="1:10" ht="12.75">
      <c r="A1002" s="347" t="s">
        <v>75</v>
      </c>
      <c r="B1002" s="347"/>
      <c r="C1002" s="348" t="s">
        <v>1889</v>
      </c>
      <c r="D1002" s="347" t="s">
        <v>57</v>
      </c>
      <c r="E1002" s="349"/>
      <c r="F1002" s="350"/>
      <c r="G1002" s="350"/>
      <c r="H1002" s="351"/>
      <c r="I1002" s="352"/>
      <c r="J1002" s="351"/>
    </row>
    <row r="1003" spans="1:10" ht="12.75">
      <c r="A1003" s="668" t="s">
        <v>58</v>
      </c>
      <c r="B1003" s="668">
        <v>90778</v>
      </c>
      <c r="C1003" s="669" t="s">
        <v>136</v>
      </c>
      <c r="D1003" s="670" t="s">
        <v>1729</v>
      </c>
      <c r="E1003" s="695">
        <v>72</v>
      </c>
      <c r="F1003" s="705"/>
      <c r="G1003" s="672"/>
      <c r="H1003" s="673"/>
      <c r="I1003" s="673"/>
      <c r="J1003" s="673"/>
    </row>
    <row r="1004" spans="1:10" ht="12.75">
      <c r="A1004" s="682"/>
      <c r="B1004" s="682"/>
      <c r="C1004" s="675" t="s">
        <v>1737</v>
      </c>
      <c r="D1004" s="683"/>
      <c r="E1004" s="677"/>
      <c r="F1004" s="679"/>
      <c r="G1004" s="678"/>
      <c r="H1004" s="680"/>
      <c r="I1004" s="684"/>
      <c r="J1004" s="684"/>
    </row>
    <row r="1005" spans="1:10" ht="12.75" customHeight="1">
      <c r="A1005" s="668" t="s">
        <v>1738</v>
      </c>
      <c r="B1005" s="782" t="s">
        <v>1887</v>
      </c>
      <c r="C1005" s="783"/>
      <c r="D1005" s="785"/>
      <c r="E1005" s="785"/>
      <c r="F1005" s="783"/>
      <c r="G1005" s="783"/>
      <c r="H1005" s="783"/>
      <c r="I1005" s="783"/>
      <c r="J1005" s="784"/>
    </row>
    <row r="1006" spans="1:10" ht="16.5" customHeight="1">
      <c r="A1006" s="689"/>
      <c r="B1006" s="689"/>
      <c r="C1006" s="690"/>
      <c r="D1006" s="667"/>
      <c r="E1006" s="667"/>
      <c r="F1006" s="689"/>
      <c r="G1006" s="689"/>
      <c r="H1006" s="689"/>
      <c r="I1006" s="689"/>
      <c r="J1006" s="689"/>
    </row>
    <row r="1007" spans="1:10" ht="12.75">
      <c r="A1007" s="347" t="s">
        <v>72</v>
      </c>
      <c r="B1007" s="347"/>
      <c r="C1007" s="348" t="s">
        <v>1890</v>
      </c>
      <c r="D1007" s="347" t="s">
        <v>57</v>
      </c>
      <c r="E1007" s="349"/>
      <c r="F1007" s="350"/>
      <c r="G1007" s="350"/>
      <c r="H1007" s="351"/>
      <c r="I1007" s="352"/>
      <c r="J1007" s="351"/>
    </row>
    <row r="1008" spans="1:10" ht="12.75">
      <c r="A1008" s="668" t="s">
        <v>58</v>
      </c>
      <c r="B1008" s="668">
        <v>90778</v>
      </c>
      <c r="C1008" s="669" t="s">
        <v>136</v>
      </c>
      <c r="D1008" s="670" t="s">
        <v>1729</v>
      </c>
      <c r="E1008" s="695">
        <v>32</v>
      </c>
      <c r="F1008" s="705"/>
      <c r="G1008" s="672"/>
      <c r="H1008" s="673"/>
      <c r="I1008" s="673"/>
      <c r="J1008" s="673"/>
    </row>
    <row r="1009" spans="1:10" ht="12.75">
      <c r="A1009" s="682"/>
      <c r="B1009" s="682"/>
      <c r="C1009" s="675" t="s">
        <v>1737</v>
      </c>
      <c r="D1009" s="683"/>
      <c r="E1009" s="677"/>
      <c r="F1009" s="679"/>
      <c r="G1009" s="678"/>
      <c r="H1009" s="680"/>
      <c r="I1009" s="684"/>
      <c r="J1009" s="684"/>
    </row>
    <row r="1010" spans="1:10" ht="12.75" customHeight="1">
      <c r="A1010" s="668" t="s">
        <v>1738</v>
      </c>
      <c r="B1010" s="782" t="s">
        <v>1887</v>
      </c>
      <c r="C1010" s="783"/>
      <c r="D1010" s="785"/>
      <c r="E1010" s="785"/>
      <c r="F1010" s="783"/>
      <c r="G1010" s="783"/>
      <c r="H1010" s="783"/>
      <c r="I1010" s="783"/>
      <c r="J1010" s="784"/>
    </row>
    <row r="1011" spans="1:10" ht="16.5" customHeight="1">
      <c r="A1011" s="689"/>
      <c r="B1011" s="689"/>
      <c r="C1011" s="690"/>
      <c r="D1011" s="667"/>
      <c r="E1011" s="667"/>
      <c r="F1011" s="689"/>
      <c r="G1011" s="689"/>
      <c r="H1011" s="689"/>
      <c r="I1011" s="689"/>
      <c r="J1011" s="689"/>
    </row>
    <row r="1012" spans="1:10" ht="12.75">
      <c r="A1012" s="347" t="s">
        <v>121</v>
      </c>
      <c r="B1012" s="347"/>
      <c r="C1012" s="348" t="s">
        <v>1891</v>
      </c>
      <c r="D1012" s="347" t="s">
        <v>57</v>
      </c>
      <c r="E1012" s="349"/>
      <c r="F1012" s="350"/>
      <c r="G1012" s="350"/>
      <c r="H1012" s="351"/>
      <c r="I1012" s="352"/>
      <c r="J1012" s="351"/>
    </row>
    <row r="1013" spans="1:10" ht="25.5">
      <c r="A1013" s="668" t="s">
        <v>1788</v>
      </c>
      <c r="B1013" s="668" t="s">
        <v>1892</v>
      </c>
      <c r="C1013" s="669" t="s">
        <v>2012</v>
      </c>
      <c r="D1013" s="670" t="s">
        <v>2004</v>
      </c>
      <c r="E1013" s="695">
        <v>1</v>
      </c>
      <c r="F1013" s="705"/>
      <c r="G1013" s="672"/>
      <c r="H1013" s="673"/>
      <c r="I1013" s="673"/>
      <c r="J1013" s="673"/>
    </row>
    <row r="1014" spans="1:10" ht="38.25">
      <c r="A1014" s="668" t="s">
        <v>58</v>
      </c>
      <c r="B1014" s="668" t="s">
        <v>111</v>
      </c>
      <c r="C1014" s="686" t="s">
        <v>1893</v>
      </c>
      <c r="D1014" s="668" t="s">
        <v>62</v>
      </c>
      <c r="E1014" s="695">
        <v>3.5</v>
      </c>
      <c r="F1014" s="705"/>
      <c r="G1014" s="672"/>
      <c r="H1014" s="673"/>
      <c r="I1014" s="673"/>
      <c r="J1014" s="673"/>
    </row>
    <row r="1015" spans="1:10" ht="25.5">
      <c r="A1015" s="668" t="s">
        <v>58</v>
      </c>
      <c r="B1015" s="668" t="s">
        <v>1829</v>
      </c>
      <c r="C1015" s="686" t="s">
        <v>1830</v>
      </c>
      <c r="D1015" s="668" t="s">
        <v>57</v>
      </c>
      <c r="E1015" s="695">
        <v>1</v>
      </c>
      <c r="F1015" s="705"/>
      <c r="G1015" s="672"/>
      <c r="H1015" s="673"/>
      <c r="I1015" s="673"/>
      <c r="J1015" s="673"/>
    </row>
    <row r="1016" spans="1:10" ht="25.5" customHeight="1">
      <c r="A1016" s="668" t="s">
        <v>58</v>
      </c>
      <c r="B1016" s="668" t="s">
        <v>3499</v>
      </c>
      <c r="C1016" s="686" t="s">
        <v>1894</v>
      </c>
      <c r="D1016" s="668" t="s">
        <v>62</v>
      </c>
      <c r="E1016" s="695">
        <v>14</v>
      </c>
      <c r="F1016" s="705"/>
      <c r="G1016" s="672"/>
      <c r="H1016" s="673"/>
      <c r="I1016" s="673"/>
      <c r="J1016" s="673"/>
    </row>
    <row r="1017" spans="1:10" ht="38.25">
      <c r="A1017" s="668" t="s">
        <v>58</v>
      </c>
      <c r="B1017" s="668">
        <v>92988</v>
      </c>
      <c r="C1017" s="669" t="s">
        <v>3456</v>
      </c>
      <c r="D1017" s="670" t="s">
        <v>62</v>
      </c>
      <c r="E1017" s="695">
        <v>81</v>
      </c>
      <c r="F1017" s="705"/>
      <c r="G1017" s="672"/>
      <c r="H1017" s="673"/>
      <c r="I1017" s="673"/>
      <c r="J1017" s="673"/>
    </row>
    <row r="1018" spans="1:10" ht="12.75">
      <c r="A1018" s="674"/>
      <c r="B1018" s="674"/>
      <c r="C1018" s="675" t="s">
        <v>1736</v>
      </c>
      <c r="D1018" s="676"/>
      <c r="E1018" s="677"/>
      <c r="F1018" s="678"/>
      <c r="G1018" s="679"/>
      <c r="H1018" s="680"/>
      <c r="I1018" s="681"/>
      <c r="J1018" s="681"/>
    </row>
    <row r="1019" spans="1:10" ht="12.75">
      <c r="A1019" s="668" t="s">
        <v>58</v>
      </c>
      <c r="B1019" s="668">
        <v>88264</v>
      </c>
      <c r="C1019" s="669" t="s">
        <v>145</v>
      </c>
      <c r="D1019" s="670" t="s">
        <v>1729</v>
      </c>
      <c r="E1019" s="695">
        <v>24</v>
      </c>
      <c r="F1019" s="705"/>
      <c r="G1019" s="672"/>
      <c r="H1019" s="673"/>
      <c r="I1019" s="673"/>
      <c r="J1019" s="673"/>
    </row>
    <row r="1020" spans="1:10" ht="12.75">
      <c r="A1020" s="668" t="s">
        <v>58</v>
      </c>
      <c r="B1020" s="668">
        <v>88247</v>
      </c>
      <c r="C1020" s="669" t="s">
        <v>146</v>
      </c>
      <c r="D1020" s="670" t="s">
        <v>1729</v>
      </c>
      <c r="E1020" s="695">
        <v>24</v>
      </c>
      <c r="F1020" s="705"/>
      <c r="G1020" s="672"/>
      <c r="H1020" s="673"/>
      <c r="I1020" s="673"/>
      <c r="J1020" s="673"/>
    </row>
    <row r="1021" spans="1:10" ht="12.75">
      <c r="A1021" s="682"/>
      <c r="B1021" s="682"/>
      <c r="C1021" s="675" t="s">
        <v>1737</v>
      </c>
      <c r="D1021" s="683"/>
      <c r="E1021" s="677"/>
      <c r="F1021" s="679"/>
      <c r="G1021" s="678"/>
      <c r="H1021" s="680"/>
      <c r="I1021" s="684"/>
      <c r="J1021" s="684"/>
    </row>
    <row r="1022" spans="1:10" ht="12.75">
      <c r="A1022" s="668" t="s">
        <v>1738</v>
      </c>
      <c r="B1022" s="782"/>
      <c r="C1022" s="783"/>
      <c r="D1022" s="785"/>
      <c r="E1022" s="785"/>
      <c r="F1022" s="783"/>
      <c r="G1022" s="783"/>
      <c r="H1022" s="783"/>
      <c r="I1022" s="783"/>
      <c r="J1022" s="784"/>
    </row>
    <row r="1023" spans="1:10" ht="16.5" customHeight="1">
      <c r="A1023" s="689"/>
      <c r="B1023" s="689"/>
      <c r="C1023" s="690"/>
      <c r="D1023" s="667"/>
      <c r="E1023" s="667"/>
      <c r="F1023" s="689"/>
      <c r="G1023" s="689"/>
      <c r="H1023" s="689"/>
      <c r="I1023" s="689"/>
      <c r="J1023" s="689"/>
    </row>
    <row r="1024" spans="1:10" ht="25.5">
      <c r="A1024" s="347" t="s">
        <v>1395</v>
      </c>
      <c r="B1024" s="347"/>
      <c r="C1024" s="348" t="s">
        <v>1895</v>
      </c>
      <c r="D1024" s="347" t="s">
        <v>57</v>
      </c>
      <c r="E1024" s="349"/>
      <c r="F1024" s="350"/>
      <c r="G1024" s="350"/>
      <c r="H1024" s="351"/>
      <c r="I1024" s="352"/>
      <c r="J1024" s="351"/>
    </row>
    <row r="1025" spans="1:10" ht="12.75">
      <c r="A1025" s="668" t="s">
        <v>1788</v>
      </c>
      <c r="B1025" s="668" t="s">
        <v>1896</v>
      </c>
      <c r="C1025" s="669" t="s">
        <v>2013</v>
      </c>
      <c r="D1025" s="670" t="s">
        <v>2004</v>
      </c>
      <c r="E1025" s="695">
        <v>1</v>
      </c>
      <c r="F1025" s="705"/>
      <c r="G1025" s="672"/>
      <c r="H1025" s="673"/>
      <c r="I1025" s="673"/>
      <c r="J1025" s="673"/>
    </row>
    <row r="1026" spans="1:10" ht="38.25">
      <c r="A1026" s="668" t="s">
        <v>58</v>
      </c>
      <c r="B1026" s="668">
        <v>5928</v>
      </c>
      <c r="C1026" s="669" t="s">
        <v>3272</v>
      </c>
      <c r="D1026" s="670" t="s">
        <v>3268</v>
      </c>
      <c r="E1026" s="695">
        <v>2.5</v>
      </c>
      <c r="F1026" s="705"/>
      <c r="G1026" s="672"/>
      <c r="H1026" s="673"/>
      <c r="I1026" s="673"/>
      <c r="J1026" s="673"/>
    </row>
    <row r="1027" spans="1:10" ht="12.75">
      <c r="A1027" s="674"/>
      <c r="B1027" s="674"/>
      <c r="C1027" s="675" t="s">
        <v>1736</v>
      </c>
      <c r="D1027" s="676"/>
      <c r="E1027" s="677"/>
      <c r="F1027" s="678"/>
      <c r="G1027" s="679"/>
      <c r="H1027" s="680"/>
      <c r="I1027" s="681"/>
      <c r="J1027" s="681"/>
    </row>
    <row r="1028" spans="1:10" ht="12.75">
      <c r="A1028" s="668" t="s">
        <v>58</v>
      </c>
      <c r="B1028" s="668">
        <v>88266</v>
      </c>
      <c r="C1028" s="669" t="s">
        <v>1434</v>
      </c>
      <c r="D1028" s="670" t="s">
        <v>1729</v>
      </c>
      <c r="E1028" s="695">
        <v>3.6747000000000001</v>
      </c>
      <c r="F1028" s="705"/>
      <c r="G1028" s="672"/>
      <c r="H1028" s="673"/>
      <c r="I1028" s="673"/>
      <c r="J1028" s="673"/>
    </row>
    <row r="1029" spans="1:10" ht="12.75">
      <c r="A1029" s="668" t="s">
        <v>58</v>
      </c>
      <c r="B1029" s="668">
        <v>88264</v>
      </c>
      <c r="C1029" s="669" t="s">
        <v>145</v>
      </c>
      <c r="D1029" s="670" t="s">
        <v>1729</v>
      </c>
      <c r="E1029" s="695">
        <v>11.024100000000001</v>
      </c>
      <c r="F1029" s="705"/>
      <c r="G1029" s="672"/>
      <c r="H1029" s="673"/>
      <c r="I1029" s="673"/>
      <c r="J1029" s="673"/>
    </row>
    <row r="1030" spans="1:10" ht="12.75">
      <c r="A1030" s="668" t="s">
        <v>58</v>
      </c>
      <c r="B1030" s="668">
        <v>88247</v>
      </c>
      <c r="C1030" s="669" t="s">
        <v>146</v>
      </c>
      <c r="D1030" s="670" t="s">
        <v>1729</v>
      </c>
      <c r="E1030" s="695">
        <v>3.6747000000000001</v>
      </c>
      <c r="F1030" s="705"/>
      <c r="G1030" s="672"/>
      <c r="H1030" s="673"/>
      <c r="I1030" s="673"/>
      <c r="J1030" s="673"/>
    </row>
    <row r="1031" spans="1:10" ht="12.75">
      <c r="A1031" s="682"/>
      <c r="B1031" s="682"/>
      <c r="C1031" s="675" t="s">
        <v>1737</v>
      </c>
      <c r="D1031" s="683"/>
      <c r="E1031" s="677"/>
      <c r="F1031" s="679"/>
      <c r="G1031" s="678"/>
      <c r="H1031" s="680"/>
      <c r="I1031" s="684"/>
      <c r="J1031" s="684"/>
    </row>
    <row r="1032" spans="1:10" ht="12.75" customHeight="1">
      <c r="A1032" s="668" t="s">
        <v>1738</v>
      </c>
      <c r="B1032" s="782" t="s">
        <v>1897</v>
      </c>
      <c r="C1032" s="783"/>
      <c r="D1032" s="785"/>
      <c r="E1032" s="785"/>
      <c r="F1032" s="783"/>
      <c r="G1032" s="783"/>
      <c r="H1032" s="783"/>
      <c r="I1032" s="783"/>
      <c r="J1032" s="784"/>
    </row>
    <row r="1033" spans="1:10" ht="16.5" customHeight="1">
      <c r="A1033" s="689"/>
      <c r="B1033" s="689"/>
      <c r="C1033" s="690"/>
      <c r="D1033" s="667"/>
      <c r="E1033" s="667"/>
      <c r="F1033" s="689"/>
      <c r="G1033" s="689"/>
      <c r="H1033" s="689"/>
      <c r="I1033" s="689"/>
      <c r="J1033" s="689"/>
    </row>
    <row r="1034" spans="1:10" ht="25.5">
      <c r="A1034" s="347" t="s">
        <v>1396</v>
      </c>
      <c r="B1034" s="347"/>
      <c r="C1034" s="348" t="s">
        <v>1898</v>
      </c>
      <c r="D1034" s="347" t="s">
        <v>57</v>
      </c>
      <c r="E1034" s="349"/>
      <c r="F1034" s="350"/>
      <c r="G1034" s="350"/>
      <c r="H1034" s="351"/>
      <c r="I1034" s="352"/>
      <c r="J1034" s="351"/>
    </row>
    <row r="1035" spans="1:10" ht="12.75">
      <c r="A1035" s="668" t="s">
        <v>1788</v>
      </c>
      <c r="B1035" s="668" t="s">
        <v>1899</v>
      </c>
      <c r="C1035" s="669" t="s">
        <v>2014</v>
      </c>
      <c r="D1035" s="670" t="s">
        <v>2004</v>
      </c>
      <c r="E1035" s="695">
        <v>1</v>
      </c>
      <c r="F1035" s="705"/>
      <c r="G1035" s="672"/>
      <c r="H1035" s="673"/>
      <c r="I1035" s="673"/>
      <c r="J1035" s="673"/>
    </row>
    <row r="1036" spans="1:10" ht="38.25">
      <c r="A1036" s="668" t="s">
        <v>58</v>
      </c>
      <c r="B1036" s="668">
        <v>5928</v>
      </c>
      <c r="C1036" s="669" t="s">
        <v>3272</v>
      </c>
      <c r="D1036" s="670" t="s">
        <v>3268</v>
      </c>
      <c r="E1036" s="695">
        <v>6</v>
      </c>
      <c r="F1036" s="705"/>
      <c r="G1036" s="672"/>
      <c r="H1036" s="673"/>
      <c r="I1036" s="673"/>
      <c r="J1036" s="673"/>
    </row>
    <row r="1037" spans="1:10" ht="12.75">
      <c r="A1037" s="674"/>
      <c r="B1037" s="674"/>
      <c r="C1037" s="675" t="s">
        <v>1736</v>
      </c>
      <c r="D1037" s="676"/>
      <c r="E1037" s="677"/>
      <c r="F1037" s="678"/>
      <c r="G1037" s="679"/>
      <c r="H1037" s="680"/>
      <c r="I1037" s="681"/>
      <c r="J1037" s="681"/>
    </row>
    <row r="1038" spans="1:10" ht="12.75">
      <c r="A1038" s="668" t="s">
        <v>58</v>
      </c>
      <c r="B1038" s="668">
        <v>88266</v>
      </c>
      <c r="C1038" s="669" t="s">
        <v>1434</v>
      </c>
      <c r="D1038" s="670" t="s">
        <v>1729</v>
      </c>
      <c r="E1038" s="695">
        <v>32</v>
      </c>
      <c r="F1038" s="705"/>
      <c r="G1038" s="672"/>
      <c r="H1038" s="673"/>
      <c r="I1038" s="673"/>
      <c r="J1038" s="673"/>
    </row>
    <row r="1039" spans="1:10" ht="12.75">
      <c r="A1039" s="668" t="s">
        <v>58</v>
      </c>
      <c r="B1039" s="668">
        <v>88264</v>
      </c>
      <c r="C1039" s="669" t="s">
        <v>145</v>
      </c>
      <c r="D1039" s="670" t="s">
        <v>1729</v>
      </c>
      <c r="E1039" s="695">
        <v>32</v>
      </c>
      <c r="F1039" s="705"/>
      <c r="G1039" s="672"/>
      <c r="H1039" s="673"/>
      <c r="I1039" s="673"/>
      <c r="J1039" s="673"/>
    </row>
    <row r="1040" spans="1:10" ht="12.75">
      <c r="A1040" s="668" t="s">
        <v>58</v>
      </c>
      <c r="B1040" s="668">
        <v>88247</v>
      </c>
      <c r="C1040" s="669" t="s">
        <v>146</v>
      </c>
      <c r="D1040" s="670" t="s">
        <v>1729</v>
      </c>
      <c r="E1040" s="695">
        <v>32</v>
      </c>
      <c r="F1040" s="705"/>
      <c r="G1040" s="672"/>
      <c r="H1040" s="673"/>
      <c r="I1040" s="673"/>
      <c r="J1040" s="673"/>
    </row>
    <row r="1041" spans="1:10" ht="12.75">
      <c r="A1041" s="682"/>
      <c r="B1041" s="682"/>
      <c r="C1041" s="675" t="s">
        <v>1737</v>
      </c>
      <c r="D1041" s="683"/>
      <c r="E1041" s="677"/>
      <c r="F1041" s="679"/>
      <c r="G1041" s="678"/>
      <c r="H1041" s="680"/>
      <c r="I1041" s="684"/>
      <c r="J1041" s="684"/>
    </row>
    <row r="1042" spans="1:10" ht="12.75" customHeight="1">
      <c r="A1042" s="668" t="s">
        <v>1738</v>
      </c>
      <c r="B1042" s="782" t="s">
        <v>1897</v>
      </c>
      <c r="C1042" s="783"/>
      <c r="D1042" s="785"/>
      <c r="E1042" s="785"/>
      <c r="F1042" s="783"/>
      <c r="G1042" s="783"/>
      <c r="H1042" s="783"/>
      <c r="I1042" s="783"/>
      <c r="J1042" s="784"/>
    </row>
    <row r="1043" spans="1:10" ht="12.75">
      <c r="A1043" s="668"/>
      <c r="B1043" s="693"/>
      <c r="C1043" s="693"/>
      <c r="D1043" s="786"/>
      <c r="E1043" s="786"/>
      <c r="F1043" s="693"/>
      <c r="G1043" s="693"/>
      <c r="H1043" s="693"/>
      <c r="I1043" s="693"/>
      <c r="J1043" s="693"/>
    </row>
    <row r="1044" spans="1:10" ht="25.5">
      <c r="A1044" s="347" t="s">
        <v>890</v>
      </c>
      <c r="B1044" s="347"/>
      <c r="C1044" s="348" t="s">
        <v>1900</v>
      </c>
      <c r="D1044" s="347" t="s">
        <v>57</v>
      </c>
      <c r="E1044" s="349"/>
      <c r="F1044" s="350"/>
      <c r="G1044" s="350"/>
      <c r="H1044" s="351"/>
      <c r="I1044" s="352"/>
      <c r="J1044" s="351"/>
    </row>
    <row r="1045" spans="1:10" ht="12.75">
      <c r="A1045" s="668" t="s">
        <v>1788</v>
      </c>
      <c r="B1045" s="668">
        <v>13290</v>
      </c>
      <c r="C1045" s="669" t="s">
        <v>2015</v>
      </c>
      <c r="D1045" s="670" t="s">
        <v>57</v>
      </c>
      <c r="E1045" s="695">
        <v>1</v>
      </c>
      <c r="F1045" s="705"/>
      <c r="G1045" s="672"/>
      <c r="H1045" s="673"/>
      <c r="I1045" s="673"/>
      <c r="J1045" s="673"/>
    </row>
    <row r="1046" spans="1:10" ht="12.75" customHeight="1">
      <c r="A1046" s="674"/>
      <c r="B1046" s="674"/>
      <c r="C1046" s="675" t="s">
        <v>1736</v>
      </c>
      <c r="D1046" s="676"/>
      <c r="E1046" s="677"/>
      <c r="F1046" s="678"/>
      <c r="G1046" s="679"/>
      <c r="H1046" s="680"/>
      <c r="I1046" s="681"/>
      <c r="J1046" s="681"/>
    </row>
    <row r="1047" spans="1:10" ht="12.75">
      <c r="A1047" s="668" t="s">
        <v>58</v>
      </c>
      <c r="B1047" s="668">
        <v>88264</v>
      </c>
      <c r="C1047" s="669" t="s">
        <v>145</v>
      </c>
      <c r="D1047" s="670" t="s">
        <v>1729</v>
      </c>
      <c r="E1047" s="695">
        <v>0.60879099999999997</v>
      </c>
      <c r="F1047" s="705"/>
      <c r="G1047" s="672"/>
      <c r="H1047" s="673"/>
      <c r="I1047" s="673"/>
      <c r="J1047" s="673"/>
    </row>
    <row r="1048" spans="1:10" ht="12.75">
      <c r="A1048" s="668" t="s">
        <v>58</v>
      </c>
      <c r="B1048" s="668">
        <v>88247</v>
      </c>
      <c r="C1048" s="669" t="s">
        <v>146</v>
      </c>
      <c r="D1048" s="670" t="s">
        <v>1729</v>
      </c>
      <c r="E1048" s="695">
        <v>0.19024720000000001</v>
      </c>
      <c r="F1048" s="705"/>
      <c r="G1048" s="672"/>
      <c r="H1048" s="673"/>
      <c r="I1048" s="673"/>
      <c r="J1048" s="673"/>
    </row>
    <row r="1049" spans="1:10" ht="12.75" customHeight="1">
      <c r="A1049" s="682"/>
      <c r="B1049" s="682"/>
      <c r="C1049" s="675" t="s">
        <v>1737</v>
      </c>
      <c r="D1049" s="683"/>
      <c r="E1049" s="677"/>
      <c r="F1049" s="679"/>
      <c r="G1049" s="678"/>
      <c r="H1049" s="680"/>
      <c r="I1049" s="684"/>
      <c r="J1049" s="684"/>
    </row>
    <row r="1050" spans="1:10" ht="12.75">
      <c r="A1050" s="668" t="s">
        <v>1738</v>
      </c>
      <c r="B1050" s="782"/>
      <c r="C1050" s="783"/>
      <c r="D1050" s="785"/>
      <c r="E1050" s="785"/>
      <c r="F1050" s="783"/>
      <c r="G1050" s="783"/>
      <c r="H1050" s="783"/>
      <c r="I1050" s="783"/>
      <c r="J1050" s="784"/>
    </row>
    <row r="1051" spans="1:10" ht="15" customHeight="1">
      <c r="A1051" s="689"/>
      <c r="B1051" s="689"/>
      <c r="C1051" s="690"/>
      <c r="D1051" s="667"/>
      <c r="E1051" s="667"/>
      <c r="F1051" s="689"/>
      <c r="G1051" s="689"/>
      <c r="H1051" s="689"/>
      <c r="I1051" s="689"/>
      <c r="J1051" s="689"/>
    </row>
    <row r="1052" spans="1:10" ht="25.5">
      <c r="A1052" s="347" t="s">
        <v>914</v>
      </c>
      <c r="B1052" s="347"/>
      <c r="C1052" s="348" t="s">
        <v>1901</v>
      </c>
      <c r="D1052" s="347" t="s">
        <v>57</v>
      </c>
      <c r="E1052" s="349"/>
      <c r="F1052" s="350"/>
      <c r="G1052" s="350"/>
      <c r="H1052" s="351"/>
      <c r="I1052" s="352"/>
      <c r="J1052" s="351"/>
    </row>
    <row r="1053" spans="1:10" ht="12.75">
      <c r="A1053" s="668" t="s">
        <v>1711</v>
      </c>
      <c r="B1053" s="668">
        <v>34688</v>
      </c>
      <c r="C1053" s="669" t="s">
        <v>3152</v>
      </c>
      <c r="D1053" s="670" t="s">
        <v>57</v>
      </c>
      <c r="E1053" s="695">
        <v>1</v>
      </c>
      <c r="F1053" s="705"/>
      <c r="G1053" s="672"/>
      <c r="H1053" s="673"/>
      <c r="I1053" s="673"/>
      <c r="J1053" s="673"/>
    </row>
    <row r="1054" spans="1:10" ht="25.5">
      <c r="A1054" s="668" t="s">
        <v>1711</v>
      </c>
      <c r="B1054" s="668">
        <v>1575</v>
      </c>
      <c r="C1054" s="669" t="s">
        <v>3237</v>
      </c>
      <c r="D1054" s="670" t="s">
        <v>57</v>
      </c>
      <c r="E1054" s="695">
        <v>3</v>
      </c>
      <c r="F1054" s="705"/>
      <c r="G1054" s="672"/>
      <c r="H1054" s="673"/>
      <c r="I1054" s="673"/>
      <c r="J1054" s="673"/>
    </row>
    <row r="1055" spans="1:10" ht="12.75" customHeight="1">
      <c r="A1055" s="674"/>
      <c r="B1055" s="674"/>
      <c r="C1055" s="675" t="s">
        <v>1736</v>
      </c>
      <c r="D1055" s="676"/>
      <c r="E1055" s="677"/>
      <c r="F1055" s="678"/>
      <c r="G1055" s="679"/>
      <c r="H1055" s="680"/>
      <c r="I1055" s="681"/>
      <c r="J1055" s="681"/>
    </row>
    <row r="1056" spans="1:10" ht="12.75">
      <c r="A1056" s="668" t="s">
        <v>58</v>
      </c>
      <c r="B1056" s="668">
        <v>88264</v>
      </c>
      <c r="C1056" s="669" t="s">
        <v>145</v>
      </c>
      <c r="D1056" s="670" t="s">
        <v>1729</v>
      </c>
      <c r="E1056" s="695">
        <v>0.56769999999999998</v>
      </c>
      <c r="F1056" s="705"/>
      <c r="G1056" s="672"/>
      <c r="H1056" s="673"/>
      <c r="I1056" s="673"/>
      <c r="J1056" s="673"/>
    </row>
    <row r="1057" spans="1:10" ht="12.75">
      <c r="A1057" s="668" t="s">
        <v>58</v>
      </c>
      <c r="B1057" s="668">
        <v>88247</v>
      </c>
      <c r="C1057" s="669" t="s">
        <v>146</v>
      </c>
      <c r="D1057" s="670" t="s">
        <v>1729</v>
      </c>
      <c r="E1057" s="695">
        <v>0.56769999999999998</v>
      </c>
      <c r="F1057" s="705"/>
      <c r="G1057" s="672"/>
      <c r="H1057" s="673"/>
      <c r="I1057" s="673"/>
      <c r="J1057" s="673"/>
    </row>
    <row r="1058" spans="1:10" ht="12.75" customHeight="1">
      <c r="A1058" s="682"/>
      <c r="B1058" s="682"/>
      <c r="C1058" s="675" t="s">
        <v>1737</v>
      </c>
      <c r="D1058" s="683"/>
      <c r="E1058" s="677"/>
      <c r="F1058" s="679"/>
      <c r="G1058" s="678"/>
      <c r="H1058" s="680"/>
      <c r="I1058" s="684"/>
      <c r="J1058" s="684"/>
    </row>
    <row r="1059" spans="1:10" ht="12.75" customHeight="1">
      <c r="A1059" s="668" t="s">
        <v>1738</v>
      </c>
      <c r="B1059" s="782" t="s">
        <v>1794</v>
      </c>
      <c r="C1059" s="783"/>
      <c r="D1059" s="785"/>
      <c r="E1059" s="785"/>
      <c r="F1059" s="783"/>
      <c r="G1059" s="783"/>
      <c r="H1059" s="783"/>
      <c r="I1059" s="783"/>
      <c r="J1059" s="784"/>
    </row>
    <row r="1060" spans="1:10" ht="12.75">
      <c r="A1060" s="668"/>
      <c r="B1060" s="693"/>
      <c r="C1060" s="693"/>
      <c r="D1060" s="786"/>
      <c r="E1060" s="786"/>
      <c r="F1060" s="693"/>
      <c r="G1060" s="693"/>
      <c r="H1060" s="693"/>
      <c r="I1060" s="693"/>
      <c r="J1060" s="693"/>
    </row>
    <row r="1061" spans="1:10" ht="12.75">
      <c r="A1061" s="347" t="s">
        <v>954</v>
      </c>
      <c r="B1061" s="347"/>
      <c r="C1061" s="348" t="s">
        <v>1902</v>
      </c>
      <c r="D1061" s="347" t="s">
        <v>57</v>
      </c>
      <c r="E1061" s="349"/>
      <c r="F1061" s="350"/>
      <c r="G1061" s="350"/>
      <c r="H1061" s="351"/>
      <c r="I1061" s="352"/>
      <c r="J1061" s="351"/>
    </row>
    <row r="1062" spans="1:10" ht="12.75">
      <c r="A1062" s="668" t="s">
        <v>1711</v>
      </c>
      <c r="B1062" s="668">
        <v>13290</v>
      </c>
      <c r="C1062" s="669" t="s">
        <v>2016</v>
      </c>
      <c r="D1062" s="670" t="s">
        <v>57</v>
      </c>
      <c r="E1062" s="695">
        <v>1</v>
      </c>
      <c r="F1062" s="705"/>
      <c r="G1062" s="672"/>
      <c r="H1062" s="673"/>
      <c r="I1062" s="673"/>
      <c r="J1062" s="673"/>
    </row>
    <row r="1063" spans="1:10" ht="12.75" customHeight="1">
      <c r="A1063" s="674"/>
      <c r="B1063" s="674"/>
      <c r="C1063" s="675" t="s">
        <v>1736</v>
      </c>
      <c r="D1063" s="676"/>
      <c r="E1063" s="677"/>
      <c r="F1063" s="678"/>
      <c r="G1063" s="679"/>
      <c r="H1063" s="680"/>
      <c r="I1063" s="681"/>
      <c r="J1063" s="681"/>
    </row>
    <row r="1064" spans="1:10" ht="12.75">
      <c r="A1064" s="668" t="s">
        <v>58</v>
      </c>
      <c r="B1064" s="668">
        <v>88264</v>
      </c>
      <c r="C1064" s="669" t="s">
        <v>145</v>
      </c>
      <c r="D1064" s="670" t="s">
        <v>1729</v>
      </c>
      <c r="E1064" s="695">
        <v>0.60879099999999997</v>
      </c>
      <c r="F1064" s="705"/>
      <c r="G1064" s="672"/>
      <c r="H1064" s="673"/>
      <c r="I1064" s="673"/>
      <c r="J1064" s="673"/>
    </row>
    <row r="1065" spans="1:10" ht="12.75">
      <c r="A1065" s="668" t="s">
        <v>58</v>
      </c>
      <c r="B1065" s="668">
        <v>88247</v>
      </c>
      <c r="C1065" s="669" t="s">
        <v>146</v>
      </c>
      <c r="D1065" s="670" t="s">
        <v>1729</v>
      </c>
      <c r="E1065" s="695">
        <v>0.19024720000000001</v>
      </c>
      <c r="F1065" s="705"/>
      <c r="G1065" s="672"/>
      <c r="H1065" s="673"/>
      <c r="I1065" s="673"/>
      <c r="J1065" s="673"/>
    </row>
    <row r="1066" spans="1:10" ht="12.75" customHeight="1">
      <c r="A1066" s="682"/>
      <c r="B1066" s="682"/>
      <c r="C1066" s="675" t="s">
        <v>1737</v>
      </c>
      <c r="D1066" s="683"/>
      <c r="E1066" s="677"/>
      <c r="F1066" s="679"/>
      <c r="G1066" s="678"/>
      <c r="H1066" s="680"/>
      <c r="I1066" s="684"/>
      <c r="J1066" s="684"/>
    </row>
    <row r="1067" spans="1:10" ht="12.75">
      <c r="A1067" s="668" t="s">
        <v>1738</v>
      </c>
      <c r="B1067" s="782"/>
      <c r="C1067" s="783"/>
      <c r="D1067" s="785"/>
      <c r="E1067" s="785"/>
      <c r="F1067" s="783"/>
      <c r="G1067" s="783"/>
      <c r="H1067" s="783"/>
      <c r="I1067" s="783"/>
      <c r="J1067" s="784"/>
    </row>
    <row r="1068" spans="1:10" ht="15" customHeight="1">
      <c r="A1068" s="689"/>
      <c r="B1068" s="689"/>
      <c r="C1068" s="690"/>
      <c r="D1068" s="667"/>
      <c r="E1068" s="667"/>
      <c r="F1068" s="689"/>
      <c r="G1068" s="689"/>
      <c r="H1068" s="689"/>
      <c r="I1068" s="689"/>
      <c r="J1068" s="689"/>
    </row>
    <row r="1069" spans="1:10" ht="25.5">
      <c r="A1069" s="347" t="s">
        <v>1046</v>
      </c>
      <c r="B1069" s="347"/>
      <c r="C1069" s="348" t="s">
        <v>1903</v>
      </c>
      <c r="D1069" s="347" t="s">
        <v>57</v>
      </c>
      <c r="E1069" s="349"/>
      <c r="F1069" s="355"/>
      <c r="G1069" s="355"/>
      <c r="H1069" s="351"/>
      <c r="I1069" s="352"/>
      <c r="J1069" s="351"/>
    </row>
    <row r="1070" spans="1:10" ht="38.25">
      <c r="A1070" s="668" t="s">
        <v>1711</v>
      </c>
      <c r="B1070" s="668">
        <v>14110</v>
      </c>
      <c r="C1070" s="669" t="s">
        <v>3933</v>
      </c>
      <c r="D1070" s="670" t="s">
        <v>57</v>
      </c>
      <c r="E1070" s="695">
        <v>1</v>
      </c>
      <c r="F1070" s="705"/>
      <c r="G1070" s="702"/>
      <c r="H1070" s="673"/>
      <c r="I1070" s="673"/>
      <c r="J1070" s="673"/>
    </row>
    <row r="1071" spans="1:10" ht="15" customHeight="1">
      <c r="A1071" s="674"/>
      <c r="B1071" s="674"/>
      <c r="C1071" s="675" t="s">
        <v>1736</v>
      </c>
      <c r="D1071" s="676"/>
      <c r="E1071" s="677"/>
      <c r="F1071" s="706"/>
      <c r="G1071" s="707"/>
      <c r="H1071" s="680"/>
      <c r="I1071" s="681"/>
      <c r="J1071" s="681"/>
    </row>
    <row r="1072" spans="1:10" ht="15" customHeight="1">
      <c r="A1072" s="668" t="s">
        <v>58</v>
      </c>
      <c r="B1072" s="668">
        <v>88264</v>
      </c>
      <c r="C1072" s="686" t="s">
        <v>145</v>
      </c>
      <c r="D1072" s="668" t="s">
        <v>1729</v>
      </c>
      <c r="E1072" s="695">
        <v>0.53879999999999995</v>
      </c>
      <c r="F1072" s="705"/>
      <c r="G1072" s="702"/>
      <c r="H1072" s="673"/>
      <c r="I1072" s="673"/>
      <c r="J1072" s="673"/>
    </row>
    <row r="1073" spans="1:10" ht="15" customHeight="1">
      <c r="A1073" s="668" t="s">
        <v>58</v>
      </c>
      <c r="B1073" s="668">
        <v>88247</v>
      </c>
      <c r="C1073" s="686" t="s">
        <v>146</v>
      </c>
      <c r="D1073" s="668" t="s">
        <v>1729</v>
      </c>
      <c r="E1073" s="695">
        <v>0.16839999999999999</v>
      </c>
      <c r="F1073" s="705"/>
      <c r="G1073" s="702"/>
      <c r="H1073" s="673"/>
      <c r="I1073" s="673"/>
      <c r="J1073" s="673"/>
    </row>
    <row r="1074" spans="1:10" ht="15" customHeight="1">
      <c r="A1074" s="682"/>
      <c r="B1074" s="682"/>
      <c r="C1074" s="675" t="s">
        <v>1737</v>
      </c>
      <c r="D1074" s="683"/>
      <c r="E1074" s="677"/>
      <c r="F1074" s="707"/>
      <c r="G1074" s="706"/>
      <c r="H1074" s="680"/>
      <c r="I1074" s="684"/>
      <c r="J1074" s="684"/>
    </row>
    <row r="1075" spans="1:10" ht="15" customHeight="1">
      <c r="A1075" s="668" t="s">
        <v>1738</v>
      </c>
      <c r="B1075" s="782"/>
      <c r="C1075" s="783"/>
      <c r="D1075" s="785"/>
      <c r="E1075" s="785"/>
      <c r="F1075" s="783"/>
      <c r="G1075" s="783"/>
      <c r="H1075" s="783"/>
      <c r="I1075" s="783"/>
      <c r="J1075" s="784"/>
    </row>
    <row r="1076" spans="1:10" ht="15" customHeight="1">
      <c r="A1076" s="689"/>
      <c r="B1076" s="689"/>
      <c r="C1076" s="690"/>
      <c r="D1076" s="667"/>
      <c r="E1076" s="667"/>
      <c r="F1076" s="689"/>
      <c r="G1076" s="689"/>
      <c r="H1076" s="689"/>
      <c r="I1076" s="689"/>
      <c r="J1076" s="689"/>
    </row>
    <row r="1077" spans="1:10" ht="25.5">
      <c r="A1077" s="347" t="s">
        <v>1091</v>
      </c>
      <c r="B1077" s="347"/>
      <c r="C1077" s="348" t="s">
        <v>1904</v>
      </c>
      <c r="D1077" s="347" t="s">
        <v>57</v>
      </c>
      <c r="E1077" s="349"/>
      <c r="F1077" s="350"/>
      <c r="G1077" s="350"/>
      <c r="H1077" s="351"/>
      <c r="I1077" s="352"/>
      <c r="J1077" s="351"/>
    </row>
    <row r="1078" spans="1:10" ht="12.75">
      <c r="A1078" s="668" t="s">
        <v>1788</v>
      </c>
      <c r="B1078" s="668" t="s">
        <v>1905</v>
      </c>
      <c r="C1078" s="669" t="s">
        <v>2017</v>
      </c>
      <c r="D1078" s="670" t="s">
        <v>57</v>
      </c>
      <c r="E1078" s="695">
        <v>1</v>
      </c>
      <c r="F1078" s="705"/>
      <c r="G1078" s="672"/>
      <c r="H1078" s="673"/>
      <c r="I1078" s="673"/>
      <c r="J1078" s="673"/>
    </row>
    <row r="1079" spans="1:10" ht="12.75">
      <c r="A1079" s="668" t="s">
        <v>1788</v>
      </c>
      <c r="B1079" s="668" t="s">
        <v>1906</v>
      </c>
      <c r="C1079" s="669" t="s">
        <v>2018</v>
      </c>
      <c r="D1079" s="670" t="s">
        <v>57</v>
      </c>
      <c r="E1079" s="695">
        <v>1</v>
      </c>
      <c r="F1079" s="705"/>
      <c r="G1079" s="672"/>
      <c r="H1079" s="673"/>
      <c r="I1079" s="673"/>
      <c r="J1079" s="673"/>
    </row>
    <row r="1080" spans="1:10" ht="12.75" customHeight="1">
      <c r="A1080" s="674"/>
      <c r="B1080" s="674"/>
      <c r="C1080" s="675" t="s">
        <v>1736</v>
      </c>
      <c r="D1080" s="676"/>
      <c r="E1080" s="677"/>
      <c r="F1080" s="678"/>
      <c r="G1080" s="679"/>
      <c r="H1080" s="680"/>
      <c r="I1080" s="681"/>
      <c r="J1080" s="681"/>
    </row>
    <row r="1081" spans="1:10" ht="12.75">
      <c r="A1081" s="668" t="s">
        <v>58</v>
      </c>
      <c r="B1081" s="668">
        <v>88264</v>
      </c>
      <c r="C1081" s="669" t="s">
        <v>145</v>
      </c>
      <c r="D1081" s="670" t="s">
        <v>1729</v>
      </c>
      <c r="E1081" s="695">
        <v>0.53879999999999995</v>
      </c>
      <c r="F1081" s="705"/>
      <c r="G1081" s="672"/>
      <c r="H1081" s="673"/>
      <c r="I1081" s="673"/>
      <c r="J1081" s="673"/>
    </row>
    <row r="1082" spans="1:10" ht="12.75">
      <c r="A1082" s="668" t="s">
        <v>58</v>
      </c>
      <c r="B1082" s="668">
        <v>88247</v>
      </c>
      <c r="C1082" s="669" t="s">
        <v>146</v>
      </c>
      <c r="D1082" s="670" t="s">
        <v>1729</v>
      </c>
      <c r="E1082" s="695">
        <v>0.16839999999999999</v>
      </c>
      <c r="F1082" s="705"/>
      <c r="G1082" s="672"/>
      <c r="H1082" s="673"/>
      <c r="I1082" s="673"/>
      <c r="J1082" s="673"/>
    </row>
    <row r="1083" spans="1:10" ht="12.75" customHeight="1">
      <c r="A1083" s="682"/>
      <c r="B1083" s="682"/>
      <c r="C1083" s="675" t="s">
        <v>1737</v>
      </c>
      <c r="D1083" s="683"/>
      <c r="E1083" s="677"/>
      <c r="F1083" s="679"/>
      <c r="G1083" s="678"/>
      <c r="H1083" s="680"/>
      <c r="I1083" s="684"/>
      <c r="J1083" s="684"/>
    </row>
    <row r="1084" spans="1:10" ht="12.75" customHeight="1">
      <c r="A1084" s="668" t="s">
        <v>1738</v>
      </c>
      <c r="B1084" s="782" t="s">
        <v>1789</v>
      </c>
      <c r="C1084" s="783"/>
      <c r="D1084" s="785"/>
      <c r="E1084" s="785"/>
      <c r="F1084" s="783"/>
      <c r="G1084" s="783"/>
      <c r="H1084" s="783"/>
      <c r="I1084" s="783"/>
      <c r="J1084" s="784"/>
    </row>
    <row r="1085" spans="1:10" ht="15" customHeight="1">
      <c r="A1085" s="689"/>
      <c r="B1085" s="689"/>
      <c r="C1085" s="690"/>
      <c r="D1085" s="667"/>
      <c r="E1085" s="667"/>
      <c r="F1085" s="689"/>
      <c r="G1085" s="689"/>
      <c r="H1085" s="689"/>
      <c r="I1085" s="689"/>
      <c r="J1085" s="689"/>
    </row>
    <row r="1086" spans="1:10" ht="25.5">
      <c r="A1086" s="347" t="s">
        <v>1129</v>
      </c>
      <c r="B1086" s="347"/>
      <c r="C1086" s="348" t="s">
        <v>1907</v>
      </c>
      <c r="D1086" s="347" t="s">
        <v>57</v>
      </c>
      <c r="E1086" s="349"/>
      <c r="F1086" s="350"/>
      <c r="G1086" s="350"/>
      <c r="H1086" s="351"/>
      <c r="I1086" s="352"/>
      <c r="J1086" s="351"/>
    </row>
    <row r="1087" spans="1:10" ht="12.75">
      <c r="A1087" s="668" t="s">
        <v>1788</v>
      </c>
      <c r="B1087" s="668">
        <v>12920</v>
      </c>
      <c r="C1087" s="669" t="s">
        <v>2019</v>
      </c>
      <c r="D1087" s="670" t="s">
        <v>57</v>
      </c>
      <c r="E1087" s="695">
        <v>1</v>
      </c>
      <c r="F1087" s="705"/>
      <c r="G1087" s="672"/>
      <c r="H1087" s="673"/>
      <c r="I1087" s="673"/>
      <c r="J1087" s="673"/>
    </row>
    <row r="1088" spans="1:10" ht="12.75" customHeight="1">
      <c r="A1088" s="674"/>
      <c r="B1088" s="674"/>
      <c r="C1088" s="675" t="s">
        <v>1736</v>
      </c>
      <c r="D1088" s="676"/>
      <c r="E1088" s="677"/>
      <c r="F1088" s="678"/>
      <c r="G1088" s="679"/>
      <c r="H1088" s="680"/>
      <c r="I1088" s="681"/>
      <c r="J1088" s="681"/>
    </row>
    <row r="1089" spans="1:10" ht="12.75">
      <c r="A1089" s="668" t="s">
        <v>58</v>
      </c>
      <c r="B1089" s="668">
        <v>88264</v>
      </c>
      <c r="C1089" s="669" t="s">
        <v>145</v>
      </c>
      <c r="D1089" s="670" t="s">
        <v>1729</v>
      </c>
      <c r="E1089" s="695">
        <v>0.53879999999999995</v>
      </c>
      <c r="F1089" s="705"/>
      <c r="G1089" s="672"/>
      <c r="H1089" s="673"/>
      <c r="I1089" s="673"/>
      <c r="J1089" s="673"/>
    </row>
    <row r="1090" spans="1:10" ht="12.75">
      <c r="A1090" s="668" t="s">
        <v>58</v>
      </c>
      <c r="B1090" s="668">
        <v>88247</v>
      </c>
      <c r="C1090" s="669" t="s">
        <v>146</v>
      </c>
      <c r="D1090" s="670" t="s">
        <v>1729</v>
      </c>
      <c r="E1090" s="695">
        <v>0.16839999999999999</v>
      </c>
      <c r="F1090" s="705"/>
      <c r="G1090" s="672"/>
      <c r="H1090" s="673"/>
      <c r="I1090" s="673"/>
      <c r="J1090" s="673"/>
    </row>
    <row r="1091" spans="1:10" ht="12.75" customHeight="1">
      <c r="A1091" s="682"/>
      <c r="B1091" s="682"/>
      <c r="C1091" s="675" t="s">
        <v>1737</v>
      </c>
      <c r="D1091" s="683"/>
      <c r="E1091" s="677"/>
      <c r="F1091" s="679"/>
      <c r="G1091" s="678"/>
      <c r="H1091" s="680"/>
      <c r="I1091" s="684"/>
      <c r="J1091" s="684"/>
    </row>
    <row r="1092" spans="1:10" ht="12.75" customHeight="1">
      <c r="A1092" s="668" t="s">
        <v>1738</v>
      </c>
      <c r="B1092" s="782" t="s">
        <v>1789</v>
      </c>
      <c r="C1092" s="783"/>
      <c r="D1092" s="785"/>
      <c r="E1092" s="785"/>
      <c r="F1092" s="783"/>
      <c r="G1092" s="783"/>
      <c r="H1092" s="783"/>
      <c r="I1092" s="783"/>
      <c r="J1092" s="784"/>
    </row>
    <row r="1093" spans="1:10" ht="15" customHeight="1">
      <c r="A1093" s="689"/>
      <c r="B1093" s="689"/>
      <c r="C1093" s="690"/>
      <c r="D1093" s="667"/>
      <c r="E1093" s="667"/>
      <c r="F1093" s="689"/>
      <c r="G1093" s="689"/>
      <c r="H1093" s="689"/>
      <c r="I1093" s="689"/>
      <c r="J1093" s="689"/>
    </row>
    <row r="1094" spans="1:10" ht="25.5">
      <c r="A1094" s="347" t="s">
        <v>1389</v>
      </c>
      <c r="B1094" s="347"/>
      <c r="C1094" s="348" t="s">
        <v>1908</v>
      </c>
      <c r="D1094" s="347" t="s">
        <v>57</v>
      </c>
      <c r="E1094" s="349"/>
      <c r="F1094" s="350"/>
      <c r="G1094" s="350"/>
      <c r="H1094" s="351"/>
      <c r="I1094" s="352"/>
      <c r="J1094" s="351"/>
    </row>
    <row r="1095" spans="1:10" ht="38.25">
      <c r="A1095" s="668" t="s">
        <v>1711</v>
      </c>
      <c r="B1095" s="668">
        <v>11154</v>
      </c>
      <c r="C1095" s="669" t="s">
        <v>3207</v>
      </c>
      <c r="D1095" s="670" t="s">
        <v>57</v>
      </c>
      <c r="E1095" s="695">
        <v>2</v>
      </c>
      <c r="F1095" s="705"/>
      <c r="G1095" s="672"/>
      <c r="H1095" s="673"/>
      <c r="I1095" s="673"/>
      <c r="J1095" s="673"/>
    </row>
    <row r="1096" spans="1:10" ht="12.75" customHeight="1">
      <c r="A1096" s="674"/>
      <c r="B1096" s="674"/>
      <c r="C1096" s="675" t="s">
        <v>1736</v>
      </c>
      <c r="D1096" s="676"/>
      <c r="E1096" s="677"/>
      <c r="F1096" s="678"/>
      <c r="G1096" s="679"/>
      <c r="H1096" s="680"/>
      <c r="I1096" s="681"/>
      <c r="J1096" s="681"/>
    </row>
    <row r="1097" spans="1:10" ht="25.5">
      <c r="A1097" s="668" t="s">
        <v>58</v>
      </c>
      <c r="B1097" s="668">
        <v>88629</v>
      </c>
      <c r="C1097" s="669" t="s">
        <v>3251</v>
      </c>
      <c r="D1097" s="670" t="s">
        <v>3103</v>
      </c>
      <c r="E1097" s="695">
        <v>6.3299999999999995E-2</v>
      </c>
      <c r="F1097" s="705"/>
      <c r="G1097" s="672"/>
      <c r="H1097" s="673"/>
      <c r="I1097" s="673"/>
      <c r="J1097" s="673"/>
    </row>
    <row r="1098" spans="1:10" ht="12.75">
      <c r="A1098" s="668" t="s">
        <v>58</v>
      </c>
      <c r="B1098" s="668">
        <v>88316</v>
      </c>
      <c r="C1098" s="669" t="s">
        <v>137</v>
      </c>
      <c r="D1098" s="670" t="s">
        <v>1729</v>
      </c>
      <c r="E1098" s="695">
        <v>1.0979999999999999</v>
      </c>
      <c r="F1098" s="705"/>
      <c r="G1098" s="672"/>
      <c r="H1098" s="673"/>
      <c r="I1098" s="673"/>
      <c r="J1098" s="673"/>
    </row>
    <row r="1099" spans="1:10" ht="12.75">
      <c r="A1099" s="668" t="s">
        <v>58</v>
      </c>
      <c r="B1099" s="668">
        <v>88309</v>
      </c>
      <c r="C1099" s="669" t="s">
        <v>141</v>
      </c>
      <c r="D1099" s="670" t="s">
        <v>1729</v>
      </c>
      <c r="E1099" s="695">
        <v>5.1959999999999997</v>
      </c>
      <c r="F1099" s="705"/>
      <c r="G1099" s="672"/>
      <c r="H1099" s="673"/>
      <c r="I1099" s="673"/>
      <c r="J1099" s="673"/>
    </row>
    <row r="1100" spans="1:10" ht="25.5">
      <c r="A1100" s="668" t="s">
        <v>58</v>
      </c>
      <c r="B1100" s="668">
        <v>102219</v>
      </c>
      <c r="C1100" s="669" t="s">
        <v>3433</v>
      </c>
      <c r="D1100" s="670" t="s">
        <v>330</v>
      </c>
      <c r="E1100" s="695">
        <v>5.28</v>
      </c>
      <c r="F1100" s="705"/>
      <c r="G1100" s="672"/>
      <c r="H1100" s="673"/>
      <c r="I1100" s="673"/>
      <c r="J1100" s="673"/>
    </row>
    <row r="1101" spans="1:10" ht="12.75" customHeight="1">
      <c r="A1101" s="682"/>
      <c r="B1101" s="682"/>
      <c r="C1101" s="675" t="s">
        <v>1737</v>
      </c>
      <c r="D1101" s="683"/>
      <c r="E1101" s="677"/>
      <c r="F1101" s="679"/>
      <c r="G1101" s="678"/>
      <c r="H1101" s="680"/>
      <c r="I1101" s="684"/>
      <c r="J1101" s="684"/>
    </row>
    <row r="1102" spans="1:10" ht="12.75" customHeight="1">
      <c r="A1102" s="668" t="s">
        <v>1738</v>
      </c>
      <c r="B1102" s="782" t="s">
        <v>1909</v>
      </c>
      <c r="C1102" s="783"/>
      <c r="D1102" s="785"/>
      <c r="E1102" s="785"/>
      <c r="F1102" s="783"/>
      <c r="G1102" s="783"/>
      <c r="H1102" s="783"/>
      <c r="I1102" s="783"/>
      <c r="J1102" s="784"/>
    </row>
    <row r="1103" spans="1:10" ht="15" customHeight="1">
      <c r="A1103" s="689"/>
      <c r="B1103" s="689"/>
      <c r="C1103" s="690"/>
      <c r="D1103" s="667"/>
      <c r="E1103" s="667"/>
      <c r="F1103" s="689"/>
      <c r="G1103" s="689"/>
      <c r="H1103" s="689"/>
      <c r="I1103" s="689"/>
      <c r="J1103" s="689"/>
    </row>
    <row r="1104" spans="1:10" ht="25.5">
      <c r="A1104" s="347" t="s">
        <v>1390</v>
      </c>
      <c r="B1104" s="347"/>
      <c r="C1104" s="348" t="s">
        <v>1910</v>
      </c>
      <c r="D1104" s="347" t="s">
        <v>57</v>
      </c>
      <c r="E1104" s="349"/>
      <c r="F1104" s="350"/>
      <c r="G1104" s="350"/>
      <c r="H1104" s="351"/>
      <c r="I1104" s="352"/>
      <c r="J1104" s="351"/>
    </row>
    <row r="1105" spans="1:10" ht="25.5">
      <c r="A1105" s="668" t="s">
        <v>1711</v>
      </c>
      <c r="B1105" s="668">
        <v>37411</v>
      </c>
      <c r="C1105" s="669" t="s">
        <v>3232</v>
      </c>
      <c r="D1105" s="670" t="s">
        <v>330</v>
      </c>
      <c r="E1105" s="695">
        <v>1</v>
      </c>
      <c r="F1105" s="705"/>
      <c r="G1105" s="672"/>
      <c r="H1105" s="673"/>
      <c r="I1105" s="673"/>
      <c r="J1105" s="673"/>
    </row>
    <row r="1106" spans="1:10" ht="12.75">
      <c r="A1106" s="668" t="s">
        <v>1711</v>
      </c>
      <c r="B1106" s="668">
        <v>574</v>
      </c>
      <c r="C1106" s="669" t="s">
        <v>3135</v>
      </c>
      <c r="D1106" s="670" t="s">
        <v>62</v>
      </c>
      <c r="E1106" s="695">
        <v>14.267999999999999</v>
      </c>
      <c r="F1106" s="705"/>
      <c r="G1106" s="672"/>
      <c r="H1106" s="673"/>
      <c r="I1106" s="673"/>
      <c r="J1106" s="673"/>
    </row>
    <row r="1107" spans="1:10" ht="12.75">
      <c r="A1107" s="668" t="s">
        <v>1711</v>
      </c>
      <c r="B1107" s="668">
        <v>1322</v>
      </c>
      <c r="C1107" s="669" t="s">
        <v>3139</v>
      </c>
      <c r="D1107" s="670" t="s">
        <v>2228</v>
      </c>
      <c r="E1107" s="695">
        <v>18</v>
      </c>
      <c r="F1107" s="705"/>
      <c r="G1107" s="672"/>
      <c r="H1107" s="673"/>
      <c r="I1107" s="673"/>
      <c r="J1107" s="673"/>
    </row>
    <row r="1108" spans="1:10" ht="12.75" customHeight="1">
      <c r="A1108" s="674"/>
      <c r="B1108" s="674"/>
      <c r="C1108" s="675" t="s">
        <v>1736</v>
      </c>
      <c r="D1108" s="676"/>
      <c r="E1108" s="677"/>
      <c r="F1108" s="678"/>
      <c r="G1108" s="679"/>
      <c r="H1108" s="680"/>
      <c r="I1108" s="681"/>
      <c r="J1108" s="681"/>
    </row>
    <row r="1109" spans="1:10" ht="12.75">
      <c r="A1109" s="668" t="s">
        <v>58</v>
      </c>
      <c r="B1109" s="668">
        <v>88315</v>
      </c>
      <c r="C1109" s="669" t="s">
        <v>743</v>
      </c>
      <c r="D1109" s="670" t="s">
        <v>1729</v>
      </c>
      <c r="E1109" s="695">
        <v>3.43</v>
      </c>
      <c r="F1109" s="705"/>
      <c r="G1109" s="672"/>
      <c r="H1109" s="673"/>
      <c r="I1109" s="673"/>
      <c r="J1109" s="673"/>
    </row>
    <row r="1110" spans="1:10" ht="12.75">
      <c r="A1110" s="668" t="s">
        <v>58</v>
      </c>
      <c r="B1110" s="668">
        <v>88251</v>
      </c>
      <c r="C1110" s="669" t="s">
        <v>744</v>
      </c>
      <c r="D1110" s="670" t="s">
        <v>1729</v>
      </c>
      <c r="E1110" s="695">
        <v>2.25</v>
      </c>
      <c r="F1110" s="705"/>
      <c r="G1110" s="672"/>
      <c r="H1110" s="673"/>
      <c r="I1110" s="673"/>
      <c r="J1110" s="673"/>
    </row>
    <row r="1111" spans="1:10" ht="25.5">
      <c r="A1111" s="668" t="s">
        <v>58</v>
      </c>
      <c r="B1111" s="668">
        <v>88629</v>
      </c>
      <c r="C1111" s="669" t="s">
        <v>3251</v>
      </c>
      <c r="D1111" s="670" t="s">
        <v>3103</v>
      </c>
      <c r="E1111" s="695">
        <v>6.3299999999999995E-2</v>
      </c>
      <c r="F1111" s="705"/>
      <c r="G1111" s="672"/>
      <c r="H1111" s="673"/>
      <c r="I1111" s="673"/>
      <c r="J1111" s="673"/>
    </row>
    <row r="1112" spans="1:10" ht="12.75">
      <c r="A1112" s="668" t="s">
        <v>58</v>
      </c>
      <c r="B1112" s="668">
        <v>88316</v>
      </c>
      <c r="C1112" s="669" t="s">
        <v>137</v>
      </c>
      <c r="D1112" s="670" t="s">
        <v>1729</v>
      </c>
      <c r="E1112" s="695">
        <v>0.85</v>
      </c>
      <c r="F1112" s="705"/>
      <c r="G1112" s="672"/>
      <c r="H1112" s="673"/>
      <c r="I1112" s="673"/>
      <c r="J1112" s="673"/>
    </row>
    <row r="1113" spans="1:10" ht="12.75">
      <c r="A1113" s="668" t="s">
        <v>58</v>
      </c>
      <c r="B1113" s="668">
        <v>88309</v>
      </c>
      <c r="C1113" s="669" t="s">
        <v>141</v>
      </c>
      <c r="D1113" s="670" t="s">
        <v>1729</v>
      </c>
      <c r="E1113" s="695">
        <v>2.15</v>
      </c>
      <c r="F1113" s="705"/>
      <c r="G1113" s="672"/>
      <c r="H1113" s="673"/>
      <c r="I1113" s="673"/>
      <c r="J1113" s="673"/>
    </row>
    <row r="1114" spans="1:10" ht="25.5">
      <c r="A1114" s="668" t="s">
        <v>58</v>
      </c>
      <c r="B1114" s="668">
        <v>102219</v>
      </c>
      <c r="C1114" s="669" t="s">
        <v>3433</v>
      </c>
      <c r="D1114" s="670" t="s">
        <v>330</v>
      </c>
      <c r="E1114" s="695">
        <v>4.7123999999999997</v>
      </c>
      <c r="F1114" s="705"/>
      <c r="G1114" s="672"/>
      <c r="H1114" s="673"/>
      <c r="I1114" s="673"/>
      <c r="J1114" s="673"/>
    </row>
    <row r="1115" spans="1:10" ht="12.75" customHeight="1">
      <c r="A1115" s="682"/>
      <c r="B1115" s="682"/>
      <c r="C1115" s="675" t="s">
        <v>1737</v>
      </c>
      <c r="D1115" s="683"/>
      <c r="E1115" s="677"/>
      <c r="F1115" s="679"/>
      <c r="G1115" s="678"/>
      <c r="H1115" s="680"/>
      <c r="I1115" s="684"/>
      <c r="J1115" s="684"/>
    </row>
    <row r="1116" spans="1:10" ht="12.75" customHeight="1">
      <c r="A1116" s="668" t="s">
        <v>1738</v>
      </c>
      <c r="B1116" s="782" t="s">
        <v>1909</v>
      </c>
      <c r="C1116" s="783"/>
      <c r="D1116" s="785"/>
      <c r="E1116" s="785"/>
      <c r="F1116" s="783"/>
      <c r="G1116" s="783"/>
      <c r="H1116" s="783"/>
      <c r="I1116" s="783"/>
      <c r="J1116" s="784"/>
    </row>
    <row r="1117" spans="1:10" ht="15" customHeight="1">
      <c r="A1117" s="689"/>
      <c r="B1117" s="689"/>
      <c r="C1117" s="690"/>
      <c r="D1117" s="667"/>
      <c r="E1117" s="667"/>
      <c r="F1117" s="689"/>
      <c r="G1117" s="689"/>
      <c r="H1117" s="689"/>
      <c r="I1117" s="689"/>
      <c r="J1117" s="689"/>
    </row>
    <row r="1118" spans="1:10" ht="12.75">
      <c r="A1118" s="347" t="s">
        <v>1392</v>
      </c>
      <c r="B1118" s="347"/>
      <c r="C1118" s="348" t="s">
        <v>1911</v>
      </c>
      <c r="D1118" s="347" t="s">
        <v>57</v>
      </c>
      <c r="E1118" s="349"/>
      <c r="F1118" s="350"/>
      <c r="G1118" s="350"/>
      <c r="H1118" s="351"/>
      <c r="I1118" s="352"/>
      <c r="J1118" s="351"/>
    </row>
    <row r="1119" spans="1:10" ht="12.75">
      <c r="A1119" s="668" t="s">
        <v>1788</v>
      </c>
      <c r="B1119" s="673" t="s">
        <v>3486</v>
      </c>
      <c r="C1119" s="669" t="s">
        <v>2020</v>
      </c>
      <c r="D1119" s="670" t="s">
        <v>57</v>
      </c>
      <c r="E1119" s="695">
        <v>1</v>
      </c>
      <c r="F1119" s="705"/>
      <c r="G1119" s="672"/>
      <c r="H1119" s="673"/>
      <c r="I1119" s="673"/>
      <c r="J1119" s="673"/>
    </row>
    <row r="1120" spans="1:10" ht="12.75" customHeight="1">
      <c r="A1120" s="674"/>
      <c r="B1120" s="674"/>
      <c r="C1120" s="675" t="s">
        <v>1736</v>
      </c>
      <c r="D1120" s="676"/>
      <c r="E1120" s="677"/>
      <c r="F1120" s="678"/>
      <c r="G1120" s="679"/>
      <c r="H1120" s="680"/>
      <c r="I1120" s="681"/>
      <c r="J1120" s="681"/>
    </row>
    <row r="1121" spans="1:10" ht="25.5">
      <c r="A1121" s="668" t="s">
        <v>58</v>
      </c>
      <c r="B1121" s="668">
        <v>88629</v>
      </c>
      <c r="C1121" s="669" t="s">
        <v>3251</v>
      </c>
      <c r="D1121" s="670" t="s">
        <v>3103</v>
      </c>
      <c r="E1121" s="695">
        <v>6.3299999999999995E-2</v>
      </c>
      <c r="F1121" s="705"/>
      <c r="G1121" s="672"/>
      <c r="H1121" s="673"/>
      <c r="I1121" s="673"/>
      <c r="J1121" s="673"/>
    </row>
    <row r="1122" spans="1:10" ht="12.75">
      <c r="A1122" s="668" t="s">
        <v>58</v>
      </c>
      <c r="B1122" s="668">
        <v>88316</v>
      </c>
      <c r="C1122" s="669" t="s">
        <v>137</v>
      </c>
      <c r="D1122" s="670" t="s">
        <v>1729</v>
      </c>
      <c r="E1122" s="695">
        <v>1.3080000000000001</v>
      </c>
      <c r="F1122" s="705"/>
      <c r="G1122" s="672"/>
      <c r="H1122" s="673"/>
      <c r="I1122" s="673"/>
      <c r="J1122" s="673"/>
    </row>
    <row r="1123" spans="1:10" ht="12.75">
      <c r="A1123" s="668" t="s">
        <v>58</v>
      </c>
      <c r="B1123" s="668">
        <v>88309</v>
      </c>
      <c r="C1123" s="669" t="s">
        <v>141</v>
      </c>
      <c r="D1123" s="670" t="s">
        <v>1729</v>
      </c>
      <c r="E1123" s="695">
        <v>1.6647000000000001</v>
      </c>
      <c r="F1123" s="705"/>
      <c r="G1123" s="672"/>
      <c r="H1123" s="673"/>
      <c r="I1123" s="673"/>
      <c r="J1123" s="673"/>
    </row>
    <row r="1124" spans="1:10" ht="12.75" customHeight="1">
      <c r="A1124" s="682"/>
      <c r="B1124" s="682"/>
      <c r="C1124" s="675" t="s">
        <v>1737</v>
      </c>
      <c r="D1124" s="683"/>
      <c r="E1124" s="677"/>
      <c r="F1124" s="679"/>
      <c r="G1124" s="678"/>
      <c r="H1124" s="680"/>
      <c r="I1124" s="684"/>
      <c r="J1124" s="684"/>
    </row>
    <row r="1125" spans="1:10" ht="12.75">
      <c r="A1125" s="668" t="s">
        <v>1738</v>
      </c>
      <c r="B1125" s="782"/>
      <c r="C1125" s="783"/>
      <c r="D1125" s="785"/>
      <c r="E1125" s="785"/>
      <c r="F1125" s="783"/>
      <c r="G1125" s="783"/>
      <c r="H1125" s="783"/>
      <c r="I1125" s="783"/>
      <c r="J1125" s="784"/>
    </row>
    <row r="1126" spans="1:10" ht="15" customHeight="1">
      <c r="A1126" s="689"/>
      <c r="B1126" s="689"/>
      <c r="C1126" s="690"/>
      <c r="D1126" s="667"/>
      <c r="E1126" s="667"/>
      <c r="F1126" s="689"/>
      <c r="G1126" s="689"/>
      <c r="H1126" s="689"/>
      <c r="I1126" s="689"/>
      <c r="J1126" s="689"/>
    </row>
    <row r="1127" spans="1:10" ht="25.5">
      <c r="A1127" s="347" t="s">
        <v>1393</v>
      </c>
      <c r="B1127" s="347"/>
      <c r="C1127" s="348" t="s">
        <v>1912</v>
      </c>
      <c r="D1127" s="347" t="s">
        <v>62</v>
      </c>
      <c r="E1127" s="349"/>
      <c r="F1127" s="350"/>
      <c r="G1127" s="350"/>
      <c r="H1127" s="351"/>
      <c r="I1127" s="352"/>
      <c r="J1127" s="351"/>
    </row>
    <row r="1128" spans="1:10" ht="12.75">
      <c r="A1128" s="668" t="s">
        <v>1711</v>
      </c>
      <c r="B1128" s="668">
        <v>21127</v>
      </c>
      <c r="C1128" s="669" t="s">
        <v>1994</v>
      </c>
      <c r="D1128" s="670" t="s">
        <v>57</v>
      </c>
      <c r="E1128" s="695">
        <v>8.9999999999999993E-3</v>
      </c>
      <c r="F1128" s="705"/>
      <c r="G1128" s="672"/>
      <c r="H1128" s="673"/>
      <c r="I1128" s="673"/>
      <c r="J1128" s="673"/>
    </row>
    <row r="1129" spans="1:10" ht="12.75">
      <c r="A1129" s="668" t="s">
        <v>1788</v>
      </c>
      <c r="B1129" s="668">
        <v>3814</v>
      </c>
      <c r="C1129" s="669" t="s">
        <v>2021</v>
      </c>
      <c r="D1129" s="670" t="s">
        <v>57</v>
      </c>
      <c r="E1129" s="695">
        <v>1</v>
      </c>
      <c r="F1129" s="705"/>
      <c r="G1129" s="672"/>
      <c r="H1129" s="673"/>
      <c r="I1129" s="673"/>
      <c r="J1129" s="673"/>
    </row>
    <row r="1130" spans="1:10" ht="12.75" customHeight="1">
      <c r="A1130" s="674"/>
      <c r="B1130" s="674"/>
      <c r="C1130" s="675" t="s">
        <v>1736</v>
      </c>
      <c r="D1130" s="676"/>
      <c r="E1130" s="677"/>
      <c r="F1130" s="678"/>
      <c r="G1130" s="679"/>
      <c r="H1130" s="680"/>
      <c r="I1130" s="681"/>
      <c r="J1130" s="681"/>
    </row>
    <row r="1131" spans="1:10" ht="12.75">
      <c r="A1131" s="668" t="s">
        <v>58</v>
      </c>
      <c r="B1131" s="668">
        <v>88264</v>
      </c>
      <c r="C1131" s="669" t="s">
        <v>145</v>
      </c>
      <c r="D1131" s="670" t="s">
        <v>1729</v>
      </c>
      <c r="E1131" s="695">
        <v>0.16</v>
      </c>
      <c r="F1131" s="705"/>
      <c r="G1131" s="672"/>
      <c r="H1131" s="673"/>
      <c r="I1131" s="673"/>
      <c r="J1131" s="673"/>
    </row>
    <row r="1132" spans="1:10" ht="12.75">
      <c r="A1132" s="668" t="s">
        <v>58</v>
      </c>
      <c r="B1132" s="668">
        <v>88247</v>
      </c>
      <c r="C1132" s="669" t="s">
        <v>146</v>
      </c>
      <c r="D1132" s="670" t="s">
        <v>1729</v>
      </c>
      <c r="E1132" s="695">
        <v>0.16</v>
      </c>
      <c r="F1132" s="705"/>
      <c r="G1132" s="672"/>
      <c r="H1132" s="673"/>
      <c r="I1132" s="673"/>
      <c r="J1132" s="673"/>
    </row>
    <row r="1133" spans="1:10" ht="12.75" customHeight="1">
      <c r="A1133" s="682"/>
      <c r="B1133" s="682"/>
      <c r="C1133" s="675" t="s">
        <v>1737</v>
      </c>
      <c r="D1133" s="683"/>
      <c r="E1133" s="677"/>
      <c r="F1133" s="679"/>
      <c r="G1133" s="678"/>
      <c r="H1133" s="680"/>
      <c r="I1133" s="684"/>
      <c r="J1133" s="684"/>
    </row>
    <row r="1134" spans="1:10" ht="12.75" customHeight="1">
      <c r="A1134" s="668" t="s">
        <v>1738</v>
      </c>
      <c r="B1134" s="782" t="s">
        <v>1913</v>
      </c>
      <c r="C1134" s="783"/>
      <c r="D1134" s="785"/>
      <c r="E1134" s="785"/>
      <c r="F1134" s="783"/>
      <c r="G1134" s="783"/>
      <c r="H1134" s="783"/>
      <c r="I1134" s="783"/>
      <c r="J1134" s="784"/>
    </row>
    <row r="1135" spans="1:10" ht="15" customHeight="1">
      <c r="A1135" s="689"/>
      <c r="B1135" s="689"/>
      <c r="C1135" s="690"/>
      <c r="D1135" s="667"/>
      <c r="E1135" s="667"/>
      <c r="F1135" s="689"/>
      <c r="G1135" s="689"/>
      <c r="H1135" s="689"/>
      <c r="I1135" s="689"/>
      <c r="J1135" s="689"/>
    </row>
    <row r="1136" spans="1:10" ht="25.5">
      <c r="A1136" s="347" t="s">
        <v>1914</v>
      </c>
      <c r="B1136" s="347"/>
      <c r="C1136" s="348" t="s">
        <v>1915</v>
      </c>
      <c r="D1136" s="347" t="s">
        <v>57</v>
      </c>
      <c r="E1136" s="349"/>
      <c r="F1136" s="350"/>
      <c r="G1136" s="350"/>
      <c r="H1136" s="351"/>
      <c r="I1136" s="352"/>
      <c r="J1136" s="351"/>
    </row>
    <row r="1137" spans="1:10" ht="25.5">
      <c r="A1137" s="668" t="s">
        <v>1711</v>
      </c>
      <c r="B1137" s="668">
        <v>11991</v>
      </c>
      <c r="C1137" s="669" t="s">
        <v>3172</v>
      </c>
      <c r="D1137" s="670" t="s">
        <v>57</v>
      </c>
      <c r="E1137" s="695">
        <v>1.2</v>
      </c>
      <c r="F1137" s="705"/>
      <c r="G1137" s="672"/>
      <c r="H1137" s="673"/>
      <c r="I1137" s="673"/>
      <c r="J1137" s="673"/>
    </row>
    <row r="1138" spans="1:10" ht="12.75" customHeight="1">
      <c r="A1138" s="674"/>
      <c r="B1138" s="674"/>
      <c r="C1138" s="675" t="s">
        <v>1736</v>
      </c>
      <c r="D1138" s="676"/>
      <c r="E1138" s="677"/>
      <c r="F1138" s="678"/>
      <c r="G1138" s="679"/>
      <c r="H1138" s="680"/>
      <c r="I1138" s="681"/>
      <c r="J1138" s="681"/>
    </row>
    <row r="1139" spans="1:10" ht="12.75">
      <c r="A1139" s="668" t="s">
        <v>58</v>
      </c>
      <c r="B1139" s="668">
        <v>88264</v>
      </c>
      <c r="C1139" s="669" t="s">
        <v>145</v>
      </c>
      <c r="D1139" s="670" t="s">
        <v>1729</v>
      </c>
      <c r="E1139" s="695">
        <v>0.38819999999999999</v>
      </c>
      <c r="F1139" s="705"/>
      <c r="G1139" s="672"/>
      <c r="H1139" s="673"/>
      <c r="I1139" s="673"/>
      <c r="J1139" s="673"/>
    </row>
    <row r="1140" spans="1:10" ht="12.75">
      <c r="A1140" s="668" t="s">
        <v>58</v>
      </c>
      <c r="B1140" s="668">
        <v>88247</v>
      </c>
      <c r="C1140" s="669" t="s">
        <v>146</v>
      </c>
      <c r="D1140" s="670" t="s">
        <v>1729</v>
      </c>
      <c r="E1140" s="695">
        <v>0.38819999999999999</v>
      </c>
      <c r="F1140" s="705"/>
      <c r="G1140" s="672"/>
      <c r="H1140" s="673"/>
      <c r="I1140" s="673"/>
      <c r="J1140" s="673"/>
    </row>
    <row r="1141" spans="1:10" ht="12.75" customHeight="1">
      <c r="A1141" s="682"/>
      <c r="B1141" s="682"/>
      <c r="C1141" s="675" t="s">
        <v>1737</v>
      </c>
      <c r="D1141" s="683"/>
      <c r="E1141" s="677"/>
      <c r="F1141" s="679"/>
      <c r="G1141" s="678"/>
      <c r="H1141" s="680"/>
      <c r="I1141" s="684"/>
      <c r="J1141" s="684"/>
    </row>
    <row r="1142" spans="1:10" ht="12.75" customHeight="1">
      <c r="A1142" s="668" t="s">
        <v>1738</v>
      </c>
      <c r="B1142" s="782" t="s">
        <v>1913</v>
      </c>
      <c r="C1142" s="783"/>
      <c r="D1142" s="785"/>
      <c r="E1142" s="785"/>
      <c r="F1142" s="783"/>
      <c r="G1142" s="783"/>
      <c r="H1142" s="783"/>
      <c r="I1142" s="783"/>
      <c r="J1142" s="784"/>
    </row>
    <row r="1143" spans="1:10" ht="12.75">
      <c r="A1143" s="668"/>
      <c r="B1143" s="693"/>
      <c r="C1143" s="693"/>
      <c r="D1143" s="786"/>
      <c r="E1143" s="786"/>
      <c r="F1143" s="693"/>
      <c r="G1143" s="693"/>
      <c r="H1143" s="693"/>
      <c r="I1143" s="693"/>
      <c r="J1143" s="693"/>
    </row>
    <row r="1144" spans="1:10" ht="25.5">
      <c r="A1144" s="347" t="s">
        <v>1407</v>
      </c>
      <c r="B1144" s="347"/>
      <c r="C1144" s="348" t="s">
        <v>1916</v>
      </c>
      <c r="D1144" s="347" t="s">
        <v>57</v>
      </c>
      <c r="E1144" s="349"/>
      <c r="F1144" s="350"/>
      <c r="G1144" s="350"/>
      <c r="H1144" s="351"/>
      <c r="I1144" s="352"/>
      <c r="J1144" s="351"/>
    </row>
    <row r="1145" spans="1:10" ht="38.25">
      <c r="A1145" s="668" t="s">
        <v>1711</v>
      </c>
      <c r="B1145" s="668">
        <v>996</v>
      </c>
      <c r="C1145" s="669" t="s">
        <v>3118</v>
      </c>
      <c r="D1145" s="670" t="s">
        <v>62</v>
      </c>
      <c r="E1145" s="695">
        <v>1.2434000000000001</v>
      </c>
      <c r="F1145" s="705"/>
      <c r="G1145" s="672"/>
      <c r="H1145" s="673"/>
      <c r="I1145" s="673"/>
      <c r="J1145" s="673"/>
    </row>
    <row r="1146" spans="1:10" ht="12.75">
      <c r="A1146" s="668" t="s">
        <v>1711</v>
      </c>
      <c r="B1146" s="668">
        <v>21127</v>
      </c>
      <c r="C1146" s="669" t="s">
        <v>1994</v>
      </c>
      <c r="D1146" s="670" t="s">
        <v>57</v>
      </c>
      <c r="E1146" s="695">
        <v>9.4000000000000004E-3</v>
      </c>
      <c r="F1146" s="705"/>
      <c r="G1146" s="672"/>
      <c r="H1146" s="673"/>
      <c r="I1146" s="673"/>
      <c r="J1146" s="673"/>
    </row>
    <row r="1147" spans="1:10" ht="12.75" customHeight="1">
      <c r="A1147" s="674"/>
      <c r="B1147" s="674"/>
      <c r="C1147" s="675" t="s">
        <v>1736</v>
      </c>
      <c r="D1147" s="676"/>
      <c r="E1147" s="677"/>
      <c r="F1147" s="678"/>
      <c r="G1147" s="679"/>
      <c r="H1147" s="680"/>
      <c r="I1147" s="681"/>
      <c r="J1147" s="681"/>
    </row>
    <row r="1148" spans="1:10" ht="12.75">
      <c r="A1148" s="668" t="s">
        <v>58</v>
      </c>
      <c r="B1148" s="668">
        <v>88264</v>
      </c>
      <c r="C1148" s="669" t="s">
        <v>145</v>
      </c>
      <c r="D1148" s="670" t="s">
        <v>1729</v>
      </c>
      <c r="E1148" s="695">
        <v>0.114</v>
      </c>
      <c r="F1148" s="705"/>
      <c r="G1148" s="672"/>
      <c r="H1148" s="673"/>
      <c r="I1148" s="673"/>
      <c r="J1148" s="673"/>
    </row>
    <row r="1149" spans="1:10" ht="12.75">
      <c r="A1149" s="668" t="s">
        <v>58</v>
      </c>
      <c r="B1149" s="668">
        <v>88247</v>
      </c>
      <c r="C1149" s="669" t="s">
        <v>146</v>
      </c>
      <c r="D1149" s="670" t="s">
        <v>1729</v>
      </c>
      <c r="E1149" s="695">
        <v>0.114</v>
      </c>
      <c r="F1149" s="705"/>
      <c r="G1149" s="672"/>
      <c r="H1149" s="673"/>
      <c r="I1149" s="673"/>
      <c r="J1149" s="673"/>
    </row>
    <row r="1150" spans="1:10" ht="12.75" customHeight="1">
      <c r="A1150" s="682"/>
      <c r="B1150" s="682"/>
      <c r="C1150" s="675" t="s">
        <v>1737</v>
      </c>
      <c r="D1150" s="683"/>
      <c r="E1150" s="677"/>
      <c r="F1150" s="679"/>
      <c r="G1150" s="678"/>
      <c r="H1150" s="680"/>
      <c r="I1150" s="684"/>
      <c r="J1150" s="684"/>
    </row>
    <row r="1151" spans="1:10" ht="12.75" customHeight="1">
      <c r="A1151" s="668" t="s">
        <v>1738</v>
      </c>
      <c r="B1151" s="782" t="s">
        <v>1917</v>
      </c>
      <c r="C1151" s="783"/>
      <c r="D1151" s="785"/>
      <c r="E1151" s="785"/>
      <c r="F1151" s="783"/>
      <c r="G1151" s="783"/>
      <c r="H1151" s="783"/>
      <c r="I1151" s="783"/>
      <c r="J1151" s="784"/>
    </row>
    <row r="1152" spans="1:10" ht="15" customHeight="1">
      <c r="A1152" s="689"/>
      <c r="B1152" s="689"/>
      <c r="C1152" s="690"/>
      <c r="D1152" s="667"/>
      <c r="E1152" s="667"/>
      <c r="F1152" s="689"/>
      <c r="G1152" s="689"/>
      <c r="H1152" s="689"/>
      <c r="I1152" s="689"/>
      <c r="J1152" s="689"/>
    </row>
    <row r="1153" spans="1:10" ht="25.5">
      <c r="A1153" s="347" t="s">
        <v>1408</v>
      </c>
      <c r="B1153" s="347"/>
      <c r="C1153" s="348" t="s">
        <v>1918</v>
      </c>
      <c r="D1153" s="347" t="s">
        <v>57</v>
      </c>
      <c r="E1153" s="349"/>
      <c r="F1153" s="350"/>
      <c r="G1153" s="350"/>
      <c r="H1153" s="351"/>
      <c r="I1153" s="352"/>
      <c r="J1153" s="351"/>
    </row>
    <row r="1154" spans="1:10" ht="38.25">
      <c r="A1154" s="668" t="s">
        <v>1711</v>
      </c>
      <c r="B1154" s="668">
        <v>1019</v>
      </c>
      <c r="C1154" s="669" t="s">
        <v>3119</v>
      </c>
      <c r="D1154" s="670" t="s">
        <v>62</v>
      </c>
      <c r="E1154" s="695">
        <v>1.2434000000000001</v>
      </c>
      <c r="F1154" s="705"/>
      <c r="G1154" s="672"/>
      <c r="H1154" s="673"/>
      <c r="I1154" s="673"/>
      <c r="J1154" s="673"/>
    </row>
    <row r="1155" spans="1:10" ht="12.75">
      <c r="A1155" s="668" t="s">
        <v>1711</v>
      </c>
      <c r="B1155" s="668">
        <v>21127</v>
      </c>
      <c r="C1155" s="669" t="s">
        <v>1994</v>
      </c>
      <c r="D1155" s="670" t="s">
        <v>57</v>
      </c>
      <c r="E1155" s="695">
        <v>9.4000000000000004E-3</v>
      </c>
      <c r="F1155" s="705"/>
      <c r="G1155" s="672"/>
      <c r="H1155" s="673"/>
      <c r="I1155" s="673"/>
      <c r="J1155" s="673"/>
    </row>
    <row r="1156" spans="1:10" ht="12.75" customHeight="1">
      <c r="A1156" s="674"/>
      <c r="B1156" s="674"/>
      <c r="C1156" s="675" t="s">
        <v>1736</v>
      </c>
      <c r="D1156" s="676"/>
      <c r="E1156" s="677"/>
      <c r="F1156" s="678"/>
      <c r="G1156" s="679"/>
      <c r="H1156" s="680"/>
      <c r="I1156" s="681"/>
      <c r="J1156" s="681"/>
    </row>
    <row r="1157" spans="1:10" ht="12.75">
      <c r="A1157" s="668" t="s">
        <v>58</v>
      </c>
      <c r="B1157" s="668">
        <v>88264</v>
      </c>
      <c r="C1157" s="669" t="s">
        <v>145</v>
      </c>
      <c r="D1157" s="670" t="s">
        <v>1729</v>
      </c>
      <c r="E1157" s="695">
        <v>0.114</v>
      </c>
      <c r="F1157" s="705"/>
      <c r="G1157" s="672"/>
      <c r="H1157" s="673"/>
      <c r="I1157" s="673"/>
      <c r="J1157" s="673"/>
    </row>
    <row r="1158" spans="1:10" ht="12.75">
      <c r="A1158" s="668" t="s">
        <v>58</v>
      </c>
      <c r="B1158" s="668">
        <v>88247</v>
      </c>
      <c r="C1158" s="669" t="s">
        <v>146</v>
      </c>
      <c r="D1158" s="670" t="s">
        <v>1729</v>
      </c>
      <c r="E1158" s="695">
        <v>0.114</v>
      </c>
      <c r="F1158" s="705"/>
      <c r="G1158" s="672"/>
      <c r="H1158" s="673"/>
      <c r="I1158" s="673"/>
      <c r="J1158" s="673"/>
    </row>
    <row r="1159" spans="1:10" ht="12.75" customHeight="1">
      <c r="A1159" s="682"/>
      <c r="B1159" s="682"/>
      <c r="C1159" s="675" t="s">
        <v>1737</v>
      </c>
      <c r="D1159" s="683"/>
      <c r="E1159" s="677"/>
      <c r="F1159" s="679"/>
      <c r="G1159" s="678"/>
      <c r="H1159" s="680"/>
      <c r="I1159" s="684"/>
      <c r="J1159" s="684"/>
    </row>
    <row r="1160" spans="1:10" ht="12.75" customHeight="1">
      <c r="A1160" s="668" t="s">
        <v>1738</v>
      </c>
      <c r="B1160" s="782" t="s">
        <v>1917</v>
      </c>
      <c r="C1160" s="783"/>
      <c r="D1160" s="785"/>
      <c r="E1160" s="785"/>
      <c r="F1160" s="783"/>
      <c r="G1160" s="783"/>
      <c r="H1160" s="783"/>
      <c r="I1160" s="783"/>
      <c r="J1160" s="784"/>
    </row>
    <row r="1161" spans="1:10" ht="15" customHeight="1">
      <c r="A1161" s="689"/>
      <c r="B1161" s="689"/>
      <c r="C1161" s="690"/>
      <c r="D1161" s="667"/>
      <c r="E1161" s="667"/>
      <c r="F1161" s="689"/>
      <c r="G1161" s="689"/>
      <c r="H1161" s="689"/>
      <c r="I1161" s="689"/>
      <c r="J1161" s="689"/>
    </row>
    <row r="1162" spans="1:10" ht="25.5">
      <c r="A1162" s="347" t="s">
        <v>1409</v>
      </c>
      <c r="B1162" s="347"/>
      <c r="C1162" s="348" t="s">
        <v>1919</v>
      </c>
      <c r="D1162" s="347" t="s">
        <v>57</v>
      </c>
      <c r="E1162" s="349"/>
      <c r="F1162" s="350"/>
      <c r="G1162" s="350"/>
      <c r="H1162" s="351"/>
      <c r="I1162" s="352"/>
      <c r="J1162" s="351"/>
    </row>
    <row r="1163" spans="1:10" ht="38.25">
      <c r="A1163" s="668" t="s">
        <v>1711</v>
      </c>
      <c r="B1163" s="668">
        <v>977</v>
      </c>
      <c r="C1163" s="669" t="s">
        <v>3120</v>
      </c>
      <c r="D1163" s="670" t="s">
        <v>62</v>
      </c>
      <c r="E1163" s="695">
        <v>1.2434000000000001</v>
      </c>
      <c r="F1163" s="705"/>
      <c r="G1163" s="672"/>
      <c r="H1163" s="673"/>
      <c r="I1163" s="673"/>
      <c r="J1163" s="673"/>
    </row>
    <row r="1164" spans="1:10" ht="12.75">
      <c r="A1164" s="668" t="s">
        <v>1711</v>
      </c>
      <c r="B1164" s="668">
        <v>21127</v>
      </c>
      <c r="C1164" s="669" t="s">
        <v>1994</v>
      </c>
      <c r="D1164" s="670" t="s">
        <v>57</v>
      </c>
      <c r="E1164" s="695">
        <v>9.4000000000000004E-3</v>
      </c>
      <c r="F1164" s="705"/>
      <c r="G1164" s="672"/>
      <c r="H1164" s="673"/>
      <c r="I1164" s="673"/>
      <c r="J1164" s="673"/>
    </row>
    <row r="1165" spans="1:10" ht="12.75" customHeight="1">
      <c r="A1165" s="674"/>
      <c r="B1165" s="674"/>
      <c r="C1165" s="675" t="s">
        <v>1736</v>
      </c>
      <c r="D1165" s="676"/>
      <c r="E1165" s="677"/>
      <c r="F1165" s="678"/>
      <c r="G1165" s="679"/>
      <c r="H1165" s="680"/>
      <c r="I1165" s="681"/>
      <c r="J1165" s="681"/>
    </row>
    <row r="1166" spans="1:10" ht="12.75">
      <c r="A1166" s="668" t="s">
        <v>58</v>
      </c>
      <c r="B1166" s="668">
        <v>88264</v>
      </c>
      <c r="C1166" s="669" t="s">
        <v>145</v>
      </c>
      <c r="D1166" s="670" t="s">
        <v>1729</v>
      </c>
      <c r="E1166" s="695">
        <v>0.114</v>
      </c>
      <c r="F1166" s="705"/>
      <c r="G1166" s="672"/>
      <c r="H1166" s="673"/>
      <c r="I1166" s="673"/>
      <c r="J1166" s="673"/>
    </row>
    <row r="1167" spans="1:10" ht="12.75">
      <c r="A1167" s="668" t="s">
        <v>58</v>
      </c>
      <c r="B1167" s="668">
        <v>88247</v>
      </c>
      <c r="C1167" s="669" t="s">
        <v>146</v>
      </c>
      <c r="D1167" s="670" t="s">
        <v>1729</v>
      </c>
      <c r="E1167" s="695">
        <v>0.114</v>
      </c>
      <c r="F1167" s="705"/>
      <c r="G1167" s="672"/>
      <c r="H1167" s="673"/>
      <c r="I1167" s="673"/>
      <c r="J1167" s="673"/>
    </row>
    <row r="1168" spans="1:10" ht="12.75" customHeight="1">
      <c r="A1168" s="682"/>
      <c r="B1168" s="682"/>
      <c r="C1168" s="675" t="s">
        <v>1737</v>
      </c>
      <c r="D1168" s="683"/>
      <c r="E1168" s="677"/>
      <c r="F1168" s="679"/>
      <c r="G1168" s="678"/>
      <c r="H1168" s="680"/>
      <c r="I1168" s="684"/>
      <c r="J1168" s="684"/>
    </row>
    <row r="1169" spans="1:10" ht="12.75" customHeight="1">
      <c r="A1169" s="668" t="s">
        <v>1738</v>
      </c>
      <c r="B1169" s="782" t="s">
        <v>1917</v>
      </c>
      <c r="C1169" s="783"/>
      <c r="D1169" s="785"/>
      <c r="E1169" s="785"/>
      <c r="F1169" s="783"/>
      <c r="G1169" s="783"/>
      <c r="H1169" s="783"/>
      <c r="I1169" s="783"/>
      <c r="J1169" s="784"/>
    </row>
    <row r="1170" spans="1:10" ht="15" customHeight="1">
      <c r="A1170" s="689"/>
      <c r="B1170" s="689"/>
      <c r="C1170" s="690"/>
      <c r="D1170" s="667"/>
      <c r="E1170" s="667"/>
      <c r="F1170" s="689"/>
      <c r="G1170" s="689"/>
      <c r="H1170" s="689"/>
      <c r="I1170" s="689"/>
      <c r="J1170" s="689"/>
    </row>
    <row r="1171" spans="1:10" ht="25.5">
      <c r="A1171" s="347" t="s">
        <v>1410</v>
      </c>
      <c r="B1171" s="347"/>
      <c r="C1171" s="348" t="s">
        <v>1920</v>
      </c>
      <c r="D1171" s="347" t="s">
        <v>57</v>
      </c>
      <c r="E1171" s="349"/>
      <c r="F1171" s="350"/>
      <c r="G1171" s="350"/>
      <c r="H1171" s="351"/>
      <c r="I1171" s="352"/>
      <c r="J1171" s="351"/>
    </row>
    <row r="1172" spans="1:10" ht="38.25">
      <c r="A1172" s="668" t="s">
        <v>1711</v>
      </c>
      <c r="B1172" s="668">
        <v>998</v>
      </c>
      <c r="C1172" s="669" t="s">
        <v>3121</v>
      </c>
      <c r="D1172" s="670" t="s">
        <v>62</v>
      </c>
      <c r="E1172" s="695">
        <v>1.2434000000000001</v>
      </c>
      <c r="F1172" s="705"/>
      <c r="G1172" s="672"/>
      <c r="H1172" s="673"/>
      <c r="I1172" s="673"/>
      <c r="J1172" s="673"/>
    </row>
    <row r="1173" spans="1:10" ht="12.75">
      <c r="A1173" s="668" t="s">
        <v>1711</v>
      </c>
      <c r="B1173" s="668">
        <v>21127</v>
      </c>
      <c r="C1173" s="669" t="s">
        <v>1994</v>
      </c>
      <c r="D1173" s="670" t="s">
        <v>57</v>
      </c>
      <c r="E1173" s="695">
        <v>9.4000000000000004E-3</v>
      </c>
      <c r="F1173" s="705"/>
      <c r="G1173" s="672"/>
      <c r="H1173" s="673"/>
      <c r="I1173" s="673"/>
      <c r="J1173" s="673"/>
    </row>
    <row r="1174" spans="1:10" ht="12.75" customHeight="1">
      <c r="A1174" s="674"/>
      <c r="B1174" s="674"/>
      <c r="C1174" s="675" t="s">
        <v>1736</v>
      </c>
      <c r="D1174" s="676"/>
      <c r="E1174" s="677"/>
      <c r="F1174" s="678"/>
      <c r="G1174" s="679"/>
      <c r="H1174" s="680"/>
      <c r="I1174" s="681"/>
      <c r="J1174" s="681"/>
    </row>
    <row r="1175" spans="1:10" ht="12.75">
      <c r="A1175" s="668" t="s">
        <v>58</v>
      </c>
      <c r="B1175" s="668">
        <v>88264</v>
      </c>
      <c r="C1175" s="669" t="s">
        <v>145</v>
      </c>
      <c r="D1175" s="670" t="s">
        <v>1729</v>
      </c>
      <c r="E1175" s="695">
        <v>0.114</v>
      </c>
      <c r="F1175" s="705"/>
      <c r="G1175" s="672"/>
      <c r="H1175" s="673"/>
      <c r="I1175" s="673"/>
      <c r="J1175" s="673"/>
    </row>
    <row r="1176" spans="1:10" ht="12.75">
      <c r="A1176" s="668" t="s">
        <v>58</v>
      </c>
      <c r="B1176" s="668">
        <v>88247</v>
      </c>
      <c r="C1176" s="669" t="s">
        <v>146</v>
      </c>
      <c r="D1176" s="670" t="s">
        <v>1729</v>
      </c>
      <c r="E1176" s="695">
        <v>0.114</v>
      </c>
      <c r="F1176" s="705"/>
      <c r="G1176" s="672"/>
      <c r="H1176" s="673"/>
      <c r="I1176" s="673"/>
      <c r="J1176" s="673"/>
    </row>
    <row r="1177" spans="1:10" ht="12.75" customHeight="1">
      <c r="A1177" s="682"/>
      <c r="B1177" s="682"/>
      <c r="C1177" s="675" t="s">
        <v>1737</v>
      </c>
      <c r="D1177" s="683"/>
      <c r="E1177" s="677"/>
      <c r="F1177" s="679"/>
      <c r="G1177" s="678"/>
      <c r="H1177" s="680"/>
      <c r="I1177" s="684"/>
      <c r="J1177" s="684"/>
    </row>
    <row r="1178" spans="1:10" ht="12.75" customHeight="1">
      <c r="A1178" s="668" t="s">
        <v>1738</v>
      </c>
      <c r="B1178" s="782" t="s">
        <v>1917</v>
      </c>
      <c r="C1178" s="783"/>
      <c r="D1178" s="785"/>
      <c r="E1178" s="785"/>
      <c r="F1178" s="783"/>
      <c r="G1178" s="783"/>
      <c r="H1178" s="783"/>
      <c r="I1178" s="783"/>
      <c r="J1178" s="784"/>
    </row>
    <row r="1179" spans="1:10" ht="15" customHeight="1">
      <c r="A1179" s="689"/>
      <c r="B1179" s="689"/>
      <c r="C1179" s="690"/>
      <c r="D1179" s="667"/>
      <c r="E1179" s="667"/>
      <c r="F1179" s="689"/>
      <c r="G1179" s="689"/>
      <c r="H1179" s="689"/>
      <c r="I1179" s="689"/>
      <c r="J1179" s="689"/>
    </row>
    <row r="1180" spans="1:10" ht="25.5">
      <c r="A1180" s="347" t="s">
        <v>1411</v>
      </c>
      <c r="B1180" s="347"/>
      <c r="C1180" s="348" t="s">
        <v>1921</v>
      </c>
      <c r="D1180" s="347" t="s">
        <v>57</v>
      </c>
      <c r="E1180" s="349"/>
      <c r="F1180" s="350"/>
      <c r="G1180" s="350"/>
      <c r="H1180" s="351"/>
      <c r="I1180" s="352"/>
      <c r="J1180" s="351"/>
    </row>
    <row r="1181" spans="1:10" ht="38.25">
      <c r="A1181" s="668" t="s">
        <v>1711</v>
      </c>
      <c r="B1181" s="668">
        <v>1017</v>
      </c>
      <c r="C1181" s="669" t="s">
        <v>3117</v>
      </c>
      <c r="D1181" s="670" t="s">
        <v>62</v>
      </c>
      <c r="E1181" s="695">
        <v>1.2434000000000001</v>
      </c>
      <c r="F1181" s="705"/>
      <c r="G1181" s="672"/>
      <c r="H1181" s="673"/>
      <c r="I1181" s="673"/>
      <c r="J1181" s="673"/>
    </row>
    <row r="1182" spans="1:10" ht="12.75">
      <c r="A1182" s="668" t="s">
        <v>1711</v>
      </c>
      <c r="B1182" s="668">
        <v>21127</v>
      </c>
      <c r="C1182" s="669" t="s">
        <v>1994</v>
      </c>
      <c r="D1182" s="670" t="s">
        <v>57</v>
      </c>
      <c r="E1182" s="695">
        <v>9.4000000000000004E-3</v>
      </c>
      <c r="F1182" s="705"/>
      <c r="G1182" s="672"/>
      <c r="H1182" s="673"/>
      <c r="I1182" s="673"/>
      <c r="J1182" s="673"/>
    </row>
    <row r="1183" spans="1:10" ht="12.75" customHeight="1">
      <c r="A1183" s="674"/>
      <c r="B1183" s="674"/>
      <c r="C1183" s="675" t="s">
        <v>1736</v>
      </c>
      <c r="D1183" s="676"/>
      <c r="E1183" s="677"/>
      <c r="F1183" s="678"/>
      <c r="G1183" s="679"/>
      <c r="H1183" s="680"/>
      <c r="I1183" s="681"/>
      <c r="J1183" s="681"/>
    </row>
    <row r="1184" spans="1:10" ht="12.75">
      <c r="A1184" s="668" t="s">
        <v>58</v>
      </c>
      <c r="B1184" s="668">
        <v>88264</v>
      </c>
      <c r="C1184" s="669" t="s">
        <v>145</v>
      </c>
      <c r="D1184" s="670" t="s">
        <v>1729</v>
      </c>
      <c r="E1184" s="695">
        <v>0.114</v>
      </c>
      <c r="F1184" s="705"/>
      <c r="G1184" s="672"/>
      <c r="H1184" s="673"/>
      <c r="I1184" s="673"/>
      <c r="J1184" s="673"/>
    </row>
    <row r="1185" spans="1:10" ht="12.75">
      <c r="A1185" s="668" t="s">
        <v>58</v>
      </c>
      <c r="B1185" s="668">
        <v>88247</v>
      </c>
      <c r="C1185" s="669" t="s">
        <v>146</v>
      </c>
      <c r="D1185" s="670" t="s">
        <v>1729</v>
      </c>
      <c r="E1185" s="695">
        <v>0.114</v>
      </c>
      <c r="F1185" s="705"/>
      <c r="G1185" s="672"/>
      <c r="H1185" s="673"/>
      <c r="I1185" s="673"/>
      <c r="J1185" s="673"/>
    </row>
    <row r="1186" spans="1:10" ht="12.75" customHeight="1">
      <c r="A1186" s="682"/>
      <c r="B1186" s="682"/>
      <c r="C1186" s="675" t="s">
        <v>1737</v>
      </c>
      <c r="D1186" s="683"/>
      <c r="E1186" s="677"/>
      <c r="F1186" s="679"/>
      <c r="G1186" s="678"/>
      <c r="H1186" s="680"/>
      <c r="I1186" s="684"/>
      <c r="J1186" s="684"/>
    </row>
    <row r="1187" spans="1:10" ht="12.75" customHeight="1">
      <c r="A1187" s="668" t="s">
        <v>1738</v>
      </c>
      <c r="B1187" s="782" t="s">
        <v>1917</v>
      </c>
      <c r="C1187" s="783"/>
      <c r="D1187" s="785"/>
      <c r="E1187" s="785"/>
      <c r="F1187" s="783"/>
      <c r="G1187" s="783"/>
      <c r="H1187" s="783"/>
      <c r="I1187" s="783"/>
      <c r="J1187" s="784"/>
    </row>
    <row r="1188" spans="1:10" ht="15" customHeight="1">
      <c r="A1188" s="689"/>
      <c r="B1188" s="689"/>
      <c r="C1188" s="690"/>
      <c r="D1188" s="667"/>
      <c r="E1188" s="667"/>
      <c r="F1188" s="689"/>
      <c r="G1188" s="689"/>
      <c r="H1188" s="689"/>
      <c r="I1188" s="689"/>
      <c r="J1188" s="689"/>
    </row>
    <row r="1189" spans="1:10" ht="25.5">
      <c r="A1189" s="347" t="s">
        <v>822</v>
      </c>
      <c r="B1189" s="347"/>
      <c r="C1189" s="348" t="s">
        <v>1923</v>
      </c>
      <c r="D1189" s="347" t="s">
        <v>57</v>
      </c>
      <c r="E1189" s="349"/>
      <c r="F1189" s="350"/>
      <c r="G1189" s="350"/>
      <c r="H1189" s="351"/>
      <c r="I1189" s="352"/>
      <c r="J1189" s="351"/>
    </row>
    <row r="1190" spans="1:10" ht="12.75">
      <c r="A1190" s="668" t="s">
        <v>58</v>
      </c>
      <c r="B1190" s="668">
        <v>88316</v>
      </c>
      <c r="C1190" s="669" t="s">
        <v>137</v>
      </c>
      <c r="D1190" s="670" t="s">
        <v>1729</v>
      </c>
      <c r="E1190" s="695">
        <v>2.1499999999999998E-2</v>
      </c>
      <c r="F1190" s="705"/>
      <c r="G1190" s="672"/>
      <c r="H1190" s="673"/>
      <c r="I1190" s="673"/>
      <c r="J1190" s="673"/>
    </row>
    <row r="1191" spans="1:10" ht="12.75">
      <c r="A1191" s="668" t="s">
        <v>58</v>
      </c>
      <c r="B1191" s="668">
        <v>88264</v>
      </c>
      <c r="C1191" s="669" t="s">
        <v>145</v>
      </c>
      <c r="D1191" s="670" t="s">
        <v>1729</v>
      </c>
      <c r="E1191" s="695">
        <v>7.6E-3</v>
      </c>
      <c r="F1191" s="705"/>
      <c r="G1191" s="672"/>
      <c r="H1191" s="673"/>
      <c r="I1191" s="673"/>
      <c r="J1191" s="673"/>
    </row>
    <row r="1192" spans="1:10" ht="38.25">
      <c r="A1192" s="668" t="s">
        <v>58</v>
      </c>
      <c r="B1192" s="668">
        <v>87807</v>
      </c>
      <c r="C1192" s="669" t="s">
        <v>3417</v>
      </c>
      <c r="D1192" s="670" t="s">
        <v>330</v>
      </c>
      <c r="E1192" s="695">
        <v>6.0000000000000001E-3</v>
      </c>
      <c r="F1192" s="705"/>
      <c r="G1192" s="672"/>
      <c r="H1192" s="673"/>
      <c r="I1192" s="673"/>
      <c r="J1192" s="673"/>
    </row>
    <row r="1193" spans="1:10" ht="25.5">
      <c r="A1193" s="668" t="s">
        <v>58</v>
      </c>
      <c r="B1193" s="668">
        <v>88497</v>
      </c>
      <c r="C1193" s="669" t="s">
        <v>3420</v>
      </c>
      <c r="D1193" s="670" t="s">
        <v>330</v>
      </c>
      <c r="E1193" s="695">
        <v>6.0000000000000001E-3</v>
      </c>
      <c r="F1193" s="705"/>
      <c r="G1193" s="672"/>
      <c r="H1193" s="673"/>
      <c r="I1193" s="673"/>
      <c r="J1193" s="673"/>
    </row>
    <row r="1194" spans="1:10" ht="12.75">
      <c r="A1194" s="682"/>
      <c r="B1194" s="682"/>
      <c r="C1194" s="675" t="s">
        <v>1737</v>
      </c>
      <c r="D1194" s="683"/>
      <c r="E1194" s="677"/>
      <c r="F1194" s="679"/>
      <c r="G1194" s="678"/>
      <c r="H1194" s="680"/>
      <c r="I1194" s="684"/>
      <c r="J1194" s="684"/>
    </row>
    <row r="1195" spans="1:10" ht="15" customHeight="1">
      <c r="A1195" s="668" t="s">
        <v>1738</v>
      </c>
      <c r="B1195" s="782" t="s">
        <v>1924</v>
      </c>
      <c r="C1195" s="783"/>
      <c r="D1195" s="785"/>
      <c r="E1195" s="785"/>
      <c r="F1195" s="783"/>
      <c r="G1195" s="783"/>
      <c r="H1195" s="783"/>
      <c r="I1195" s="783"/>
      <c r="J1195" s="784"/>
    </row>
    <row r="1196" spans="1:10" ht="15" customHeight="1">
      <c r="A1196" s="689"/>
      <c r="B1196" s="689"/>
      <c r="C1196" s="690"/>
      <c r="D1196" s="667"/>
      <c r="E1196" s="667"/>
      <c r="F1196" s="689"/>
      <c r="G1196" s="689"/>
      <c r="H1196" s="689"/>
      <c r="I1196" s="689"/>
      <c r="J1196" s="689"/>
    </row>
    <row r="1197" spans="1:10" ht="25.5">
      <c r="A1197" s="347" t="s">
        <v>824</v>
      </c>
      <c r="B1197" s="347"/>
      <c r="C1197" s="348" t="s">
        <v>1925</v>
      </c>
      <c r="D1197" s="347" t="s">
        <v>57</v>
      </c>
      <c r="E1197" s="349"/>
      <c r="F1197" s="350"/>
      <c r="G1197" s="350"/>
      <c r="H1197" s="351"/>
      <c r="I1197" s="352"/>
      <c r="J1197" s="351"/>
    </row>
    <row r="1198" spans="1:10" ht="12.75">
      <c r="A1198" s="668" t="s">
        <v>58</v>
      </c>
      <c r="B1198" s="668">
        <v>88316</v>
      </c>
      <c r="C1198" s="669" t="s">
        <v>137</v>
      </c>
      <c r="D1198" s="670" t="s">
        <v>1729</v>
      </c>
      <c r="E1198" s="695">
        <v>0.22</v>
      </c>
      <c r="F1198" s="705"/>
      <c r="G1198" s="672"/>
      <c r="H1198" s="673"/>
      <c r="I1198" s="673"/>
      <c r="J1198" s="673"/>
    </row>
    <row r="1199" spans="1:10" ht="12.75">
      <c r="A1199" s="668" t="s">
        <v>58</v>
      </c>
      <c r="B1199" s="668">
        <v>88264</v>
      </c>
      <c r="C1199" s="669" t="s">
        <v>145</v>
      </c>
      <c r="D1199" s="670" t="s">
        <v>1729</v>
      </c>
      <c r="E1199" s="695">
        <v>6.08E-2</v>
      </c>
      <c r="F1199" s="705"/>
      <c r="G1199" s="672"/>
      <c r="H1199" s="673"/>
      <c r="I1199" s="673"/>
      <c r="J1199" s="673"/>
    </row>
    <row r="1200" spans="1:10" ht="38.25">
      <c r="A1200" s="668" t="s">
        <v>58</v>
      </c>
      <c r="B1200" s="668">
        <v>87807</v>
      </c>
      <c r="C1200" s="669" t="s">
        <v>3417</v>
      </c>
      <c r="D1200" s="670" t="s">
        <v>330</v>
      </c>
      <c r="E1200" s="695">
        <v>4.7500000000000001E-2</v>
      </c>
      <c r="F1200" s="705"/>
      <c r="G1200" s="672"/>
      <c r="H1200" s="673"/>
      <c r="I1200" s="673"/>
      <c r="J1200" s="673"/>
    </row>
    <row r="1201" spans="1:10" ht="25.5">
      <c r="A1201" s="668" t="s">
        <v>58</v>
      </c>
      <c r="B1201" s="668">
        <v>88497</v>
      </c>
      <c r="C1201" s="669" t="s">
        <v>3420</v>
      </c>
      <c r="D1201" s="670" t="s">
        <v>330</v>
      </c>
      <c r="E1201" s="695">
        <v>4.7500000000000001E-2</v>
      </c>
      <c r="F1201" s="705"/>
      <c r="G1201" s="672"/>
      <c r="H1201" s="673"/>
      <c r="I1201" s="673"/>
      <c r="J1201" s="673"/>
    </row>
    <row r="1202" spans="1:10" ht="12.75">
      <c r="A1202" s="682"/>
      <c r="B1202" s="682"/>
      <c r="C1202" s="675" t="s">
        <v>1737</v>
      </c>
      <c r="D1202" s="683"/>
      <c r="E1202" s="677"/>
      <c r="F1202" s="679"/>
      <c r="G1202" s="678"/>
      <c r="H1202" s="680"/>
      <c r="I1202" s="684"/>
      <c r="J1202" s="684"/>
    </row>
    <row r="1203" spans="1:10" ht="15" customHeight="1">
      <c r="A1203" s="668" t="s">
        <v>1738</v>
      </c>
      <c r="B1203" s="782" t="s">
        <v>1926</v>
      </c>
      <c r="C1203" s="783"/>
      <c r="D1203" s="785"/>
      <c r="E1203" s="785"/>
      <c r="F1203" s="783"/>
      <c r="G1203" s="783"/>
      <c r="H1203" s="783"/>
      <c r="I1203" s="783"/>
      <c r="J1203" s="784"/>
    </row>
    <row r="1204" spans="1:10" ht="15" customHeight="1">
      <c r="A1204" s="689"/>
      <c r="B1204" s="689"/>
      <c r="C1204" s="690"/>
      <c r="D1204" s="667"/>
      <c r="E1204" s="667"/>
      <c r="F1204" s="689"/>
      <c r="G1204" s="689"/>
      <c r="H1204" s="689"/>
      <c r="I1204" s="689"/>
      <c r="J1204" s="689"/>
    </row>
    <row r="1205" spans="1:10" ht="25.5">
      <c r="A1205" s="347" t="s">
        <v>826</v>
      </c>
      <c r="B1205" s="347"/>
      <c r="C1205" s="348" t="s">
        <v>1927</v>
      </c>
      <c r="D1205" s="347" t="s">
        <v>330</v>
      </c>
      <c r="E1205" s="349"/>
      <c r="F1205" s="350"/>
      <c r="G1205" s="350"/>
      <c r="H1205" s="351"/>
      <c r="I1205" s="352"/>
      <c r="J1205" s="351"/>
    </row>
    <row r="1206" spans="1:10" ht="25.5">
      <c r="A1206" s="668" t="s">
        <v>58</v>
      </c>
      <c r="B1206" s="668">
        <v>104792</v>
      </c>
      <c r="C1206" s="669" t="s">
        <v>3278</v>
      </c>
      <c r="D1206" s="670" t="s">
        <v>62</v>
      </c>
      <c r="E1206" s="695">
        <v>3.66</v>
      </c>
      <c r="F1206" s="705"/>
      <c r="G1206" s="672"/>
      <c r="H1206" s="673"/>
      <c r="I1206" s="673"/>
      <c r="J1206" s="673"/>
    </row>
    <row r="1207" spans="1:10" ht="12.75">
      <c r="A1207" s="668" t="s">
        <v>58</v>
      </c>
      <c r="B1207" s="668">
        <v>88316</v>
      </c>
      <c r="C1207" s="669" t="s">
        <v>137</v>
      </c>
      <c r="D1207" s="670" t="s">
        <v>1729</v>
      </c>
      <c r="E1207" s="695">
        <v>0.15720000000000001</v>
      </c>
      <c r="F1207" s="705"/>
      <c r="G1207" s="672"/>
      <c r="H1207" s="673"/>
      <c r="I1207" s="673"/>
      <c r="J1207" s="673"/>
    </row>
    <row r="1208" spans="1:10" ht="12.75">
      <c r="A1208" s="668" t="s">
        <v>58</v>
      </c>
      <c r="B1208" s="668">
        <v>88264</v>
      </c>
      <c r="C1208" s="669" t="s">
        <v>145</v>
      </c>
      <c r="D1208" s="670" t="s">
        <v>1729</v>
      </c>
      <c r="E1208" s="695">
        <v>0.15720000000000001</v>
      </c>
      <c r="F1208" s="705"/>
      <c r="G1208" s="672"/>
      <c r="H1208" s="673"/>
      <c r="I1208" s="673"/>
      <c r="J1208" s="673"/>
    </row>
    <row r="1209" spans="1:10" ht="38.25">
      <c r="A1209" s="668" t="s">
        <v>58</v>
      </c>
      <c r="B1209" s="668">
        <v>87807</v>
      </c>
      <c r="C1209" s="669" t="s">
        <v>3417</v>
      </c>
      <c r="D1209" s="670" t="s">
        <v>330</v>
      </c>
      <c r="E1209" s="695">
        <v>0.25</v>
      </c>
      <c r="F1209" s="705"/>
      <c r="G1209" s="672"/>
      <c r="H1209" s="673"/>
      <c r="I1209" s="673"/>
      <c r="J1209" s="673"/>
    </row>
    <row r="1210" spans="1:10" ht="25.5">
      <c r="A1210" s="668" t="s">
        <v>58</v>
      </c>
      <c r="B1210" s="668">
        <v>88497</v>
      </c>
      <c r="C1210" s="669" t="s">
        <v>3420</v>
      </c>
      <c r="D1210" s="670" t="s">
        <v>330</v>
      </c>
      <c r="E1210" s="695">
        <v>0.25</v>
      </c>
      <c r="F1210" s="705"/>
      <c r="G1210" s="672"/>
      <c r="H1210" s="673"/>
      <c r="I1210" s="673"/>
      <c r="J1210" s="673"/>
    </row>
    <row r="1211" spans="1:10" ht="12.75">
      <c r="A1211" s="682"/>
      <c r="B1211" s="682"/>
      <c r="C1211" s="675" t="s">
        <v>1737</v>
      </c>
      <c r="D1211" s="683"/>
      <c r="E1211" s="677"/>
      <c r="F1211" s="679"/>
      <c r="G1211" s="678"/>
      <c r="H1211" s="680"/>
      <c r="I1211" s="684"/>
      <c r="J1211" s="684"/>
    </row>
    <row r="1212" spans="1:10" ht="12.75" customHeight="1">
      <c r="A1212" s="668" t="s">
        <v>1738</v>
      </c>
      <c r="B1212" s="782" t="s">
        <v>1928</v>
      </c>
      <c r="C1212" s="783"/>
      <c r="D1212" s="785"/>
      <c r="E1212" s="785"/>
      <c r="F1212" s="783"/>
      <c r="G1212" s="783"/>
      <c r="H1212" s="783"/>
      <c r="I1212" s="783"/>
      <c r="J1212" s="784"/>
    </row>
    <row r="1213" spans="1:10" ht="15" customHeight="1">
      <c r="A1213" s="689"/>
      <c r="B1213" s="689"/>
      <c r="C1213" s="690"/>
      <c r="D1213" s="667"/>
      <c r="E1213" s="667"/>
      <c r="F1213" s="689"/>
      <c r="G1213" s="689"/>
      <c r="H1213" s="689"/>
      <c r="I1213" s="689"/>
      <c r="J1213" s="689"/>
    </row>
    <row r="1214" spans="1:10" ht="12.75">
      <c r="A1214" s="347" t="s">
        <v>1397</v>
      </c>
      <c r="B1214" s="347"/>
      <c r="C1214" s="348" t="s">
        <v>1929</v>
      </c>
      <c r="D1214" s="347" t="s">
        <v>57</v>
      </c>
      <c r="E1214" s="349"/>
      <c r="F1214" s="350"/>
      <c r="G1214" s="350"/>
      <c r="H1214" s="351"/>
      <c r="I1214" s="352"/>
      <c r="J1214" s="351"/>
    </row>
    <row r="1215" spans="1:10" ht="12.75">
      <c r="A1215" s="668" t="s">
        <v>1711</v>
      </c>
      <c r="B1215" s="668">
        <v>7164</v>
      </c>
      <c r="C1215" s="669" t="s">
        <v>3234</v>
      </c>
      <c r="D1215" s="670" t="s">
        <v>330</v>
      </c>
      <c r="E1215" s="695">
        <v>1.1000000000000001</v>
      </c>
      <c r="F1215" s="705"/>
      <c r="G1215" s="672"/>
      <c r="H1215" s="673"/>
      <c r="I1215" s="673"/>
      <c r="J1215" s="673"/>
    </row>
    <row r="1216" spans="1:10" ht="25.5">
      <c r="A1216" s="668" t="s">
        <v>1711</v>
      </c>
      <c r="B1216" s="668">
        <v>591</v>
      </c>
      <c r="C1216" s="669" t="s">
        <v>3136</v>
      </c>
      <c r="D1216" s="670" t="s">
        <v>2228</v>
      </c>
      <c r="E1216" s="695">
        <v>2.8544021739130434</v>
      </c>
      <c r="F1216" s="705"/>
      <c r="G1216" s="672"/>
      <c r="H1216" s="673"/>
      <c r="I1216" s="673"/>
      <c r="J1216" s="673"/>
    </row>
    <row r="1217" spans="1:10" ht="12.75">
      <c r="A1217" s="668" t="s">
        <v>1711</v>
      </c>
      <c r="B1217" s="668">
        <v>34360</v>
      </c>
      <c r="C1217" s="669" t="s">
        <v>3201</v>
      </c>
      <c r="D1217" s="670" t="s">
        <v>2228</v>
      </c>
      <c r="E1217" s="695">
        <v>0.43243243243243246</v>
      </c>
      <c r="F1217" s="705"/>
      <c r="G1217" s="672"/>
      <c r="H1217" s="673"/>
      <c r="I1217" s="673"/>
      <c r="J1217" s="673"/>
    </row>
    <row r="1218" spans="1:10" ht="38.25">
      <c r="A1218" s="668" t="s">
        <v>1711</v>
      </c>
      <c r="B1218" s="668">
        <v>43586</v>
      </c>
      <c r="C1218" s="669" t="s">
        <v>3166</v>
      </c>
      <c r="D1218" s="670" t="s">
        <v>57</v>
      </c>
      <c r="E1218" s="695">
        <v>0.54347826086956519</v>
      </c>
      <c r="F1218" s="705"/>
      <c r="G1218" s="672"/>
      <c r="H1218" s="673"/>
      <c r="I1218" s="673"/>
      <c r="J1218" s="673"/>
    </row>
    <row r="1219" spans="1:10" ht="25.5">
      <c r="A1219" s="668" t="s">
        <v>1711</v>
      </c>
      <c r="B1219" s="668">
        <v>7568</v>
      </c>
      <c r="C1219" s="669" t="s">
        <v>3112</v>
      </c>
      <c r="D1219" s="670" t="s">
        <v>57</v>
      </c>
      <c r="E1219" s="695">
        <v>4.7826086956521738</v>
      </c>
      <c r="F1219" s="705"/>
      <c r="G1219" s="672"/>
      <c r="H1219" s="673"/>
      <c r="I1219" s="673"/>
      <c r="J1219" s="673"/>
    </row>
    <row r="1220" spans="1:10" ht="25.5">
      <c r="A1220" s="668" t="s">
        <v>1711</v>
      </c>
      <c r="B1220" s="668">
        <v>142</v>
      </c>
      <c r="C1220" s="669" t="s">
        <v>3224</v>
      </c>
      <c r="D1220" s="670" t="s">
        <v>3225</v>
      </c>
      <c r="E1220" s="695">
        <v>0.8766304347826086</v>
      </c>
      <c r="F1220" s="705"/>
      <c r="G1220" s="672"/>
      <c r="H1220" s="673"/>
      <c r="I1220" s="673"/>
      <c r="J1220" s="673"/>
    </row>
    <row r="1221" spans="1:10" ht="12.75">
      <c r="A1221" s="674"/>
      <c r="B1221" s="674"/>
      <c r="C1221" s="675" t="s">
        <v>1736</v>
      </c>
      <c r="D1221" s="676"/>
      <c r="E1221" s="677"/>
      <c r="F1221" s="678"/>
      <c r="G1221" s="679"/>
      <c r="H1221" s="680"/>
      <c r="I1221" s="681"/>
      <c r="J1221" s="681"/>
    </row>
    <row r="1222" spans="1:10" ht="12.75">
      <c r="A1222" s="668" t="s">
        <v>58</v>
      </c>
      <c r="B1222" s="668">
        <v>88316</v>
      </c>
      <c r="C1222" s="669" t="s">
        <v>137</v>
      </c>
      <c r="D1222" s="670" t="s">
        <v>1729</v>
      </c>
      <c r="E1222" s="695">
        <v>0.92</v>
      </c>
      <c r="F1222" s="705"/>
      <c r="G1222" s="672"/>
      <c r="H1222" s="673"/>
      <c r="I1222" s="673"/>
      <c r="J1222" s="673"/>
    </row>
    <row r="1223" spans="1:10" ht="12.75">
      <c r="A1223" s="668" t="s">
        <v>58</v>
      </c>
      <c r="B1223" s="668">
        <v>88309</v>
      </c>
      <c r="C1223" s="669" t="s">
        <v>141</v>
      </c>
      <c r="D1223" s="670" t="s">
        <v>1729</v>
      </c>
      <c r="E1223" s="695">
        <v>1.8380000000000001</v>
      </c>
      <c r="F1223" s="705"/>
      <c r="G1223" s="672"/>
      <c r="H1223" s="673"/>
      <c r="I1223" s="673"/>
      <c r="J1223" s="673"/>
    </row>
    <row r="1224" spans="1:10" ht="38.25">
      <c r="A1224" s="668" t="s">
        <v>58</v>
      </c>
      <c r="B1224" s="668">
        <v>100758</v>
      </c>
      <c r="C1224" s="669" t="s">
        <v>3437</v>
      </c>
      <c r="D1224" s="670" t="s">
        <v>330</v>
      </c>
      <c r="E1224" s="695">
        <v>1.1000000000000001</v>
      </c>
      <c r="F1224" s="705"/>
      <c r="G1224" s="672"/>
      <c r="H1224" s="673"/>
      <c r="I1224" s="673"/>
      <c r="J1224" s="673"/>
    </row>
    <row r="1225" spans="1:10" ht="12.75">
      <c r="A1225" s="682"/>
      <c r="B1225" s="682"/>
      <c r="C1225" s="675" t="s">
        <v>1737</v>
      </c>
      <c r="D1225" s="683"/>
      <c r="E1225" s="677"/>
      <c r="F1225" s="679"/>
      <c r="G1225" s="678"/>
      <c r="H1225" s="680"/>
      <c r="I1225" s="684"/>
      <c r="J1225" s="684"/>
    </row>
    <row r="1226" spans="1:10" ht="15" customHeight="1">
      <c r="A1226" s="668" t="s">
        <v>1738</v>
      </c>
      <c r="B1226" s="782" t="s">
        <v>1930</v>
      </c>
      <c r="C1226" s="783"/>
      <c r="D1226" s="785"/>
      <c r="E1226" s="785"/>
      <c r="F1226" s="783"/>
      <c r="G1226" s="783"/>
      <c r="H1226" s="783"/>
      <c r="I1226" s="783"/>
      <c r="J1226" s="784"/>
    </row>
    <row r="1227" spans="1:10" ht="15" customHeight="1">
      <c r="A1227" s="689"/>
      <c r="B1227" s="689"/>
      <c r="C1227" s="690"/>
      <c r="D1227" s="667"/>
      <c r="E1227" s="667"/>
      <c r="F1227" s="689"/>
      <c r="G1227" s="689"/>
      <c r="H1227" s="689"/>
      <c r="I1227" s="689"/>
      <c r="J1227" s="689"/>
    </row>
    <row r="1228" spans="1:10" ht="25.5">
      <c r="A1228" s="347" t="s">
        <v>806</v>
      </c>
      <c r="B1228" s="347"/>
      <c r="C1228" s="348" t="s">
        <v>1931</v>
      </c>
      <c r="D1228" s="347" t="s">
        <v>57</v>
      </c>
      <c r="E1228" s="349"/>
      <c r="F1228" s="350"/>
      <c r="G1228" s="350"/>
      <c r="H1228" s="351"/>
      <c r="I1228" s="352"/>
      <c r="J1228" s="351"/>
    </row>
    <row r="1229" spans="1:10" ht="25.5">
      <c r="A1229" s="668" t="s">
        <v>1711</v>
      </c>
      <c r="B1229" s="668">
        <v>9839</v>
      </c>
      <c r="C1229" s="669" t="s">
        <v>3245</v>
      </c>
      <c r="D1229" s="670" t="s">
        <v>62</v>
      </c>
      <c r="E1229" s="695">
        <v>0.8</v>
      </c>
      <c r="F1229" s="705"/>
      <c r="G1229" s="672"/>
      <c r="H1229" s="673"/>
      <c r="I1229" s="673"/>
      <c r="J1229" s="673"/>
    </row>
    <row r="1230" spans="1:10" ht="12.75">
      <c r="A1230" s="668" t="s">
        <v>1711</v>
      </c>
      <c r="B1230" s="668">
        <v>20150</v>
      </c>
      <c r="C1230" s="669" t="s">
        <v>3176</v>
      </c>
      <c r="D1230" s="670" t="s">
        <v>57</v>
      </c>
      <c r="E1230" s="695">
        <v>2</v>
      </c>
      <c r="F1230" s="705"/>
      <c r="G1230" s="672"/>
      <c r="H1230" s="673"/>
      <c r="I1230" s="673"/>
      <c r="J1230" s="673"/>
    </row>
    <row r="1231" spans="1:10" ht="12.75">
      <c r="A1231" s="668" t="s">
        <v>1711</v>
      </c>
      <c r="B1231" s="668">
        <v>38383</v>
      </c>
      <c r="C1231" s="669" t="s">
        <v>3181</v>
      </c>
      <c r="D1231" s="670" t="s">
        <v>57</v>
      </c>
      <c r="E1231" s="695">
        <v>8.5000000000000006E-3</v>
      </c>
      <c r="F1231" s="705"/>
      <c r="G1231" s="672"/>
      <c r="H1231" s="673"/>
      <c r="I1231" s="673"/>
      <c r="J1231" s="673"/>
    </row>
    <row r="1232" spans="1:10" ht="12.75">
      <c r="A1232" s="674"/>
      <c r="B1232" s="674"/>
      <c r="C1232" s="675" t="s">
        <v>1736</v>
      </c>
      <c r="D1232" s="676"/>
      <c r="E1232" s="677"/>
      <c r="F1232" s="678"/>
      <c r="G1232" s="679"/>
      <c r="H1232" s="680"/>
      <c r="I1232" s="681"/>
      <c r="J1232" s="681"/>
    </row>
    <row r="1233" spans="1:10" ht="12.75">
      <c r="A1233" s="668" t="s">
        <v>58</v>
      </c>
      <c r="B1233" s="668">
        <v>88267</v>
      </c>
      <c r="C1233" s="669" t="s">
        <v>143</v>
      </c>
      <c r="D1233" s="670" t="s">
        <v>1729</v>
      </c>
      <c r="E1233" s="695">
        <v>0.12192000000000001</v>
      </c>
      <c r="F1233" s="705"/>
      <c r="G1233" s="672"/>
      <c r="H1233" s="673"/>
      <c r="I1233" s="673"/>
      <c r="J1233" s="673"/>
    </row>
    <row r="1234" spans="1:10" ht="25.5">
      <c r="A1234" s="668" t="s">
        <v>58</v>
      </c>
      <c r="B1234" s="668">
        <v>88248</v>
      </c>
      <c r="C1234" s="669" t="s">
        <v>144</v>
      </c>
      <c r="D1234" s="670" t="s">
        <v>1729</v>
      </c>
      <c r="E1234" s="695">
        <v>0.12192000000000001</v>
      </c>
      <c r="F1234" s="705"/>
      <c r="G1234" s="672"/>
      <c r="H1234" s="673"/>
      <c r="I1234" s="673"/>
      <c r="J1234" s="673"/>
    </row>
    <row r="1235" spans="1:10" ht="12.75">
      <c r="A1235" s="682"/>
      <c r="B1235" s="682"/>
      <c r="C1235" s="675" t="s">
        <v>1737</v>
      </c>
      <c r="D1235" s="683"/>
      <c r="E1235" s="677"/>
      <c r="F1235" s="679"/>
      <c r="G1235" s="678"/>
      <c r="H1235" s="680"/>
      <c r="I1235" s="684"/>
      <c r="J1235" s="684"/>
    </row>
    <row r="1236" spans="1:10" ht="15" customHeight="1">
      <c r="A1236" s="668" t="s">
        <v>1738</v>
      </c>
      <c r="B1236" s="782" t="s">
        <v>1932</v>
      </c>
      <c r="C1236" s="783"/>
      <c r="D1236" s="785"/>
      <c r="E1236" s="785"/>
      <c r="F1236" s="783"/>
      <c r="G1236" s="783"/>
      <c r="H1236" s="783"/>
      <c r="I1236" s="783"/>
      <c r="J1236" s="784"/>
    </row>
    <row r="1237" spans="1:10" ht="15" customHeight="1">
      <c r="A1237" s="689"/>
      <c r="B1237" s="689"/>
      <c r="C1237" s="690"/>
      <c r="D1237" s="667"/>
      <c r="E1237" s="667"/>
      <c r="F1237" s="689"/>
      <c r="G1237" s="689"/>
      <c r="H1237" s="689"/>
      <c r="I1237" s="689"/>
      <c r="J1237" s="689"/>
    </row>
    <row r="1238" spans="1:10" ht="25.5">
      <c r="A1238" s="347" t="s">
        <v>809</v>
      </c>
      <c r="B1238" s="347"/>
      <c r="C1238" s="348" t="s">
        <v>1933</v>
      </c>
      <c r="D1238" s="347" t="s">
        <v>57</v>
      </c>
      <c r="E1238" s="349"/>
      <c r="F1238" s="350"/>
      <c r="G1238" s="350"/>
      <c r="H1238" s="351"/>
      <c r="I1238" s="352"/>
      <c r="J1238" s="351"/>
    </row>
    <row r="1239" spans="1:10" ht="25.5">
      <c r="A1239" s="668" t="s">
        <v>1711</v>
      </c>
      <c r="B1239" s="668">
        <v>9841</v>
      </c>
      <c r="C1239" s="669" t="s">
        <v>3243</v>
      </c>
      <c r="D1239" s="670" t="s">
        <v>62</v>
      </c>
      <c r="E1239" s="695">
        <v>0.8</v>
      </c>
      <c r="F1239" s="705"/>
      <c r="G1239" s="672"/>
      <c r="H1239" s="673"/>
      <c r="I1239" s="673"/>
      <c r="J1239" s="673"/>
    </row>
    <row r="1240" spans="1:10" ht="12.75">
      <c r="A1240" s="668" t="s">
        <v>1711</v>
      </c>
      <c r="B1240" s="668">
        <v>20151</v>
      </c>
      <c r="C1240" s="669" t="s">
        <v>3174</v>
      </c>
      <c r="D1240" s="670" t="s">
        <v>57</v>
      </c>
      <c r="E1240" s="695">
        <v>2</v>
      </c>
      <c r="F1240" s="705"/>
      <c r="G1240" s="672"/>
      <c r="H1240" s="673"/>
      <c r="I1240" s="673"/>
      <c r="J1240" s="673"/>
    </row>
    <row r="1241" spans="1:10" ht="12.75">
      <c r="A1241" s="668" t="s">
        <v>1711</v>
      </c>
      <c r="B1241" s="668">
        <v>38383</v>
      </c>
      <c r="C1241" s="669" t="s">
        <v>3181</v>
      </c>
      <c r="D1241" s="670" t="s">
        <v>57</v>
      </c>
      <c r="E1241" s="695">
        <v>8.5000000000000006E-3</v>
      </c>
      <c r="F1241" s="705"/>
      <c r="G1241" s="672"/>
      <c r="H1241" s="673"/>
      <c r="I1241" s="673"/>
      <c r="J1241" s="673"/>
    </row>
    <row r="1242" spans="1:10" ht="12.75">
      <c r="A1242" s="674"/>
      <c r="B1242" s="674"/>
      <c r="C1242" s="675" t="s">
        <v>1736</v>
      </c>
      <c r="D1242" s="676"/>
      <c r="E1242" s="677"/>
      <c r="F1242" s="678"/>
      <c r="G1242" s="679"/>
      <c r="H1242" s="680"/>
      <c r="I1242" s="681"/>
      <c r="J1242" s="681"/>
    </row>
    <row r="1243" spans="1:10" ht="12.75">
      <c r="A1243" s="668" t="s">
        <v>58</v>
      </c>
      <c r="B1243" s="668">
        <v>88267</v>
      </c>
      <c r="C1243" s="669" t="s">
        <v>143</v>
      </c>
      <c r="D1243" s="670" t="s">
        <v>1729</v>
      </c>
      <c r="E1243" s="695">
        <v>0.12192000000000001</v>
      </c>
      <c r="F1243" s="705"/>
      <c r="G1243" s="672"/>
      <c r="H1243" s="673"/>
      <c r="I1243" s="673"/>
      <c r="J1243" s="673"/>
    </row>
    <row r="1244" spans="1:10" ht="25.5">
      <c r="A1244" s="668" t="s">
        <v>58</v>
      </c>
      <c r="B1244" s="668">
        <v>88248</v>
      </c>
      <c r="C1244" s="669" t="s">
        <v>144</v>
      </c>
      <c r="D1244" s="670" t="s">
        <v>1729</v>
      </c>
      <c r="E1244" s="695">
        <v>0.12192000000000001</v>
      </c>
      <c r="F1244" s="705"/>
      <c r="G1244" s="672"/>
      <c r="H1244" s="673"/>
      <c r="I1244" s="673"/>
      <c r="J1244" s="673"/>
    </row>
    <row r="1245" spans="1:10" ht="12.75">
      <c r="A1245" s="682"/>
      <c r="B1245" s="682"/>
      <c r="C1245" s="675" t="s">
        <v>1737</v>
      </c>
      <c r="D1245" s="683"/>
      <c r="E1245" s="677"/>
      <c r="F1245" s="679"/>
      <c r="G1245" s="678"/>
      <c r="H1245" s="680"/>
      <c r="I1245" s="684"/>
      <c r="J1245" s="684"/>
    </row>
    <row r="1246" spans="1:10" ht="15" customHeight="1">
      <c r="A1246" s="668" t="s">
        <v>1738</v>
      </c>
      <c r="B1246" s="782" t="s">
        <v>1932</v>
      </c>
      <c r="C1246" s="783"/>
      <c r="D1246" s="785"/>
      <c r="E1246" s="785"/>
      <c r="F1246" s="783"/>
      <c r="G1246" s="783"/>
      <c r="H1246" s="783"/>
      <c r="I1246" s="783"/>
      <c r="J1246" s="784"/>
    </row>
    <row r="1247" spans="1:10" ht="15" customHeight="1">
      <c r="A1247" s="689"/>
      <c r="B1247" s="689"/>
      <c r="C1247" s="690"/>
      <c r="D1247" s="667"/>
      <c r="E1247" s="667"/>
      <c r="F1247" s="689"/>
      <c r="G1247" s="689"/>
      <c r="H1247" s="689"/>
      <c r="I1247" s="689"/>
      <c r="J1247" s="689"/>
    </row>
    <row r="1248" spans="1:10" ht="25.5">
      <c r="A1248" s="347" t="s">
        <v>811</v>
      </c>
      <c r="B1248" s="347"/>
      <c r="C1248" s="348" t="s">
        <v>1934</v>
      </c>
      <c r="D1248" s="347" t="s">
        <v>57</v>
      </c>
      <c r="E1248" s="349"/>
      <c r="F1248" s="350"/>
      <c r="G1248" s="350"/>
      <c r="H1248" s="351"/>
      <c r="I1248" s="352"/>
      <c r="J1248" s="351"/>
    </row>
    <row r="1249" spans="1:10" ht="25.5">
      <c r="A1249" s="668" t="s">
        <v>1711</v>
      </c>
      <c r="B1249" s="668">
        <v>9840</v>
      </c>
      <c r="C1249" s="669" t="s">
        <v>3244</v>
      </c>
      <c r="D1249" s="670" t="s">
        <v>62</v>
      </c>
      <c r="E1249" s="695">
        <v>0.8</v>
      </c>
      <c r="F1249" s="705"/>
      <c r="G1249" s="672"/>
      <c r="H1249" s="673"/>
      <c r="I1249" s="673"/>
      <c r="J1249" s="673"/>
    </row>
    <row r="1250" spans="1:10" ht="12.75">
      <c r="A1250" s="668" t="s">
        <v>1711</v>
      </c>
      <c r="B1250" s="668">
        <v>20152</v>
      </c>
      <c r="C1250" s="669" t="s">
        <v>3175</v>
      </c>
      <c r="D1250" s="670" t="s">
        <v>57</v>
      </c>
      <c r="E1250" s="695">
        <v>2</v>
      </c>
      <c r="F1250" s="705"/>
      <c r="G1250" s="672"/>
      <c r="H1250" s="673"/>
      <c r="I1250" s="673"/>
      <c r="J1250" s="673"/>
    </row>
    <row r="1251" spans="1:10" ht="12.75">
      <c r="A1251" s="668" t="s">
        <v>1711</v>
      </c>
      <c r="B1251" s="668">
        <v>38383</v>
      </c>
      <c r="C1251" s="669" t="s">
        <v>3181</v>
      </c>
      <c r="D1251" s="670" t="s">
        <v>57</v>
      </c>
      <c r="E1251" s="695">
        <v>8.5000000000000006E-3</v>
      </c>
      <c r="F1251" s="705"/>
      <c r="G1251" s="672"/>
      <c r="H1251" s="673"/>
      <c r="I1251" s="673"/>
      <c r="J1251" s="673"/>
    </row>
    <row r="1252" spans="1:10" ht="12.75">
      <c r="A1252" s="674"/>
      <c r="B1252" s="674"/>
      <c r="C1252" s="675" t="s">
        <v>1736</v>
      </c>
      <c r="D1252" s="676"/>
      <c r="E1252" s="677"/>
      <c r="F1252" s="678"/>
      <c r="G1252" s="679"/>
      <c r="H1252" s="680"/>
      <c r="I1252" s="681"/>
      <c r="J1252" s="681"/>
    </row>
    <row r="1253" spans="1:10" ht="12.75">
      <c r="A1253" s="668" t="s">
        <v>58</v>
      </c>
      <c r="B1253" s="668">
        <v>88267</v>
      </c>
      <c r="C1253" s="669" t="s">
        <v>143</v>
      </c>
      <c r="D1253" s="670" t="s">
        <v>1729</v>
      </c>
      <c r="E1253" s="695">
        <v>0.12192000000000001</v>
      </c>
      <c r="F1253" s="705"/>
      <c r="G1253" s="672"/>
      <c r="H1253" s="673"/>
      <c r="I1253" s="673"/>
      <c r="J1253" s="673"/>
    </row>
    <row r="1254" spans="1:10" ht="25.5">
      <c r="A1254" s="668" t="s">
        <v>58</v>
      </c>
      <c r="B1254" s="668">
        <v>88248</v>
      </c>
      <c r="C1254" s="669" t="s">
        <v>144</v>
      </c>
      <c r="D1254" s="670" t="s">
        <v>1729</v>
      </c>
      <c r="E1254" s="695">
        <v>0.12192000000000001</v>
      </c>
      <c r="F1254" s="705"/>
      <c r="G1254" s="672"/>
      <c r="H1254" s="673"/>
      <c r="I1254" s="673"/>
      <c r="J1254" s="673"/>
    </row>
    <row r="1255" spans="1:10" ht="12.75">
      <c r="A1255" s="682"/>
      <c r="B1255" s="682"/>
      <c r="C1255" s="675" t="s">
        <v>1737</v>
      </c>
      <c r="D1255" s="683"/>
      <c r="E1255" s="677"/>
      <c r="F1255" s="679"/>
      <c r="G1255" s="678"/>
      <c r="H1255" s="680"/>
      <c r="I1255" s="684"/>
      <c r="J1255" s="684"/>
    </row>
    <row r="1256" spans="1:10" ht="15" customHeight="1">
      <c r="A1256" s="668" t="s">
        <v>1738</v>
      </c>
      <c r="B1256" s="782" t="s">
        <v>1932</v>
      </c>
      <c r="C1256" s="783"/>
      <c r="D1256" s="785"/>
      <c r="E1256" s="785"/>
      <c r="F1256" s="783"/>
      <c r="G1256" s="783"/>
      <c r="H1256" s="783"/>
      <c r="I1256" s="783"/>
      <c r="J1256" s="784"/>
    </row>
    <row r="1257" spans="1:10" ht="15" customHeight="1">
      <c r="A1257" s="689"/>
      <c r="B1257" s="689"/>
      <c r="C1257" s="690"/>
      <c r="D1257" s="667"/>
      <c r="E1257" s="667"/>
      <c r="F1257" s="689"/>
      <c r="G1257" s="689"/>
      <c r="H1257" s="689"/>
      <c r="I1257" s="689"/>
      <c r="J1257" s="689"/>
    </row>
    <row r="1258" spans="1:10" ht="38.25">
      <c r="A1258" s="347" t="s">
        <v>505</v>
      </c>
      <c r="B1258" s="347"/>
      <c r="C1258" s="348" t="s">
        <v>1935</v>
      </c>
      <c r="D1258" s="347" t="s">
        <v>330</v>
      </c>
      <c r="E1258" s="349"/>
      <c r="F1258" s="350"/>
      <c r="G1258" s="350"/>
      <c r="H1258" s="351"/>
      <c r="I1258" s="352"/>
      <c r="J1258" s="351"/>
    </row>
    <row r="1259" spans="1:10" ht="12.75">
      <c r="A1259" s="668" t="s">
        <v>1711</v>
      </c>
      <c r="B1259" s="668">
        <v>7350</v>
      </c>
      <c r="C1259" s="669" t="s">
        <v>3240</v>
      </c>
      <c r="D1259" s="670" t="s">
        <v>3102</v>
      </c>
      <c r="E1259" s="695">
        <v>0.32569999999999999</v>
      </c>
      <c r="F1259" s="705"/>
      <c r="G1259" s="672"/>
      <c r="H1259" s="673"/>
      <c r="I1259" s="673"/>
      <c r="J1259" s="673"/>
    </row>
    <row r="1260" spans="1:10" ht="38.25">
      <c r="A1260" s="668" t="s">
        <v>1711</v>
      </c>
      <c r="B1260" s="668">
        <v>7173</v>
      </c>
      <c r="C1260" s="669" t="s">
        <v>3235</v>
      </c>
      <c r="D1260" s="670" t="s">
        <v>3199</v>
      </c>
      <c r="E1260" s="695">
        <v>2.75E-2</v>
      </c>
      <c r="F1260" s="705"/>
      <c r="G1260" s="672"/>
      <c r="H1260" s="673"/>
      <c r="I1260" s="673"/>
      <c r="J1260" s="673"/>
    </row>
    <row r="1261" spans="1:10" ht="25.5">
      <c r="A1261" s="668" t="s">
        <v>1711</v>
      </c>
      <c r="B1261" s="668">
        <v>4315</v>
      </c>
      <c r="C1261" s="669" t="s">
        <v>3170</v>
      </c>
      <c r="D1261" s="670" t="s">
        <v>57</v>
      </c>
      <c r="E1261" s="695">
        <v>20</v>
      </c>
      <c r="F1261" s="705"/>
      <c r="G1261" s="672"/>
      <c r="H1261" s="673"/>
      <c r="I1261" s="673"/>
      <c r="J1261" s="673"/>
    </row>
    <row r="1262" spans="1:10" ht="12.75" customHeight="1">
      <c r="A1262" s="674"/>
      <c r="B1262" s="674"/>
      <c r="C1262" s="675" t="s">
        <v>1736</v>
      </c>
      <c r="D1262" s="676"/>
      <c r="E1262" s="677"/>
      <c r="F1262" s="678"/>
      <c r="G1262" s="679"/>
      <c r="H1262" s="680"/>
      <c r="I1262" s="681"/>
      <c r="J1262" s="681"/>
    </row>
    <row r="1263" spans="1:10" ht="12.75">
      <c r="A1263" s="668" t="s">
        <v>58</v>
      </c>
      <c r="B1263" s="668">
        <v>88310</v>
      </c>
      <c r="C1263" s="669" t="s">
        <v>140</v>
      </c>
      <c r="D1263" s="670" t="s">
        <v>1729</v>
      </c>
      <c r="E1263" s="695">
        <v>0.45290000000000002</v>
      </c>
      <c r="F1263" s="705"/>
      <c r="G1263" s="672"/>
      <c r="H1263" s="673"/>
      <c r="I1263" s="673"/>
      <c r="J1263" s="673"/>
    </row>
    <row r="1264" spans="1:10" ht="12.75">
      <c r="A1264" s="668" t="s">
        <v>58</v>
      </c>
      <c r="B1264" s="668">
        <v>88323</v>
      </c>
      <c r="C1264" s="669" t="s">
        <v>310</v>
      </c>
      <c r="D1264" s="670" t="s">
        <v>1729</v>
      </c>
      <c r="E1264" s="695">
        <v>0.13300000000000001</v>
      </c>
      <c r="F1264" s="705"/>
      <c r="G1264" s="672"/>
      <c r="H1264" s="673"/>
      <c r="I1264" s="673"/>
      <c r="J1264" s="673"/>
    </row>
    <row r="1265" spans="1:10" ht="12.75">
      <c r="A1265" s="668" t="s">
        <v>58</v>
      </c>
      <c r="B1265" s="668">
        <v>88316</v>
      </c>
      <c r="C1265" s="669" t="s">
        <v>137</v>
      </c>
      <c r="D1265" s="670" t="s">
        <v>1729</v>
      </c>
      <c r="E1265" s="695">
        <v>0.39900000000000002</v>
      </c>
      <c r="F1265" s="705"/>
      <c r="G1265" s="672"/>
      <c r="H1265" s="673"/>
      <c r="I1265" s="673"/>
      <c r="J1265" s="673"/>
    </row>
    <row r="1266" spans="1:10" ht="25.5">
      <c r="A1266" s="668" t="s">
        <v>58</v>
      </c>
      <c r="B1266" s="668">
        <v>93282</v>
      </c>
      <c r="C1266" s="669" t="s">
        <v>3269</v>
      </c>
      <c r="D1266" s="670" t="s">
        <v>3266</v>
      </c>
      <c r="E1266" s="695">
        <v>5.16E-2</v>
      </c>
      <c r="F1266" s="705"/>
      <c r="G1266" s="672"/>
      <c r="H1266" s="673"/>
      <c r="I1266" s="673"/>
      <c r="J1266" s="673"/>
    </row>
    <row r="1267" spans="1:10" ht="25.5">
      <c r="A1267" s="668" t="s">
        <v>58</v>
      </c>
      <c r="B1267" s="668">
        <v>93281</v>
      </c>
      <c r="C1267" s="669" t="s">
        <v>3270</v>
      </c>
      <c r="D1267" s="670" t="s">
        <v>3268</v>
      </c>
      <c r="E1267" s="695">
        <v>3.7199999999999997E-2</v>
      </c>
      <c r="F1267" s="705"/>
      <c r="G1267" s="672"/>
      <c r="H1267" s="673"/>
      <c r="I1267" s="673"/>
      <c r="J1267" s="673"/>
    </row>
    <row r="1268" spans="1:10" ht="12.75" customHeight="1">
      <c r="A1268" s="682"/>
      <c r="B1268" s="682"/>
      <c r="C1268" s="675" t="s">
        <v>1737</v>
      </c>
      <c r="D1268" s="683"/>
      <c r="E1268" s="677"/>
      <c r="F1268" s="679"/>
      <c r="G1268" s="678"/>
      <c r="H1268" s="680"/>
      <c r="I1268" s="684"/>
      <c r="J1268" s="684"/>
    </row>
    <row r="1269" spans="1:10" ht="12.75" customHeight="1">
      <c r="A1269" s="668" t="s">
        <v>1738</v>
      </c>
      <c r="B1269" s="782" t="s">
        <v>1936</v>
      </c>
      <c r="C1269" s="783"/>
      <c r="D1269" s="785"/>
      <c r="E1269" s="785"/>
      <c r="F1269" s="783"/>
      <c r="G1269" s="783"/>
      <c r="H1269" s="783"/>
      <c r="I1269" s="783"/>
      <c r="J1269" s="784"/>
    </row>
    <row r="1270" spans="1:10" ht="15" customHeight="1">
      <c r="A1270" s="689"/>
      <c r="B1270" s="689"/>
      <c r="C1270" s="690"/>
      <c r="D1270" s="667"/>
      <c r="E1270" s="667"/>
      <c r="F1270" s="689"/>
      <c r="G1270" s="689"/>
      <c r="H1270" s="689"/>
      <c r="I1270" s="689"/>
      <c r="J1270" s="689"/>
    </row>
    <row r="1271" spans="1:10" ht="12.75">
      <c r="A1271" s="347" t="s">
        <v>717</v>
      </c>
      <c r="B1271" s="347"/>
      <c r="C1271" s="348" t="s">
        <v>1937</v>
      </c>
      <c r="D1271" s="347" t="s">
        <v>57</v>
      </c>
      <c r="E1271" s="349"/>
      <c r="F1271" s="350"/>
      <c r="G1271" s="350"/>
      <c r="H1271" s="351"/>
      <c r="I1271" s="352"/>
      <c r="J1271" s="351"/>
    </row>
    <row r="1272" spans="1:10" ht="25.5">
      <c r="A1272" s="668" t="s">
        <v>58</v>
      </c>
      <c r="B1272" s="668">
        <v>92717</v>
      </c>
      <c r="C1272" s="669" t="s">
        <v>3265</v>
      </c>
      <c r="D1272" s="670" t="s">
        <v>3266</v>
      </c>
      <c r="E1272" s="695">
        <v>6.9980000000000002</v>
      </c>
      <c r="F1272" s="705"/>
      <c r="G1272" s="672"/>
      <c r="H1272" s="673"/>
      <c r="I1272" s="673"/>
      <c r="J1272" s="673"/>
    </row>
    <row r="1273" spans="1:10" ht="25.5">
      <c r="A1273" s="668" t="s">
        <v>58</v>
      </c>
      <c r="B1273" s="668">
        <v>92716</v>
      </c>
      <c r="C1273" s="669" t="s">
        <v>3267</v>
      </c>
      <c r="D1273" s="670" t="s">
        <v>3268</v>
      </c>
      <c r="E1273" s="695">
        <v>2.867</v>
      </c>
      <c r="F1273" s="705"/>
      <c r="G1273" s="672"/>
      <c r="H1273" s="673"/>
      <c r="I1273" s="673"/>
      <c r="J1273" s="673"/>
    </row>
    <row r="1274" spans="1:10" ht="12.75">
      <c r="A1274" s="668" t="s">
        <v>58</v>
      </c>
      <c r="B1274" s="668">
        <v>88323</v>
      </c>
      <c r="C1274" s="669" t="s">
        <v>310</v>
      </c>
      <c r="D1274" s="670" t="s">
        <v>1729</v>
      </c>
      <c r="E1274" s="695">
        <v>2.0762999999999998</v>
      </c>
      <c r="F1274" s="705"/>
      <c r="G1274" s="672"/>
      <c r="H1274" s="673"/>
      <c r="I1274" s="673"/>
      <c r="J1274" s="673"/>
    </row>
    <row r="1275" spans="1:10" ht="12.75">
      <c r="A1275" s="668" t="s">
        <v>58</v>
      </c>
      <c r="B1275" s="668">
        <v>88316</v>
      </c>
      <c r="C1275" s="669" t="s">
        <v>137</v>
      </c>
      <c r="D1275" s="670" t="s">
        <v>1729</v>
      </c>
      <c r="E1275" s="695">
        <v>2.0762999999999998</v>
      </c>
      <c r="F1275" s="705"/>
      <c r="G1275" s="672"/>
      <c r="H1275" s="673"/>
      <c r="I1275" s="673"/>
      <c r="J1275" s="673"/>
    </row>
    <row r="1276" spans="1:10" ht="12.75">
      <c r="A1276" s="668" t="s">
        <v>58</v>
      </c>
      <c r="B1276" s="668">
        <v>88315</v>
      </c>
      <c r="C1276" s="669" t="s">
        <v>743</v>
      </c>
      <c r="D1276" s="670" t="s">
        <v>1729</v>
      </c>
      <c r="E1276" s="695">
        <v>11.7423</v>
      </c>
      <c r="F1276" s="705"/>
      <c r="G1276" s="672"/>
      <c r="H1276" s="673"/>
      <c r="I1276" s="673"/>
      <c r="J1276" s="673"/>
    </row>
    <row r="1277" spans="1:10" ht="12.75">
      <c r="A1277" s="682"/>
      <c r="B1277" s="682"/>
      <c r="C1277" s="675" t="s">
        <v>1737</v>
      </c>
      <c r="D1277" s="683"/>
      <c r="E1277" s="677"/>
      <c r="F1277" s="679"/>
      <c r="G1277" s="678"/>
      <c r="H1277" s="680"/>
      <c r="I1277" s="684"/>
      <c r="J1277" s="684"/>
    </row>
    <row r="1278" spans="1:10" ht="15" customHeight="1">
      <c r="A1278" s="668" t="s">
        <v>1738</v>
      </c>
      <c r="B1278" s="782" t="s">
        <v>1938</v>
      </c>
      <c r="C1278" s="783"/>
      <c r="D1278" s="785"/>
      <c r="E1278" s="785"/>
      <c r="F1278" s="783"/>
      <c r="G1278" s="783"/>
      <c r="H1278" s="783"/>
      <c r="I1278" s="783"/>
      <c r="J1278" s="784"/>
    </row>
    <row r="1279" spans="1:10" ht="15" customHeight="1">
      <c r="A1279" s="689"/>
      <c r="B1279" s="689"/>
      <c r="C1279" s="690"/>
      <c r="D1279" s="667"/>
      <c r="E1279" s="667"/>
      <c r="F1279" s="689"/>
      <c r="G1279" s="689"/>
      <c r="H1279" s="689"/>
      <c r="I1279" s="689"/>
      <c r="J1279" s="689"/>
    </row>
    <row r="1280" spans="1:10" ht="25.5">
      <c r="A1280" s="347" t="s">
        <v>1516</v>
      </c>
      <c r="B1280" s="347"/>
      <c r="C1280" s="348" t="s">
        <v>1939</v>
      </c>
      <c r="D1280" s="347" t="s">
        <v>62</v>
      </c>
      <c r="E1280" s="349"/>
      <c r="F1280" s="350"/>
      <c r="G1280" s="350"/>
      <c r="H1280" s="351"/>
      <c r="I1280" s="352"/>
      <c r="J1280" s="351"/>
    </row>
    <row r="1281" spans="1:10" ht="38.25" customHeight="1">
      <c r="A1281" s="668" t="s">
        <v>1711</v>
      </c>
      <c r="B1281" s="668">
        <v>2442</v>
      </c>
      <c r="C1281" s="669" t="s">
        <v>3163</v>
      </c>
      <c r="D1281" s="670" t="s">
        <v>62</v>
      </c>
      <c r="E1281" s="695">
        <v>1.1000000000000001</v>
      </c>
      <c r="F1281" s="705"/>
      <c r="G1281" s="672"/>
      <c r="H1281" s="673"/>
      <c r="I1281" s="673"/>
      <c r="J1281" s="673"/>
    </row>
    <row r="1282" spans="1:10" ht="12.75" customHeight="1">
      <c r="A1282" s="674"/>
      <c r="B1282" s="674"/>
      <c r="C1282" s="675" t="s">
        <v>1736</v>
      </c>
      <c r="D1282" s="676"/>
      <c r="E1282" s="677"/>
      <c r="F1282" s="678"/>
      <c r="G1282" s="679"/>
      <c r="H1282" s="680"/>
      <c r="I1282" s="681"/>
      <c r="J1282" s="681"/>
    </row>
    <row r="1283" spans="1:10" ht="25.5">
      <c r="A1283" s="668" t="s">
        <v>58</v>
      </c>
      <c r="B1283" s="668">
        <v>90437</v>
      </c>
      <c r="C1283" s="669" t="s">
        <v>3450</v>
      </c>
      <c r="D1283" s="670" t="s">
        <v>57</v>
      </c>
      <c r="E1283" s="695">
        <v>3.3300000000000003E-2</v>
      </c>
      <c r="F1283" s="705"/>
      <c r="G1283" s="672"/>
      <c r="H1283" s="673"/>
      <c r="I1283" s="673"/>
      <c r="J1283" s="673"/>
    </row>
    <row r="1284" spans="1:10" ht="25.5">
      <c r="A1284" s="668" t="s">
        <v>58</v>
      </c>
      <c r="B1284" s="668">
        <v>90454</v>
      </c>
      <c r="C1284" s="669" t="s">
        <v>3453</v>
      </c>
      <c r="D1284" s="670" t="s">
        <v>57</v>
      </c>
      <c r="E1284" s="695">
        <v>9.1700000000000004E-2</v>
      </c>
      <c r="F1284" s="705"/>
      <c r="G1284" s="672"/>
      <c r="H1284" s="673"/>
      <c r="I1284" s="673"/>
      <c r="J1284" s="673"/>
    </row>
    <row r="1285" spans="1:10" ht="25.5">
      <c r="A1285" s="668" t="s">
        <v>58</v>
      </c>
      <c r="B1285" s="668">
        <v>91191</v>
      </c>
      <c r="C1285" s="669" t="s">
        <v>3443</v>
      </c>
      <c r="D1285" s="670" t="s">
        <v>57</v>
      </c>
      <c r="E1285" s="695">
        <v>3.3300000000000003E-2</v>
      </c>
      <c r="F1285" s="705"/>
      <c r="G1285" s="672"/>
      <c r="H1285" s="673"/>
      <c r="I1285" s="673"/>
      <c r="J1285" s="673"/>
    </row>
    <row r="1286" spans="1:10" ht="25.5">
      <c r="A1286" s="668" t="s">
        <v>58</v>
      </c>
      <c r="B1286" s="668">
        <v>104790</v>
      </c>
      <c r="C1286" s="669" t="s">
        <v>3276</v>
      </c>
      <c r="D1286" s="670" t="s">
        <v>3103</v>
      </c>
      <c r="E1286" s="695">
        <v>2.5000000000000001E-2</v>
      </c>
      <c r="F1286" s="705"/>
      <c r="G1286" s="672"/>
      <c r="H1286" s="673"/>
      <c r="I1286" s="673"/>
      <c r="J1286" s="673"/>
    </row>
    <row r="1287" spans="1:10" ht="12.75">
      <c r="A1287" s="668" t="s">
        <v>58</v>
      </c>
      <c r="B1287" s="668">
        <v>93358</v>
      </c>
      <c r="C1287" s="669" t="s">
        <v>3287</v>
      </c>
      <c r="D1287" s="670" t="s">
        <v>3103</v>
      </c>
      <c r="E1287" s="695">
        <v>7.4999999999999997E-2</v>
      </c>
      <c r="F1287" s="705"/>
      <c r="G1287" s="672"/>
      <c r="H1287" s="673"/>
      <c r="I1287" s="673"/>
      <c r="J1287" s="673"/>
    </row>
    <row r="1288" spans="1:10" ht="12.75">
      <c r="A1288" s="668" t="s">
        <v>58</v>
      </c>
      <c r="B1288" s="668">
        <v>104737</v>
      </c>
      <c r="C1288" s="669" t="s">
        <v>3258</v>
      </c>
      <c r="D1288" s="670" t="s">
        <v>3103</v>
      </c>
      <c r="E1288" s="695">
        <v>7.4999999999999997E-2</v>
      </c>
      <c r="F1288" s="705"/>
      <c r="G1288" s="672"/>
      <c r="H1288" s="673"/>
      <c r="I1288" s="673"/>
      <c r="J1288" s="673"/>
    </row>
    <row r="1289" spans="1:10" ht="25.5">
      <c r="A1289" s="668" t="s">
        <v>58</v>
      </c>
      <c r="B1289" s="668">
        <v>95241</v>
      </c>
      <c r="C1289" s="669" t="s">
        <v>3413</v>
      </c>
      <c r="D1289" s="670" t="s">
        <v>330</v>
      </c>
      <c r="E1289" s="695">
        <v>0.25</v>
      </c>
      <c r="F1289" s="705"/>
      <c r="G1289" s="672"/>
      <c r="H1289" s="673"/>
      <c r="I1289" s="673"/>
      <c r="J1289" s="673"/>
    </row>
    <row r="1290" spans="1:10" ht="25.5">
      <c r="A1290" s="668" t="s">
        <v>58</v>
      </c>
      <c r="B1290" s="668">
        <v>101731</v>
      </c>
      <c r="C1290" s="669" t="s">
        <v>3439</v>
      </c>
      <c r="D1290" s="670" t="s">
        <v>330</v>
      </c>
      <c r="E1290" s="695">
        <v>0.25</v>
      </c>
      <c r="F1290" s="705"/>
      <c r="G1290" s="672"/>
      <c r="H1290" s="673"/>
      <c r="I1290" s="673"/>
      <c r="J1290" s="673"/>
    </row>
    <row r="1291" spans="1:10" ht="12.75" customHeight="1">
      <c r="A1291" s="682"/>
      <c r="B1291" s="682"/>
      <c r="C1291" s="675" t="s">
        <v>1737</v>
      </c>
      <c r="D1291" s="683"/>
      <c r="E1291" s="677"/>
      <c r="F1291" s="679"/>
      <c r="G1291" s="678"/>
      <c r="H1291" s="680"/>
      <c r="I1291" s="684"/>
      <c r="J1291" s="684"/>
    </row>
    <row r="1292" spans="1:10" ht="13.15" customHeight="1">
      <c r="A1292" s="668" t="s">
        <v>1738</v>
      </c>
      <c r="B1292" s="782" t="s">
        <v>1824</v>
      </c>
      <c r="C1292" s="783"/>
      <c r="D1292" s="785"/>
      <c r="E1292" s="785"/>
      <c r="F1292" s="783"/>
      <c r="G1292" s="783"/>
      <c r="H1292" s="783"/>
      <c r="I1292" s="783"/>
      <c r="J1292" s="784"/>
    </row>
    <row r="1293" spans="1:10" ht="15" customHeight="1">
      <c r="A1293" s="689"/>
      <c r="B1293" s="689"/>
      <c r="C1293" s="690"/>
      <c r="D1293" s="667"/>
      <c r="E1293" s="667"/>
      <c r="F1293" s="689"/>
      <c r="G1293" s="689"/>
      <c r="H1293" s="689"/>
      <c r="I1293" s="689"/>
      <c r="J1293" s="689"/>
    </row>
    <row r="1294" spans="1:10" ht="25.5">
      <c r="A1294" s="347" t="s">
        <v>1523</v>
      </c>
      <c r="B1294" s="347"/>
      <c r="C1294" s="348" t="s">
        <v>1940</v>
      </c>
      <c r="D1294" s="347" t="s">
        <v>62</v>
      </c>
      <c r="E1294" s="349"/>
      <c r="F1294" s="350"/>
      <c r="G1294" s="350"/>
      <c r="H1294" s="351"/>
      <c r="I1294" s="352"/>
      <c r="J1294" s="351"/>
    </row>
    <row r="1295" spans="1:10" ht="38.25" customHeight="1">
      <c r="A1295" s="668" t="s">
        <v>1788</v>
      </c>
      <c r="B1295" s="668" t="s">
        <v>1941</v>
      </c>
      <c r="C1295" s="669" t="s">
        <v>2028</v>
      </c>
      <c r="D1295" s="670" t="s">
        <v>57</v>
      </c>
      <c r="E1295" s="695">
        <v>1.05</v>
      </c>
      <c r="F1295" s="705"/>
      <c r="G1295" s="672"/>
      <c r="H1295" s="673"/>
      <c r="I1295" s="673"/>
      <c r="J1295" s="673"/>
    </row>
    <row r="1296" spans="1:10" ht="12.75" customHeight="1">
      <c r="A1296" s="674"/>
      <c r="B1296" s="674"/>
      <c r="C1296" s="675" t="s">
        <v>1736</v>
      </c>
      <c r="D1296" s="676"/>
      <c r="E1296" s="677"/>
      <c r="F1296" s="678"/>
      <c r="G1296" s="679"/>
      <c r="H1296" s="680"/>
      <c r="I1296" s="681"/>
      <c r="J1296" s="681"/>
    </row>
    <row r="1297" spans="1:10" ht="12.75">
      <c r="A1297" s="668" t="s">
        <v>58</v>
      </c>
      <c r="B1297" s="668">
        <v>88264</v>
      </c>
      <c r="C1297" s="669" t="s">
        <v>145</v>
      </c>
      <c r="D1297" s="670" t="s">
        <v>1729</v>
      </c>
      <c r="E1297" s="695">
        <v>3.3300000000000003E-2</v>
      </c>
      <c r="F1297" s="705"/>
      <c r="G1297" s="672"/>
      <c r="H1297" s="673"/>
      <c r="I1297" s="673"/>
      <c r="J1297" s="673"/>
    </row>
    <row r="1298" spans="1:10" ht="12.75">
      <c r="A1298" s="668" t="s">
        <v>58</v>
      </c>
      <c r="B1298" s="668">
        <v>88247</v>
      </c>
      <c r="C1298" s="669" t="s">
        <v>146</v>
      </c>
      <c r="D1298" s="670" t="s">
        <v>1729</v>
      </c>
      <c r="E1298" s="695">
        <v>9.1700000000000004E-2</v>
      </c>
      <c r="F1298" s="705"/>
      <c r="G1298" s="672"/>
      <c r="H1298" s="673"/>
      <c r="I1298" s="673"/>
      <c r="J1298" s="673"/>
    </row>
    <row r="1299" spans="1:10" ht="12.75" customHeight="1">
      <c r="A1299" s="682"/>
      <c r="B1299" s="682"/>
      <c r="C1299" s="675" t="s">
        <v>1737</v>
      </c>
      <c r="D1299" s="683"/>
      <c r="E1299" s="677"/>
      <c r="F1299" s="679"/>
      <c r="G1299" s="678"/>
      <c r="H1299" s="680"/>
      <c r="I1299" s="684"/>
      <c r="J1299" s="684"/>
    </row>
    <row r="1300" spans="1:10" ht="13.15" customHeight="1">
      <c r="A1300" s="668" t="s">
        <v>1738</v>
      </c>
      <c r="B1300" s="782" t="s">
        <v>1942</v>
      </c>
      <c r="C1300" s="783"/>
      <c r="D1300" s="785"/>
      <c r="E1300" s="785"/>
      <c r="F1300" s="783"/>
      <c r="G1300" s="783"/>
      <c r="H1300" s="783"/>
      <c r="I1300" s="783"/>
      <c r="J1300" s="784"/>
    </row>
    <row r="1301" spans="1:10" ht="15" customHeight="1">
      <c r="A1301" s="689"/>
      <c r="B1301" s="689"/>
      <c r="C1301" s="690"/>
      <c r="D1301" s="667"/>
      <c r="E1301" s="667"/>
      <c r="F1301" s="689"/>
      <c r="G1301" s="689"/>
      <c r="H1301" s="689"/>
      <c r="I1301" s="689"/>
      <c r="J1301" s="689"/>
    </row>
    <row r="1302" spans="1:10" ht="25.5">
      <c r="A1302" s="347" t="s">
        <v>1526</v>
      </c>
      <c r="B1302" s="347"/>
      <c r="C1302" s="348" t="s">
        <v>1943</v>
      </c>
      <c r="D1302" s="347" t="s">
        <v>57</v>
      </c>
      <c r="E1302" s="349"/>
      <c r="F1302" s="350"/>
      <c r="G1302" s="350"/>
      <c r="H1302" s="351"/>
      <c r="I1302" s="352"/>
      <c r="J1302" s="351"/>
    </row>
    <row r="1303" spans="1:10" ht="25.5">
      <c r="A1303" s="668" t="s">
        <v>1711</v>
      </c>
      <c r="B1303" s="668">
        <v>2580</v>
      </c>
      <c r="C1303" s="669" t="s">
        <v>3142</v>
      </c>
      <c r="D1303" s="670" t="s">
        <v>57</v>
      </c>
      <c r="E1303" s="695">
        <v>1</v>
      </c>
      <c r="F1303" s="705"/>
      <c r="G1303" s="672"/>
      <c r="H1303" s="673"/>
      <c r="I1303" s="673"/>
      <c r="J1303" s="673"/>
    </row>
    <row r="1304" spans="1:10" ht="25.5">
      <c r="A1304" s="668" t="s">
        <v>1711</v>
      </c>
      <c r="B1304" s="668">
        <v>11950</v>
      </c>
      <c r="C1304" s="669" t="s">
        <v>3113</v>
      </c>
      <c r="D1304" s="670" t="s">
        <v>57</v>
      </c>
      <c r="E1304" s="695">
        <v>2</v>
      </c>
      <c r="F1304" s="705"/>
      <c r="G1304" s="672"/>
      <c r="H1304" s="673"/>
      <c r="I1304" s="673"/>
      <c r="J1304" s="673"/>
    </row>
    <row r="1305" spans="1:10" ht="12.75">
      <c r="A1305" s="668" t="s">
        <v>1711</v>
      </c>
      <c r="B1305" s="668">
        <v>39351</v>
      </c>
      <c r="C1305" s="669" t="s">
        <v>3230</v>
      </c>
      <c r="D1305" s="670" t="s">
        <v>57</v>
      </c>
      <c r="E1305" s="695">
        <v>1</v>
      </c>
      <c r="F1305" s="705"/>
      <c r="G1305" s="672"/>
      <c r="H1305" s="673"/>
      <c r="I1305" s="673"/>
      <c r="J1305" s="673"/>
    </row>
    <row r="1306" spans="1:10" ht="12.75">
      <c r="A1306" s="668" t="s">
        <v>1788</v>
      </c>
      <c r="B1306" s="666">
        <v>12113</v>
      </c>
      <c r="C1306" s="669" t="s">
        <v>2029</v>
      </c>
      <c r="D1306" s="670" t="s">
        <v>57</v>
      </c>
      <c r="E1306" s="695">
        <v>2</v>
      </c>
      <c r="F1306" s="705"/>
      <c r="G1306" s="672"/>
      <c r="H1306" s="673"/>
      <c r="I1306" s="673"/>
      <c r="J1306" s="673"/>
    </row>
    <row r="1307" spans="1:10" ht="12.75" customHeight="1">
      <c r="A1307" s="674"/>
      <c r="B1307" s="674"/>
      <c r="C1307" s="675" t="s">
        <v>1736</v>
      </c>
      <c r="D1307" s="676"/>
      <c r="E1307" s="677"/>
      <c r="F1307" s="678"/>
      <c r="G1307" s="679"/>
      <c r="H1307" s="680"/>
      <c r="I1307" s="681"/>
      <c r="J1307" s="681"/>
    </row>
    <row r="1308" spans="1:10" ht="12.75">
      <c r="A1308" s="668" t="s">
        <v>58</v>
      </c>
      <c r="B1308" s="668">
        <v>88264</v>
      </c>
      <c r="C1308" s="669" t="s">
        <v>145</v>
      </c>
      <c r="D1308" s="670" t="s">
        <v>1729</v>
      </c>
      <c r="E1308" s="695">
        <v>1.2107999999999999</v>
      </c>
      <c r="F1308" s="705"/>
      <c r="G1308" s="672"/>
      <c r="H1308" s="673"/>
      <c r="I1308" s="673"/>
      <c r="J1308" s="673"/>
    </row>
    <row r="1309" spans="1:10" ht="12.75">
      <c r="A1309" s="668" t="s">
        <v>58</v>
      </c>
      <c r="B1309" s="668">
        <v>88247</v>
      </c>
      <c r="C1309" s="669" t="s">
        <v>146</v>
      </c>
      <c r="D1309" s="670" t="s">
        <v>1729</v>
      </c>
      <c r="E1309" s="695">
        <v>1.0309999999999999</v>
      </c>
      <c r="F1309" s="705"/>
      <c r="G1309" s="672"/>
      <c r="H1309" s="673"/>
      <c r="I1309" s="673"/>
      <c r="J1309" s="673"/>
    </row>
    <row r="1310" spans="1:10" ht="12.75" customHeight="1">
      <c r="A1310" s="682"/>
      <c r="B1310" s="682"/>
      <c r="C1310" s="675" t="s">
        <v>1737</v>
      </c>
      <c r="D1310" s="683"/>
      <c r="E1310" s="677"/>
      <c r="F1310" s="679"/>
      <c r="G1310" s="678"/>
      <c r="H1310" s="680"/>
      <c r="I1310" s="684"/>
      <c r="J1310" s="684"/>
    </row>
    <row r="1311" spans="1:10" ht="13.15" customHeight="1">
      <c r="A1311" s="668" t="s">
        <v>1738</v>
      </c>
      <c r="B1311" s="782" t="s">
        <v>1945</v>
      </c>
      <c r="C1311" s="783"/>
      <c r="D1311" s="785"/>
      <c r="E1311" s="785"/>
      <c r="F1311" s="783"/>
      <c r="G1311" s="783"/>
      <c r="H1311" s="783"/>
      <c r="I1311" s="783"/>
      <c r="J1311" s="784"/>
    </row>
    <row r="1312" spans="1:10" ht="15" customHeight="1">
      <c r="A1312" s="689"/>
      <c r="B1312" s="689"/>
      <c r="C1312" s="690"/>
      <c r="D1312" s="667"/>
      <c r="E1312" s="667"/>
      <c r="F1312" s="689"/>
      <c r="G1312" s="689"/>
      <c r="H1312" s="689"/>
      <c r="I1312" s="689"/>
      <c r="J1312" s="689"/>
    </row>
    <row r="1313" spans="1:10" ht="25.5">
      <c r="A1313" s="347" t="s">
        <v>1529</v>
      </c>
      <c r="B1313" s="347"/>
      <c r="C1313" s="348" t="s">
        <v>1946</v>
      </c>
      <c r="D1313" s="347" t="s">
        <v>57</v>
      </c>
      <c r="E1313" s="349"/>
      <c r="F1313" s="350"/>
      <c r="G1313" s="350"/>
      <c r="H1313" s="351"/>
      <c r="I1313" s="352"/>
      <c r="J1313" s="351"/>
    </row>
    <row r="1314" spans="1:10" ht="25.5">
      <c r="A1314" s="668" t="s">
        <v>1788</v>
      </c>
      <c r="B1314" s="668" t="s">
        <v>1947</v>
      </c>
      <c r="C1314" s="669" t="s">
        <v>2030</v>
      </c>
      <c r="D1314" s="670" t="s">
        <v>57</v>
      </c>
      <c r="E1314" s="695">
        <v>1</v>
      </c>
      <c r="F1314" s="705"/>
      <c r="G1314" s="672"/>
      <c r="H1314" s="673"/>
      <c r="I1314" s="673"/>
      <c r="J1314" s="673"/>
    </row>
    <row r="1315" spans="1:10" ht="12.75">
      <c r="A1315" s="668" t="s">
        <v>1788</v>
      </c>
      <c r="B1315" s="668" t="s">
        <v>1948</v>
      </c>
      <c r="C1315" s="669" t="s">
        <v>2032</v>
      </c>
      <c r="D1315" s="670" t="s">
        <v>57</v>
      </c>
      <c r="E1315" s="695">
        <v>1</v>
      </c>
      <c r="F1315" s="705"/>
      <c r="G1315" s="672"/>
      <c r="H1315" s="673"/>
      <c r="I1315" s="673"/>
      <c r="J1315" s="673"/>
    </row>
    <row r="1316" spans="1:10" ht="12.75" customHeight="1">
      <c r="A1316" s="674"/>
      <c r="B1316" s="674"/>
      <c r="C1316" s="675" t="s">
        <v>1736</v>
      </c>
      <c r="D1316" s="676"/>
      <c r="E1316" s="677"/>
      <c r="F1316" s="678"/>
      <c r="G1316" s="679"/>
      <c r="H1316" s="680"/>
      <c r="I1316" s="681"/>
      <c r="J1316" s="681"/>
    </row>
    <row r="1317" spans="1:10" ht="12.75">
      <c r="A1317" s="668" t="s">
        <v>58</v>
      </c>
      <c r="B1317" s="668">
        <v>88264</v>
      </c>
      <c r="C1317" s="669" t="s">
        <v>145</v>
      </c>
      <c r="D1317" s="670" t="s">
        <v>1729</v>
      </c>
      <c r="E1317" s="695">
        <v>1.2902940000000001</v>
      </c>
      <c r="F1317" s="705"/>
      <c r="G1317" s="672"/>
      <c r="H1317" s="673"/>
      <c r="I1317" s="673"/>
      <c r="J1317" s="673"/>
    </row>
    <row r="1318" spans="1:10" ht="12.75">
      <c r="A1318" s="668" t="s">
        <v>58</v>
      </c>
      <c r="B1318" s="668">
        <v>88247</v>
      </c>
      <c r="C1318" s="669" t="s">
        <v>146</v>
      </c>
      <c r="D1318" s="670" t="s">
        <v>1729</v>
      </c>
      <c r="E1318" s="695">
        <v>0.96772049999999998</v>
      </c>
      <c r="F1318" s="705"/>
      <c r="G1318" s="672"/>
      <c r="H1318" s="673"/>
      <c r="I1318" s="673"/>
      <c r="J1318" s="673"/>
    </row>
    <row r="1319" spans="1:10" ht="12.75" customHeight="1">
      <c r="A1319" s="682"/>
      <c r="B1319" s="682"/>
      <c r="C1319" s="675" t="s">
        <v>1737</v>
      </c>
      <c r="D1319" s="683"/>
      <c r="E1319" s="677"/>
      <c r="F1319" s="679"/>
      <c r="G1319" s="678"/>
      <c r="H1319" s="680"/>
      <c r="I1319" s="684"/>
      <c r="J1319" s="684"/>
    </row>
    <row r="1320" spans="1:10" ht="13.15" customHeight="1">
      <c r="A1320" s="668" t="s">
        <v>1738</v>
      </c>
      <c r="B1320" s="782" t="s">
        <v>1949</v>
      </c>
      <c r="C1320" s="783"/>
      <c r="D1320" s="785"/>
      <c r="E1320" s="785"/>
      <c r="F1320" s="783"/>
      <c r="G1320" s="783"/>
      <c r="H1320" s="783"/>
      <c r="I1320" s="783"/>
      <c r="J1320" s="784"/>
    </row>
    <row r="1321" spans="1:10" ht="15" customHeight="1">
      <c r="A1321" s="689"/>
      <c r="B1321" s="689"/>
      <c r="C1321" s="690"/>
      <c r="D1321" s="667"/>
      <c r="E1321" s="667"/>
      <c r="F1321" s="689"/>
      <c r="G1321" s="689"/>
      <c r="H1321" s="689"/>
      <c r="I1321" s="689"/>
      <c r="J1321" s="689"/>
    </row>
    <row r="1322" spans="1:10" ht="25.5">
      <c r="A1322" s="347" t="s">
        <v>1532</v>
      </c>
      <c r="B1322" s="347"/>
      <c r="C1322" s="348" t="s">
        <v>1950</v>
      </c>
      <c r="D1322" s="347" t="s">
        <v>57</v>
      </c>
      <c r="E1322" s="349"/>
      <c r="F1322" s="350"/>
      <c r="G1322" s="350"/>
      <c r="H1322" s="351"/>
      <c r="I1322" s="352"/>
      <c r="J1322" s="351"/>
    </row>
    <row r="1323" spans="1:10" ht="12.75">
      <c r="A1323" s="668" t="s">
        <v>1788</v>
      </c>
      <c r="B1323" s="668">
        <v>43836</v>
      </c>
      <c r="C1323" s="669" t="s">
        <v>2031</v>
      </c>
      <c r="D1323" s="670" t="s">
        <v>57</v>
      </c>
      <c r="E1323" s="695">
        <v>1</v>
      </c>
      <c r="F1323" s="705"/>
      <c r="G1323" s="672"/>
      <c r="H1323" s="673"/>
      <c r="I1323" s="673"/>
      <c r="J1323" s="673"/>
    </row>
    <row r="1324" spans="1:10" ht="12.75">
      <c r="A1324" s="668" t="s">
        <v>1788</v>
      </c>
      <c r="B1324" s="668" t="s">
        <v>1948</v>
      </c>
      <c r="C1324" s="669" t="s">
        <v>2032</v>
      </c>
      <c r="D1324" s="670" t="s">
        <v>57</v>
      </c>
      <c r="E1324" s="695">
        <v>2</v>
      </c>
      <c r="F1324" s="705"/>
      <c r="G1324" s="672"/>
      <c r="H1324" s="673"/>
      <c r="I1324" s="673"/>
      <c r="J1324" s="673"/>
    </row>
    <row r="1325" spans="1:10" ht="12.75" customHeight="1">
      <c r="A1325" s="674"/>
      <c r="B1325" s="674"/>
      <c r="C1325" s="675" t="s">
        <v>1736</v>
      </c>
      <c r="D1325" s="676"/>
      <c r="E1325" s="677"/>
      <c r="F1325" s="678"/>
      <c r="G1325" s="679"/>
      <c r="H1325" s="680"/>
      <c r="I1325" s="681"/>
      <c r="J1325" s="681"/>
    </row>
    <row r="1326" spans="1:10" ht="12.75">
      <c r="A1326" s="668" t="s">
        <v>58</v>
      </c>
      <c r="B1326" s="668">
        <v>88264</v>
      </c>
      <c r="C1326" s="669" t="s">
        <v>145</v>
      </c>
      <c r="D1326" s="670" t="s">
        <v>1729</v>
      </c>
      <c r="E1326" s="695">
        <v>0.95731489999999997</v>
      </c>
      <c r="F1326" s="705"/>
      <c r="G1326" s="672"/>
      <c r="H1326" s="673"/>
      <c r="I1326" s="673"/>
      <c r="J1326" s="673"/>
    </row>
    <row r="1327" spans="1:10" ht="12.75">
      <c r="A1327" s="668" t="s">
        <v>58</v>
      </c>
      <c r="B1327" s="668">
        <v>88247</v>
      </c>
      <c r="C1327" s="669" t="s">
        <v>146</v>
      </c>
      <c r="D1327" s="670" t="s">
        <v>1729</v>
      </c>
      <c r="E1327" s="695">
        <v>0.71798620000000002</v>
      </c>
      <c r="F1327" s="705"/>
      <c r="G1327" s="672"/>
      <c r="H1327" s="673"/>
      <c r="I1327" s="673"/>
      <c r="J1327" s="673"/>
    </row>
    <row r="1328" spans="1:10" ht="12.75" customHeight="1">
      <c r="A1328" s="682"/>
      <c r="B1328" s="682"/>
      <c r="C1328" s="675" t="s">
        <v>1737</v>
      </c>
      <c r="D1328" s="683"/>
      <c r="E1328" s="677"/>
      <c r="F1328" s="679"/>
      <c r="G1328" s="678"/>
      <c r="H1328" s="680"/>
      <c r="I1328" s="684"/>
      <c r="J1328" s="684"/>
    </row>
    <row r="1329" spans="1:10" ht="13.15" customHeight="1">
      <c r="A1329" s="668" t="s">
        <v>1738</v>
      </c>
      <c r="B1329" s="782" t="s">
        <v>1951</v>
      </c>
      <c r="C1329" s="783"/>
      <c r="D1329" s="785"/>
      <c r="E1329" s="785"/>
      <c r="F1329" s="783"/>
      <c r="G1329" s="783"/>
      <c r="H1329" s="783"/>
      <c r="I1329" s="783"/>
      <c r="J1329" s="784"/>
    </row>
    <row r="1330" spans="1:10" ht="15" customHeight="1">
      <c r="A1330" s="689"/>
      <c r="B1330" s="689"/>
      <c r="C1330" s="690"/>
      <c r="D1330" s="667"/>
      <c r="E1330" s="667"/>
      <c r="F1330" s="689"/>
      <c r="G1330" s="689"/>
      <c r="H1330" s="689"/>
      <c r="I1330" s="689"/>
      <c r="J1330" s="689"/>
    </row>
    <row r="1331" spans="1:10" ht="12.75">
      <c r="A1331" s="347" t="s">
        <v>1543</v>
      </c>
      <c r="B1331" s="347"/>
      <c r="C1331" s="348" t="s">
        <v>1952</v>
      </c>
      <c r="D1331" s="347" t="s">
        <v>57</v>
      </c>
      <c r="E1331" s="349"/>
      <c r="F1331" s="350"/>
      <c r="G1331" s="350"/>
      <c r="H1331" s="351"/>
      <c r="I1331" s="352"/>
      <c r="J1331" s="351"/>
    </row>
    <row r="1332" spans="1:10" ht="12.75">
      <c r="A1332" s="668" t="s">
        <v>1788</v>
      </c>
      <c r="B1332" s="668" t="s">
        <v>1953</v>
      </c>
      <c r="C1332" s="669" t="s">
        <v>2033</v>
      </c>
      <c r="D1332" s="670" t="s">
        <v>57</v>
      </c>
      <c r="E1332" s="695">
        <v>1</v>
      </c>
      <c r="F1332" s="705"/>
      <c r="G1332" s="672"/>
      <c r="H1332" s="673"/>
      <c r="I1332" s="673"/>
      <c r="J1332" s="673"/>
    </row>
    <row r="1333" spans="1:10" ht="12.75" customHeight="1">
      <c r="A1333" s="674"/>
      <c r="B1333" s="674"/>
      <c r="C1333" s="675" t="s">
        <v>1736</v>
      </c>
      <c r="D1333" s="676"/>
      <c r="E1333" s="677"/>
      <c r="F1333" s="678"/>
      <c r="G1333" s="679"/>
      <c r="H1333" s="680"/>
      <c r="I1333" s="681"/>
      <c r="J1333" s="681"/>
    </row>
    <row r="1334" spans="1:10" ht="12.75">
      <c r="A1334" s="668" t="s">
        <v>58</v>
      </c>
      <c r="B1334" s="668">
        <v>88264</v>
      </c>
      <c r="C1334" s="669" t="s">
        <v>145</v>
      </c>
      <c r="D1334" s="670" t="s">
        <v>1729</v>
      </c>
      <c r="E1334" s="695">
        <v>1.0259</v>
      </c>
      <c r="F1334" s="705"/>
      <c r="G1334" s="672"/>
      <c r="H1334" s="673"/>
      <c r="I1334" s="673"/>
      <c r="J1334" s="673"/>
    </row>
    <row r="1335" spans="1:10" ht="12.75">
      <c r="A1335" s="668" t="s">
        <v>58</v>
      </c>
      <c r="B1335" s="668">
        <v>88247</v>
      </c>
      <c r="C1335" s="669" t="s">
        <v>146</v>
      </c>
      <c r="D1335" s="670" t="s">
        <v>1729</v>
      </c>
      <c r="E1335" s="695">
        <v>1.0259</v>
      </c>
      <c r="F1335" s="705"/>
      <c r="G1335" s="672"/>
      <c r="H1335" s="673"/>
      <c r="I1335" s="673"/>
      <c r="J1335" s="673"/>
    </row>
    <row r="1336" spans="1:10" ht="12.75" customHeight="1">
      <c r="A1336" s="682"/>
      <c r="B1336" s="682"/>
      <c r="C1336" s="675" t="s">
        <v>1737</v>
      </c>
      <c r="D1336" s="683"/>
      <c r="E1336" s="677"/>
      <c r="F1336" s="679"/>
      <c r="G1336" s="678"/>
      <c r="H1336" s="680"/>
      <c r="I1336" s="684"/>
      <c r="J1336" s="684"/>
    </row>
    <row r="1337" spans="1:10" ht="12.75" customHeight="1">
      <c r="A1337" s="668" t="s">
        <v>1738</v>
      </c>
      <c r="B1337" s="782" t="s">
        <v>1814</v>
      </c>
      <c r="C1337" s="783"/>
      <c r="D1337" s="785"/>
      <c r="E1337" s="785"/>
      <c r="F1337" s="783"/>
      <c r="G1337" s="783"/>
      <c r="H1337" s="783"/>
      <c r="I1337" s="783"/>
      <c r="J1337" s="784"/>
    </row>
    <row r="1338" spans="1:10" ht="15" customHeight="1">
      <c r="A1338" s="689"/>
      <c r="B1338" s="689"/>
      <c r="C1338" s="690"/>
      <c r="D1338" s="667"/>
      <c r="E1338" s="667"/>
      <c r="F1338" s="689"/>
      <c r="G1338" s="689"/>
      <c r="H1338" s="689"/>
      <c r="I1338" s="689"/>
      <c r="J1338" s="689"/>
    </row>
    <row r="1339" spans="1:10" ht="25.5">
      <c r="A1339" s="347" t="s">
        <v>469</v>
      </c>
      <c r="B1339" s="347"/>
      <c r="C1339" s="348" t="s">
        <v>1954</v>
      </c>
      <c r="D1339" s="347" t="s">
        <v>62</v>
      </c>
      <c r="E1339" s="349"/>
      <c r="F1339" s="350"/>
      <c r="G1339" s="350"/>
      <c r="H1339" s="351"/>
      <c r="I1339" s="352"/>
      <c r="J1339" s="351"/>
    </row>
    <row r="1340" spans="1:10" ht="12.75">
      <c r="A1340" s="668" t="s">
        <v>1711</v>
      </c>
      <c r="B1340" s="668">
        <v>39026</v>
      </c>
      <c r="C1340" s="669" t="s">
        <v>3215</v>
      </c>
      <c r="D1340" s="670" t="s">
        <v>2228</v>
      </c>
      <c r="E1340" s="695">
        <v>7.1000000000000004E-3</v>
      </c>
      <c r="F1340" s="705"/>
      <c r="G1340" s="672"/>
      <c r="H1340" s="673"/>
      <c r="I1340" s="673"/>
      <c r="J1340" s="673"/>
    </row>
    <row r="1341" spans="1:10" ht="25.5">
      <c r="A1341" s="668" t="s">
        <v>1711</v>
      </c>
      <c r="B1341" s="668">
        <v>20212</v>
      </c>
      <c r="C1341" s="669" t="s">
        <v>3123</v>
      </c>
      <c r="D1341" s="670" t="s">
        <v>62</v>
      </c>
      <c r="E1341" s="695">
        <v>1.1389</v>
      </c>
      <c r="F1341" s="705"/>
      <c r="G1341" s="702"/>
      <c r="H1341" s="673"/>
      <c r="I1341" s="673"/>
      <c r="J1341" s="673"/>
    </row>
    <row r="1342" spans="1:10" ht="25.5">
      <c r="A1342" s="668" t="s">
        <v>1711</v>
      </c>
      <c r="B1342" s="668">
        <v>3288</v>
      </c>
      <c r="C1342" s="669" t="s">
        <v>3195</v>
      </c>
      <c r="D1342" s="670" t="s">
        <v>62</v>
      </c>
      <c r="E1342" s="695">
        <v>1.1389</v>
      </c>
      <c r="F1342" s="705"/>
      <c r="G1342" s="702"/>
      <c r="H1342" s="673"/>
      <c r="I1342" s="673"/>
      <c r="J1342" s="673"/>
    </row>
    <row r="1343" spans="1:10" ht="12.75">
      <c r="A1343" s="668" t="s">
        <v>1711</v>
      </c>
      <c r="B1343" s="668">
        <v>5066</v>
      </c>
      <c r="C1343" s="669" t="s">
        <v>3210</v>
      </c>
      <c r="D1343" s="670" t="s">
        <v>2228</v>
      </c>
      <c r="E1343" s="695">
        <v>3.3E-3</v>
      </c>
      <c r="F1343" s="705"/>
      <c r="G1343" s="702"/>
      <c r="H1343" s="673"/>
      <c r="I1343" s="673"/>
      <c r="J1343" s="673"/>
    </row>
    <row r="1344" spans="1:10" ht="12.75" customHeight="1">
      <c r="A1344" s="674"/>
      <c r="B1344" s="674"/>
      <c r="C1344" s="675" t="s">
        <v>1736</v>
      </c>
      <c r="D1344" s="676"/>
      <c r="E1344" s="677"/>
      <c r="F1344" s="678"/>
      <c r="G1344" s="679"/>
      <c r="H1344" s="680"/>
      <c r="I1344" s="681"/>
      <c r="J1344" s="681"/>
    </row>
    <row r="1345" spans="1:10" ht="12.75">
      <c r="A1345" s="668" t="s">
        <v>58</v>
      </c>
      <c r="B1345" s="668">
        <v>88262</v>
      </c>
      <c r="C1345" s="669" t="s">
        <v>138</v>
      </c>
      <c r="D1345" s="670" t="s">
        <v>1729</v>
      </c>
      <c r="E1345" s="695">
        <v>0.314</v>
      </c>
      <c r="F1345" s="705"/>
      <c r="G1345" s="672"/>
      <c r="H1345" s="673"/>
      <c r="I1345" s="673"/>
      <c r="J1345" s="673"/>
    </row>
    <row r="1346" spans="1:10" ht="12.75">
      <c r="A1346" s="668" t="s">
        <v>58</v>
      </c>
      <c r="B1346" s="668">
        <v>88239</v>
      </c>
      <c r="C1346" s="669" t="s">
        <v>139</v>
      </c>
      <c r="D1346" s="670" t="s">
        <v>1729</v>
      </c>
      <c r="E1346" s="695">
        <v>0.18840000000000001</v>
      </c>
      <c r="F1346" s="705"/>
      <c r="G1346" s="672"/>
      <c r="H1346" s="673"/>
      <c r="I1346" s="673"/>
      <c r="J1346" s="673"/>
    </row>
    <row r="1347" spans="1:10" ht="12.75" customHeight="1">
      <c r="A1347" s="682"/>
      <c r="B1347" s="682"/>
      <c r="C1347" s="675" t="s">
        <v>1737</v>
      </c>
      <c r="D1347" s="683"/>
      <c r="E1347" s="677"/>
      <c r="F1347" s="679"/>
      <c r="G1347" s="678"/>
      <c r="H1347" s="680"/>
      <c r="I1347" s="684"/>
      <c r="J1347" s="684"/>
    </row>
    <row r="1348" spans="1:10" ht="12.75" customHeight="1">
      <c r="A1348" s="668" t="s">
        <v>1738</v>
      </c>
      <c r="B1348" s="782" t="s">
        <v>1955</v>
      </c>
      <c r="C1348" s="783"/>
      <c r="D1348" s="785"/>
      <c r="E1348" s="785"/>
      <c r="F1348" s="783"/>
      <c r="G1348" s="783"/>
      <c r="H1348" s="783"/>
      <c r="I1348" s="783"/>
      <c r="J1348" s="784"/>
    </row>
    <row r="1349" spans="1:10" ht="15" customHeight="1">
      <c r="A1349" s="689"/>
      <c r="B1349" s="689"/>
      <c r="C1349" s="690"/>
      <c r="D1349" s="667"/>
      <c r="E1349" s="667"/>
      <c r="F1349" s="689"/>
      <c r="G1349" s="689"/>
      <c r="H1349" s="689"/>
      <c r="I1349" s="689"/>
      <c r="J1349" s="689"/>
    </row>
    <row r="1350" spans="1:10" ht="25.5">
      <c r="A1350" s="347" t="s">
        <v>1471</v>
      </c>
      <c r="B1350" s="347"/>
      <c r="C1350" s="348" t="s">
        <v>1956</v>
      </c>
      <c r="D1350" s="347" t="s">
        <v>57</v>
      </c>
      <c r="E1350" s="349"/>
      <c r="F1350" s="350"/>
      <c r="G1350" s="350"/>
      <c r="H1350" s="351"/>
      <c r="I1350" s="352"/>
      <c r="J1350" s="351"/>
    </row>
    <row r="1351" spans="1:10" ht="12.75">
      <c r="A1351" s="668" t="s">
        <v>1788</v>
      </c>
      <c r="B1351" s="668" t="s">
        <v>1859</v>
      </c>
      <c r="C1351" s="669" t="s">
        <v>2007</v>
      </c>
      <c r="D1351" s="670" t="s">
        <v>2004</v>
      </c>
      <c r="E1351" s="695">
        <v>4</v>
      </c>
      <c r="F1351" s="705"/>
      <c r="G1351" s="672"/>
      <c r="H1351" s="673"/>
      <c r="I1351" s="673"/>
      <c r="J1351" s="673"/>
    </row>
    <row r="1352" spans="1:10" ht="12.75">
      <c r="A1352" s="668" t="s">
        <v>1788</v>
      </c>
      <c r="B1352" s="668">
        <v>12198</v>
      </c>
      <c r="C1352" s="669" t="s">
        <v>2009</v>
      </c>
      <c r="D1352" s="670" t="s">
        <v>2004</v>
      </c>
      <c r="E1352" s="695">
        <v>1</v>
      </c>
      <c r="F1352" s="705"/>
      <c r="G1352" s="672"/>
      <c r="H1352" s="673"/>
      <c r="I1352" s="673"/>
      <c r="J1352" s="673"/>
    </row>
    <row r="1353" spans="1:10" ht="25.5">
      <c r="A1353" s="668" t="s">
        <v>1711</v>
      </c>
      <c r="B1353" s="668">
        <v>7568</v>
      </c>
      <c r="C1353" s="669" t="s">
        <v>3112</v>
      </c>
      <c r="D1353" s="670" t="s">
        <v>57</v>
      </c>
      <c r="E1353" s="695">
        <v>4</v>
      </c>
      <c r="F1353" s="705"/>
      <c r="G1353" s="672"/>
      <c r="H1353" s="673"/>
      <c r="I1353" s="673"/>
      <c r="J1353" s="673"/>
    </row>
    <row r="1354" spans="1:10" ht="12.75">
      <c r="A1354" s="674"/>
      <c r="B1354" s="674"/>
      <c r="C1354" s="675" t="s">
        <v>1736</v>
      </c>
      <c r="D1354" s="676"/>
      <c r="E1354" s="677"/>
      <c r="F1354" s="678"/>
      <c r="G1354" s="679"/>
      <c r="H1354" s="680"/>
      <c r="I1354" s="681"/>
      <c r="J1354" s="681"/>
    </row>
    <row r="1355" spans="1:10" ht="12.75">
      <c r="A1355" s="668" t="s">
        <v>58</v>
      </c>
      <c r="B1355" s="668">
        <v>88264</v>
      </c>
      <c r="C1355" s="669" t="s">
        <v>145</v>
      </c>
      <c r="D1355" s="670" t="s">
        <v>1729</v>
      </c>
      <c r="E1355" s="695">
        <v>1.1811</v>
      </c>
      <c r="F1355" s="705"/>
      <c r="G1355" s="672"/>
      <c r="H1355" s="673"/>
      <c r="I1355" s="673"/>
      <c r="J1355" s="673"/>
    </row>
    <row r="1356" spans="1:10" ht="12.75">
      <c r="A1356" s="668" t="s">
        <v>58</v>
      </c>
      <c r="B1356" s="668">
        <v>88247</v>
      </c>
      <c r="C1356" s="669" t="s">
        <v>146</v>
      </c>
      <c r="D1356" s="670" t="s">
        <v>1729</v>
      </c>
      <c r="E1356" s="695">
        <v>1.1811</v>
      </c>
      <c r="F1356" s="705"/>
      <c r="G1356" s="672"/>
      <c r="H1356" s="673"/>
      <c r="I1356" s="673"/>
      <c r="J1356" s="673"/>
    </row>
    <row r="1357" spans="1:10" ht="12.75">
      <c r="A1357" s="682"/>
      <c r="B1357" s="682"/>
      <c r="C1357" s="675" t="s">
        <v>1737</v>
      </c>
      <c r="D1357" s="683"/>
      <c r="E1357" s="677"/>
      <c r="F1357" s="679"/>
      <c r="G1357" s="678"/>
      <c r="H1357" s="680"/>
      <c r="I1357" s="684"/>
      <c r="J1357" s="684"/>
    </row>
    <row r="1358" spans="1:10" ht="12.75" customHeight="1">
      <c r="A1358" s="668" t="s">
        <v>1738</v>
      </c>
      <c r="B1358" s="782" t="s">
        <v>1871</v>
      </c>
      <c r="C1358" s="783"/>
      <c r="D1358" s="785"/>
      <c r="E1358" s="785"/>
      <c r="F1358" s="783"/>
      <c r="G1358" s="783"/>
      <c r="H1358" s="783"/>
      <c r="I1358" s="783"/>
      <c r="J1358" s="784"/>
    </row>
    <row r="1359" spans="1:10" ht="15" customHeight="1">
      <c r="A1359" s="689"/>
      <c r="B1359" s="689"/>
      <c r="C1359" s="690"/>
      <c r="D1359" s="667"/>
      <c r="E1359" s="667"/>
      <c r="F1359" s="689"/>
      <c r="G1359" s="689"/>
      <c r="H1359" s="689"/>
      <c r="I1359" s="689"/>
      <c r="J1359" s="689"/>
    </row>
    <row r="1360" spans="1:10" ht="25.5">
      <c r="A1360" s="347" t="s">
        <v>1474</v>
      </c>
      <c r="B1360" s="347"/>
      <c r="C1360" s="354" t="s">
        <v>3973</v>
      </c>
      <c r="D1360" s="347" t="s">
        <v>57</v>
      </c>
      <c r="E1360" s="349"/>
      <c r="F1360" s="350"/>
      <c r="G1360" s="350"/>
      <c r="H1360" s="351"/>
      <c r="I1360" s="352"/>
      <c r="J1360" s="351"/>
    </row>
    <row r="1361" spans="1:10" ht="25.5">
      <c r="A1361" s="668" t="s">
        <v>3971</v>
      </c>
      <c r="B1361" s="668">
        <v>12198</v>
      </c>
      <c r="C1361" s="669" t="s">
        <v>2034</v>
      </c>
      <c r="D1361" s="670" t="s">
        <v>2004</v>
      </c>
      <c r="E1361" s="695">
        <v>1</v>
      </c>
      <c r="F1361" s="705"/>
      <c r="G1361" s="672"/>
      <c r="H1361" s="673"/>
      <c r="I1361" s="673"/>
      <c r="J1361" s="673"/>
    </row>
    <row r="1362" spans="1:10" ht="12.75">
      <c r="A1362" s="674"/>
      <c r="B1362" s="674"/>
      <c r="C1362" s="675" t="s">
        <v>1736</v>
      </c>
      <c r="D1362" s="676"/>
      <c r="E1362" s="677"/>
      <c r="F1362" s="678"/>
      <c r="G1362" s="679"/>
      <c r="H1362" s="680"/>
      <c r="I1362" s="681"/>
      <c r="J1362" s="681"/>
    </row>
    <row r="1363" spans="1:10" ht="12.75">
      <c r="A1363" s="668" t="s">
        <v>58</v>
      </c>
      <c r="B1363" s="668">
        <v>88264</v>
      </c>
      <c r="C1363" s="669" t="s">
        <v>145</v>
      </c>
      <c r="D1363" s="670" t="s">
        <v>1729</v>
      </c>
      <c r="E1363" s="695">
        <v>0.31059999999999999</v>
      </c>
      <c r="F1363" s="705"/>
      <c r="G1363" s="672"/>
      <c r="H1363" s="673"/>
      <c r="I1363" s="673"/>
      <c r="J1363" s="673"/>
    </row>
    <row r="1364" spans="1:10" ht="12.75">
      <c r="A1364" s="668" t="s">
        <v>58</v>
      </c>
      <c r="B1364" s="668">
        <v>88247</v>
      </c>
      <c r="C1364" s="669" t="s">
        <v>146</v>
      </c>
      <c r="D1364" s="670" t="s">
        <v>1729</v>
      </c>
      <c r="E1364" s="695">
        <v>0.31059999999999999</v>
      </c>
      <c r="F1364" s="705"/>
      <c r="G1364" s="672"/>
      <c r="H1364" s="673"/>
      <c r="I1364" s="673"/>
      <c r="J1364" s="673"/>
    </row>
    <row r="1365" spans="1:10" ht="12.75">
      <c r="A1365" s="682"/>
      <c r="B1365" s="682"/>
      <c r="C1365" s="675" t="s">
        <v>1737</v>
      </c>
      <c r="D1365" s="683"/>
      <c r="E1365" s="677"/>
      <c r="F1365" s="679"/>
      <c r="G1365" s="678"/>
      <c r="H1365" s="680"/>
      <c r="I1365" s="684"/>
      <c r="J1365" s="684"/>
    </row>
    <row r="1366" spans="1:10" ht="12.75" customHeight="1">
      <c r="A1366" s="668" t="s">
        <v>1738</v>
      </c>
      <c r="B1366" s="782" t="s">
        <v>1957</v>
      </c>
      <c r="C1366" s="783"/>
      <c r="D1366" s="785"/>
      <c r="E1366" s="785"/>
      <c r="F1366" s="783"/>
      <c r="G1366" s="783"/>
      <c r="H1366" s="783"/>
      <c r="I1366" s="783"/>
      <c r="J1366" s="784"/>
    </row>
    <row r="1367" spans="1:10" ht="15" customHeight="1">
      <c r="A1367" s="689"/>
      <c r="B1367" s="689"/>
      <c r="C1367" s="690"/>
      <c r="D1367" s="667"/>
      <c r="E1367" s="667"/>
      <c r="F1367" s="689"/>
      <c r="G1367" s="689"/>
      <c r="H1367" s="689"/>
      <c r="I1367" s="689"/>
      <c r="J1367" s="689"/>
    </row>
    <row r="1368" spans="1:10" ht="25.5">
      <c r="A1368" s="347" t="s">
        <v>1451</v>
      </c>
      <c r="B1368" s="347"/>
      <c r="C1368" s="348" t="s">
        <v>1958</v>
      </c>
      <c r="D1368" s="347" t="s">
        <v>57</v>
      </c>
      <c r="E1368" s="349"/>
      <c r="F1368" s="350"/>
      <c r="G1368" s="350"/>
      <c r="H1368" s="351"/>
      <c r="I1368" s="352"/>
      <c r="J1368" s="351"/>
    </row>
    <row r="1369" spans="1:10" ht="25.5">
      <c r="A1369" s="668" t="s">
        <v>1711</v>
      </c>
      <c r="B1369" s="668">
        <v>11844</v>
      </c>
      <c r="C1369" s="669" t="s">
        <v>2035</v>
      </c>
      <c r="D1369" s="670" t="s">
        <v>2004</v>
      </c>
      <c r="E1369" s="695">
        <v>1</v>
      </c>
      <c r="F1369" s="705"/>
      <c r="G1369" s="672"/>
      <c r="H1369" s="673"/>
      <c r="I1369" s="673"/>
      <c r="J1369" s="673"/>
    </row>
    <row r="1370" spans="1:10" ht="25.5">
      <c r="A1370" s="668" t="s">
        <v>1711</v>
      </c>
      <c r="B1370" s="668">
        <v>11855</v>
      </c>
      <c r="C1370" s="669" t="s">
        <v>3145</v>
      </c>
      <c r="D1370" s="670" t="s">
        <v>57</v>
      </c>
      <c r="E1370" s="695">
        <v>1</v>
      </c>
      <c r="F1370" s="705"/>
      <c r="G1370" s="672"/>
      <c r="H1370" s="673"/>
      <c r="I1370" s="673"/>
      <c r="J1370" s="673"/>
    </row>
    <row r="1371" spans="1:10" ht="12.75">
      <c r="A1371" s="674"/>
      <c r="B1371" s="674"/>
      <c r="C1371" s="675" t="s">
        <v>1736</v>
      </c>
      <c r="D1371" s="676"/>
      <c r="E1371" s="677"/>
      <c r="F1371" s="678"/>
      <c r="G1371" s="679"/>
      <c r="H1371" s="680"/>
      <c r="I1371" s="681"/>
      <c r="J1371" s="681"/>
    </row>
    <row r="1372" spans="1:10" ht="12.75">
      <c r="A1372" s="668" t="s">
        <v>58</v>
      </c>
      <c r="B1372" s="668">
        <v>88264</v>
      </c>
      <c r="C1372" s="669" t="s">
        <v>145</v>
      </c>
      <c r="D1372" s="670" t="s">
        <v>1729</v>
      </c>
      <c r="E1372" s="695">
        <v>0.152</v>
      </c>
      <c r="F1372" s="705"/>
      <c r="G1372" s="672"/>
      <c r="H1372" s="673"/>
      <c r="I1372" s="673"/>
      <c r="J1372" s="673"/>
    </row>
    <row r="1373" spans="1:10" ht="12.75">
      <c r="A1373" s="668" t="s">
        <v>58</v>
      </c>
      <c r="B1373" s="668">
        <v>88247</v>
      </c>
      <c r="C1373" s="669" t="s">
        <v>146</v>
      </c>
      <c r="D1373" s="670" t="s">
        <v>1729</v>
      </c>
      <c r="E1373" s="695">
        <v>0.152</v>
      </c>
      <c r="F1373" s="705"/>
      <c r="G1373" s="672"/>
      <c r="H1373" s="673"/>
      <c r="I1373" s="673"/>
      <c r="J1373" s="673"/>
    </row>
    <row r="1374" spans="1:10" ht="12.75">
      <c r="A1374" s="682"/>
      <c r="B1374" s="682"/>
      <c r="C1374" s="675" t="s">
        <v>1737</v>
      </c>
      <c r="D1374" s="683"/>
      <c r="E1374" s="677"/>
      <c r="F1374" s="679"/>
      <c r="G1374" s="678"/>
      <c r="H1374" s="680"/>
      <c r="I1374" s="684"/>
      <c r="J1374" s="684"/>
    </row>
    <row r="1375" spans="1:10" ht="12.75" customHeight="1">
      <c r="A1375" s="668" t="s">
        <v>1738</v>
      </c>
      <c r="B1375" s="782" t="s">
        <v>1871</v>
      </c>
      <c r="C1375" s="783"/>
      <c r="D1375" s="785"/>
      <c r="E1375" s="785"/>
      <c r="F1375" s="783"/>
      <c r="G1375" s="783"/>
      <c r="H1375" s="783"/>
      <c r="I1375" s="783"/>
      <c r="J1375" s="784"/>
    </row>
    <row r="1376" spans="1:10" ht="15" customHeight="1">
      <c r="A1376" s="689"/>
      <c r="B1376" s="689"/>
      <c r="C1376" s="690"/>
      <c r="D1376" s="667"/>
      <c r="E1376" s="667"/>
      <c r="F1376" s="689"/>
      <c r="G1376" s="689"/>
      <c r="H1376" s="689"/>
      <c r="I1376" s="689"/>
      <c r="J1376" s="689"/>
    </row>
    <row r="1377" spans="1:10" ht="38.25">
      <c r="A1377" s="347" t="s">
        <v>1488</v>
      </c>
      <c r="B1377" s="347"/>
      <c r="C1377" s="348" t="s">
        <v>1960</v>
      </c>
      <c r="D1377" s="347" t="s">
        <v>62</v>
      </c>
      <c r="E1377" s="349"/>
      <c r="F1377" s="350"/>
      <c r="G1377" s="350"/>
      <c r="H1377" s="351"/>
      <c r="I1377" s="352"/>
      <c r="J1377" s="351"/>
    </row>
    <row r="1378" spans="1:10" ht="12.75">
      <c r="A1378" s="668" t="s">
        <v>1711</v>
      </c>
      <c r="B1378" s="668" t="s">
        <v>2048</v>
      </c>
      <c r="C1378" s="669" t="s">
        <v>2049</v>
      </c>
      <c r="D1378" s="670" t="s">
        <v>57</v>
      </c>
      <c r="E1378" s="695">
        <v>0.35</v>
      </c>
      <c r="F1378" s="705"/>
      <c r="G1378" s="672"/>
      <c r="H1378" s="673"/>
      <c r="I1378" s="673"/>
      <c r="J1378" s="668"/>
    </row>
    <row r="1379" spans="1:10" ht="25.5">
      <c r="A1379" s="668" t="s">
        <v>1711</v>
      </c>
      <c r="B1379" s="668">
        <v>7583</v>
      </c>
      <c r="C1379" s="669" t="s">
        <v>3114</v>
      </c>
      <c r="D1379" s="670" t="s">
        <v>57</v>
      </c>
      <c r="E1379" s="695">
        <v>2</v>
      </c>
      <c r="F1379" s="705"/>
      <c r="G1379" s="672"/>
      <c r="H1379" s="673"/>
      <c r="I1379" s="673"/>
      <c r="J1379" s="673"/>
    </row>
    <row r="1380" spans="1:10" ht="12.75">
      <c r="A1380" s="668" t="s">
        <v>1711</v>
      </c>
      <c r="B1380" s="668">
        <v>4341</v>
      </c>
      <c r="C1380" s="669" t="s">
        <v>3205</v>
      </c>
      <c r="D1380" s="670" t="s">
        <v>57</v>
      </c>
      <c r="E1380" s="695">
        <v>1</v>
      </c>
      <c r="F1380" s="705"/>
      <c r="G1380" s="672"/>
      <c r="H1380" s="673"/>
      <c r="I1380" s="673"/>
      <c r="J1380" s="673"/>
    </row>
    <row r="1381" spans="1:10" ht="25.5">
      <c r="A1381" s="668" t="s">
        <v>1711</v>
      </c>
      <c r="B1381" s="668">
        <v>11855</v>
      </c>
      <c r="C1381" s="669" t="s">
        <v>3145</v>
      </c>
      <c r="D1381" s="670" t="s">
        <v>57</v>
      </c>
      <c r="E1381" s="695">
        <v>0.3</v>
      </c>
      <c r="F1381" s="705"/>
      <c r="G1381" s="672"/>
      <c r="H1381" s="673"/>
      <c r="I1381" s="673"/>
      <c r="J1381" s="673"/>
    </row>
    <row r="1382" spans="1:10" ht="12.75">
      <c r="A1382" s="674"/>
      <c r="B1382" s="674"/>
      <c r="C1382" s="675" t="s">
        <v>1736</v>
      </c>
      <c r="D1382" s="676"/>
      <c r="E1382" s="677"/>
      <c r="F1382" s="678"/>
      <c r="G1382" s="679"/>
      <c r="H1382" s="680"/>
      <c r="I1382" s="681"/>
      <c r="J1382" s="681"/>
    </row>
    <row r="1383" spans="1:10" ht="12.75">
      <c r="A1383" s="668" t="s">
        <v>58</v>
      </c>
      <c r="B1383" s="668">
        <v>88264</v>
      </c>
      <c r="C1383" s="669" t="s">
        <v>145</v>
      </c>
      <c r="D1383" s="670" t="s">
        <v>1729</v>
      </c>
      <c r="E1383" s="695">
        <v>0.125</v>
      </c>
      <c r="F1383" s="705"/>
      <c r="G1383" s="672"/>
      <c r="H1383" s="673"/>
      <c r="I1383" s="673"/>
      <c r="J1383" s="673"/>
    </row>
    <row r="1384" spans="1:10" ht="12.75">
      <c r="A1384" s="668" t="s">
        <v>58</v>
      </c>
      <c r="B1384" s="668">
        <v>88247</v>
      </c>
      <c r="C1384" s="669" t="s">
        <v>146</v>
      </c>
      <c r="D1384" s="670" t="s">
        <v>1729</v>
      </c>
      <c r="E1384" s="695">
        <v>0.125</v>
      </c>
      <c r="F1384" s="705"/>
      <c r="G1384" s="672"/>
      <c r="H1384" s="673"/>
      <c r="I1384" s="673"/>
      <c r="J1384" s="673"/>
    </row>
    <row r="1385" spans="1:10" ht="12.75">
      <c r="A1385" s="682"/>
      <c r="B1385" s="682"/>
      <c r="C1385" s="675" t="s">
        <v>1737</v>
      </c>
      <c r="D1385" s="683"/>
      <c r="E1385" s="677"/>
      <c r="F1385" s="679"/>
      <c r="G1385" s="678"/>
      <c r="H1385" s="680"/>
      <c r="I1385" s="684"/>
      <c r="J1385" s="684"/>
    </row>
    <row r="1386" spans="1:10" ht="12.75" customHeight="1">
      <c r="A1386" s="668" t="s">
        <v>1738</v>
      </c>
      <c r="B1386" s="782" t="s">
        <v>1959</v>
      </c>
      <c r="C1386" s="783"/>
      <c r="D1386" s="785"/>
      <c r="E1386" s="785"/>
      <c r="F1386" s="783"/>
      <c r="G1386" s="783"/>
      <c r="H1386" s="783"/>
      <c r="I1386" s="783"/>
      <c r="J1386" s="784"/>
    </row>
    <row r="1387" spans="1:10" ht="15" customHeight="1">
      <c r="A1387" s="689"/>
      <c r="B1387" s="689"/>
      <c r="C1387" s="690"/>
      <c r="D1387" s="667"/>
      <c r="E1387" s="667"/>
      <c r="F1387" s="689"/>
      <c r="G1387" s="689"/>
      <c r="H1387" s="689"/>
      <c r="I1387" s="689"/>
      <c r="J1387" s="689"/>
    </row>
    <row r="1388" spans="1:10" ht="38.25">
      <c r="A1388" s="347" t="s">
        <v>127</v>
      </c>
      <c r="B1388" s="347"/>
      <c r="C1388" s="348" t="s">
        <v>3974</v>
      </c>
      <c r="D1388" s="347" t="s">
        <v>62</v>
      </c>
      <c r="E1388" s="349"/>
      <c r="F1388" s="350"/>
      <c r="G1388" s="350"/>
      <c r="H1388" s="351"/>
      <c r="I1388" s="352"/>
      <c r="J1388" s="351"/>
    </row>
    <row r="1389" spans="1:10" ht="25.5">
      <c r="A1389" s="668" t="s">
        <v>1711</v>
      </c>
      <c r="B1389" s="668">
        <v>41204</v>
      </c>
      <c r="C1389" s="669" t="s">
        <v>3208</v>
      </c>
      <c r="D1389" s="670" t="s">
        <v>57</v>
      </c>
      <c r="E1389" s="695">
        <v>1</v>
      </c>
      <c r="F1389" s="705"/>
      <c r="G1389" s="672"/>
      <c r="H1389" s="673"/>
      <c r="I1389" s="673"/>
      <c r="J1389" s="673"/>
    </row>
    <row r="1390" spans="1:10" ht="12.75">
      <c r="A1390" s="668" t="s">
        <v>1711</v>
      </c>
      <c r="B1390" s="668">
        <v>863</v>
      </c>
      <c r="C1390" s="669" t="s">
        <v>3116</v>
      </c>
      <c r="D1390" s="670" t="s">
        <v>62</v>
      </c>
      <c r="E1390" s="695">
        <v>11</v>
      </c>
      <c r="F1390" s="705"/>
      <c r="G1390" s="672"/>
      <c r="H1390" s="673"/>
      <c r="I1390" s="673"/>
      <c r="J1390" s="673"/>
    </row>
    <row r="1391" spans="1:10" ht="12.75">
      <c r="A1391" s="674"/>
      <c r="B1391" s="674"/>
      <c r="C1391" s="675" t="s">
        <v>1736</v>
      </c>
      <c r="D1391" s="676"/>
      <c r="E1391" s="677"/>
      <c r="F1391" s="678"/>
      <c r="G1391" s="679"/>
      <c r="H1391" s="680"/>
      <c r="I1391" s="681"/>
      <c r="J1391" s="681"/>
    </row>
    <row r="1392" spans="1:10" ht="25.5">
      <c r="A1392" s="668" t="s">
        <v>58</v>
      </c>
      <c r="B1392" s="668">
        <v>94962</v>
      </c>
      <c r="C1392" s="669" t="s">
        <v>3441</v>
      </c>
      <c r="D1392" s="670" t="s">
        <v>3103</v>
      </c>
      <c r="E1392" s="695">
        <v>0.80249179999999998</v>
      </c>
      <c r="F1392" s="705"/>
      <c r="G1392" s="672"/>
      <c r="H1392" s="673"/>
      <c r="I1392" s="673"/>
      <c r="J1392" s="673"/>
    </row>
    <row r="1393" spans="1:10" ht="12.75">
      <c r="A1393" s="668" t="s">
        <v>58</v>
      </c>
      <c r="B1393" s="668">
        <v>88264</v>
      </c>
      <c r="C1393" s="669" t="s">
        <v>145</v>
      </c>
      <c r="D1393" s="670" t="s">
        <v>1729</v>
      </c>
      <c r="E1393" s="695">
        <v>8.5218544999999999</v>
      </c>
      <c r="F1393" s="705"/>
      <c r="G1393" s="672"/>
      <c r="H1393" s="673"/>
      <c r="I1393" s="673"/>
      <c r="J1393" s="673"/>
    </row>
    <row r="1394" spans="1:10" ht="12.75">
      <c r="A1394" s="668" t="s">
        <v>58</v>
      </c>
      <c r="B1394" s="668">
        <v>88247</v>
      </c>
      <c r="C1394" s="669" t="s">
        <v>146</v>
      </c>
      <c r="D1394" s="670" t="s">
        <v>1729</v>
      </c>
      <c r="E1394" s="695">
        <v>1.8937455000000001</v>
      </c>
      <c r="F1394" s="705"/>
      <c r="G1394" s="672"/>
      <c r="H1394" s="673"/>
      <c r="I1394" s="673"/>
      <c r="J1394" s="673"/>
    </row>
    <row r="1395" spans="1:10" ht="38.25">
      <c r="A1395" s="668" t="s">
        <v>58</v>
      </c>
      <c r="B1395" s="668">
        <v>5930</v>
      </c>
      <c r="C1395" s="669" t="s">
        <v>3271</v>
      </c>
      <c r="D1395" s="670" t="s">
        <v>3266</v>
      </c>
      <c r="E1395" s="695">
        <v>0.98652010000000001</v>
      </c>
      <c r="F1395" s="705"/>
      <c r="G1395" s="672"/>
      <c r="H1395" s="673"/>
      <c r="I1395" s="673"/>
      <c r="J1395" s="673"/>
    </row>
    <row r="1396" spans="1:10" ht="38.25">
      <c r="A1396" s="668" t="s">
        <v>58</v>
      </c>
      <c r="B1396" s="668">
        <v>5928</v>
      </c>
      <c r="C1396" s="669" t="s">
        <v>3272</v>
      </c>
      <c r="D1396" s="670" t="s">
        <v>3268</v>
      </c>
      <c r="E1396" s="695">
        <v>7.7299999999999994E-2</v>
      </c>
      <c r="F1396" s="705"/>
      <c r="G1396" s="672"/>
      <c r="H1396" s="673"/>
      <c r="I1396" s="673"/>
      <c r="J1396" s="673"/>
    </row>
    <row r="1397" spans="1:10" ht="12.75">
      <c r="A1397" s="682"/>
      <c r="B1397" s="682"/>
      <c r="C1397" s="675" t="s">
        <v>1737</v>
      </c>
      <c r="D1397" s="683"/>
      <c r="E1397" s="677"/>
      <c r="F1397" s="679"/>
      <c r="G1397" s="678"/>
      <c r="H1397" s="680"/>
      <c r="I1397" s="684"/>
      <c r="J1397" s="684"/>
    </row>
    <row r="1398" spans="1:10" ht="12.75" customHeight="1">
      <c r="A1398" s="668" t="s">
        <v>1738</v>
      </c>
      <c r="B1398" s="782" t="s">
        <v>1962</v>
      </c>
      <c r="C1398" s="783"/>
      <c r="D1398" s="785"/>
      <c r="E1398" s="785"/>
      <c r="F1398" s="783"/>
      <c r="G1398" s="783"/>
      <c r="H1398" s="783"/>
      <c r="I1398" s="783"/>
      <c r="J1398" s="784"/>
    </row>
    <row r="1399" spans="1:10" ht="12.75">
      <c r="A1399" s="668"/>
      <c r="B1399" s="693"/>
      <c r="C1399" s="693"/>
      <c r="D1399" s="786"/>
      <c r="E1399" s="786"/>
      <c r="F1399" s="693"/>
      <c r="G1399" s="693"/>
      <c r="H1399" s="693"/>
      <c r="I1399" s="693"/>
      <c r="J1399" s="693"/>
    </row>
    <row r="1400" spans="1:10" ht="12.75">
      <c r="A1400" s="347" t="s">
        <v>2139</v>
      </c>
      <c r="B1400" s="347"/>
      <c r="C1400" s="348" t="s">
        <v>2151</v>
      </c>
      <c r="D1400" s="347" t="s">
        <v>330</v>
      </c>
      <c r="E1400" s="349"/>
      <c r="F1400" s="355"/>
      <c r="G1400" s="355"/>
      <c r="H1400" s="351"/>
      <c r="I1400" s="356"/>
      <c r="J1400" s="351"/>
    </row>
    <row r="1401" spans="1:10" ht="12.75">
      <c r="A1401" s="668" t="s">
        <v>1711</v>
      </c>
      <c r="B1401" s="668">
        <v>44331</v>
      </c>
      <c r="C1401" s="669" t="s">
        <v>3180</v>
      </c>
      <c r="D1401" s="670" t="s">
        <v>3102</v>
      </c>
      <c r="E1401" s="671">
        <v>1.0999999999999999E-2</v>
      </c>
      <c r="F1401" s="705"/>
      <c r="G1401" s="672"/>
      <c r="H1401" s="673"/>
      <c r="I1401" s="673"/>
      <c r="J1401" s="673"/>
    </row>
    <row r="1402" spans="1:10" ht="12.75">
      <c r="A1402" s="668" t="s">
        <v>1711</v>
      </c>
      <c r="B1402" s="668">
        <v>44329</v>
      </c>
      <c r="C1402" s="669" t="s">
        <v>3151</v>
      </c>
      <c r="D1402" s="670" t="s">
        <v>3102</v>
      </c>
      <c r="E1402" s="695">
        <v>6.0000000000000001E-3</v>
      </c>
      <c r="F1402" s="705"/>
      <c r="G1402" s="672"/>
      <c r="H1402" s="673"/>
      <c r="I1402" s="673"/>
      <c r="J1402" s="673"/>
    </row>
    <row r="1403" spans="1:10" ht="12.75">
      <c r="A1403" s="674"/>
      <c r="B1403" s="674"/>
      <c r="C1403" s="675" t="s">
        <v>1736</v>
      </c>
      <c r="D1403" s="676"/>
      <c r="E1403" s="677"/>
      <c r="F1403" s="678"/>
      <c r="G1403" s="679"/>
      <c r="H1403" s="680"/>
      <c r="I1403" s="681"/>
      <c r="J1403" s="681"/>
    </row>
    <row r="1404" spans="1:10" ht="12.75">
      <c r="A1404" s="668" t="s">
        <v>58</v>
      </c>
      <c r="B1404" s="668">
        <v>88316</v>
      </c>
      <c r="C1404" s="669" t="s">
        <v>137</v>
      </c>
      <c r="D1404" s="670" t="s">
        <v>1729</v>
      </c>
      <c r="E1404" s="671">
        <v>9.1999999999999998E-2</v>
      </c>
      <c r="F1404" s="705"/>
      <c r="G1404" s="672"/>
      <c r="H1404" s="673"/>
      <c r="I1404" s="673"/>
      <c r="J1404" s="673"/>
    </row>
    <row r="1405" spans="1:10" ht="12.75" customHeight="1">
      <c r="A1405" s="682"/>
      <c r="B1405" s="682"/>
      <c r="C1405" s="675" t="s">
        <v>1737</v>
      </c>
      <c r="D1405" s="683"/>
      <c r="E1405" s="677"/>
      <c r="F1405" s="679"/>
      <c r="G1405" s="678"/>
      <c r="H1405" s="680"/>
      <c r="I1405" s="684"/>
      <c r="J1405" s="684"/>
    </row>
    <row r="1406" spans="1:10" ht="15" customHeight="1">
      <c r="A1406" s="668" t="s">
        <v>1738</v>
      </c>
      <c r="B1406" s="685" t="s">
        <v>2153</v>
      </c>
      <c r="C1406" s="686"/>
      <c r="D1406" s="687"/>
      <c r="E1406" s="671"/>
      <c r="F1406" s="688"/>
      <c r="G1406" s="688"/>
      <c r="H1406" s="673"/>
      <c r="I1406" s="673"/>
      <c r="J1406" s="673"/>
    </row>
    <row r="1407" spans="1:10" ht="14.25" customHeight="1">
      <c r="A1407" s="689"/>
      <c r="B1407" s="689"/>
      <c r="C1407" s="690"/>
      <c r="D1407" s="667"/>
      <c r="E1407" s="667"/>
      <c r="F1407" s="689"/>
      <c r="G1407" s="689"/>
      <c r="H1407" s="689"/>
      <c r="I1407" s="689"/>
      <c r="J1407" s="689"/>
    </row>
    <row r="1408" spans="1:10" ht="25.5">
      <c r="A1408" s="347" t="s">
        <v>2141</v>
      </c>
      <c r="B1408" s="347"/>
      <c r="C1408" s="348" t="s">
        <v>2142</v>
      </c>
      <c r="D1408" s="347" t="s">
        <v>330</v>
      </c>
      <c r="E1408" s="349"/>
      <c r="F1408" s="355"/>
      <c r="G1408" s="355"/>
      <c r="H1408" s="351"/>
      <c r="I1408" s="356"/>
      <c r="J1408" s="351"/>
    </row>
    <row r="1409" spans="1:10" ht="12.75">
      <c r="A1409" s="668" t="s">
        <v>58</v>
      </c>
      <c r="B1409" s="668">
        <v>102193</v>
      </c>
      <c r="C1409" s="669" t="s">
        <v>3427</v>
      </c>
      <c r="D1409" s="670" t="s">
        <v>330</v>
      </c>
      <c r="E1409" s="671">
        <v>2</v>
      </c>
      <c r="F1409" s="705"/>
      <c r="G1409" s="672"/>
      <c r="H1409" s="673"/>
      <c r="I1409" s="673"/>
      <c r="J1409" s="673"/>
    </row>
    <row r="1410" spans="1:10" ht="12.75">
      <c r="A1410" s="668" t="s">
        <v>58</v>
      </c>
      <c r="B1410" s="668">
        <v>102197</v>
      </c>
      <c r="C1410" s="669" t="s">
        <v>3429</v>
      </c>
      <c r="D1410" s="670" t="s">
        <v>330</v>
      </c>
      <c r="E1410" s="671">
        <v>2</v>
      </c>
      <c r="F1410" s="705"/>
      <c r="G1410" s="672"/>
      <c r="H1410" s="673"/>
      <c r="I1410" s="673"/>
      <c r="J1410" s="673"/>
    </row>
    <row r="1411" spans="1:10" ht="25.5">
      <c r="A1411" s="668" t="s">
        <v>58</v>
      </c>
      <c r="B1411" s="668">
        <v>102217</v>
      </c>
      <c r="C1411" s="669" t="s">
        <v>3432</v>
      </c>
      <c r="D1411" s="670" t="s">
        <v>330</v>
      </c>
      <c r="E1411" s="671">
        <v>2</v>
      </c>
      <c r="F1411" s="705"/>
      <c r="G1411" s="672"/>
      <c r="H1411" s="673"/>
      <c r="I1411" s="673"/>
      <c r="J1411" s="673"/>
    </row>
    <row r="1412" spans="1:10" ht="12.75">
      <c r="A1412" s="668" t="s">
        <v>66</v>
      </c>
      <c r="B1412" s="668" t="s">
        <v>2139</v>
      </c>
      <c r="C1412" s="669" t="s">
        <v>2151</v>
      </c>
      <c r="D1412" s="670" t="s">
        <v>330</v>
      </c>
      <c r="E1412" s="671">
        <v>2</v>
      </c>
      <c r="F1412" s="705"/>
      <c r="G1412" s="672"/>
      <c r="H1412" s="673"/>
      <c r="I1412" s="673"/>
      <c r="J1412" s="673"/>
    </row>
    <row r="1413" spans="1:10" ht="12.75" customHeight="1">
      <c r="A1413" s="682"/>
      <c r="B1413" s="682"/>
      <c r="C1413" s="675" t="s">
        <v>1737</v>
      </c>
      <c r="D1413" s="683"/>
      <c r="E1413" s="677"/>
      <c r="F1413" s="679"/>
      <c r="G1413" s="678"/>
      <c r="H1413" s="680"/>
      <c r="I1413" s="684"/>
      <c r="J1413" s="684"/>
    </row>
    <row r="1414" spans="1:10" ht="15" customHeight="1">
      <c r="A1414" s="668" t="s">
        <v>1738</v>
      </c>
      <c r="B1414" s="685" t="s">
        <v>2140</v>
      </c>
      <c r="C1414" s="686"/>
      <c r="D1414" s="687"/>
      <c r="E1414" s="671"/>
      <c r="F1414" s="688"/>
      <c r="G1414" s="688"/>
      <c r="H1414" s="673"/>
      <c r="I1414" s="673"/>
      <c r="J1414" s="673"/>
    </row>
    <row r="1415" spans="1:10" ht="15" customHeight="1">
      <c r="A1415" s="689"/>
      <c r="B1415" s="689"/>
      <c r="C1415" s="690"/>
      <c r="D1415" s="667"/>
      <c r="E1415" s="667"/>
      <c r="F1415" s="689"/>
      <c r="G1415" s="689"/>
      <c r="H1415" s="689"/>
      <c r="I1415" s="689"/>
      <c r="J1415" s="689"/>
    </row>
    <row r="1416" spans="1:10" ht="25.5">
      <c r="A1416" s="347" t="s">
        <v>2145</v>
      </c>
      <c r="B1416" s="347"/>
      <c r="C1416" s="348" t="s">
        <v>2143</v>
      </c>
      <c r="D1416" s="347" t="s">
        <v>330</v>
      </c>
      <c r="E1416" s="349"/>
      <c r="F1416" s="355"/>
      <c r="G1416" s="355"/>
      <c r="H1416" s="351"/>
      <c r="I1416" s="356"/>
      <c r="J1416" s="351"/>
    </row>
    <row r="1417" spans="1:10" ht="12.75">
      <c r="A1417" s="668" t="s">
        <v>58</v>
      </c>
      <c r="B1417" s="668">
        <v>102193</v>
      </c>
      <c r="C1417" s="669" t="s">
        <v>3427</v>
      </c>
      <c r="D1417" s="670" t="s">
        <v>330</v>
      </c>
      <c r="E1417" s="671">
        <v>2</v>
      </c>
      <c r="F1417" s="705"/>
      <c r="G1417" s="672"/>
      <c r="H1417" s="673"/>
      <c r="I1417" s="673"/>
      <c r="J1417" s="673"/>
    </row>
    <row r="1418" spans="1:10" ht="25.5">
      <c r="A1418" s="668" t="s">
        <v>58</v>
      </c>
      <c r="B1418" s="668">
        <v>102201</v>
      </c>
      <c r="C1418" s="669" t="s">
        <v>3426</v>
      </c>
      <c r="D1418" s="670" t="s">
        <v>330</v>
      </c>
      <c r="E1418" s="671">
        <v>0.3</v>
      </c>
      <c r="F1418" s="705"/>
      <c r="G1418" s="672"/>
      <c r="H1418" s="673"/>
      <c r="I1418" s="673"/>
      <c r="J1418" s="673"/>
    </row>
    <row r="1419" spans="1:10" ht="12.75">
      <c r="A1419" s="668" t="s">
        <v>58</v>
      </c>
      <c r="B1419" s="668">
        <v>102194</v>
      </c>
      <c r="C1419" s="669" t="s">
        <v>3428</v>
      </c>
      <c r="D1419" s="670" t="s">
        <v>330</v>
      </c>
      <c r="E1419" s="671">
        <v>0.3</v>
      </c>
      <c r="F1419" s="705"/>
      <c r="G1419" s="672"/>
      <c r="H1419" s="673"/>
      <c r="I1419" s="673"/>
      <c r="J1419" s="673"/>
    </row>
    <row r="1420" spans="1:10" ht="12.75">
      <c r="A1420" s="668" t="s">
        <v>58</v>
      </c>
      <c r="B1420" s="668">
        <v>102197</v>
      </c>
      <c r="C1420" s="669" t="s">
        <v>3429</v>
      </c>
      <c r="D1420" s="670" t="s">
        <v>330</v>
      </c>
      <c r="E1420" s="671">
        <v>2</v>
      </c>
      <c r="F1420" s="705"/>
      <c r="G1420" s="672"/>
      <c r="H1420" s="673"/>
      <c r="I1420" s="673"/>
      <c r="J1420" s="673"/>
    </row>
    <row r="1421" spans="1:10" ht="25.5">
      <c r="A1421" s="668" t="s">
        <v>58</v>
      </c>
      <c r="B1421" s="668">
        <v>102217</v>
      </c>
      <c r="C1421" s="669" t="s">
        <v>3432</v>
      </c>
      <c r="D1421" s="670" t="s">
        <v>330</v>
      </c>
      <c r="E1421" s="671">
        <v>2</v>
      </c>
      <c r="F1421" s="705"/>
      <c r="G1421" s="672"/>
      <c r="H1421" s="673"/>
      <c r="I1421" s="673"/>
      <c r="J1421" s="673"/>
    </row>
    <row r="1422" spans="1:10" ht="12.75">
      <c r="A1422" s="668" t="s">
        <v>66</v>
      </c>
      <c r="B1422" s="668" t="s">
        <v>2139</v>
      </c>
      <c r="C1422" s="669" t="s">
        <v>2151</v>
      </c>
      <c r="D1422" s="670" t="s">
        <v>330</v>
      </c>
      <c r="E1422" s="671">
        <v>2</v>
      </c>
      <c r="F1422" s="705"/>
      <c r="G1422" s="672"/>
      <c r="H1422" s="673"/>
      <c r="I1422" s="673"/>
      <c r="J1422" s="673"/>
    </row>
    <row r="1423" spans="1:10" ht="12.75" customHeight="1">
      <c r="A1423" s="682"/>
      <c r="B1423" s="682"/>
      <c r="C1423" s="675" t="s">
        <v>1737</v>
      </c>
      <c r="D1423" s="683"/>
      <c r="E1423" s="677"/>
      <c r="F1423" s="679"/>
      <c r="G1423" s="678"/>
      <c r="H1423" s="680"/>
      <c r="I1423" s="684"/>
      <c r="J1423" s="684"/>
    </row>
    <row r="1424" spans="1:10" ht="15" customHeight="1">
      <c r="A1424" s="668" t="s">
        <v>1738</v>
      </c>
      <c r="B1424" s="685" t="s">
        <v>2144</v>
      </c>
      <c r="C1424" s="686"/>
      <c r="D1424" s="687"/>
      <c r="E1424" s="671"/>
      <c r="F1424" s="688"/>
      <c r="G1424" s="688"/>
      <c r="H1424" s="673"/>
      <c r="I1424" s="673"/>
      <c r="J1424" s="673"/>
    </row>
    <row r="1425" spans="1:10" ht="15" customHeight="1">
      <c r="A1425" s="689"/>
      <c r="B1425" s="689"/>
      <c r="C1425" s="690"/>
      <c r="D1425" s="667"/>
      <c r="E1425" s="667"/>
      <c r="F1425" s="689"/>
      <c r="G1425" s="689"/>
      <c r="H1425" s="689"/>
      <c r="I1425" s="689"/>
      <c r="J1425" s="689"/>
    </row>
    <row r="1426" spans="1:10" ht="25.5">
      <c r="A1426" s="347" t="s">
        <v>2147</v>
      </c>
      <c r="B1426" s="347"/>
      <c r="C1426" s="348" t="s">
        <v>2146</v>
      </c>
      <c r="D1426" s="347" t="s">
        <v>330</v>
      </c>
      <c r="E1426" s="349"/>
      <c r="F1426" s="355"/>
      <c r="G1426" s="355"/>
      <c r="H1426" s="351"/>
      <c r="I1426" s="356"/>
      <c r="J1426" s="351"/>
    </row>
    <row r="1427" spans="1:10" ht="12.75">
      <c r="A1427" s="668" t="s">
        <v>58</v>
      </c>
      <c r="B1427" s="668">
        <v>102193</v>
      </c>
      <c r="C1427" s="669" t="s">
        <v>3427</v>
      </c>
      <c r="D1427" s="670" t="s">
        <v>330</v>
      </c>
      <c r="E1427" s="671">
        <v>2</v>
      </c>
      <c r="F1427" s="705"/>
      <c r="G1427" s="672"/>
      <c r="H1427" s="673"/>
      <c r="I1427" s="673"/>
      <c r="J1427" s="673"/>
    </row>
    <row r="1428" spans="1:10" ht="25.5">
      <c r="A1428" s="668" t="s">
        <v>58</v>
      </c>
      <c r="B1428" s="668">
        <v>102201</v>
      </c>
      <c r="C1428" s="669" t="s">
        <v>3426</v>
      </c>
      <c r="D1428" s="670" t="s">
        <v>330</v>
      </c>
      <c r="E1428" s="671">
        <v>0.6</v>
      </c>
      <c r="F1428" s="705"/>
      <c r="G1428" s="672"/>
      <c r="H1428" s="673"/>
      <c r="I1428" s="673"/>
      <c r="J1428" s="673"/>
    </row>
    <row r="1429" spans="1:10" ht="12.75">
      <c r="A1429" s="668" t="s">
        <v>58</v>
      </c>
      <c r="B1429" s="668">
        <v>102194</v>
      </c>
      <c r="C1429" s="669" t="s">
        <v>3428</v>
      </c>
      <c r="D1429" s="670" t="s">
        <v>330</v>
      </c>
      <c r="E1429" s="671">
        <v>0.6</v>
      </c>
      <c r="F1429" s="705"/>
      <c r="G1429" s="672"/>
      <c r="H1429" s="673"/>
      <c r="I1429" s="673"/>
      <c r="J1429" s="673"/>
    </row>
    <row r="1430" spans="1:10" ht="12.75">
      <c r="A1430" s="668" t="s">
        <v>58</v>
      </c>
      <c r="B1430" s="668">
        <v>102197</v>
      </c>
      <c r="C1430" s="669" t="s">
        <v>3429</v>
      </c>
      <c r="D1430" s="670" t="s">
        <v>330</v>
      </c>
      <c r="E1430" s="671">
        <v>2</v>
      </c>
      <c r="F1430" s="705"/>
      <c r="G1430" s="672"/>
      <c r="H1430" s="673"/>
      <c r="I1430" s="673"/>
      <c r="J1430" s="673"/>
    </row>
    <row r="1431" spans="1:10" ht="25.5">
      <c r="A1431" s="668" t="s">
        <v>58</v>
      </c>
      <c r="B1431" s="668">
        <v>102217</v>
      </c>
      <c r="C1431" s="669" t="s">
        <v>3432</v>
      </c>
      <c r="D1431" s="670" t="s">
        <v>330</v>
      </c>
      <c r="E1431" s="671">
        <v>2</v>
      </c>
      <c r="F1431" s="705"/>
      <c r="G1431" s="672"/>
      <c r="H1431" s="673"/>
      <c r="I1431" s="673"/>
      <c r="J1431" s="673"/>
    </row>
    <row r="1432" spans="1:10" ht="12.75">
      <c r="A1432" s="668" t="s">
        <v>66</v>
      </c>
      <c r="B1432" s="668" t="s">
        <v>2139</v>
      </c>
      <c r="C1432" s="669" t="s">
        <v>2151</v>
      </c>
      <c r="D1432" s="670" t="s">
        <v>330</v>
      </c>
      <c r="E1432" s="671">
        <v>2</v>
      </c>
      <c r="F1432" s="705"/>
      <c r="G1432" s="672"/>
      <c r="H1432" s="673"/>
      <c r="I1432" s="673"/>
      <c r="J1432" s="673"/>
    </row>
    <row r="1433" spans="1:10" ht="12.75" customHeight="1">
      <c r="A1433" s="682"/>
      <c r="B1433" s="682"/>
      <c r="C1433" s="675" t="s">
        <v>1737</v>
      </c>
      <c r="D1433" s="683"/>
      <c r="E1433" s="677"/>
      <c r="F1433" s="679"/>
      <c r="G1433" s="678"/>
      <c r="H1433" s="680"/>
      <c r="I1433" s="684"/>
      <c r="J1433" s="684"/>
    </row>
    <row r="1434" spans="1:10" ht="12.75" customHeight="1">
      <c r="A1434" s="668" t="s">
        <v>1738</v>
      </c>
      <c r="B1434" s="782" t="s">
        <v>2149</v>
      </c>
      <c r="C1434" s="783"/>
      <c r="D1434" s="785"/>
      <c r="E1434" s="785"/>
      <c r="F1434" s="783"/>
      <c r="G1434" s="783"/>
      <c r="H1434" s="783"/>
      <c r="I1434" s="783"/>
      <c r="J1434" s="784"/>
    </row>
    <row r="1435" spans="1:10" ht="15" customHeight="1">
      <c r="A1435" s="689"/>
      <c r="B1435" s="689"/>
      <c r="C1435" s="690"/>
      <c r="D1435" s="667"/>
      <c r="E1435" s="667"/>
      <c r="F1435" s="689"/>
      <c r="G1435" s="689"/>
      <c r="H1435" s="689"/>
      <c r="I1435" s="689"/>
      <c r="J1435" s="689"/>
    </row>
    <row r="1436" spans="1:10" ht="25.5">
      <c r="A1436" s="347" t="s">
        <v>2152</v>
      </c>
      <c r="B1436" s="347"/>
      <c r="C1436" s="348" t="s">
        <v>2148</v>
      </c>
      <c r="D1436" s="347" t="s">
        <v>330</v>
      </c>
      <c r="E1436" s="349"/>
      <c r="F1436" s="355"/>
      <c r="G1436" s="355"/>
      <c r="H1436" s="351"/>
      <c r="I1436" s="356"/>
      <c r="J1436" s="351"/>
    </row>
    <row r="1437" spans="1:10" ht="12.75">
      <c r="A1437" s="668" t="s">
        <v>58</v>
      </c>
      <c r="B1437" s="668">
        <v>102193</v>
      </c>
      <c r="C1437" s="669" t="s">
        <v>3427</v>
      </c>
      <c r="D1437" s="670" t="s">
        <v>330</v>
      </c>
      <c r="E1437" s="671">
        <v>2</v>
      </c>
      <c r="F1437" s="705"/>
      <c r="G1437" s="672"/>
      <c r="H1437" s="673"/>
      <c r="I1437" s="673"/>
      <c r="J1437" s="673"/>
    </row>
    <row r="1438" spans="1:10" ht="25.5">
      <c r="A1438" s="668" t="s">
        <v>58</v>
      </c>
      <c r="B1438" s="668">
        <v>102201</v>
      </c>
      <c r="C1438" s="669" t="s">
        <v>3426</v>
      </c>
      <c r="D1438" s="670" t="s">
        <v>330</v>
      </c>
      <c r="E1438" s="671">
        <v>0.9</v>
      </c>
      <c r="F1438" s="705"/>
      <c r="G1438" s="672"/>
      <c r="H1438" s="673"/>
      <c r="I1438" s="673"/>
      <c r="J1438" s="673"/>
    </row>
    <row r="1439" spans="1:10" ht="12.75">
      <c r="A1439" s="668" t="s">
        <v>58</v>
      </c>
      <c r="B1439" s="668">
        <v>102194</v>
      </c>
      <c r="C1439" s="669" t="s">
        <v>3428</v>
      </c>
      <c r="D1439" s="670" t="s">
        <v>330</v>
      </c>
      <c r="E1439" s="671">
        <v>0.9</v>
      </c>
      <c r="F1439" s="705"/>
      <c r="G1439" s="672"/>
      <c r="H1439" s="673"/>
      <c r="I1439" s="673"/>
      <c r="J1439" s="673"/>
    </row>
    <row r="1440" spans="1:10" ht="12.75">
      <c r="A1440" s="668" t="s">
        <v>58</v>
      </c>
      <c r="B1440" s="668">
        <v>102233</v>
      </c>
      <c r="C1440" s="669" t="s">
        <v>3430</v>
      </c>
      <c r="D1440" s="670" t="s">
        <v>330</v>
      </c>
      <c r="E1440" s="671">
        <v>2</v>
      </c>
      <c r="F1440" s="705"/>
      <c r="G1440" s="672"/>
      <c r="H1440" s="673"/>
      <c r="I1440" s="673"/>
      <c r="J1440" s="673"/>
    </row>
    <row r="1441" spans="1:10" ht="12.75">
      <c r="A1441" s="668" t="s">
        <v>58</v>
      </c>
      <c r="B1441" s="668">
        <v>102197</v>
      </c>
      <c r="C1441" s="669" t="s">
        <v>3429</v>
      </c>
      <c r="D1441" s="670" t="s">
        <v>330</v>
      </c>
      <c r="E1441" s="671">
        <v>2</v>
      </c>
      <c r="F1441" s="705"/>
      <c r="G1441" s="672"/>
      <c r="H1441" s="673"/>
      <c r="I1441" s="673"/>
      <c r="J1441" s="673"/>
    </row>
    <row r="1442" spans="1:10" ht="25.5">
      <c r="A1442" s="668" t="s">
        <v>58</v>
      </c>
      <c r="B1442" s="668">
        <v>102217</v>
      </c>
      <c r="C1442" s="669" t="s">
        <v>3432</v>
      </c>
      <c r="D1442" s="670" t="s">
        <v>330</v>
      </c>
      <c r="E1442" s="671">
        <v>2</v>
      </c>
      <c r="F1442" s="705"/>
      <c r="G1442" s="672"/>
      <c r="H1442" s="673"/>
      <c r="I1442" s="673"/>
      <c r="J1442" s="673"/>
    </row>
    <row r="1443" spans="1:10" ht="12.75">
      <c r="A1443" s="668" t="s">
        <v>66</v>
      </c>
      <c r="B1443" s="668" t="s">
        <v>2139</v>
      </c>
      <c r="C1443" s="669" t="s">
        <v>2151</v>
      </c>
      <c r="D1443" s="670" t="s">
        <v>330</v>
      </c>
      <c r="E1443" s="671">
        <v>2</v>
      </c>
      <c r="F1443" s="705"/>
      <c r="G1443" s="672"/>
      <c r="H1443" s="673"/>
      <c r="I1443" s="673"/>
      <c r="J1443" s="673"/>
    </row>
    <row r="1444" spans="1:10" ht="12.75" customHeight="1">
      <c r="A1444" s="682"/>
      <c r="B1444" s="682"/>
      <c r="C1444" s="675" t="s">
        <v>1737</v>
      </c>
      <c r="D1444" s="683"/>
      <c r="E1444" s="677"/>
      <c r="F1444" s="679"/>
      <c r="G1444" s="678"/>
      <c r="H1444" s="680"/>
      <c r="I1444" s="684"/>
      <c r="J1444" s="684"/>
    </row>
    <row r="1445" spans="1:10" ht="12.75" customHeight="1">
      <c r="A1445" s="668" t="s">
        <v>1738</v>
      </c>
      <c r="B1445" s="782" t="s">
        <v>2150</v>
      </c>
      <c r="C1445" s="783"/>
      <c r="D1445" s="785"/>
      <c r="E1445" s="785"/>
      <c r="F1445" s="783"/>
      <c r="G1445" s="783"/>
      <c r="H1445" s="783"/>
      <c r="I1445" s="783"/>
      <c r="J1445" s="784"/>
    </row>
    <row r="1446" spans="1:10" ht="14.25" customHeight="1">
      <c r="A1446" s="689"/>
      <c r="B1446" s="689"/>
      <c r="C1446" s="690"/>
      <c r="D1446" s="667"/>
      <c r="E1446" s="667"/>
      <c r="F1446" s="689"/>
      <c r="G1446" s="689"/>
      <c r="H1446" s="689"/>
      <c r="I1446" s="689"/>
      <c r="J1446" s="689"/>
    </row>
    <row r="1447" spans="1:10" ht="25.5">
      <c r="A1447" s="347" t="s">
        <v>2221</v>
      </c>
      <c r="B1447" s="347"/>
      <c r="C1447" s="348" t="s">
        <v>2223</v>
      </c>
      <c r="D1447" s="347" t="s">
        <v>62</v>
      </c>
      <c r="E1447" s="349"/>
      <c r="F1447" s="355"/>
      <c r="G1447" s="355"/>
      <c r="H1447" s="351"/>
      <c r="I1447" s="356"/>
      <c r="J1447" s="351"/>
    </row>
    <row r="1448" spans="1:10" ht="25.5">
      <c r="A1448" s="668" t="s">
        <v>1711</v>
      </c>
      <c r="B1448" s="668">
        <v>7695</v>
      </c>
      <c r="C1448" s="669" t="s">
        <v>3242</v>
      </c>
      <c r="D1448" s="670" t="s">
        <v>62</v>
      </c>
      <c r="E1448" s="671">
        <v>1.0390999999999999</v>
      </c>
      <c r="F1448" s="705"/>
      <c r="G1448" s="672"/>
      <c r="H1448" s="673"/>
      <c r="I1448" s="673"/>
      <c r="J1448" s="673"/>
    </row>
    <row r="1449" spans="1:10" ht="12.75">
      <c r="A1449" s="674"/>
      <c r="B1449" s="674"/>
      <c r="C1449" s="675" t="s">
        <v>1736</v>
      </c>
      <c r="D1449" s="676"/>
      <c r="E1449" s="677"/>
      <c r="F1449" s="678"/>
      <c r="G1449" s="679"/>
      <c r="H1449" s="680"/>
      <c r="I1449" s="681"/>
      <c r="J1449" s="681"/>
    </row>
    <row r="1450" spans="1:10" ht="12.75">
      <c r="A1450" s="668" t="s">
        <v>58</v>
      </c>
      <c r="B1450" s="668">
        <v>88267</v>
      </c>
      <c r="C1450" s="669" t="s">
        <v>143</v>
      </c>
      <c r="D1450" s="670" t="s">
        <v>1729</v>
      </c>
      <c r="E1450" s="671">
        <v>0.62129999999999996</v>
      </c>
      <c r="F1450" s="705"/>
      <c r="G1450" s="672"/>
      <c r="H1450" s="673"/>
      <c r="I1450" s="673"/>
      <c r="J1450" s="673"/>
    </row>
    <row r="1451" spans="1:10" ht="25.5">
      <c r="A1451" s="668" t="s">
        <v>58</v>
      </c>
      <c r="B1451" s="668">
        <v>88248</v>
      </c>
      <c r="C1451" s="669" t="s">
        <v>144</v>
      </c>
      <c r="D1451" s="670" t="s">
        <v>1729</v>
      </c>
      <c r="E1451" s="671">
        <v>0.62129999999999996</v>
      </c>
      <c r="F1451" s="705"/>
      <c r="G1451" s="672"/>
      <c r="H1451" s="673"/>
      <c r="I1451" s="673"/>
      <c r="J1451" s="673"/>
    </row>
    <row r="1452" spans="1:10" ht="12.75" customHeight="1">
      <c r="A1452" s="682"/>
      <c r="B1452" s="682"/>
      <c r="C1452" s="675" t="s">
        <v>1737</v>
      </c>
      <c r="D1452" s="683"/>
      <c r="E1452" s="677"/>
      <c r="F1452" s="679"/>
      <c r="G1452" s="678"/>
      <c r="H1452" s="680"/>
      <c r="I1452" s="684"/>
      <c r="J1452" s="684"/>
    </row>
    <row r="1453" spans="1:10" ht="15" customHeight="1">
      <c r="A1453" s="668" t="s">
        <v>1738</v>
      </c>
      <c r="B1453" s="685" t="s">
        <v>2222</v>
      </c>
      <c r="C1453" s="686"/>
      <c r="D1453" s="687"/>
      <c r="E1453" s="671"/>
      <c r="F1453" s="688"/>
      <c r="G1453" s="688"/>
      <c r="H1453" s="673"/>
      <c r="I1453" s="673"/>
      <c r="J1453" s="673"/>
    </row>
    <row r="1454" spans="1:10" ht="14.25" customHeight="1">
      <c r="A1454" s="689"/>
      <c r="B1454" s="689"/>
      <c r="C1454" s="690"/>
      <c r="D1454" s="667"/>
      <c r="E1454" s="667"/>
      <c r="F1454" s="689"/>
      <c r="G1454" s="689"/>
      <c r="H1454" s="689"/>
      <c r="I1454" s="689"/>
      <c r="J1454" s="689"/>
    </row>
    <row r="1455" spans="1:10" ht="25.5">
      <c r="A1455" s="347" t="s">
        <v>2225</v>
      </c>
      <c r="B1455" s="347"/>
      <c r="C1455" s="348" t="s">
        <v>2226</v>
      </c>
      <c r="D1455" s="347" t="s">
        <v>62</v>
      </c>
      <c r="E1455" s="349"/>
      <c r="F1455" s="355"/>
      <c r="G1455" s="355"/>
      <c r="H1455" s="351"/>
      <c r="I1455" s="356"/>
      <c r="J1455" s="351"/>
    </row>
    <row r="1456" spans="1:10" ht="12.75">
      <c r="A1456" s="668" t="s">
        <v>1711</v>
      </c>
      <c r="B1456" s="668">
        <v>5871</v>
      </c>
      <c r="C1456" s="669" t="s">
        <v>2224</v>
      </c>
      <c r="D1456" s="670" t="s">
        <v>62</v>
      </c>
      <c r="E1456" s="671">
        <v>1.0390999999999999</v>
      </c>
      <c r="F1456" s="705"/>
      <c r="G1456" s="672"/>
      <c r="H1456" s="673"/>
      <c r="I1456" s="673"/>
      <c r="J1456" s="668"/>
    </row>
    <row r="1457" spans="1:10" ht="12.75">
      <c r="A1457" s="674"/>
      <c r="B1457" s="674"/>
      <c r="C1457" s="675" t="s">
        <v>1736</v>
      </c>
      <c r="D1457" s="676"/>
      <c r="E1457" s="677"/>
      <c r="F1457" s="678"/>
      <c r="G1457" s="679"/>
      <c r="H1457" s="680"/>
      <c r="I1457" s="681"/>
      <c r="J1457" s="681"/>
    </row>
    <row r="1458" spans="1:10" ht="12.75">
      <c r="A1458" s="668" t="s">
        <v>58</v>
      </c>
      <c r="B1458" s="668">
        <v>88267</v>
      </c>
      <c r="C1458" s="669" t="s">
        <v>143</v>
      </c>
      <c r="D1458" s="670" t="s">
        <v>1729</v>
      </c>
      <c r="E1458" s="671">
        <v>0.62129999999999996</v>
      </c>
      <c r="F1458" s="705"/>
      <c r="G1458" s="672"/>
      <c r="H1458" s="673"/>
      <c r="I1458" s="673"/>
      <c r="J1458" s="673"/>
    </row>
    <row r="1459" spans="1:10" ht="25.5">
      <c r="A1459" s="668" t="s">
        <v>58</v>
      </c>
      <c r="B1459" s="668">
        <v>88248</v>
      </c>
      <c r="C1459" s="669" t="s">
        <v>144</v>
      </c>
      <c r="D1459" s="670" t="s">
        <v>1729</v>
      </c>
      <c r="E1459" s="671">
        <v>0.62129999999999996</v>
      </c>
      <c r="F1459" s="705"/>
      <c r="G1459" s="672"/>
      <c r="H1459" s="673"/>
      <c r="I1459" s="673"/>
      <c r="J1459" s="673"/>
    </row>
    <row r="1460" spans="1:10" ht="12.75" customHeight="1">
      <c r="A1460" s="682"/>
      <c r="B1460" s="682"/>
      <c r="C1460" s="675" t="s">
        <v>1737</v>
      </c>
      <c r="D1460" s="683"/>
      <c r="E1460" s="677"/>
      <c r="F1460" s="679"/>
      <c r="G1460" s="678"/>
      <c r="H1460" s="680"/>
      <c r="I1460" s="684"/>
      <c r="J1460" s="684"/>
    </row>
    <row r="1461" spans="1:10" ht="15" customHeight="1">
      <c r="A1461" s="668" t="s">
        <v>1738</v>
      </c>
      <c r="B1461" s="685" t="s">
        <v>2222</v>
      </c>
      <c r="C1461" s="686"/>
      <c r="D1461" s="687"/>
      <c r="E1461" s="671"/>
      <c r="F1461" s="688"/>
      <c r="G1461" s="688"/>
      <c r="H1461" s="673"/>
      <c r="I1461" s="673"/>
      <c r="J1461" s="673"/>
    </row>
    <row r="1462" spans="1:10" ht="15" customHeight="1">
      <c r="A1462" s="689"/>
      <c r="B1462" s="689"/>
      <c r="C1462" s="690"/>
      <c r="D1462" s="667"/>
      <c r="E1462" s="667"/>
      <c r="F1462" s="689"/>
      <c r="G1462" s="689"/>
      <c r="H1462" s="689"/>
      <c r="I1462" s="689"/>
      <c r="J1462" s="689"/>
    </row>
    <row r="1463" spans="1:10" ht="15" customHeight="1">
      <c r="A1463" s="347" t="s">
        <v>832</v>
      </c>
      <c r="B1463" s="347" t="s">
        <v>831</v>
      </c>
      <c r="C1463" s="348" t="s">
        <v>1963</v>
      </c>
      <c r="D1463" s="347" t="s">
        <v>1831</v>
      </c>
      <c r="E1463" s="349"/>
      <c r="F1463" s="355"/>
      <c r="G1463" s="355"/>
      <c r="H1463" s="351"/>
      <c r="I1463" s="356"/>
      <c r="J1463" s="351"/>
    </row>
    <row r="1464" spans="1:10" ht="15" customHeight="1">
      <c r="A1464" s="668" t="s">
        <v>1788</v>
      </c>
      <c r="B1464" s="668" t="s">
        <v>1964</v>
      </c>
      <c r="C1464" s="669" t="s">
        <v>2036</v>
      </c>
      <c r="D1464" s="670" t="s">
        <v>57</v>
      </c>
      <c r="E1464" s="695">
        <v>1</v>
      </c>
      <c r="F1464" s="705"/>
      <c r="G1464" s="702"/>
      <c r="H1464" s="673"/>
      <c r="I1464" s="673"/>
      <c r="J1464" s="673"/>
    </row>
    <row r="1465" spans="1:10" ht="25.5">
      <c r="A1465" s="668" t="s">
        <v>1711</v>
      </c>
      <c r="B1465" s="668">
        <v>1575</v>
      </c>
      <c r="C1465" s="669" t="s">
        <v>3237</v>
      </c>
      <c r="D1465" s="670" t="s">
        <v>57</v>
      </c>
      <c r="E1465" s="695">
        <v>2</v>
      </c>
      <c r="F1465" s="705"/>
      <c r="G1465" s="702"/>
      <c r="H1465" s="673"/>
      <c r="I1465" s="673"/>
      <c r="J1465" s="673"/>
    </row>
    <row r="1466" spans="1:10" ht="15" customHeight="1">
      <c r="A1466" s="674"/>
      <c r="B1466" s="674"/>
      <c r="C1466" s="675" t="s">
        <v>1736</v>
      </c>
      <c r="D1466" s="676"/>
      <c r="E1466" s="677"/>
      <c r="F1466" s="706"/>
      <c r="G1466" s="707"/>
      <c r="H1466" s="708"/>
      <c r="I1466" s="681"/>
      <c r="J1466" s="681"/>
    </row>
    <row r="1467" spans="1:10" ht="15" customHeight="1">
      <c r="A1467" s="668" t="s">
        <v>58</v>
      </c>
      <c r="B1467" s="668">
        <v>88264</v>
      </c>
      <c r="C1467" s="669" t="s">
        <v>145</v>
      </c>
      <c r="D1467" s="670" t="s">
        <v>1729</v>
      </c>
      <c r="E1467" s="695">
        <v>0.353163</v>
      </c>
      <c r="F1467" s="705"/>
      <c r="G1467" s="702"/>
      <c r="H1467" s="673"/>
      <c r="I1467" s="673"/>
      <c r="J1467" s="673"/>
    </row>
    <row r="1468" spans="1:10" ht="15" customHeight="1">
      <c r="A1468" s="668" t="s">
        <v>58</v>
      </c>
      <c r="B1468" s="668">
        <v>88247</v>
      </c>
      <c r="C1468" s="669" t="s">
        <v>146</v>
      </c>
      <c r="D1468" s="670" t="s">
        <v>1729</v>
      </c>
      <c r="E1468" s="695">
        <v>0.353163</v>
      </c>
      <c r="F1468" s="705"/>
      <c r="G1468" s="702"/>
      <c r="H1468" s="673"/>
      <c r="I1468" s="673"/>
      <c r="J1468" s="673"/>
    </row>
    <row r="1469" spans="1:10" ht="15" customHeight="1">
      <c r="A1469" s="682"/>
      <c r="B1469" s="682"/>
      <c r="C1469" s="675" t="s">
        <v>1737</v>
      </c>
      <c r="D1469" s="683"/>
      <c r="E1469" s="677"/>
      <c r="F1469" s="707"/>
      <c r="G1469" s="706"/>
      <c r="H1469" s="708"/>
      <c r="I1469" s="684"/>
      <c r="J1469" s="684"/>
    </row>
    <row r="1470" spans="1:10" ht="15" customHeight="1">
      <c r="A1470" s="668" t="s">
        <v>1738</v>
      </c>
      <c r="B1470" s="782" t="s">
        <v>1965</v>
      </c>
      <c r="C1470" s="783"/>
      <c r="D1470" s="785"/>
      <c r="E1470" s="785"/>
      <c r="F1470" s="783"/>
      <c r="G1470" s="783"/>
      <c r="H1470" s="783"/>
      <c r="I1470" s="783"/>
      <c r="J1470" s="784"/>
    </row>
    <row r="1471" spans="1:10" ht="15" customHeight="1">
      <c r="A1471" s="689"/>
      <c r="B1471" s="689"/>
      <c r="C1471" s="690"/>
      <c r="D1471" s="667"/>
      <c r="E1471" s="667"/>
      <c r="F1471" s="689"/>
      <c r="G1471" s="689"/>
      <c r="H1471" s="689"/>
      <c r="I1471" s="689"/>
      <c r="J1471" s="689"/>
    </row>
    <row r="1472" spans="1:10" ht="15" customHeight="1">
      <c r="A1472" s="347" t="s">
        <v>834</v>
      </c>
      <c r="B1472" s="347" t="s">
        <v>833</v>
      </c>
      <c r="C1472" s="348" t="s">
        <v>1966</v>
      </c>
      <c r="D1472" s="347" t="s">
        <v>1831</v>
      </c>
      <c r="E1472" s="349"/>
      <c r="F1472" s="355"/>
      <c r="G1472" s="355"/>
      <c r="H1472" s="351"/>
      <c r="I1472" s="356"/>
      <c r="J1472" s="351"/>
    </row>
    <row r="1473" spans="1:10" ht="15" customHeight="1">
      <c r="A1473" s="668" t="s">
        <v>1788</v>
      </c>
      <c r="B1473" s="668" t="s">
        <v>1967</v>
      </c>
      <c r="C1473" s="669" t="s">
        <v>2037</v>
      </c>
      <c r="D1473" s="670" t="s">
        <v>57</v>
      </c>
      <c r="E1473" s="695">
        <v>1</v>
      </c>
      <c r="F1473" s="705"/>
      <c r="G1473" s="702"/>
      <c r="H1473" s="673"/>
      <c r="I1473" s="673"/>
      <c r="J1473" s="673"/>
    </row>
    <row r="1474" spans="1:10" ht="25.5">
      <c r="A1474" s="668" t="s">
        <v>1711</v>
      </c>
      <c r="B1474" s="668">
        <v>1575</v>
      </c>
      <c r="C1474" s="669" t="s">
        <v>3237</v>
      </c>
      <c r="D1474" s="670" t="s">
        <v>57</v>
      </c>
      <c r="E1474" s="695">
        <v>2</v>
      </c>
      <c r="F1474" s="705"/>
      <c r="G1474" s="702"/>
      <c r="H1474" s="673"/>
      <c r="I1474" s="673"/>
      <c r="J1474" s="673"/>
    </row>
    <row r="1475" spans="1:10" ht="15" customHeight="1">
      <c r="A1475" s="674"/>
      <c r="B1475" s="674"/>
      <c r="C1475" s="675" t="s">
        <v>1736</v>
      </c>
      <c r="D1475" s="676"/>
      <c r="E1475" s="677"/>
      <c r="F1475" s="706"/>
      <c r="G1475" s="707"/>
      <c r="H1475" s="708"/>
      <c r="I1475" s="681"/>
      <c r="J1475" s="681"/>
    </row>
    <row r="1476" spans="1:10" ht="15" customHeight="1">
      <c r="A1476" s="668" t="s">
        <v>58</v>
      </c>
      <c r="B1476" s="668">
        <v>88264</v>
      </c>
      <c r="C1476" s="669" t="s">
        <v>145</v>
      </c>
      <c r="D1476" s="670" t="s">
        <v>1729</v>
      </c>
      <c r="E1476" s="695">
        <v>0.353163</v>
      </c>
      <c r="F1476" s="705"/>
      <c r="G1476" s="702"/>
      <c r="H1476" s="673"/>
      <c r="I1476" s="673"/>
      <c r="J1476" s="673"/>
    </row>
    <row r="1477" spans="1:10" ht="15" customHeight="1">
      <c r="A1477" s="668" t="s">
        <v>58</v>
      </c>
      <c r="B1477" s="668">
        <v>88247</v>
      </c>
      <c r="C1477" s="669" t="s">
        <v>146</v>
      </c>
      <c r="D1477" s="670" t="s">
        <v>1729</v>
      </c>
      <c r="E1477" s="695">
        <v>0.353163</v>
      </c>
      <c r="F1477" s="705"/>
      <c r="G1477" s="702"/>
      <c r="H1477" s="673"/>
      <c r="I1477" s="673"/>
      <c r="J1477" s="673"/>
    </row>
    <row r="1478" spans="1:10" ht="15" customHeight="1">
      <c r="A1478" s="682"/>
      <c r="B1478" s="682"/>
      <c r="C1478" s="675" t="s">
        <v>1737</v>
      </c>
      <c r="D1478" s="683"/>
      <c r="E1478" s="677"/>
      <c r="F1478" s="707"/>
      <c r="G1478" s="706"/>
      <c r="H1478" s="708"/>
      <c r="I1478" s="684"/>
      <c r="J1478" s="684"/>
    </row>
    <row r="1479" spans="1:10" ht="15" customHeight="1">
      <c r="A1479" s="668" t="s">
        <v>1738</v>
      </c>
      <c r="B1479" s="782" t="s">
        <v>1965</v>
      </c>
      <c r="C1479" s="783"/>
      <c r="D1479" s="785"/>
      <c r="E1479" s="785"/>
      <c r="F1479" s="783"/>
      <c r="G1479" s="783"/>
      <c r="H1479" s="783"/>
      <c r="I1479" s="783"/>
      <c r="J1479" s="784"/>
    </row>
    <row r="1480" spans="1:10" ht="15" customHeight="1">
      <c r="A1480" s="689"/>
      <c r="B1480" s="689"/>
      <c r="C1480" s="690"/>
      <c r="D1480" s="667"/>
      <c r="E1480" s="667"/>
      <c r="F1480" s="689"/>
      <c r="G1480" s="689"/>
      <c r="H1480" s="689"/>
      <c r="I1480" s="689"/>
      <c r="J1480" s="689"/>
    </row>
    <row r="1481" spans="1:10" ht="15" customHeight="1">
      <c r="A1481" s="347" t="s">
        <v>836</v>
      </c>
      <c r="B1481" s="347" t="s">
        <v>835</v>
      </c>
      <c r="C1481" s="348" t="s">
        <v>1968</v>
      </c>
      <c r="D1481" s="347" t="s">
        <v>1831</v>
      </c>
      <c r="E1481" s="349"/>
      <c r="F1481" s="355"/>
      <c r="G1481" s="355"/>
      <c r="H1481" s="351"/>
      <c r="I1481" s="356"/>
      <c r="J1481" s="351"/>
    </row>
    <row r="1482" spans="1:10" ht="15" customHeight="1">
      <c r="A1482" s="668" t="s">
        <v>1788</v>
      </c>
      <c r="B1482" s="668" t="s">
        <v>1969</v>
      </c>
      <c r="C1482" s="669" t="s">
        <v>2038</v>
      </c>
      <c r="D1482" s="670" t="s">
        <v>57</v>
      </c>
      <c r="E1482" s="695">
        <v>1</v>
      </c>
      <c r="F1482" s="705"/>
      <c r="G1482" s="702"/>
      <c r="H1482" s="673"/>
      <c r="I1482" s="673"/>
      <c r="J1482" s="673"/>
    </row>
    <row r="1483" spans="1:10" ht="25.5">
      <c r="A1483" s="668" t="s">
        <v>1711</v>
      </c>
      <c r="B1483" s="668">
        <v>1575</v>
      </c>
      <c r="C1483" s="669" t="s">
        <v>3237</v>
      </c>
      <c r="D1483" s="670" t="s">
        <v>57</v>
      </c>
      <c r="E1483" s="695">
        <v>2</v>
      </c>
      <c r="F1483" s="705"/>
      <c r="G1483" s="702"/>
      <c r="H1483" s="673"/>
      <c r="I1483" s="673"/>
      <c r="J1483" s="673"/>
    </row>
    <row r="1484" spans="1:10" ht="15" customHeight="1">
      <c r="A1484" s="674"/>
      <c r="B1484" s="674"/>
      <c r="C1484" s="675" t="s">
        <v>1736</v>
      </c>
      <c r="D1484" s="676"/>
      <c r="E1484" s="677"/>
      <c r="F1484" s="706"/>
      <c r="G1484" s="707"/>
      <c r="H1484" s="708"/>
      <c r="I1484" s="681"/>
      <c r="J1484" s="681"/>
    </row>
    <row r="1485" spans="1:10" ht="15" customHeight="1">
      <c r="A1485" s="668" t="s">
        <v>58</v>
      </c>
      <c r="B1485" s="668">
        <v>88264</v>
      </c>
      <c r="C1485" s="669" t="s">
        <v>145</v>
      </c>
      <c r="D1485" s="670" t="s">
        <v>1729</v>
      </c>
      <c r="E1485" s="695">
        <v>0.353163</v>
      </c>
      <c r="F1485" s="705"/>
      <c r="G1485" s="702"/>
      <c r="H1485" s="673"/>
      <c r="I1485" s="673"/>
      <c r="J1485" s="673"/>
    </row>
    <row r="1486" spans="1:10" ht="15" customHeight="1">
      <c r="A1486" s="668" t="s">
        <v>58</v>
      </c>
      <c r="B1486" s="668">
        <v>88247</v>
      </c>
      <c r="C1486" s="669" t="s">
        <v>146</v>
      </c>
      <c r="D1486" s="670" t="s">
        <v>1729</v>
      </c>
      <c r="E1486" s="695">
        <v>0.353163</v>
      </c>
      <c r="F1486" s="705"/>
      <c r="G1486" s="702"/>
      <c r="H1486" s="673"/>
      <c r="I1486" s="673"/>
      <c r="J1486" s="673"/>
    </row>
    <row r="1487" spans="1:10" ht="15" customHeight="1">
      <c r="A1487" s="682"/>
      <c r="B1487" s="682"/>
      <c r="C1487" s="675" t="s">
        <v>1737</v>
      </c>
      <c r="D1487" s="683"/>
      <c r="E1487" s="677"/>
      <c r="F1487" s="707"/>
      <c r="G1487" s="706"/>
      <c r="H1487" s="708"/>
      <c r="I1487" s="684"/>
      <c r="J1487" s="684"/>
    </row>
    <row r="1488" spans="1:10" ht="15" customHeight="1">
      <c r="A1488" s="668" t="s">
        <v>1738</v>
      </c>
      <c r="B1488" s="782" t="s">
        <v>1965</v>
      </c>
      <c r="C1488" s="783"/>
      <c r="D1488" s="785"/>
      <c r="E1488" s="785"/>
      <c r="F1488" s="783"/>
      <c r="G1488" s="783"/>
      <c r="H1488" s="783"/>
      <c r="I1488" s="783"/>
      <c r="J1488" s="784"/>
    </row>
    <row r="1489" spans="1:10" ht="15" customHeight="1">
      <c r="A1489" s="689"/>
      <c r="B1489" s="689"/>
      <c r="C1489" s="690"/>
      <c r="D1489" s="667"/>
      <c r="E1489" s="667"/>
      <c r="F1489" s="689"/>
      <c r="G1489" s="689"/>
      <c r="H1489" s="689"/>
      <c r="I1489" s="689"/>
      <c r="J1489" s="689"/>
    </row>
    <row r="1490" spans="1:10" ht="15" customHeight="1">
      <c r="A1490" s="347" t="s">
        <v>838</v>
      </c>
      <c r="B1490" s="347" t="s">
        <v>837</v>
      </c>
      <c r="C1490" s="348" t="s">
        <v>1970</v>
      </c>
      <c r="D1490" s="347" t="s">
        <v>1831</v>
      </c>
      <c r="E1490" s="349"/>
      <c r="F1490" s="355"/>
      <c r="G1490" s="355"/>
      <c r="H1490" s="351"/>
      <c r="I1490" s="356"/>
      <c r="J1490" s="351"/>
    </row>
    <row r="1491" spans="1:10" ht="15" customHeight="1">
      <c r="A1491" s="668" t="s">
        <v>1788</v>
      </c>
      <c r="B1491" s="668" t="s">
        <v>1971</v>
      </c>
      <c r="C1491" s="669" t="s">
        <v>2039</v>
      </c>
      <c r="D1491" s="670" t="s">
        <v>57</v>
      </c>
      <c r="E1491" s="695">
        <v>1</v>
      </c>
      <c r="F1491" s="705"/>
      <c r="G1491" s="702"/>
      <c r="H1491" s="673"/>
      <c r="I1491" s="673"/>
      <c r="J1491" s="673"/>
    </row>
    <row r="1492" spans="1:10" ht="25.5">
      <c r="A1492" s="668" t="s">
        <v>1711</v>
      </c>
      <c r="B1492" s="668">
        <v>1575</v>
      </c>
      <c r="C1492" s="669" t="s">
        <v>3237</v>
      </c>
      <c r="D1492" s="670" t="s">
        <v>57</v>
      </c>
      <c r="E1492" s="695">
        <v>2</v>
      </c>
      <c r="F1492" s="705"/>
      <c r="G1492" s="702"/>
      <c r="H1492" s="673"/>
      <c r="I1492" s="673"/>
      <c r="J1492" s="673"/>
    </row>
    <row r="1493" spans="1:10" ht="15" customHeight="1">
      <c r="A1493" s="674"/>
      <c r="B1493" s="674"/>
      <c r="C1493" s="675" t="s">
        <v>1736</v>
      </c>
      <c r="D1493" s="676"/>
      <c r="E1493" s="677"/>
      <c r="F1493" s="706"/>
      <c r="G1493" s="707"/>
      <c r="H1493" s="708"/>
      <c r="I1493" s="681"/>
      <c r="J1493" s="681"/>
    </row>
    <row r="1494" spans="1:10" ht="15" customHeight="1">
      <c r="A1494" s="668" t="s">
        <v>58</v>
      </c>
      <c r="B1494" s="668">
        <v>88264</v>
      </c>
      <c r="C1494" s="669" t="s">
        <v>145</v>
      </c>
      <c r="D1494" s="670" t="s">
        <v>1729</v>
      </c>
      <c r="E1494" s="695">
        <v>0.353163</v>
      </c>
      <c r="F1494" s="705"/>
      <c r="G1494" s="702"/>
      <c r="H1494" s="673"/>
      <c r="I1494" s="673"/>
      <c r="J1494" s="673"/>
    </row>
    <row r="1495" spans="1:10" ht="15" customHeight="1">
      <c r="A1495" s="668" t="s">
        <v>58</v>
      </c>
      <c r="B1495" s="668">
        <v>88247</v>
      </c>
      <c r="C1495" s="669" t="s">
        <v>146</v>
      </c>
      <c r="D1495" s="670" t="s">
        <v>1729</v>
      </c>
      <c r="E1495" s="695">
        <v>0.353163</v>
      </c>
      <c r="F1495" s="705"/>
      <c r="G1495" s="702"/>
      <c r="H1495" s="673"/>
      <c r="I1495" s="673"/>
      <c r="J1495" s="673"/>
    </row>
    <row r="1496" spans="1:10" ht="15" customHeight="1">
      <c r="A1496" s="682"/>
      <c r="B1496" s="682"/>
      <c r="C1496" s="675" t="s">
        <v>1737</v>
      </c>
      <c r="D1496" s="683"/>
      <c r="E1496" s="677"/>
      <c r="F1496" s="707"/>
      <c r="G1496" s="706"/>
      <c r="H1496" s="708"/>
      <c r="I1496" s="684"/>
      <c r="J1496" s="684"/>
    </row>
    <row r="1497" spans="1:10" ht="15" customHeight="1">
      <c r="A1497" s="668" t="s">
        <v>1738</v>
      </c>
      <c r="B1497" s="782" t="s">
        <v>1965</v>
      </c>
      <c r="C1497" s="783"/>
      <c r="D1497" s="785"/>
      <c r="E1497" s="785"/>
      <c r="F1497" s="783"/>
      <c r="G1497" s="783"/>
      <c r="H1497" s="783"/>
      <c r="I1497" s="783"/>
      <c r="J1497" s="784"/>
    </row>
    <row r="1498" spans="1:10" ht="15" customHeight="1">
      <c r="A1498" s="689"/>
      <c r="B1498" s="689"/>
      <c r="C1498" s="690"/>
      <c r="D1498" s="667"/>
      <c r="E1498" s="667"/>
      <c r="F1498" s="689"/>
      <c r="G1498" s="689"/>
      <c r="H1498" s="689"/>
      <c r="I1498" s="689"/>
      <c r="J1498" s="689"/>
    </row>
    <row r="1499" spans="1:10" ht="15" customHeight="1">
      <c r="A1499" s="347" t="s">
        <v>840</v>
      </c>
      <c r="B1499" s="347" t="s">
        <v>839</v>
      </c>
      <c r="C1499" s="348" t="s">
        <v>1972</v>
      </c>
      <c r="D1499" s="347" t="s">
        <v>1831</v>
      </c>
      <c r="E1499" s="349"/>
      <c r="F1499" s="355"/>
      <c r="G1499" s="355"/>
      <c r="H1499" s="351"/>
      <c r="I1499" s="356"/>
      <c r="J1499" s="351"/>
    </row>
    <row r="1500" spans="1:10" ht="15" customHeight="1">
      <c r="A1500" s="668" t="s">
        <v>1711</v>
      </c>
      <c r="B1500" s="668">
        <v>39455</v>
      </c>
      <c r="C1500" s="669" t="s">
        <v>3156</v>
      </c>
      <c r="D1500" s="670" t="s">
        <v>57</v>
      </c>
      <c r="E1500" s="695">
        <v>1</v>
      </c>
      <c r="F1500" s="705"/>
      <c r="G1500" s="702"/>
      <c r="H1500" s="673"/>
      <c r="I1500" s="673"/>
      <c r="J1500" s="673"/>
    </row>
    <row r="1501" spans="1:10" ht="25.5">
      <c r="A1501" s="668" t="s">
        <v>1711</v>
      </c>
      <c r="B1501" s="668">
        <v>1575</v>
      </c>
      <c r="C1501" s="669" t="s">
        <v>3237</v>
      </c>
      <c r="D1501" s="670" t="s">
        <v>57</v>
      </c>
      <c r="E1501" s="695">
        <v>2</v>
      </c>
      <c r="F1501" s="705"/>
      <c r="G1501" s="702"/>
      <c r="H1501" s="673"/>
      <c r="I1501" s="673"/>
      <c r="J1501" s="673"/>
    </row>
    <row r="1502" spans="1:10" ht="15" customHeight="1">
      <c r="A1502" s="674"/>
      <c r="B1502" s="674"/>
      <c r="C1502" s="675" t="s">
        <v>1736</v>
      </c>
      <c r="D1502" s="676"/>
      <c r="E1502" s="677"/>
      <c r="F1502" s="706"/>
      <c r="G1502" s="707"/>
      <c r="H1502" s="708"/>
      <c r="I1502" s="681"/>
      <c r="J1502" s="681"/>
    </row>
    <row r="1503" spans="1:10" ht="15" customHeight="1">
      <c r="A1503" s="668" t="s">
        <v>58</v>
      </c>
      <c r="B1503" s="668">
        <v>88264</v>
      </c>
      <c r="C1503" s="669" t="s">
        <v>145</v>
      </c>
      <c r="D1503" s="670" t="s">
        <v>1729</v>
      </c>
      <c r="E1503" s="695">
        <v>0.353163</v>
      </c>
      <c r="F1503" s="705"/>
      <c r="G1503" s="702"/>
      <c r="H1503" s="673"/>
      <c r="I1503" s="673"/>
      <c r="J1503" s="673"/>
    </row>
    <row r="1504" spans="1:10" ht="15" customHeight="1">
      <c r="A1504" s="668" t="s">
        <v>58</v>
      </c>
      <c r="B1504" s="668">
        <v>88247</v>
      </c>
      <c r="C1504" s="669" t="s">
        <v>146</v>
      </c>
      <c r="D1504" s="670" t="s">
        <v>1729</v>
      </c>
      <c r="E1504" s="695">
        <v>0.353163</v>
      </c>
      <c r="F1504" s="705"/>
      <c r="G1504" s="702"/>
      <c r="H1504" s="673"/>
      <c r="I1504" s="673"/>
      <c r="J1504" s="673"/>
    </row>
    <row r="1505" spans="1:10" ht="15" customHeight="1">
      <c r="A1505" s="682"/>
      <c r="B1505" s="682"/>
      <c r="C1505" s="675" t="s">
        <v>1737</v>
      </c>
      <c r="D1505" s="683"/>
      <c r="E1505" s="677"/>
      <c r="F1505" s="707"/>
      <c r="G1505" s="706"/>
      <c r="H1505" s="708"/>
      <c r="I1505" s="684"/>
      <c r="J1505" s="684"/>
    </row>
    <row r="1506" spans="1:10" ht="15" customHeight="1">
      <c r="A1506" s="668" t="s">
        <v>1738</v>
      </c>
      <c r="B1506" s="782" t="s">
        <v>1965</v>
      </c>
      <c r="C1506" s="783"/>
      <c r="D1506" s="785"/>
      <c r="E1506" s="785"/>
      <c r="F1506" s="783"/>
      <c r="G1506" s="783"/>
      <c r="H1506" s="783"/>
      <c r="I1506" s="783"/>
      <c r="J1506" s="784"/>
    </row>
    <row r="1507" spans="1:10" ht="15" customHeight="1">
      <c r="A1507" s="689"/>
      <c r="B1507" s="689"/>
      <c r="C1507" s="690"/>
      <c r="D1507" s="667"/>
      <c r="E1507" s="667"/>
      <c r="F1507" s="689"/>
      <c r="G1507" s="689"/>
      <c r="H1507" s="689"/>
      <c r="I1507" s="689"/>
      <c r="J1507" s="689"/>
    </row>
    <row r="1508" spans="1:10" ht="15" customHeight="1">
      <c r="A1508" s="347" t="s">
        <v>842</v>
      </c>
      <c r="B1508" s="347" t="s">
        <v>841</v>
      </c>
      <c r="C1508" s="348" t="s">
        <v>1973</v>
      </c>
      <c r="D1508" s="347" t="s">
        <v>1831</v>
      </c>
      <c r="E1508" s="349"/>
      <c r="F1508" s="355"/>
      <c r="G1508" s="355"/>
      <c r="H1508" s="351"/>
      <c r="I1508" s="356"/>
      <c r="J1508" s="351"/>
    </row>
    <row r="1509" spans="1:10" ht="15" customHeight="1">
      <c r="A1509" s="668" t="s">
        <v>1788</v>
      </c>
      <c r="B1509" s="668" t="s">
        <v>1974</v>
      </c>
      <c r="C1509" s="669" t="s">
        <v>2040</v>
      </c>
      <c r="D1509" s="670" t="s">
        <v>57</v>
      </c>
      <c r="E1509" s="695">
        <v>1</v>
      </c>
      <c r="F1509" s="705"/>
      <c r="G1509" s="702"/>
      <c r="H1509" s="673"/>
      <c r="I1509" s="673"/>
      <c r="J1509" s="673"/>
    </row>
    <row r="1510" spans="1:10" ht="25.5">
      <c r="A1510" s="668" t="s">
        <v>1711</v>
      </c>
      <c r="B1510" s="668">
        <v>1575</v>
      </c>
      <c r="C1510" s="669" t="s">
        <v>3237</v>
      </c>
      <c r="D1510" s="670" t="s">
        <v>57</v>
      </c>
      <c r="E1510" s="695">
        <v>2</v>
      </c>
      <c r="F1510" s="705"/>
      <c r="G1510" s="702"/>
      <c r="H1510" s="673"/>
      <c r="I1510" s="673"/>
      <c r="J1510" s="673"/>
    </row>
    <row r="1511" spans="1:10" ht="15" customHeight="1">
      <c r="A1511" s="674"/>
      <c r="B1511" s="674"/>
      <c r="C1511" s="675" t="s">
        <v>1736</v>
      </c>
      <c r="D1511" s="676"/>
      <c r="E1511" s="677"/>
      <c r="F1511" s="706"/>
      <c r="G1511" s="707"/>
      <c r="H1511" s="708"/>
      <c r="I1511" s="681"/>
      <c r="J1511" s="681"/>
    </row>
    <row r="1512" spans="1:10" ht="15" customHeight="1">
      <c r="A1512" s="668" t="s">
        <v>58</v>
      </c>
      <c r="B1512" s="668">
        <v>88264</v>
      </c>
      <c r="C1512" s="669" t="s">
        <v>145</v>
      </c>
      <c r="D1512" s="670" t="s">
        <v>1729</v>
      </c>
      <c r="E1512" s="695">
        <v>0.353163</v>
      </c>
      <c r="F1512" s="705"/>
      <c r="G1512" s="702"/>
      <c r="H1512" s="673"/>
      <c r="I1512" s="673"/>
      <c r="J1512" s="673"/>
    </row>
    <row r="1513" spans="1:10" ht="15" customHeight="1">
      <c r="A1513" s="668" t="s">
        <v>58</v>
      </c>
      <c r="B1513" s="668">
        <v>88247</v>
      </c>
      <c r="C1513" s="669" t="s">
        <v>146</v>
      </c>
      <c r="D1513" s="670" t="s">
        <v>1729</v>
      </c>
      <c r="E1513" s="695">
        <v>0.353163</v>
      </c>
      <c r="F1513" s="705"/>
      <c r="G1513" s="702"/>
      <c r="H1513" s="673"/>
      <c r="I1513" s="673"/>
      <c r="J1513" s="673"/>
    </row>
    <row r="1514" spans="1:10" ht="15" customHeight="1">
      <c r="A1514" s="682"/>
      <c r="B1514" s="682"/>
      <c r="C1514" s="675" t="s">
        <v>1737</v>
      </c>
      <c r="D1514" s="683"/>
      <c r="E1514" s="677"/>
      <c r="F1514" s="707"/>
      <c r="G1514" s="706"/>
      <c r="H1514" s="708"/>
      <c r="I1514" s="684"/>
      <c r="J1514" s="684"/>
    </row>
    <row r="1515" spans="1:10" ht="15" customHeight="1">
      <c r="A1515" s="668" t="s">
        <v>1738</v>
      </c>
      <c r="B1515" s="782" t="s">
        <v>1965</v>
      </c>
      <c r="C1515" s="783"/>
      <c r="D1515" s="785"/>
      <c r="E1515" s="785"/>
      <c r="F1515" s="783"/>
      <c r="G1515" s="783"/>
      <c r="H1515" s="783"/>
      <c r="I1515" s="783"/>
      <c r="J1515" s="784"/>
    </row>
    <row r="1516" spans="1:10" ht="15" customHeight="1">
      <c r="A1516" s="689"/>
      <c r="B1516" s="689"/>
      <c r="C1516" s="690"/>
      <c r="D1516" s="667"/>
      <c r="E1516" s="667"/>
      <c r="F1516" s="689"/>
      <c r="G1516" s="689"/>
      <c r="H1516" s="689"/>
      <c r="I1516" s="689"/>
      <c r="J1516" s="689"/>
    </row>
    <row r="1517" spans="1:10" ht="15" customHeight="1">
      <c r="A1517" s="347" t="s">
        <v>844</v>
      </c>
      <c r="B1517" s="347" t="s">
        <v>843</v>
      </c>
      <c r="C1517" s="348" t="s">
        <v>1975</v>
      </c>
      <c r="D1517" s="347" t="s">
        <v>1831</v>
      </c>
      <c r="E1517" s="349"/>
      <c r="F1517" s="355"/>
      <c r="G1517" s="355"/>
      <c r="H1517" s="351"/>
      <c r="I1517" s="356"/>
      <c r="J1517" s="351"/>
    </row>
    <row r="1518" spans="1:10" ht="15" customHeight="1">
      <c r="A1518" s="668" t="s">
        <v>1711</v>
      </c>
      <c r="B1518" s="668">
        <v>39456</v>
      </c>
      <c r="C1518" s="669" t="s">
        <v>3157</v>
      </c>
      <c r="D1518" s="670" t="s">
        <v>57</v>
      </c>
      <c r="E1518" s="695">
        <v>1</v>
      </c>
      <c r="F1518" s="705"/>
      <c r="G1518" s="702"/>
      <c r="H1518" s="673"/>
      <c r="I1518" s="673"/>
      <c r="J1518" s="673"/>
    </row>
    <row r="1519" spans="1:10" ht="25.5">
      <c r="A1519" s="668" t="s">
        <v>1711</v>
      </c>
      <c r="B1519" s="668">
        <v>1575</v>
      </c>
      <c r="C1519" s="669" t="s">
        <v>3237</v>
      </c>
      <c r="D1519" s="670" t="s">
        <v>57</v>
      </c>
      <c r="E1519" s="695">
        <v>2</v>
      </c>
      <c r="F1519" s="705"/>
      <c r="G1519" s="702"/>
      <c r="H1519" s="673"/>
      <c r="I1519" s="673"/>
      <c r="J1519" s="673"/>
    </row>
    <row r="1520" spans="1:10" ht="15" customHeight="1">
      <c r="A1520" s="674"/>
      <c r="B1520" s="674"/>
      <c r="C1520" s="675" t="s">
        <v>1736</v>
      </c>
      <c r="D1520" s="676"/>
      <c r="E1520" s="677"/>
      <c r="F1520" s="706"/>
      <c r="G1520" s="707"/>
      <c r="H1520" s="708"/>
      <c r="I1520" s="681"/>
      <c r="J1520" s="681"/>
    </row>
    <row r="1521" spans="1:10" ht="15" customHeight="1">
      <c r="A1521" s="668" t="s">
        <v>58</v>
      </c>
      <c r="B1521" s="668">
        <v>88264</v>
      </c>
      <c r="C1521" s="669" t="s">
        <v>145</v>
      </c>
      <c r="D1521" s="670" t="s">
        <v>1729</v>
      </c>
      <c r="E1521" s="695">
        <v>0.353163</v>
      </c>
      <c r="F1521" s="705"/>
      <c r="G1521" s="702"/>
      <c r="H1521" s="673"/>
      <c r="I1521" s="673"/>
      <c r="J1521" s="673"/>
    </row>
    <row r="1522" spans="1:10" ht="15" customHeight="1">
      <c r="A1522" s="668" t="s">
        <v>58</v>
      </c>
      <c r="B1522" s="668">
        <v>88247</v>
      </c>
      <c r="C1522" s="669" t="s">
        <v>146</v>
      </c>
      <c r="D1522" s="670" t="s">
        <v>1729</v>
      </c>
      <c r="E1522" s="695">
        <v>0.353163</v>
      </c>
      <c r="F1522" s="705"/>
      <c r="G1522" s="702"/>
      <c r="H1522" s="673"/>
      <c r="I1522" s="673"/>
      <c r="J1522" s="673"/>
    </row>
    <row r="1523" spans="1:10" ht="15" customHeight="1">
      <c r="A1523" s="682"/>
      <c r="B1523" s="682"/>
      <c r="C1523" s="675" t="s">
        <v>1737</v>
      </c>
      <c r="D1523" s="683"/>
      <c r="E1523" s="677"/>
      <c r="F1523" s="707"/>
      <c r="G1523" s="706"/>
      <c r="H1523" s="708"/>
      <c r="I1523" s="684"/>
      <c r="J1523" s="684"/>
    </row>
    <row r="1524" spans="1:10" ht="15" customHeight="1">
      <c r="A1524" s="668" t="s">
        <v>1738</v>
      </c>
      <c r="B1524" s="782" t="s">
        <v>1965</v>
      </c>
      <c r="C1524" s="783"/>
      <c r="D1524" s="785"/>
      <c r="E1524" s="785"/>
      <c r="F1524" s="783"/>
      <c r="G1524" s="783"/>
      <c r="H1524" s="783"/>
      <c r="I1524" s="783"/>
      <c r="J1524" s="784"/>
    </row>
    <row r="1525" spans="1:10" ht="15" customHeight="1">
      <c r="A1525" s="689"/>
      <c r="B1525" s="689"/>
      <c r="C1525" s="690"/>
      <c r="D1525" s="667"/>
      <c r="E1525" s="667"/>
      <c r="F1525" s="689"/>
      <c r="G1525" s="689"/>
      <c r="H1525" s="689"/>
      <c r="I1525" s="689"/>
      <c r="J1525" s="689"/>
    </row>
    <row r="1526" spans="1:10" ht="15" customHeight="1">
      <c r="A1526" s="347" t="s">
        <v>906</v>
      </c>
      <c r="B1526" s="347" t="s">
        <v>905</v>
      </c>
      <c r="C1526" s="348" t="s">
        <v>1976</v>
      </c>
      <c r="D1526" s="347" t="s">
        <v>1831</v>
      </c>
      <c r="E1526" s="349"/>
      <c r="F1526" s="355"/>
      <c r="G1526" s="355"/>
      <c r="H1526" s="351"/>
      <c r="I1526" s="356"/>
      <c r="J1526" s="351"/>
    </row>
    <row r="1527" spans="1:10" ht="15" customHeight="1">
      <c r="A1527" s="668" t="s">
        <v>1711</v>
      </c>
      <c r="B1527" s="668">
        <v>39457</v>
      </c>
      <c r="C1527" s="669" t="s">
        <v>3158</v>
      </c>
      <c r="D1527" s="670" t="s">
        <v>57</v>
      </c>
      <c r="E1527" s="695">
        <v>1</v>
      </c>
      <c r="F1527" s="705"/>
      <c r="G1527" s="702"/>
      <c r="H1527" s="673"/>
      <c r="I1527" s="673"/>
      <c r="J1527" s="673"/>
    </row>
    <row r="1528" spans="1:10" ht="25.5">
      <c r="A1528" s="668" t="s">
        <v>1711</v>
      </c>
      <c r="B1528" s="668">
        <v>1575</v>
      </c>
      <c r="C1528" s="669" t="s">
        <v>3237</v>
      </c>
      <c r="D1528" s="670" t="s">
        <v>57</v>
      </c>
      <c r="E1528" s="695">
        <v>2</v>
      </c>
      <c r="F1528" s="705"/>
      <c r="G1528" s="702"/>
      <c r="H1528" s="673"/>
      <c r="I1528" s="673"/>
      <c r="J1528" s="673"/>
    </row>
    <row r="1529" spans="1:10" ht="15" customHeight="1">
      <c r="A1529" s="674"/>
      <c r="B1529" s="674"/>
      <c r="C1529" s="675" t="s">
        <v>1736</v>
      </c>
      <c r="D1529" s="676"/>
      <c r="E1529" s="677"/>
      <c r="F1529" s="706"/>
      <c r="G1529" s="707"/>
      <c r="H1529" s="708"/>
      <c r="I1529" s="681"/>
      <c r="J1529" s="681"/>
    </row>
    <row r="1530" spans="1:10" ht="15" customHeight="1">
      <c r="A1530" s="668" t="s">
        <v>58</v>
      </c>
      <c r="B1530" s="668">
        <v>88264</v>
      </c>
      <c r="C1530" s="669" t="s">
        <v>145</v>
      </c>
      <c r="D1530" s="670" t="s">
        <v>1729</v>
      </c>
      <c r="E1530" s="695">
        <v>0.353163</v>
      </c>
      <c r="F1530" s="705"/>
      <c r="G1530" s="702"/>
      <c r="H1530" s="673"/>
      <c r="I1530" s="673"/>
      <c r="J1530" s="673"/>
    </row>
    <row r="1531" spans="1:10" ht="15" customHeight="1">
      <c r="A1531" s="668" t="s">
        <v>58</v>
      </c>
      <c r="B1531" s="668">
        <v>88247</v>
      </c>
      <c r="C1531" s="669" t="s">
        <v>146</v>
      </c>
      <c r="D1531" s="670" t="s">
        <v>1729</v>
      </c>
      <c r="E1531" s="695">
        <v>0.353163</v>
      </c>
      <c r="F1531" s="705"/>
      <c r="G1531" s="702"/>
      <c r="H1531" s="673"/>
      <c r="I1531" s="673"/>
      <c r="J1531" s="673"/>
    </row>
    <row r="1532" spans="1:10" ht="15" customHeight="1">
      <c r="A1532" s="682"/>
      <c r="B1532" s="682"/>
      <c r="C1532" s="675" t="s">
        <v>1737</v>
      </c>
      <c r="D1532" s="683"/>
      <c r="E1532" s="677"/>
      <c r="F1532" s="707"/>
      <c r="G1532" s="706"/>
      <c r="H1532" s="708"/>
      <c r="I1532" s="684"/>
      <c r="J1532" s="684"/>
    </row>
    <row r="1533" spans="1:10" ht="15" customHeight="1">
      <c r="A1533" s="668" t="s">
        <v>1738</v>
      </c>
      <c r="B1533" s="782" t="s">
        <v>1965</v>
      </c>
      <c r="C1533" s="783"/>
      <c r="D1533" s="785"/>
      <c r="E1533" s="785"/>
      <c r="F1533" s="783"/>
      <c r="G1533" s="783"/>
      <c r="H1533" s="783"/>
      <c r="I1533" s="783"/>
      <c r="J1533" s="784"/>
    </row>
    <row r="1534" spans="1:10" ht="15" customHeight="1">
      <c r="A1534" s="689"/>
      <c r="B1534" s="689"/>
      <c r="C1534" s="690"/>
      <c r="D1534" s="667"/>
      <c r="E1534" s="667"/>
      <c r="F1534" s="689"/>
      <c r="G1534" s="689"/>
      <c r="H1534" s="689"/>
      <c r="I1534" s="689"/>
      <c r="J1534" s="689"/>
    </row>
    <row r="1535" spans="1:10" ht="15" customHeight="1">
      <c r="A1535" s="347" t="s">
        <v>846</v>
      </c>
      <c r="B1535" s="347" t="s">
        <v>845</v>
      </c>
      <c r="C1535" s="348" t="s">
        <v>1977</v>
      </c>
      <c r="D1535" s="347" t="s">
        <v>1831</v>
      </c>
      <c r="E1535" s="349"/>
      <c r="F1535" s="355"/>
      <c r="G1535" s="355"/>
      <c r="H1535" s="351"/>
      <c r="I1535" s="356"/>
      <c r="J1535" s="351"/>
    </row>
    <row r="1536" spans="1:10" ht="12.75">
      <c r="A1536" s="668" t="s">
        <v>1711</v>
      </c>
      <c r="B1536" s="668">
        <v>39458</v>
      </c>
      <c r="C1536" s="669" t="s">
        <v>3159</v>
      </c>
      <c r="D1536" s="670" t="s">
        <v>57</v>
      </c>
      <c r="E1536" s="695">
        <v>1</v>
      </c>
      <c r="F1536" s="705"/>
      <c r="G1536" s="702"/>
      <c r="H1536" s="673"/>
      <c r="I1536" s="673"/>
      <c r="J1536" s="673"/>
    </row>
    <row r="1537" spans="1:10" ht="25.5">
      <c r="A1537" s="668" t="s">
        <v>1711</v>
      </c>
      <c r="B1537" s="668">
        <v>1575</v>
      </c>
      <c r="C1537" s="669" t="s">
        <v>3237</v>
      </c>
      <c r="D1537" s="670" t="s">
        <v>57</v>
      </c>
      <c r="E1537" s="695">
        <v>2</v>
      </c>
      <c r="F1537" s="705"/>
      <c r="G1537" s="702"/>
      <c r="H1537" s="673"/>
      <c r="I1537" s="673"/>
      <c r="J1537" s="673"/>
    </row>
    <row r="1538" spans="1:10" ht="15" customHeight="1">
      <c r="A1538" s="674"/>
      <c r="B1538" s="674"/>
      <c r="C1538" s="675" t="s">
        <v>1736</v>
      </c>
      <c r="D1538" s="676"/>
      <c r="E1538" s="677"/>
      <c r="F1538" s="706"/>
      <c r="G1538" s="707"/>
      <c r="H1538" s="708"/>
      <c r="I1538" s="681"/>
      <c r="J1538" s="681"/>
    </row>
    <row r="1539" spans="1:10" ht="15" customHeight="1">
      <c r="A1539" s="668" t="s">
        <v>58</v>
      </c>
      <c r="B1539" s="668">
        <v>88264</v>
      </c>
      <c r="C1539" s="669" t="s">
        <v>145</v>
      </c>
      <c r="D1539" s="670" t="s">
        <v>1729</v>
      </c>
      <c r="E1539" s="695">
        <v>0.353163</v>
      </c>
      <c r="F1539" s="705"/>
      <c r="G1539" s="702"/>
      <c r="H1539" s="673"/>
      <c r="I1539" s="673"/>
      <c r="J1539" s="673"/>
    </row>
    <row r="1540" spans="1:10" ht="15" customHeight="1">
      <c r="A1540" s="668" t="s">
        <v>58</v>
      </c>
      <c r="B1540" s="668">
        <v>88247</v>
      </c>
      <c r="C1540" s="669" t="s">
        <v>146</v>
      </c>
      <c r="D1540" s="670" t="s">
        <v>1729</v>
      </c>
      <c r="E1540" s="695">
        <v>0.353163</v>
      </c>
      <c r="F1540" s="705"/>
      <c r="G1540" s="702"/>
      <c r="H1540" s="673"/>
      <c r="I1540" s="673"/>
      <c r="J1540" s="673"/>
    </row>
    <row r="1541" spans="1:10" ht="15" customHeight="1">
      <c r="A1541" s="682"/>
      <c r="B1541" s="682"/>
      <c r="C1541" s="675" t="s">
        <v>1737</v>
      </c>
      <c r="D1541" s="683"/>
      <c r="E1541" s="677"/>
      <c r="F1541" s="707"/>
      <c r="G1541" s="706"/>
      <c r="H1541" s="708"/>
      <c r="I1541" s="684"/>
      <c r="J1541" s="684"/>
    </row>
    <row r="1542" spans="1:10" ht="15" customHeight="1">
      <c r="A1542" s="668" t="s">
        <v>1738</v>
      </c>
      <c r="B1542" s="782" t="s">
        <v>1965</v>
      </c>
      <c r="C1542" s="783"/>
      <c r="D1542" s="785"/>
      <c r="E1542" s="785"/>
      <c r="F1542" s="783"/>
      <c r="G1542" s="783"/>
      <c r="H1542" s="783"/>
      <c r="I1542" s="783"/>
      <c r="J1542" s="784"/>
    </row>
    <row r="1543" spans="1:10" ht="15" customHeight="1">
      <c r="A1543" s="689"/>
      <c r="B1543" s="689"/>
      <c r="C1543" s="690"/>
      <c r="D1543" s="667"/>
      <c r="E1543" s="667"/>
      <c r="F1543" s="689"/>
      <c r="G1543" s="689"/>
      <c r="H1543" s="689"/>
      <c r="I1543" s="689"/>
      <c r="J1543" s="689"/>
    </row>
    <row r="1544" spans="1:10" ht="15" customHeight="1">
      <c r="A1544" s="347" t="s">
        <v>848</v>
      </c>
      <c r="B1544" s="347" t="s">
        <v>847</v>
      </c>
      <c r="C1544" s="348" t="s">
        <v>1978</v>
      </c>
      <c r="D1544" s="347" t="s">
        <v>1831</v>
      </c>
      <c r="E1544" s="349"/>
      <c r="F1544" s="355"/>
      <c r="G1544" s="355"/>
      <c r="H1544" s="351"/>
      <c r="I1544" s="356"/>
      <c r="J1544" s="351"/>
    </row>
    <row r="1545" spans="1:10" ht="25.5">
      <c r="A1545" s="668" t="s">
        <v>1711</v>
      </c>
      <c r="B1545" s="668">
        <v>39467</v>
      </c>
      <c r="C1545" s="669" t="s">
        <v>3155</v>
      </c>
      <c r="D1545" s="670" t="s">
        <v>57</v>
      </c>
      <c r="E1545" s="695">
        <v>1</v>
      </c>
      <c r="F1545" s="705"/>
      <c r="G1545" s="702"/>
      <c r="H1545" s="673"/>
      <c r="I1545" s="673"/>
      <c r="J1545" s="673"/>
    </row>
    <row r="1546" spans="1:10" ht="25.5">
      <c r="A1546" s="668" t="s">
        <v>1711</v>
      </c>
      <c r="B1546" s="668">
        <v>1574</v>
      </c>
      <c r="C1546" s="669" t="s">
        <v>3236</v>
      </c>
      <c r="D1546" s="670" t="s">
        <v>57</v>
      </c>
      <c r="E1546" s="695">
        <v>1</v>
      </c>
      <c r="F1546" s="705"/>
      <c r="G1546" s="702"/>
      <c r="H1546" s="673"/>
      <c r="I1546" s="673"/>
      <c r="J1546" s="673"/>
    </row>
    <row r="1547" spans="1:10" ht="15" customHeight="1">
      <c r="A1547" s="674"/>
      <c r="B1547" s="674"/>
      <c r="C1547" s="675" t="s">
        <v>1736</v>
      </c>
      <c r="D1547" s="676"/>
      <c r="E1547" s="677"/>
      <c r="F1547" s="706"/>
      <c r="G1547" s="707"/>
      <c r="H1547" s="708"/>
      <c r="I1547" s="681"/>
      <c r="J1547" s="681"/>
    </row>
    <row r="1548" spans="1:10" ht="15" customHeight="1">
      <c r="A1548" s="668" t="s">
        <v>58</v>
      </c>
      <c r="B1548" s="668">
        <v>88264</v>
      </c>
      <c r="C1548" s="669" t="s">
        <v>145</v>
      </c>
      <c r="D1548" s="670" t="s">
        <v>1729</v>
      </c>
      <c r="E1548" s="695">
        <v>0.200934</v>
      </c>
      <c r="F1548" s="705"/>
      <c r="G1548" s="702"/>
      <c r="H1548" s="673"/>
      <c r="I1548" s="673"/>
      <c r="J1548" s="673"/>
    </row>
    <row r="1549" spans="1:10" ht="15" customHeight="1">
      <c r="A1549" s="668" t="s">
        <v>58</v>
      </c>
      <c r="B1549" s="668">
        <v>88247</v>
      </c>
      <c r="C1549" s="669" t="s">
        <v>146</v>
      </c>
      <c r="D1549" s="670" t="s">
        <v>1729</v>
      </c>
      <c r="E1549" s="695">
        <v>0.200934</v>
      </c>
      <c r="F1549" s="705"/>
      <c r="G1549" s="702"/>
      <c r="H1549" s="673"/>
      <c r="I1549" s="673"/>
      <c r="J1549" s="673"/>
    </row>
    <row r="1550" spans="1:10" ht="15" customHeight="1">
      <c r="A1550" s="682"/>
      <c r="B1550" s="682"/>
      <c r="C1550" s="675" t="s">
        <v>1737</v>
      </c>
      <c r="D1550" s="683"/>
      <c r="E1550" s="677"/>
      <c r="F1550" s="707"/>
      <c r="G1550" s="706"/>
      <c r="H1550" s="708"/>
      <c r="I1550" s="684"/>
      <c r="J1550" s="684"/>
    </row>
    <row r="1551" spans="1:10" ht="15" customHeight="1">
      <c r="A1551" s="668" t="s">
        <v>1738</v>
      </c>
      <c r="B1551" s="782" t="s">
        <v>1979</v>
      </c>
      <c r="C1551" s="783"/>
      <c r="D1551" s="785"/>
      <c r="E1551" s="785"/>
      <c r="F1551" s="783"/>
      <c r="G1551" s="783"/>
      <c r="H1551" s="783"/>
      <c r="I1551" s="783"/>
      <c r="J1551" s="784"/>
    </row>
    <row r="1552" spans="1:10" ht="15" customHeight="1">
      <c r="A1552" s="689"/>
      <c r="B1552" s="689"/>
      <c r="C1552" s="690"/>
      <c r="D1552" s="667"/>
      <c r="E1552" s="667"/>
      <c r="F1552" s="689"/>
      <c r="G1552" s="689"/>
      <c r="H1552" s="689"/>
      <c r="I1552" s="689"/>
      <c r="J1552" s="689"/>
    </row>
    <row r="1553" spans="1:10" ht="25.5">
      <c r="A1553" s="347" t="s">
        <v>1400</v>
      </c>
      <c r="B1553" s="347"/>
      <c r="C1553" s="348" t="s">
        <v>1980</v>
      </c>
      <c r="D1553" s="347" t="s">
        <v>1831</v>
      </c>
      <c r="E1553" s="349"/>
      <c r="F1553" s="355"/>
      <c r="G1553" s="355"/>
      <c r="H1553" s="351"/>
      <c r="I1553" s="356"/>
      <c r="J1553" s="351"/>
    </row>
    <row r="1554" spans="1:10" ht="15" customHeight="1">
      <c r="A1554" s="668" t="s">
        <v>1711</v>
      </c>
      <c r="B1554" s="668" t="s">
        <v>1981</v>
      </c>
      <c r="C1554" s="669" t="s">
        <v>2045</v>
      </c>
      <c r="D1554" s="670" t="s">
        <v>57</v>
      </c>
      <c r="E1554" s="695">
        <v>1</v>
      </c>
      <c r="F1554" s="705"/>
      <c r="G1554" s="702"/>
      <c r="H1554" s="673"/>
      <c r="I1554" s="673"/>
      <c r="J1554" s="673"/>
    </row>
    <row r="1555" spans="1:10" ht="25.5">
      <c r="A1555" s="668" t="s">
        <v>1711</v>
      </c>
      <c r="B1555" s="668">
        <v>1574</v>
      </c>
      <c r="C1555" s="669" t="s">
        <v>3236</v>
      </c>
      <c r="D1555" s="670" t="s">
        <v>57</v>
      </c>
      <c r="E1555" s="695">
        <v>3</v>
      </c>
      <c r="F1555" s="705"/>
      <c r="G1555" s="702"/>
      <c r="H1555" s="673"/>
      <c r="I1555" s="673"/>
      <c r="J1555" s="673"/>
    </row>
    <row r="1556" spans="1:10" ht="15" customHeight="1">
      <c r="A1556" s="674"/>
      <c r="B1556" s="674"/>
      <c r="C1556" s="675" t="s">
        <v>1736</v>
      </c>
      <c r="D1556" s="676"/>
      <c r="E1556" s="677"/>
      <c r="F1556" s="706"/>
      <c r="G1556" s="707"/>
      <c r="H1556" s="708"/>
      <c r="I1556" s="681"/>
      <c r="J1556" s="681"/>
    </row>
    <row r="1557" spans="1:10" ht="15" customHeight="1">
      <c r="A1557" s="668" t="s">
        <v>58</v>
      </c>
      <c r="B1557" s="668">
        <v>88264</v>
      </c>
      <c r="C1557" s="669" t="s">
        <v>145</v>
      </c>
      <c r="D1557" s="670" t="s">
        <v>1729</v>
      </c>
      <c r="E1557" s="695">
        <v>0.38141900000000001</v>
      </c>
      <c r="F1557" s="705"/>
      <c r="G1557" s="702"/>
      <c r="H1557" s="673"/>
      <c r="I1557" s="673"/>
      <c r="J1557" s="673"/>
    </row>
    <row r="1558" spans="1:10" ht="15" customHeight="1">
      <c r="A1558" s="668" t="s">
        <v>58</v>
      </c>
      <c r="B1558" s="668">
        <v>88247</v>
      </c>
      <c r="C1558" s="669" t="s">
        <v>146</v>
      </c>
      <c r="D1558" s="670" t="s">
        <v>1729</v>
      </c>
      <c r="E1558" s="695">
        <v>0.38141900000000001</v>
      </c>
      <c r="F1558" s="705"/>
      <c r="G1558" s="702"/>
      <c r="H1558" s="673"/>
      <c r="I1558" s="673"/>
      <c r="J1558" s="673"/>
    </row>
    <row r="1559" spans="1:10" ht="15" customHeight="1">
      <c r="A1559" s="682"/>
      <c r="B1559" s="682"/>
      <c r="C1559" s="675" t="s">
        <v>1737</v>
      </c>
      <c r="D1559" s="683"/>
      <c r="E1559" s="677"/>
      <c r="F1559" s="707"/>
      <c r="G1559" s="706"/>
      <c r="H1559" s="708"/>
      <c r="I1559" s="684"/>
      <c r="J1559" s="684"/>
    </row>
    <row r="1560" spans="1:10" ht="15" customHeight="1">
      <c r="A1560" s="668" t="s">
        <v>1738</v>
      </c>
      <c r="B1560" s="782" t="s">
        <v>1979</v>
      </c>
      <c r="C1560" s="783"/>
      <c r="D1560" s="785"/>
      <c r="E1560" s="785"/>
      <c r="F1560" s="783"/>
      <c r="G1560" s="783"/>
      <c r="H1560" s="783"/>
      <c r="I1560" s="783"/>
      <c r="J1560" s="784"/>
    </row>
    <row r="1561" spans="1:10" ht="15" customHeight="1">
      <c r="A1561" s="689"/>
      <c r="B1561" s="689"/>
      <c r="C1561" s="690"/>
      <c r="D1561" s="667"/>
      <c r="E1561" s="667"/>
      <c r="F1561" s="689"/>
      <c r="G1561" s="689"/>
      <c r="H1561" s="689"/>
      <c r="I1561" s="689"/>
      <c r="J1561" s="689"/>
    </row>
    <row r="1562" spans="1:10" ht="25.5">
      <c r="A1562" s="347" t="s">
        <v>1401</v>
      </c>
      <c r="B1562" s="347"/>
      <c r="C1562" s="348" t="s">
        <v>1982</v>
      </c>
      <c r="D1562" s="347" t="s">
        <v>1831</v>
      </c>
      <c r="E1562" s="349"/>
      <c r="F1562" s="355"/>
      <c r="G1562" s="355"/>
      <c r="H1562" s="351"/>
      <c r="I1562" s="356"/>
      <c r="J1562" s="351"/>
    </row>
    <row r="1563" spans="1:10" ht="15" customHeight="1">
      <c r="A1563" s="668" t="s">
        <v>1711</v>
      </c>
      <c r="B1563" s="668" t="s">
        <v>1983</v>
      </c>
      <c r="C1563" s="669" t="s">
        <v>2046</v>
      </c>
      <c r="D1563" s="670" t="s">
        <v>1831</v>
      </c>
      <c r="E1563" s="695">
        <v>1</v>
      </c>
      <c r="F1563" s="705"/>
      <c r="G1563" s="702"/>
      <c r="H1563" s="673"/>
      <c r="I1563" s="673"/>
      <c r="J1563" s="673"/>
    </row>
    <row r="1564" spans="1:10" ht="25.5">
      <c r="A1564" s="668" t="s">
        <v>1711</v>
      </c>
      <c r="B1564" s="668">
        <v>1574</v>
      </c>
      <c r="C1564" s="669" t="s">
        <v>3236</v>
      </c>
      <c r="D1564" s="670" t="s">
        <v>57</v>
      </c>
      <c r="E1564" s="695">
        <v>3</v>
      </c>
      <c r="F1564" s="705"/>
      <c r="G1564" s="702"/>
      <c r="H1564" s="673"/>
      <c r="I1564" s="673"/>
      <c r="J1564" s="673"/>
    </row>
    <row r="1565" spans="1:10" ht="15" customHeight="1">
      <c r="A1565" s="674"/>
      <c r="B1565" s="787"/>
      <c r="C1565" s="788" t="s">
        <v>1736</v>
      </c>
      <c r="D1565" s="676"/>
      <c r="E1565" s="677"/>
      <c r="F1565" s="706"/>
      <c r="G1565" s="707"/>
      <c r="H1565" s="707"/>
      <c r="I1565" s="789"/>
      <c r="J1565" s="789"/>
    </row>
    <row r="1566" spans="1:10" ht="15" customHeight="1">
      <c r="A1566" s="668" t="s">
        <v>58</v>
      </c>
      <c r="B1566" s="790">
        <v>88264</v>
      </c>
      <c r="C1566" s="669" t="s">
        <v>145</v>
      </c>
      <c r="D1566" s="670" t="s">
        <v>1729</v>
      </c>
      <c r="E1566" s="695">
        <v>0.38141900000000001</v>
      </c>
      <c r="F1566" s="791"/>
      <c r="G1566" s="792"/>
      <c r="H1566" s="793"/>
      <c r="I1566" s="793"/>
      <c r="J1566" s="793"/>
    </row>
    <row r="1567" spans="1:10" ht="15" customHeight="1">
      <c r="A1567" s="668" t="s">
        <v>58</v>
      </c>
      <c r="B1567" s="790">
        <v>88247</v>
      </c>
      <c r="C1567" s="669" t="s">
        <v>146</v>
      </c>
      <c r="D1567" s="670" t="s">
        <v>1729</v>
      </c>
      <c r="E1567" s="695">
        <v>0.38141900000000001</v>
      </c>
      <c r="F1567" s="791"/>
      <c r="G1567" s="792"/>
      <c r="H1567" s="793"/>
      <c r="I1567" s="793"/>
      <c r="J1567" s="793"/>
    </row>
    <row r="1568" spans="1:10" ht="15" customHeight="1">
      <c r="A1568" s="682"/>
      <c r="B1568" s="794"/>
      <c r="C1568" s="788" t="s">
        <v>1737</v>
      </c>
      <c r="D1568" s="683"/>
      <c r="E1568" s="677"/>
      <c r="F1568" s="707"/>
      <c r="G1568" s="706"/>
      <c r="H1568" s="707"/>
      <c r="I1568" s="795"/>
      <c r="J1568" s="795"/>
    </row>
    <row r="1569" spans="1:10" ht="15" customHeight="1">
      <c r="A1569" s="668" t="s">
        <v>1738</v>
      </c>
      <c r="B1569" s="782" t="s">
        <v>1979</v>
      </c>
      <c r="C1569" s="783"/>
      <c r="D1569" s="785"/>
      <c r="E1569" s="785"/>
      <c r="F1569" s="783"/>
      <c r="G1569" s="783"/>
      <c r="H1569" s="783"/>
      <c r="I1569" s="783"/>
      <c r="J1569" s="784"/>
    </row>
    <row r="1570" spans="1:10" ht="15" customHeight="1">
      <c r="A1570" s="689"/>
      <c r="B1570" s="689"/>
      <c r="C1570" s="690"/>
      <c r="D1570" s="667"/>
      <c r="E1570" s="667"/>
      <c r="F1570" s="689"/>
      <c r="G1570" s="689"/>
      <c r="H1570" s="689"/>
      <c r="I1570" s="689"/>
      <c r="J1570" s="689"/>
    </row>
    <row r="1571" spans="1:10" ht="25.5" customHeight="1">
      <c r="A1571" s="347" t="s">
        <v>1402</v>
      </c>
      <c r="B1571" s="796"/>
      <c r="C1571" s="348" t="s">
        <v>1984</v>
      </c>
      <c r="D1571" s="347" t="s">
        <v>1831</v>
      </c>
      <c r="E1571" s="349"/>
      <c r="F1571" s="355"/>
      <c r="G1571" s="355"/>
      <c r="H1571" s="797"/>
      <c r="I1571" s="355"/>
      <c r="J1571" s="797"/>
    </row>
    <row r="1572" spans="1:10" ht="12.75">
      <c r="A1572" s="668" t="s">
        <v>1788</v>
      </c>
      <c r="B1572" s="790" t="s">
        <v>1985</v>
      </c>
      <c r="C1572" s="669" t="s">
        <v>2041</v>
      </c>
      <c r="D1572" s="670" t="s">
        <v>57</v>
      </c>
      <c r="E1572" s="695">
        <v>1</v>
      </c>
      <c r="F1572" s="791"/>
      <c r="G1572" s="792"/>
      <c r="H1572" s="793"/>
      <c r="I1572" s="793"/>
      <c r="J1572" s="793"/>
    </row>
    <row r="1573" spans="1:10" ht="25.5" customHeight="1">
      <c r="A1573" s="668" t="s">
        <v>1711</v>
      </c>
      <c r="B1573" s="790">
        <v>1575</v>
      </c>
      <c r="C1573" s="669" t="s">
        <v>3237</v>
      </c>
      <c r="D1573" s="670" t="s">
        <v>57</v>
      </c>
      <c r="E1573" s="695">
        <v>2</v>
      </c>
      <c r="F1573" s="791"/>
      <c r="G1573" s="792"/>
      <c r="H1573" s="793"/>
      <c r="I1573" s="793"/>
      <c r="J1573" s="793"/>
    </row>
    <row r="1574" spans="1:10" ht="15" customHeight="1">
      <c r="A1574" s="674"/>
      <c r="B1574" s="787"/>
      <c r="C1574" s="788" t="s">
        <v>1736</v>
      </c>
      <c r="D1574" s="676"/>
      <c r="E1574" s="677"/>
      <c r="F1574" s="706"/>
      <c r="G1574" s="707"/>
      <c r="H1574" s="707"/>
      <c r="I1574" s="789"/>
      <c r="J1574" s="789"/>
    </row>
    <row r="1575" spans="1:10" ht="15" customHeight="1">
      <c r="A1575" s="668" t="s">
        <v>58</v>
      </c>
      <c r="B1575" s="790">
        <v>88264</v>
      </c>
      <c r="C1575" s="669" t="s">
        <v>145</v>
      </c>
      <c r="D1575" s="670" t="s">
        <v>1729</v>
      </c>
      <c r="E1575" s="695">
        <v>0.353163</v>
      </c>
      <c r="F1575" s="791"/>
      <c r="G1575" s="792"/>
      <c r="H1575" s="793"/>
      <c r="I1575" s="793"/>
      <c r="J1575" s="793"/>
    </row>
    <row r="1576" spans="1:10" ht="15" customHeight="1">
      <c r="A1576" s="668" t="s">
        <v>58</v>
      </c>
      <c r="B1576" s="790">
        <v>88247</v>
      </c>
      <c r="C1576" s="669" t="s">
        <v>146</v>
      </c>
      <c r="D1576" s="670" t="s">
        <v>1729</v>
      </c>
      <c r="E1576" s="695">
        <v>0.353163</v>
      </c>
      <c r="F1576" s="791"/>
      <c r="G1576" s="792"/>
      <c r="H1576" s="793"/>
      <c r="I1576" s="793"/>
      <c r="J1576" s="793"/>
    </row>
    <row r="1577" spans="1:10" ht="15" customHeight="1">
      <c r="A1577" s="682"/>
      <c r="B1577" s="794"/>
      <c r="C1577" s="788" t="s">
        <v>1737</v>
      </c>
      <c r="D1577" s="683"/>
      <c r="E1577" s="677"/>
      <c r="F1577" s="707"/>
      <c r="G1577" s="706"/>
      <c r="H1577" s="707"/>
      <c r="I1577" s="795"/>
      <c r="J1577" s="795"/>
    </row>
    <row r="1578" spans="1:10" ht="15" customHeight="1">
      <c r="A1578" s="668" t="s">
        <v>1738</v>
      </c>
      <c r="B1578" s="782" t="s">
        <v>1965</v>
      </c>
      <c r="C1578" s="783"/>
      <c r="D1578" s="785"/>
      <c r="E1578" s="785"/>
      <c r="F1578" s="783"/>
      <c r="G1578" s="783"/>
      <c r="H1578" s="783"/>
      <c r="I1578" s="783"/>
      <c r="J1578" s="784"/>
    </row>
    <row r="1579" spans="1:10" ht="15" customHeight="1">
      <c r="A1579" s="689"/>
      <c r="B1579" s="689"/>
      <c r="C1579" s="690"/>
      <c r="D1579" s="667"/>
      <c r="E1579" s="667"/>
      <c r="F1579" s="689"/>
      <c r="G1579" s="689"/>
      <c r="H1579" s="689"/>
      <c r="I1579" s="689"/>
      <c r="J1579" s="689"/>
    </row>
    <row r="1580" spans="1:10" ht="25.5" customHeight="1">
      <c r="A1580" s="347" t="s">
        <v>1403</v>
      </c>
      <c r="B1580" s="796"/>
      <c r="C1580" s="348" t="s">
        <v>1986</v>
      </c>
      <c r="D1580" s="347" t="s">
        <v>1831</v>
      </c>
      <c r="E1580" s="349"/>
      <c r="F1580" s="355"/>
      <c r="G1580" s="355"/>
      <c r="H1580" s="797"/>
      <c r="I1580" s="355"/>
      <c r="J1580" s="797"/>
    </row>
    <row r="1581" spans="1:10" ht="25.5" customHeight="1">
      <c r="A1581" s="668" t="s">
        <v>1711</v>
      </c>
      <c r="B1581" s="790">
        <v>43432</v>
      </c>
      <c r="C1581" s="669" t="s">
        <v>3128</v>
      </c>
      <c r="D1581" s="670" t="s">
        <v>57</v>
      </c>
      <c r="E1581" s="695">
        <v>1</v>
      </c>
      <c r="F1581" s="791"/>
      <c r="G1581" s="792"/>
      <c r="H1581" s="793"/>
      <c r="I1581" s="793"/>
      <c r="J1581" s="793"/>
    </row>
    <row r="1582" spans="1:10" ht="15" customHeight="1">
      <c r="A1582" s="674"/>
      <c r="B1582" s="787"/>
      <c r="C1582" s="788" t="s">
        <v>1736</v>
      </c>
      <c r="D1582" s="676"/>
      <c r="E1582" s="677"/>
      <c r="F1582" s="706"/>
      <c r="G1582" s="707"/>
      <c r="H1582" s="707"/>
      <c r="I1582" s="789"/>
      <c r="J1582" s="789"/>
    </row>
    <row r="1583" spans="1:10" ht="25.5" customHeight="1">
      <c r="A1583" s="668" t="s">
        <v>58</v>
      </c>
      <c r="B1583" s="790">
        <v>101619</v>
      </c>
      <c r="C1583" s="669" t="s">
        <v>3290</v>
      </c>
      <c r="D1583" s="670" t="s">
        <v>3103</v>
      </c>
      <c r="E1583" s="695">
        <v>0.121</v>
      </c>
      <c r="F1583" s="791"/>
      <c r="G1583" s="792"/>
      <c r="H1583" s="793"/>
      <c r="I1583" s="793"/>
      <c r="J1583" s="793"/>
    </row>
    <row r="1584" spans="1:10" ht="25.5" customHeight="1">
      <c r="A1584" s="668" t="s">
        <v>58</v>
      </c>
      <c r="B1584" s="790">
        <v>97735</v>
      </c>
      <c r="C1584" s="669" t="s">
        <v>3306</v>
      </c>
      <c r="D1584" s="670" t="s">
        <v>3103</v>
      </c>
      <c r="E1584" s="695">
        <v>5.67E-2</v>
      </c>
      <c r="F1584" s="791"/>
      <c r="G1584" s="792"/>
      <c r="H1584" s="793"/>
      <c r="I1584" s="793"/>
      <c r="J1584" s="793"/>
    </row>
    <row r="1585" spans="1:10" ht="12.75">
      <c r="A1585" s="668" t="s">
        <v>58</v>
      </c>
      <c r="B1585" s="790">
        <v>88316</v>
      </c>
      <c r="C1585" s="669" t="s">
        <v>137</v>
      </c>
      <c r="D1585" s="670" t="s">
        <v>1729</v>
      </c>
      <c r="E1585" s="695">
        <v>7.2900000000000006E-2</v>
      </c>
      <c r="F1585" s="791"/>
      <c r="G1585" s="792"/>
      <c r="H1585" s="793"/>
      <c r="I1585" s="793"/>
      <c r="J1585" s="793"/>
    </row>
    <row r="1586" spans="1:10" ht="12.75">
      <c r="A1586" s="668" t="s">
        <v>58</v>
      </c>
      <c r="B1586" s="790">
        <v>88309</v>
      </c>
      <c r="C1586" s="669" t="s">
        <v>141</v>
      </c>
      <c r="D1586" s="670" t="s">
        <v>1729</v>
      </c>
      <c r="E1586" s="695">
        <v>9.2799999999999994E-2</v>
      </c>
      <c r="F1586" s="791"/>
      <c r="G1586" s="792"/>
      <c r="H1586" s="793"/>
      <c r="I1586" s="793"/>
      <c r="J1586" s="793"/>
    </row>
    <row r="1587" spans="1:10" ht="12.75">
      <c r="A1587" s="668" t="s">
        <v>58</v>
      </c>
      <c r="B1587" s="790">
        <v>93358</v>
      </c>
      <c r="C1587" s="669" t="s">
        <v>3287</v>
      </c>
      <c r="D1587" s="670" t="s">
        <v>3103</v>
      </c>
      <c r="E1587" s="695">
        <v>0.32000000000000006</v>
      </c>
      <c r="F1587" s="791"/>
      <c r="G1587" s="688"/>
      <c r="H1587" s="793"/>
      <c r="I1587" s="793"/>
      <c r="J1587" s="793"/>
    </row>
    <row r="1588" spans="1:10" ht="12.75">
      <c r="A1588" s="668" t="s">
        <v>58</v>
      </c>
      <c r="B1588" s="790">
        <v>104737</v>
      </c>
      <c r="C1588" s="669" t="s">
        <v>3258</v>
      </c>
      <c r="D1588" s="670" t="s">
        <v>3103</v>
      </c>
      <c r="E1588" s="695">
        <v>0.5</v>
      </c>
      <c r="F1588" s="791"/>
      <c r="G1588" s="688"/>
      <c r="H1588" s="793"/>
      <c r="I1588" s="793"/>
      <c r="J1588" s="793"/>
    </row>
    <row r="1589" spans="1:10" ht="15" customHeight="1">
      <c r="A1589" s="682"/>
      <c r="B1589" s="794"/>
      <c r="C1589" s="788" t="s">
        <v>1737</v>
      </c>
      <c r="D1589" s="683"/>
      <c r="E1589" s="677"/>
      <c r="F1589" s="707"/>
      <c r="G1589" s="706"/>
      <c r="H1589" s="707"/>
      <c r="I1589" s="795"/>
      <c r="J1589" s="795"/>
    </row>
    <row r="1590" spans="1:10" ht="15" customHeight="1">
      <c r="A1590" s="668" t="s">
        <v>1738</v>
      </c>
      <c r="B1590" s="782" t="s">
        <v>1987</v>
      </c>
      <c r="C1590" s="783"/>
      <c r="D1590" s="785"/>
      <c r="E1590" s="785"/>
      <c r="F1590" s="783"/>
      <c r="G1590" s="783"/>
      <c r="H1590" s="783"/>
      <c r="I1590" s="783"/>
      <c r="J1590" s="784"/>
    </row>
    <row r="1591" spans="1:10" ht="15" customHeight="1">
      <c r="A1591" s="689"/>
      <c r="B1591" s="689"/>
      <c r="C1591" s="690"/>
      <c r="D1591" s="667"/>
      <c r="E1591" s="667"/>
      <c r="F1591" s="689"/>
      <c r="G1591" s="689"/>
      <c r="H1591" s="689"/>
      <c r="I1591" s="689"/>
      <c r="J1591" s="689"/>
    </row>
    <row r="1592" spans="1:10" ht="25.5" customHeight="1">
      <c r="A1592" s="347" t="s">
        <v>1404</v>
      </c>
      <c r="B1592" s="796"/>
      <c r="C1592" s="348" t="s">
        <v>1988</v>
      </c>
      <c r="D1592" s="347" t="s">
        <v>1831</v>
      </c>
      <c r="E1592" s="349"/>
      <c r="F1592" s="355"/>
      <c r="G1592" s="355"/>
      <c r="H1592" s="797"/>
      <c r="I1592" s="355"/>
      <c r="J1592" s="797"/>
    </row>
    <row r="1593" spans="1:10" ht="25.5" customHeight="1">
      <c r="A1593" s="668" t="s">
        <v>1711</v>
      </c>
      <c r="B1593" s="790">
        <v>43436</v>
      </c>
      <c r="C1593" s="669" t="s">
        <v>3127</v>
      </c>
      <c r="D1593" s="670" t="s">
        <v>57</v>
      </c>
      <c r="E1593" s="695">
        <v>0.69440000000000002</v>
      </c>
      <c r="F1593" s="791"/>
      <c r="G1593" s="792"/>
      <c r="H1593" s="793"/>
      <c r="I1593" s="793"/>
      <c r="J1593" s="793"/>
    </row>
    <row r="1594" spans="1:10" ht="12.75">
      <c r="A1594" s="674"/>
      <c r="B1594" s="787"/>
      <c r="C1594" s="788" t="s">
        <v>1736</v>
      </c>
      <c r="D1594" s="676"/>
      <c r="E1594" s="677"/>
      <c r="F1594" s="706"/>
      <c r="G1594" s="707"/>
      <c r="H1594" s="707"/>
      <c r="I1594" s="789"/>
      <c r="J1594" s="789"/>
    </row>
    <row r="1595" spans="1:10" ht="25.5" customHeight="1">
      <c r="A1595" s="668" t="s">
        <v>58</v>
      </c>
      <c r="B1595" s="790">
        <v>101619</v>
      </c>
      <c r="C1595" s="669" t="s">
        <v>3290</v>
      </c>
      <c r="D1595" s="670" t="s">
        <v>3103</v>
      </c>
      <c r="E1595" s="695">
        <v>0.121</v>
      </c>
      <c r="F1595" s="791"/>
      <c r="G1595" s="792"/>
      <c r="H1595" s="793"/>
      <c r="I1595" s="793"/>
      <c r="J1595" s="793"/>
    </row>
    <row r="1596" spans="1:10" ht="25.5" customHeight="1">
      <c r="A1596" s="668" t="s">
        <v>58</v>
      </c>
      <c r="B1596" s="790">
        <v>97735</v>
      </c>
      <c r="C1596" s="669" t="s">
        <v>3306</v>
      </c>
      <c r="D1596" s="670" t="s">
        <v>3103</v>
      </c>
      <c r="E1596" s="695">
        <v>5.67E-2</v>
      </c>
      <c r="F1596" s="791"/>
      <c r="G1596" s="792"/>
      <c r="H1596" s="793"/>
      <c r="I1596" s="793"/>
      <c r="J1596" s="793"/>
    </row>
    <row r="1597" spans="1:10" ht="12.75">
      <c r="A1597" s="668" t="s">
        <v>58</v>
      </c>
      <c r="B1597" s="790">
        <v>88316</v>
      </c>
      <c r="C1597" s="669" t="s">
        <v>137</v>
      </c>
      <c r="D1597" s="670" t="s">
        <v>1729</v>
      </c>
      <c r="E1597" s="695">
        <v>7.2900000000000006E-2</v>
      </c>
      <c r="F1597" s="791"/>
      <c r="G1597" s="792"/>
      <c r="H1597" s="793"/>
      <c r="I1597" s="793"/>
      <c r="J1597" s="793"/>
    </row>
    <row r="1598" spans="1:10" ht="12.75">
      <c r="A1598" s="668" t="s">
        <v>58</v>
      </c>
      <c r="B1598" s="790">
        <v>88309</v>
      </c>
      <c r="C1598" s="669" t="s">
        <v>141</v>
      </c>
      <c r="D1598" s="670" t="s">
        <v>1729</v>
      </c>
      <c r="E1598" s="695">
        <v>9.2799999999999994E-2</v>
      </c>
      <c r="F1598" s="791"/>
      <c r="G1598" s="792"/>
      <c r="H1598" s="793"/>
      <c r="I1598" s="793"/>
      <c r="J1598" s="793"/>
    </row>
    <row r="1599" spans="1:10" ht="12.75">
      <c r="A1599" s="668" t="s">
        <v>58</v>
      </c>
      <c r="B1599" s="790">
        <v>93358</v>
      </c>
      <c r="C1599" s="669" t="s">
        <v>3287</v>
      </c>
      <c r="D1599" s="670" t="s">
        <v>3103</v>
      </c>
      <c r="E1599" s="695">
        <v>0.125</v>
      </c>
      <c r="F1599" s="791"/>
      <c r="G1599" s="688"/>
      <c r="H1599" s="793"/>
      <c r="I1599" s="793"/>
      <c r="J1599" s="793"/>
    </row>
    <row r="1600" spans="1:10" ht="12.75">
      <c r="A1600" s="668" t="s">
        <v>58</v>
      </c>
      <c r="B1600" s="790">
        <v>104737</v>
      </c>
      <c r="C1600" s="669" t="s">
        <v>3258</v>
      </c>
      <c r="D1600" s="670" t="s">
        <v>3103</v>
      </c>
      <c r="E1600" s="695">
        <v>2.5000000000000001E-2</v>
      </c>
      <c r="F1600" s="791"/>
      <c r="G1600" s="688"/>
      <c r="H1600" s="793"/>
      <c r="I1600" s="793"/>
      <c r="J1600" s="793"/>
    </row>
    <row r="1601" spans="1:10" ht="12.75">
      <c r="A1601" s="682"/>
      <c r="B1601" s="794"/>
      <c r="C1601" s="788" t="s">
        <v>1737</v>
      </c>
      <c r="D1601" s="683"/>
      <c r="E1601" s="677"/>
      <c r="F1601" s="707"/>
      <c r="G1601" s="706"/>
      <c r="H1601" s="707"/>
      <c r="I1601" s="795"/>
      <c r="J1601" s="795"/>
    </row>
    <row r="1602" spans="1:10" ht="15" customHeight="1">
      <c r="A1602" s="668" t="s">
        <v>1738</v>
      </c>
      <c r="B1602" s="782" t="s">
        <v>1987</v>
      </c>
      <c r="C1602" s="783"/>
      <c r="D1602" s="785"/>
      <c r="E1602" s="785"/>
      <c r="F1602" s="783"/>
      <c r="G1602" s="783"/>
      <c r="H1602" s="783"/>
      <c r="I1602" s="783"/>
      <c r="J1602" s="784"/>
    </row>
    <row r="1603" spans="1:10" ht="15" customHeight="1">
      <c r="A1603" s="689"/>
      <c r="B1603" s="689"/>
      <c r="C1603" s="690"/>
      <c r="D1603" s="667"/>
      <c r="E1603" s="667"/>
      <c r="F1603" s="689"/>
      <c r="G1603" s="689"/>
      <c r="H1603" s="689"/>
      <c r="I1603" s="689"/>
      <c r="J1603" s="689"/>
    </row>
    <row r="1604" spans="1:10" ht="25.5" customHeight="1">
      <c r="A1604" s="347" t="s">
        <v>1405</v>
      </c>
      <c r="B1604" s="796"/>
      <c r="C1604" s="348" t="s">
        <v>1989</v>
      </c>
      <c r="D1604" s="347" t="s">
        <v>1831</v>
      </c>
      <c r="E1604" s="349"/>
      <c r="F1604" s="355"/>
      <c r="G1604" s="355"/>
      <c r="H1604" s="797"/>
      <c r="I1604" s="355"/>
      <c r="J1604" s="797"/>
    </row>
    <row r="1605" spans="1:10" ht="25.5" customHeight="1">
      <c r="A1605" s="668" t="s">
        <v>1711</v>
      </c>
      <c r="B1605" s="790">
        <v>20254</v>
      </c>
      <c r="C1605" s="669" t="s">
        <v>3133</v>
      </c>
      <c r="D1605" s="670" t="s">
        <v>57</v>
      </c>
      <c r="E1605" s="695">
        <v>1</v>
      </c>
      <c r="F1605" s="791"/>
      <c r="G1605" s="792"/>
      <c r="H1605" s="793"/>
      <c r="I1605" s="793"/>
      <c r="J1605" s="793"/>
    </row>
    <row r="1606" spans="1:10" ht="12.75">
      <c r="A1606" s="674"/>
      <c r="B1606" s="787"/>
      <c r="C1606" s="788" t="s">
        <v>1736</v>
      </c>
      <c r="D1606" s="676"/>
      <c r="E1606" s="677"/>
      <c r="F1606" s="706"/>
      <c r="G1606" s="707"/>
      <c r="H1606" s="707"/>
      <c r="I1606" s="789"/>
      <c r="J1606" s="789"/>
    </row>
    <row r="1607" spans="1:10" ht="12.75">
      <c r="A1607" s="668" t="s">
        <v>58</v>
      </c>
      <c r="B1607" s="790">
        <v>88264</v>
      </c>
      <c r="C1607" s="669" t="s">
        <v>145</v>
      </c>
      <c r="D1607" s="670" t="s">
        <v>1729</v>
      </c>
      <c r="E1607" s="695">
        <v>0.24605740000000001</v>
      </c>
      <c r="F1607" s="791"/>
      <c r="G1607" s="792"/>
      <c r="H1607" s="793"/>
      <c r="I1607" s="793"/>
      <c r="J1607" s="793"/>
    </row>
    <row r="1608" spans="1:10" ht="12.75">
      <c r="A1608" s="668" t="s">
        <v>58</v>
      </c>
      <c r="B1608" s="790">
        <v>88247</v>
      </c>
      <c r="C1608" s="669" t="s">
        <v>146</v>
      </c>
      <c r="D1608" s="670" t="s">
        <v>1729</v>
      </c>
      <c r="E1608" s="695">
        <v>0.18454300000000001</v>
      </c>
      <c r="F1608" s="791"/>
      <c r="G1608" s="792"/>
      <c r="H1608" s="793"/>
      <c r="I1608" s="793"/>
      <c r="J1608" s="793"/>
    </row>
    <row r="1609" spans="1:10" ht="12.75">
      <c r="A1609" s="682"/>
      <c r="B1609" s="794"/>
      <c r="C1609" s="788" t="s">
        <v>1737</v>
      </c>
      <c r="D1609" s="683"/>
      <c r="E1609" s="677"/>
      <c r="F1609" s="707"/>
      <c r="G1609" s="706"/>
      <c r="H1609" s="707"/>
      <c r="I1609" s="795"/>
      <c r="J1609" s="795"/>
    </row>
    <row r="1610" spans="1:10" ht="12.75" customHeight="1">
      <c r="A1610" s="668" t="s">
        <v>1738</v>
      </c>
      <c r="B1610" s="782" t="s">
        <v>1990</v>
      </c>
      <c r="C1610" s="783"/>
      <c r="D1610" s="785"/>
      <c r="E1610" s="785"/>
      <c r="F1610" s="783"/>
      <c r="G1610" s="783"/>
      <c r="H1610" s="783"/>
      <c r="I1610" s="783"/>
      <c r="J1610" s="784"/>
    </row>
    <row r="1611" spans="1:10" ht="15" customHeight="1">
      <c r="A1611" s="689"/>
      <c r="B1611" s="689"/>
      <c r="C1611" s="690"/>
      <c r="D1611" s="667"/>
      <c r="E1611" s="667"/>
      <c r="F1611" s="689"/>
      <c r="G1611" s="689"/>
      <c r="H1611" s="689"/>
      <c r="I1611" s="689"/>
      <c r="J1611" s="689"/>
    </row>
    <row r="1612" spans="1:10" ht="25.5" customHeight="1">
      <c r="A1612" s="347" t="s">
        <v>1406</v>
      </c>
      <c r="B1612" s="796"/>
      <c r="C1612" s="348" t="s">
        <v>1991</v>
      </c>
      <c r="D1612" s="347" t="s">
        <v>1831</v>
      </c>
      <c r="E1612" s="349"/>
      <c r="F1612" s="355"/>
      <c r="G1612" s="355"/>
      <c r="H1612" s="797"/>
      <c r="I1612" s="355"/>
      <c r="J1612" s="797"/>
    </row>
    <row r="1613" spans="1:10" ht="25.5" customHeight="1">
      <c r="A1613" s="668" t="s">
        <v>1711</v>
      </c>
      <c r="B1613" s="790">
        <v>39771</v>
      </c>
      <c r="C1613" s="669" t="s">
        <v>3131</v>
      </c>
      <c r="D1613" s="670" t="s">
        <v>57</v>
      </c>
      <c r="E1613" s="695">
        <v>1</v>
      </c>
      <c r="F1613" s="791"/>
      <c r="G1613" s="792"/>
      <c r="H1613" s="793"/>
      <c r="I1613" s="793"/>
      <c r="J1613" s="793"/>
    </row>
    <row r="1614" spans="1:10" ht="12.75">
      <c r="A1614" s="674"/>
      <c r="B1614" s="787"/>
      <c r="C1614" s="788" t="s">
        <v>1736</v>
      </c>
      <c r="D1614" s="676"/>
      <c r="E1614" s="677"/>
      <c r="F1614" s="706"/>
      <c r="G1614" s="707"/>
      <c r="H1614" s="707"/>
      <c r="I1614" s="789"/>
      <c r="J1614" s="789"/>
    </row>
    <row r="1615" spans="1:10" ht="12.75">
      <c r="A1615" s="668" t="s">
        <v>58</v>
      </c>
      <c r="B1615" s="790">
        <v>88264</v>
      </c>
      <c r="C1615" s="669" t="s">
        <v>145</v>
      </c>
      <c r="D1615" s="670" t="s">
        <v>1729</v>
      </c>
      <c r="E1615" s="695">
        <v>0.24605740000000001</v>
      </c>
      <c r="F1615" s="791"/>
      <c r="G1615" s="792"/>
      <c r="H1615" s="793"/>
      <c r="I1615" s="793"/>
      <c r="J1615" s="793"/>
    </row>
    <row r="1616" spans="1:10" ht="12.75">
      <c r="A1616" s="668" t="s">
        <v>58</v>
      </c>
      <c r="B1616" s="790">
        <v>88247</v>
      </c>
      <c r="C1616" s="669" t="s">
        <v>146</v>
      </c>
      <c r="D1616" s="670" t="s">
        <v>1729</v>
      </c>
      <c r="E1616" s="695">
        <v>0.18454300000000001</v>
      </c>
      <c r="F1616" s="791"/>
      <c r="G1616" s="792"/>
      <c r="H1616" s="793"/>
      <c r="I1616" s="793"/>
      <c r="J1616" s="793"/>
    </row>
    <row r="1617" spans="1:10" ht="12.75">
      <c r="A1617" s="682"/>
      <c r="B1617" s="794"/>
      <c r="C1617" s="788" t="s">
        <v>1737</v>
      </c>
      <c r="D1617" s="683"/>
      <c r="E1617" s="677"/>
      <c r="F1617" s="707"/>
      <c r="G1617" s="706"/>
      <c r="H1617" s="707"/>
      <c r="I1617" s="795"/>
      <c r="J1617" s="795"/>
    </row>
    <row r="1618" spans="1:10" ht="12.75" customHeight="1">
      <c r="A1618" s="668" t="s">
        <v>1738</v>
      </c>
      <c r="B1618" s="782" t="s">
        <v>1990</v>
      </c>
      <c r="C1618" s="783"/>
      <c r="D1618" s="785"/>
      <c r="E1618" s="785"/>
      <c r="F1618" s="783"/>
      <c r="G1618" s="783"/>
      <c r="H1618" s="783"/>
      <c r="I1618" s="783"/>
      <c r="J1618" s="784"/>
    </row>
    <row r="1619" spans="1:10" ht="15" customHeight="1">
      <c r="A1619" s="689"/>
      <c r="B1619" s="689"/>
      <c r="C1619" s="690"/>
      <c r="D1619" s="667"/>
      <c r="E1619" s="667"/>
      <c r="F1619" s="689"/>
      <c r="G1619" s="689"/>
      <c r="H1619" s="689"/>
      <c r="I1619" s="689"/>
      <c r="J1619" s="689"/>
    </row>
    <row r="1620" spans="1:10" ht="25.5" customHeight="1">
      <c r="A1620" s="347" t="s">
        <v>1412</v>
      </c>
      <c r="B1620" s="796"/>
      <c r="C1620" s="348" t="s">
        <v>1992</v>
      </c>
      <c r="D1620" s="347" t="s">
        <v>57</v>
      </c>
      <c r="E1620" s="349"/>
      <c r="F1620" s="355"/>
      <c r="G1620" s="355"/>
      <c r="H1620" s="797"/>
      <c r="I1620" s="355"/>
      <c r="J1620" s="797"/>
    </row>
    <row r="1621" spans="1:10" ht="38.25" customHeight="1">
      <c r="A1621" s="668" t="s">
        <v>1711</v>
      </c>
      <c r="B1621" s="790">
        <v>1000</v>
      </c>
      <c r="C1621" s="686" t="s">
        <v>1993</v>
      </c>
      <c r="D1621" s="668" t="s">
        <v>62</v>
      </c>
      <c r="E1621" s="695">
        <v>1.2434000000000001</v>
      </c>
      <c r="F1621" s="791"/>
      <c r="G1621" s="792"/>
      <c r="H1621" s="793"/>
      <c r="I1621" s="793"/>
      <c r="J1621" s="793"/>
    </row>
    <row r="1622" spans="1:10" ht="12.75">
      <c r="A1622" s="668" t="s">
        <v>1711</v>
      </c>
      <c r="B1622" s="790">
        <v>21127</v>
      </c>
      <c r="C1622" s="686" t="s">
        <v>1994</v>
      </c>
      <c r="D1622" s="668" t="s">
        <v>57</v>
      </c>
      <c r="E1622" s="695">
        <v>9.4000000000000004E-3</v>
      </c>
      <c r="F1622" s="791"/>
      <c r="G1622" s="792"/>
      <c r="H1622" s="793"/>
      <c r="I1622" s="793"/>
      <c r="J1622" s="793"/>
    </row>
    <row r="1623" spans="1:10" ht="12.75">
      <c r="A1623" s="674"/>
      <c r="B1623" s="787"/>
      <c r="C1623" s="788" t="s">
        <v>1736</v>
      </c>
      <c r="D1623" s="676"/>
      <c r="E1623" s="677"/>
      <c r="F1623" s="706"/>
      <c r="G1623" s="707"/>
      <c r="H1623" s="707"/>
      <c r="I1623" s="789"/>
      <c r="J1623" s="789"/>
    </row>
    <row r="1624" spans="1:10" ht="12.75">
      <c r="A1624" s="668" t="s">
        <v>58</v>
      </c>
      <c r="B1624" s="790">
        <v>88264</v>
      </c>
      <c r="C1624" s="669" t="s">
        <v>145</v>
      </c>
      <c r="D1624" s="670" t="s">
        <v>1729</v>
      </c>
      <c r="E1624" s="695">
        <v>0.114</v>
      </c>
      <c r="F1624" s="791"/>
      <c r="G1624" s="792"/>
      <c r="H1624" s="793"/>
      <c r="I1624" s="793"/>
      <c r="J1624" s="793"/>
    </row>
    <row r="1625" spans="1:10" ht="12.75">
      <c r="A1625" s="668" t="s">
        <v>58</v>
      </c>
      <c r="B1625" s="790">
        <v>88247</v>
      </c>
      <c r="C1625" s="669" t="s">
        <v>146</v>
      </c>
      <c r="D1625" s="670" t="s">
        <v>1729</v>
      </c>
      <c r="E1625" s="695">
        <v>0.114</v>
      </c>
      <c r="F1625" s="791"/>
      <c r="G1625" s="792"/>
      <c r="H1625" s="793"/>
      <c r="I1625" s="793"/>
      <c r="J1625" s="793"/>
    </row>
    <row r="1626" spans="1:10" ht="12.75">
      <c r="A1626" s="682"/>
      <c r="B1626" s="794"/>
      <c r="C1626" s="788" t="s">
        <v>1737</v>
      </c>
      <c r="D1626" s="683"/>
      <c r="E1626" s="677"/>
      <c r="F1626" s="707"/>
      <c r="G1626" s="706"/>
      <c r="H1626" s="707"/>
      <c r="I1626" s="795"/>
      <c r="J1626" s="795"/>
    </row>
    <row r="1627" spans="1:10" ht="15" customHeight="1">
      <c r="A1627" s="668" t="s">
        <v>1738</v>
      </c>
      <c r="B1627" s="782" t="s">
        <v>1917</v>
      </c>
      <c r="C1627" s="783"/>
      <c r="D1627" s="785"/>
      <c r="E1627" s="785"/>
      <c r="F1627" s="783"/>
      <c r="G1627" s="783"/>
      <c r="H1627" s="783"/>
      <c r="I1627" s="783"/>
      <c r="J1627" s="784"/>
    </row>
    <row r="1628" spans="1:10" ht="15" customHeight="1">
      <c r="A1628" s="689"/>
      <c r="B1628" s="689"/>
      <c r="C1628" s="690"/>
      <c r="D1628" s="667"/>
      <c r="E1628" s="667"/>
      <c r="F1628" s="689"/>
      <c r="G1628" s="689"/>
      <c r="H1628" s="689"/>
      <c r="I1628" s="689"/>
      <c r="J1628" s="689"/>
    </row>
    <row r="1629" spans="1:10" ht="25.5" customHeight="1">
      <c r="A1629" s="347" t="s">
        <v>1413</v>
      </c>
      <c r="B1629" s="796"/>
      <c r="C1629" s="348" t="s">
        <v>1995</v>
      </c>
      <c r="D1629" s="347" t="s">
        <v>57</v>
      </c>
      <c r="E1629" s="349"/>
      <c r="F1629" s="355"/>
      <c r="G1629" s="355"/>
      <c r="H1629" s="797"/>
      <c r="I1629" s="355"/>
      <c r="J1629" s="797"/>
    </row>
    <row r="1630" spans="1:10" ht="38.25" customHeight="1">
      <c r="A1630" s="668" t="s">
        <v>1711</v>
      </c>
      <c r="B1630" s="790">
        <v>1015</v>
      </c>
      <c r="C1630" s="686" t="s">
        <v>1996</v>
      </c>
      <c r="D1630" s="668" t="s">
        <v>62</v>
      </c>
      <c r="E1630" s="695">
        <v>1.2434000000000001</v>
      </c>
      <c r="F1630" s="791"/>
      <c r="G1630" s="792"/>
      <c r="H1630" s="793"/>
      <c r="I1630" s="793"/>
      <c r="J1630" s="793"/>
    </row>
    <row r="1631" spans="1:10" ht="12.75">
      <c r="A1631" s="668" t="s">
        <v>1711</v>
      </c>
      <c r="B1631" s="790">
        <v>21127</v>
      </c>
      <c r="C1631" s="686" t="s">
        <v>1994</v>
      </c>
      <c r="D1631" s="668" t="s">
        <v>57</v>
      </c>
      <c r="E1631" s="695">
        <v>9.4000000000000004E-3</v>
      </c>
      <c r="F1631" s="791"/>
      <c r="G1631" s="792"/>
      <c r="H1631" s="793"/>
      <c r="I1631" s="793"/>
      <c r="J1631" s="793"/>
    </row>
    <row r="1632" spans="1:10" ht="12.75">
      <c r="A1632" s="674"/>
      <c r="B1632" s="787"/>
      <c r="C1632" s="788" t="s">
        <v>1736</v>
      </c>
      <c r="D1632" s="676"/>
      <c r="E1632" s="677"/>
      <c r="F1632" s="706"/>
      <c r="G1632" s="707"/>
      <c r="H1632" s="707"/>
      <c r="I1632" s="789"/>
      <c r="J1632" s="789"/>
    </row>
    <row r="1633" spans="1:10" ht="12.75">
      <c r="A1633" s="668" t="s">
        <v>58</v>
      </c>
      <c r="B1633" s="790">
        <v>88264</v>
      </c>
      <c r="C1633" s="669" t="s">
        <v>145</v>
      </c>
      <c r="D1633" s="670" t="s">
        <v>1729</v>
      </c>
      <c r="E1633" s="695">
        <v>0.114</v>
      </c>
      <c r="F1633" s="791"/>
      <c r="G1633" s="792"/>
      <c r="H1633" s="793"/>
      <c r="I1633" s="793"/>
      <c r="J1633" s="793"/>
    </row>
    <row r="1634" spans="1:10" ht="12.75">
      <c r="A1634" s="668" t="s">
        <v>58</v>
      </c>
      <c r="B1634" s="790">
        <v>88247</v>
      </c>
      <c r="C1634" s="669" t="s">
        <v>146</v>
      </c>
      <c r="D1634" s="670" t="s">
        <v>1729</v>
      </c>
      <c r="E1634" s="695">
        <v>0.114</v>
      </c>
      <c r="F1634" s="791"/>
      <c r="G1634" s="792"/>
      <c r="H1634" s="793"/>
      <c r="I1634" s="793"/>
      <c r="J1634" s="793"/>
    </row>
    <row r="1635" spans="1:10" ht="15" customHeight="1">
      <c r="A1635" s="682"/>
      <c r="B1635" s="794"/>
      <c r="C1635" s="788" t="s">
        <v>1737</v>
      </c>
      <c r="D1635" s="683"/>
      <c r="E1635" s="677"/>
      <c r="F1635" s="749"/>
      <c r="G1635" s="706"/>
      <c r="H1635" s="707"/>
      <c r="I1635" s="795"/>
      <c r="J1635" s="795"/>
    </row>
    <row r="1636" spans="1:10" ht="15" customHeight="1">
      <c r="A1636" s="668" t="s">
        <v>1738</v>
      </c>
      <c r="B1636" s="782" t="s">
        <v>1917</v>
      </c>
      <c r="C1636" s="783"/>
      <c r="D1636" s="785"/>
      <c r="E1636" s="785"/>
      <c r="F1636" s="783"/>
      <c r="G1636" s="783"/>
      <c r="H1636" s="783"/>
      <c r="I1636" s="783"/>
      <c r="J1636" s="784"/>
    </row>
    <row r="1637" spans="1:10" ht="15" customHeight="1">
      <c r="A1637" s="689"/>
      <c r="B1637" s="689"/>
      <c r="C1637" s="690"/>
      <c r="D1637" s="667"/>
      <c r="E1637" s="667"/>
      <c r="F1637" s="689"/>
      <c r="G1637" s="689"/>
      <c r="H1637" s="689"/>
      <c r="I1637" s="689"/>
      <c r="J1637" s="689"/>
    </row>
    <row r="1638" spans="1:10" ht="25.5" customHeight="1">
      <c r="A1638" s="347" t="s">
        <v>2085</v>
      </c>
      <c r="B1638" s="796"/>
      <c r="C1638" s="348" t="s">
        <v>2086</v>
      </c>
      <c r="D1638" s="347" t="s">
        <v>57</v>
      </c>
      <c r="E1638" s="349"/>
      <c r="F1638" s="355"/>
      <c r="G1638" s="355"/>
      <c r="H1638" s="797"/>
      <c r="I1638" s="355"/>
      <c r="J1638" s="797"/>
    </row>
    <row r="1639" spans="1:10" ht="25.5" customHeight="1">
      <c r="A1639" s="668" t="s">
        <v>1711</v>
      </c>
      <c r="B1639" s="790" t="s">
        <v>2087</v>
      </c>
      <c r="C1639" s="669" t="s">
        <v>2088</v>
      </c>
      <c r="D1639" s="670" t="s">
        <v>1831</v>
      </c>
      <c r="E1639" s="695">
        <v>1</v>
      </c>
      <c r="F1639" s="791"/>
      <c r="G1639" s="688"/>
      <c r="H1639" s="793"/>
      <c r="I1639" s="793"/>
      <c r="J1639" s="790"/>
    </row>
    <row r="1640" spans="1:10" ht="25.5" customHeight="1">
      <c r="A1640" s="668" t="s">
        <v>1711</v>
      </c>
      <c r="B1640" s="790">
        <v>38099</v>
      </c>
      <c r="C1640" s="669" t="s">
        <v>1944</v>
      </c>
      <c r="D1640" s="668" t="s">
        <v>57</v>
      </c>
      <c r="E1640" s="695">
        <v>1</v>
      </c>
      <c r="F1640" s="791"/>
      <c r="G1640" s="792"/>
      <c r="H1640" s="793"/>
      <c r="I1640" s="793"/>
      <c r="J1640" s="793"/>
    </row>
    <row r="1641" spans="1:10" ht="12.75">
      <c r="A1641" s="674"/>
      <c r="B1641" s="787"/>
      <c r="C1641" s="788" t="s">
        <v>1736</v>
      </c>
      <c r="D1641" s="676"/>
      <c r="E1641" s="677"/>
      <c r="F1641" s="706"/>
      <c r="G1641" s="707"/>
      <c r="H1641" s="707"/>
      <c r="I1641" s="789"/>
      <c r="J1641" s="789"/>
    </row>
    <row r="1642" spans="1:10" ht="25.5" customHeight="1">
      <c r="A1642" s="668" t="s">
        <v>58</v>
      </c>
      <c r="B1642" s="790">
        <v>91998</v>
      </c>
      <c r="C1642" s="669" t="s">
        <v>3341</v>
      </c>
      <c r="D1642" s="670" t="s">
        <v>57</v>
      </c>
      <c r="E1642" s="695">
        <v>1</v>
      </c>
      <c r="F1642" s="791"/>
      <c r="G1642" s="792"/>
      <c r="H1642" s="793"/>
      <c r="I1642" s="793"/>
      <c r="J1642" s="793"/>
    </row>
    <row r="1643" spans="1:10" ht="12.75">
      <c r="A1643" s="668" t="s">
        <v>58</v>
      </c>
      <c r="B1643" s="790">
        <v>88264</v>
      </c>
      <c r="C1643" s="669" t="s">
        <v>145</v>
      </c>
      <c r="D1643" s="670" t="s">
        <v>1729</v>
      </c>
      <c r="E1643" s="695">
        <v>0.128</v>
      </c>
      <c r="F1643" s="791"/>
      <c r="G1643" s="792"/>
      <c r="H1643" s="793"/>
      <c r="I1643" s="793"/>
      <c r="J1643" s="793"/>
    </row>
    <row r="1644" spans="1:10" ht="12.75">
      <c r="A1644" s="668" t="s">
        <v>58</v>
      </c>
      <c r="B1644" s="790">
        <v>88247</v>
      </c>
      <c r="C1644" s="669" t="s">
        <v>146</v>
      </c>
      <c r="D1644" s="670" t="s">
        <v>1729</v>
      </c>
      <c r="E1644" s="695">
        <v>0.128</v>
      </c>
      <c r="F1644" s="791"/>
      <c r="G1644" s="792"/>
      <c r="H1644" s="793"/>
      <c r="I1644" s="793"/>
      <c r="J1644" s="793"/>
    </row>
    <row r="1645" spans="1:10" ht="15" customHeight="1">
      <c r="A1645" s="682"/>
      <c r="B1645" s="794"/>
      <c r="C1645" s="788" t="s">
        <v>1737</v>
      </c>
      <c r="D1645" s="683"/>
      <c r="E1645" s="677"/>
      <c r="F1645" s="707"/>
      <c r="G1645" s="706"/>
      <c r="H1645" s="707"/>
      <c r="I1645" s="795"/>
      <c r="J1645" s="795"/>
    </row>
    <row r="1646" spans="1:10" ht="15" customHeight="1">
      <c r="A1646" s="668" t="s">
        <v>1738</v>
      </c>
      <c r="B1646" s="782" t="s">
        <v>2106</v>
      </c>
      <c r="C1646" s="783"/>
      <c r="D1646" s="785"/>
      <c r="E1646" s="785"/>
      <c r="F1646" s="783"/>
      <c r="G1646" s="783"/>
      <c r="H1646" s="783"/>
      <c r="I1646" s="783"/>
      <c r="J1646" s="784"/>
    </row>
    <row r="1647" spans="1:10" ht="15" customHeight="1">
      <c r="A1647" s="689"/>
      <c r="B1647" s="689"/>
      <c r="C1647" s="690"/>
      <c r="D1647" s="667"/>
      <c r="E1647" s="667"/>
      <c r="F1647" s="689"/>
      <c r="G1647" s="689"/>
      <c r="H1647" s="689"/>
      <c r="I1647" s="689"/>
      <c r="J1647" s="689"/>
    </row>
    <row r="1648" spans="1:10" ht="25.5" customHeight="1">
      <c r="A1648" s="347" t="s">
        <v>2091</v>
      </c>
      <c r="B1648" s="796"/>
      <c r="C1648" s="348" t="s">
        <v>2092</v>
      </c>
      <c r="D1648" s="347" t="s">
        <v>57</v>
      </c>
      <c r="E1648" s="349"/>
      <c r="F1648" s="355"/>
      <c r="G1648" s="355"/>
      <c r="H1648" s="797"/>
      <c r="I1648" s="355"/>
      <c r="J1648" s="797"/>
    </row>
    <row r="1649" spans="1:10" ht="25.5" customHeight="1">
      <c r="A1649" s="668" t="s">
        <v>1711</v>
      </c>
      <c r="B1649" s="790" t="s">
        <v>2087</v>
      </c>
      <c r="C1649" s="669" t="s">
        <v>2088</v>
      </c>
      <c r="D1649" s="670" t="s">
        <v>1831</v>
      </c>
      <c r="E1649" s="695">
        <v>1</v>
      </c>
      <c r="F1649" s="791"/>
      <c r="G1649" s="688"/>
      <c r="H1649" s="793"/>
      <c r="I1649" s="793"/>
      <c r="J1649" s="790"/>
    </row>
    <row r="1650" spans="1:10" ht="25.5" customHeight="1">
      <c r="A1650" s="668" t="s">
        <v>1711</v>
      </c>
      <c r="B1650" s="790">
        <v>38099</v>
      </c>
      <c r="C1650" s="669" t="s">
        <v>1944</v>
      </c>
      <c r="D1650" s="668" t="s">
        <v>57</v>
      </c>
      <c r="E1650" s="695">
        <v>1</v>
      </c>
      <c r="F1650" s="791"/>
      <c r="G1650" s="792"/>
      <c r="H1650" s="793"/>
      <c r="I1650" s="793"/>
      <c r="J1650" s="793"/>
    </row>
    <row r="1651" spans="1:10" ht="12.75">
      <c r="A1651" s="674"/>
      <c r="B1651" s="787"/>
      <c r="C1651" s="788" t="s">
        <v>1736</v>
      </c>
      <c r="D1651" s="676"/>
      <c r="E1651" s="677"/>
      <c r="F1651" s="706"/>
      <c r="G1651" s="707"/>
      <c r="H1651" s="707"/>
      <c r="I1651" s="789"/>
      <c r="J1651" s="789"/>
    </row>
    <row r="1652" spans="1:10" ht="25.5" customHeight="1">
      <c r="A1652" s="668" t="s">
        <v>58</v>
      </c>
      <c r="B1652" s="790">
        <v>91994</v>
      </c>
      <c r="C1652" s="669" t="s">
        <v>3343</v>
      </c>
      <c r="D1652" s="670" t="s">
        <v>57</v>
      </c>
      <c r="E1652" s="695">
        <v>1</v>
      </c>
      <c r="F1652" s="791"/>
      <c r="G1652" s="792"/>
      <c r="H1652" s="793"/>
      <c r="I1652" s="793"/>
      <c r="J1652" s="793"/>
    </row>
    <row r="1653" spans="1:10" ht="12.75">
      <c r="A1653" s="668" t="s">
        <v>58</v>
      </c>
      <c r="B1653" s="790">
        <v>88264</v>
      </c>
      <c r="C1653" s="669" t="s">
        <v>145</v>
      </c>
      <c r="D1653" s="670" t="s">
        <v>1729</v>
      </c>
      <c r="E1653" s="695">
        <v>0.128</v>
      </c>
      <c r="F1653" s="791"/>
      <c r="G1653" s="792"/>
      <c r="H1653" s="793"/>
      <c r="I1653" s="793"/>
      <c r="J1653" s="793"/>
    </row>
    <row r="1654" spans="1:10" ht="12.75">
      <c r="A1654" s="668" t="s">
        <v>58</v>
      </c>
      <c r="B1654" s="790">
        <v>88247</v>
      </c>
      <c r="C1654" s="669" t="s">
        <v>146</v>
      </c>
      <c r="D1654" s="670" t="s">
        <v>1729</v>
      </c>
      <c r="E1654" s="695">
        <v>0.128</v>
      </c>
      <c r="F1654" s="791"/>
      <c r="G1654" s="792"/>
      <c r="H1654" s="793"/>
      <c r="I1654" s="793"/>
      <c r="J1654" s="793"/>
    </row>
    <row r="1655" spans="1:10" ht="15" customHeight="1">
      <c r="A1655" s="682"/>
      <c r="B1655" s="794"/>
      <c r="C1655" s="788" t="s">
        <v>1737</v>
      </c>
      <c r="D1655" s="683"/>
      <c r="E1655" s="677"/>
      <c r="F1655" s="707"/>
      <c r="G1655" s="706"/>
      <c r="H1655" s="707"/>
      <c r="I1655" s="795"/>
      <c r="J1655" s="795"/>
    </row>
    <row r="1656" spans="1:10" ht="15" customHeight="1">
      <c r="A1656" s="668" t="s">
        <v>1738</v>
      </c>
      <c r="B1656" s="782" t="s">
        <v>2105</v>
      </c>
      <c r="C1656" s="783"/>
      <c r="D1656" s="785"/>
      <c r="E1656" s="785"/>
      <c r="F1656" s="783"/>
      <c r="G1656" s="783"/>
      <c r="H1656" s="783"/>
      <c r="I1656" s="783"/>
      <c r="J1656" s="784"/>
    </row>
    <row r="1657" spans="1:10" ht="15" customHeight="1">
      <c r="A1657" s="689"/>
      <c r="B1657" s="689"/>
      <c r="C1657" s="690"/>
      <c r="D1657" s="667"/>
      <c r="E1657" s="667"/>
      <c r="F1657" s="689"/>
      <c r="G1657" s="689"/>
      <c r="H1657" s="689"/>
      <c r="I1657" s="689"/>
      <c r="J1657" s="689"/>
    </row>
    <row r="1658" spans="1:10" ht="25.5" customHeight="1">
      <c r="A1658" s="347" t="s">
        <v>2093</v>
      </c>
      <c r="B1658" s="796"/>
      <c r="C1658" s="348" t="s">
        <v>2094</v>
      </c>
      <c r="D1658" s="347" t="s">
        <v>57</v>
      </c>
      <c r="E1658" s="349"/>
      <c r="F1658" s="355"/>
      <c r="G1658" s="355"/>
      <c r="H1658" s="797"/>
      <c r="I1658" s="355"/>
      <c r="J1658" s="797"/>
    </row>
    <row r="1659" spans="1:10" ht="25.5" customHeight="1">
      <c r="A1659" s="668" t="s">
        <v>1711</v>
      </c>
      <c r="B1659" s="790" t="s">
        <v>2087</v>
      </c>
      <c r="C1659" s="669" t="s">
        <v>2088</v>
      </c>
      <c r="D1659" s="670" t="s">
        <v>1831</v>
      </c>
      <c r="E1659" s="695">
        <v>1</v>
      </c>
      <c r="F1659" s="791"/>
      <c r="G1659" s="688"/>
      <c r="H1659" s="793"/>
      <c r="I1659" s="793"/>
      <c r="J1659" s="790"/>
    </row>
    <row r="1660" spans="1:10" ht="25.5" customHeight="1">
      <c r="A1660" s="668" t="s">
        <v>1711</v>
      </c>
      <c r="B1660" s="790">
        <v>38099</v>
      </c>
      <c r="C1660" s="669" t="s">
        <v>1944</v>
      </c>
      <c r="D1660" s="668" t="s">
        <v>57</v>
      </c>
      <c r="E1660" s="695">
        <v>1</v>
      </c>
      <c r="F1660" s="791"/>
      <c r="G1660" s="792"/>
      <c r="H1660" s="793"/>
      <c r="I1660" s="793"/>
      <c r="J1660" s="793"/>
    </row>
    <row r="1661" spans="1:10" ht="12.75">
      <c r="A1661" s="674"/>
      <c r="B1661" s="787"/>
      <c r="C1661" s="788" t="s">
        <v>1736</v>
      </c>
      <c r="D1661" s="676"/>
      <c r="E1661" s="677"/>
      <c r="F1661" s="706"/>
      <c r="G1661" s="707"/>
      <c r="H1661" s="707"/>
      <c r="I1661" s="789"/>
      <c r="J1661" s="789"/>
    </row>
    <row r="1662" spans="1:10" ht="25.5" customHeight="1">
      <c r="A1662" s="668" t="s">
        <v>58</v>
      </c>
      <c r="B1662" s="790">
        <v>91990</v>
      </c>
      <c r="C1662" s="669" t="s">
        <v>3339</v>
      </c>
      <c r="D1662" s="670" t="s">
        <v>57</v>
      </c>
      <c r="E1662" s="695">
        <v>1</v>
      </c>
      <c r="F1662" s="791"/>
      <c r="G1662" s="792"/>
      <c r="H1662" s="793"/>
      <c r="I1662" s="793"/>
      <c r="J1662" s="793"/>
    </row>
    <row r="1663" spans="1:10" ht="12.75">
      <c r="A1663" s="668" t="s">
        <v>58</v>
      </c>
      <c r="B1663" s="790">
        <v>88264</v>
      </c>
      <c r="C1663" s="669" t="s">
        <v>145</v>
      </c>
      <c r="D1663" s="670" t="s">
        <v>1729</v>
      </c>
      <c r="E1663" s="695">
        <v>0.128</v>
      </c>
      <c r="F1663" s="791"/>
      <c r="G1663" s="792"/>
      <c r="H1663" s="793"/>
      <c r="I1663" s="793"/>
      <c r="J1663" s="793"/>
    </row>
    <row r="1664" spans="1:10" ht="12.75">
      <c r="A1664" s="668" t="s">
        <v>58</v>
      </c>
      <c r="B1664" s="790">
        <v>88247</v>
      </c>
      <c r="C1664" s="669" t="s">
        <v>146</v>
      </c>
      <c r="D1664" s="670" t="s">
        <v>1729</v>
      </c>
      <c r="E1664" s="695">
        <v>0.128</v>
      </c>
      <c r="F1664" s="791"/>
      <c r="G1664" s="792"/>
      <c r="H1664" s="793"/>
      <c r="I1664" s="793"/>
      <c r="J1664" s="793"/>
    </row>
    <row r="1665" spans="1:10" ht="15" customHeight="1">
      <c r="A1665" s="682"/>
      <c r="B1665" s="794"/>
      <c r="C1665" s="788" t="s">
        <v>1737</v>
      </c>
      <c r="D1665" s="683"/>
      <c r="E1665" s="677"/>
      <c r="F1665" s="707"/>
      <c r="G1665" s="706"/>
      <c r="H1665" s="707"/>
      <c r="I1665" s="795"/>
      <c r="J1665" s="795"/>
    </row>
    <row r="1666" spans="1:10" ht="15" customHeight="1">
      <c r="A1666" s="668" t="s">
        <v>1738</v>
      </c>
      <c r="B1666" s="782" t="s">
        <v>2104</v>
      </c>
      <c r="C1666" s="783"/>
      <c r="D1666" s="785"/>
      <c r="E1666" s="785"/>
      <c r="F1666" s="783"/>
      <c r="G1666" s="783"/>
      <c r="H1666" s="783"/>
      <c r="I1666" s="783"/>
      <c r="J1666" s="784"/>
    </row>
    <row r="1667" spans="1:10" ht="15" customHeight="1">
      <c r="A1667" s="689"/>
      <c r="B1667" s="689"/>
      <c r="C1667" s="690"/>
      <c r="D1667" s="667"/>
      <c r="E1667" s="667"/>
      <c r="F1667" s="689"/>
      <c r="G1667" s="689"/>
      <c r="H1667" s="689"/>
      <c r="I1667" s="689"/>
      <c r="J1667" s="689"/>
    </row>
    <row r="1668" spans="1:10" ht="25.5" customHeight="1">
      <c r="A1668" s="347" t="s">
        <v>2095</v>
      </c>
      <c r="B1668" s="796"/>
      <c r="C1668" s="348" t="s">
        <v>2096</v>
      </c>
      <c r="D1668" s="347" t="s">
        <v>57</v>
      </c>
      <c r="E1668" s="349"/>
      <c r="F1668" s="355"/>
      <c r="G1668" s="355"/>
      <c r="H1668" s="797"/>
      <c r="I1668" s="355"/>
      <c r="J1668" s="797"/>
    </row>
    <row r="1669" spans="1:10" ht="25.5" customHeight="1">
      <c r="A1669" s="668" t="s">
        <v>1711</v>
      </c>
      <c r="B1669" s="790" t="s">
        <v>2089</v>
      </c>
      <c r="C1669" s="669" t="s">
        <v>2090</v>
      </c>
      <c r="D1669" s="670" t="s">
        <v>1831</v>
      </c>
      <c r="E1669" s="695">
        <v>1</v>
      </c>
      <c r="F1669" s="791"/>
      <c r="G1669" s="688"/>
      <c r="H1669" s="793"/>
      <c r="I1669" s="793"/>
      <c r="J1669" s="790"/>
    </row>
    <row r="1670" spans="1:10" ht="25.5" customHeight="1">
      <c r="A1670" s="668" t="s">
        <v>1711</v>
      </c>
      <c r="B1670" s="790">
        <v>38099</v>
      </c>
      <c r="C1670" s="669" t="s">
        <v>1944</v>
      </c>
      <c r="D1670" s="668" t="s">
        <v>57</v>
      </c>
      <c r="E1670" s="695">
        <v>1</v>
      </c>
      <c r="F1670" s="791"/>
      <c r="G1670" s="792"/>
      <c r="H1670" s="793"/>
      <c r="I1670" s="793"/>
      <c r="J1670" s="793"/>
    </row>
    <row r="1671" spans="1:10" ht="12.75">
      <c r="A1671" s="674"/>
      <c r="B1671" s="787"/>
      <c r="C1671" s="788" t="s">
        <v>1736</v>
      </c>
      <c r="D1671" s="676"/>
      <c r="E1671" s="677"/>
      <c r="F1671" s="706"/>
      <c r="G1671" s="707"/>
      <c r="H1671" s="707"/>
      <c r="I1671" s="789"/>
      <c r="J1671" s="789"/>
    </row>
    <row r="1672" spans="1:10" ht="25.5" customHeight="1">
      <c r="A1672" s="668" t="s">
        <v>58</v>
      </c>
      <c r="B1672" s="790">
        <v>91952</v>
      </c>
      <c r="C1672" s="669" t="s">
        <v>3333</v>
      </c>
      <c r="D1672" s="670" t="s">
        <v>57</v>
      </c>
      <c r="E1672" s="695">
        <v>1</v>
      </c>
      <c r="F1672" s="791"/>
      <c r="G1672" s="792"/>
      <c r="H1672" s="793"/>
      <c r="I1672" s="793"/>
      <c r="J1672" s="793"/>
    </row>
    <row r="1673" spans="1:10" ht="12.75">
      <c r="A1673" s="668" t="s">
        <v>58</v>
      </c>
      <c r="B1673" s="790">
        <v>88264</v>
      </c>
      <c r="C1673" s="669" t="s">
        <v>145</v>
      </c>
      <c r="D1673" s="670" t="s">
        <v>1729</v>
      </c>
      <c r="E1673" s="695">
        <v>0.128</v>
      </c>
      <c r="F1673" s="791"/>
      <c r="G1673" s="792"/>
      <c r="H1673" s="793"/>
      <c r="I1673" s="793"/>
      <c r="J1673" s="793"/>
    </row>
    <row r="1674" spans="1:10" ht="12.75">
      <c r="A1674" s="668" t="s">
        <v>58</v>
      </c>
      <c r="B1674" s="790">
        <v>88247</v>
      </c>
      <c r="C1674" s="669" t="s">
        <v>146</v>
      </c>
      <c r="D1674" s="670" t="s">
        <v>1729</v>
      </c>
      <c r="E1674" s="695">
        <v>0.128</v>
      </c>
      <c r="F1674" s="791"/>
      <c r="G1674" s="792"/>
      <c r="H1674" s="793"/>
      <c r="I1674" s="793"/>
      <c r="J1674" s="793"/>
    </row>
    <row r="1675" spans="1:10" ht="15" customHeight="1">
      <c r="A1675" s="682"/>
      <c r="B1675" s="794"/>
      <c r="C1675" s="788" t="s">
        <v>1737</v>
      </c>
      <c r="D1675" s="683"/>
      <c r="E1675" s="677"/>
      <c r="F1675" s="707"/>
      <c r="G1675" s="706"/>
      <c r="H1675" s="707"/>
      <c r="I1675" s="795"/>
      <c r="J1675" s="795"/>
    </row>
    <row r="1676" spans="1:10" ht="15" customHeight="1">
      <c r="A1676" s="668" t="s">
        <v>1738</v>
      </c>
      <c r="B1676" s="782" t="s">
        <v>2103</v>
      </c>
      <c r="C1676" s="783"/>
      <c r="D1676" s="785"/>
      <c r="E1676" s="785"/>
      <c r="F1676" s="783"/>
      <c r="G1676" s="783"/>
      <c r="H1676" s="783"/>
      <c r="I1676" s="783"/>
      <c r="J1676" s="784"/>
    </row>
    <row r="1677" spans="1:10" ht="15" customHeight="1">
      <c r="A1677" s="689"/>
      <c r="B1677" s="689"/>
      <c r="C1677" s="690"/>
      <c r="D1677" s="667"/>
      <c r="E1677" s="667"/>
      <c r="F1677" s="689"/>
      <c r="G1677" s="689"/>
      <c r="H1677" s="689"/>
      <c r="I1677" s="689"/>
      <c r="J1677" s="689"/>
    </row>
    <row r="1678" spans="1:10" ht="25.5" customHeight="1">
      <c r="A1678" s="347" t="s">
        <v>2097</v>
      </c>
      <c r="B1678" s="796"/>
      <c r="C1678" s="348" t="s">
        <v>2099</v>
      </c>
      <c r="D1678" s="347" t="s">
        <v>57</v>
      </c>
      <c r="E1678" s="349"/>
      <c r="F1678" s="355"/>
      <c r="G1678" s="355"/>
      <c r="H1678" s="797"/>
      <c r="I1678" s="355"/>
      <c r="J1678" s="797"/>
    </row>
    <row r="1679" spans="1:10" ht="25.5" customHeight="1">
      <c r="A1679" s="668" t="s">
        <v>1711</v>
      </c>
      <c r="B1679" s="790" t="s">
        <v>2089</v>
      </c>
      <c r="C1679" s="669" t="s">
        <v>2090</v>
      </c>
      <c r="D1679" s="670" t="s">
        <v>1831</v>
      </c>
      <c r="E1679" s="695">
        <v>1</v>
      </c>
      <c r="F1679" s="791"/>
      <c r="G1679" s="688"/>
      <c r="H1679" s="793"/>
      <c r="I1679" s="793"/>
      <c r="J1679" s="790"/>
    </row>
    <row r="1680" spans="1:10" ht="25.5" customHeight="1">
      <c r="A1680" s="668" t="s">
        <v>1711</v>
      </c>
      <c r="B1680" s="790">
        <v>38099</v>
      </c>
      <c r="C1680" s="669" t="s">
        <v>1944</v>
      </c>
      <c r="D1680" s="668" t="s">
        <v>57</v>
      </c>
      <c r="E1680" s="695">
        <v>1</v>
      </c>
      <c r="F1680" s="791"/>
      <c r="G1680" s="792"/>
      <c r="H1680" s="793"/>
      <c r="I1680" s="793"/>
      <c r="J1680" s="793"/>
    </row>
    <row r="1681" spans="1:10" ht="12.75">
      <c r="A1681" s="674"/>
      <c r="B1681" s="787"/>
      <c r="C1681" s="788" t="s">
        <v>1736</v>
      </c>
      <c r="D1681" s="676"/>
      <c r="E1681" s="677"/>
      <c r="F1681" s="706"/>
      <c r="G1681" s="707"/>
      <c r="H1681" s="707"/>
      <c r="I1681" s="789"/>
      <c r="J1681" s="789"/>
    </row>
    <row r="1682" spans="1:10" ht="25.5" customHeight="1">
      <c r="A1682" s="668" t="s">
        <v>58</v>
      </c>
      <c r="B1682" s="790">
        <v>91958</v>
      </c>
      <c r="C1682" s="669" t="s">
        <v>3334</v>
      </c>
      <c r="D1682" s="670" t="s">
        <v>57</v>
      </c>
      <c r="E1682" s="695">
        <v>1</v>
      </c>
      <c r="F1682" s="791"/>
      <c r="G1682" s="792"/>
      <c r="H1682" s="793"/>
      <c r="I1682" s="793"/>
      <c r="J1682" s="793"/>
    </row>
    <row r="1683" spans="1:10" ht="12.75">
      <c r="A1683" s="668" t="s">
        <v>58</v>
      </c>
      <c r="B1683" s="790">
        <v>88264</v>
      </c>
      <c r="C1683" s="669" t="s">
        <v>145</v>
      </c>
      <c r="D1683" s="670" t="s">
        <v>1729</v>
      </c>
      <c r="E1683" s="695">
        <v>0.128</v>
      </c>
      <c r="F1683" s="791"/>
      <c r="G1683" s="792"/>
      <c r="H1683" s="793"/>
      <c r="I1683" s="793"/>
      <c r="J1683" s="793"/>
    </row>
    <row r="1684" spans="1:10" ht="12.75">
      <c r="A1684" s="668" t="s">
        <v>58</v>
      </c>
      <c r="B1684" s="790">
        <v>88247</v>
      </c>
      <c r="C1684" s="669" t="s">
        <v>146</v>
      </c>
      <c r="D1684" s="670" t="s">
        <v>1729</v>
      </c>
      <c r="E1684" s="695">
        <v>0.128</v>
      </c>
      <c r="F1684" s="791"/>
      <c r="G1684" s="792"/>
      <c r="H1684" s="793"/>
      <c r="I1684" s="793"/>
      <c r="J1684" s="793"/>
    </row>
    <row r="1685" spans="1:10" ht="15" customHeight="1">
      <c r="A1685" s="682"/>
      <c r="B1685" s="794"/>
      <c r="C1685" s="788" t="s">
        <v>1737</v>
      </c>
      <c r="D1685" s="683"/>
      <c r="E1685" s="677"/>
      <c r="F1685" s="707"/>
      <c r="G1685" s="706"/>
      <c r="H1685" s="707"/>
      <c r="I1685" s="795"/>
      <c r="J1685" s="795"/>
    </row>
    <row r="1686" spans="1:10" ht="15" customHeight="1">
      <c r="A1686" s="668" t="s">
        <v>1738</v>
      </c>
      <c r="B1686" s="782" t="s">
        <v>2102</v>
      </c>
      <c r="C1686" s="783"/>
      <c r="D1686" s="785"/>
      <c r="E1686" s="785"/>
      <c r="F1686" s="783"/>
      <c r="G1686" s="783"/>
      <c r="H1686" s="783"/>
      <c r="I1686" s="783"/>
      <c r="J1686" s="784"/>
    </row>
    <row r="1687" spans="1:10" ht="15" customHeight="1">
      <c r="A1687" s="689"/>
      <c r="B1687" s="689"/>
      <c r="C1687" s="690"/>
      <c r="D1687" s="667"/>
      <c r="E1687" s="667"/>
      <c r="F1687" s="689"/>
      <c r="G1687" s="689"/>
      <c r="H1687" s="689"/>
      <c r="I1687" s="689"/>
      <c r="J1687" s="689"/>
    </row>
    <row r="1688" spans="1:10" ht="25.5" customHeight="1">
      <c r="A1688" s="347" t="s">
        <v>2098</v>
      </c>
      <c r="B1688" s="796"/>
      <c r="C1688" s="348" t="s">
        <v>2100</v>
      </c>
      <c r="D1688" s="347" t="s">
        <v>57</v>
      </c>
      <c r="E1688" s="349"/>
      <c r="F1688" s="355"/>
      <c r="G1688" s="355"/>
      <c r="H1688" s="797"/>
      <c r="I1688" s="355"/>
      <c r="J1688" s="797"/>
    </row>
    <row r="1689" spans="1:10" ht="25.5" customHeight="1">
      <c r="A1689" s="668" t="s">
        <v>1711</v>
      </c>
      <c r="B1689" s="790" t="s">
        <v>2089</v>
      </c>
      <c r="C1689" s="669" t="s">
        <v>2090</v>
      </c>
      <c r="D1689" s="670" t="s">
        <v>1831</v>
      </c>
      <c r="E1689" s="695">
        <v>1</v>
      </c>
      <c r="F1689" s="791"/>
      <c r="G1689" s="688"/>
      <c r="H1689" s="793"/>
      <c r="I1689" s="793"/>
      <c r="J1689" s="790"/>
    </row>
    <row r="1690" spans="1:10" ht="25.5" customHeight="1">
      <c r="A1690" s="668" t="s">
        <v>1711</v>
      </c>
      <c r="B1690" s="790">
        <v>38099</v>
      </c>
      <c r="C1690" s="669" t="s">
        <v>1944</v>
      </c>
      <c r="D1690" s="668" t="s">
        <v>57</v>
      </c>
      <c r="E1690" s="695">
        <v>1</v>
      </c>
      <c r="F1690" s="791"/>
      <c r="G1690" s="792"/>
      <c r="H1690" s="793"/>
      <c r="I1690" s="793"/>
      <c r="J1690" s="793"/>
    </row>
    <row r="1691" spans="1:10" ht="12.75">
      <c r="A1691" s="674"/>
      <c r="B1691" s="787"/>
      <c r="C1691" s="788" t="s">
        <v>1736</v>
      </c>
      <c r="D1691" s="676"/>
      <c r="E1691" s="677"/>
      <c r="F1691" s="706"/>
      <c r="G1691" s="707"/>
      <c r="H1691" s="707"/>
      <c r="I1691" s="789"/>
      <c r="J1691" s="789"/>
    </row>
    <row r="1692" spans="1:10" ht="25.5" customHeight="1">
      <c r="A1692" s="668" t="s">
        <v>58</v>
      </c>
      <c r="B1692" s="790">
        <v>91966</v>
      </c>
      <c r="C1692" s="669" t="s">
        <v>3336</v>
      </c>
      <c r="D1692" s="670" t="s">
        <v>57</v>
      </c>
      <c r="E1692" s="695">
        <v>1</v>
      </c>
      <c r="F1692" s="791"/>
      <c r="G1692" s="792"/>
      <c r="H1692" s="793"/>
      <c r="I1692" s="793"/>
      <c r="J1692" s="793"/>
    </row>
    <row r="1693" spans="1:10" ht="12.75">
      <c r="A1693" s="668" t="s">
        <v>58</v>
      </c>
      <c r="B1693" s="790">
        <v>88264</v>
      </c>
      <c r="C1693" s="669" t="s">
        <v>145</v>
      </c>
      <c r="D1693" s="670" t="s">
        <v>1729</v>
      </c>
      <c r="E1693" s="695">
        <v>0.128</v>
      </c>
      <c r="F1693" s="791"/>
      <c r="G1693" s="792"/>
      <c r="H1693" s="793"/>
      <c r="I1693" s="793"/>
      <c r="J1693" s="793"/>
    </row>
    <row r="1694" spans="1:10" ht="12.75">
      <c r="A1694" s="668" t="s">
        <v>58</v>
      </c>
      <c r="B1694" s="790">
        <v>88247</v>
      </c>
      <c r="C1694" s="669" t="s">
        <v>146</v>
      </c>
      <c r="D1694" s="670" t="s">
        <v>1729</v>
      </c>
      <c r="E1694" s="695">
        <v>0.128</v>
      </c>
      <c r="F1694" s="791"/>
      <c r="G1694" s="792"/>
      <c r="H1694" s="793"/>
      <c r="I1694" s="793"/>
      <c r="J1694" s="793"/>
    </row>
    <row r="1695" spans="1:10" ht="15" customHeight="1">
      <c r="A1695" s="682"/>
      <c r="B1695" s="794"/>
      <c r="C1695" s="788" t="s">
        <v>1737</v>
      </c>
      <c r="D1695" s="683"/>
      <c r="E1695" s="677"/>
      <c r="F1695" s="707"/>
      <c r="G1695" s="706"/>
      <c r="H1695" s="707"/>
      <c r="I1695" s="795"/>
      <c r="J1695" s="795"/>
    </row>
    <row r="1696" spans="1:10" ht="15" customHeight="1">
      <c r="A1696" s="668" t="s">
        <v>1738</v>
      </c>
      <c r="B1696" s="782" t="s">
        <v>2101</v>
      </c>
      <c r="C1696" s="783"/>
      <c r="D1696" s="785"/>
      <c r="E1696" s="785"/>
      <c r="F1696" s="783"/>
      <c r="G1696" s="783"/>
      <c r="H1696" s="783"/>
      <c r="I1696" s="783"/>
      <c r="J1696" s="784"/>
    </row>
    <row r="1697" spans="1:10" ht="15" customHeight="1">
      <c r="A1697" s="689"/>
      <c r="B1697" s="689"/>
      <c r="C1697" s="690"/>
      <c r="D1697" s="667"/>
      <c r="E1697" s="667"/>
      <c r="F1697" s="689"/>
      <c r="G1697" s="689"/>
      <c r="H1697" s="689"/>
      <c r="I1697" s="689"/>
      <c r="J1697" s="689"/>
    </row>
    <row r="1698" spans="1:10" ht="25.5" customHeight="1">
      <c r="A1698" s="347" t="s">
        <v>2107</v>
      </c>
      <c r="B1698" s="796"/>
      <c r="C1698" s="348" t="s">
        <v>2108</v>
      </c>
      <c r="D1698" s="347" t="s">
        <v>57</v>
      </c>
      <c r="E1698" s="349"/>
      <c r="F1698" s="350"/>
      <c r="G1698" s="350"/>
      <c r="H1698" s="797"/>
      <c r="I1698" s="350"/>
      <c r="J1698" s="797"/>
    </row>
    <row r="1699" spans="1:10" ht="25.5" customHeight="1">
      <c r="A1699" s="668" t="s">
        <v>1711</v>
      </c>
      <c r="B1699" s="790">
        <v>39761</v>
      </c>
      <c r="C1699" s="669" t="s">
        <v>3219</v>
      </c>
      <c r="D1699" s="670" t="s">
        <v>57</v>
      </c>
      <c r="E1699" s="695">
        <v>1</v>
      </c>
      <c r="F1699" s="791"/>
      <c r="G1699" s="688"/>
      <c r="H1699" s="793"/>
      <c r="I1699" s="793"/>
      <c r="J1699" s="793"/>
    </row>
    <row r="1700" spans="1:10" ht="12.75" customHeight="1">
      <c r="A1700" s="674"/>
      <c r="B1700" s="787"/>
      <c r="C1700" s="788" t="s">
        <v>1736</v>
      </c>
      <c r="D1700" s="676"/>
      <c r="E1700" s="677"/>
      <c r="F1700" s="678"/>
      <c r="G1700" s="679"/>
      <c r="H1700" s="679"/>
      <c r="I1700" s="789"/>
      <c r="J1700" s="789"/>
    </row>
    <row r="1701" spans="1:10" ht="12.75">
      <c r="A1701" s="668" t="s">
        <v>58</v>
      </c>
      <c r="B1701" s="790">
        <v>88264</v>
      </c>
      <c r="C1701" s="669" t="s">
        <v>145</v>
      </c>
      <c r="D1701" s="670" t="s">
        <v>1729</v>
      </c>
      <c r="E1701" s="695">
        <v>1.5233000000000001</v>
      </c>
      <c r="F1701" s="791"/>
      <c r="G1701" s="688"/>
      <c r="H1701" s="793"/>
      <c r="I1701" s="793"/>
      <c r="J1701" s="793"/>
    </row>
    <row r="1702" spans="1:10" ht="12.75">
      <c r="A1702" s="668" t="s">
        <v>58</v>
      </c>
      <c r="B1702" s="790">
        <v>88247</v>
      </c>
      <c r="C1702" s="669" t="s">
        <v>146</v>
      </c>
      <c r="D1702" s="670" t="s">
        <v>1729</v>
      </c>
      <c r="E1702" s="695">
        <v>1.5233000000000001</v>
      </c>
      <c r="F1702" s="791"/>
      <c r="G1702" s="688"/>
      <c r="H1702" s="793"/>
      <c r="I1702" s="793"/>
      <c r="J1702" s="793"/>
    </row>
    <row r="1703" spans="1:10" ht="12.75" customHeight="1">
      <c r="A1703" s="682"/>
      <c r="B1703" s="794"/>
      <c r="C1703" s="788" t="s">
        <v>1737</v>
      </c>
      <c r="D1703" s="683"/>
      <c r="E1703" s="677"/>
      <c r="F1703" s="679"/>
      <c r="G1703" s="678"/>
      <c r="H1703" s="679"/>
      <c r="I1703" s="795"/>
      <c r="J1703" s="795"/>
    </row>
    <row r="1704" spans="1:10" ht="12.75" customHeight="1">
      <c r="A1704" s="668" t="s">
        <v>1738</v>
      </c>
      <c r="B1704" s="782" t="s">
        <v>1784</v>
      </c>
      <c r="C1704" s="783"/>
      <c r="D1704" s="785"/>
      <c r="E1704" s="785"/>
      <c r="F1704" s="783"/>
      <c r="G1704" s="783"/>
      <c r="H1704" s="783"/>
      <c r="I1704" s="783"/>
      <c r="J1704" s="784"/>
    </row>
    <row r="1705" spans="1:10" ht="15" customHeight="1">
      <c r="A1705" s="689"/>
      <c r="B1705" s="689"/>
      <c r="C1705" s="690"/>
      <c r="D1705" s="667"/>
      <c r="E1705" s="667"/>
      <c r="F1705" s="689"/>
      <c r="G1705" s="689"/>
      <c r="H1705" s="689"/>
      <c r="I1705" s="689"/>
      <c r="J1705" s="689"/>
    </row>
    <row r="1706" spans="1:10" ht="25.5" customHeight="1">
      <c r="A1706" s="347" t="s">
        <v>2109</v>
      </c>
      <c r="B1706" s="796"/>
      <c r="C1706" s="348" t="s">
        <v>2110</v>
      </c>
      <c r="D1706" s="347" t="s">
        <v>57</v>
      </c>
      <c r="E1706" s="349"/>
      <c r="F1706" s="350"/>
      <c r="G1706" s="350"/>
      <c r="H1706" s="797"/>
      <c r="I1706" s="350"/>
      <c r="J1706" s="797"/>
    </row>
    <row r="1707" spans="1:10" ht="25.5" customHeight="1">
      <c r="A1707" s="668" t="s">
        <v>1711</v>
      </c>
      <c r="B1707" s="790">
        <v>39757</v>
      </c>
      <c r="C1707" s="669" t="s">
        <v>3217</v>
      </c>
      <c r="D1707" s="670" t="s">
        <v>57</v>
      </c>
      <c r="E1707" s="695">
        <v>1</v>
      </c>
      <c r="F1707" s="791"/>
      <c r="G1707" s="688"/>
      <c r="H1707" s="793"/>
      <c r="I1707" s="793"/>
      <c r="J1707" s="793"/>
    </row>
    <row r="1708" spans="1:10" ht="12.75" customHeight="1">
      <c r="A1708" s="674"/>
      <c r="B1708" s="787"/>
      <c r="C1708" s="788" t="s">
        <v>1736</v>
      </c>
      <c r="D1708" s="676"/>
      <c r="E1708" s="677"/>
      <c r="F1708" s="678"/>
      <c r="G1708" s="679"/>
      <c r="H1708" s="679"/>
      <c r="I1708" s="789"/>
      <c r="J1708" s="789"/>
    </row>
    <row r="1709" spans="1:10" ht="12.75">
      <c r="A1709" s="668" t="s">
        <v>58</v>
      </c>
      <c r="B1709" s="790">
        <v>88264</v>
      </c>
      <c r="C1709" s="669" t="s">
        <v>145</v>
      </c>
      <c r="D1709" s="670" t="s">
        <v>1729</v>
      </c>
      <c r="E1709" s="695">
        <v>1.5233000000000001</v>
      </c>
      <c r="F1709" s="791"/>
      <c r="G1709" s="688"/>
      <c r="H1709" s="793"/>
      <c r="I1709" s="793"/>
      <c r="J1709" s="793"/>
    </row>
    <row r="1710" spans="1:10" ht="12.75">
      <c r="A1710" s="668" t="s">
        <v>58</v>
      </c>
      <c r="B1710" s="790">
        <v>88247</v>
      </c>
      <c r="C1710" s="669" t="s">
        <v>146</v>
      </c>
      <c r="D1710" s="670" t="s">
        <v>1729</v>
      </c>
      <c r="E1710" s="695">
        <v>1.5233000000000001</v>
      </c>
      <c r="F1710" s="791"/>
      <c r="G1710" s="688"/>
      <c r="H1710" s="793"/>
      <c r="I1710" s="793"/>
      <c r="J1710" s="793"/>
    </row>
    <row r="1711" spans="1:10" ht="12.75" customHeight="1">
      <c r="A1711" s="682"/>
      <c r="B1711" s="794"/>
      <c r="C1711" s="788" t="s">
        <v>1737</v>
      </c>
      <c r="D1711" s="683"/>
      <c r="E1711" s="677"/>
      <c r="F1711" s="679"/>
      <c r="G1711" s="678"/>
      <c r="H1711" s="679"/>
      <c r="I1711" s="795"/>
      <c r="J1711" s="795"/>
    </row>
    <row r="1712" spans="1:10" ht="12.75" customHeight="1">
      <c r="A1712" s="668" t="s">
        <v>1738</v>
      </c>
      <c r="B1712" s="782" t="s">
        <v>1784</v>
      </c>
      <c r="C1712" s="783"/>
      <c r="D1712" s="785"/>
      <c r="E1712" s="785"/>
      <c r="F1712" s="783"/>
      <c r="G1712" s="783"/>
      <c r="H1712" s="783"/>
      <c r="I1712" s="783"/>
      <c r="J1712" s="784"/>
    </row>
    <row r="1713" spans="1:10" ht="15" customHeight="1">
      <c r="A1713" s="689"/>
      <c r="B1713" s="689"/>
      <c r="C1713" s="690"/>
      <c r="D1713" s="667"/>
      <c r="E1713" s="667"/>
      <c r="F1713" s="689"/>
      <c r="G1713" s="689"/>
      <c r="H1713" s="689"/>
      <c r="I1713" s="689"/>
      <c r="J1713" s="689"/>
    </row>
    <row r="1714" spans="1:10" ht="15" customHeight="1">
      <c r="A1714" s="347" t="s">
        <v>2113</v>
      </c>
      <c r="B1714" s="796"/>
      <c r="C1714" s="348" t="s">
        <v>2114</v>
      </c>
      <c r="D1714" s="347" t="s">
        <v>1831</v>
      </c>
      <c r="E1714" s="349"/>
      <c r="F1714" s="355"/>
      <c r="G1714" s="355"/>
      <c r="H1714" s="797"/>
      <c r="I1714" s="355"/>
      <c r="J1714" s="797"/>
    </row>
    <row r="1715" spans="1:10" ht="15" customHeight="1">
      <c r="A1715" s="668" t="s">
        <v>1788</v>
      </c>
      <c r="B1715" s="790" t="s">
        <v>2112</v>
      </c>
      <c r="C1715" s="669" t="s">
        <v>2111</v>
      </c>
      <c r="D1715" s="670" t="s">
        <v>57</v>
      </c>
      <c r="E1715" s="695">
        <v>1</v>
      </c>
      <c r="F1715" s="791"/>
      <c r="G1715" s="792"/>
      <c r="H1715" s="793"/>
      <c r="I1715" s="793"/>
      <c r="J1715" s="793"/>
    </row>
    <row r="1716" spans="1:10" ht="25.5" customHeight="1">
      <c r="A1716" s="668" t="s">
        <v>1711</v>
      </c>
      <c r="B1716" s="790">
        <v>1575</v>
      </c>
      <c r="C1716" s="669" t="s">
        <v>3237</v>
      </c>
      <c r="D1716" s="670" t="s">
        <v>57</v>
      </c>
      <c r="E1716" s="695">
        <v>2</v>
      </c>
      <c r="F1716" s="791"/>
      <c r="G1716" s="792"/>
      <c r="H1716" s="793"/>
      <c r="I1716" s="793"/>
      <c r="J1716" s="793"/>
    </row>
    <row r="1717" spans="1:10" ht="15" customHeight="1">
      <c r="A1717" s="674"/>
      <c r="B1717" s="787"/>
      <c r="C1717" s="788" t="s">
        <v>1736</v>
      </c>
      <c r="D1717" s="676"/>
      <c r="E1717" s="677"/>
      <c r="F1717" s="706"/>
      <c r="G1717" s="707"/>
      <c r="H1717" s="707"/>
      <c r="I1717" s="789"/>
      <c r="J1717" s="789"/>
    </row>
    <row r="1718" spans="1:10" ht="15" customHeight="1">
      <c r="A1718" s="668" t="s">
        <v>58</v>
      </c>
      <c r="B1718" s="790">
        <v>88264</v>
      </c>
      <c r="C1718" s="669" t="s">
        <v>145</v>
      </c>
      <c r="D1718" s="670" t="s">
        <v>1729</v>
      </c>
      <c r="E1718" s="695">
        <v>0.353163</v>
      </c>
      <c r="F1718" s="791"/>
      <c r="G1718" s="792"/>
      <c r="H1718" s="793"/>
      <c r="I1718" s="793"/>
      <c r="J1718" s="793"/>
    </row>
    <row r="1719" spans="1:10" ht="15" customHeight="1">
      <c r="A1719" s="668" t="s">
        <v>58</v>
      </c>
      <c r="B1719" s="790">
        <v>88247</v>
      </c>
      <c r="C1719" s="669" t="s">
        <v>146</v>
      </c>
      <c r="D1719" s="670" t="s">
        <v>1729</v>
      </c>
      <c r="E1719" s="695">
        <v>0.353163</v>
      </c>
      <c r="F1719" s="791"/>
      <c r="G1719" s="792"/>
      <c r="H1719" s="793"/>
      <c r="I1719" s="793"/>
      <c r="J1719" s="793"/>
    </row>
    <row r="1720" spans="1:10" ht="15" customHeight="1">
      <c r="A1720" s="682"/>
      <c r="B1720" s="794"/>
      <c r="C1720" s="788" t="s">
        <v>1737</v>
      </c>
      <c r="D1720" s="683"/>
      <c r="E1720" s="677"/>
      <c r="F1720" s="707"/>
      <c r="G1720" s="706"/>
      <c r="H1720" s="707"/>
      <c r="I1720" s="795"/>
      <c r="J1720" s="795"/>
    </row>
    <row r="1721" spans="1:10" ht="15" customHeight="1">
      <c r="A1721" s="668" t="s">
        <v>1738</v>
      </c>
      <c r="B1721" s="782" t="s">
        <v>1965</v>
      </c>
      <c r="C1721" s="783"/>
      <c r="D1721" s="785"/>
      <c r="E1721" s="785"/>
      <c r="F1721" s="783"/>
      <c r="G1721" s="783"/>
      <c r="H1721" s="783"/>
      <c r="I1721" s="783"/>
      <c r="J1721" s="784"/>
    </row>
    <row r="1722" spans="1:10" ht="15" customHeight="1">
      <c r="A1722" s="689"/>
      <c r="B1722" s="689"/>
      <c r="C1722" s="690"/>
      <c r="D1722" s="667"/>
      <c r="E1722" s="667"/>
      <c r="F1722" s="689"/>
      <c r="G1722" s="689"/>
      <c r="H1722" s="689"/>
      <c r="I1722" s="689"/>
      <c r="J1722" s="689"/>
    </row>
    <row r="1723" spans="1:10" ht="25.5" customHeight="1">
      <c r="A1723" s="347" t="s">
        <v>2135</v>
      </c>
      <c r="B1723" s="796"/>
      <c r="C1723" s="348" t="s">
        <v>2136</v>
      </c>
      <c r="D1723" s="347" t="s">
        <v>57</v>
      </c>
      <c r="E1723" s="349"/>
      <c r="F1723" s="355"/>
      <c r="G1723" s="355"/>
      <c r="H1723" s="797"/>
      <c r="I1723" s="355"/>
      <c r="J1723" s="797"/>
    </row>
    <row r="1724" spans="1:10" ht="25.5" customHeight="1">
      <c r="A1724" s="668" t="s">
        <v>1711</v>
      </c>
      <c r="B1724" s="790" t="s">
        <v>2089</v>
      </c>
      <c r="C1724" s="669" t="s">
        <v>2090</v>
      </c>
      <c r="D1724" s="670" t="s">
        <v>1831</v>
      </c>
      <c r="E1724" s="695">
        <v>1</v>
      </c>
      <c r="F1724" s="791"/>
      <c r="G1724" s="688"/>
      <c r="H1724" s="793"/>
      <c r="I1724" s="793"/>
      <c r="J1724" s="790"/>
    </row>
    <row r="1725" spans="1:10" ht="25.5" customHeight="1">
      <c r="A1725" s="668" t="s">
        <v>1711</v>
      </c>
      <c r="B1725" s="790">
        <v>38099</v>
      </c>
      <c r="C1725" s="669" t="s">
        <v>1944</v>
      </c>
      <c r="D1725" s="668" t="s">
        <v>57</v>
      </c>
      <c r="E1725" s="695">
        <v>1</v>
      </c>
      <c r="F1725" s="791"/>
      <c r="G1725" s="792"/>
      <c r="H1725" s="793"/>
      <c r="I1725" s="793"/>
      <c r="J1725" s="793"/>
    </row>
    <row r="1726" spans="1:10" ht="12.75">
      <c r="A1726" s="674"/>
      <c r="B1726" s="787"/>
      <c r="C1726" s="788" t="s">
        <v>1736</v>
      </c>
      <c r="D1726" s="676"/>
      <c r="E1726" s="677"/>
      <c r="F1726" s="706"/>
      <c r="G1726" s="707"/>
      <c r="H1726" s="707"/>
      <c r="I1726" s="789"/>
      <c r="J1726" s="789"/>
    </row>
    <row r="1727" spans="1:10" ht="25.5" customHeight="1">
      <c r="A1727" s="668" t="s">
        <v>58</v>
      </c>
      <c r="B1727" s="790">
        <v>91954</v>
      </c>
      <c r="C1727" s="669" t="s">
        <v>3331</v>
      </c>
      <c r="D1727" s="670" t="s">
        <v>57</v>
      </c>
      <c r="E1727" s="695">
        <v>1</v>
      </c>
      <c r="F1727" s="791"/>
      <c r="G1727" s="792"/>
      <c r="H1727" s="793"/>
      <c r="I1727" s="793"/>
      <c r="J1727" s="793"/>
    </row>
    <row r="1728" spans="1:10" ht="12.75">
      <c r="A1728" s="668" t="s">
        <v>58</v>
      </c>
      <c r="B1728" s="790">
        <v>88264</v>
      </c>
      <c r="C1728" s="669" t="s">
        <v>145</v>
      </c>
      <c r="D1728" s="670" t="s">
        <v>1729</v>
      </c>
      <c r="E1728" s="695">
        <v>0.128</v>
      </c>
      <c r="F1728" s="791"/>
      <c r="G1728" s="792"/>
      <c r="H1728" s="793"/>
      <c r="I1728" s="793"/>
      <c r="J1728" s="793"/>
    </row>
    <row r="1729" spans="1:10" ht="12.75">
      <c r="A1729" s="668" t="s">
        <v>58</v>
      </c>
      <c r="B1729" s="790">
        <v>88247</v>
      </c>
      <c r="C1729" s="669" t="s">
        <v>146</v>
      </c>
      <c r="D1729" s="670" t="s">
        <v>1729</v>
      </c>
      <c r="E1729" s="695">
        <v>0.128</v>
      </c>
      <c r="F1729" s="791"/>
      <c r="G1729" s="792"/>
      <c r="H1729" s="793"/>
      <c r="I1729" s="793"/>
      <c r="J1729" s="793"/>
    </row>
    <row r="1730" spans="1:10" ht="15" customHeight="1">
      <c r="A1730" s="682"/>
      <c r="B1730" s="794"/>
      <c r="C1730" s="788" t="s">
        <v>1737</v>
      </c>
      <c r="D1730" s="683"/>
      <c r="E1730" s="677"/>
      <c r="F1730" s="707"/>
      <c r="G1730" s="706"/>
      <c r="H1730" s="707"/>
      <c r="I1730" s="795"/>
      <c r="J1730" s="795"/>
    </row>
    <row r="1731" spans="1:10" ht="15" customHeight="1">
      <c r="A1731" s="668" t="s">
        <v>1738</v>
      </c>
      <c r="B1731" s="782" t="s">
        <v>2134</v>
      </c>
      <c r="C1731" s="783"/>
      <c r="D1731" s="785"/>
      <c r="E1731" s="785"/>
      <c r="F1731" s="783"/>
      <c r="G1731" s="783"/>
      <c r="H1731" s="783"/>
      <c r="I1731" s="783"/>
      <c r="J1731" s="784"/>
    </row>
    <row r="1732" spans="1:10" ht="15" customHeight="1">
      <c r="A1732" s="347" t="s">
        <v>3520</v>
      </c>
      <c r="B1732" s="796"/>
      <c r="C1732" s="348" t="s">
        <v>3522</v>
      </c>
      <c r="D1732" s="347" t="s">
        <v>330</v>
      </c>
      <c r="E1732" s="349"/>
      <c r="F1732" s="355"/>
      <c r="G1732" s="355"/>
      <c r="H1732" s="797"/>
      <c r="I1732" s="355"/>
      <c r="J1732" s="797"/>
    </row>
    <row r="1733" spans="1:10" ht="15" customHeight="1">
      <c r="A1733" s="668" t="s">
        <v>1711</v>
      </c>
      <c r="B1733" s="790">
        <v>4823</v>
      </c>
      <c r="C1733" s="686" t="s">
        <v>3192</v>
      </c>
      <c r="D1733" s="668" t="s">
        <v>2228</v>
      </c>
      <c r="E1733" s="671">
        <v>0.8014</v>
      </c>
      <c r="F1733" s="791"/>
      <c r="G1733" s="792"/>
      <c r="H1733" s="793"/>
      <c r="I1733" s="793"/>
      <c r="J1733" s="793"/>
    </row>
    <row r="1734" spans="1:10" ht="15" customHeight="1">
      <c r="A1734" s="674"/>
      <c r="B1734" s="787"/>
      <c r="C1734" s="788" t="s">
        <v>1736</v>
      </c>
      <c r="D1734" s="676"/>
      <c r="E1734" s="677"/>
      <c r="F1734" s="706"/>
      <c r="G1734" s="707"/>
      <c r="H1734" s="707"/>
      <c r="I1734" s="789"/>
      <c r="J1734" s="789"/>
    </row>
    <row r="1735" spans="1:10" ht="15" customHeight="1">
      <c r="A1735" s="668" t="s">
        <v>58</v>
      </c>
      <c r="B1735" s="790">
        <v>102191</v>
      </c>
      <c r="C1735" s="686" t="s">
        <v>3482</v>
      </c>
      <c r="D1735" s="668" t="s">
        <v>330</v>
      </c>
      <c r="E1735" s="671">
        <v>1</v>
      </c>
      <c r="F1735" s="791"/>
      <c r="G1735" s="792"/>
      <c r="H1735" s="793"/>
      <c r="I1735" s="793"/>
      <c r="J1735" s="793"/>
    </row>
    <row r="1736" spans="1:10" ht="15" customHeight="1">
      <c r="A1736" s="668" t="s">
        <v>58</v>
      </c>
      <c r="B1736" s="790">
        <v>100717</v>
      </c>
      <c r="C1736" s="686" t="s">
        <v>3435</v>
      </c>
      <c r="D1736" s="668" t="s">
        <v>330</v>
      </c>
      <c r="E1736" s="671">
        <v>0.2</v>
      </c>
      <c r="F1736" s="791"/>
      <c r="G1736" s="792"/>
      <c r="H1736" s="793"/>
      <c r="I1736" s="793"/>
      <c r="J1736" s="793"/>
    </row>
    <row r="1737" spans="1:10" ht="15" customHeight="1">
      <c r="A1737" s="668" t="s">
        <v>58</v>
      </c>
      <c r="B1737" s="790">
        <v>88315</v>
      </c>
      <c r="C1737" s="686" t="s">
        <v>743</v>
      </c>
      <c r="D1737" s="668" t="s">
        <v>1729</v>
      </c>
      <c r="E1737" s="671">
        <v>2.5</v>
      </c>
      <c r="F1737" s="791"/>
      <c r="G1737" s="792"/>
      <c r="H1737" s="793"/>
      <c r="I1737" s="793"/>
      <c r="J1737" s="793"/>
    </row>
    <row r="1738" spans="1:10" ht="15" customHeight="1">
      <c r="A1738" s="668" t="s">
        <v>58</v>
      </c>
      <c r="B1738" s="790">
        <v>88325</v>
      </c>
      <c r="C1738" s="686" t="s">
        <v>457</v>
      </c>
      <c r="D1738" s="668" t="s">
        <v>1729</v>
      </c>
      <c r="E1738" s="671">
        <v>0.67565580000000003</v>
      </c>
      <c r="F1738" s="791"/>
      <c r="G1738" s="792"/>
      <c r="H1738" s="793"/>
      <c r="I1738" s="793"/>
      <c r="J1738" s="793"/>
    </row>
    <row r="1739" spans="1:10" ht="15" customHeight="1">
      <c r="A1739" s="668" t="s">
        <v>58</v>
      </c>
      <c r="B1739" s="790">
        <v>88316</v>
      </c>
      <c r="C1739" s="686" t="s">
        <v>137</v>
      </c>
      <c r="D1739" s="668" t="s">
        <v>1729</v>
      </c>
      <c r="E1739" s="671">
        <v>0.58291870000000001</v>
      </c>
      <c r="F1739" s="791"/>
      <c r="G1739" s="792"/>
      <c r="H1739" s="793"/>
      <c r="I1739" s="793"/>
      <c r="J1739" s="793"/>
    </row>
    <row r="1740" spans="1:10" ht="15" customHeight="1">
      <c r="A1740" s="668" t="s">
        <v>58</v>
      </c>
      <c r="B1740" s="790">
        <v>100762</v>
      </c>
      <c r="C1740" s="686" t="s">
        <v>3438</v>
      </c>
      <c r="D1740" s="668" t="s">
        <v>330</v>
      </c>
      <c r="E1740" s="671">
        <v>0.2</v>
      </c>
      <c r="F1740" s="791"/>
      <c r="G1740" s="792"/>
      <c r="H1740" s="793"/>
      <c r="I1740" s="793"/>
      <c r="J1740" s="793"/>
    </row>
    <row r="1741" spans="1:10" ht="15" customHeight="1">
      <c r="A1741" s="682"/>
      <c r="B1741" s="794"/>
      <c r="C1741" s="788" t="s">
        <v>1737</v>
      </c>
      <c r="D1741" s="683"/>
      <c r="E1741" s="677"/>
      <c r="F1741" s="707"/>
      <c r="G1741" s="706"/>
      <c r="H1741" s="707"/>
      <c r="I1741" s="795"/>
      <c r="J1741" s="795"/>
    </row>
    <row r="1742" spans="1:10" ht="15" customHeight="1">
      <c r="A1742" s="668" t="s">
        <v>1738</v>
      </c>
      <c r="B1742" s="782" t="s">
        <v>3924</v>
      </c>
      <c r="C1742" s="783"/>
      <c r="D1742" s="785"/>
      <c r="E1742" s="785"/>
      <c r="F1742" s="783"/>
      <c r="G1742" s="783"/>
      <c r="H1742" s="783"/>
      <c r="I1742" s="783"/>
      <c r="J1742" s="784"/>
    </row>
    <row r="1743" spans="1:10" ht="15" customHeight="1">
      <c r="A1743" s="689"/>
      <c r="B1743" s="689"/>
      <c r="C1743" s="690"/>
      <c r="D1743" s="667"/>
      <c r="E1743" s="667"/>
      <c r="F1743" s="689"/>
      <c r="G1743" s="689"/>
      <c r="H1743" s="689"/>
      <c r="I1743" s="689"/>
      <c r="J1743" s="689"/>
    </row>
    <row r="1744" spans="1:10" ht="15" customHeight="1">
      <c r="A1744" s="347" t="s">
        <v>3521</v>
      </c>
      <c r="B1744" s="796"/>
      <c r="C1744" s="348" t="s">
        <v>3524</v>
      </c>
      <c r="D1744" s="347" t="s">
        <v>330</v>
      </c>
      <c r="E1744" s="349"/>
      <c r="F1744" s="355"/>
      <c r="G1744" s="355"/>
      <c r="H1744" s="797"/>
      <c r="I1744" s="355"/>
      <c r="J1744" s="797"/>
    </row>
    <row r="1745" spans="1:10" ht="15" customHeight="1">
      <c r="A1745" s="668" t="s">
        <v>1711</v>
      </c>
      <c r="B1745" s="790">
        <v>567</v>
      </c>
      <c r="C1745" s="686" t="s">
        <v>3134</v>
      </c>
      <c r="D1745" s="668" t="s">
        <v>62</v>
      </c>
      <c r="E1745" s="671">
        <v>0.5</v>
      </c>
      <c r="F1745" s="791"/>
      <c r="G1745" s="792"/>
      <c r="H1745" s="793"/>
      <c r="I1745" s="793"/>
      <c r="J1745" s="793"/>
    </row>
    <row r="1746" spans="1:10" ht="15" customHeight="1">
      <c r="A1746" s="668" t="s">
        <v>1711</v>
      </c>
      <c r="B1746" s="790">
        <v>11002</v>
      </c>
      <c r="C1746" s="686" t="s">
        <v>3160</v>
      </c>
      <c r="D1746" s="668" t="s">
        <v>2228</v>
      </c>
      <c r="E1746" s="671">
        <v>0.1</v>
      </c>
      <c r="F1746" s="791"/>
      <c r="G1746" s="792"/>
      <c r="H1746" s="793"/>
      <c r="I1746" s="793"/>
      <c r="J1746" s="793"/>
    </row>
    <row r="1747" spans="1:10" ht="15" customHeight="1">
      <c r="A1747" s="668" t="s">
        <v>1711</v>
      </c>
      <c r="B1747" s="790">
        <v>4823</v>
      </c>
      <c r="C1747" s="686" t="s">
        <v>3192</v>
      </c>
      <c r="D1747" s="668" t="s">
        <v>2228</v>
      </c>
      <c r="E1747" s="671">
        <v>0.8014</v>
      </c>
      <c r="F1747" s="791"/>
      <c r="G1747" s="792"/>
      <c r="H1747" s="793"/>
      <c r="I1747" s="793"/>
      <c r="J1747" s="793"/>
    </row>
    <row r="1748" spans="1:10" ht="15" customHeight="1">
      <c r="A1748" s="668" t="s">
        <v>1711</v>
      </c>
      <c r="B1748" s="790">
        <v>10490</v>
      </c>
      <c r="C1748" s="686" t="s">
        <v>3246</v>
      </c>
      <c r="D1748" s="668" t="s">
        <v>330</v>
      </c>
      <c r="E1748" s="671">
        <v>0.3</v>
      </c>
      <c r="F1748" s="791"/>
      <c r="G1748" s="792"/>
      <c r="H1748" s="793"/>
      <c r="I1748" s="793"/>
      <c r="J1748" s="793"/>
    </row>
    <row r="1749" spans="1:10" ht="15" customHeight="1">
      <c r="A1749" s="674"/>
      <c r="B1749" s="787"/>
      <c r="C1749" s="788" t="s">
        <v>1736</v>
      </c>
      <c r="D1749" s="676"/>
      <c r="E1749" s="677"/>
      <c r="F1749" s="706"/>
      <c r="G1749" s="707"/>
      <c r="H1749" s="707"/>
      <c r="I1749" s="789"/>
      <c r="J1749" s="789"/>
    </row>
    <row r="1750" spans="1:10" ht="25.5" customHeight="1">
      <c r="A1750" s="668" t="s">
        <v>58</v>
      </c>
      <c r="B1750" s="790">
        <v>102191</v>
      </c>
      <c r="C1750" s="686" t="s">
        <v>3482</v>
      </c>
      <c r="D1750" s="668" t="s">
        <v>330</v>
      </c>
      <c r="E1750" s="671">
        <v>1</v>
      </c>
      <c r="F1750" s="791"/>
      <c r="G1750" s="792"/>
      <c r="H1750" s="793"/>
      <c r="I1750" s="793"/>
      <c r="J1750" s="793"/>
    </row>
    <row r="1751" spans="1:10" ht="15" customHeight="1">
      <c r="A1751" s="668" t="s">
        <v>58</v>
      </c>
      <c r="B1751" s="790">
        <v>100717</v>
      </c>
      <c r="C1751" s="686" t="s">
        <v>3435</v>
      </c>
      <c r="D1751" s="668" t="s">
        <v>330</v>
      </c>
      <c r="E1751" s="671">
        <v>0.2</v>
      </c>
      <c r="F1751" s="791"/>
      <c r="G1751" s="792"/>
      <c r="H1751" s="793"/>
      <c r="I1751" s="793"/>
      <c r="J1751" s="793"/>
    </row>
    <row r="1752" spans="1:10" ht="15" customHeight="1">
      <c r="A1752" s="668" t="s">
        <v>58</v>
      </c>
      <c r="B1752" s="790">
        <v>88315</v>
      </c>
      <c r="C1752" s="686" t="s">
        <v>743</v>
      </c>
      <c r="D1752" s="668" t="s">
        <v>1729</v>
      </c>
      <c r="E1752" s="671">
        <v>2.5</v>
      </c>
      <c r="F1752" s="791"/>
      <c r="G1752" s="792"/>
      <c r="H1752" s="793"/>
      <c r="I1752" s="793"/>
      <c r="J1752" s="793"/>
    </row>
    <row r="1753" spans="1:10" ht="15" customHeight="1">
      <c r="A1753" s="668" t="s">
        <v>58</v>
      </c>
      <c r="B1753" s="790">
        <v>88325</v>
      </c>
      <c r="C1753" s="686" t="s">
        <v>457</v>
      </c>
      <c r="D1753" s="668" t="s">
        <v>1729</v>
      </c>
      <c r="E1753" s="671">
        <v>0.67565580000000003</v>
      </c>
      <c r="F1753" s="791"/>
      <c r="G1753" s="792"/>
      <c r="H1753" s="793"/>
      <c r="I1753" s="793"/>
      <c r="J1753" s="793"/>
    </row>
    <row r="1754" spans="1:10" ht="15" customHeight="1">
      <c r="A1754" s="668" t="s">
        <v>58</v>
      </c>
      <c r="B1754" s="790">
        <v>88316</v>
      </c>
      <c r="C1754" s="686" t="s">
        <v>137</v>
      </c>
      <c r="D1754" s="668" t="s">
        <v>1729</v>
      </c>
      <c r="E1754" s="671">
        <v>0.58291870000000001</v>
      </c>
      <c r="F1754" s="791"/>
      <c r="G1754" s="792"/>
      <c r="H1754" s="793"/>
      <c r="I1754" s="793"/>
      <c r="J1754" s="793"/>
    </row>
    <row r="1755" spans="1:10" ht="38.25" customHeight="1">
      <c r="A1755" s="668" t="s">
        <v>58</v>
      </c>
      <c r="B1755" s="790">
        <v>100762</v>
      </c>
      <c r="C1755" s="686" t="s">
        <v>3438</v>
      </c>
      <c r="D1755" s="668" t="s">
        <v>330</v>
      </c>
      <c r="E1755" s="671">
        <v>0.2</v>
      </c>
      <c r="F1755" s="791"/>
      <c r="G1755" s="792"/>
      <c r="H1755" s="793"/>
      <c r="I1755" s="793"/>
      <c r="J1755" s="793"/>
    </row>
    <row r="1756" spans="1:10" ht="15" customHeight="1">
      <c r="A1756" s="682"/>
      <c r="B1756" s="794"/>
      <c r="C1756" s="788" t="s">
        <v>1737</v>
      </c>
      <c r="D1756" s="683"/>
      <c r="E1756" s="677"/>
      <c r="F1756" s="707"/>
      <c r="G1756" s="706"/>
      <c r="H1756" s="707"/>
      <c r="I1756" s="795"/>
      <c r="J1756" s="795"/>
    </row>
    <row r="1757" spans="1:10" ht="15" customHeight="1">
      <c r="A1757" s="668" t="s">
        <v>1738</v>
      </c>
      <c r="B1757" s="782" t="s">
        <v>3924</v>
      </c>
      <c r="C1757" s="783"/>
      <c r="D1757" s="785"/>
      <c r="E1757" s="785"/>
      <c r="F1757" s="783"/>
      <c r="G1757" s="783"/>
      <c r="H1757" s="783"/>
      <c r="I1757" s="783"/>
      <c r="J1757" s="784"/>
    </row>
    <row r="1758" spans="1:10" ht="15" customHeight="1">
      <c r="A1758" s="689"/>
      <c r="B1758" s="689"/>
      <c r="C1758" s="690"/>
      <c r="D1758" s="667"/>
      <c r="E1758" s="667"/>
      <c r="F1758" s="689"/>
      <c r="G1758" s="689"/>
      <c r="H1758" s="689"/>
      <c r="I1758" s="689"/>
      <c r="J1758" s="689"/>
    </row>
    <row r="1759" spans="1:10" ht="38.25" customHeight="1">
      <c r="A1759" s="347" t="s">
        <v>3529</v>
      </c>
      <c r="B1759" s="796"/>
      <c r="C1759" s="348" t="s">
        <v>3528</v>
      </c>
      <c r="D1759" s="347" t="s">
        <v>330</v>
      </c>
      <c r="E1759" s="349"/>
      <c r="F1759" s="355"/>
      <c r="G1759" s="355"/>
      <c r="H1759" s="797"/>
      <c r="I1759" s="355"/>
      <c r="J1759" s="797"/>
    </row>
    <row r="1760" spans="1:10" ht="12.75">
      <c r="A1760" s="668" t="s">
        <v>1711</v>
      </c>
      <c r="B1760" s="790">
        <v>42408</v>
      </c>
      <c r="C1760" s="686" t="s">
        <v>3187</v>
      </c>
      <c r="D1760" s="668" t="s">
        <v>330</v>
      </c>
      <c r="E1760" s="671">
        <v>1.1000000000000001</v>
      </c>
      <c r="F1760" s="791"/>
      <c r="G1760" s="792"/>
      <c r="H1760" s="793"/>
      <c r="I1760" s="793"/>
      <c r="J1760" s="793"/>
    </row>
    <row r="1761" spans="1:10" ht="25.5" customHeight="1">
      <c r="A1761" s="668" t="s">
        <v>1711</v>
      </c>
      <c r="B1761" s="790">
        <v>1346</v>
      </c>
      <c r="C1761" s="686" t="s">
        <v>3140</v>
      </c>
      <c r="D1761" s="668" t="s">
        <v>330</v>
      </c>
      <c r="E1761" s="671">
        <v>0.13750000000000001</v>
      </c>
      <c r="F1761" s="791"/>
      <c r="G1761" s="792"/>
      <c r="H1761" s="793"/>
      <c r="I1761" s="793"/>
      <c r="J1761" s="793"/>
    </row>
    <row r="1762" spans="1:10" ht="12.75">
      <c r="A1762" s="668" t="s">
        <v>1711</v>
      </c>
      <c r="B1762" s="790">
        <v>5072</v>
      </c>
      <c r="C1762" s="686" t="s">
        <v>3209</v>
      </c>
      <c r="D1762" s="668" t="s">
        <v>2228</v>
      </c>
      <c r="E1762" s="671">
        <v>0.15</v>
      </c>
      <c r="F1762" s="791"/>
      <c r="G1762" s="792"/>
      <c r="H1762" s="793"/>
      <c r="I1762" s="793"/>
      <c r="J1762" s="793"/>
    </row>
    <row r="1763" spans="1:10" ht="15" customHeight="1">
      <c r="A1763" s="674"/>
      <c r="B1763" s="787"/>
      <c r="C1763" s="788" t="s">
        <v>1736</v>
      </c>
      <c r="D1763" s="676"/>
      <c r="E1763" s="677"/>
      <c r="F1763" s="706"/>
      <c r="G1763" s="707"/>
      <c r="H1763" s="707"/>
      <c r="I1763" s="789"/>
      <c r="J1763" s="789"/>
    </row>
    <row r="1764" spans="1:10" ht="15" customHeight="1">
      <c r="A1764" s="668" t="s">
        <v>58</v>
      </c>
      <c r="B1764" s="790">
        <v>88323</v>
      </c>
      <c r="C1764" s="686" t="s">
        <v>310</v>
      </c>
      <c r="D1764" s="668" t="s">
        <v>1729</v>
      </c>
      <c r="E1764" s="671">
        <v>0.05</v>
      </c>
      <c r="F1764" s="791"/>
      <c r="G1764" s="792"/>
      <c r="H1764" s="793"/>
      <c r="I1764" s="793"/>
      <c r="J1764" s="793"/>
    </row>
    <row r="1765" spans="1:10" ht="15" customHeight="1">
      <c r="A1765" s="668" t="s">
        <v>58</v>
      </c>
      <c r="B1765" s="790">
        <v>88316</v>
      </c>
      <c r="C1765" s="686" t="s">
        <v>137</v>
      </c>
      <c r="D1765" s="668" t="s">
        <v>1729</v>
      </c>
      <c r="E1765" s="671">
        <v>0.15000000000000002</v>
      </c>
      <c r="F1765" s="791"/>
      <c r="G1765" s="792"/>
      <c r="H1765" s="793"/>
      <c r="I1765" s="793"/>
      <c r="J1765" s="793"/>
    </row>
    <row r="1766" spans="1:10" ht="15" customHeight="1">
      <c r="A1766" s="682"/>
      <c r="B1766" s="794"/>
      <c r="C1766" s="788" t="s">
        <v>1737</v>
      </c>
      <c r="D1766" s="683"/>
      <c r="E1766" s="677"/>
      <c r="F1766" s="707"/>
      <c r="G1766" s="706"/>
      <c r="H1766" s="707"/>
      <c r="I1766" s="795"/>
      <c r="J1766" s="795"/>
    </row>
    <row r="1767" spans="1:10" ht="15" customHeight="1">
      <c r="A1767" s="668" t="s">
        <v>1738</v>
      </c>
      <c r="B1767" s="782" t="s">
        <v>3924</v>
      </c>
      <c r="C1767" s="783"/>
      <c r="D1767" s="785"/>
      <c r="E1767" s="785"/>
      <c r="F1767" s="783"/>
      <c r="G1767" s="783"/>
      <c r="H1767" s="783"/>
      <c r="I1767" s="783"/>
      <c r="J1767" s="784"/>
    </row>
    <row r="1768" spans="1:10" ht="15" customHeight="1">
      <c r="A1768" s="689"/>
      <c r="B1768" s="689"/>
      <c r="C1768" s="690"/>
      <c r="D1768" s="667"/>
      <c r="E1768" s="667"/>
      <c r="F1768" s="689"/>
      <c r="G1768" s="689"/>
      <c r="H1768" s="689"/>
      <c r="I1768" s="689"/>
      <c r="J1768" s="689"/>
    </row>
    <row r="1769" spans="1:10" ht="15" customHeight="1">
      <c r="A1769" s="347" t="s">
        <v>3595</v>
      </c>
      <c r="B1769" s="796"/>
      <c r="C1769" s="348" t="s">
        <v>3925</v>
      </c>
      <c r="D1769" s="347" t="s">
        <v>57</v>
      </c>
      <c r="E1769" s="349"/>
      <c r="F1769" s="355"/>
      <c r="G1769" s="355"/>
      <c r="H1769" s="797"/>
      <c r="I1769" s="355"/>
      <c r="J1769" s="797"/>
    </row>
    <row r="1770" spans="1:10" ht="15" customHeight="1">
      <c r="A1770" s="668" t="s">
        <v>1711</v>
      </c>
      <c r="B1770" s="790" t="s">
        <v>3516</v>
      </c>
      <c r="C1770" s="669" t="s">
        <v>3517</v>
      </c>
      <c r="D1770" s="670" t="s">
        <v>57</v>
      </c>
      <c r="E1770" s="671">
        <v>1</v>
      </c>
      <c r="F1770" s="791"/>
      <c r="G1770" s="688"/>
      <c r="H1770" s="793"/>
      <c r="I1770" s="793"/>
      <c r="J1770" s="790"/>
    </row>
    <row r="1771" spans="1:10" ht="15" customHeight="1">
      <c r="A1771" s="668" t="s">
        <v>1711</v>
      </c>
      <c r="B1771" s="790">
        <v>181</v>
      </c>
      <c r="C1771" s="669" t="s">
        <v>3930</v>
      </c>
      <c r="D1771" s="670" t="s">
        <v>57</v>
      </c>
      <c r="E1771" s="671">
        <v>1</v>
      </c>
      <c r="F1771" s="791"/>
      <c r="G1771" s="688"/>
      <c r="H1771" s="793"/>
      <c r="I1771" s="793"/>
      <c r="J1771" s="790"/>
    </row>
    <row r="1772" spans="1:10" ht="15" customHeight="1">
      <c r="A1772" s="674"/>
      <c r="B1772" s="787"/>
      <c r="C1772" s="788" t="s">
        <v>1736</v>
      </c>
      <c r="D1772" s="676"/>
      <c r="E1772" s="677"/>
      <c r="F1772" s="706"/>
      <c r="G1772" s="707"/>
      <c r="H1772" s="707"/>
      <c r="I1772" s="789"/>
      <c r="J1772" s="789"/>
    </row>
    <row r="1773" spans="1:10" ht="15" customHeight="1">
      <c r="A1773" s="668" t="s">
        <v>58</v>
      </c>
      <c r="B1773" s="790">
        <v>88264</v>
      </c>
      <c r="C1773" s="686" t="s">
        <v>145</v>
      </c>
      <c r="D1773" s="668" t="s">
        <v>1729</v>
      </c>
      <c r="E1773" s="671">
        <v>0.70269999999999999</v>
      </c>
      <c r="F1773" s="791"/>
      <c r="G1773" s="792"/>
      <c r="H1773" s="793"/>
      <c r="I1773" s="793"/>
      <c r="J1773" s="793"/>
    </row>
    <row r="1774" spans="1:10" ht="15" customHeight="1">
      <c r="A1774" s="668" t="s">
        <v>58</v>
      </c>
      <c r="B1774" s="790">
        <v>88247</v>
      </c>
      <c r="C1774" s="686" t="s">
        <v>146</v>
      </c>
      <c r="D1774" s="668" t="s">
        <v>1729</v>
      </c>
      <c r="E1774" s="671">
        <v>0.47360000000000002</v>
      </c>
      <c r="F1774" s="791"/>
      <c r="G1774" s="792"/>
      <c r="H1774" s="793"/>
      <c r="I1774" s="793"/>
      <c r="J1774" s="793"/>
    </row>
    <row r="1775" spans="1:10" ht="15" customHeight="1">
      <c r="A1775" s="682"/>
      <c r="B1775" s="794"/>
      <c r="C1775" s="788" t="s">
        <v>1737</v>
      </c>
      <c r="D1775" s="683"/>
      <c r="E1775" s="677"/>
      <c r="F1775" s="707"/>
      <c r="G1775" s="706"/>
      <c r="H1775" s="707"/>
      <c r="I1775" s="795"/>
      <c r="J1775" s="795"/>
    </row>
    <row r="1776" spans="1:10" ht="15" customHeight="1">
      <c r="A1776" s="668" t="s">
        <v>1738</v>
      </c>
      <c r="B1776" s="782" t="s">
        <v>3926</v>
      </c>
      <c r="C1776" s="783"/>
      <c r="D1776" s="785"/>
      <c r="E1776" s="785"/>
      <c r="F1776" s="783"/>
      <c r="G1776" s="783"/>
      <c r="H1776" s="783"/>
      <c r="I1776" s="783"/>
      <c r="J1776" s="784"/>
    </row>
    <row r="1777" spans="1:10" ht="15" customHeight="1">
      <c r="A1777" s="689"/>
      <c r="B1777" s="689"/>
      <c r="C1777" s="690"/>
      <c r="D1777" s="667"/>
      <c r="E1777" s="667"/>
      <c r="F1777" s="689"/>
      <c r="G1777" s="689"/>
      <c r="H1777" s="689"/>
      <c r="I1777" s="689"/>
      <c r="J1777" s="689"/>
    </row>
    <row r="1778" spans="1:10" ht="15" customHeight="1">
      <c r="A1778" s="347" t="s">
        <v>3915</v>
      </c>
      <c r="B1778" s="796"/>
      <c r="C1778" s="348" t="s">
        <v>3914</v>
      </c>
      <c r="D1778" s="347" t="s">
        <v>57</v>
      </c>
      <c r="E1778" s="349"/>
      <c r="F1778" s="355"/>
      <c r="G1778" s="355"/>
      <c r="H1778" s="797"/>
      <c r="I1778" s="355"/>
      <c r="J1778" s="797"/>
    </row>
    <row r="1779" spans="1:10" ht="15" customHeight="1">
      <c r="A1779" s="668" t="s">
        <v>1711</v>
      </c>
      <c r="B1779" s="790" t="s">
        <v>3514</v>
      </c>
      <c r="C1779" s="669" t="s">
        <v>3515</v>
      </c>
      <c r="D1779" s="670" t="s">
        <v>2228</v>
      </c>
      <c r="E1779" s="671">
        <v>4.1280000000000001</v>
      </c>
      <c r="F1779" s="791"/>
      <c r="G1779" s="688"/>
      <c r="H1779" s="793"/>
      <c r="I1779" s="793"/>
      <c r="J1779" s="790"/>
    </row>
    <row r="1780" spans="1:10" ht="15" customHeight="1">
      <c r="A1780" s="668" t="s">
        <v>58</v>
      </c>
      <c r="B1780" s="790">
        <v>104750</v>
      </c>
      <c r="C1780" s="686" t="s">
        <v>3466</v>
      </c>
      <c r="D1780" s="670" t="s">
        <v>3927</v>
      </c>
      <c r="E1780" s="671">
        <v>1</v>
      </c>
      <c r="F1780" s="791"/>
      <c r="G1780" s="792"/>
      <c r="H1780" s="793"/>
      <c r="I1780" s="793"/>
      <c r="J1780" s="793"/>
    </row>
    <row r="1781" spans="1:10" ht="15" customHeight="1">
      <c r="A1781" s="674"/>
      <c r="B1781" s="787"/>
      <c r="C1781" s="788" t="s">
        <v>1736</v>
      </c>
      <c r="D1781" s="676"/>
      <c r="E1781" s="677"/>
      <c r="F1781" s="706"/>
      <c r="G1781" s="707"/>
      <c r="H1781" s="707"/>
      <c r="I1781" s="789"/>
      <c r="J1781" s="789"/>
    </row>
    <row r="1782" spans="1:10" ht="15" customHeight="1">
      <c r="A1782" s="668" t="s">
        <v>58</v>
      </c>
      <c r="B1782" s="790">
        <v>88264</v>
      </c>
      <c r="C1782" s="686" t="s">
        <v>145</v>
      </c>
      <c r="D1782" s="668" t="s">
        <v>1729</v>
      </c>
      <c r="E1782" s="671">
        <v>1</v>
      </c>
      <c r="F1782" s="791"/>
      <c r="G1782" s="792"/>
      <c r="H1782" s="793"/>
      <c r="I1782" s="793"/>
      <c r="J1782" s="793"/>
    </row>
    <row r="1783" spans="1:10" ht="15" customHeight="1">
      <c r="A1783" s="668" t="s">
        <v>58</v>
      </c>
      <c r="B1783" s="790">
        <v>88247</v>
      </c>
      <c r="C1783" s="686" t="s">
        <v>146</v>
      </c>
      <c r="D1783" s="668" t="s">
        <v>1729</v>
      </c>
      <c r="E1783" s="671">
        <v>1</v>
      </c>
      <c r="F1783" s="791"/>
      <c r="G1783" s="792"/>
      <c r="H1783" s="793"/>
      <c r="I1783" s="793"/>
      <c r="J1783" s="793"/>
    </row>
    <row r="1784" spans="1:10" ht="15" customHeight="1">
      <c r="A1784" s="682"/>
      <c r="B1784" s="794"/>
      <c r="C1784" s="788" t="s">
        <v>1737</v>
      </c>
      <c r="D1784" s="683"/>
      <c r="E1784" s="677"/>
      <c r="F1784" s="707"/>
      <c r="G1784" s="706"/>
      <c r="H1784" s="707"/>
      <c r="I1784" s="795"/>
      <c r="J1784" s="795"/>
    </row>
    <row r="1785" spans="1:10" ht="15" customHeight="1">
      <c r="A1785" s="668" t="s">
        <v>1738</v>
      </c>
      <c r="B1785" s="782" t="s">
        <v>3928</v>
      </c>
      <c r="C1785" s="783"/>
      <c r="D1785" s="785"/>
      <c r="E1785" s="785"/>
      <c r="F1785" s="783"/>
      <c r="G1785" s="783"/>
      <c r="H1785" s="783"/>
      <c r="I1785" s="783"/>
      <c r="J1785" s="784"/>
    </row>
    <row r="1786" spans="1:10" ht="15" customHeight="1">
      <c r="A1786" s="689"/>
      <c r="B1786" s="689"/>
      <c r="C1786" s="690"/>
      <c r="D1786" s="667"/>
      <c r="E1786" s="667"/>
      <c r="F1786" s="689"/>
      <c r="G1786" s="689"/>
      <c r="H1786" s="689"/>
      <c r="I1786" s="689"/>
      <c r="J1786" s="689"/>
    </row>
    <row r="1787" spans="1:10" ht="15" customHeight="1">
      <c r="A1787" s="347" t="s">
        <v>3929</v>
      </c>
      <c r="B1787" s="796"/>
      <c r="C1787" s="348" t="s">
        <v>3914</v>
      </c>
      <c r="D1787" s="347" t="s">
        <v>57</v>
      </c>
      <c r="E1787" s="349"/>
      <c r="F1787" s="355"/>
      <c r="G1787" s="355"/>
      <c r="H1787" s="797"/>
      <c r="I1787" s="355"/>
      <c r="J1787" s="797"/>
    </row>
    <row r="1788" spans="1:10" ht="15" customHeight="1">
      <c r="A1788" s="668" t="s">
        <v>1711</v>
      </c>
      <c r="B1788" s="790" t="s">
        <v>3514</v>
      </c>
      <c r="C1788" s="669" t="s">
        <v>3970</v>
      </c>
      <c r="D1788" s="670" t="s">
        <v>2228</v>
      </c>
      <c r="E1788" s="671">
        <v>4.1280000000000001</v>
      </c>
      <c r="F1788" s="791"/>
      <c r="G1788" s="688"/>
      <c r="H1788" s="793"/>
      <c r="I1788" s="793"/>
      <c r="J1788" s="790"/>
    </row>
    <row r="1789" spans="1:10" ht="15" customHeight="1">
      <c r="A1789" s="668" t="s">
        <v>58</v>
      </c>
      <c r="B1789" s="790">
        <v>104750</v>
      </c>
      <c r="C1789" s="686" t="s">
        <v>3466</v>
      </c>
      <c r="D1789" s="670" t="s">
        <v>3927</v>
      </c>
      <c r="E1789" s="671">
        <v>1</v>
      </c>
      <c r="F1789" s="791"/>
      <c r="G1789" s="792"/>
      <c r="H1789" s="793"/>
      <c r="I1789" s="793"/>
      <c r="J1789" s="793"/>
    </row>
    <row r="1790" spans="1:10" ht="15" customHeight="1">
      <c r="A1790" s="674"/>
      <c r="B1790" s="787"/>
      <c r="C1790" s="788" t="s">
        <v>1736</v>
      </c>
      <c r="D1790" s="676"/>
      <c r="E1790" s="677"/>
      <c r="F1790" s="706"/>
      <c r="G1790" s="707"/>
      <c r="H1790" s="707"/>
      <c r="I1790" s="789"/>
      <c r="J1790" s="789"/>
    </row>
    <row r="1791" spans="1:10" ht="15" customHeight="1">
      <c r="A1791" s="668" t="s">
        <v>58</v>
      </c>
      <c r="B1791" s="790">
        <v>88264</v>
      </c>
      <c r="C1791" s="686" t="s">
        <v>145</v>
      </c>
      <c r="D1791" s="668" t="s">
        <v>1729</v>
      </c>
      <c r="E1791" s="671">
        <v>1</v>
      </c>
      <c r="F1791" s="791"/>
      <c r="G1791" s="792"/>
      <c r="H1791" s="793"/>
      <c r="I1791" s="793"/>
      <c r="J1791" s="793"/>
    </row>
    <row r="1792" spans="1:10" ht="15" customHeight="1">
      <c r="A1792" s="668" t="s">
        <v>58</v>
      </c>
      <c r="B1792" s="790">
        <v>88247</v>
      </c>
      <c r="C1792" s="686" t="s">
        <v>146</v>
      </c>
      <c r="D1792" s="668" t="s">
        <v>1729</v>
      </c>
      <c r="E1792" s="671">
        <v>1</v>
      </c>
      <c r="F1792" s="791"/>
      <c r="G1792" s="792"/>
      <c r="H1792" s="793"/>
      <c r="I1792" s="793"/>
      <c r="J1792" s="793"/>
    </row>
    <row r="1793" spans="1:10" ht="15" customHeight="1">
      <c r="A1793" s="682"/>
      <c r="B1793" s="794"/>
      <c r="C1793" s="788" t="s">
        <v>1737</v>
      </c>
      <c r="D1793" s="683"/>
      <c r="E1793" s="677"/>
      <c r="F1793" s="707"/>
      <c r="G1793" s="706"/>
      <c r="H1793" s="707"/>
      <c r="I1793" s="795"/>
      <c r="J1793" s="795"/>
    </row>
    <row r="1794" spans="1:10" ht="15" customHeight="1">
      <c r="A1794" s="668" t="s">
        <v>1738</v>
      </c>
      <c r="B1794" s="782" t="s">
        <v>3928</v>
      </c>
      <c r="C1794" s="783"/>
      <c r="D1794" s="785"/>
      <c r="E1794" s="785"/>
      <c r="F1794" s="783"/>
      <c r="G1794" s="783"/>
      <c r="H1794" s="783"/>
      <c r="I1794" s="783"/>
      <c r="J1794" s="784"/>
    </row>
    <row r="1795" spans="1:10" ht="15" customHeight="1">
      <c r="A1795" s="689"/>
      <c r="B1795" s="689"/>
      <c r="C1795" s="690"/>
      <c r="D1795" s="667"/>
      <c r="E1795" s="667"/>
      <c r="F1795" s="689"/>
      <c r="G1795" s="689"/>
      <c r="H1795" s="689"/>
      <c r="I1795" s="689"/>
      <c r="J1795" s="689"/>
    </row>
    <row r="1796" spans="1:10" ht="63.75" customHeight="1">
      <c r="A1796" s="347" t="s">
        <v>3941</v>
      </c>
      <c r="B1796" s="796"/>
      <c r="C1796" s="348" t="s">
        <v>3969</v>
      </c>
      <c r="D1796" s="347" t="s">
        <v>57</v>
      </c>
      <c r="E1796" s="349"/>
      <c r="F1796" s="355"/>
      <c r="G1796" s="355"/>
      <c r="H1796" s="797"/>
      <c r="I1796" s="355"/>
      <c r="J1796" s="797"/>
    </row>
    <row r="1797" spans="1:10" ht="12.75">
      <c r="A1797" s="668" t="s">
        <v>58</v>
      </c>
      <c r="B1797" s="790">
        <v>93567</v>
      </c>
      <c r="C1797" s="686" t="s">
        <v>3942</v>
      </c>
      <c r="D1797" s="668" t="s">
        <v>1702</v>
      </c>
      <c r="E1797" s="671">
        <v>12</v>
      </c>
      <c r="F1797" s="791"/>
      <c r="G1797" s="688"/>
      <c r="H1797" s="793"/>
      <c r="I1797" s="793"/>
      <c r="J1797" s="793"/>
    </row>
    <row r="1798" spans="1:10" ht="25.5" customHeight="1">
      <c r="A1798" s="668" t="s">
        <v>58</v>
      </c>
      <c r="B1798" s="790">
        <v>93567</v>
      </c>
      <c r="C1798" s="686" t="s">
        <v>3966</v>
      </c>
      <c r="D1798" s="668" t="s">
        <v>1702</v>
      </c>
      <c r="E1798" s="671">
        <v>4</v>
      </c>
      <c r="F1798" s="791"/>
      <c r="G1798" s="792"/>
      <c r="H1798" s="793"/>
      <c r="I1798" s="793"/>
      <c r="J1798" s="793"/>
    </row>
    <row r="1799" spans="1:10" ht="25.5" customHeight="1">
      <c r="A1799" s="668" t="s">
        <v>58</v>
      </c>
      <c r="B1799" s="790">
        <v>100321</v>
      </c>
      <c r="C1799" s="686" t="s">
        <v>3967</v>
      </c>
      <c r="D1799" s="668" t="s">
        <v>1702</v>
      </c>
      <c r="E1799" s="671">
        <v>6</v>
      </c>
      <c r="F1799" s="791"/>
      <c r="G1799" s="792"/>
      <c r="H1799" s="793"/>
      <c r="I1799" s="793"/>
      <c r="J1799" s="793"/>
    </row>
    <row r="1800" spans="1:10" ht="12.75">
      <c r="A1800" s="668" t="s">
        <v>1711</v>
      </c>
      <c r="B1800" s="790">
        <v>11867</v>
      </c>
      <c r="C1800" s="686" t="s">
        <v>3968</v>
      </c>
      <c r="D1800" s="668" t="s">
        <v>2047</v>
      </c>
      <c r="E1800" s="695">
        <v>4</v>
      </c>
      <c r="F1800" s="791"/>
      <c r="G1800" s="688"/>
      <c r="H1800" s="793"/>
      <c r="I1800" s="793"/>
      <c r="J1800" s="793"/>
    </row>
    <row r="1801" spans="1:10" ht="15" customHeight="1">
      <c r="A1801" s="682"/>
      <c r="B1801" s="794"/>
      <c r="C1801" s="788" t="s">
        <v>1737</v>
      </c>
      <c r="D1801" s="683"/>
      <c r="E1801" s="677"/>
      <c r="F1801" s="679"/>
      <c r="G1801" s="678"/>
      <c r="H1801" s="679"/>
      <c r="I1801" s="795"/>
      <c r="J1801" s="795"/>
    </row>
    <row r="1802" spans="1:10" ht="15" customHeight="1">
      <c r="A1802" s="689"/>
      <c r="B1802" s="689"/>
      <c r="C1802" s="690"/>
      <c r="D1802" s="667"/>
      <c r="E1802" s="667"/>
      <c r="F1802" s="689"/>
      <c r="G1802" s="689"/>
      <c r="H1802" s="689"/>
      <c r="I1802" s="689"/>
      <c r="J1802" s="689"/>
    </row>
    <row r="1803" spans="1:10" ht="63.75" customHeight="1">
      <c r="A1803" s="347" t="s">
        <v>3944</v>
      </c>
      <c r="B1803" s="796"/>
      <c r="C1803" s="348" t="s">
        <v>3943</v>
      </c>
      <c r="D1803" s="347" t="s">
        <v>57</v>
      </c>
      <c r="E1803" s="349"/>
      <c r="F1803" s="355"/>
      <c r="G1803" s="355"/>
      <c r="H1803" s="797"/>
      <c r="I1803" s="355"/>
      <c r="J1803" s="797"/>
    </row>
    <row r="1804" spans="1:10" ht="15" customHeight="1">
      <c r="A1804" s="668" t="s">
        <v>58</v>
      </c>
      <c r="B1804" s="790">
        <v>101452</v>
      </c>
      <c r="C1804" s="798" t="s">
        <v>3485</v>
      </c>
      <c r="D1804" s="623" t="s">
        <v>3945</v>
      </c>
      <c r="E1804" s="695">
        <v>6</v>
      </c>
      <c r="F1804" s="791"/>
      <c r="G1804" s="688"/>
      <c r="H1804" s="793"/>
      <c r="I1804" s="793"/>
      <c r="J1804" s="793"/>
    </row>
    <row r="1805" spans="1:10" ht="15" customHeight="1">
      <c r="A1805" s="668" t="s">
        <v>58</v>
      </c>
      <c r="B1805" s="790">
        <v>93567</v>
      </c>
      <c r="C1805" s="798" t="s">
        <v>3942</v>
      </c>
      <c r="D1805" s="623" t="s">
        <v>1702</v>
      </c>
      <c r="E1805" s="671">
        <v>0.5</v>
      </c>
      <c r="F1805" s="791"/>
      <c r="G1805" s="688"/>
      <c r="H1805" s="793"/>
      <c r="I1805" s="793"/>
      <c r="J1805" s="793"/>
    </row>
    <row r="1806" spans="1:10" ht="15" customHeight="1">
      <c r="A1806" s="689"/>
      <c r="B1806" s="790">
        <v>3777</v>
      </c>
      <c r="C1806" s="798" t="s">
        <v>3946</v>
      </c>
      <c r="D1806" s="623" t="s">
        <v>3947</v>
      </c>
      <c r="E1806" s="695">
        <v>1000</v>
      </c>
      <c r="F1806" s="791"/>
      <c r="G1806" s="688"/>
      <c r="H1806" s="793"/>
      <c r="I1806" s="793"/>
      <c r="J1806" s="799"/>
    </row>
    <row r="1807" spans="1:10" ht="15" customHeight="1">
      <c r="A1807" s="682"/>
      <c r="B1807" s="794"/>
      <c r="C1807" s="788" t="s">
        <v>1737</v>
      </c>
      <c r="D1807" s="683"/>
      <c r="E1807" s="677"/>
      <c r="F1807" s="679"/>
      <c r="G1807" s="678"/>
      <c r="H1807" s="679"/>
      <c r="I1807" s="795"/>
      <c r="J1807" s="795"/>
    </row>
    <row r="1808" spans="1:10" ht="15" customHeight="1">
      <c r="A1808" s="689"/>
      <c r="B1808" s="689"/>
      <c r="C1808" s="690"/>
      <c r="D1808" s="667"/>
      <c r="E1808" s="667"/>
      <c r="F1808" s="689"/>
      <c r="G1808" s="689"/>
      <c r="H1808" s="689"/>
      <c r="I1808" s="689"/>
      <c r="J1808" s="689"/>
    </row>
    <row r="1809" spans="1:10" ht="15" customHeight="1">
      <c r="A1809" s="347" t="s">
        <v>3950</v>
      </c>
      <c r="B1809" s="796"/>
      <c r="C1809" s="348" t="s">
        <v>3948</v>
      </c>
      <c r="D1809" s="347" t="s">
        <v>57</v>
      </c>
      <c r="E1809" s="349"/>
      <c r="F1809" s="355"/>
      <c r="G1809" s="355"/>
      <c r="H1809" s="797"/>
      <c r="I1809" s="355"/>
      <c r="J1809" s="797"/>
    </row>
    <row r="1810" spans="1:10" ht="22.5" customHeight="1">
      <c r="A1810" s="668" t="s">
        <v>58</v>
      </c>
      <c r="B1810" s="790" t="s">
        <v>3951</v>
      </c>
      <c r="C1810" s="798" t="s">
        <v>3952</v>
      </c>
      <c r="D1810" s="623" t="s">
        <v>18</v>
      </c>
      <c r="E1810" s="695">
        <v>10656144.279999997</v>
      </c>
      <c r="F1810" s="791"/>
      <c r="G1810" s="800"/>
      <c r="H1810" s="793"/>
      <c r="I1810" s="793"/>
      <c r="J1810" s="793"/>
    </row>
    <row r="1811" spans="1:10" ht="15" customHeight="1">
      <c r="A1811" s="682"/>
      <c r="B1811" s="794"/>
      <c r="C1811" s="788" t="s">
        <v>1737</v>
      </c>
      <c r="D1811" s="683"/>
      <c r="E1811" s="711">
        <v>0</v>
      </c>
      <c r="F1811" s="679"/>
      <c r="G1811" s="678"/>
      <c r="H1811" s="679"/>
      <c r="I1811" s="795"/>
      <c r="J1811" s="795"/>
    </row>
    <row r="1814" spans="1:10" ht="15" customHeight="1">
      <c r="C1814" s="88" t="str">
        <f>UPPER(C1810)</f>
        <v>MOBILIZAÇÃO E DESMOBILIZAÇÃO DE OBRA EM CENTRO URBANO  OU REGIÃO LIMÍTROFE COM VALOR ACIMA DE 3.000.000,00</v>
      </c>
    </row>
  </sheetData>
  <mergeCells count="9">
    <mergeCell ref="A8:J8"/>
    <mergeCell ref="A9:J9"/>
    <mergeCell ref="A10:J10"/>
    <mergeCell ref="A2:J2"/>
    <mergeCell ref="A3:J3"/>
    <mergeCell ref="A4:J4"/>
    <mergeCell ref="A5:J5"/>
    <mergeCell ref="A7:J7"/>
    <mergeCell ref="A6:J6"/>
  </mergeCells>
  <phoneticPr fontId="26" type="noConversion"/>
  <printOptions horizontalCentered="1"/>
  <pageMargins left="0.98425196850393704" right="0.39370078740157483" top="0.39370078740157483" bottom="0.39370078740157483" header="0" footer="0"/>
  <pageSetup paperSize="9" scale="58" fitToHeight="0" orientation="landscape" r:id="rId1"/>
  <rowBreaks count="4" manualBreakCount="4">
    <brk id="877" max="9" man="1"/>
    <brk id="931" max="9" man="1"/>
    <brk id="1011" max="9" man="1"/>
    <brk id="1753" max="9" man="1"/>
  </rowBreaks>
  <colBreaks count="1" manualBreakCount="1">
    <brk id="10" max="1048575" man="1"/>
  </col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21"/>
  <dimension ref="A1:I34"/>
  <sheetViews>
    <sheetView view="pageBreakPreview" zoomScaleNormal="85" zoomScaleSheetLayoutView="100" workbookViewId="0">
      <selection activeCell="C29" sqref="C29"/>
    </sheetView>
  </sheetViews>
  <sheetFormatPr defaultColWidth="14.42578125" defaultRowHeight="15" customHeight="1"/>
  <cols>
    <col min="1" max="1" width="9.140625" customWidth="1"/>
    <col min="2" max="2" width="110.42578125" customWidth="1"/>
    <col min="3" max="3" width="15.28515625" bestFit="1" customWidth="1"/>
    <col min="4" max="26" width="9.140625" customWidth="1"/>
  </cols>
  <sheetData>
    <row r="1" spans="1:9" ht="24.75" customHeight="1">
      <c r="A1" s="825"/>
      <c r="B1" s="871"/>
      <c r="C1" s="872"/>
      <c r="D1" s="51"/>
      <c r="E1" s="51"/>
      <c r="F1" s="51"/>
      <c r="G1" s="51"/>
      <c r="H1" s="51"/>
      <c r="I1" s="51"/>
    </row>
    <row r="2" spans="1:9" ht="24.75" customHeight="1">
      <c r="A2" s="828" t="s">
        <v>2050</v>
      </c>
      <c r="B2" s="849"/>
      <c r="C2" s="869"/>
      <c r="D2" s="51"/>
      <c r="E2" s="51"/>
      <c r="F2" s="51"/>
      <c r="G2" s="51"/>
      <c r="H2" s="51"/>
      <c r="I2" s="51"/>
    </row>
    <row r="3" spans="1:9" ht="24.75" customHeight="1">
      <c r="A3" s="828" t="str">
        <f>GERAL!A3</f>
        <v>UNIVERSIDADE FEDERAL DE OURO PRETO - UFOP</v>
      </c>
      <c r="B3" s="849"/>
      <c r="C3" s="869"/>
      <c r="D3" s="51"/>
      <c r="E3" s="51"/>
      <c r="F3" s="51"/>
      <c r="G3" s="51"/>
      <c r="H3" s="51"/>
      <c r="I3" s="51"/>
    </row>
    <row r="4" spans="1:9" ht="24.75" customHeight="1">
      <c r="A4" s="828" t="str">
        <f>GERAL!A4</f>
        <v xml:space="preserve">Materiais e mão de obra para execução dos serviços especificados </v>
      </c>
      <c r="B4" s="849"/>
      <c r="C4" s="869"/>
      <c r="D4" s="51"/>
      <c r="E4" s="51"/>
      <c r="F4" s="51"/>
      <c r="G4" s="51"/>
      <c r="H4" s="51"/>
      <c r="I4" s="51"/>
    </row>
    <row r="5" spans="1:9" ht="24.75" customHeight="1">
      <c r="A5" s="828" t="str">
        <f>GERAL!A5</f>
        <v>RECUPERAÇÃO PARCIAL DE COBERTURA, ESQUADRIAS E INSTALAÇÕES ELÉTRICAS DA ESCOLA DE MINAS DA PRAÇA TIRADENTES</v>
      </c>
      <c r="B5" s="849"/>
      <c r="C5" s="869"/>
      <c r="D5" s="51"/>
      <c r="E5" s="51"/>
      <c r="F5" s="51"/>
      <c r="G5" s="51"/>
      <c r="H5" s="51"/>
      <c r="I5" s="51"/>
    </row>
    <row r="6" spans="1:9" ht="24.75" customHeight="1" thickBot="1">
      <c r="A6" s="831" t="str">
        <f>GERAL!A6</f>
        <v>ESCOLA DE MINAS</v>
      </c>
      <c r="B6" s="1086"/>
      <c r="C6" s="1087"/>
      <c r="D6" s="51"/>
      <c r="E6" s="51"/>
      <c r="F6" s="51"/>
      <c r="G6" s="51"/>
      <c r="H6" s="51"/>
      <c r="I6" s="51"/>
    </row>
    <row r="7" spans="1:9" ht="12.75" customHeight="1">
      <c r="A7" s="1090" t="s">
        <v>15</v>
      </c>
      <c r="B7" s="1090" t="s">
        <v>16</v>
      </c>
      <c r="C7" s="1090" t="s">
        <v>2051</v>
      </c>
    </row>
    <row r="8" spans="1:9" ht="12.75" customHeight="1">
      <c r="A8" s="1091"/>
      <c r="B8" s="1091"/>
      <c r="C8" s="1091"/>
    </row>
    <row r="9" spans="1:9" ht="12.75" customHeight="1">
      <c r="A9" s="4" t="s">
        <v>2052</v>
      </c>
      <c r="B9" s="5" t="s">
        <v>2053</v>
      </c>
      <c r="C9" s="6"/>
    </row>
    <row r="10" spans="1:9" ht="12.75" customHeight="1">
      <c r="A10" s="7" t="s">
        <v>2054</v>
      </c>
      <c r="B10" s="8" t="s">
        <v>2055</v>
      </c>
      <c r="C10" s="16"/>
    </row>
    <row r="11" spans="1:9" ht="12.75" customHeight="1">
      <c r="A11" s="7" t="s">
        <v>2056</v>
      </c>
      <c r="B11" s="8" t="s">
        <v>2057</v>
      </c>
      <c r="C11" s="16"/>
    </row>
    <row r="12" spans="1:9" ht="12.75" customHeight="1">
      <c r="A12" s="7" t="s">
        <v>2058</v>
      </c>
      <c r="B12" s="8" t="s">
        <v>2059</v>
      </c>
      <c r="C12" s="16"/>
    </row>
    <row r="13" spans="1:9" ht="12.75" customHeight="1">
      <c r="A13" s="7" t="s">
        <v>2060</v>
      </c>
      <c r="B13" s="9" t="s">
        <v>2061</v>
      </c>
      <c r="C13" s="26"/>
    </row>
    <row r="14" spans="1:9" ht="12.75" customHeight="1">
      <c r="A14" s="10" t="s">
        <v>2062</v>
      </c>
      <c r="B14" s="11" t="s">
        <v>2063</v>
      </c>
      <c r="C14" s="17"/>
    </row>
    <row r="15" spans="1:9" ht="12.75" customHeight="1">
      <c r="A15" s="12"/>
      <c r="B15" s="13"/>
      <c r="C15" s="14"/>
    </row>
    <row r="16" spans="1:9" ht="12.75" customHeight="1">
      <c r="A16" s="4" t="s">
        <v>2064</v>
      </c>
      <c r="B16" s="5" t="s">
        <v>2065</v>
      </c>
      <c r="C16" s="6"/>
    </row>
    <row r="17" spans="1:3" ht="12.75" customHeight="1">
      <c r="A17" s="10" t="s">
        <v>2066</v>
      </c>
      <c r="B17" s="11" t="s">
        <v>2067</v>
      </c>
      <c r="C17" s="17"/>
    </row>
    <row r="18" spans="1:3" ht="12.75" customHeight="1">
      <c r="A18" s="12"/>
      <c r="B18" s="13"/>
      <c r="C18" s="15"/>
    </row>
    <row r="19" spans="1:3" ht="12.75" customHeight="1">
      <c r="A19" s="4" t="s">
        <v>2068</v>
      </c>
      <c r="B19" s="5" t="s">
        <v>2069</v>
      </c>
      <c r="C19" s="6"/>
    </row>
    <row r="20" spans="1:3" ht="12.75" customHeight="1">
      <c r="A20" s="7" t="s">
        <v>2070</v>
      </c>
      <c r="B20" s="8" t="s">
        <v>2071</v>
      </c>
      <c r="C20" s="16"/>
    </row>
    <row r="21" spans="1:3" ht="12.75" customHeight="1">
      <c r="A21" s="7" t="s">
        <v>2072</v>
      </c>
      <c r="B21" s="8" t="s">
        <v>2073</v>
      </c>
      <c r="C21" s="16"/>
    </row>
    <row r="22" spans="1:3" ht="12.75" customHeight="1">
      <c r="A22" s="67" t="s">
        <v>2074</v>
      </c>
      <c r="B22" s="9" t="s">
        <v>2075</v>
      </c>
      <c r="C22" s="26"/>
    </row>
    <row r="23" spans="1:3" ht="12.75" customHeight="1" thickBot="1">
      <c r="A23" s="10" t="s">
        <v>2076</v>
      </c>
      <c r="B23" s="11" t="s">
        <v>2077</v>
      </c>
      <c r="C23" s="17"/>
    </row>
    <row r="24" spans="1:3" ht="12.75" customHeight="1" thickBot="1">
      <c r="A24" s="12"/>
      <c r="B24" s="18"/>
      <c r="C24" s="14"/>
    </row>
    <row r="25" spans="1:3" ht="12.75" customHeight="1">
      <c r="A25" s="19" t="s">
        <v>2078</v>
      </c>
      <c r="B25" s="20" t="s">
        <v>2079</v>
      </c>
      <c r="C25" s="21"/>
    </row>
    <row r="26" spans="1:3" ht="12.75" customHeight="1">
      <c r="A26" s="22"/>
      <c r="B26" s="13"/>
      <c r="C26" s="1"/>
    </row>
    <row r="27" spans="1:3" ht="12.75" customHeight="1">
      <c r="A27" s="23"/>
      <c r="B27" s="3"/>
      <c r="C27" s="24"/>
    </row>
    <row r="28" spans="1:3" ht="22.15" customHeight="1">
      <c r="A28" s="23"/>
      <c r="B28" s="25" t="s">
        <v>2080</v>
      </c>
      <c r="C28" s="24"/>
    </row>
    <row r="29" spans="1:3" ht="22.15" customHeight="1">
      <c r="A29" s="23"/>
      <c r="B29" s="25" t="s">
        <v>2081</v>
      </c>
      <c r="C29" s="24"/>
    </row>
    <row r="30" spans="1:3" ht="12.75" customHeight="1">
      <c r="A30" s="2"/>
      <c r="B30" s="2"/>
      <c r="C30" s="2"/>
    </row>
    <row r="31" spans="1:3" ht="12.75" customHeight="1">
      <c r="A31" s="2"/>
      <c r="B31" s="2" t="s">
        <v>2042</v>
      </c>
      <c r="C31" s="2"/>
    </row>
    <row r="32" spans="1:3" ht="12.75" customHeight="1">
      <c r="A32" s="2"/>
      <c r="B32" s="2"/>
      <c r="C32" s="2"/>
    </row>
    <row r="33" spans="1:3" ht="12.75" customHeight="1">
      <c r="A33" s="1088" t="s">
        <v>2082</v>
      </c>
      <c r="B33" s="1089"/>
      <c r="C33" s="1089"/>
    </row>
    <row r="34" spans="1:3" ht="12.75" customHeight="1">
      <c r="A34" s="1088" t="s">
        <v>2083</v>
      </c>
      <c r="B34" s="1089"/>
      <c r="C34" s="1089"/>
    </row>
  </sheetData>
  <mergeCells count="11">
    <mergeCell ref="A1:C1"/>
    <mergeCell ref="A2:C2"/>
    <mergeCell ref="A3:C3"/>
    <mergeCell ref="A4:C4"/>
    <mergeCell ref="A5:C5"/>
    <mergeCell ref="A6:C6"/>
    <mergeCell ref="A33:C33"/>
    <mergeCell ref="A34:C34"/>
    <mergeCell ref="A7:A8"/>
    <mergeCell ref="B7:B8"/>
    <mergeCell ref="C7:C8"/>
  </mergeCells>
  <pageMargins left="0.511811024" right="0.511811024" top="0.78740157499999996" bottom="0.78740157499999996" header="0" footer="0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879D9-393D-4EDD-95BE-F7F71469183E}">
  <sheetPr codeName="Planilha22"/>
  <dimension ref="A1:I36"/>
  <sheetViews>
    <sheetView view="pageBreakPreview" zoomScale="85" zoomScaleNormal="85" zoomScaleSheetLayoutView="85" workbookViewId="0">
      <selection activeCell="O29" sqref="O29"/>
    </sheetView>
  </sheetViews>
  <sheetFormatPr defaultColWidth="14.42578125" defaultRowHeight="15" customHeight="1"/>
  <cols>
    <col min="1" max="1" width="9.140625" customWidth="1"/>
    <col min="2" max="2" width="110.42578125" customWidth="1"/>
    <col min="3" max="3" width="15.28515625" bestFit="1" customWidth="1"/>
    <col min="4" max="26" width="9.140625" customWidth="1"/>
  </cols>
  <sheetData>
    <row r="1" spans="1:9" ht="24.75" customHeight="1">
      <c r="A1" s="825"/>
      <c r="B1" s="871"/>
      <c r="C1" s="872"/>
      <c r="D1" s="51"/>
      <c r="E1" s="51"/>
      <c r="F1" s="51"/>
      <c r="G1" s="51"/>
      <c r="H1" s="51"/>
      <c r="I1" s="51"/>
    </row>
    <row r="2" spans="1:9" ht="24.75" customHeight="1">
      <c r="A2" s="828" t="s">
        <v>2050</v>
      </c>
      <c r="B2" s="849"/>
      <c r="C2" s="869"/>
      <c r="D2" s="51"/>
      <c r="E2" s="51"/>
      <c r="F2" s="51"/>
      <c r="G2" s="51"/>
      <c r="H2" s="51"/>
      <c r="I2" s="51"/>
    </row>
    <row r="3" spans="1:9" ht="24.75" customHeight="1">
      <c r="A3" s="828" t="str">
        <f>GERAL!A3</f>
        <v>UNIVERSIDADE FEDERAL DE OURO PRETO - UFOP</v>
      </c>
      <c r="B3" s="849"/>
      <c r="C3" s="869"/>
      <c r="D3" s="51"/>
      <c r="E3" s="51"/>
      <c r="F3" s="51"/>
      <c r="G3" s="51"/>
      <c r="H3" s="51"/>
      <c r="I3" s="51"/>
    </row>
    <row r="4" spans="1:9" ht="24.75" customHeight="1">
      <c r="A4" s="828" t="str">
        <f>GERAL!A4</f>
        <v xml:space="preserve">Materiais e mão de obra para execução dos serviços especificados </v>
      </c>
      <c r="B4" s="849"/>
      <c r="C4" s="869"/>
      <c r="D4" s="51"/>
      <c r="E4" s="51"/>
      <c r="F4" s="51"/>
      <c r="G4" s="51"/>
      <c r="H4" s="51"/>
      <c r="I4" s="51"/>
    </row>
    <row r="5" spans="1:9" ht="24.75" customHeight="1">
      <c r="A5" s="828" t="str">
        <f>GERAL!A5</f>
        <v>RECUPERAÇÃO PARCIAL DE COBERTURA, ESQUADRIAS E INSTALAÇÕES ELÉTRICAS DA ESCOLA DE MINAS DA PRAÇA TIRADENTES</v>
      </c>
      <c r="B5" s="849"/>
      <c r="C5" s="869"/>
      <c r="D5" s="51"/>
      <c r="E5" s="51"/>
      <c r="F5" s="51"/>
      <c r="G5" s="51"/>
      <c r="H5" s="51"/>
      <c r="I5" s="51"/>
    </row>
    <row r="6" spans="1:9" ht="24.75" customHeight="1" thickBot="1">
      <c r="A6" s="831" t="str">
        <f>GERAL!A6</f>
        <v>ESCOLA DE MINAS</v>
      </c>
      <c r="B6" s="1086"/>
      <c r="C6" s="1087"/>
      <c r="D6" s="51"/>
      <c r="E6" s="51"/>
      <c r="F6" s="51"/>
      <c r="G6" s="51"/>
      <c r="H6" s="51"/>
      <c r="I6" s="51"/>
    </row>
    <row r="7" spans="1:9" ht="12.75" customHeight="1">
      <c r="A7" s="1090" t="s">
        <v>15</v>
      </c>
      <c r="B7" s="1090" t="s">
        <v>16</v>
      </c>
      <c r="C7" s="1090" t="s">
        <v>2051</v>
      </c>
    </row>
    <row r="8" spans="1:9" ht="12.75" customHeight="1" thickBot="1">
      <c r="A8" s="1091"/>
      <c r="B8" s="1091"/>
      <c r="C8" s="1091"/>
    </row>
    <row r="9" spans="1:9" ht="12.75" customHeight="1">
      <c r="A9" s="4" t="s">
        <v>2052</v>
      </c>
      <c r="B9" s="5" t="s">
        <v>2053</v>
      </c>
      <c r="C9" s="6"/>
    </row>
    <row r="10" spans="1:9" ht="12.75" customHeight="1">
      <c r="A10" s="7" t="s">
        <v>2054</v>
      </c>
      <c r="B10" s="8" t="s">
        <v>2055</v>
      </c>
      <c r="C10" s="16"/>
    </row>
    <row r="11" spans="1:9" ht="12.75" customHeight="1">
      <c r="A11" s="7" t="s">
        <v>2056</v>
      </c>
      <c r="B11" s="8" t="s">
        <v>2057</v>
      </c>
      <c r="C11" s="16"/>
    </row>
    <row r="12" spans="1:9" ht="12.75" customHeight="1">
      <c r="A12" s="7" t="s">
        <v>2058</v>
      </c>
      <c r="B12" s="8" t="s">
        <v>2059</v>
      </c>
      <c r="C12" s="16"/>
    </row>
    <row r="13" spans="1:9" ht="12.75" customHeight="1">
      <c r="A13" s="7" t="s">
        <v>2060</v>
      </c>
      <c r="B13" s="9" t="s">
        <v>2061</v>
      </c>
      <c r="C13" s="26"/>
    </row>
    <row r="14" spans="1:9" ht="12.75" customHeight="1" thickBot="1">
      <c r="A14" s="10" t="s">
        <v>2062</v>
      </c>
      <c r="B14" s="11" t="s">
        <v>2063</v>
      </c>
      <c r="C14" s="17"/>
    </row>
    <row r="15" spans="1:9" ht="12.75" customHeight="1" thickBot="1">
      <c r="A15" s="12"/>
      <c r="B15" s="13"/>
      <c r="C15" s="14"/>
    </row>
    <row r="16" spans="1:9" ht="12.75" customHeight="1">
      <c r="A16" s="4" t="s">
        <v>2064</v>
      </c>
      <c r="B16" s="5" t="s">
        <v>2065</v>
      </c>
      <c r="C16" s="6"/>
    </row>
    <row r="17" spans="1:3" ht="12.75" customHeight="1" thickBot="1">
      <c r="A17" s="10" t="s">
        <v>2066</v>
      </c>
      <c r="B17" s="11" t="s">
        <v>2067</v>
      </c>
      <c r="C17" s="17"/>
    </row>
    <row r="18" spans="1:3" ht="12.75" customHeight="1" thickBot="1">
      <c r="A18" s="12"/>
      <c r="B18" s="13"/>
      <c r="C18" s="15"/>
    </row>
    <row r="19" spans="1:3" ht="12.75" customHeight="1">
      <c r="A19" s="4" t="s">
        <v>2068</v>
      </c>
      <c r="B19" s="5" t="s">
        <v>2069</v>
      </c>
      <c r="C19" s="6"/>
    </row>
    <row r="20" spans="1:3" ht="12.75" customHeight="1">
      <c r="A20" s="7" t="s">
        <v>2070</v>
      </c>
      <c r="B20" s="8" t="s">
        <v>2071</v>
      </c>
      <c r="C20" s="16"/>
    </row>
    <row r="21" spans="1:3" ht="12.75" customHeight="1">
      <c r="A21" s="7" t="s">
        <v>2072</v>
      </c>
      <c r="B21" s="8" t="s">
        <v>2073</v>
      </c>
      <c r="C21" s="16"/>
    </row>
    <row r="22" spans="1:3" ht="12.75" customHeight="1">
      <c r="A22" s="67" t="s">
        <v>2074</v>
      </c>
      <c r="B22" s="9" t="s">
        <v>2075</v>
      </c>
      <c r="C22" s="26"/>
    </row>
    <row r="23" spans="1:3" ht="12.75" customHeight="1" thickBot="1">
      <c r="A23" s="10" t="s">
        <v>2076</v>
      </c>
      <c r="B23" s="11" t="s">
        <v>2077</v>
      </c>
      <c r="C23" s="17"/>
    </row>
    <row r="24" spans="1:3" ht="12.75" customHeight="1" thickBot="1">
      <c r="A24" s="12"/>
      <c r="B24" s="18"/>
      <c r="C24" s="14"/>
    </row>
    <row r="25" spans="1:3" ht="12.75" customHeight="1" thickBot="1">
      <c r="A25" s="19" t="s">
        <v>2078</v>
      </c>
      <c r="B25" s="20" t="s">
        <v>2079</v>
      </c>
      <c r="C25" s="21"/>
    </row>
    <row r="26" spans="1:3" ht="12.75" customHeight="1">
      <c r="A26" s="22"/>
      <c r="B26" s="13"/>
      <c r="C26" s="1"/>
    </row>
    <row r="27" spans="1:3" ht="12.75" customHeight="1">
      <c r="A27" s="23"/>
      <c r="B27" s="3"/>
      <c r="C27" s="24"/>
    </row>
    <row r="28" spans="1:3" ht="22.15" customHeight="1">
      <c r="A28" s="23"/>
      <c r="B28" s="25" t="s">
        <v>2080</v>
      </c>
      <c r="C28" s="24"/>
    </row>
    <row r="29" spans="1:3" ht="22.15" customHeight="1">
      <c r="A29" s="23"/>
      <c r="B29" s="25" t="s">
        <v>2081</v>
      </c>
      <c r="C29" s="24"/>
    </row>
    <row r="30" spans="1:3" ht="12.75" customHeight="1">
      <c r="A30" s="2"/>
      <c r="B30" s="2"/>
      <c r="C30" s="2"/>
    </row>
    <row r="31" spans="1:3" ht="12.75" customHeight="1">
      <c r="A31" s="2"/>
      <c r="B31" s="2" t="s">
        <v>2042</v>
      </c>
      <c r="C31" s="2"/>
    </row>
    <row r="32" spans="1:3" ht="12.75" customHeight="1">
      <c r="A32" s="2"/>
      <c r="B32" s="2"/>
      <c r="C32" s="2"/>
    </row>
    <row r="33" spans="1:3" ht="12.75" customHeight="1">
      <c r="A33" s="1088" t="s">
        <v>2082</v>
      </c>
      <c r="B33" s="1089"/>
      <c r="C33" s="1089"/>
    </row>
    <row r="34" spans="1:3" ht="12.75" customHeight="1">
      <c r="A34" s="1088" t="s">
        <v>2083</v>
      </c>
      <c r="B34" s="1089"/>
      <c r="C34" s="1089"/>
    </row>
    <row r="36" spans="1:3" ht="15" customHeight="1">
      <c r="A36" t="s">
        <v>2084</v>
      </c>
    </row>
  </sheetData>
  <mergeCells count="11">
    <mergeCell ref="A6:C6"/>
    <mergeCell ref="A1:C1"/>
    <mergeCell ref="A2:C2"/>
    <mergeCell ref="A3:C3"/>
    <mergeCell ref="A4:C4"/>
    <mergeCell ref="A5:C5"/>
    <mergeCell ref="A7:A8"/>
    <mergeCell ref="B7:B8"/>
    <mergeCell ref="C7:C8"/>
    <mergeCell ref="A33:C33"/>
    <mergeCell ref="A34:C34"/>
  </mergeCells>
  <pageMargins left="0.511811024" right="0.511811024" top="0.78740157499999996" bottom="0.78740157499999996" header="0" footer="0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B6793-5F18-4FAD-89AE-068A82B14A82}">
  <sheetPr codeName="Planilha4">
    <tabColor theme="0"/>
  </sheetPr>
  <dimension ref="A1:V4899"/>
  <sheetViews>
    <sheetView showGridLines="0" view="pageBreakPreview" topLeftCell="B1" zoomScale="85" zoomScaleNormal="100" zoomScaleSheetLayoutView="85" workbookViewId="0">
      <selection activeCell="T112" sqref="T1:AG1048576"/>
    </sheetView>
  </sheetViews>
  <sheetFormatPr defaultColWidth="14.42578125" defaultRowHeight="15" customHeight="1"/>
  <cols>
    <col min="1" max="1" width="0" style="71" hidden="1" customWidth="1"/>
    <col min="2" max="2" width="12.85546875" customWidth="1"/>
    <col min="3" max="3" width="84.42578125" customWidth="1"/>
    <col min="4" max="4" width="7.42578125" style="71" customWidth="1"/>
    <col min="5" max="5" width="14.5703125" style="66" customWidth="1"/>
    <col min="6" max="6" width="12.7109375" customWidth="1"/>
    <col min="7" max="7" width="15.28515625" customWidth="1"/>
    <col min="8" max="8" width="16.140625" customWidth="1"/>
    <col min="9" max="9" width="8.7109375" customWidth="1"/>
    <col min="10" max="10" width="11.28515625" bestFit="1" customWidth="1"/>
    <col min="11" max="11" width="14" bestFit="1" customWidth="1"/>
    <col min="12" max="19" width="8.7109375" customWidth="1"/>
    <col min="20" max="20" width="9.140625" customWidth="1"/>
  </cols>
  <sheetData>
    <row r="1" spans="1:20" ht="19.5" customHeight="1">
      <c r="B1" s="856"/>
      <c r="C1" s="857"/>
      <c r="D1" s="857"/>
      <c r="E1" s="857"/>
      <c r="F1" s="857"/>
      <c r="G1" s="857"/>
      <c r="H1" s="858"/>
      <c r="I1" s="33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</row>
    <row r="2" spans="1:20" ht="19.5" customHeight="1">
      <c r="B2" s="848" t="str">
        <f>GERAL!A2</f>
        <v>PLANILHA DE FORMAÇÃO DE PREÇOS</v>
      </c>
      <c r="C2" s="849"/>
      <c r="D2" s="849"/>
      <c r="E2" s="849"/>
      <c r="F2" s="849"/>
      <c r="G2" s="849"/>
      <c r="H2" s="850"/>
      <c r="I2" s="33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</row>
    <row r="3" spans="1:20" ht="19.5" customHeight="1">
      <c r="B3" s="848" t="str">
        <f>GERAL!A3</f>
        <v>UNIVERSIDADE FEDERAL DE OURO PRETO - UFOP</v>
      </c>
      <c r="C3" s="849"/>
      <c r="D3" s="849"/>
      <c r="E3" s="849"/>
      <c r="F3" s="849"/>
      <c r="G3" s="849"/>
      <c r="H3" s="850"/>
      <c r="I3" s="3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</row>
    <row r="4" spans="1:20" ht="19.5" customHeight="1">
      <c r="B4" s="848" t="str">
        <f>GERAL!A4</f>
        <v xml:space="preserve">Materiais e mão de obra para execução dos serviços especificados </v>
      </c>
      <c r="C4" s="849"/>
      <c r="D4" s="849"/>
      <c r="E4" s="849"/>
      <c r="F4" s="849"/>
      <c r="G4" s="849"/>
      <c r="H4" s="850"/>
      <c r="I4" s="33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</row>
    <row r="5" spans="1:20" ht="19.5" customHeight="1">
      <c r="B5" s="848" t="str">
        <f>GERAL!A5</f>
        <v>RECUPERAÇÃO PARCIAL DE COBERTURA, ESQUADRIAS E INSTALAÇÕES ELÉTRICAS DA ESCOLA DE MINAS DA PRAÇA TIRADENTES</v>
      </c>
      <c r="C5" s="849"/>
      <c r="D5" s="849"/>
      <c r="E5" s="849"/>
      <c r="F5" s="849"/>
      <c r="G5" s="849"/>
      <c r="H5" s="850"/>
      <c r="I5" s="33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</row>
    <row r="6" spans="1:20" ht="19.5" customHeight="1" thickBot="1">
      <c r="B6" s="848" t="str">
        <f>GERAL!A6</f>
        <v>ESCOLA DE MINAS</v>
      </c>
      <c r="C6" s="849"/>
      <c r="D6" s="849"/>
      <c r="E6" s="849"/>
      <c r="F6" s="849"/>
      <c r="G6" s="849"/>
      <c r="H6" s="850"/>
      <c r="I6" s="33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</row>
    <row r="7" spans="1:20" ht="30" customHeight="1" thickBot="1">
      <c r="A7" s="146" t="s">
        <v>35</v>
      </c>
      <c r="B7" s="34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85" t="s">
        <v>41</v>
      </c>
      <c r="I7" s="86" t="s">
        <v>42</v>
      </c>
      <c r="J7" s="87">
        <f>GERAL!$C$19</f>
        <v>0</v>
      </c>
      <c r="K7" s="49"/>
      <c r="L7" s="49"/>
      <c r="M7" s="49"/>
      <c r="N7" s="49"/>
      <c r="O7" s="49"/>
      <c r="P7" s="49"/>
      <c r="Q7" s="49"/>
      <c r="R7" s="49"/>
      <c r="S7" s="49"/>
      <c r="T7" s="49"/>
    </row>
    <row r="8" spans="1:20" ht="30" customHeight="1" thickBot="1">
      <c r="A8" s="194">
        <v>2</v>
      </c>
      <c r="B8" s="72" t="s">
        <v>160</v>
      </c>
      <c r="C8" s="73" t="s">
        <v>161</v>
      </c>
      <c r="D8" s="865"/>
      <c r="E8" s="866"/>
      <c r="F8" s="866"/>
      <c r="G8" s="866"/>
      <c r="H8" s="867"/>
      <c r="I8" s="433" t="s">
        <v>45</v>
      </c>
      <c r="J8" s="434" t="s">
        <v>46</v>
      </c>
      <c r="K8" s="435" t="s">
        <v>47</v>
      </c>
      <c r="L8" s="198"/>
      <c r="M8" s="198"/>
      <c r="N8" s="198"/>
      <c r="O8" s="198"/>
      <c r="P8" s="198"/>
      <c r="Q8" s="198"/>
      <c r="R8" s="198"/>
      <c r="S8" s="198"/>
    </row>
    <row r="9" spans="1:20" ht="12.75">
      <c r="A9" s="195" t="s">
        <v>162</v>
      </c>
      <c r="B9" s="458" t="s">
        <v>163</v>
      </c>
      <c r="C9" s="459" t="s">
        <v>164</v>
      </c>
      <c r="D9" s="460"/>
      <c r="E9" s="461"/>
      <c r="F9" s="461"/>
      <c r="G9" s="462"/>
      <c r="H9" s="502"/>
      <c r="I9" s="553"/>
      <c r="J9" s="554"/>
      <c r="K9" s="555"/>
      <c r="L9" s="49"/>
      <c r="M9" s="49"/>
      <c r="N9" s="49"/>
      <c r="O9" s="49"/>
      <c r="P9" s="49"/>
      <c r="Q9" s="49"/>
      <c r="R9" s="49"/>
      <c r="S9" s="49"/>
    </row>
    <row r="10" spans="1:20" ht="12.75">
      <c r="A10" s="194" t="s">
        <v>165</v>
      </c>
      <c r="B10" s="127" t="s">
        <v>166</v>
      </c>
      <c r="C10" s="128" t="s">
        <v>167</v>
      </c>
      <c r="D10" s="862"/>
      <c r="E10" s="863"/>
      <c r="F10" s="863"/>
      <c r="G10" s="863"/>
      <c r="H10" s="864"/>
      <c r="I10" s="439"/>
      <c r="J10" s="440"/>
      <c r="K10" s="80"/>
      <c r="L10" s="198"/>
      <c r="M10" s="198"/>
      <c r="N10" s="198"/>
      <c r="O10" s="198"/>
      <c r="P10" s="198"/>
      <c r="Q10" s="198"/>
      <c r="R10" s="198"/>
      <c r="S10" s="198"/>
    </row>
    <row r="11" spans="1:20" ht="12.75">
      <c r="A11" s="194" t="s">
        <v>168</v>
      </c>
      <c r="B11" s="78" t="s">
        <v>169</v>
      </c>
      <c r="C11" s="41" t="s">
        <v>3427</v>
      </c>
      <c r="D11" s="70" t="s">
        <v>330</v>
      </c>
      <c r="E11" s="93">
        <v>1309.3399999999999</v>
      </c>
      <c r="F11" s="614"/>
      <c r="G11" s="452"/>
      <c r="H11" s="453"/>
      <c r="I11" s="441"/>
      <c r="J11" s="446"/>
      <c r="K11" s="81"/>
      <c r="L11" s="199"/>
      <c r="M11" s="199"/>
      <c r="N11" s="199"/>
      <c r="O11" s="199"/>
      <c r="P11" s="199"/>
      <c r="Q11" s="199"/>
      <c r="R11" s="199"/>
      <c r="S11" s="199"/>
    </row>
    <row r="12" spans="1:20" ht="12.75">
      <c r="A12" s="194" t="s">
        <v>170</v>
      </c>
      <c r="B12" s="78" t="s">
        <v>171</v>
      </c>
      <c r="C12" s="41" t="s">
        <v>3431</v>
      </c>
      <c r="D12" s="70" t="s">
        <v>330</v>
      </c>
      <c r="E12" s="93">
        <v>1309.3399999999999</v>
      </c>
      <c r="F12" s="614"/>
      <c r="G12" s="452"/>
      <c r="H12" s="453"/>
      <c r="I12" s="441"/>
      <c r="J12" s="446"/>
      <c r="K12" s="81"/>
      <c r="L12" s="199"/>
      <c r="M12" s="199"/>
      <c r="N12" s="199"/>
      <c r="O12" s="199"/>
      <c r="P12" s="199"/>
      <c r="Q12" s="199"/>
      <c r="R12" s="199"/>
      <c r="S12" s="199"/>
    </row>
    <row r="13" spans="1:20" ht="12.75">
      <c r="A13" s="194" t="s">
        <v>172</v>
      </c>
      <c r="B13" s="78" t="s">
        <v>173</v>
      </c>
      <c r="C13" s="41" t="s">
        <v>3434</v>
      </c>
      <c r="D13" s="70" t="s">
        <v>330</v>
      </c>
      <c r="E13" s="94">
        <v>841.27</v>
      </c>
      <c r="F13" s="614"/>
      <c r="G13" s="452"/>
      <c r="H13" s="453"/>
      <c r="I13" s="441"/>
      <c r="J13" s="446"/>
      <c r="K13" s="81"/>
      <c r="L13" s="199"/>
      <c r="M13" s="199"/>
      <c r="N13" s="199"/>
      <c r="O13" s="199"/>
      <c r="P13" s="199"/>
      <c r="Q13" s="199"/>
      <c r="R13" s="199"/>
      <c r="S13" s="199"/>
    </row>
    <row r="14" spans="1:20" ht="12.75">
      <c r="A14" s="195" t="s">
        <v>174</v>
      </c>
      <c r="B14" s="458" t="s">
        <v>163</v>
      </c>
      <c r="C14" s="459" t="s">
        <v>175</v>
      </c>
      <c r="D14" s="460"/>
      <c r="E14" s="461"/>
      <c r="F14" s="461"/>
      <c r="G14" s="462"/>
      <c r="H14" s="502"/>
      <c r="I14" s="542"/>
      <c r="J14" s="543"/>
      <c r="K14" s="82"/>
      <c r="L14" s="49"/>
      <c r="M14" s="49"/>
      <c r="N14" s="49"/>
      <c r="O14" s="49"/>
      <c r="P14" s="49"/>
      <c r="Q14" s="49"/>
      <c r="R14" s="49"/>
      <c r="S14" s="49"/>
    </row>
    <row r="15" spans="1:20" ht="12.75">
      <c r="A15" s="194" t="s">
        <v>176</v>
      </c>
      <c r="B15" s="127" t="s">
        <v>166</v>
      </c>
      <c r="C15" s="128" t="s">
        <v>167</v>
      </c>
      <c r="D15" s="862"/>
      <c r="E15" s="863"/>
      <c r="F15" s="863"/>
      <c r="G15" s="863"/>
      <c r="H15" s="864"/>
      <c r="I15" s="439"/>
      <c r="J15" s="440"/>
      <c r="K15" s="80"/>
      <c r="L15" s="198"/>
      <c r="M15" s="198"/>
      <c r="N15" s="198"/>
      <c r="O15" s="198"/>
      <c r="P15" s="198"/>
      <c r="Q15" s="198"/>
      <c r="R15" s="198"/>
      <c r="S15" s="198"/>
    </row>
    <row r="16" spans="1:20" ht="22.5">
      <c r="A16" s="194" t="s">
        <v>177</v>
      </c>
      <c r="B16" s="78" t="s">
        <v>178</v>
      </c>
      <c r="C16" s="357" t="s">
        <v>3282</v>
      </c>
      <c r="D16" s="358" t="s">
        <v>57</v>
      </c>
      <c r="E16" s="93">
        <v>12</v>
      </c>
      <c r="F16" s="614"/>
      <c r="G16" s="452"/>
      <c r="H16" s="453"/>
      <c r="I16" s="439"/>
      <c r="J16" s="446"/>
      <c r="K16" s="81"/>
      <c r="L16" s="199"/>
      <c r="M16" s="199"/>
      <c r="N16" s="199"/>
      <c r="O16" s="199"/>
      <c r="P16" s="199"/>
      <c r="Q16" s="199"/>
      <c r="R16" s="199"/>
      <c r="S16" s="199"/>
    </row>
    <row r="17" spans="1:19" ht="22.5">
      <c r="A17" s="194" t="s">
        <v>179</v>
      </c>
      <c r="B17" s="78" t="s">
        <v>180</v>
      </c>
      <c r="C17" s="357" t="s">
        <v>3301</v>
      </c>
      <c r="D17" s="358" t="s">
        <v>57</v>
      </c>
      <c r="E17" s="93">
        <v>12</v>
      </c>
      <c r="F17" s="614"/>
      <c r="G17" s="452"/>
      <c r="H17" s="453"/>
      <c r="I17" s="439"/>
      <c r="J17" s="446"/>
      <c r="K17" s="81"/>
      <c r="L17" s="199"/>
      <c r="M17" s="199"/>
      <c r="N17" s="199"/>
      <c r="O17" s="199"/>
      <c r="P17" s="199"/>
      <c r="Q17" s="199"/>
      <c r="R17" s="199"/>
      <c r="S17" s="199"/>
    </row>
    <row r="18" spans="1:19" ht="22.5">
      <c r="A18" s="194" t="s">
        <v>181</v>
      </c>
      <c r="B18" s="78" t="s">
        <v>182</v>
      </c>
      <c r="C18" s="357" t="s">
        <v>3307</v>
      </c>
      <c r="D18" s="358" t="s">
        <v>62</v>
      </c>
      <c r="E18" s="93">
        <v>42</v>
      </c>
      <c r="F18" s="614"/>
      <c r="G18" s="452"/>
      <c r="H18" s="453"/>
      <c r="I18" s="439"/>
      <c r="J18" s="446"/>
      <c r="K18" s="81"/>
      <c r="L18" s="199"/>
      <c r="M18" s="199"/>
      <c r="N18" s="199"/>
      <c r="O18" s="199"/>
      <c r="P18" s="199"/>
      <c r="Q18" s="199"/>
      <c r="R18" s="199"/>
      <c r="S18" s="199"/>
    </row>
    <row r="19" spans="1:19" ht="22.5">
      <c r="A19" s="194" t="s">
        <v>183</v>
      </c>
      <c r="B19" s="78" t="s">
        <v>184</v>
      </c>
      <c r="C19" s="357" t="s">
        <v>3305</v>
      </c>
      <c r="D19" s="358" t="s">
        <v>330</v>
      </c>
      <c r="E19" s="93">
        <v>269.11</v>
      </c>
      <c r="F19" s="614"/>
      <c r="G19" s="452"/>
      <c r="H19" s="453"/>
      <c r="I19" s="439"/>
      <c r="J19" s="446"/>
      <c r="K19" s="81"/>
      <c r="L19" s="199"/>
      <c r="M19" s="199"/>
      <c r="N19" s="199"/>
      <c r="O19" s="199"/>
      <c r="P19" s="199"/>
      <c r="Q19" s="199"/>
      <c r="R19" s="199"/>
      <c r="S19" s="199"/>
    </row>
    <row r="20" spans="1:19" ht="22.5">
      <c r="A20" s="194"/>
      <c r="B20" s="78" t="s">
        <v>223</v>
      </c>
      <c r="C20" s="41" t="s">
        <v>3478</v>
      </c>
      <c r="D20" s="70" t="s">
        <v>3476</v>
      </c>
      <c r="E20" s="93">
        <v>23.520000000000003</v>
      </c>
      <c r="F20" s="614"/>
      <c r="G20" s="452"/>
      <c r="H20" s="453"/>
      <c r="I20" s="439"/>
      <c r="J20" s="446"/>
      <c r="K20" s="81"/>
      <c r="L20" s="199"/>
      <c r="M20" s="199"/>
      <c r="N20" s="199"/>
      <c r="O20" s="199"/>
      <c r="P20" s="199"/>
      <c r="Q20" s="199"/>
      <c r="R20" s="199"/>
      <c r="S20" s="199"/>
    </row>
    <row r="21" spans="1:19" ht="12.75">
      <c r="A21" s="195" t="s">
        <v>185</v>
      </c>
      <c r="B21" s="458" t="s">
        <v>163</v>
      </c>
      <c r="C21" s="459" t="s">
        <v>186</v>
      </c>
      <c r="D21" s="460"/>
      <c r="E21" s="461"/>
      <c r="F21" s="461"/>
      <c r="G21" s="462"/>
      <c r="H21" s="502"/>
      <c r="I21" s="542"/>
      <c r="J21" s="543"/>
      <c r="K21" s="82"/>
      <c r="L21" s="49"/>
      <c r="M21" s="49"/>
      <c r="N21" s="49"/>
      <c r="O21" s="49"/>
      <c r="P21" s="49"/>
      <c r="Q21" s="49"/>
      <c r="R21" s="49"/>
      <c r="S21" s="49"/>
    </row>
    <row r="22" spans="1:19" ht="12.75">
      <c r="A22" s="194" t="s">
        <v>187</v>
      </c>
      <c r="B22" s="127" t="s">
        <v>166</v>
      </c>
      <c r="C22" s="128" t="s">
        <v>167</v>
      </c>
      <c r="D22" s="862"/>
      <c r="E22" s="863"/>
      <c r="F22" s="863"/>
      <c r="G22" s="863"/>
      <c r="H22" s="864"/>
      <c r="I22" s="439"/>
      <c r="J22" s="440"/>
      <c r="K22" s="80"/>
      <c r="L22" s="198"/>
      <c r="M22" s="198"/>
      <c r="N22" s="198"/>
      <c r="O22" s="198"/>
      <c r="P22" s="198"/>
      <c r="Q22" s="198"/>
      <c r="R22" s="198"/>
      <c r="S22" s="198"/>
    </row>
    <row r="23" spans="1:19" ht="22.5">
      <c r="A23" s="194" t="s">
        <v>188</v>
      </c>
      <c r="B23" s="78" t="s">
        <v>178</v>
      </c>
      <c r="C23" s="357" t="s">
        <v>1755</v>
      </c>
      <c r="D23" s="358" t="s">
        <v>1756</v>
      </c>
      <c r="E23" s="93">
        <v>3</v>
      </c>
      <c r="F23" s="614"/>
      <c r="G23" s="452"/>
      <c r="H23" s="453"/>
      <c r="I23" s="439"/>
      <c r="J23" s="440"/>
      <c r="K23" s="80"/>
      <c r="L23" s="198"/>
      <c r="M23" s="198"/>
      <c r="N23" s="198"/>
      <c r="O23" s="198"/>
      <c r="P23" s="198"/>
      <c r="Q23" s="198"/>
      <c r="R23" s="198"/>
      <c r="S23" s="198"/>
    </row>
    <row r="24" spans="1:19" ht="12.75">
      <c r="A24" s="194" t="s">
        <v>190</v>
      </c>
      <c r="B24" s="78" t="s">
        <v>180</v>
      </c>
      <c r="C24" s="357" t="s">
        <v>1766</v>
      </c>
      <c r="D24" s="358" t="s">
        <v>57</v>
      </c>
      <c r="E24" s="93">
        <v>3</v>
      </c>
      <c r="F24" s="614"/>
      <c r="G24" s="452"/>
      <c r="H24" s="453"/>
      <c r="I24" s="439"/>
      <c r="J24" s="440"/>
      <c r="K24" s="80"/>
      <c r="L24" s="198"/>
      <c r="M24" s="198"/>
      <c r="N24" s="198"/>
      <c r="O24" s="198"/>
      <c r="P24" s="198"/>
      <c r="Q24" s="198"/>
      <c r="R24" s="198"/>
      <c r="S24" s="198"/>
    </row>
    <row r="25" spans="1:19" ht="12.75">
      <c r="A25" s="194" t="s">
        <v>192</v>
      </c>
      <c r="B25" s="78" t="s">
        <v>182</v>
      </c>
      <c r="C25" s="357" t="s">
        <v>1758</v>
      </c>
      <c r="D25" s="358" t="s">
        <v>62</v>
      </c>
      <c r="E25" s="93">
        <v>12.5</v>
      </c>
      <c r="F25" s="614"/>
      <c r="G25" s="452"/>
      <c r="H25" s="453"/>
      <c r="I25" s="439"/>
      <c r="J25" s="440"/>
      <c r="K25" s="80"/>
      <c r="L25" s="198"/>
      <c r="M25" s="198"/>
      <c r="N25" s="198"/>
      <c r="O25" s="198"/>
      <c r="P25" s="198"/>
      <c r="Q25" s="198"/>
      <c r="R25" s="198"/>
      <c r="S25" s="198"/>
    </row>
    <row r="26" spans="1:19" ht="12.75">
      <c r="A26" s="194" t="s">
        <v>194</v>
      </c>
      <c r="B26" s="78" t="s">
        <v>184</v>
      </c>
      <c r="C26" s="357" t="s">
        <v>3431</v>
      </c>
      <c r="D26" s="358" t="s">
        <v>330</v>
      </c>
      <c r="E26" s="93">
        <v>538.29</v>
      </c>
      <c r="F26" s="614"/>
      <c r="G26" s="452"/>
      <c r="H26" s="453"/>
      <c r="I26" s="441"/>
      <c r="J26" s="446"/>
      <c r="K26" s="81"/>
      <c r="L26" s="199"/>
      <c r="M26" s="199"/>
      <c r="N26" s="199"/>
      <c r="O26" s="199"/>
      <c r="P26" s="199"/>
      <c r="Q26" s="199"/>
      <c r="R26" s="199"/>
      <c r="S26" s="199"/>
    </row>
    <row r="27" spans="1:19" ht="12.75">
      <c r="A27" s="195" t="s">
        <v>195</v>
      </c>
      <c r="B27" s="458" t="s">
        <v>163</v>
      </c>
      <c r="C27" s="459" t="s">
        <v>196</v>
      </c>
      <c r="D27" s="460"/>
      <c r="E27" s="461"/>
      <c r="F27" s="461"/>
      <c r="G27" s="462"/>
      <c r="H27" s="502"/>
      <c r="I27" s="542"/>
      <c r="J27" s="543"/>
      <c r="K27" s="82"/>
      <c r="L27" s="49"/>
      <c r="M27" s="49"/>
      <c r="N27" s="49"/>
      <c r="O27" s="49"/>
      <c r="P27" s="49"/>
      <c r="Q27" s="49"/>
      <c r="R27" s="49"/>
      <c r="S27" s="49"/>
    </row>
    <row r="28" spans="1:19" ht="12.75">
      <c r="A28" s="194" t="s">
        <v>197</v>
      </c>
      <c r="B28" s="127" t="s">
        <v>166</v>
      </c>
      <c r="C28" s="128" t="s">
        <v>167</v>
      </c>
      <c r="D28" s="862"/>
      <c r="E28" s="863"/>
      <c r="F28" s="863"/>
      <c r="G28" s="863"/>
      <c r="H28" s="864"/>
      <c r="I28" s="439"/>
      <c r="J28" s="440"/>
      <c r="K28" s="80"/>
      <c r="L28" s="198"/>
      <c r="M28" s="198"/>
      <c r="N28" s="198"/>
      <c r="O28" s="198"/>
      <c r="P28" s="198"/>
      <c r="Q28" s="198"/>
      <c r="R28" s="198"/>
      <c r="S28" s="198"/>
    </row>
    <row r="29" spans="1:19" ht="12.75">
      <c r="A29" s="194" t="s">
        <v>198</v>
      </c>
      <c r="B29" s="78" t="s">
        <v>178</v>
      </c>
      <c r="C29" s="357" t="s">
        <v>3431</v>
      </c>
      <c r="D29" s="358" t="s">
        <v>330</v>
      </c>
      <c r="E29" s="93">
        <v>915.6</v>
      </c>
      <c r="F29" s="614"/>
      <c r="G29" s="452"/>
      <c r="H29" s="453"/>
      <c r="I29" s="441"/>
      <c r="J29" s="446"/>
      <c r="K29" s="81"/>
      <c r="L29" s="199"/>
      <c r="M29" s="199"/>
      <c r="N29" s="199"/>
      <c r="O29" s="199"/>
      <c r="P29" s="199"/>
      <c r="Q29" s="199"/>
      <c r="R29" s="199"/>
      <c r="S29" s="199"/>
    </row>
    <row r="30" spans="1:19" ht="12.75">
      <c r="A30" s="195" t="s">
        <v>199</v>
      </c>
      <c r="B30" s="458" t="s">
        <v>163</v>
      </c>
      <c r="C30" s="459" t="s">
        <v>200</v>
      </c>
      <c r="D30" s="460"/>
      <c r="E30" s="461"/>
      <c r="F30" s="461"/>
      <c r="G30" s="462"/>
      <c r="H30" s="502"/>
      <c r="I30" s="542"/>
      <c r="J30" s="543"/>
      <c r="K30" s="82"/>
      <c r="L30" s="49"/>
      <c r="M30" s="49"/>
      <c r="N30" s="49"/>
      <c r="O30" s="49"/>
      <c r="P30" s="49"/>
      <c r="Q30" s="49"/>
      <c r="R30" s="49"/>
      <c r="S30" s="49"/>
    </row>
    <row r="31" spans="1:19" ht="12.75">
      <c r="A31" s="194" t="s">
        <v>201</v>
      </c>
      <c r="B31" s="127" t="s">
        <v>166</v>
      </c>
      <c r="C31" s="128" t="s">
        <v>167</v>
      </c>
      <c r="D31" s="862"/>
      <c r="E31" s="863"/>
      <c r="F31" s="863"/>
      <c r="G31" s="863"/>
      <c r="H31" s="864"/>
      <c r="I31" s="439"/>
      <c r="J31" s="440"/>
      <c r="K31" s="80"/>
      <c r="L31" s="198"/>
      <c r="M31" s="198"/>
      <c r="N31" s="198"/>
      <c r="O31" s="198"/>
      <c r="P31" s="198"/>
      <c r="Q31" s="198"/>
      <c r="R31" s="198"/>
      <c r="S31" s="198"/>
    </row>
    <row r="32" spans="1:19" ht="12.75">
      <c r="A32" s="194" t="s">
        <v>202</v>
      </c>
      <c r="B32" s="78" t="s">
        <v>178</v>
      </c>
      <c r="C32" s="357" t="s">
        <v>3431</v>
      </c>
      <c r="D32" s="358" t="s">
        <v>330</v>
      </c>
      <c r="E32" s="93">
        <v>24.273</v>
      </c>
      <c r="F32" s="614"/>
      <c r="G32" s="452"/>
      <c r="H32" s="453"/>
      <c r="I32" s="441"/>
      <c r="J32" s="446"/>
      <c r="K32" s="81"/>
      <c r="L32" s="199"/>
      <c r="M32" s="199"/>
      <c r="N32" s="199"/>
      <c r="O32" s="199"/>
      <c r="P32" s="199"/>
      <c r="Q32" s="199"/>
      <c r="R32" s="199"/>
      <c r="S32" s="199"/>
    </row>
    <row r="33" spans="1:19" ht="12.75">
      <c r="A33" s="195" t="s">
        <v>203</v>
      </c>
      <c r="B33" s="458" t="s">
        <v>163</v>
      </c>
      <c r="C33" s="459" t="s">
        <v>204</v>
      </c>
      <c r="D33" s="460"/>
      <c r="E33" s="461"/>
      <c r="F33" s="461"/>
      <c r="G33" s="462"/>
      <c r="H33" s="502"/>
      <c r="I33" s="542"/>
      <c r="J33" s="543"/>
      <c r="K33" s="82"/>
      <c r="L33" s="49"/>
      <c r="M33" s="49"/>
      <c r="N33" s="49"/>
      <c r="O33" s="49"/>
      <c r="P33" s="49"/>
      <c r="Q33" s="49"/>
      <c r="R33" s="49"/>
      <c r="S33" s="49"/>
    </row>
    <row r="34" spans="1:19" ht="12.75">
      <c r="A34" s="194" t="s">
        <v>205</v>
      </c>
      <c r="B34" s="127" t="s">
        <v>166</v>
      </c>
      <c r="C34" s="128" t="s">
        <v>167</v>
      </c>
      <c r="D34" s="862"/>
      <c r="E34" s="863"/>
      <c r="F34" s="863"/>
      <c r="G34" s="863"/>
      <c r="H34" s="864"/>
      <c r="I34" s="439"/>
      <c r="J34" s="440"/>
      <c r="K34" s="80"/>
      <c r="L34" s="198"/>
      <c r="M34" s="198"/>
      <c r="N34" s="198"/>
      <c r="O34" s="198"/>
      <c r="P34" s="198"/>
      <c r="Q34" s="198"/>
      <c r="R34" s="198"/>
      <c r="S34" s="198"/>
    </row>
    <row r="35" spans="1:19" ht="12.75">
      <c r="A35" s="194" t="s">
        <v>206</v>
      </c>
      <c r="B35" s="78" t="s">
        <v>178</v>
      </c>
      <c r="C35" s="357" t="s">
        <v>3431</v>
      </c>
      <c r="D35" s="358" t="s">
        <v>330</v>
      </c>
      <c r="E35" s="93">
        <v>35.520000000000003</v>
      </c>
      <c r="F35" s="614"/>
      <c r="G35" s="452"/>
      <c r="H35" s="453"/>
      <c r="I35" s="441"/>
      <c r="J35" s="446"/>
      <c r="K35" s="81"/>
      <c r="L35" s="199"/>
      <c r="M35" s="199"/>
      <c r="N35" s="199"/>
      <c r="O35" s="199"/>
      <c r="P35" s="199"/>
      <c r="Q35" s="199"/>
      <c r="R35" s="199"/>
      <c r="S35" s="199"/>
    </row>
    <row r="36" spans="1:19" ht="12.75">
      <c r="A36" s="195" t="s">
        <v>207</v>
      </c>
      <c r="B36" s="458" t="s">
        <v>163</v>
      </c>
      <c r="C36" s="459" t="s">
        <v>208</v>
      </c>
      <c r="D36" s="460"/>
      <c r="E36" s="461"/>
      <c r="F36" s="461"/>
      <c r="G36" s="462"/>
      <c r="H36" s="502"/>
      <c r="I36" s="542"/>
      <c r="J36" s="543"/>
      <c r="K36" s="82"/>
      <c r="L36" s="49"/>
      <c r="M36" s="49"/>
      <c r="N36" s="49"/>
      <c r="O36" s="49"/>
      <c r="P36" s="49"/>
      <c r="Q36" s="49"/>
      <c r="R36" s="49"/>
      <c r="S36" s="49"/>
    </row>
    <row r="37" spans="1:19" ht="12.75">
      <c r="A37" s="194" t="s">
        <v>209</v>
      </c>
      <c r="B37" s="127" t="s">
        <v>166</v>
      </c>
      <c r="C37" s="128" t="s">
        <v>167</v>
      </c>
      <c r="D37" s="862"/>
      <c r="E37" s="863"/>
      <c r="F37" s="863"/>
      <c r="G37" s="863"/>
      <c r="H37" s="864"/>
      <c r="I37" s="439"/>
      <c r="J37" s="440"/>
      <c r="K37" s="80"/>
      <c r="L37" s="198"/>
      <c r="M37" s="198"/>
      <c r="N37" s="198"/>
      <c r="O37" s="198"/>
      <c r="P37" s="198"/>
      <c r="Q37" s="198"/>
      <c r="R37" s="198"/>
      <c r="S37" s="198"/>
    </row>
    <row r="38" spans="1:19" ht="22.5">
      <c r="A38" s="194" t="s">
        <v>210</v>
      </c>
      <c r="B38" s="78" t="s">
        <v>178</v>
      </c>
      <c r="C38" s="357" t="s">
        <v>1755</v>
      </c>
      <c r="D38" s="358" t="s">
        <v>1756</v>
      </c>
      <c r="E38" s="93">
        <v>2</v>
      </c>
      <c r="F38" s="614"/>
      <c r="G38" s="452"/>
      <c r="H38" s="453"/>
      <c r="I38" s="439"/>
      <c r="J38" s="440"/>
      <c r="K38" s="80"/>
      <c r="L38" s="198"/>
      <c r="M38" s="198"/>
      <c r="N38" s="198"/>
      <c r="O38" s="198"/>
      <c r="P38" s="198"/>
      <c r="Q38" s="198"/>
      <c r="R38" s="198"/>
      <c r="S38" s="198"/>
    </row>
    <row r="39" spans="1:19" ht="12.75">
      <c r="A39" s="194" t="s">
        <v>211</v>
      </c>
      <c r="B39" s="78" t="s">
        <v>180</v>
      </c>
      <c r="C39" s="357" t="s">
        <v>1766</v>
      </c>
      <c r="D39" s="358" t="s">
        <v>57</v>
      </c>
      <c r="E39" s="93">
        <v>2</v>
      </c>
      <c r="F39" s="614"/>
      <c r="G39" s="452"/>
      <c r="H39" s="453"/>
      <c r="I39" s="439"/>
      <c r="J39" s="440"/>
      <c r="K39" s="80"/>
      <c r="L39" s="198"/>
      <c r="M39" s="198"/>
      <c r="N39" s="198"/>
      <c r="O39" s="198"/>
      <c r="P39" s="198"/>
      <c r="Q39" s="198"/>
      <c r="R39" s="198"/>
      <c r="S39" s="198"/>
    </row>
    <row r="40" spans="1:19" ht="12.75">
      <c r="A40" s="194" t="s">
        <v>212</v>
      </c>
      <c r="B40" s="78" t="s">
        <v>182</v>
      </c>
      <c r="C40" s="357" t="s">
        <v>1801</v>
      </c>
      <c r="D40" s="358" t="s">
        <v>57</v>
      </c>
      <c r="E40" s="93">
        <v>1</v>
      </c>
      <c r="F40" s="614"/>
      <c r="G40" s="452"/>
      <c r="H40" s="453"/>
      <c r="I40" s="439"/>
      <c r="J40" s="440"/>
      <c r="K40" s="80"/>
      <c r="L40" s="198"/>
      <c r="M40" s="198"/>
      <c r="N40" s="198"/>
      <c r="O40" s="198"/>
      <c r="P40" s="198"/>
      <c r="Q40" s="198"/>
      <c r="R40" s="198"/>
      <c r="S40" s="198"/>
    </row>
    <row r="41" spans="1:19" ht="12.75">
      <c r="A41" s="194" t="s">
        <v>214</v>
      </c>
      <c r="B41" s="78" t="s">
        <v>184</v>
      </c>
      <c r="C41" s="357" t="s">
        <v>3431</v>
      </c>
      <c r="D41" s="358" t="s">
        <v>330</v>
      </c>
      <c r="E41" s="94">
        <v>236.43</v>
      </c>
      <c r="F41" s="614"/>
      <c r="G41" s="452"/>
      <c r="H41" s="453"/>
      <c r="I41" s="441"/>
      <c r="J41" s="446"/>
      <c r="K41" s="81"/>
      <c r="L41" s="199"/>
      <c r="M41" s="199"/>
      <c r="N41" s="199"/>
      <c r="O41" s="199"/>
      <c r="P41" s="199"/>
      <c r="Q41" s="199"/>
      <c r="R41" s="199"/>
      <c r="S41" s="199"/>
    </row>
    <row r="42" spans="1:19" ht="12.75">
      <c r="A42" s="195" t="s">
        <v>215</v>
      </c>
      <c r="B42" s="458" t="s">
        <v>163</v>
      </c>
      <c r="C42" s="459" t="s">
        <v>216</v>
      </c>
      <c r="D42" s="460"/>
      <c r="E42" s="461"/>
      <c r="F42" s="461"/>
      <c r="G42" s="462"/>
      <c r="H42" s="502"/>
      <c r="I42" s="542"/>
      <c r="J42" s="543"/>
      <c r="K42" s="82"/>
      <c r="L42" s="49"/>
      <c r="M42" s="49"/>
      <c r="N42" s="49"/>
      <c r="O42" s="49"/>
      <c r="P42" s="49"/>
      <c r="Q42" s="49"/>
      <c r="R42" s="49"/>
      <c r="S42" s="49"/>
    </row>
    <row r="43" spans="1:19" ht="12.75">
      <c r="A43" s="194" t="s">
        <v>217</v>
      </c>
      <c r="B43" s="127" t="s">
        <v>166</v>
      </c>
      <c r="C43" s="128" t="s">
        <v>167</v>
      </c>
      <c r="D43" s="862"/>
      <c r="E43" s="863"/>
      <c r="F43" s="863"/>
      <c r="G43" s="863"/>
      <c r="H43" s="864"/>
      <c r="I43" s="439"/>
      <c r="J43" s="440"/>
      <c r="K43" s="80"/>
      <c r="L43" s="198"/>
      <c r="M43" s="198"/>
      <c r="N43" s="198"/>
      <c r="O43" s="198"/>
      <c r="P43" s="198"/>
      <c r="Q43" s="198"/>
      <c r="R43" s="198"/>
      <c r="S43" s="198"/>
    </row>
    <row r="44" spans="1:19" ht="22.5">
      <c r="A44" s="194"/>
      <c r="B44" s="78" t="s">
        <v>178</v>
      </c>
      <c r="C44" s="41" t="s">
        <v>3282</v>
      </c>
      <c r="D44" s="70" t="s">
        <v>57</v>
      </c>
      <c r="E44" s="93">
        <v>6</v>
      </c>
      <c r="F44" s="614"/>
      <c r="G44" s="452"/>
      <c r="H44" s="453"/>
      <c r="I44" s="439"/>
      <c r="J44" s="440"/>
      <c r="K44" s="80"/>
      <c r="L44" s="198"/>
      <c r="M44" s="198"/>
      <c r="N44" s="198"/>
      <c r="O44" s="198"/>
      <c r="P44" s="198"/>
      <c r="Q44" s="198"/>
      <c r="R44" s="198"/>
      <c r="S44" s="198"/>
    </row>
    <row r="45" spans="1:19" ht="22.5">
      <c r="A45" s="194"/>
      <c r="B45" s="78" t="s">
        <v>180</v>
      </c>
      <c r="C45" s="41" t="s">
        <v>3478</v>
      </c>
      <c r="D45" s="70" t="s">
        <v>3476</v>
      </c>
      <c r="E45" s="93">
        <v>15.12</v>
      </c>
      <c r="F45" s="614"/>
      <c r="G45" s="452"/>
      <c r="H45" s="453"/>
      <c r="I45" s="439"/>
      <c r="J45" s="440"/>
      <c r="K45" s="81"/>
      <c r="L45" s="198"/>
      <c r="M45" s="198"/>
      <c r="N45" s="198"/>
      <c r="O45" s="198"/>
      <c r="P45" s="198"/>
      <c r="Q45" s="198"/>
      <c r="R45" s="198"/>
      <c r="S45" s="198"/>
    </row>
    <row r="46" spans="1:19" ht="22.5">
      <c r="A46" s="194" t="s">
        <v>218</v>
      </c>
      <c r="B46" s="78" t="s">
        <v>182</v>
      </c>
      <c r="C46" s="357" t="s">
        <v>3302</v>
      </c>
      <c r="D46" s="358" t="s">
        <v>57</v>
      </c>
      <c r="E46" s="93">
        <v>2</v>
      </c>
      <c r="F46" s="614"/>
      <c r="G46" s="452"/>
      <c r="H46" s="453"/>
      <c r="I46" s="439"/>
      <c r="J46" s="440"/>
      <c r="K46" s="80"/>
      <c r="L46" s="198"/>
      <c r="M46" s="198"/>
      <c r="N46" s="198"/>
      <c r="O46" s="198"/>
      <c r="P46" s="198"/>
      <c r="Q46" s="198"/>
      <c r="R46" s="198"/>
      <c r="S46" s="198"/>
    </row>
    <row r="47" spans="1:19" ht="22.5">
      <c r="A47" s="194" t="s">
        <v>219</v>
      </c>
      <c r="B47" s="78" t="s">
        <v>184</v>
      </c>
      <c r="C47" s="357" t="s">
        <v>3297</v>
      </c>
      <c r="D47" s="358" t="s">
        <v>57</v>
      </c>
      <c r="E47" s="93">
        <v>2</v>
      </c>
      <c r="F47" s="614"/>
      <c r="G47" s="452"/>
      <c r="H47" s="453"/>
      <c r="I47" s="439"/>
      <c r="J47" s="446"/>
      <c r="K47" s="81"/>
      <c r="L47" s="199"/>
      <c r="M47" s="199"/>
      <c r="N47" s="199"/>
      <c r="O47" s="199"/>
      <c r="P47" s="199"/>
      <c r="Q47" s="199"/>
      <c r="R47" s="199"/>
      <c r="S47" s="199"/>
    </row>
    <row r="48" spans="1:19" ht="22.5">
      <c r="A48" s="194" t="s">
        <v>220</v>
      </c>
      <c r="B48" s="78" t="s">
        <v>223</v>
      </c>
      <c r="C48" s="357" t="s">
        <v>3295</v>
      </c>
      <c r="D48" s="358" t="s">
        <v>57</v>
      </c>
      <c r="E48" s="93">
        <v>3</v>
      </c>
      <c r="F48" s="614"/>
      <c r="G48" s="452"/>
      <c r="H48" s="453"/>
      <c r="I48" s="441"/>
      <c r="J48" s="446"/>
      <c r="K48" s="81"/>
      <c r="L48" s="199"/>
      <c r="M48" s="199"/>
      <c r="N48" s="199"/>
      <c r="O48" s="199"/>
      <c r="P48" s="199"/>
      <c r="Q48" s="199"/>
      <c r="R48" s="199"/>
      <c r="S48" s="199"/>
    </row>
    <row r="49" spans="1:19" ht="22.5">
      <c r="A49" s="194" t="s">
        <v>221</v>
      </c>
      <c r="B49" s="78" t="s">
        <v>3518</v>
      </c>
      <c r="C49" s="357" t="s">
        <v>3305</v>
      </c>
      <c r="D49" s="358" t="s">
        <v>330</v>
      </c>
      <c r="E49" s="93">
        <v>93.35</v>
      </c>
      <c r="F49" s="614"/>
      <c r="G49" s="452"/>
      <c r="H49" s="453"/>
      <c r="I49" s="441"/>
      <c r="J49" s="446"/>
      <c r="K49" s="81"/>
      <c r="L49" s="199"/>
      <c r="M49" s="199"/>
      <c r="N49" s="199"/>
      <c r="O49" s="199"/>
      <c r="P49" s="199"/>
      <c r="Q49" s="199"/>
      <c r="R49" s="199"/>
      <c r="S49" s="199"/>
    </row>
    <row r="50" spans="1:19" ht="12.75">
      <c r="A50" s="194" t="s">
        <v>222</v>
      </c>
      <c r="B50" s="78" t="s">
        <v>3519</v>
      </c>
      <c r="C50" s="357" t="s">
        <v>3431</v>
      </c>
      <c r="D50" s="358" t="s">
        <v>330</v>
      </c>
      <c r="E50" s="93">
        <v>169.39</v>
      </c>
      <c r="F50" s="614"/>
      <c r="G50" s="452"/>
      <c r="H50" s="453"/>
      <c r="I50" s="441"/>
      <c r="J50" s="446"/>
      <c r="K50" s="81"/>
      <c r="L50" s="199"/>
      <c r="M50" s="199"/>
      <c r="N50" s="199"/>
      <c r="O50" s="199"/>
      <c r="P50" s="199"/>
      <c r="Q50" s="199"/>
      <c r="R50" s="199"/>
      <c r="S50" s="199"/>
    </row>
    <row r="51" spans="1:19" ht="12.75">
      <c r="A51" s="195" t="s">
        <v>224</v>
      </c>
      <c r="B51" s="458" t="s">
        <v>163</v>
      </c>
      <c r="C51" s="459" t="s">
        <v>225</v>
      </c>
      <c r="D51" s="460"/>
      <c r="E51" s="461"/>
      <c r="F51" s="461"/>
      <c r="G51" s="462"/>
      <c r="H51" s="502"/>
      <c r="I51" s="542"/>
      <c r="J51" s="543"/>
      <c r="K51" s="82"/>
      <c r="L51" s="49"/>
      <c r="M51" s="49"/>
      <c r="N51" s="49"/>
      <c r="O51" s="49"/>
      <c r="P51" s="49"/>
      <c r="Q51" s="49"/>
      <c r="R51" s="49"/>
      <c r="S51" s="49"/>
    </row>
    <row r="52" spans="1:19" ht="12.75">
      <c r="A52" s="194" t="s">
        <v>226</v>
      </c>
      <c r="B52" s="127" t="s">
        <v>166</v>
      </c>
      <c r="C52" s="128" t="s">
        <v>167</v>
      </c>
      <c r="D52" s="862"/>
      <c r="E52" s="863"/>
      <c r="F52" s="863"/>
      <c r="G52" s="863"/>
      <c r="H52" s="864"/>
      <c r="I52" s="439"/>
      <c r="J52" s="440"/>
      <c r="K52" s="80"/>
      <c r="L52" s="198"/>
      <c r="M52" s="198"/>
      <c r="N52" s="198"/>
      <c r="O52" s="198"/>
      <c r="P52" s="198"/>
      <c r="Q52" s="198"/>
      <c r="R52" s="198"/>
      <c r="S52" s="198"/>
    </row>
    <row r="53" spans="1:19" ht="12.75">
      <c r="A53" s="194" t="s">
        <v>227</v>
      </c>
      <c r="B53" s="78" t="s">
        <v>178</v>
      </c>
      <c r="C53" s="357" t="s">
        <v>3431</v>
      </c>
      <c r="D53" s="358" t="s">
        <v>330</v>
      </c>
      <c r="E53" s="93">
        <v>426.79</v>
      </c>
      <c r="F53" s="614"/>
      <c r="G53" s="452"/>
      <c r="H53" s="453"/>
      <c r="I53" s="441"/>
      <c r="J53" s="446"/>
      <c r="K53" s="81"/>
      <c r="L53" s="199"/>
      <c r="M53" s="199"/>
      <c r="N53" s="199"/>
      <c r="O53" s="199"/>
      <c r="P53" s="199"/>
      <c r="Q53" s="199"/>
      <c r="R53" s="199"/>
      <c r="S53" s="199"/>
    </row>
    <row r="54" spans="1:19" ht="12.75">
      <c r="A54" s="195" t="s">
        <v>228</v>
      </c>
      <c r="B54" s="458" t="s">
        <v>163</v>
      </c>
      <c r="C54" s="459" t="s">
        <v>229</v>
      </c>
      <c r="D54" s="460"/>
      <c r="E54" s="461"/>
      <c r="F54" s="461"/>
      <c r="G54" s="462"/>
      <c r="H54" s="502"/>
      <c r="I54" s="542"/>
      <c r="J54" s="543"/>
      <c r="K54" s="82"/>
      <c r="L54" s="49"/>
      <c r="M54" s="49"/>
      <c r="N54" s="49"/>
      <c r="O54" s="49"/>
      <c r="P54" s="49"/>
      <c r="Q54" s="49"/>
      <c r="R54" s="49"/>
      <c r="S54" s="49"/>
    </row>
    <row r="55" spans="1:19" ht="12.75">
      <c r="A55" s="194" t="s">
        <v>230</v>
      </c>
      <c r="B55" s="127" t="s">
        <v>166</v>
      </c>
      <c r="C55" s="128" t="s">
        <v>167</v>
      </c>
      <c r="D55" s="862"/>
      <c r="E55" s="863"/>
      <c r="F55" s="863"/>
      <c r="G55" s="863"/>
      <c r="H55" s="864"/>
      <c r="I55" s="439"/>
      <c r="J55" s="440"/>
      <c r="K55" s="80"/>
      <c r="L55" s="198"/>
      <c r="M55" s="198"/>
      <c r="N55" s="198"/>
      <c r="O55" s="198"/>
      <c r="P55" s="198"/>
      <c r="Q55" s="198"/>
      <c r="R55" s="198"/>
      <c r="S55" s="198"/>
    </row>
    <row r="56" spans="1:19" ht="22.5">
      <c r="A56" s="194" t="s">
        <v>231</v>
      </c>
      <c r="B56" s="78" t="s">
        <v>178</v>
      </c>
      <c r="C56" s="41" t="s">
        <v>3282</v>
      </c>
      <c r="D56" s="70" t="s">
        <v>57</v>
      </c>
      <c r="E56" s="93">
        <v>5</v>
      </c>
      <c r="F56" s="614"/>
      <c r="G56" s="452"/>
      <c r="H56" s="453"/>
      <c r="I56" s="439"/>
      <c r="J56" s="440"/>
      <c r="K56" s="80"/>
      <c r="L56" s="198"/>
      <c r="M56" s="198"/>
      <c r="N56" s="198"/>
      <c r="O56" s="198"/>
      <c r="P56" s="198"/>
      <c r="Q56" s="198"/>
      <c r="R56" s="198"/>
      <c r="S56" s="198"/>
    </row>
    <row r="57" spans="1:19" ht="22.5">
      <c r="A57" s="194" t="s">
        <v>232</v>
      </c>
      <c r="B57" s="78" t="s">
        <v>180</v>
      </c>
      <c r="C57" s="41" t="s">
        <v>3478</v>
      </c>
      <c r="D57" s="70" t="s">
        <v>3476</v>
      </c>
      <c r="E57" s="93">
        <v>17.5</v>
      </c>
      <c r="F57" s="614"/>
      <c r="G57" s="452"/>
      <c r="H57" s="453"/>
      <c r="I57" s="439"/>
      <c r="J57" s="440"/>
      <c r="K57" s="81"/>
      <c r="L57" s="199"/>
      <c r="M57" s="199"/>
      <c r="N57" s="199"/>
      <c r="O57" s="199"/>
      <c r="P57" s="199"/>
      <c r="Q57" s="199"/>
      <c r="R57" s="199"/>
      <c r="S57" s="199"/>
    </row>
    <row r="58" spans="1:19" ht="22.5">
      <c r="A58" s="194" t="s">
        <v>233</v>
      </c>
      <c r="B58" s="78" t="s">
        <v>182</v>
      </c>
      <c r="C58" s="41" t="s">
        <v>3301</v>
      </c>
      <c r="D58" s="70" t="s">
        <v>57</v>
      </c>
      <c r="E58" s="93">
        <v>5</v>
      </c>
      <c r="F58" s="614"/>
      <c r="G58" s="452"/>
      <c r="H58" s="453"/>
      <c r="I58" s="439"/>
      <c r="J58" s="440"/>
      <c r="K58" s="81"/>
      <c r="L58" s="199"/>
      <c r="M58" s="199"/>
      <c r="N58" s="199"/>
      <c r="O58" s="199"/>
      <c r="P58" s="199"/>
      <c r="Q58" s="199"/>
      <c r="R58" s="199"/>
      <c r="S58" s="199"/>
    </row>
    <row r="59" spans="1:19" ht="22.5">
      <c r="A59" s="194"/>
      <c r="B59" s="78" t="s">
        <v>184</v>
      </c>
      <c r="C59" s="41" t="s">
        <v>3305</v>
      </c>
      <c r="D59" s="70" t="s">
        <v>330</v>
      </c>
      <c r="E59" s="93">
        <v>242.94</v>
      </c>
      <c r="F59" s="614"/>
      <c r="G59" s="452"/>
      <c r="H59" s="453"/>
      <c r="I59" s="441"/>
      <c r="J59" s="446"/>
      <c r="K59" s="81"/>
      <c r="L59" s="199"/>
      <c r="M59" s="199"/>
      <c r="N59" s="199"/>
      <c r="O59" s="199"/>
      <c r="P59" s="199"/>
      <c r="Q59" s="199"/>
      <c r="R59" s="199"/>
      <c r="S59" s="199"/>
    </row>
    <row r="60" spans="1:19" ht="12.75">
      <c r="A60" s="194"/>
      <c r="B60" s="78" t="s">
        <v>223</v>
      </c>
      <c r="C60" s="41" t="s">
        <v>3431</v>
      </c>
      <c r="D60" s="70" t="s">
        <v>330</v>
      </c>
      <c r="E60" s="93">
        <v>263.61</v>
      </c>
      <c r="F60" s="614"/>
      <c r="G60" s="452"/>
      <c r="H60" s="453"/>
      <c r="I60" s="441"/>
      <c r="J60" s="446"/>
      <c r="K60" s="81"/>
      <c r="L60" s="199"/>
      <c r="M60" s="199"/>
      <c r="N60" s="199"/>
      <c r="O60" s="199"/>
      <c r="P60" s="199"/>
      <c r="Q60" s="199"/>
      <c r="R60" s="199"/>
      <c r="S60" s="199"/>
    </row>
    <row r="61" spans="1:19" ht="12.75">
      <c r="A61" s="195" t="s">
        <v>234</v>
      </c>
      <c r="B61" s="458" t="s">
        <v>163</v>
      </c>
      <c r="C61" s="459" t="s">
        <v>235</v>
      </c>
      <c r="D61" s="460"/>
      <c r="E61" s="461"/>
      <c r="F61" s="461"/>
      <c r="G61" s="462"/>
      <c r="H61" s="502"/>
      <c r="I61" s="542"/>
      <c r="J61" s="543"/>
      <c r="K61" s="82"/>
      <c r="L61" s="49"/>
      <c r="M61" s="49"/>
      <c r="N61" s="49"/>
      <c r="O61" s="49"/>
      <c r="P61" s="49"/>
      <c r="Q61" s="49"/>
      <c r="R61" s="49"/>
      <c r="S61" s="49"/>
    </row>
    <row r="62" spans="1:19" ht="12.75">
      <c r="A62" s="194" t="s">
        <v>236</v>
      </c>
      <c r="B62" s="127" t="s">
        <v>166</v>
      </c>
      <c r="C62" s="128" t="s">
        <v>167</v>
      </c>
      <c r="D62" s="862"/>
      <c r="E62" s="863"/>
      <c r="F62" s="863"/>
      <c r="G62" s="863"/>
      <c r="H62" s="864"/>
      <c r="I62" s="439"/>
      <c r="J62" s="440"/>
      <c r="K62" s="80"/>
      <c r="L62" s="198"/>
      <c r="M62" s="198"/>
      <c r="N62" s="198"/>
      <c r="O62" s="198"/>
      <c r="P62" s="198"/>
      <c r="Q62" s="198"/>
      <c r="R62" s="198"/>
      <c r="S62" s="198"/>
    </row>
    <row r="63" spans="1:19" ht="12.75">
      <c r="A63" s="194" t="s">
        <v>237</v>
      </c>
      <c r="B63" s="78" t="s">
        <v>178</v>
      </c>
      <c r="C63" s="357" t="s">
        <v>3431</v>
      </c>
      <c r="D63" s="358" t="s">
        <v>330</v>
      </c>
      <c r="E63" s="93">
        <v>55.68</v>
      </c>
      <c r="F63" s="614"/>
      <c r="G63" s="452"/>
      <c r="H63" s="453"/>
      <c r="I63" s="441"/>
      <c r="J63" s="446"/>
      <c r="K63" s="81"/>
      <c r="L63" s="199"/>
      <c r="M63" s="199"/>
      <c r="N63" s="199"/>
      <c r="O63" s="199"/>
      <c r="P63" s="199"/>
      <c r="Q63" s="199"/>
      <c r="R63" s="199"/>
      <c r="S63" s="199"/>
    </row>
    <row r="64" spans="1:19" ht="12.75">
      <c r="A64" s="195" t="s">
        <v>238</v>
      </c>
      <c r="B64" s="458" t="s">
        <v>163</v>
      </c>
      <c r="C64" s="459" t="s">
        <v>239</v>
      </c>
      <c r="D64" s="460"/>
      <c r="E64" s="461"/>
      <c r="F64" s="461"/>
      <c r="G64" s="462"/>
      <c r="H64" s="502"/>
      <c r="I64" s="542"/>
      <c r="J64" s="543"/>
      <c r="K64" s="82"/>
      <c r="L64" s="49"/>
      <c r="M64" s="49"/>
      <c r="N64" s="49"/>
      <c r="O64" s="49"/>
      <c r="P64" s="49"/>
      <c r="Q64" s="49"/>
      <c r="R64" s="49"/>
      <c r="S64" s="49"/>
    </row>
    <row r="65" spans="1:19" ht="12.75">
      <c r="A65" s="194" t="s">
        <v>240</v>
      </c>
      <c r="B65" s="127" t="s">
        <v>166</v>
      </c>
      <c r="C65" s="128" t="s">
        <v>167</v>
      </c>
      <c r="D65" s="862"/>
      <c r="E65" s="863"/>
      <c r="F65" s="863"/>
      <c r="G65" s="863"/>
      <c r="H65" s="864"/>
      <c r="I65" s="439"/>
      <c r="J65" s="440"/>
      <c r="K65" s="80"/>
      <c r="L65" s="198"/>
      <c r="M65" s="198"/>
      <c r="N65" s="198"/>
      <c r="O65" s="198"/>
      <c r="P65" s="198"/>
      <c r="Q65" s="198"/>
      <c r="R65" s="198"/>
      <c r="S65" s="198"/>
    </row>
    <row r="66" spans="1:19" ht="22.5">
      <c r="A66" s="194" t="s">
        <v>241</v>
      </c>
      <c r="B66" s="78" t="s">
        <v>178</v>
      </c>
      <c r="C66" s="41" t="s">
        <v>3282</v>
      </c>
      <c r="D66" s="70" t="s">
        <v>57</v>
      </c>
      <c r="E66" s="93">
        <v>9</v>
      </c>
      <c r="F66" s="614"/>
      <c r="G66" s="452"/>
      <c r="H66" s="453"/>
      <c r="I66" s="439"/>
      <c r="J66" s="446"/>
      <c r="K66" s="81"/>
      <c r="L66" s="199"/>
      <c r="M66" s="199"/>
      <c r="N66" s="199"/>
      <c r="O66" s="199"/>
      <c r="P66" s="199"/>
      <c r="Q66" s="199"/>
      <c r="R66" s="199"/>
      <c r="S66" s="199"/>
    </row>
    <row r="67" spans="1:19" ht="22.5">
      <c r="A67" s="194" t="s">
        <v>242</v>
      </c>
      <c r="B67" s="78" t="s">
        <v>180</v>
      </c>
      <c r="C67" s="41" t="s">
        <v>3478</v>
      </c>
      <c r="D67" s="70" t="s">
        <v>3476</v>
      </c>
      <c r="E67" s="93">
        <v>18.899999999999999</v>
      </c>
      <c r="F67" s="614"/>
      <c r="G67" s="452"/>
      <c r="H67" s="453"/>
      <c r="I67" s="439"/>
      <c r="J67" s="446"/>
      <c r="K67" s="81"/>
      <c r="L67" s="199"/>
      <c r="M67" s="199"/>
      <c r="N67" s="199"/>
      <c r="O67" s="199"/>
      <c r="P67" s="199"/>
      <c r="Q67" s="199"/>
      <c r="R67" s="199"/>
      <c r="S67" s="199"/>
    </row>
    <row r="68" spans="1:19" ht="22.5">
      <c r="A68" s="194" t="s">
        <v>243</v>
      </c>
      <c r="B68" s="78" t="s">
        <v>182</v>
      </c>
      <c r="C68" s="41" t="s">
        <v>3301</v>
      </c>
      <c r="D68" s="70" t="s">
        <v>57</v>
      </c>
      <c r="E68" s="93">
        <v>9</v>
      </c>
      <c r="F68" s="614"/>
      <c r="G68" s="452"/>
      <c r="H68" s="453"/>
      <c r="I68" s="439"/>
      <c r="J68" s="446"/>
      <c r="K68" s="81"/>
      <c r="L68" s="199"/>
      <c r="M68" s="199"/>
      <c r="N68" s="199"/>
      <c r="O68" s="199"/>
      <c r="P68" s="199"/>
      <c r="Q68" s="199"/>
      <c r="R68" s="199"/>
      <c r="S68" s="199"/>
    </row>
    <row r="69" spans="1:19" ht="22.5">
      <c r="A69" s="194"/>
      <c r="B69" s="78" t="s">
        <v>184</v>
      </c>
      <c r="C69" s="41" t="s">
        <v>3305</v>
      </c>
      <c r="D69" s="70" t="s">
        <v>330</v>
      </c>
      <c r="E69" s="93">
        <v>242.94</v>
      </c>
      <c r="F69" s="614"/>
      <c r="G69" s="452"/>
      <c r="H69" s="453"/>
      <c r="I69" s="439"/>
      <c r="J69" s="446"/>
      <c r="K69" s="81"/>
      <c r="L69" s="199"/>
      <c r="M69" s="199"/>
      <c r="N69" s="199"/>
      <c r="O69" s="199"/>
      <c r="P69" s="199"/>
      <c r="Q69" s="199"/>
      <c r="R69" s="199"/>
      <c r="S69" s="199"/>
    </row>
    <row r="70" spans="1:19" ht="12.75">
      <c r="A70" s="194"/>
      <c r="B70" s="78" t="s">
        <v>223</v>
      </c>
      <c r="C70" s="41" t="s">
        <v>3431</v>
      </c>
      <c r="D70" s="70" t="s">
        <v>330</v>
      </c>
      <c r="E70" s="93">
        <v>422.82</v>
      </c>
      <c r="F70" s="614"/>
      <c r="G70" s="452"/>
      <c r="H70" s="453"/>
      <c r="I70" s="441"/>
      <c r="J70" s="446"/>
      <c r="K70" s="81"/>
      <c r="L70" s="199"/>
      <c r="M70" s="199"/>
      <c r="N70" s="199"/>
      <c r="O70" s="199"/>
      <c r="P70" s="199"/>
      <c r="Q70" s="199"/>
      <c r="R70" s="199"/>
      <c r="S70" s="199"/>
    </row>
    <row r="71" spans="1:19" ht="12.75">
      <c r="A71" s="195" t="s">
        <v>244</v>
      </c>
      <c r="B71" s="458" t="s">
        <v>163</v>
      </c>
      <c r="C71" s="459" t="s">
        <v>245</v>
      </c>
      <c r="D71" s="460"/>
      <c r="E71" s="461"/>
      <c r="F71" s="461"/>
      <c r="G71" s="462"/>
      <c r="H71" s="502"/>
      <c r="I71" s="542"/>
      <c r="J71" s="543"/>
      <c r="K71" s="82"/>
      <c r="L71" s="49"/>
      <c r="M71" s="49"/>
      <c r="N71" s="49"/>
      <c r="O71" s="49"/>
      <c r="P71" s="49"/>
      <c r="Q71" s="49"/>
      <c r="R71" s="49"/>
      <c r="S71" s="49"/>
    </row>
    <row r="72" spans="1:19" ht="12.75">
      <c r="A72" s="194" t="s">
        <v>246</v>
      </c>
      <c r="B72" s="127" t="s">
        <v>166</v>
      </c>
      <c r="C72" s="128" t="s">
        <v>167</v>
      </c>
      <c r="D72" s="862"/>
      <c r="E72" s="863"/>
      <c r="F72" s="863"/>
      <c r="G72" s="863"/>
      <c r="H72" s="864"/>
      <c r="I72" s="439"/>
      <c r="J72" s="440"/>
      <c r="K72" s="80"/>
      <c r="L72" s="198"/>
      <c r="M72" s="198"/>
      <c r="N72" s="198"/>
      <c r="O72" s="198"/>
      <c r="P72" s="198"/>
      <c r="Q72" s="198"/>
      <c r="R72" s="198"/>
      <c r="S72" s="198"/>
    </row>
    <row r="73" spans="1:19" ht="22.5">
      <c r="A73" s="194" t="s">
        <v>247</v>
      </c>
      <c r="B73" s="78" t="s">
        <v>178</v>
      </c>
      <c r="C73" s="41" t="s">
        <v>3282</v>
      </c>
      <c r="D73" s="70" t="s">
        <v>57</v>
      </c>
      <c r="E73" s="93">
        <v>5</v>
      </c>
      <c r="F73" s="614"/>
      <c r="G73" s="452"/>
      <c r="H73" s="453"/>
      <c r="I73" s="439"/>
      <c r="J73" s="446"/>
      <c r="K73" s="81"/>
      <c r="L73" s="199"/>
      <c r="M73" s="199"/>
      <c r="N73" s="199"/>
      <c r="O73" s="199"/>
      <c r="P73" s="199"/>
      <c r="Q73" s="199"/>
      <c r="R73" s="199"/>
      <c r="S73" s="199"/>
    </row>
    <row r="74" spans="1:19" ht="22.5">
      <c r="A74" s="194" t="s">
        <v>248</v>
      </c>
      <c r="B74" s="78" t="s">
        <v>180</v>
      </c>
      <c r="C74" s="41" t="s">
        <v>3478</v>
      </c>
      <c r="D74" s="70" t="s">
        <v>3476</v>
      </c>
      <c r="E74" s="93">
        <v>14</v>
      </c>
      <c r="F74" s="614"/>
      <c r="G74" s="452"/>
      <c r="H74" s="453"/>
      <c r="I74" s="439"/>
      <c r="J74" s="446"/>
      <c r="K74" s="81"/>
      <c r="L74" s="199"/>
      <c r="M74" s="199"/>
      <c r="N74" s="199"/>
      <c r="O74" s="199"/>
      <c r="P74" s="199"/>
      <c r="Q74" s="199"/>
      <c r="R74" s="199"/>
      <c r="S74" s="199"/>
    </row>
    <row r="75" spans="1:19" ht="22.5">
      <c r="A75" s="194" t="s">
        <v>249</v>
      </c>
      <c r="B75" s="78" t="s">
        <v>182</v>
      </c>
      <c r="C75" s="41" t="s">
        <v>3301</v>
      </c>
      <c r="D75" s="70" t="s">
        <v>57</v>
      </c>
      <c r="E75" s="93">
        <v>5</v>
      </c>
      <c r="F75" s="614"/>
      <c r="G75" s="452"/>
      <c r="H75" s="453"/>
      <c r="I75" s="441"/>
      <c r="J75" s="446"/>
      <c r="K75" s="81"/>
      <c r="L75" s="199"/>
      <c r="M75" s="199"/>
      <c r="N75" s="199"/>
      <c r="O75" s="199"/>
      <c r="P75" s="199"/>
      <c r="Q75" s="199"/>
      <c r="R75" s="199"/>
      <c r="S75" s="199"/>
    </row>
    <row r="76" spans="1:19" ht="22.5">
      <c r="A76" s="194"/>
      <c r="B76" s="78" t="s">
        <v>184</v>
      </c>
      <c r="C76" s="41" t="s">
        <v>3305</v>
      </c>
      <c r="D76" s="70" t="s">
        <v>330</v>
      </c>
      <c r="E76" s="93">
        <v>202.44</v>
      </c>
      <c r="F76" s="614"/>
      <c r="G76" s="452"/>
      <c r="H76" s="453"/>
      <c r="I76" s="441"/>
      <c r="J76" s="446"/>
      <c r="K76" s="81"/>
      <c r="L76" s="199"/>
      <c r="M76" s="199"/>
      <c r="N76" s="199"/>
      <c r="O76" s="199"/>
      <c r="P76" s="199"/>
      <c r="Q76" s="199"/>
      <c r="R76" s="199"/>
      <c r="S76" s="199"/>
    </row>
    <row r="77" spans="1:19" ht="12.75">
      <c r="A77" s="194"/>
      <c r="B77" s="78" t="s">
        <v>223</v>
      </c>
      <c r="C77" s="41" t="s">
        <v>3431</v>
      </c>
      <c r="D77" s="70" t="s">
        <v>330</v>
      </c>
      <c r="E77" s="93">
        <v>352.35</v>
      </c>
      <c r="F77" s="614"/>
      <c r="G77" s="452"/>
      <c r="H77" s="453"/>
      <c r="I77" s="441"/>
      <c r="J77" s="446"/>
      <c r="K77" s="81"/>
      <c r="L77" s="199"/>
      <c r="M77" s="199"/>
      <c r="N77" s="199"/>
      <c r="O77" s="199"/>
      <c r="P77" s="199"/>
      <c r="Q77" s="199"/>
      <c r="R77" s="199"/>
      <c r="S77" s="199"/>
    </row>
    <row r="78" spans="1:19" ht="12.75">
      <c r="A78" s="195" t="s">
        <v>250</v>
      </c>
      <c r="B78" s="458" t="s">
        <v>163</v>
      </c>
      <c r="C78" s="459" t="s">
        <v>251</v>
      </c>
      <c r="D78" s="460"/>
      <c r="E78" s="461"/>
      <c r="F78" s="461"/>
      <c r="G78" s="462"/>
      <c r="H78" s="502"/>
      <c r="I78" s="542"/>
      <c r="J78" s="543"/>
      <c r="K78" s="82"/>
      <c r="L78" s="49"/>
      <c r="M78" s="49"/>
      <c r="N78" s="49"/>
      <c r="O78" s="49"/>
      <c r="P78" s="49"/>
      <c r="Q78" s="49"/>
      <c r="R78" s="49"/>
      <c r="S78" s="49"/>
    </row>
    <row r="79" spans="1:19" ht="12.75">
      <c r="A79" s="194" t="s">
        <v>252</v>
      </c>
      <c r="B79" s="127" t="s">
        <v>166</v>
      </c>
      <c r="C79" s="128" t="s">
        <v>167</v>
      </c>
      <c r="D79" s="862"/>
      <c r="E79" s="863"/>
      <c r="F79" s="863"/>
      <c r="G79" s="863"/>
      <c r="H79" s="864"/>
      <c r="I79" s="439"/>
      <c r="J79" s="440"/>
      <c r="K79" s="80"/>
      <c r="L79" s="198"/>
      <c r="M79" s="198"/>
      <c r="N79" s="198"/>
      <c r="O79" s="198"/>
      <c r="P79" s="198"/>
      <c r="Q79" s="198"/>
      <c r="R79" s="198"/>
      <c r="S79" s="198"/>
    </row>
    <row r="80" spans="1:19" ht="12.75">
      <c r="A80" s="194" t="s">
        <v>253</v>
      </c>
      <c r="B80" s="78" t="s">
        <v>178</v>
      </c>
      <c r="C80" s="357" t="s">
        <v>3431</v>
      </c>
      <c r="D80" s="358" t="s">
        <v>330</v>
      </c>
      <c r="E80" s="93">
        <v>39.22</v>
      </c>
      <c r="F80" s="614"/>
      <c r="G80" s="452"/>
      <c r="H80" s="453"/>
      <c r="I80" s="441"/>
      <c r="J80" s="446"/>
      <c r="K80" s="81"/>
      <c r="L80" s="199"/>
      <c r="M80" s="199"/>
      <c r="N80" s="199"/>
      <c r="O80" s="199"/>
      <c r="P80" s="199"/>
      <c r="Q80" s="199"/>
      <c r="R80" s="199"/>
      <c r="S80" s="199"/>
    </row>
    <row r="81" spans="1:19" ht="12.75">
      <c r="A81" s="195" t="s">
        <v>254</v>
      </c>
      <c r="B81" s="458" t="s">
        <v>163</v>
      </c>
      <c r="C81" s="459" t="s">
        <v>255</v>
      </c>
      <c r="D81" s="460"/>
      <c r="E81" s="461"/>
      <c r="F81" s="461"/>
      <c r="G81" s="462"/>
      <c r="H81" s="502"/>
      <c r="I81" s="542"/>
      <c r="J81" s="543"/>
      <c r="K81" s="82"/>
      <c r="L81" s="49"/>
      <c r="M81" s="49"/>
      <c r="N81" s="49"/>
      <c r="O81" s="49"/>
      <c r="P81" s="49"/>
      <c r="Q81" s="49"/>
      <c r="R81" s="49"/>
      <c r="S81" s="49"/>
    </row>
    <row r="82" spans="1:19" ht="12.75">
      <c r="A82" s="194" t="s">
        <v>256</v>
      </c>
      <c r="B82" s="127" t="s">
        <v>166</v>
      </c>
      <c r="C82" s="128" t="s">
        <v>167</v>
      </c>
      <c r="D82" s="862"/>
      <c r="E82" s="863"/>
      <c r="F82" s="863"/>
      <c r="G82" s="863"/>
      <c r="H82" s="864"/>
      <c r="I82" s="439"/>
      <c r="J82" s="440"/>
      <c r="K82" s="80"/>
      <c r="L82" s="198"/>
      <c r="M82" s="198"/>
      <c r="N82" s="198"/>
      <c r="O82" s="198"/>
      <c r="P82" s="198"/>
      <c r="Q82" s="198"/>
      <c r="R82" s="198"/>
      <c r="S82" s="198"/>
    </row>
    <row r="83" spans="1:19" ht="12.75">
      <c r="A83" s="194" t="s">
        <v>257</v>
      </c>
      <c r="B83" s="78" t="s">
        <v>178</v>
      </c>
      <c r="C83" s="357" t="s">
        <v>3431</v>
      </c>
      <c r="D83" s="358" t="s">
        <v>330</v>
      </c>
      <c r="E83" s="93">
        <v>59.72</v>
      </c>
      <c r="F83" s="614"/>
      <c r="G83" s="452"/>
      <c r="H83" s="453"/>
      <c r="I83" s="441"/>
      <c r="J83" s="446"/>
      <c r="K83" s="81"/>
      <c r="L83" s="199"/>
      <c r="M83" s="199"/>
      <c r="N83" s="199"/>
      <c r="O83" s="199"/>
      <c r="P83" s="199"/>
      <c r="Q83" s="199"/>
      <c r="R83" s="199"/>
      <c r="S83" s="199"/>
    </row>
    <row r="84" spans="1:19" ht="12.75">
      <c r="A84" s="195" t="s">
        <v>258</v>
      </c>
      <c r="B84" s="458" t="s">
        <v>163</v>
      </c>
      <c r="C84" s="459" t="s">
        <v>259</v>
      </c>
      <c r="D84" s="460"/>
      <c r="E84" s="461"/>
      <c r="F84" s="461"/>
      <c r="G84" s="462"/>
      <c r="H84" s="502"/>
      <c r="I84" s="542"/>
      <c r="J84" s="543"/>
      <c r="K84" s="82"/>
      <c r="L84" s="49"/>
      <c r="M84" s="49"/>
      <c r="N84" s="49"/>
      <c r="O84" s="49"/>
      <c r="P84" s="49"/>
      <c r="Q84" s="49"/>
      <c r="R84" s="49"/>
      <c r="S84" s="49"/>
    </row>
    <row r="85" spans="1:19" ht="12.75">
      <c r="A85" s="194" t="s">
        <v>260</v>
      </c>
      <c r="B85" s="127" t="s">
        <v>166</v>
      </c>
      <c r="C85" s="128" t="s">
        <v>167</v>
      </c>
      <c r="D85" s="862"/>
      <c r="E85" s="863"/>
      <c r="F85" s="863"/>
      <c r="G85" s="863"/>
      <c r="H85" s="864"/>
      <c r="I85" s="439"/>
      <c r="J85" s="440"/>
      <c r="K85" s="80"/>
      <c r="L85" s="198"/>
      <c r="M85" s="198"/>
      <c r="N85" s="198"/>
      <c r="O85" s="198"/>
      <c r="P85" s="198"/>
      <c r="Q85" s="198"/>
      <c r="R85" s="198"/>
      <c r="S85" s="198"/>
    </row>
    <row r="86" spans="1:19" ht="22.5">
      <c r="A86" s="194" t="s">
        <v>261</v>
      </c>
      <c r="B86" s="78" t="s">
        <v>178</v>
      </c>
      <c r="C86" s="41" t="s">
        <v>3282</v>
      </c>
      <c r="D86" s="70" t="s">
        <v>57</v>
      </c>
      <c r="E86" s="94">
        <v>1</v>
      </c>
      <c r="F86" s="614"/>
      <c r="G86" s="452"/>
      <c r="H86" s="453"/>
      <c r="I86" s="439"/>
      <c r="J86" s="440"/>
      <c r="K86" s="80"/>
      <c r="L86" s="198"/>
      <c r="M86" s="198"/>
      <c r="N86" s="198"/>
      <c r="O86" s="198"/>
      <c r="P86" s="198"/>
      <c r="Q86" s="198"/>
      <c r="R86" s="198"/>
      <c r="S86" s="198"/>
    </row>
    <row r="87" spans="1:19" ht="22.5">
      <c r="A87" s="194" t="s">
        <v>262</v>
      </c>
      <c r="B87" s="78" t="s">
        <v>180</v>
      </c>
      <c r="C87" s="41" t="s">
        <v>3478</v>
      </c>
      <c r="D87" s="70" t="s">
        <v>3476</v>
      </c>
      <c r="E87" s="94">
        <v>2.1</v>
      </c>
      <c r="F87" s="614"/>
      <c r="G87" s="452"/>
      <c r="H87" s="453"/>
      <c r="I87" s="439"/>
      <c r="J87" s="440"/>
      <c r="K87" s="80"/>
      <c r="L87" s="198"/>
      <c r="M87" s="198"/>
      <c r="N87" s="198"/>
      <c r="O87" s="198"/>
      <c r="P87" s="198"/>
      <c r="Q87" s="198"/>
      <c r="R87" s="198"/>
      <c r="S87" s="198"/>
    </row>
    <row r="88" spans="1:19" ht="22.5">
      <c r="A88" s="194" t="s">
        <v>263</v>
      </c>
      <c r="B88" s="78" t="s">
        <v>182</v>
      </c>
      <c r="C88" s="41" t="s">
        <v>3299</v>
      </c>
      <c r="D88" s="70" t="s">
        <v>57</v>
      </c>
      <c r="E88" s="94">
        <v>1</v>
      </c>
      <c r="F88" s="614"/>
      <c r="G88" s="452"/>
      <c r="H88" s="453"/>
      <c r="I88" s="439"/>
      <c r="J88" s="440"/>
      <c r="K88" s="81"/>
      <c r="L88" s="199"/>
      <c r="M88" s="199"/>
      <c r="N88" s="199"/>
      <c r="O88" s="199"/>
      <c r="P88" s="199"/>
      <c r="Q88" s="199"/>
      <c r="R88" s="199"/>
      <c r="S88" s="199"/>
    </row>
    <row r="89" spans="1:19" ht="22.5">
      <c r="A89" s="194"/>
      <c r="B89" s="78" t="s">
        <v>184</v>
      </c>
      <c r="C89" s="41" t="s">
        <v>3305</v>
      </c>
      <c r="D89" s="70" t="s">
        <v>330</v>
      </c>
      <c r="E89" s="94">
        <v>34.58</v>
      </c>
      <c r="F89" s="614"/>
      <c r="G89" s="452"/>
      <c r="H89" s="453"/>
      <c r="I89" s="439"/>
      <c r="J89" s="440"/>
      <c r="K89" s="81"/>
      <c r="L89" s="199"/>
      <c r="M89" s="199"/>
      <c r="N89" s="199"/>
      <c r="O89" s="199"/>
      <c r="P89" s="199"/>
      <c r="Q89" s="199"/>
      <c r="R89" s="199"/>
      <c r="S89" s="199"/>
    </row>
    <row r="90" spans="1:19" ht="12.75">
      <c r="A90" s="194"/>
      <c r="B90" s="78" t="s">
        <v>223</v>
      </c>
      <c r="C90" s="41" t="s">
        <v>3431</v>
      </c>
      <c r="D90" s="70" t="s">
        <v>330</v>
      </c>
      <c r="E90" s="93">
        <v>60.2</v>
      </c>
      <c r="F90" s="614"/>
      <c r="G90" s="452"/>
      <c r="H90" s="453"/>
      <c r="I90" s="441"/>
      <c r="J90" s="446"/>
      <c r="K90" s="81"/>
      <c r="L90" s="199"/>
      <c r="M90" s="199"/>
      <c r="N90" s="199"/>
      <c r="O90" s="199"/>
      <c r="P90" s="199"/>
      <c r="Q90" s="199"/>
      <c r="R90" s="199"/>
      <c r="S90" s="199"/>
    </row>
    <row r="91" spans="1:19" ht="12.75">
      <c r="A91" s="195" t="s">
        <v>264</v>
      </c>
      <c r="B91" s="458" t="s">
        <v>163</v>
      </c>
      <c r="C91" s="459" t="s">
        <v>265</v>
      </c>
      <c r="D91" s="460"/>
      <c r="E91" s="461"/>
      <c r="F91" s="461"/>
      <c r="G91" s="462"/>
      <c r="H91" s="502"/>
      <c r="I91" s="542"/>
      <c r="J91" s="543"/>
      <c r="K91" s="82"/>
      <c r="L91" s="49"/>
      <c r="M91" s="49"/>
      <c r="N91" s="49"/>
      <c r="O91" s="49"/>
      <c r="P91" s="49"/>
      <c r="Q91" s="49"/>
      <c r="R91" s="49"/>
      <c r="S91" s="49"/>
    </row>
    <row r="92" spans="1:19" ht="12.75">
      <c r="A92" s="194" t="s">
        <v>266</v>
      </c>
      <c r="B92" s="127" t="s">
        <v>166</v>
      </c>
      <c r="C92" s="128" t="s">
        <v>167</v>
      </c>
      <c r="D92" s="862"/>
      <c r="E92" s="863"/>
      <c r="F92" s="863"/>
      <c r="G92" s="863"/>
      <c r="H92" s="864"/>
      <c r="I92" s="439"/>
      <c r="J92" s="440"/>
      <c r="K92" s="80"/>
      <c r="L92" s="198"/>
      <c r="M92" s="198"/>
      <c r="N92" s="198"/>
      <c r="O92" s="198"/>
      <c r="P92" s="198"/>
      <c r="Q92" s="198"/>
      <c r="R92" s="198"/>
      <c r="S92" s="198"/>
    </row>
    <row r="93" spans="1:19" ht="12.75">
      <c r="A93" s="194" t="s">
        <v>267</v>
      </c>
      <c r="B93" s="78" t="s">
        <v>178</v>
      </c>
      <c r="C93" s="357" t="s">
        <v>3431</v>
      </c>
      <c r="D93" s="358" t="s">
        <v>330</v>
      </c>
      <c r="E93" s="93">
        <v>208.6</v>
      </c>
      <c r="F93" s="614"/>
      <c r="G93" s="452"/>
      <c r="H93" s="453"/>
      <c r="I93" s="441"/>
      <c r="J93" s="446"/>
      <c r="K93" s="81"/>
      <c r="L93" s="199"/>
      <c r="M93" s="199"/>
      <c r="N93" s="199"/>
      <c r="O93" s="199"/>
      <c r="P93" s="199"/>
      <c r="Q93" s="199"/>
      <c r="R93" s="199"/>
      <c r="S93" s="199"/>
    </row>
    <row r="94" spans="1:19" ht="12.75">
      <c r="A94" s="195" t="s">
        <v>268</v>
      </c>
      <c r="B94" s="458" t="s">
        <v>163</v>
      </c>
      <c r="C94" s="459" t="s">
        <v>269</v>
      </c>
      <c r="D94" s="460"/>
      <c r="E94" s="461"/>
      <c r="F94" s="461"/>
      <c r="G94" s="462"/>
      <c r="H94" s="502"/>
      <c r="I94" s="542"/>
      <c r="J94" s="543"/>
      <c r="K94" s="82"/>
      <c r="L94" s="49"/>
      <c r="M94" s="49"/>
      <c r="N94" s="49"/>
      <c r="O94" s="49"/>
      <c r="P94" s="49"/>
      <c r="Q94" s="49"/>
      <c r="R94" s="49"/>
      <c r="S94" s="49"/>
    </row>
    <row r="95" spans="1:19" ht="12.75">
      <c r="A95" s="194" t="s">
        <v>270</v>
      </c>
      <c r="B95" s="127" t="s">
        <v>166</v>
      </c>
      <c r="C95" s="128" t="s">
        <v>167</v>
      </c>
      <c r="D95" s="862"/>
      <c r="E95" s="863"/>
      <c r="F95" s="863"/>
      <c r="G95" s="863"/>
      <c r="H95" s="864"/>
      <c r="I95" s="439"/>
      <c r="J95" s="440"/>
      <c r="K95" s="80"/>
      <c r="L95" s="198"/>
      <c r="M95" s="198"/>
      <c r="N95" s="198"/>
      <c r="O95" s="198"/>
      <c r="P95" s="198"/>
      <c r="Q95" s="198"/>
      <c r="R95" s="198"/>
      <c r="S95" s="198"/>
    </row>
    <row r="96" spans="1:19" ht="12.75">
      <c r="A96" s="194" t="s">
        <v>271</v>
      </c>
      <c r="B96" s="78" t="s">
        <v>178</v>
      </c>
      <c r="C96" s="357" t="s">
        <v>3431</v>
      </c>
      <c r="D96" s="358" t="s">
        <v>330</v>
      </c>
      <c r="E96" s="93">
        <v>82.03</v>
      </c>
      <c r="F96" s="614"/>
      <c r="G96" s="452"/>
      <c r="H96" s="453"/>
      <c r="I96" s="441"/>
      <c r="J96" s="446"/>
      <c r="K96" s="81"/>
      <c r="L96" s="199"/>
      <c r="M96" s="199"/>
      <c r="N96" s="199"/>
      <c r="O96" s="199"/>
      <c r="P96" s="199"/>
      <c r="Q96" s="199"/>
      <c r="R96" s="199"/>
      <c r="S96" s="199"/>
    </row>
    <row r="97" spans="1:19" ht="12.75">
      <c r="A97" s="195" t="s">
        <v>272</v>
      </c>
      <c r="B97" s="458" t="s">
        <v>163</v>
      </c>
      <c r="C97" s="459" t="s">
        <v>273</v>
      </c>
      <c r="D97" s="460"/>
      <c r="E97" s="461"/>
      <c r="F97" s="461"/>
      <c r="G97" s="462"/>
      <c r="H97" s="502"/>
      <c r="I97" s="542"/>
      <c r="J97" s="543"/>
      <c r="K97" s="82"/>
      <c r="L97" s="49"/>
      <c r="M97" s="49"/>
      <c r="N97" s="49"/>
      <c r="O97" s="49"/>
      <c r="P97" s="49"/>
      <c r="Q97" s="49"/>
      <c r="R97" s="49"/>
      <c r="S97" s="49"/>
    </row>
    <row r="98" spans="1:19" ht="12.75">
      <c r="A98" s="194" t="s">
        <v>274</v>
      </c>
      <c r="B98" s="127" t="s">
        <v>166</v>
      </c>
      <c r="C98" s="128" t="s">
        <v>167</v>
      </c>
      <c r="D98" s="862"/>
      <c r="E98" s="863"/>
      <c r="F98" s="863"/>
      <c r="G98" s="863"/>
      <c r="H98" s="864"/>
      <c r="I98" s="439"/>
      <c r="J98" s="440"/>
      <c r="K98" s="80"/>
      <c r="L98" s="198"/>
      <c r="M98" s="198"/>
      <c r="N98" s="198"/>
      <c r="O98" s="198"/>
      <c r="P98" s="198"/>
      <c r="Q98" s="198"/>
      <c r="R98" s="198"/>
      <c r="S98" s="198"/>
    </row>
    <row r="99" spans="1:19" ht="12.75">
      <c r="A99" s="194" t="s">
        <v>275</v>
      </c>
      <c r="B99" s="78" t="s">
        <v>178</v>
      </c>
      <c r="C99" s="357" t="s">
        <v>3431</v>
      </c>
      <c r="D99" s="358" t="s">
        <v>330</v>
      </c>
      <c r="E99" s="93">
        <v>75.69</v>
      </c>
      <c r="F99" s="614"/>
      <c r="G99" s="452"/>
      <c r="H99" s="453"/>
      <c r="I99" s="441"/>
      <c r="J99" s="446"/>
      <c r="K99" s="81"/>
      <c r="L99" s="199"/>
      <c r="M99" s="199"/>
      <c r="N99" s="199"/>
      <c r="O99" s="199"/>
      <c r="P99" s="199"/>
      <c r="Q99" s="199"/>
      <c r="R99" s="199"/>
      <c r="S99" s="199"/>
    </row>
    <row r="100" spans="1:19" ht="12.75">
      <c r="A100" s="195" t="s">
        <v>276</v>
      </c>
      <c r="B100" s="458" t="s">
        <v>163</v>
      </c>
      <c r="C100" s="459" t="s">
        <v>277</v>
      </c>
      <c r="D100" s="460"/>
      <c r="E100" s="461"/>
      <c r="F100" s="461"/>
      <c r="G100" s="462"/>
      <c r="H100" s="502"/>
      <c r="I100" s="542"/>
      <c r="J100" s="543"/>
      <c r="K100" s="82"/>
      <c r="L100" s="49"/>
      <c r="M100" s="49"/>
      <c r="N100" s="49"/>
      <c r="O100" s="49"/>
      <c r="P100" s="49"/>
      <c r="Q100" s="49"/>
      <c r="R100" s="49"/>
      <c r="S100" s="49"/>
    </row>
    <row r="101" spans="1:19" ht="12.75">
      <c r="A101" s="194" t="s">
        <v>278</v>
      </c>
      <c r="B101" s="127" t="s">
        <v>166</v>
      </c>
      <c r="C101" s="128" t="s">
        <v>167</v>
      </c>
      <c r="D101" s="862"/>
      <c r="E101" s="863"/>
      <c r="F101" s="863"/>
      <c r="G101" s="863"/>
      <c r="H101" s="864"/>
      <c r="I101" s="439"/>
      <c r="J101" s="440"/>
      <c r="K101" s="80"/>
      <c r="L101" s="198"/>
      <c r="M101" s="198"/>
      <c r="N101" s="198"/>
      <c r="O101" s="198"/>
      <c r="P101" s="198"/>
      <c r="Q101" s="198"/>
      <c r="R101" s="198"/>
      <c r="S101" s="198"/>
    </row>
    <row r="102" spans="1:19" ht="22.5">
      <c r="A102" s="194" t="s">
        <v>279</v>
      </c>
      <c r="B102" s="78" t="s">
        <v>178</v>
      </c>
      <c r="C102" s="41" t="s">
        <v>3282</v>
      </c>
      <c r="D102" s="70" t="s">
        <v>57</v>
      </c>
      <c r="E102" s="94">
        <v>7</v>
      </c>
      <c r="F102" s="614"/>
      <c r="G102" s="452"/>
      <c r="H102" s="453"/>
      <c r="I102" s="439"/>
      <c r="J102" s="440"/>
      <c r="K102" s="80"/>
      <c r="L102" s="198"/>
      <c r="M102" s="198"/>
      <c r="N102" s="198"/>
      <c r="O102" s="198"/>
      <c r="P102" s="198"/>
      <c r="Q102" s="198"/>
      <c r="R102" s="198"/>
      <c r="S102" s="198"/>
    </row>
    <row r="103" spans="1:19" ht="22.5">
      <c r="A103" s="194" t="s">
        <v>280</v>
      </c>
      <c r="B103" s="78" t="s">
        <v>180</v>
      </c>
      <c r="C103" s="41" t="s">
        <v>3478</v>
      </c>
      <c r="D103" s="70" t="s">
        <v>3476</v>
      </c>
      <c r="E103" s="94">
        <v>17.762499999999999</v>
      </c>
      <c r="F103" s="614"/>
      <c r="G103" s="452"/>
      <c r="H103" s="453"/>
      <c r="I103" s="439"/>
      <c r="J103" s="440"/>
      <c r="K103" s="80"/>
      <c r="L103" s="198"/>
      <c r="M103" s="198"/>
      <c r="N103" s="198"/>
      <c r="O103" s="198"/>
      <c r="P103" s="198"/>
      <c r="Q103" s="198"/>
      <c r="R103" s="198"/>
      <c r="S103" s="198"/>
    </row>
    <row r="104" spans="1:19" ht="22.5">
      <c r="A104" s="194" t="s">
        <v>281</v>
      </c>
      <c r="B104" s="78" t="s">
        <v>182</v>
      </c>
      <c r="C104" s="41" t="s">
        <v>3298</v>
      </c>
      <c r="D104" s="70" t="s">
        <v>57</v>
      </c>
      <c r="E104" s="94">
        <v>7</v>
      </c>
      <c r="F104" s="614"/>
      <c r="G104" s="452"/>
      <c r="H104" s="453"/>
      <c r="I104" s="439"/>
      <c r="J104" s="440"/>
      <c r="K104" s="80"/>
      <c r="L104" s="198"/>
      <c r="M104" s="198"/>
      <c r="N104" s="198"/>
      <c r="O104" s="198"/>
      <c r="P104" s="198"/>
      <c r="Q104" s="198"/>
      <c r="R104" s="198"/>
      <c r="S104" s="198"/>
    </row>
    <row r="105" spans="1:19" ht="22.5">
      <c r="A105" s="194" t="s">
        <v>282</v>
      </c>
      <c r="B105" s="78" t="s">
        <v>184</v>
      </c>
      <c r="C105" s="41" t="s">
        <v>3301</v>
      </c>
      <c r="D105" s="70" t="s">
        <v>57</v>
      </c>
      <c r="E105" s="94">
        <v>3</v>
      </c>
      <c r="F105" s="614"/>
      <c r="G105" s="452"/>
      <c r="H105" s="453"/>
      <c r="I105" s="439"/>
      <c r="J105" s="440"/>
      <c r="K105" s="81"/>
      <c r="L105" s="199"/>
      <c r="M105" s="199"/>
      <c r="N105" s="199"/>
      <c r="O105" s="199"/>
      <c r="P105" s="199"/>
      <c r="Q105" s="199"/>
      <c r="R105" s="199"/>
      <c r="S105" s="199"/>
    </row>
    <row r="106" spans="1:19" ht="22.5">
      <c r="A106" s="194"/>
      <c r="B106" s="78" t="s">
        <v>223</v>
      </c>
      <c r="C106" s="41" t="s">
        <v>3305</v>
      </c>
      <c r="D106" s="70" t="s">
        <v>330</v>
      </c>
      <c r="E106" s="94">
        <v>202.44</v>
      </c>
      <c r="F106" s="614"/>
      <c r="G106" s="452"/>
      <c r="H106" s="453"/>
      <c r="I106" s="439"/>
      <c r="J106" s="440"/>
      <c r="K106" s="81"/>
      <c r="L106" s="199"/>
      <c r="M106" s="199"/>
      <c r="N106" s="199"/>
      <c r="O106" s="199"/>
      <c r="P106" s="199"/>
      <c r="Q106" s="199"/>
      <c r="R106" s="199"/>
      <c r="S106" s="199"/>
    </row>
    <row r="107" spans="1:19" ht="12.75">
      <c r="A107" s="194"/>
      <c r="B107" s="78" t="s">
        <v>3518</v>
      </c>
      <c r="C107" s="41" t="s">
        <v>3431</v>
      </c>
      <c r="D107" s="70" t="s">
        <v>330</v>
      </c>
      <c r="E107" s="93">
        <v>169.39</v>
      </c>
      <c r="F107" s="614"/>
      <c r="G107" s="452"/>
      <c r="H107" s="453"/>
      <c r="I107" s="441"/>
      <c r="J107" s="446"/>
      <c r="K107" s="81"/>
      <c r="L107" s="199"/>
      <c r="M107" s="199"/>
      <c r="N107" s="199"/>
      <c r="O107" s="199"/>
      <c r="P107" s="199"/>
      <c r="Q107" s="199"/>
      <c r="R107" s="199"/>
      <c r="S107" s="199"/>
    </row>
    <row r="108" spans="1:19" ht="12.75">
      <c r="A108" s="195" t="s">
        <v>283</v>
      </c>
      <c r="B108" s="458" t="s">
        <v>163</v>
      </c>
      <c r="C108" s="459" t="s">
        <v>284</v>
      </c>
      <c r="D108" s="460"/>
      <c r="E108" s="461"/>
      <c r="F108" s="461"/>
      <c r="G108" s="462"/>
      <c r="H108" s="502"/>
      <c r="I108" s="542"/>
      <c r="J108" s="543"/>
      <c r="K108" s="82"/>
      <c r="L108" s="49"/>
      <c r="M108" s="49"/>
      <c r="N108" s="49"/>
      <c r="O108" s="49"/>
      <c r="P108" s="49"/>
      <c r="Q108" s="49"/>
      <c r="R108" s="49"/>
      <c r="S108" s="49"/>
    </row>
    <row r="109" spans="1:19" ht="12.75">
      <c r="A109" s="194" t="s">
        <v>285</v>
      </c>
      <c r="B109" s="127" t="s">
        <v>166</v>
      </c>
      <c r="C109" s="128" t="s">
        <v>167</v>
      </c>
      <c r="D109" s="862"/>
      <c r="E109" s="863"/>
      <c r="F109" s="863"/>
      <c r="G109" s="863"/>
      <c r="H109" s="864"/>
      <c r="I109" s="439"/>
      <c r="J109" s="440"/>
      <c r="K109" s="80"/>
      <c r="L109" s="198"/>
      <c r="M109" s="198"/>
      <c r="N109" s="198"/>
      <c r="O109" s="198"/>
      <c r="P109" s="198"/>
      <c r="Q109" s="198"/>
      <c r="R109" s="198"/>
      <c r="S109" s="198"/>
    </row>
    <row r="110" spans="1:19" ht="22.5">
      <c r="A110" s="194" t="s">
        <v>286</v>
      </c>
      <c r="B110" s="78" t="s">
        <v>178</v>
      </c>
      <c r="C110" s="357" t="s">
        <v>3296</v>
      </c>
      <c r="D110" s="358" t="s">
        <v>57</v>
      </c>
      <c r="E110" s="93">
        <v>2</v>
      </c>
      <c r="F110" s="614"/>
      <c r="G110" s="452"/>
      <c r="H110" s="453"/>
      <c r="I110" s="439"/>
      <c r="J110" s="440"/>
      <c r="K110" s="80"/>
      <c r="L110" s="198"/>
      <c r="M110" s="198"/>
      <c r="N110" s="198"/>
      <c r="O110" s="198"/>
      <c r="P110" s="198"/>
      <c r="Q110" s="198"/>
      <c r="R110" s="198"/>
      <c r="S110" s="198"/>
    </row>
    <row r="111" spans="1:19" ht="22.5">
      <c r="A111" s="194" t="s">
        <v>287</v>
      </c>
      <c r="B111" s="78" t="s">
        <v>180</v>
      </c>
      <c r="C111" s="357" t="s">
        <v>3304</v>
      </c>
      <c r="D111" s="358" t="s">
        <v>330</v>
      </c>
      <c r="E111" s="93">
        <v>51.52</v>
      </c>
      <c r="F111" s="614"/>
      <c r="G111" s="452"/>
      <c r="H111" s="453"/>
      <c r="I111" s="439"/>
      <c r="J111" s="440"/>
      <c r="K111" s="80"/>
      <c r="L111" s="198"/>
      <c r="M111" s="198"/>
      <c r="N111" s="198"/>
      <c r="O111" s="198"/>
      <c r="P111" s="198"/>
      <c r="Q111" s="198"/>
      <c r="R111" s="198"/>
      <c r="S111" s="198"/>
    </row>
    <row r="112" spans="1:19" ht="12.75">
      <c r="A112" s="194" t="s">
        <v>288</v>
      </c>
      <c r="B112" s="78" t="s">
        <v>182</v>
      </c>
      <c r="C112" s="357" t="s">
        <v>3431</v>
      </c>
      <c r="D112" s="358" t="s">
        <v>330</v>
      </c>
      <c r="E112" s="93">
        <v>88.3</v>
      </c>
      <c r="F112" s="614"/>
      <c r="G112" s="452"/>
      <c r="H112" s="453"/>
      <c r="I112" s="441"/>
      <c r="J112" s="446"/>
      <c r="K112" s="81"/>
      <c r="L112" s="199"/>
      <c r="M112" s="199"/>
      <c r="N112" s="199"/>
      <c r="O112" s="199"/>
      <c r="P112" s="199"/>
      <c r="Q112" s="199"/>
      <c r="R112" s="199"/>
      <c r="S112" s="199"/>
    </row>
    <row r="113" spans="1:19" ht="12.75">
      <c r="A113" s="195" t="s">
        <v>289</v>
      </c>
      <c r="B113" s="458" t="s">
        <v>163</v>
      </c>
      <c r="C113" s="459" t="s">
        <v>290</v>
      </c>
      <c r="D113" s="460"/>
      <c r="E113" s="461"/>
      <c r="F113" s="461"/>
      <c r="G113" s="462"/>
      <c r="H113" s="502"/>
      <c r="I113" s="542"/>
      <c r="J113" s="543"/>
      <c r="K113" s="82"/>
      <c r="L113" s="49"/>
      <c r="M113" s="49"/>
      <c r="N113" s="49"/>
      <c r="O113" s="49"/>
      <c r="P113" s="49"/>
      <c r="Q113" s="49"/>
      <c r="R113" s="49"/>
      <c r="S113" s="49"/>
    </row>
    <row r="114" spans="1:19" ht="12.75">
      <c r="A114" s="194" t="s">
        <v>291</v>
      </c>
      <c r="B114" s="127" t="s">
        <v>166</v>
      </c>
      <c r="C114" s="128" t="s">
        <v>167</v>
      </c>
      <c r="D114" s="862"/>
      <c r="E114" s="863"/>
      <c r="F114" s="863"/>
      <c r="G114" s="863"/>
      <c r="H114" s="864"/>
      <c r="I114" s="439"/>
      <c r="J114" s="440"/>
      <c r="K114" s="80"/>
      <c r="L114" s="198"/>
      <c r="M114" s="198"/>
      <c r="N114" s="198"/>
      <c r="O114" s="198"/>
      <c r="P114" s="198"/>
      <c r="Q114" s="198"/>
      <c r="R114" s="198"/>
      <c r="S114" s="198"/>
    </row>
    <row r="115" spans="1:19" ht="12.75">
      <c r="A115" s="194" t="s">
        <v>292</v>
      </c>
      <c r="B115" s="78" t="s">
        <v>178</v>
      </c>
      <c r="C115" s="357" t="s">
        <v>3431</v>
      </c>
      <c r="D115" s="358" t="s">
        <v>330</v>
      </c>
      <c r="E115" s="93">
        <v>264.13</v>
      </c>
      <c r="F115" s="614"/>
      <c r="G115" s="452"/>
      <c r="H115" s="453"/>
      <c r="I115" s="441"/>
      <c r="J115" s="446"/>
      <c r="K115" s="81"/>
      <c r="L115" s="199"/>
      <c r="M115" s="199"/>
      <c r="N115" s="199"/>
      <c r="O115" s="199"/>
      <c r="P115" s="199"/>
      <c r="Q115" s="199"/>
      <c r="R115" s="199"/>
      <c r="S115" s="199"/>
    </row>
    <row r="116" spans="1:19" ht="12.75">
      <c r="A116" s="195" t="s">
        <v>293</v>
      </c>
      <c r="B116" s="458" t="s">
        <v>163</v>
      </c>
      <c r="C116" s="459" t="s">
        <v>294</v>
      </c>
      <c r="D116" s="460"/>
      <c r="E116" s="461"/>
      <c r="F116" s="461"/>
      <c r="G116" s="462"/>
      <c r="H116" s="502"/>
      <c r="I116" s="542"/>
      <c r="J116" s="543"/>
      <c r="K116" s="82"/>
      <c r="L116" s="49"/>
      <c r="M116" s="49"/>
      <c r="N116" s="49"/>
      <c r="O116" s="49"/>
      <c r="P116" s="49"/>
      <c r="Q116" s="49"/>
      <c r="R116" s="49"/>
      <c r="S116" s="49"/>
    </row>
    <row r="117" spans="1:19" ht="12.75">
      <c r="A117" s="194" t="s">
        <v>295</v>
      </c>
      <c r="B117" s="127" t="s">
        <v>166</v>
      </c>
      <c r="C117" s="128" t="s">
        <v>167</v>
      </c>
      <c r="D117" s="862"/>
      <c r="E117" s="863"/>
      <c r="F117" s="863"/>
      <c r="G117" s="863"/>
      <c r="H117" s="864"/>
      <c r="I117" s="439"/>
      <c r="J117" s="440"/>
      <c r="K117" s="80"/>
      <c r="L117" s="198"/>
      <c r="M117" s="198"/>
      <c r="N117" s="198"/>
      <c r="O117" s="198"/>
      <c r="P117" s="198"/>
      <c r="Q117" s="198"/>
      <c r="R117" s="198"/>
      <c r="S117" s="198"/>
    </row>
    <row r="118" spans="1:19" ht="12.75">
      <c r="A118" s="194" t="s">
        <v>296</v>
      </c>
      <c r="B118" s="78" t="s">
        <v>178</v>
      </c>
      <c r="C118" s="357" t="s">
        <v>3431</v>
      </c>
      <c r="D118" s="358" t="s">
        <v>330</v>
      </c>
      <c r="E118" s="93">
        <v>203.22</v>
      </c>
      <c r="F118" s="614"/>
      <c r="G118" s="452"/>
      <c r="H118" s="453"/>
      <c r="I118" s="441"/>
      <c r="J118" s="446"/>
      <c r="K118" s="81"/>
      <c r="L118" s="199"/>
      <c r="M118" s="199"/>
      <c r="N118" s="199"/>
      <c r="O118" s="199"/>
      <c r="P118" s="199"/>
      <c r="Q118" s="199"/>
      <c r="R118" s="199"/>
      <c r="S118" s="199"/>
    </row>
    <row r="119" spans="1:19" ht="12.75">
      <c r="A119" s="195" t="s">
        <v>297</v>
      </c>
      <c r="B119" s="458" t="s">
        <v>163</v>
      </c>
      <c r="C119" s="459" t="s">
        <v>298</v>
      </c>
      <c r="D119" s="460"/>
      <c r="E119" s="461"/>
      <c r="F119" s="461"/>
      <c r="G119" s="462"/>
      <c r="H119" s="502"/>
      <c r="I119" s="542"/>
      <c r="J119" s="543"/>
      <c r="K119" s="82"/>
      <c r="L119" s="49"/>
      <c r="M119" s="49"/>
      <c r="N119" s="49"/>
      <c r="O119" s="49"/>
      <c r="P119" s="49"/>
      <c r="Q119" s="49"/>
      <c r="R119" s="49"/>
      <c r="S119" s="49"/>
    </row>
    <row r="120" spans="1:19" ht="12.75">
      <c r="A120" s="194" t="s">
        <v>299</v>
      </c>
      <c r="B120" s="127" t="s">
        <v>166</v>
      </c>
      <c r="C120" s="128" t="s">
        <v>167</v>
      </c>
      <c r="D120" s="862"/>
      <c r="E120" s="863"/>
      <c r="F120" s="863"/>
      <c r="G120" s="863"/>
      <c r="H120" s="864"/>
      <c r="I120" s="439"/>
      <c r="J120" s="440"/>
      <c r="K120" s="80"/>
      <c r="L120" s="198"/>
      <c r="M120" s="198"/>
      <c r="N120" s="198"/>
      <c r="O120" s="198"/>
      <c r="P120" s="198"/>
      <c r="Q120" s="198"/>
      <c r="R120" s="198"/>
      <c r="S120" s="198"/>
    </row>
    <row r="121" spans="1:19" ht="22.5">
      <c r="A121" s="194" t="s">
        <v>300</v>
      </c>
      <c r="B121" s="78" t="s">
        <v>178</v>
      </c>
      <c r="C121" s="41" t="s">
        <v>3282</v>
      </c>
      <c r="D121" s="70" t="s">
        <v>57</v>
      </c>
      <c r="E121" s="94">
        <v>4</v>
      </c>
      <c r="F121" s="614"/>
      <c r="G121" s="452"/>
      <c r="H121" s="453"/>
      <c r="I121" s="439"/>
      <c r="J121" s="440"/>
      <c r="K121" s="80"/>
      <c r="L121" s="198"/>
      <c r="M121" s="198"/>
      <c r="N121" s="198"/>
      <c r="O121" s="198"/>
      <c r="P121" s="198"/>
      <c r="Q121" s="198"/>
      <c r="R121" s="198"/>
      <c r="S121" s="198"/>
    </row>
    <row r="122" spans="1:19" ht="21" customHeight="1">
      <c r="A122" s="194" t="s">
        <v>301</v>
      </c>
      <c r="B122" s="78" t="s">
        <v>180</v>
      </c>
      <c r="C122" s="41" t="s">
        <v>3478</v>
      </c>
      <c r="D122" s="70" t="s">
        <v>3476</v>
      </c>
      <c r="E122" s="94">
        <v>2.52</v>
      </c>
      <c r="F122" s="614"/>
      <c r="G122" s="452"/>
      <c r="H122" s="453"/>
      <c r="I122" s="439"/>
      <c r="J122" s="440"/>
      <c r="K122" s="80"/>
      <c r="L122" s="198"/>
      <c r="M122" s="198"/>
      <c r="N122" s="198"/>
      <c r="O122" s="198"/>
      <c r="P122" s="198"/>
      <c r="Q122" s="198"/>
      <c r="R122" s="198"/>
      <c r="S122" s="198"/>
    </row>
    <row r="123" spans="1:19" ht="22.5">
      <c r="A123" s="194" t="s">
        <v>302</v>
      </c>
      <c r="B123" s="78" t="s">
        <v>182</v>
      </c>
      <c r="C123" s="41" t="s">
        <v>3299</v>
      </c>
      <c r="D123" s="70" t="s">
        <v>57</v>
      </c>
      <c r="E123" s="94">
        <v>1</v>
      </c>
      <c r="F123" s="614"/>
      <c r="G123" s="452"/>
      <c r="H123" s="453"/>
      <c r="I123" s="439"/>
      <c r="J123" s="440"/>
      <c r="K123" s="80"/>
      <c r="L123" s="198"/>
      <c r="M123" s="198"/>
      <c r="N123" s="198"/>
      <c r="O123" s="198"/>
      <c r="P123" s="198"/>
      <c r="Q123" s="198"/>
      <c r="R123" s="198"/>
      <c r="S123" s="198"/>
    </row>
    <row r="124" spans="1:19" ht="22.5">
      <c r="A124" s="194" t="s">
        <v>303</v>
      </c>
      <c r="B124" s="78" t="s">
        <v>184</v>
      </c>
      <c r="C124" s="41" t="s">
        <v>3300</v>
      </c>
      <c r="D124" s="70" t="s">
        <v>57</v>
      </c>
      <c r="E124" s="94">
        <v>2</v>
      </c>
      <c r="F124" s="614"/>
      <c r="G124" s="452"/>
      <c r="H124" s="453"/>
      <c r="I124" s="439"/>
      <c r="J124" s="440"/>
      <c r="K124" s="80"/>
      <c r="L124" s="198"/>
      <c r="M124" s="198"/>
      <c r="N124" s="198"/>
      <c r="O124" s="198"/>
      <c r="P124" s="198"/>
      <c r="Q124" s="198"/>
      <c r="R124" s="198"/>
      <c r="S124" s="198"/>
    </row>
    <row r="125" spans="1:19" ht="22.5">
      <c r="A125" s="194" t="s">
        <v>304</v>
      </c>
      <c r="B125" s="78" t="s">
        <v>223</v>
      </c>
      <c r="C125" s="41" t="s">
        <v>3301</v>
      </c>
      <c r="D125" s="70" t="s">
        <v>57</v>
      </c>
      <c r="E125" s="94">
        <v>1</v>
      </c>
      <c r="F125" s="614"/>
      <c r="G125" s="452"/>
      <c r="H125" s="453"/>
      <c r="I125" s="439"/>
      <c r="J125" s="440"/>
      <c r="K125" s="81"/>
      <c r="L125" s="199"/>
      <c r="M125" s="199"/>
      <c r="N125" s="199"/>
      <c r="O125" s="199"/>
      <c r="P125" s="199"/>
      <c r="Q125" s="199"/>
      <c r="R125" s="199"/>
      <c r="S125" s="199"/>
    </row>
    <row r="126" spans="1:19" ht="22.5">
      <c r="A126" s="194"/>
      <c r="B126" s="78" t="s">
        <v>3518</v>
      </c>
      <c r="C126" s="41" t="s">
        <v>3305</v>
      </c>
      <c r="D126" s="70" t="s">
        <v>330</v>
      </c>
      <c r="E126" s="94">
        <v>50.91</v>
      </c>
      <c r="F126" s="614"/>
      <c r="G126" s="452"/>
      <c r="H126" s="453"/>
      <c r="I126" s="439"/>
      <c r="J126" s="440"/>
      <c r="K126" s="81"/>
      <c r="L126" s="199"/>
      <c r="M126" s="199"/>
      <c r="N126" s="199"/>
      <c r="O126" s="199"/>
      <c r="P126" s="199"/>
      <c r="Q126" s="199"/>
      <c r="R126" s="199"/>
      <c r="S126" s="199"/>
    </row>
    <row r="127" spans="1:19" ht="12.75">
      <c r="A127" s="194"/>
      <c r="B127" s="78" t="s">
        <v>3519</v>
      </c>
      <c r="C127" s="41" t="s">
        <v>3431</v>
      </c>
      <c r="D127" s="70" t="s">
        <v>330</v>
      </c>
      <c r="E127" s="93">
        <v>90.34</v>
      </c>
      <c r="F127" s="614"/>
      <c r="G127" s="452"/>
      <c r="H127" s="453"/>
      <c r="I127" s="441"/>
      <c r="J127" s="446"/>
      <c r="K127" s="81"/>
      <c r="L127" s="199"/>
      <c r="M127" s="199"/>
      <c r="N127" s="199"/>
      <c r="O127" s="199"/>
      <c r="P127" s="199"/>
      <c r="Q127" s="199"/>
      <c r="R127" s="199"/>
      <c r="S127" s="199"/>
    </row>
    <row r="128" spans="1:19" ht="12.75">
      <c r="A128" s="195" t="s">
        <v>305</v>
      </c>
      <c r="B128" s="458" t="s">
        <v>163</v>
      </c>
      <c r="C128" s="459" t="s">
        <v>306</v>
      </c>
      <c r="D128" s="460"/>
      <c r="E128" s="461"/>
      <c r="F128" s="461"/>
      <c r="G128" s="462"/>
      <c r="H128" s="502"/>
      <c r="I128" s="542"/>
      <c r="J128" s="543"/>
      <c r="K128" s="82"/>
      <c r="L128" s="49"/>
      <c r="M128" s="49"/>
      <c r="N128" s="49"/>
      <c r="O128" s="49"/>
      <c r="P128" s="49"/>
      <c r="Q128" s="49"/>
      <c r="R128" s="49"/>
      <c r="S128" s="49"/>
    </row>
    <row r="129" spans="1:19" ht="12.75">
      <c r="A129" s="194" t="s">
        <v>307</v>
      </c>
      <c r="B129" s="127" t="s">
        <v>166</v>
      </c>
      <c r="C129" s="128" t="s">
        <v>167</v>
      </c>
      <c r="D129" s="862"/>
      <c r="E129" s="863"/>
      <c r="F129" s="863"/>
      <c r="G129" s="863"/>
      <c r="H129" s="864"/>
      <c r="I129" s="439"/>
      <c r="J129" s="440"/>
      <c r="K129" s="80"/>
      <c r="L129" s="198"/>
      <c r="M129" s="198"/>
      <c r="N129" s="198"/>
      <c r="O129" s="198"/>
      <c r="P129" s="198"/>
      <c r="Q129" s="198"/>
      <c r="R129" s="198"/>
      <c r="S129" s="198"/>
    </row>
    <row r="130" spans="1:19" ht="22.5">
      <c r="A130" s="194" t="s">
        <v>308</v>
      </c>
      <c r="B130" s="78" t="s">
        <v>178</v>
      </c>
      <c r="C130" s="357" t="s">
        <v>3308</v>
      </c>
      <c r="D130" s="358" t="s">
        <v>62</v>
      </c>
      <c r="E130" s="93">
        <v>4.8</v>
      </c>
      <c r="F130" s="614"/>
      <c r="G130" s="452"/>
      <c r="H130" s="453"/>
      <c r="I130" s="441"/>
      <c r="J130" s="446"/>
      <c r="K130" s="81"/>
      <c r="L130" s="199"/>
      <c r="M130" s="199"/>
      <c r="N130" s="199"/>
      <c r="O130" s="199"/>
      <c r="P130" s="199"/>
      <c r="Q130" s="199"/>
      <c r="R130" s="199"/>
      <c r="S130" s="199"/>
    </row>
    <row r="131" spans="1:19" ht="13.5" thickBot="1">
      <c r="A131" s="194" t="s">
        <v>309</v>
      </c>
      <c r="B131" s="336" t="s">
        <v>180</v>
      </c>
      <c r="C131" s="370" t="s">
        <v>3431</v>
      </c>
      <c r="D131" s="359" t="s">
        <v>330</v>
      </c>
      <c r="E131" s="99">
        <v>848.96</v>
      </c>
      <c r="F131" s="615"/>
      <c r="G131" s="457"/>
      <c r="H131" s="552"/>
      <c r="I131" s="575"/>
      <c r="J131" s="192"/>
      <c r="K131" s="193"/>
      <c r="L131" s="199"/>
      <c r="M131" s="199"/>
      <c r="N131" s="199"/>
      <c r="O131" s="199"/>
      <c r="P131" s="199"/>
      <c r="Q131" s="199"/>
      <c r="R131" s="199"/>
      <c r="S131" s="199"/>
    </row>
    <row r="132" spans="1:19" ht="30" customHeight="1" thickBot="1">
      <c r="A132" s="196"/>
      <c r="B132" s="859"/>
      <c r="C132" s="860"/>
      <c r="D132" s="860"/>
      <c r="E132" s="860"/>
      <c r="F132" s="860"/>
      <c r="G132" s="860"/>
      <c r="H132" s="861"/>
      <c r="I132" s="43"/>
      <c r="J132" s="45"/>
      <c r="L132" s="45"/>
      <c r="M132" s="45"/>
      <c r="N132" s="45"/>
      <c r="O132" s="45"/>
      <c r="P132" s="45"/>
      <c r="Q132" s="45"/>
      <c r="R132" s="45"/>
      <c r="S132" s="45"/>
    </row>
    <row r="4899" spans="20:22" ht="15" customHeight="1">
      <c r="T4899" t="s">
        <v>313</v>
      </c>
      <c r="U4899" t="s">
        <v>314</v>
      </c>
      <c r="V4899" t="s">
        <v>315</v>
      </c>
    </row>
  </sheetData>
  <autoFilter ref="B7:K131" xr:uid="{E55B6793-5F18-4FAD-89AE-068A82B14A82}"/>
  <mergeCells count="33">
    <mergeCell ref="D129:H129"/>
    <mergeCell ref="D120:H120"/>
    <mergeCell ref="D117:H117"/>
    <mergeCell ref="D109:H109"/>
    <mergeCell ref="D114:H114"/>
    <mergeCell ref="B6:H6"/>
    <mergeCell ref="D15:H15"/>
    <mergeCell ref="D22:H22"/>
    <mergeCell ref="D28:H28"/>
    <mergeCell ref="D31:H31"/>
    <mergeCell ref="D8:H8"/>
    <mergeCell ref="D10:H10"/>
    <mergeCell ref="B1:H1"/>
    <mergeCell ref="B2:H2"/>
    <mergeCell ref="B3:H3"/>
    <mergeCell ref="B4:H4"/>
    <mergeCell ref="B5:H5"/>
    <mergeCell ref="B132:H132"/>
    <mergeCell ref="D34:H34"/>
    <mergeCell ref="D37:H37"/>
    <mergeCell ref="D43:H43"/>
    <mergeCell ref="D52:H52"/>
    <mergeCell ref="D55:H55"/>
    <mergeCell ref="D62:H62"/>
    <mergeCell ref="D65:H65"/>
    <mergeCell ref="D72:H72"/>
    <mergeCell ref="D79:H79"/>
    <mergeCell ref="D82:H82"/>
    <mergeCell ref="D85:H85"/>
    <mergeCell ref="D92:H92"/>
    <mergeCell ref="D95:H95"/>
    <mergeCell ref="D98:H98"/>
    <mergeCell ref="D101:H101"/>
  </mergeCells>
  <phoneticPr fontId="22" type="noConversion"/>
  <printOptions horizontalCentered="1"/>
  <pageMargins left="0.39370078740157483" right="0.39370078740157483" top="0.39370078740157483" bottom="0.39370078740157483" header="0" footer="0"/>
  <pageSetup paperSize="9" scale="63" orientation="landscape" r:id="rId1"/>
  <rowBreaks count="2" manualBreakCount="2">
    <brk id="50" min="1" max="10" man="1"/>
    <brk id="104" min="1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1B77E-C995-4843-8147-D440B4FA69C7}">
  <sheetPr codeName="Planilha5">
    <tabColor theme="0"/>
    <pageSetUpPr fitToPage="1"/>
  </sheetPr>
  <dimension ref="A1:AH4907"/>
  <sheetViews>
    <sheetView showGridLines="0" view="pageBreakPreview" topLeftCell="B1" zoomScaleNormal="100" zoomScaleSheetLayoutView="100" workbookViewId="0">
      <selection activeCell="J7" sqref="J7"/>
    </sheetView>
  </sheetViews>
  <sheetFormatPr defaultColWidth="14.42578125" defaultRowHeight="15" customHeight="1"/>
  <cols>
    <col min="1" max="1" width="0" style="194" hidden="1" customWidth="1"/>
    <col min="2" max="2" width="12.85546875" customWidth="1"/>
    <col min="3" max="3" width="84.42578125" customWidth="1"/>
    <col min="4" max="4" width="7.42578125" style="71" customWidth="1"/>
    <col min="5" max="5" width="11.7109375" style="66" customWidth="1"/>
    <col min="6" max="6" width="12.7109375" customWidth="1"/>
    <col min="7" max="7" width="15.28515625" customWidth="1"/>
    <col min="8" max="8" width="16.140625" customWidth="1"/>
    <col min="9" max="9" width="8.7109375" customWidth="1"/>
    <col min="10" max="10" width="11" bestFit="1" customWidth="1"/>
    <col min="11" max="11" width="13.42578125" bestFit="1" customWidth="1"/>
    <col min="12" max="12" width="12.7109375" bestFit="1" customWidth="1"/>
    <col min="13" max="13" width="12.7109375" customWidth="1"/>
    <col min="14" max="14" width="14.42578125" bestFit="1" customWidth="1"/>
    <col min="15" max="15" width="12.7109375" bestFit="1" customWidth="1"/>
    <col min="16" max="16" width="18.28515625" customWidth="1"/>
    <col min="17" max="31" width="9.140625" customWidth="1"/>
    <col min="33" max="34" width="9.140625" customWidth="1"/>
  </cols>
  <sheetData>
    <row r="1" spans="1:34" ht="19.5" customHeight="1">
      <c r="B1" s="870"/>
      <c r="C1" s="871"/>
      <c r="D1" s="871"/>
      <c r="E1" s="871"/>
      <c r="F1" s="871"/>
      <c r="G1" s="871"/>
      <c r="H1" s="872"/>
      <c r="I1" s="33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G1" s="48"/>
      <c r="AH1" s="48"/>
    </row>
    <row r="2" spans="1:34" ht="19.5" customHeight="1">
      <c r="B2" s="868" t="s">
        <v>0</v>
      </c>
      <c r="C2" s="849"/>
      <c r="D2" s="849"/>
      <c r="E2" s="849"/>
      <c r="F2" s="849"/>
      <c r="G2" s="849"/>
      <c r="H2" s="869"/>
      <c r="I2" s="33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G2" s="48"/>
      <c r="AH2" s="48"/>
    </row>
    <row r="3" spans="1:34" ht="19.5" customHeight="1">
      <c r="B3" s="868" t="s">
        <v>1</v>
      </c>
      <c r="C3" s="849"/>
      <c r="D3" s="849"/>
      <c r="E3" s="849"/>
      <c r="F3" s="849"/>
      <c r="G3" s="849"/>
      <c r="H3" s="869"/>
      <c r="I3" s="3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G3" s="48"/>
      <c r="AH3" s="48"/>
    </row>
    <row r="4" spans="1:34" ht="19.5" customHeight="1">
      <c r="B4" s="868" t="s">
        <v>2</v>
      </c>
      <c r="C4" s="849"/>
      <c r="D4" s="849"/>
      <c r="E4" s="849"/>
      <c r="F4" s="849"/>
      <c r="G4" s="849"/>
      <c r="H4" s="869"/>
      <c r="I4" s="33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G4" s="48"/>
      <c r="AH4" s="48"/>
    </row>
    <row r="5" spans="1:34" ht="19.5" customHeight="1">
      <c r="B5" s="868" t="s">
        <v>3</v>
      </c>
      <c r="C5" s="849"/>
      <c r="D5" s="849"/>
      <c r="E5" s="849"/>
      <c r="F5" s="849"/>
      <c r="G5" s="849"/>
      <c r="H5" s="869"/>
      <c r="I5" s="33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G5" s="48"/>
      <c r="AH5" s="48"/>
    </row>
    <row r="6" spans="1:34" ht="19.5" customHeight="1" thickBot="1">
      <c r="B6" s="868" t="s">
        <v>4</v>
      </c>
      <c r="C6" s="849"/>
      <c r="D6" s="849"/>
      <c r="E6" s="849"/>
      <c r="F6" s="849"/>
      <c r="G6" s="849"/>
      <c r="H6" s="869"/>
      <c r="I6" s="33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G6" s="48"/>
      <c r="AH6" s="48"/>
    </row>
    <row r="7" spans="1:34" ht="30" customHeight="1" thickBot="1">
      <c r="A7" s="194" t="s">
        <v>35</v>
      </c>
      <c r="B7" s="733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734" t="s">
        <v>41</v>
      </c>
      <c r="I7" s="729" t="s">
        <v>42</v>
      </c>
      <c r="J7" s="87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G7" s="49"/>
      <c r="AH7" s="49"/>
    </row>
    <row r="8" spans="1:34" ht="30" customHeight="1" thickBot="1">
      <c r="A8" s="194">
        <v>3</v>
      </c>
      <c r="B8" s="478" t="s">
        <v>319</v>
      </c>
      <c r="C8" s="479" t="s">
        <v>320</v>
      </c>
      <c r="D8" s="876"/>
      <c r="E8" s="871"/>
      <c r="F8" s="871"/>
      <c r="G8" s="871"/>
      <c r="H8" s="872"/>
      <c r="I8" s="730" t="s">
        <v>45</v>
      </c>
      <c r="J8" s="74" t="s">
        <v>46</v>
      </c>
      <c r="K8" s="75" t="s">
        <v>47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G8" s="48"/>
    </row>
    <row r="9" spans="1:34" ht="12.75">
      <c r="A9" s="197" t="s">
        <v>321</v>
      </c>
      <c r="B9" s="652" t="s">
        <v>322</v>
      </c>
      <c r="C9" s="653" t="s">
        <v>323</v>
      </c>
      <c r="D9" s="654"/>
      <c r="E9" s="655"/>
      <c r="F9" s="655"/>
      <c r="G9" s="656"/>
      <c r="H9" s="658"/>
      <c r="I9" s="731"/>
      <c r="J9" s="543"/>
      <c r="K9" s="82"/>
      <c r="L9" s="45"/>
      <c r="N9" s="45"/>
      <c r="O9" s="45"/>
    </row>
    <row r="10" spans="1:34" ht="12.75">
      <c r="A10" s="194" t="s">
        <v>324</v>
      </c>
      <c r="B10" s="735" t="s">
        <v>325</v>
      </c>
      <c r="C10" s="659" t="s">
        <v>326</v>
      </c>
      <c r="D10" s="660"/>
      <c r="E10" s="660"/>
      <c r="F10" s="660"/>
      <c r="G10" s="660"/>
      <c r="H10" s="736"/>
      <c r="I10" s="129"/>
      <c r="J10" s="440"/>
      <c r="K10" s="80"/>
      <c r="L10" s="45"/>
      <c r="M10" s="45"/>
      <c r="O10" s="45"/>
    </row>
    <row r="11" spans="1:34" ht="12.75">
      <c r="A11" s="194" t="s">
        <v>327</v>
      </c>
      <c r="B11" s="480" t="s">
        <v>328</v>
      </c>
      <c r="C11" s="471" t="s">
        <v>329</v>
      </c>
      <c r="D11" s="239" t="s">
        <v>330</v>
      </c>
      <c r="E11" s="240">
        <f>23.85+43.17+22.92+35.78</f>
        <v>125.72000000000001</v>
      </c>
      <c r="F11" s="616"/>
      <c r="G11" s="455"/>
      <c r="H11" s="737"/>
      <c r="I11" s="129"/>
      <c r="J11" s="440"/>
      <c r="K11" s="80"/>
      <c r="L11" s="45"/>
      <c r="M11" s="45"/>
      <c r="N11" s="45"/>
      <c r="O11" s="50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G11" s="45"/>
    </row>
    <row r="12" spans="1:34" ht="12.75">
      <c r="A12" s="194" t="s">
        <v>332</v>
      </c>
      <c r="B12" s="78" t="s">
        <v>333</v>
      </c>
      <c r="C12" s="238" t="s">
        <v>334</v>
      </c>
      <c r="D12" s="239" t="s">
        <v>330</v>
      </c>
      <c r="E12" s="240">
        <f>18.55+14.98+3.08</f>
        <v>36.61</v>
      </c>
      <c r="F12" s="614"/>
      <c r="G12" s="329"/>
      <c r="H12" s="738"/>
      <c r="I12" s="129"/>
      <c r="J12" s="440"/>
      <c r="K12" s="80"/>
      <c r="L12" s="45"/>
      <c r="M12" s="45"/>
      <c r="N12" s="45"/>
      <c r="O12" s="50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G12" s="45"/>
    </row>
    <row r="13" spans="1:34" ht="12.75">
      <c r="A13" s="194" t="s">
        <v>336</v>
      </c>
      <c r="B13" s="78" t="s">
        <v>337</v>
      </c>
      <c r="C13" s="238" t="s">
        <v>338</v>
      </c>
      <c r="D13" s="239" t="s">
        <v>330</v>
      </c>
      <c r="E13" s="240">
        <f>2.82</f>
        <v>2.82</v>
      </c>
      <c r="F13" s="614"/>
      <c r="G13" s="329"/>
      <c r="H13" s="738"/>
      <c r="I13" s="129"/>
      <c r="J13" s="440"/>
      <c r="K13" s="80"/>
      <c r="L13" s="45"/>
      <c r="M13" s="45"/>
      <c r="N13" s="45"/>
      <c r="O13" s="50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G13" s="45"/>
    </row>
    <row r="14" spans="1:34" ht="12.75">
      <c r="A14" s="194" t="s">
        <v>340</v>
      </c>
      <c r="B14" s="78" t="s">
        <v>341</v>
      </c>
      <c r="C14" s="367" t="s">
        <v>342</v>
      </c>
      <c r="D14" s="369" t="s">
        <v>330</v>
      </c>
      <c r="E14" s="240">
        <f>32.92+15.22+32.56</f>
        <v>80.7</v>
      </c>
      <c r="F14" s="614"/>
      <c r="G14" s="329"/>
      <c r="H14" s="738"/>
      <c r="I14" s="129"/>
      <c r="J14" s="440"/>
      <c r="K14" s="80"/>
      <c r="L14" s="45"/>
      <c r="M14" s="45"/>
      <c r="N14" s="45"/>
      <c r="O14" s="50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G14" s="45"/>
    </row>
    <row r="15" spans="1:34" ht="12.75">
      <c r="A15" s="194" t="s">
        <v>344</v>
      </c>
      <c r="B15" s="78" t="s">
        <v>345</v>
      </c>
      <c r="C15" s="367" t="s">
        <v>346</v>
      </c>
      <c r="D15" s="369" t="s">
        <v>330</v>
      </c>
      <c r="E15" s="240">
        <f>3.77+12.09+1.28</f>
        <v>17.14</v>
      </c>
      <c r="F15" s="614"/>
      <c r="G15" s="329"/>
      <c r="H15" s="738"/>
      <c r="I15" s="129"/>
      <c r="J15" s="440"/>
      <c r="K15" s="80"/>
      <c r="L15" s="45"/>
      <c r="M15" s="45"/>
      <c r="N15" s="45"/>
      <c r="O15" s="50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G15" s="45"/>
    </row>
    <row r="16" spans="1:34" ht="12.75">
      <c r="A16" s="194" t="s">
        <v>348</v>
      </c>
      <c r="B16" s="78" t="s">
        <v>349</v>
      </c>
      <c r="C16" s="367" t="s">
        <v>350</v>
      </c>
      <c r="D16" s="369" t="s">
        <v>330</v>
      </c>
      <c r="E16" s="240">
        <f>7.54+4.03</f>
        <v>11.57</v>
      </c>
      <c r="F16" s="614"/>
      <c r="G16" s="329"/>
      <c r="H16" s="738"/>
      <c r="I16" s="129"/>
      <c r="J16" s="440"/>
      <c r="K16" s="80"/>
      <c r="L16" s="45"/>
      <c r="M16" s="45"/>
      <c r="N16" s="45"/>
      <c r="O16" s="50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G16" s="45"/>
    </row>
    <row r="17" spans="1:33" ht="22.5">
      <c r="A17" s="194" t="s">
        <v>2165</v>
      </c>
      <c r="B17" s="78" t="s">
        <v>2160</v>
      </c>
      <c r="C17" s="367" t="s">
        <v>2142</v>
      </c>
      <c r="D17" s="369" t="s">
        <v>330</v>
      </c>
      <c r="E17" s="240">
        <f>2.4+11.27+4.29+2.5+46.94</f>
        <v>67.400000000000006</v>
      </c>
      <c r="F17" s="614"/>
      <c r="G17" s="455"/>
      <c r="H17" s="737"/>
      <c r="I17" s="129"/>
      <c r="J17" s="440"/>
      <c r="K17" s="80"/>
      <c r="L17" s="45"/>
      <c r="M17" s="45"/>
      <c r="N17" s="45"/>
      <c r="O17" s="50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G17" s="45"/>
    </row>
    <row r="18" spans="1:33" ht="22.5">
      <c r="A18" s="194" t="s">
        <v>2166</v>
      </c>
      <c r="B18" s="78" t="s">
        <v>2161</v>
      </c>
      <c r="C18" s="367" t="s">
        <v>2143</v>
      </c>
      <c r="D18" s="369" t="s">
        <v>330</v>
      </c>
      <c r="E18" s="240">
        <f>E11+E14</f>
        <v>206.42000000000002</v>
      </c>
      <c r="F18" s="614"/>
      <c r="G18" s="455"/>
      <c r="H18" s="737"/>
      <c r="I18" s="129"/>
      <c r="J18" s="440"/>
      <c r="K18" s="80"/>
      <c r="L18" s="45"/>
      <c r="M18" s="45"/>
      <c r="N18" s="45"/>
      <c r="O18" s="50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G18" s="45"/>
    </row>
    <row r="19" spans="1:33" ht="22.5">
      <c r="A19" s="194" t="s">
        <v>2167</v>
      </c>
      <c r="B19" s="78" t="s">
        <v>2162</v>
      </c>
      <c r="C19" s="367" t="s">
        <v>2146</v>
      </c>
      <c r="D19" s="369" t="s">
        <v>330</v>
      </c>
      <c r="E19" s="240">
        <f>E12+E15</f>
        <v>53.75</v>
      </c>
      <c r="F19" s="614"/>
      <c r="G19" s="455"/>
      <c r="H19" s="737"/>
      <c r="I19" s="129"/>
      <c r="J19" s="440"/>
      <c r="K19" s="80"/>
      <c r="L19" s="45"/>
      <c r="M19" s="45"/>
      <c r="N19" s="45"/>
      <c r="O19" s="50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G19" s="45"/>
    </row>
    <row r="20" spans="1:33" ht="22.5">
      <c r="A20" s="194" t="s">
        <v>2168</v>
      </c>
      <c r="B20" s="78" t="s">
        <v>2163</v>
      </c>
      <c r="C20" s="367" t="s">
        <v>2148</v>
      </c>
      <c r="D20" s="369" t="s">
        <v>330</v>
      </c>
      <c r="E20" s="240">
        <f>E13+E16</f>
        <v>14.39</v>
      </c>
      <c r="F20" s="614"/>
      <c r="G20" s="455"/>
      <c r="H20" s="737"/>
      <c r="I20" s="129"/>
      <c r="J20" s="440"/>
      <c r="K20" s="80"/>
      <c r="L20" s="45"/>
      <c r="M20" s="45"/>
      <c r="N20" s="45"/>
      <c r="O20" s="50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G20" s="45"/>
    </row>
    <row r="21" spans="1:33" ht="13.5" thickBot="1">
      <c r="A21" s="194" t="s">
        <v>2169</v>
      </c>
      <c r="B21" s="336" t="s">
        <v>2164</v>
      </c>
      <c r="C21" s="372" t="s">
        <v>3523</v>
      </c>
      <c r="D21" s="506" t="s">
        <v>330</v>
      </c>
      <c r="E21" s="337">
        <f>SUM(E17:E20)</f>
        <v>341.96000000000004</v>
      </c>
      <c r="F21" s="615"/>
      <c r="G21" s="507"/>
      <c r="H21" s="739"/>
      <c r="I21" s="129"/>
      <c r="J21" s="440"/>
      <c r="K21" s="80"/>
      <c r="L21" s="45"/>
      <c r="M21" s="45"/>
      <c r="N21" s="45"/>
      <c r="O21" s="50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G21" s="45"/>
    </row>
    <row r="22" spans="1:33" ht="13.5" thickBot="1">
      <c r="A22" s="197" t="s">
        <v>352</v>
      </c>
      <c r="B22" s="483" t="s">
        <v>322</v>
      </c>
      <c r="C22" s="487" t="s">
        <v>353</v>
      </c>
      <c r="D22" s="485"/>
      <c r="E22" s="489"/>
      <c r="F22" s="489"/>
      <c r="G22" s="490"/>
      <c r="H22" s="657"/>
      <c r="I22" s="731"/>
      <c r="J22" s="543"/>
      <c r="K22" s="82"/>
      <c r="L22" s="45"/>
      <c r="N22" s="45"/>
      <c r="O22" s="45"/>
    </row>
    <row r="23" spans="1:33" ht="12.75">
      <c r="A23" s="194" t="s">
        <v>354</v>
      </c>
      <c r="B23" s="492" t="s">
        <v>325</v>
      </c>
      <c r="C23" s="128" t="s">
        <v>326</v>
      </c>
      <c r="D23" s="873"/>
      <c r="E23" s="873"/>
      <c r="F23" s="873"/>
      <c r="G23" s="874"/>
      <c r="H23" s="875"/>
      <c r="I23" s="129"/>
      <c r="J23" s="440"/>
      <c r="K23" s="80"/>
      <c r="L23" s="45"/>
      <c r="M23" s="45"/>
      <c r="O23" s="45"/>
    </row>
    <row r="24" spans="1:33" ht="12.75">
      <c r="A24" s="194" t="s">
        <v>355</v>
      </c>
      <c r="B24" s="78" t="s">
        <v>328</v>
      </c>
      <c r="C24" s="367" t="s">
        <v>329</v>
      </c>
      <c r="D24" s="369" t="s">
        <v>330</v>
      </c>
      <c r="E24" s="240">
        <f>21.6+0.97</f>
        <v>22.57</v>
      </c>
      <c r="F24" s="614"/>
      <c r="G24" s="329"/>
      <c r="H24" s="738"/>
      <c r="I24" s="129"/>
      <c r="J24" s="440"/>
      <c r="K24" s="80"/>
      <c r="L24" s="45"/>
      <c r="M24" s="45"/>
      <c r="N24" s="45"/>
      <c r="O24" s="45"/>
    </row>
    <row r="25" spans="1:33" ht="12.75">
      <c r="A25" s="194" t="s">
        <v>356</v>
      </c>
      <c r="B25" s="78" t="s">
        <v>333</v>
      </c>
      <c r="C25" s="367" t="s">
        <v>334</v>
      </c>
      <c r="D25" s="369" t="s">
        <v>330</v>
      </c>
      <c r="E25" s="240">
        <f>18.72+13.53</f>
        <v>32.25</v>
      </c>
      <c r="F25" s="614"/>
      <c r="G25" s="329"/>
      <c r="H25" s="738"/>
      <c r="I25" s="129"/>
      <c r="J25" s="440"/>
      <c r="K25" s="80"/>
      <c r="L25" s="45"/>
      <c r="M25" s="45"/>
      <c r="N25" s="45"/>
      <c r="O25" s="45"/>
    </row>
    <row r="26" spans="1:33" ht="12.75">
      <c r="A26" s="194" t="s">
        <v>357</v>
      </c>
      <c r="B26" s="78" t="s">
        <v>337</v>
      </c>
      <c r="C26" s="367" t="s">
        <v>338</v>
      </c>
      <c r="D26" s="369" t="s">
        <v>330</v>
      </c>
      <c r="E26" s="240">
        <f>5.41+2.71</f>
        <v>8.120000000000001</v>
      </c>
      <c r="F26" s="614"/>
      <c r="G26" s="329"/>
      <c r="H26" s="738"/>
      <c r="I26" s="129"/>
      <c r="J26" s="440"/>
      <c r="K26" s="80"/>
      <c r="L26" s="45"/>
      <c r="M26" s="45"/>
      <c r="N26" s="45"/>
      <c r="O26" s="45"/>
    </row>
    <row r="27" spans="1:33" ht="12.75">
      <c r="A27" s="194" t="s">
        <v>358</v>
      </c>
      <c r="B27" s="78" t="s">
        <v>341</v>
      </c>
      <c r="C27" s="367" t="s">
        <v>342</v>
      </c>
      <c r="D27" s="369" t="s">
        <v>330</v>
      </c>
      <c r="E27" s="240">
        <v>4.2</v>
      </c>
      <c r="F27" s="614"/>
      <c r="G27" s="329"/>
      <c r="H27" s="738"/>
      <c r="I27" s="129"/>
      <c r="J27" s="440"/>
      <c r="K27" s="80"/>
      <c r="L27" s="45"/>
      <c r="M27" s="45"/>
      <c r="N27" s="45"/>
      <c r="O27" s="50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G27" s="45"/>
    </row>
    <row r="28" spans="1:33" ht="22.5">
      <c r="A28" s="194" t="s">
        <v>2170</v>
      </c>
      <c r="B28" s="78" t="s">
        <v>345</v>
      </c>
      <c r="C28" s="367" t="s">
        <v>2143</v>
      </c>
      <c r="D28" s="369" t="s">
        <v>330</v>
      </c>
      <c r="E28" s="240">
        <f>E24+E27</f>
        <v>26.77</v>
      </c>
      <c r="F28" s="614"/>
      <c r="G28" s="455"/>
      <c r="H28" s="737"/>
      <c r="I28" s="129"/>
      <c r="J28" s="440"/>
      <c r="K28" s="80"/>
      <c r="L28" s="45"/>
      <c r="M28" s="45"/>
      <c r="N28" s="45"/>
      <c r="O28" s="50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G28" s="45"/>
    </row>
    <row r="29" spans="1:33" ht="22.5">
      <c r="A29" s="194" t="s">
        <v>2171</v>
      </c>
      <c r="B29" s="78" t="s">
        <v>349</v>
      </c>
      <c r="C29" s="367" t="s">
        <v>2146</v>
      </c>
      <c r="D29" s="369" t="s">
        <v>330</v>
      </c>
      <c r="E29" s="240">
        <f>E25</f>
        <v>32.25</v>
      </c>
      <c r="F29" s="614"/>
      <c r="G29" s="455"/>
      <c r="H29" s="737"/>
      <c r="I29" s="129"/>
      <c r="J29" s="440"/>
      <c r="K29" s="80"/>
      <c r="L29" s="45"/>
      <c r="M29" s="45"/>
      <c r="N29" s="45"/>
      <c r="O29" s="50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G29" s="45"/>
    </row>
    <row r="30" spans="1:33" ht="22.5">
      <c r="A30" s="194" t="s">
        <v>2172</v>
      </c>
      <c r="B30" s="78" t="s">
        <v>2160</v>
      </c>
      <c r="C30" s="367" t="s">
        <v>2148</v>
      </c>
      <c r="D30" s="369" t="s">
        <v>330</v>
      </c>
      <c r="E30" s="240">
        <f>E26</f>
        <v>8.120000000000001</v>
      </c>
      <c r="F30" s="614"/>
      <c r="G30" s="455"/>
      <c r="H30" s="737"/>
      <c r="I30" s="129"/>
      <c r="J30" s="440"/>
      <c r="K30" s="80"/>
      <c r="L30" s="45"/>
      <c r="M30" s="45"/>
      <c r="N30" s="45"/>
      <c r="O30" s="50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G30" s="45"/>
    </row>
    <row r="31" spans="1:33" ht="13.5" thickBot="1">
      <c r="A31" s="194" t="s">
        <v>2173</v>
      </c>
      <c r="B31" s="336" t="s">
        <v>2161</v>
      </c>
      <c r="C31" s="372" t="s">
        <v>3523</v>
      </c>
      <c r="D31" s="506" t="s">
        <v>330</v>
      </c>
      <c r="E31" s="337">
        <f>SUM(E28:E30)</f>
        <v>67.14</v>
      </c>
      <c r="F31" s="615"/>
      <c r="G31" s="507"/>
      <c r="H31" s="739"/>
      <c r="I31" s="129"/>
      <c r="J31" s="440"/>
      <c r="K31" s="80"/>
      <c r="L31" s="45"/>
      <c r="M31" s="45"/>
      <c r="N31" s="45"/>
      <c r="O31" s="50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G31" s="45"/>
    </row>
    <row r="32" spans="1:33" ht="13.5" thickBot="1">
      <c r="A32" s="197" t="s">
        <v>359</v>
      </c>
      <c r="B32" s="483" t="s">
        <v>322</v>
      </c>
      <c r="C32" s="487" t="s">
        <v>360</v>
      </c>
      <c r="D32" s="485"/>
      <c r="E32" s="489"/>
      <c r="F32" s="489"/>
      <c r="G32" s="490"/>
      <c r="H32" s="657"/>
      <c r="I32" s="731"/>
      <c r="J32" s="543"/>
      <c r="K32" s="82"/>
      <c r="L32" s="45"/>
      <c r="N32" s="45"/>
      <c r="O32" s="45"/>
    </row>
    <row r="33" spans="1:33" ht="12.75">
      <c r="A33" s="194" t="s">
        <v>361</v>
      </c>
      <c r="B33" s="492" t="s">
        <v>325</v>
      </c>
      <c r="C33" s="128" t="s">
        <v>326</v>
      </c>
      <c r="D33" s="873"/>
      <c r="E33" s="873"/>
      <c r="F33" s="873"/>
      <c r="G33" s="874"/>
      <c r="H33" s="875"/>
      <c r="I33" s="129"/>
      <c r="J33" s="440"/>
      <c r="K33" s="80"/>
      <c r="L33" s="45"/>
      <c r="M33" s="45"/>
      <c r="O33" s="45"/>
    </row>
    <row r="34" spans="1:33" ht="12.75">
      <c r="A34" s="194" t="s">
        <v>362</v>
      </c>
      <c r="B34" s="78" t="s">
        <v>328</v>
      </c>
      <c r="C34" s="367" t="s">
        <v>334</v>
      </c>
      <c r="D34" s="369" t="s">
        <v>330</v>
      </c>
      <c r="E34" s="240">
        <v>68.14</v>
      </c>
      <c r="F34" s="614"/>
      <c r="G34" s="329"/>
      <c r="H34" s="738"/>
      <c r="I34" s="129"/>
      <c r="J34" s="440"/>
      <c r="K34" s="80"/>
      <c r="L34" s="45"/>
      <c r="M34" s="45"/>
      <c r="N34" s="45"/>
      <c r="O34" s="45"/>
    </row>
    <row r="35" spans="1:33" ht="12.75">
      <c r="A35" s="194" t="s">
        <v>363</v>
      </c>
      <c r="B35" s="78" t="s">
        <v>333</v>
      </c>
      <c r="C35" s="367" t="s">
        <v>338</v>
      </c>
      <c r="D35" s="369" t="s">
        <v>330</v>
      </c>
      <c r="E35" s="240">
        <v>2.0499999999999998</v>
      </c>
      <c r="F35" s="614"/>
      <c r="G35" s="329"/>
      <c r="H35" s="738"/>
      <c r="I35" s="129"/>
      <c r="J35" s="440"/>
      <c r="K35" s="80"/>
      <c r="L35" s="45"/>
      <c r="M35" s="45"/>
      <c r="N35" s="45"/>
      <c r="O35" s="45"/>
    </row>
    <row r="36" spans="1:33" ht="12.75">
      <c r="A36" s="194" t="s">
        <v>364</v>
      </c>
      <c r="B36" s="78" t="s">
        <v>337</v>
      </c>
      <c r="C36" s="367" t="s">
        <v>346</v>
      </c>
      <c r="D36" s="369" t="s">
        <v>330</v>
      </c>
      <c r="E36" s="240">
        <v>3.45</v>
      </c>
      <c r="F36" s="614"/>
      <c r="G36" s="329"/>
      <c r="H36" s="738"/>
      <c r="I36" s="129"/>
      <c r="J36" s="440"/>
      <c r="K36" s="80"/>
      <c r="L36" s="45"/>
      <c r="M36" s="45"/>
      <c r="N36" s="45"/>
      <c r="O36" s="45"/>
    </row>
    <row r="37" spans="1:33" ht="12.75">
      <c r="A37" s="194" t="s">
        <v>365</v>
      </c>
      <c r="B37" s="78" t="s">
        <v>341</v>
      </c>
      <c r="C37" s="367" t="s">
        <v>350</v>
      </c>
      <c r="D37" s="369" t="s">
        <v>330</v>
      </c>
      <c r="E37" s="240">
        <v>3.37</v>
      </c>
      <c r="F37" s="614"/>
      <c r="G37" s="329"/>
      <c r="H37" s="738"/>
      <c r="I37" s="129"/>
      <c r="J37" s="440"/>
      <c r="K37" s="80"/>
      <c r="L37" s="45"/>
      <c r="M37" s="45"/>
      <c r="N37" s="45"/>
      <c r="O37" s="45"/>
    </row>
    <row r="38" spans="1:33" ht="22.5">
      <c r="A38" s="194" t="s">
        <v>366</v>
      </c>
      <c r="B38" s="78" t="s">
        <v>345</v>
      </c>
      <c r="C38" s="367" t="s">
        <v>2146</v>
      </c>
      <c r="D38" s="369" t="s">
        <v>330</v>
      </c>
      <c r="E38" s="240">
        <f>E34+E36</f>
        <v>71.59</v>
      </c>
      <c r="F38" s="614"/>
      <c r="G38" s="329"/>
      <c r="H38" s="738"/>
      <c r="I38" s="129"/>
      <c r="J38" s="440"/>
      <c r="K38" s="80"/>
      <c r="L38" s="45"/>
      <c r="M38" s="45"/>
      <c r="N38" s="45"/>
      <c r="O38" s="45"/>
    </row>
    <row r="39" spans="1:33" ht="22.5">
      <c r="A39" s="194" t="s">
        <v>2174</v>
      </c>
      <c r="B39" s="78" t="s">
        <v>349</v>
      </c>
      <c r="C39" s="367" t="s">
        <v>2148</v>
      </c>
      <c r="D39" s="369" t="s">
        <v>330</v>
      </c>
      <c r="E39" s="240">
        <f>E35+E37</f>
        <v>5.42</v>
      </c>
      <c r="F39" s="614"/>
      <c r="G39" s="329"/>
      <c r="H39" s="738"/>
      <c r="I39" s="129"/>
      <c r="J39" s="440"/>
      <c r="K39" s="80"/>
      <c r="L39" s="45"/>
      <c r="M39" s="45"/>
      <c r="N39" s="45"/>
      <c r="O39" s="45"/>
    </row>
    <row r="40" spans="1:33" ht="13.5" thickBot="1">
      <c r="A40" s="194" t="s">
        <v>2175</v>
      </c>
      <c r="B40" s="336" t="s">
        <v>2160</v>
      </c>
      <c r="C40" s="372" t="s">
        <v>3523</v>
      </c>
      <c r="D40" s="506" t="s">
        <v>330</v>
      </c>
      <c r="E40" s="337">
        <f>SUM(E38:E39)</f>
        <v>77.010000000000005</v>
      </c>
      <c r="F40" s="615"/>
      <c r="G40" s="456"/>
      <c r="H40" s="740"/>
      <c r="I40" s="129"/>
      <c r="J40" s="440"/>
      <c r="K40" s="80"/>
      <c r="L40" s="45"/>
      <c r="M40" s="45"/>
      <c r="N40" s="45"/>
      <c r="O40" s="45"/>
    </row>
    <row r="41" spans="1:33" ht="13.5" thickBot="1">
      <c r="A41" s="197" t="s">
        <v>367</v>
      </c>
      <c r="B41" s="483" t="s">
        <v>322</v>
      </c>
      <c r="C41" s="487" t="s">
        <v>368</v>
      </c>
      <c r="D41" s="485"/>
      <c r="E41" s="489"/>
      <c r="F41" s="489"/>
      <c r="G41" s="490"/>
      <c r="H41" s="657"/>
      <c r="I41" s="731"/>
      <c r="J41" s="543"/>
      <c r="K41" s="82"/>
      <c r="L41" s="45"/>
      <c r="M41" s="45"/>
      <c r="N41" s="45"/>
      <c r="O41" s="45"/>
    </row>
    <row r="42" spans="1:33" ht="12.75">
      <c r="A42" s="194" t="s">
        <v>369</v>
      </c>
      <c r="B42" s="492" t="s">
        <v>325</v>
      </c>
      <c r="C42" s="128" t="s">
        <v>326</v>
      </c>
      <c r="D42" s="873"/>
      <c r="E42" s="873"/>
      <c r="F42" s="873"/>
      <c r="G42" s="874"/>
      <c r="H42" s="875"/>
      <c r="I42" s="129"/>
      <c r="J42" s="440"/>
      <c r="K42" s="80"/>
      <c r="L42" s="45"/>
      <c r="M42" s="45"/>
      <c r="O42" s="45"/>
    </row>
    <row r="43" spans="1:33" ht="12.75">
      <c r="A43" s="194" t="s">
        <v>370</v>
      </c>
      <c r="B43" s="78" t="s">
        <v>328</v>
      </c>
      <c r="C43" s="367" t="s">
        <v>329</v>
      </c>
      <c r="D43" s="369" t="s">
        <v>330</v>
      </c>
      <c r="E43" s="240">
        <f>4.71</f>
        <v>4.71</v>
      </c>
      <c r="F43" s="614"/>
      <c r="G43" s="329"/>
      <c r="H43" s="738"/>
      <c r="I43" s="129"/>
      <c r="J43" s="440"/>
      <c r="K43" s="80"/>
      <c r="L43" s="45"/>
      <c r="M43" s="45"/>
      <c r="N43" s="45"/>
      <c r="O43" s="45"/>
    </row>
    <row r="44" spans="1:33" ht="12.75">
      <c r="A44" s="194" t="s">
        <v>371</v>
      </c>
      <c r="B44" s="78" t="s">
        <v>333</v>
      </c>
      <c r="C44" s="367" t="s">
        <v>334</v>
      </c>
      <c r="D44" s="369" t="s">
        <v>330</v>
      </c>
      <c r="E44" s="240">
        <f>28.7</f>
        <v>28.7</v>
      </c>
      <c r="F44" s="614"/>
      <c r="G44" s="329"/>
      <c r="H44" s="738"/>
      <c r="I44" s="129"/>
      <c r="J44" s="440"/>
      <c r="K44" s="80"/>
      <c r="L44" s="45"/>
      <c r="M44" s="45"/>
      <c r="N44" s="45"/>
      <c r="O44" s="45"/>
    </row>
    <row r="45" spans="1:33" ht="12.75">
      <c r="A45" s="194" t="s">
        <v>372</v>
      </c>
      <c r="B45" s="78" t="s">
        <v>337</v>
      </c>
      <c r="C45" s="367" t="s">
        <v>338</v>
      </c>
      <c r="D45" s="369" t="s">
        <v>330</v>
      </c>
      <c r="E45" s="240">
        <f>2.78</f>
        <v>2.78</v>
      </c>
      <c r="F45" s="614"/>
      <c r="G45" s="329"/>
      <c r="H45" s="738"/>
      <c r="I45" s="129"/>
      <c r="J45" s="440"/>
      <c r="K45" s="80"/>
      <c r="L45" s="45"/>
      <c r="M45" s="45"/>
      <c r="N45" s="45"/>
      <c r="O45" s="45"/>
    </row>
    <row r="46" spans="1:33" ht="12.75">
      <c r="A46" s="194" t="s">
        <v>373</v>
      </c>
      <c r="B46" s="78" t="s">
        <v>341</v>
      </c>
      <c r="C46" s="367" t="s">
        <v>342</v>
      </c>
      <c r="D46" s="369" t="s">
        <v>330</v>
      </c>
      <c r="E46" s="240">
        <v>6.24</v>
      </c>
      <c r="F46" s="614"/>
      <c r="G46" s="329"/>
      <c r="H46" s="738"/>
      <c r="I46" s="129"/>
      <c r="J46" s="440"/>
      <c r="K46" s="80"/>
      <c r="L46" s="45"/>
      <c r="M46" s="45"/>
      <c r="N46" s="45"/>
      <c r="O46" s="50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G46" s="45"/>
    </row>
    <row r="47" spans="1:33" ht="22.5">
      <c r="A47" s="194" t="s">
        <v>2176</v>
      </c>
      <c r="B47" s="78" t="s">
        <v>345</v>
      </c>
      <c r="C47" s="367" t="s">
        <v>2143</v>
      </c>
      <c r="D47" s="369" t="s">
        <v>330</v>
      </c>
      <c r="E47" s="240">
        <f>E43+E46</f>
        <v>10.95</v>
      </c>
      <c r="F47" s="614"/>
      <c r="G47" s="329"/>
      <c r="H47" s="738"/>
      <c r="I47" s="129"/>
      <c r="J47" s="440"/>
      <c r="K47" s="80"/>
      <c r="L47" s="45"/>
      <c r="M47" s="45"/>
      <c r="N47" s="45"/>
      <c r="O47" s="50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G47" s="45"/>
    </row>
    <row r="48" spans="1:33" ht="22.5">
      <c r="A48" s="194" t="s">
        <v>2177</v>
      </c>
      <c r="B48" s="78" t="s">
        <v>349</v>
      </c>
      <c r="C48" s="367" t="s">
        <v>2146</v>
      </c>
      <c r="D48" s="369" t="s">
        <v>330</v>
      </c>
      <c r="E48" s="240">
        <f>E44</f>
        <v>28.7</v>
      </c>
      <c r="F48" s="614"/>
      <c r="G48" s="329"/>
      <c r="H48" s="738"/>
      <c r="I48" s="129"/>
      <c r="J48" s="440"/>
      <c r="K48" s="80"/>
      <c r="L48" s="45"/>
      <c r="M48" s="45"/>
      <c r="N48" s="45"/>
      <c r="O48" s="50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G48" s="45"/>
    </row>
    <row r="49" spans="1:33" ht="22.5">
      <c r="A49" s="194" t="s">
        <v>2178</v>
      </c>
      <c r="B49" s="78" t="s">
        <v>2160</v>
      </c>
      <c r="C49" s="367" t="s">
        <v>2148</v>
      </c>
      <c r="D49" s="369" t="s">
        <v>330</v>
      </c>
      <c r="E49" s="240">
        <f>E45</f>
        <v>2.78</v>
      </c>
      <c r="F49" s="614"/>
      <c r="G49" s="329"/>
      <c r="H49" s="738"/>
      <c r="I49" s="129"/>
      <c r="J49" s="440"/>
      <c r="K49" s="80"/>
      <c r="L49" s="45"/>
      <c r="M49" s="45"/>
      <c r="N49" s="45"/>
      <c r="O49" s="50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G49" s="45"/>
    </row>
    <row r="50" spans="1:33" ht="13.5" thickBot="1">
      <c r="A50" s="194" t="s">
        <v>2179</v>
      </c>
      <c r="B50" s="336" t="s">
        <v>2161</v>
      </c>
      <c r="C50" s="372" t="s">
        <v>3523</v>
      </c>
      <c r="D50" s="506" t="s">
        <v>330</v>
      </c>
      <c r="E50" s="337">
        <f>SUM(E47:E49)</f>
        <v>42.43</v>
      </c>
      <c r="F50" s="615"/>
      <c r="G50" s="456"/>
      <c r="H50" s="740"/>
      <c r="I50" s="129"/>
      <c r="J50" s="440"/>
      <c r="K50" s="80"/>
      <c r="L50" s="45"/>
      <c r="M50" s="45"/>
      <c r="N50" s="45"/>
      <c r="O50" s="50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G50" s="45"/>
    </row>
    <row r="51" spans="1:33" ht="13.5" thickBot="1">
      <c r="A51" s="197" t="s">
        <v>374</v>
      </c>
      <c r="B51" s="483" t="s">
        <v>322</v>
      </c>
      <c r="C51" s="487" t="s">
        <v>375</v>
      </c>
      <c r="D51" s="485"/>
      <c r="E51" s="489"/>
      <c r="F51" s="489"/>
      <c r="G51" s="490"/>
      <c r="H51" s="657"/>
      <c r="I51" s="731"/>
      <c r="J51" s="543"/>
      <c r="K51" s="82"/>
      <c r="L51" s="45"/>
      <c r="M51" s="45"/>
      <c r="N51" s="45"/>
      <c r="O51" s="45"/>
    </row>
    <row r="52" spans="1:33" ht="12.75">
      <c r="A52" s="194" t="s">
        <v>376</v>
      </c>
      <c r="B52" s="492" t="s">
        <v>325</v>
      </c>
      <c r="C52" s="128" t="s">
        <v>326</v>
      </c>
      <c r="D52" s="873"/>
      <c r="E52" s="873"/>
      <c r="F52" s="873"/>
      <c r="G52" s="874"/>
      <c r="H52" s="875"/>
      <c r="I52" s="129"/>
      <c r="J52" s="440"/>
      <c r="K52" s="80"/>
      <c r="L52" s="45"/>
      <c r="M52" s="45"/>
      <c r="O52" s="45"/>
    </row>
    <row r="53" spans="1:33" ht="12.75">
      <c r="A53" s="194" t="s">
        <v>377</v>
      </c>
      <c r="B53" s="78" t="s">
        <v>328</v>
      </c>
      <c r="C53" s="238" t="s">
        <v>329</v>
      </c>
      <c r="D53" s="239" t="s">
        <v>330</v>
      </c>
      <c r="E53" s="240">
        <v>12.12</v>
      </c>
      <c r="F53" s="614"/>
      <c r="G53" s="329"/>
      <c r="H53" s="741"/>
      <c r="I53" s="129"/>
      <c r="J53" s="440"/>
      <c r="K53" s="80"/>
      <c r="L53" s="45"/>
      <c r="M53" s="45"/>
      <c r="N53" s="45"/>
      <c r="O53" s="45"/>
    </row>
    <row r="54" spans="1:33" ht="12.75">
      <c r="A54" s="194" t="s">
        <v>378</v>
      </c>
      <c r="B54" s="78" t="s">
        <v>333</v>
      </c>
      <c r="C54" s="238" t="s">
        <v>334</v>
      </c>
      <c r="D54" s="239" t="s">
        <v>330</v>
      </c>
      <c r="E54" s="240">
        <v>60.79</v>
      </c>
      <c r="F54" s="614"/>
      <c r="G54" s="329"/>
      <c r="H54" s="741"/>
      <c r="I54" s="129"/>
      <c r="J54" s="440"/>
      <c r="K54" s="80"/>
      <c r="L54" s="45"/>
      <c r="M54" s="45"/>
      <c r="N54" s="45"/>
      <c r="O54" s="45"/>
    </row>
    <row r="55" spans="1:33" ht="12.75">
      <c r="A55" s="194" t="s">
        <v>379</v>
      </c>
      <c r="B55" s="78" t="s">
        <v>337</v>
      </c>
      <c r="C55" s="238" t="s">
        <v>338</v>
      </c>
      <c r="D55" s="239" t="s">
        <v>330</v>
      </c>
      <c r="E55" s="240">
        <v>10.38</v>
      </c>
      <c r="F55" s="614"/>
      <c r="G55" s="329"/>
      <c r="H55" s="741"/>
      <c r="I55" s="129"/>
      <c r="J55" s="440"/>
      <c r="K55" s="80"/>
      <c r="L55" s="45"/>
      <c r="M55" s="45"/>
      <c r="N55" s="45"/>
      <c r="O55" s="45"/>
    </row>
    <row r="56" spans="1:33" ht="12.75">
      <c r="A56" s="194" t="s">
        <v>380</v>
      </c>
      <c r="B56" s="78" t="s">
        <v>341</v>
      </c>
      <c r="C56" s="238" t="s">
        <v>346</v>
      </c>
      <c r="D56" s="239" t="s">
        <v>330</v>
      </c>
      <c r="E56" s="240">
        <v>12</v>
      </c>
      <c r="F56" s="614"/>
      <c r="G56" s="329"/>
      <c r="H56" s="741"/>
      <c r="I56" s="129"/>
      <c r="J56" s="440"/>
      <c r="K56" s="80"/>
      <c r="L56" s="45"/>
      <c r="M56" s="45"/>
      <c r="N56" s="45"/>
      <c r="O56" s="50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G56" s="45"/>
    </row>
    <row r="57" spans="1:33" ht="12.75">
      <c r="A57" s="194" t="s">
        <v>381</v>
      </c>
      <c r="B57" s="78" t="s">
        <v>345</v>
      </c>
      <c r="C57" s="238" t="s">
        <v>350</v>
      </c>
      <c r="D57" s="239" t="s">
        <v>330</v>
      </c>
      <c r="E57" s="240">
        <v>1.08</v>
      </c>
      <c r="F57" s="614"/>
      <c r="G57" s="329"/>
      <c r="H57" s="741"/>
      <c r="I57" s="129"/>
      <c r="J57" s="440"/>
      <c r="K57" s="80"/>
      <c r="L57" s="45"/>
      <c r="M57" s="45"/>
      <c r="N57" s="45"/>
      <c r="O57" s="50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G57" s="45"/>
    </row>
    <row r="58" spans="1:33" ht="22.5">
      <c r="A58" s="194" t="s">
        <v>2180</v>
      </c>
      <c r="B58" s="78" t="s">
        <v>349</v>
      </c>
      <c r="C58" s="238" t="s">
        <v>2143</v>
      </c>
      <c r="D58" s="239" t="s">
        <v>330</v>
      </c>
      <c r="E58" s="240">
        <v>12.12</v>
      </c>
      <c r="F58" s="614"/>
      <c r="G58" s="329"/>
      <c r="H58" s="741"/>
      <c r="I58" s="129"/>
      <c r="J58" s="440"/>
      <c r="K58" s="80"/>
      <c r="L58" s="45"/>
      <c r="M58" s="45"/>
      <c r="N58" s="45"/>
      <c r="O58" s="50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G58" s="45"/>
    </row>
    <row r="59" spans="1:33" ht="22.5">
      <c r="A59" s="194" t="s">
        <v>2181</v>
      </c>
      <c r="B59" s="78" t="s">
        <v>2160</v>
      </c>
      <c r="C59" s="238" t="s">
        <v>2146</v>
      </c>
      <c r="D59" s="239" t="s">
        <v>330</v>
      </c>
      <c r="E59" s="240">
        <v>72.789999999999992</v>
      </c>
      <c r="F59" s="614"/>
      <c r="G59" s="329"/>
      <c r="H59" s="741"/>
      <c r="I59" s="129"/>
      <c r="J59" s="440"/>
      <c r="K59" s="80"/>
      <c r="L59" s="45"/>
      <c r="M59" s="45"/>
      <c r="N59" s="45"/>
      <c r="O59" s="50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G59" s="45"/>
    </row>
    <row r="60" spans="1:33" ht="22.5">
      <c r="A60" s="194" t="s">
        <v>2182</v>
      </c>
      <c r="B60" s="78" t="s">
        <v>2161</v>
      </c>
      <c r="C60" s="238" t="s">
        <v>2148</v>
      </c>
      <c r="D60" s="239" t="s">
        <v>330</v>
      </c>
      <c r="E60" s="240">
        <v>11.46</v>
      </c>
      <c r="F60" s="614"/>
      <c r="G60" s="329"/>
      <c r="H60" s="741"/>
      <c r="I60" s="129"/>
      <c r="J60" s="440"/>
      <c r="K60" s="80"/>
      <c r="L60" s="45"/>
      <c r="M60" s="45"/>
      <c r="N60" s="45"/>
      <c r="O60" s="50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G60" s="45"/>
    </row>
    <row r="61" spans="1:33" ht="12.75">
      <c r="A61" s="194" t="s">
        <v>2183</v>
      </c>
      <c r="B61" s="78" t="s">
        <v>2162</v>
      </c>
      <c r="C61" s="238" t="s">
        <v>3522</v>
      </c>
      <c r="D61" s="239" t="s">
        <v>330</v>
      </c>
      <c r="E61" s="240">
        <v>0.24</v>
      </c>
      <c r="F61" s="614"/>
      <c r="G61" s="329"/>
      <c r="H61" s="741"/>
      <c r="I61" s="129"/>
      <c r="J61" s="440"/>
      <c r="K61" s="80"/>
      <c r="L61" s="45"/>
      <c r="M61" s="45"/>
      <c r="N61" s="45"/>
      <c r="O61" s="50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G61" s="45"/>
    </row>
    <row r="62" spans="1:33" ht="13.5" thickBot="1">
      <c r="B62" s="78" t="s">
        <v>2163</v>
      </c>
      <c r="C62" s="238" t="s">
        <v>3523</v>
      </c>
      <c r="D62" s="239" t="s">
        <v>330</v>
      </c>
      <c r="E62" s="240">
        <v>96.61</v>
      </c>
      <c r="F62" s="614"/>
      <c r="G62" s="329"/>
      <c r="H62" s="741"/>
      <c r="I62" s="129"/>
      <c r="J62" s="440"/>
      <c r="K62" s="80"/>
      <c r="L62" s="45"/>
      <c r="M62" s="45"/>
      <c r="N62" s="45"/>
      <c r="O62" s="50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G62" s="45"/>
    </row>
    <row r="63" spans="1:33" ht="13.5" thickBot="1">
      <c r="A63" s="197" t="s">
        <v>382</v>
      </c>
      <c r="B63" s="483" t="s">
        <v>322</v>
      </c>
      <c r="C63" s="487" t="s">
        <v>383</v>
      </c>
      <c r="D63" s="485"/>
      <c r="E63" s="489"/>
      <c r="F63" s="489"/>
      <c r="G63" s="490"/>
      <c r="H63" s="657"/>
      <c r="I63" s="731"/>
      <c r="J63" s="543"/>
      <c r="K63" s="82"/>
      <c r="L63" s="45"/>
      <c r="M63" s="45"/>
      <c r="N63" s="45"/>
      <c r="O63" s="45" t="s">
        <v>2042</v>
      </c>
    </row>
    <row r="64" spans="1:33" ht="12.75">
      <c r="A64" s="194" t="s">
        <v>384</v>
      </c>
      <c r="B64" s="492" t="s">
        <v>325</v>
      </c>
      <c r="C64" s="128" t="s">
        <v>326</v>
      </c>
      <c r="D64" s="873"/>
      <c r="E64" s="873"/>
      <c r="F64" s="873"/>
      <c r="G64" s="874"/>
      <c r="H64" s="875"/>
      <c r="I64" s="129"/>
      <c r="J64" s="440"/>
      <c r="K64" s="80"/>
      <c r="L64" s="45"/>
      <c r="M64" s="45"/>
      <c r="O64" s="45"/>
    </row>
    <row r="65" spans="1:33" ht="12.75">
      <c r="A65" s="194" t="s">
        <v>385</v>
      </c>
      <c r="B65" s="78" t="s">
        <v>328</v>
      </c>
      <c r="C65" s="367" t="s">
        <v>329</v>
      </c>
      <c r="D65" s="369" t="s">
        <v>330</v>
      </c>
      <c r="E65" s="240">
        <f>3.47+0.98</f>
        <v>4.45</v>
      </c>
      <c r="F65" s="614"/>
      <c r="G65" s="329"/>
      <c r="H65" s="738"/>
      <c r="I65" s="129"/>
      <c r="J65" s="440"/>
      <c r="K65" s="80"/>
      <c r="L65" s="45"/>
      <c r="M65" s="45"/>
      <c r="N65" s="45"/>
      <c r="O65" s="45"/>
    </row>
    <row r="66" spans="1:33" ht="12.75">
      <c r="A66" s="194" t="s">
        <v>386</v>
      </c>
      <c r="B66" s="78" t="s">
        <v>333</v>
      </c>
      <c r="C66" s="367" t="s">
        <v>334</v>
      </c>
      <c r="D66" s="369" t="s">
        <v>330</v>
      </c>
      <c r="E66" s="240">
        <f>43.23+29.64</f>
        <v>72.87</v>
      </c>
      <c r="F66" s="614"/>
      <c r="G66" s="329"/>
      <c r="H66" s="738"/>
      <c r="I66" s="129"/>
      <c r="J66" s="440"/>
      <c r="K66" s="80"/>
      <c r="L66" s="45"/>
      <c r="M66" s="45"/>
      <c r="N66" s="45"/>
      <c r="O66" s="45"/>
    </row>
    <row r="67" spans="1:33" ht="12.75">
      <c r="A67" s="194" t="s">
        <v>387</v>
      </c>
      <c r="B67" s="78" t="s">
        <v>337</v>
      </c>
      <c r="C67" s="367" t="s">
        <v>342</v>
      </c>
      <c r="D67" s="369" t="s">
        <v>330</v>
      </c>
      <c r="E67" s="240">
        <v>9.49</v>
      </c>
      <c r="F67" s="614"/>
      <c r="G67" s="329"/>
      <c r="H67" s="738"/>
      <c r="I67" s="129"/>
      <c r="J67" s="440"/>
      <c r="K67" s="80"/>
      <c r="L67" s="45"/>
      <c r="M67" s="45"/>
      <c r="N67" s="45"/>
      <c r="O67" s="50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G67" s="45"/>
    </row>
    <row r="68" spans="1:33" ht="12.75">
      <c r="A68" s="194" t="s">
        <v>388</v>
      </c>
      <c r="B68" s="78" t="s">
        <v>341</v>
      </c>
      <c r="C68" s="367" t="s">
        <v>346</v>
      </c>
      <c r="D68" s="369" t="s">
        <v>330</v>
      </c>
      <c r="E68" s="240">
        <v>2.97</v>
      </c>
      <c r="F68" s="614"/>
      <c r="G68" s="329"/>
      <c r="H68" s="738"/>
      <c r="I68" s="129"/>
      <c r="J68" s="440"/>
      <c r="K68" s="80"/>
      <c r="L68" s="45"/>
      <c r="M68" s="45"/>
      <c r="N68" s="45"/>
      <c r="O68" s="50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G68" s="45"/>
    </row>
    <row r="69" spans="1:33" ht="22.5">
      <c r="A69" s="194" t="s">
        <v>2184</v>
      </c>
      <c r="B69" s="78" t="s">
        <v>345</v>
      </c>
      <c r="C69" s="367" t="s">
        <v>2143</v>
      </c>
      <c r="D69" s="369" t="s">
        <v>330</v>
      </c>
      <c r="E69" s="240">
        <f>E65+E67</f>
        <v>13.940000000000001</v>
      </c>
      <c r="F69" s="614"/>
      <c r="G69" s="329"/>
      <c r="H69" s="738"/>
      <c r="I69" s="129"/>
      <c r="J69" s="440"/>
      <c r="K69" s="80"/>
      <c r="L69" s="45"/>
      <c r="M69" s="45"/>
      <c r="N69" s="45"/>
      <c r="O69" s="50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G69" s="45"/>
    </row>
    <row r="70" spans="1:33" ht="22.5">
      <c r="A70" s="194" t="s">
        <v>2185</v>
      </c>
      <c r="B70" s="78" t="s">
        <v>349</v>
      </c>
      <c r="C70" s="367" t="s">
        <v>2146</v>
      </c>
      <c r="D70" s="369" t="s">
        <v>330</v>
      </c>
      <c r="E70" s="240">
        <f>E66+E68</f>
        <v>75.84</v>
      </c>
      <c r="F70" s="614"/>
      <c r="G70" s="329"/>
      <c r="H70" s="738"/>
      <c r="I70" s="129"/>
      <c r="J70" s="440"/>
      <c r="K70" s="80"/>
      <c r="L70" s="45"/>
      <c r="M70" s="45"/>
      <c r="N70" s="45"/>
      <c r="O70" s="50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G70" s="45"/>
    </row>
    <row r="71" spans="1:33" ht="13.5" thickBot="1">
      <c r="A71" s="194" t="s">
        <v>2186</v>
      </c>
      <c r="B71" s="336" t="s">
        <v>2160</v>
      </c>
      <c r="C71" s="372" t="s">
        <v>3523</v>
      </c>
      <c r="D71" s="506" t="s">
        <v>330</v>
      </c>
      <c r="E71" s="337">
        <f>SUM(E69:E70)</f>
        <v>89.78</v>
      </c>
      <c r="F71" s="615"/>
      <c r="G71" s="456"/>
      <c r="H71" s="740"/>
      <c r="I71" s="129"/>
      <c r="J71" s="440"/>
      <c r="K71" s="80"/>
      <c r="L71" s="45"/>
      <c r="M71" s="45"/>
      <c r="N71" s="45"/>
      <c r="O71" s="50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G71" s="45"/>
    </row>
    <row r="72" spans="1:33" ht="13.5" thickBot="1">
      <c r="A72" s="197" t="s">
        <v>389</v>
      </c>
      <c r="B72" s="483" t="s">
        <v>322</v>
      </c>
      <c r="C72" s="487" t="s">
        <v>390</v>
      </c>
      <c r="D72" s="485"/>
      <c r="E72" s="489"/>
      <c r="F72" s="489"/>
      <c r="G72" s="490"/>
      <c r="H72" s="657"/>
      <c r="I72" s="731"/>
      <c r="J72" s="543"/>
      <c r="K72" s="82"/>
      <c r="L72" s="45"/>
      <c r="M72" s="45"/>
      <c r="N72" s="45"/>
      <c r="O72" s="45"/>
    </row>
    <row r="73" spans="1:33" ht="12.75">
      <c r="A73" s="194" t="s">
        <v>391</v>
      </c>
      <c r="B73" s="492" t="s">
        <v>325</v>
      </c>
      <c r="C73" s="128" t="s">
        <v>326</v>
      </c>
      <c r="D73" s="873"/>
      <c r="E73" s="873"/>
      <c r="F73" s="873"/>
      <c r="G73" s="874"/>
      <c r="H73" s="875"/>
      <c r="I73" s="129"/>
      <c r="J73" s="440"/>
      <c r="K73" s="80"/>
      <c r="L73" s="45"/>
      <c r="M73" s="45"/>
      <c r="O73" s="45"/>
    </row>
    <row r="74" spans="1:33" ht="12.75">
      <c r="A74" s="194" t="s">
        <v>392</v>
      </c>
      <c r="B74" s="78" t="s">
        <v>328</v>
      </c>
      <c r="C74" s="367" t="s">
        <v>329</v>
      </c>
      <c r="D74" s="369" t="s">
        <v>330</v>
      </c>
      <c r="E74" s="240">
        <v>1.64</v>
      </c>
      <c r="F74" s="614"/>
      <c r="G74" s="329"/>
      <c r="H74" s="738"/>
      <c r="I74" s="129"/>
      <c r="J74" s="440"/>
      <c r="K74" s="80"/>
      <c r="L74" s="45"/>
      <c r="M74" s="45"/>
      <c r="N74" s="45"/>
      <c r="O74" s="45"/>
    </row>
    <row r="75" spans="1:33" ht="12.75">
      <c r="A75" s="194" t="s">
        <v>393</v>
      </c>
      <c r="B75" s="78" t="s">
        <v>333</v>
      </c>
      <c r="C75" s="367" t="s">
        <v>334</v>
      </c>
      <c r="D75" s="369" t="s">
        <v>330</v>
      </c>
      <c r="E75" s="240">
        <v>12.75</v>
      </c>
      <c r="F75" s="614"/>
      <c r="G75" s="329"/>
      <c r="H75" s="738"/>
      <c r="I75" s="129"/>
      <c r="J75" s="440"/>
      <c r="K75" s="80"/>
      <c r="L75" s="45"/>
      <c r="M75" s="45"/>
      <c r="N75" s="45"/>
      <c r="O75" s="45"/>
    </row>
    <row r="76" spans="1:33" ht="12.75">
      <c r="A76" s="194" t="s">
        <v>394</v>
      </c>
      <c r="B76" s="78" t="s">
        <v>337</v>
      </c>
      <c r="C76" s="367" t="s">
        <v>338</v>
      </c>
      <c r="D76" s="369" t="s">
        <v>330</v>
      </c>
      <c r="E76" s="240">
        <v>6</v>
      </c>
      <c r="F76" s="614"/>
      <c r="G76" s="329"/>
      <c r="H76" s="738"/>
      <c r="I76" s="129"/>
      <c r="J76" s="440"/>
      <c r="K76" s="80"/>
      <c r="L76" s="45"/>
      <c r="M76" s="45"/>
      <c r="N76" s="45"/>
      <c r="O76" s="45"/>
    </row>
    <row r="77" spans="1:33" ht="12.75">
      <c r="A77" s="194" t="s">
        <v>395</v>
      </c>
      <c r="B77" s="78" t="s">
        <v>341</v>
      </c>
      <c r="C77" s="367" t="s">
        <v>342</v>
      </c>
      <c r="D77" s="369" t="s">
        <v>330</v>
      </c>
      <c r="E77" s="240">
        <v>7.58</v>
      </c>
      <c r="F77" s="614"/>
      <c r="G77" s="329"/>
      <c r="H77" s="738"/>
      <c r="I77" s="129"/>
      <c r="J77" s="440"/>
      <c r="K77" s="80"/>
      <c r="L77" s="45"/>
      <c r="M77" s="45"/>
      <c r="N77" s="45"/>
      <c r="O77" s="50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G77" s="45"/>
    </row>
    <row r="78" spans="1:33" ht="12.75">
      <c r="A78" s="194" t="s">
        <v>396</v>
      </c>
      <c r="B78" s="78" t="s">
        <v>345</v>
      </c>
      <c r="C78" s="367" t="s">
        <v>346</v>
      </c>
      <c r="D78" s="369" t="s">
        <v>330</v>
      </c>
      <c r="E78" s="240">
        <v>3.14</v>
      </c>
      <c r="F78" s="614"/>
      <c r="G78" s="329"/>
      <c r="H78" s="738"/>
      <c r="I78" s="129"/>
      <c r="J78" s="440"/>
      <c r="K78" s="80"/>
      <c r="L78" s="45"/>
      <c r="M78" s="45"/>
      <c r="N78" s="45"/>
      <c r="O78" s="50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G78" s="45"/>
    </row>
    <row r="79" spans="1:33" ht="12.75">
      <c r="A79" s="194" t="s">
        <v>397</v>
      </c>
      <c r="B79" s="78" t="s">
        <v>349</v>
      </c>
      <c r="C79" s="367" t="s">
        <v>350</v>
      </c>
      <c r="D79" s="369" t="s">
        <v>330</v>
      </c>
      <c r="E79" s="240">
        <v>1.82</v>
      </c>
      <c r="F79" s="614"/>
      <c r="G79" s="329"/>
      <c r="H79" s="738"/>
      <c r="I79" s="129"/>
      <c r="J79" s="440"/>
      <c r="K79" s="80"/>
      <c r="L79" s="45"/>
      <c r="M79" s="45"/>
      <c r="N79" s="45"/>
      <c r="O79" s="50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G79" s="45"/>
    </row>
    <row r="80" spans="1:33" ht="22.5">
      <c r="A80" s="194" t="s">
        <v>2187</v>
      </c>
      <c r="B80" s="78" t="s">
        <v>2160</v>
      </c>
      <c r="C80" s="367" t="s">
        <v>2143</v>
      </c>
      <c r="D80" s="369" t="s">
        <v>330</v>
      </c>
      <c r="E80" s="240">
        <v>9.2200000000000006</v>
      </c>
      <c r="F80" s="614"/>
      <c r="G80" s="329"/>
      <c r="H80" s="738"/>
      <c r="I80" s="129"/>
      <c r="J80" s="440"/>
      <c r="K80" s="80"/>
      <c r="L80" s="45"/>
      <c r="M80" s="45"/>
      <c r="N80" s="45"/>
      <c r="O80" s="50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G80" s="45"/>
    </row>
    <row r="81" spans="1:33" ht="22.5">
      <c r="A81" s="194" t="s">
        <v>2188</v>
      </c>
      <c r="B81" s="78" t="s">
        <v>2161</v>
      </c>
      <c r="C81" s="367" t="s">
        <v>2146</v>
      </c>
      <c r="D81" s="369" t="s">
        <v>330</v>
      </c>
      <c r="E81" s="240">
        <v>15.89</v>
      </c>
      <c r="F81" s="614"/>
      <c r="G81" s="329"/>
      <c r="H81" s="738"/>
      <c r="I81" s="129"/>
      <c r="J81" s="440"/>
      <c r="K81" s="80"/>
      <c r="L81" s="45"/>
      <c r="M81" s="45"/>
      <c r="N81" s="45"/>
      <c r="O81" s="50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G81" s="45"/>
    </row>
    <row r="82" spans="1:33" ht="22.5">
      <c r="A82" s="194" t="s">
        <v>2189</v>
      </c>
      <c r="B82" s="78" t="s">
        <v>2162</v>
      </c>
      <c r="C82" s="367" t="s">
        <v>2148</v>
      </c>
      <c r="D82" s="369" t="s">
        <v>330</v>
      </c>
      <c r="E82" s="240">
        <v>7.82</v>
      </c>
      <c r="F82" s="614"/>
      <c r="G82" s="329"/>
      <c r="H82" s="738"/>
      <c r="I82" s="129"/>
      <c r="J82" s="440"/>
      <c r="K82" s="80"/>
      <c r="L82" s="45"/>
      <c r="M82" s="45"/>
      <c r="N82" s="45"/>
      <c r="O82" s="50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G82" s="45"/>
    </row>
    <row r="83" spans="1:33" ht="12.75">
      <c r="B83" s="78" t="s">
        <v>2163</v>
      </c>
      <c r="C83" s="238" t="s">
        <v>3522</v>
      </c>
      <c r="D83" s="239" t="s">
        <v>330</v>
      </c>
      <c r="E83" s="240">
        <v>0.36</v>
      </c>
      <c r="F83" s="614"/>
      <c r="G83" s="329"/>
      <c r="H83" s="741"/>
      <c r="I83" s="129"/>
      <c r="J83" s="440"/>
      <c r="K83" s="80"/>
      <c r="L83" s="45"/>
      <c r="M83" s="45"/>
      <c r="N83" s="45"/>
      <c r="O83" s="50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G83" s="45"/>
    </row>
    <row r="84" spans="1:33" ht="13.5" thickBot="1">
      <c r="A84" s="194" t="s">
        <v>2190</v>
      </c>
      <c r="B84" s="336" t="s">
        <v>2163</v>
      </c>
      <c r="C84" s="372" t="s">
        <v>3523</v>
      </c>
      <c r="D84" s="506" t="s">
        <v>330</v>
      </c>
      <c r="E84" s="240">
        <v>33.29</v>
      </c>
      <c r="F84" s="615"/>
      <c r="G84" s="456"/>
      <c r="H84" s="740"/>
      <c r="I84" s="129"/>
      <c r="J84" s="440"/>
      <c r="K84" s="80"/>
      <c r="L84" s="45"/>
      <c r="M84" s="45"/>
      <c r="N84" s="45"/>
      <c r="O84" s="50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G84" s="45"/>
    </row>
    <row r="85" spans="1:33" ht="13.5" thickBot="1">
      <c r="A85" s="197" t="s">
        <v>398</v>
      </c>
      <c r="B85" s="483" t="s">
        <v>322</v>
      </c>
      <c r="C85" s="487" t="s">
        <v>399</v>
      </c>
      <c r="D85" s="485"/>
      <c r="E85" s="489"/>
      <c r="F85" s="489"/>
      <c r="G85" s="490"/>
      <c r="H85" s="657"/>
      <c r="I85" s="731"/>
      <c r="J85" s="543"/>
      <c r="K85" s="82"/>
      <c r="L85" s="45"/>
      <c r="M85" s="45"/>
      <c r="N85" s="45"/>
      <c r="O85" s="45"/>
    </row>
    <row r="86" spans="1:33" ht="12.75">
      <c r="A86" s="194" t="s">
        <v>400</v>
      </c>
      <c r="B86" s="492" t="s">
        <v>325</v>
      </c>
      <c r="C86" s="128" t="s">
        <v>326</v>
      </c>
      <c r="D86" s="873"/>
      <c r="E86" s="873"/>
      <c r="F86" s="873"/>
      <c r="G86" s="874"/>
      <c r="H86" s="875"/>
      <c r="I86" s="129"/>
      <c r="J86" s="440"/>
      <c r="K86" s="80"/>
      <c r="L86" s="45"/>
      <c r="M86" s="45"/>
      <c r="O86" s="45"/>
    </row>
    <row r="87" spans="1:33" ht="12.75">
      <c r="A87" s="194" t="s">
        <v>401</v>
      </c>
      <c r="B87" s="78" t="s">
        <v>328</v>
      </c>
      <c r="C87" s="367" t="s">
        <v>329</v>
      </c>
      <c r="D87" s="369" t="s">
        <v>330</v>
      </c>
      <c r="E87" s="240">
        <v>16.14</v>
      </c>
      <c r="F87" s="614"/>
      <c r="G87" s="329"/>
      <c r="H87" s="738"/>
      <c r="I87" s="129"/>
      <c r="J87" s="440"/>
      <c r="K87" s="80"/>
      <c r="L87" s="45"/>
      <c r="M87" s="45"/>
      <c r="N87" s="45"/>
      <c r="O87" s="45"/>
    </row>
    <row r="88" spans="1:33" ht="12.75">
      <c r="A88" s="194" t="s">
        <v>402</v>
      </c>
      <c r="B88" s="78" t="s">
        <v>333</v>
      </c>
      <c r="C88" s="367" t="s">
        <v>334</v>
      </c>
      <c r="D88" s="369" t="s">
        <v>330</v>
      </c>
      <c r="E88" s="240">
        <v>36.36</v>
      </c>
      <c r="F88" s="614"/>
      <c r="G88" s="329"/>
      <c r="H88" s="738"/>
      <c r="I88" s="129"/>
      <c r="J88" s="440"/>
      <c r="K88" s="80"/>
      <c r="L88" s="45"/>
      <c r="M88" s="45"/>
      <c r="N88" s="45"/>
      <c r="O88" s="45"/>
    </row>
    <row r="89" spans="1:33" ht="12.75">
      <c r="A89" s="194" t="s">
        <v>403</v>
      </c>
      <c r="B89" s="78" t="s">
        <v>337</v>
      </c>
      <c r="C89" s="367" t="s">
        <v>338</v>
      </c>
      <c r="D89" s="369" t="s">
        <v>330</v>
      </c>
      <c r="E89" s="240">
        <v>32.94</v>
      </c>
      <c r="F89" s="614"/>
      <c r="G89" s="329"/>
      <c r="H89" s="738"/>
      <c r="I89" s="129"/>
      <c r="J89" s="440"/>
      <c r="K89" s="80"/>
      <c r="L89" s="45"/>
      <c r="M89" s="45"/>
      <c r="N89" s="45"/>
      <c r="O89" s="45"/>
    </row>
    <row r="90" spans="1:33" ht="12.75">
      <c r="A90" s="194" t="s">
        <v>404</v>
      </c>
      <c r="B90" s="78" t="s">
        <v>341</v>
      </c>
      <c r="C90" s="367" t="s">
        <v>342</v>
      </c>
      <c r="D90" s="369" t="s">
        <v>330</v>
      </c>
      <c r="E90" s="240">
        <v>11.32</v>
      </c>
      <c r="F90" s="614"/>
      <c r="G90" s="329"/>
      <c r="H90" s="738"/>
      <c r="I90" s="129"/>
      <c r="J90" s="440"/>
      <c r="K90" s="80"/>
      <c r="L90" s="45"/>
      <c r="M90" s="45"/>
      <c r="N90" s="45"/>
      <c r="O90" s="50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G90" s="45"/>
    </row>
    <row r="91" spans="1:33" ht="12.75">
      <c r="A91" s="194" t="s">
        <v>405</v>
      </c>
      <c r="B91" s="78" t="s">
        <v>345</v>
      </c>
      <c r="C91" s="367" t="s">
        <v>346</v>
      </c>
      <c r="D91" s="369" t="s">
        <v>330</v>
      </c>
      <c r="E91" s="240">
        <v>17.760000000000002</v>
      </c>
      <c r="F91" s="614"/>
      <c r="G91" s="329"/>
      <c r="H91" s="738"/>
      <c r="I91" s="129"/>
      <c r="J91" s="440"/>
      <c r="K91" s="80"/>
      <c r="L91" s="45"/>
      <c r="M91" s="45"/>
      <c r="N91" s="45"/>
      <c r="O91" s="50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G91" s="45"/>
    </row>
    <row r="92" spans="1:33" ht="22.5">
      <c r="A92" s="194" t="s">
        <v>2191</v>
      </c>
      <c r="B92" s="78" t="s">
        <v>349</v>
      </c>
      <c r="C92" s="367" t="s">
        <v>2143</v>
      </c>
      <c r="D92" s="369" t="s">
        <v>330</v>
      </c>
      <c r="E92" s="240">
        <v>27.46</v>
      </c>
      <c r="F92" s="614"/>
      <c r="G92" s="329"/>
      <c r="H92" s="738"/>
      <c r="I92" s="129"/>
      <c r="J92" s="440"/>
      <c r="K92" s="80"/>
      <c r="L92" s="45"/>
      <c r="M92" s="45"/>
      <c r="N92" s="45"/>
      <c r="O92" s="50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G92" s="45"/>
    </row>
    <row r="93" spans="1:33" ht="22.5">
      <c r="A93" s="194" t="s">
        <v>2192</v>
      </c>
      <c r="B93" s="78" t="s">
        <v>2160</v>
      </c>
      <c r="C93" s="367" t="s">
        <v>2146</v>
      </c>
      <c r="D93" s="369" t="s">
        <v>330</v>
      </c>
      <c r="E93" s="240">
        <v>54.120000000000005</v>
      </c>
      <c r="F93" s="614"/>
      <c r="G93" s="329"/>
      <c r="H93" s="738"/>
      <c r="I93" s="129"/>
      <c r="J93" s="440"/>
      <c r="K93" s="80"/>
      <c r="L93" s="45"/>
      <c r="M93" s="45"/>
      <c r="N93" s="45"/>
      <c r="O93" s="50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G93" s="45"/>
    </row>
    <row r="94" spans="1:33" ht="22.5">
      <c r="A94" s="194" t="s">
        <v>2193</v>
      </c>
      <c r="B94" s="78" t="s">
        <v>2161</v>
      </c>
      <c r="C94" s="367" t="s">
        <v>2148</v>
      </c>
      <c r="D94" s="369" t="s">
        <v>330</v>
      </c>
      <c r="E94" s="240">
        <v>32.94</v>
      </c>
      <c r="F94" s="614"/>
      <c r="G94" s="329"/>
      <c r="H94" s="738"/>
      <c r="I94" s="129"/>
      <c r="J94" s="440"/>
      <c r="K94" s="80"/>
      <c r="L94" s="45"/>
      <c r="M94" s="45"/>
      <c r="N94" s="45"/>
      <c r="O94" s="50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G94" s="45"/>
    </row>
    <row r="95" spans="1:33" ht="13.5" thickBot="1">
      <c r="A95" s="194" t="s">
        <v>2194</v>
      </c>
      <c r="B95" s="336" t="s">
        <v>2162</v>
      </c>
      <c r="C95" s="372" t="s">
        <v>3523</v>
      </c>
      <c r="D95" s="506" t="s">
        <v>330</v>
      </c>
      <c r="E95" s="240">
        <v>114.52000000000001</v>
      </c>
      <c r="F95" s="615"/>
      <c r="G95" s="456"/>
      <c r="H95" s="740"/>
      <c r="I95" s="129"/>
      <c r="J95" s="440"/>
      <c r="K95" s="80"/>
      <c r="L95" s="45"/>
      <c r="M95" s="45"/>
      <c r="N95" s="45"/>
      <c r="O95" s="50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G95" s="45"/>
    </row>
    <row r="96" spans="1:33" ht="13.5" thickBot="1">
      <c r="A96" s="197" t="s">
        <v>406</v>
      </c>
      <c r="B96" s="483" t="s">
        <v>322</v>
      </c>
      <c r="C96" s="487" t="s">
        <v>407</v>
      </c>
      <c r="D96" s="485"/>
      <c r="E96" s="489"/>
      <c r="F96" s="489"/>
      <c r="G96" s="490"/>
      <c r="H96" s="657"/>
      <c r="I96" s="731"/>
      <c r="J96" s="543"/>
      <c r="K96" s="82"/>
      <c r="L96" s="45"/>
      <c r="M96" s="45"/>
      <c r="N96" s="45"/>
      <c r="O96" s="45"/>
    </row>
    <row r="97" spans="1:33" ht="12.75">
      <c r="A97" s="194" t="s">
        <v>408</v>
      </c>
      <c r="B97" s="492" t="s">
        <v>325</v>
      </c>
      <c r="C97" s="128" t="s">
        <v>326</v>
      </c>
      <c r="D97" s="873"/>
      <c r="E97" s="873"/>
      <c r="F97" s="873"/>
      <c r="G97" s="874"/>
      <c r="H97" s="875"/>
      <c r="I97" s="129"/>
      <c r="J97" s="440"/>
      <c r="K97" s="80"/>
      <c r="L97" s="45"/>
      <c r="M97" s="45"/>
      <c r="O97" s="45"/>
    </row>
    <row r="98" spans="1:33" ht="12.75">
      <c r="A98" s="194" t="s">
        <v>409</v>
      </c>
      <c r="B98" s="78" t="s">
        <v>328</v>
      </c>
      <c r="C98" s="367" t="s">
        <v>329</v>
      </c>
      <c r="D98" s="369" t="s">
        <v>330</v>
      </c>
      <c r="E98" s="240">
        <v>2.4</v>
      </c>
      <c r="F98" s="614"/>
      <c r="G98" s="329"/>
      <c r="H98" s="738"/>
      <c r="I98" s="129"/>
      <c r="J98" s="440"/>
      <c r="K98" s="80"/>
      <c r="L98" s="45"/>
      <c r="M98" s="45"/>
      <c r="N98" s="45"/>
      <c r="O98" s="45"/>
    </row>
    <row r="99" spans="1:33" ht="12.75">
      <c r="A99" s="194" t="s">
        <v>410</v>
      </c>
      <c r="B99" s="78" t="s">
        <v>333</v>
      </c>
      <c r="C99" s="367" t="s">
        <v>334</v>
      </c>
      <c r="D99" s="369" t="s">
        <v>330</v>
      </c>
      <c r="E99" s="240">
        <v>30.2</v>
      </c>
      <c r="F99" s="614"/>
      <c r="G99" s="329"/>
      <c r="H99" s="738"/>
      <c r="I99" s="129"/>
      <c r="J99" s="440"/>
      <c r="K99" s="80"/>
      <c r="L99" s="45"/>
      <c r="M99" s="45"/>
      <c r="N99" s="45"/>
      <c r="O99" s="45"/>
    </row>
    <row r="100" spans="1:33" ht="12.75">
      <c r="A100" s="194" t="s">
        <v>411</v>
      </c>
      <c r="B100" s="78" t="s">
        <v>337</v>
      </c>
      <c r="C100" s="367" t="s">
        <v>338</v>
      </c>
      <c r="D100" s="369" t="s">
        <v>330</v>
      </c>
      <c r="E100" s="240">
        <v>30.2</v>
      </c>
      <c r="F100" s="614"/>
      <c r="G100" s="329"/>
      <c r="H100" s="738"/>
      <c r="I100" s="129"/>
      <c r="J100" s="440"/>
      <c r="K100" s="80"/>
      <c r="L100" s="45"/>
      <c r="M100" s="45"/>
      <c r="N100" s="45"/>
      <c r="O100" s="45"/>
    </row>
    <row r="101" spans="1:33" ht="12.75">
      <c r="A101" s="194" t="s">
        <v>412</v>
      </c>
      <c r="B101" s="78" t="s">
        <v>341</v>
      </c>
      <c r="C101" s="367" t="s">
        <v>342</v>
      </c>
      <c r="D101" s="369" t="s">
        <v>330</v>
      </c>
      <c r="E101" s="240">
        <v>7.2</v>
      </c>
      <c r="F101" s="614"/>
      <c r="G101" s="329"/>
      <c r="H101" s="738"/>
      <c r="I101" s="129"/>
      <c r="J101" s="440"/>
      <c r="K101" s="80"/>
      <c r="L101" s="45"/>
      <c r="M101" s="45"/>
      <c r="N101" s="45"/>
      <c r="O101" s="50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G101" s="45"/>
    </row>
    <row r="102" spans="1:33" ht="12.75">
      <c r="A102" s="194" t="s">
        <v>413</v>
      </c>
      <c r="B102" s="78" t="s">
        <v>345</v>
      </c>
      <c r="C102" s="367" t="s">
        <v>346</v>
      </c>
      <c r="D102" s="369" t="s">
        <v>330</v>
      </c>
      <c r="E102" s="240">
        <v>3.6</v>
      </c>
      <c r="F102" s="614"/>
      <c r="G102" s="329"/>
      <c r="H102" s="738"/>
      <c r="I102" s="129"/>
      <c r="J102" s="440"/>
      <c r="K102" s="80"/>
      <c r="L102" s="45"/>
      <c r="M102" s="45"/>
      <c r="N102" s="45"/>
      <c r="O102" s="50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G102" s="45"/>
    </row>
    <row r="103" spans="1:33" ht="22.5">
      <c r="A103" s="194" t="s">
        <v>2195</v>
      </c>
      <c r="B103" s="78" t="s">
        <v>349</v>
      </c>
      <c r="C103" s="367" t="s">
        <v>2143</v>
      </c>
      <c r="D103" s="369" t="s">
        <v>330</v>
      </c>
      <c r="E103" s="240">
        <v>9.6</v>
      </c>
      <c r="F103" s="614"/>
      <c r="G103" s="329"/>
      <c r="H103" s="738"/>
      <c r="I103" s="129"/>
      <c r="J103" s="440"/>
      <c r="K103" s="80"/>
      <c r="L103" s="45"/>
      <c r="M103" s="45"/>
      <c r="N103" s="45"/>
      <c r="O103" s="50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G103" s="45"/>
    </row>
    <row r="104" spans="1:33" ht="22.5">
      <c r="A104" s="194" t="s">
        <v>2196</v>
      </c>
      <c r="B104" s="78" t="s">
        <v>2160</v>
      </c>
      <c r="C104" s="367" t="s">
        <v>2146</v>
      </c>
      <c r="D104" s="369" t="s">
        <v>330</v>
      </c>
      <c r="E104" s="240">
        <v>33.799999999999997</v>
      </c>
      <c r="F104" s="614"/>
      <c r="G104" s="329"/>
      <c r="H104" s="738"/>
      <c r="I104" s="129"/>
      <c r="J104" s="440"/>
      <c r="K104" s="80"/>
      <c r="L104" s="45"/>
      <c r="M104" s="45"/>
      <c r="N104" s="45"/>
      <c r="O104" s="50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G104" s="45"/>
    </row>
    <row r="105" spans="1:33" ht="22.5">
      <c r="A105" s="194" t="s">
        <v>2197</v>
      </c>
      <c r="B105" s="78" t="s">
        <v>2161</v>
      </c>
      <c r="C105" s="367" t="s">
        <v>2148</v>
      </c>
      <c r="D105" s="369" t="s">
        <v>330</v>
      </c>
      <c r="E105" s="240">
        <v>30.2</v>
      </c>
      <c r="F105" s="614"/>
      <c r="G105" s="329"/>
      <c r="H105" s="738"/>
      <c r="I105" s="129"/>
      <c r="J105" s="440"/>
      <c r="K105" s="80"/>
      <c r="L105" s="45"/>
      <c r="M105" s="45"/>
      <c r="N105" s="45"/>
      <c r="O105" s="50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G105" s="45"/>
    </row>
    <row r="106" spans="1:33" ht="13.5" thickBot="1">
      <c r="A106" s="194" t="s">
        <v>2198</v>
      </c>
      <c r="B106" s="336" t="s">
        <v>2162</v>
      </c>
      <c r="C106" s="372" t="s">
        <v>3523</v>
      </c>
      <c r="D106" s="506" t="s">
        <v>330</v>
      </c>
      <c r="E106" s="240">
        <v>73.599999999999994</v>
      </c>
      <c r="F106" s="615"/>
      <c r="G106" s="456"/>
      <c r="H106" s="740"/>
      <c r="I106" s="129"/>
      <c r="J106" s="440"/>
      <c r="K106" s="80"/>
      <c r="L106" s="45"/>
      <c r="M106" s="45"/>
      <c r="N106" s="45"/>
      <c r="O106" s="50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G106" s="45"/>
    </row>
    <row r="107" spans="1:33" ht="13.5" thickBot="1">
      <c r="A107" s="197" t="s">
        <v>414</v>
      </c>
      <c r="B107" s="483" t="s">
        <v>322</v>
      </c>
      <c r="C107" s="487" t="s">
        <v>415</v>
      </c>
      <c r="D107" s="485"/>
      <c r="E107" s="489"/>
      <c r="F107" s="489"/>
      <c r="G107" s="490"/>
      <c r="H107" s="657"/>
      <c r="I107" s="731"/>
      <c r="J107" s="543"/>
      <c r="K107" s="82"/>
      <c r="L107" s="45"/>
      <c r="M107" s="45"/>
      <c r="N107" s="45"/>
      <c r="O107" s="45"/>
    </row>
    <row r="108" spans="1:33" ht="12.75">
      <c r="A108" s="194" t="s">
        <v>416</v>
      </c>
      <c r="B108" s="492" t="s">
        <v>325</v>
      </c>
      <c r="C108" s="128" t="s">
        <v>326</v>
      </c>
      <c r="D108" s="873"/>
      <c r="E108" s="873"/>
      <c r="F108" s="873"/>
      <c r="G108" s="874"/>
      <c r="H108" s="875"/>
      <c r="I108" s="129"/>
      <c r="J108" s="440"/>
      <c r="K108" s="80"/>
      <c r="L108" s="45"/>
      <c r="M108" s="45"/>
      <c r="O108" s="45"/>
    </row>
    <row r="109" spans="1:33" ht="12.75">
      <c r="A109" s="194" t="s">
        <v>417</v>
      </c>
      <c r="B109" s="78" t="s">
        <v>328</v>
      </c>
      <c r="C109" s="238" t="s">
        <v>334</v>
      </c>
      <c r="D109" s="239" t="s">
        <v>330</v>
      </c>
      <c r="E109" s="240">
        <v>7.68</v>
      </c>
      <c r="F109" s="614"/>
      <c r="G109" s="329"/>
      <c r="H109" s="738"/>
      <c r="I109" s="129"/>
      <c r="J109" s="440"/>
      <c r="K109" s="80"/>
      <c r="L109" s="45"/>
      <c r="M109" s="45"/>
      <c r="N109" s="45"/>
      <c r="O109" s="45"/>
    </row>
    <row r="110" spans="1:33" ht="12.75">
      <c r="A110" s="194" t="s">
        <v>418</v>
      </c>
      <c r="B110" s="78" t="s">
        <v>333</v>
      </c>
      <c r="C110" s="238" t="s">
        <v>338</v>
      </c>
      <c r="D110" s="239" t="s">
        <v>330</v>
      </c>
      <c r="E110" s="240">
        <v>8.6</v>
      </c>
      <c r="F110" s="614"/>
      <c r="G110" s="329"/>
      <c r="H110" s="738"/>
      <c r="I110" s="129"/>
      <c r="J110" s="440"/>
      <c r="K110" s="80"/>
      <c r="L110" s="45"/>
      <c r="M110" s="45"/>
      <c r="N110" s="45"/>
      <c r="O110" s="45"/>
    </row>
    <row r="111" spans="1:33" ht="12.75">
      <c r="A111" s="194" t="s">
        <v>419</v>
      </c>
      <c r="B111" s="78" t="s">
        <v>337</v>
      </c>
      <c r="C111" s="238" t="s">
        <v>342</v>
      </c>
      <c r="D111" s="239" t="s">
        <v>330</v>
      </c>
      <c r="E111" s="240">
        <v>3.5700000000000003</v>
      </c>
      <c r="F111" s="614"/>
      <c r="G111" s="329"/>
      <c r="H111" s="738"/>
      <c r="I111" s="129"/>
      <c r="J111" s="440"/>
      <c r="K111" s="80"/>
      <c r="L111" s="45"/>
      <c r="M111" s="45"/>
      <c r="N111" s="45"/>
      <c r="O111" s="50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G111" s="45"/>
    </row>
    <row r="112" spans="1:33" ht="12.75">
      <c r="A112" s="194" t="s">
        <v>420</v>
      </c>
      <c r="B112" s="78" t="s">
        <v>341</v>
      </c>
      <c r="C112" s="238" t="s">
        <v>350</v>
      </c>
      <c r="D112" s="239" t="s">
        <v>330</v>
      </c>
      <c r="E112" s="240">
        <v>7.53</v>
      </c>
      <c r="F112" s="614"/>
      <c r="G112" s="329"/>
      <c r="H112" s="738"/>
      <c r="I112" s="129"/>
      <c r="J112" s="440"/>
      <c r="K112" s="80"/>
      <c r="L112" s="45"/>
      <c r="M112" s="45"/>
      <c r="N112" s="45"/>
      <c r="O112" s="50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G112" s="45"/>
    </row>
    <row r="113" spans="1:33" ht="22.5">
      <c r="A113" s="194" t="s">
        <v>421</v>
      </c>
      <c r="B113" s="78" t="s">
        <v>345</v>
      </c>
      <c r="C113" s="238" t="s">
        <v>2143</v>
      </c>
      <c r="D113" s="239" t="s">
        <v>330</v>
      </c>
      <c r="E113" s="240">
        <v>3.5700000000000003</v>
      </c>
      <c r="F113" s="614"/>
      <c r="G113" s="329"/>
      <c r="H113" s="738"/>
      <c r="I113" s="129"/>
      <c r="J113" s="440"/>
      <c r="K113" s="80"/>
      <c r="L113" s="45"/>
      <c r="M113" s="45"/>
      <c r="N113" s="45"/>
      <c r="O113" s="50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G113" s="45"/>
    </row>
    <row r="114" spans="1:33" ht="22.5">
      <c r="A114" s="194" t="s">
        <v>2209</v>
      </c>
      <c r="B114" s="78" t="s">
        <v>349</v>
      </c>
      <c r="C114" s="238" t="s">
        <v>2146</v>
      </c>
      <c r="D114" s="239" t="s">
        <v>330</v>
      </c>
      <c r="E114" s="240">
        <v>7.68</v>
      </c>
      <c r="F114" s="614"/>
      <c r="G114" s="329"/>
      <c r="H114" s="738"/>
      <c r="I114" s="129"/>
      <c r="J114" s="440"/>
      <c r="K114" s="80"/>
      <c r="L114" s="45"/>
      <c r="M114" s="45"/>
      <c r="N114" s="45"/>
      <c r="O114" s="50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G114" s="45"/>
    </row>
    <row r="115" spans="1:33" ht="22.5">
      <c r="A115" s="194" t="s">
        <v>2210</v>
      </c>
      <c r="B115" s="78" t="s">
        <v>2160</v>
      </c>
      <c r="C115" s="238" t="s">
        <v>2148</v>
      </c>
      <c r="D115" s="239" t="s">
        <v>330</v>
      </c>
      <c r="E115" s="240">
        <v>16.13</v>
      </c>
      <c r="F115" s="614"/>
      <c r="G115" s="329"/>
      <c r="H115" s="738"/>
      <c r="I115" s="129"/>
      <c r="J115" s="440"/>
      <c r="K115" s="80"/>
      <c r="L115" s="45"/>
      <c r="M115" s="45"/>
      <c r="N115" s="45"/>
      <c r="O115" s="50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G115" s="45"/>
    </row>
    <row r="116" spans="1:33" ht="12.75">
      <c r="A116" s="194" t="s">
        <v>2211</v>
      </c>
      <c r="B116" s="78" t="s">
        <v>2161</v>
      </c>
      <c r="C116" s="238" t="s">
        <v>3522</v>
      </c>
      <c r="D116" s="239" t="s">
        <v>330</v>
      </c>
      <c r="E116" s="240">
        <v>8.6</v>
      </c>
      <c r="F116" s="614"/>
      <c r="G116" s="329"/>
      <c r="H116" s="738"/>
      <c r="I116" s="129"/>
      <c r="J116" s="440"/>
      <c r="K116" s="80"/>
      <c r="L116" s="45"/>
      <c r="M116" s="45"/>
      <c r="N116" s="45"/>
      <c r="O116" s="50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G116" s="45"/>
    </row>
    <row r="117" spans="1:33" ht="12.75">
      <c r="A117" s="194" t="s">
        <v>2212</v>
      </c>
      <c r="B117" s="78" t="s">
        <v>2162</v>
      </c>
      <c r="C117" s="238" t="s">
        <v>3524</v>
      </c>
      <c r="D117" s="239" t="s">
        <v>330</v>
      </c>
      <c r="E117" s="240">
        <v>2.84</v>
      </c>
      <c r="F117" s="614"/>
      <c r="G117" s="329"/>
      <c r="H117" s="738"/>
      <c r="I117" s="129"/>
      <c r="J117" s="440"/>
      <c r="K117" s="80"/>
      <c r="L117" s="45"/>
      <c r="M117" s="45"/>
      <c r="N117" s="45"/>
      <c r="O117" s="50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G117" s="45"/>
    </row>
    <row r="118" spans="1:33" ht="13.5" thickBot="1">
      <c r="B118" s="78" t="s">
        <v>2163</v>
      </c>
      <c r="C118" s="238" t="s">
        <v>3523</v>
      </c>
      <c r="D118" s="239" t="s">
        <v>330</v>
      </c>
      <c r="E118" s="240">
        <v>38.819999999999993</v>
      </c>
      <c r="F118" s="614"/>
      <c r="G118" s="329"/>
      <c r="H118" s="738"/>
      <c r="I118" s="129"/>
      <c r="J118" s="440"/>
      <c r="K118" s="80"/>
      <c r="L118" s="45"/>
      <c r="M118" s="45"/>
      <c r="N118" s="45"/>
      <c r="O118" s="50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G118" s="45"/>
    </row>
    <row r="119" spans="1:33" ht="13.5" thickBot="1">
      <c r="A119" s="197" t="s">
        <v>422</v>
      </c>
      <c r="B119" s="483" t="s">
        <v>322</v>
      </c>
      <c r="C119" s="487" t="s">
        <v>423</v>
      </c>
      <c r="D119" s="485"/>
      <c r="E119" s="489"/>
      <c r="F119" s="489"/>
      <c r="G119" s="490"/>
      <c r="H119" s="657"/>
      <c r="I119" s="731"/>
      <c r="J119" s="543"/>
      <c r="K119" s="82"/>
      <c r="L119" s="45"/>
      <c r="M119" s="45"/>
      <c r="N119" s="45"/>
      <c r="O119" s="45"/>
    </row>
    <row r="120" spans="1:33" ht="12.75">
      <c r="A120" s="194" t="s">
        <v>424</v>
      </c>
      <c r="B120" s="492" t="s">
        <v>325</v>
      </c>
      <c r="C120" s="128" t="s">
        <v>326</v>
      </c>
      <c r="D120" s="873"/>
      <c r="E120" s="873"/>
      <c r="F120" s="873"/>
      <c r="G120" s="874"/>
      <c r="H120" s="875"/>
      <c r="I120" s="129"/>
      <c r="J120" s="440"/>
      <c r="K120" s="80"/>
      <c r="L120" s="45"/>
      <c r="M120" s="45"/>
      <c r="O120" s="45"/>
    </row>
    <row r="121" spans="1:33" ht="12.75">
      <c r="A121" s="194" t="s">
        <v>425</v>
      </c>
      <c r="B121" s="78" t="s">
        <v>328</v>
      </c>
      <c r="C121" s="367" t="s">
        <v>329</v>
      </c>
      <c r="D121" s="369" t="s">
        <v>330</v>
      </c>
      <c r="E121" s="240">
        <v>12.59</v>
      </c>
      <c r="F121" s="614"/>
      <c r="G121" s="329"/>
      <c r="H121" s="738"/>
      <c r="I121" s="129"/>
      <c r="J121" s="440"/>
      <c r="K121" s="80"/>
      <c r="L121" s="45"/>
      <c r="M121" s="45"/>
      <c r="N121" s="45"/>
      <c r="O121" s="45"/>
    </row>
    <row r="122" spans="1:33" ht="12.75">
      <c r="A122" s="194" t="s">
        <v>426</v>
      </c>
      <c r="B122" s="78" t="s">
        <v>333</v>
      </c>
      <c r="C122" s="367" t="s">
        <v>334</v>
      </c>
      <c r="D122" s="369" t="s">
        <v>330</v>
      </c>
      <c r="E122" s="240">
        <v>18.98</v>
      </c>
      <c r="F122" s="614"/>
      <c r="G122" s="329"/>
      <c r="H122" s="738"/>
      <c r="I122" s="129"/>
      <c r="J122" s="440"/>
      <c r="K122" s="80"/>
      <c r="L122" s="45"/>
      <c r="M122" s="45"/>
      <c r="N122" s="45"/>
      <c r="O122" s="45"/>
    </row>
    <row r="123" spans="1:33" ht="12.75">
      <c r="A123" s="194" t="s">
        <v>427</v>
      </c>
      <c r="B123" s="78" t="s">
        <v>337</v>
      </c>
      <c r="C123" s="367" t="s">
        <v>342</v>
      </c>
      <c r="D123" s="369" t="s">
        <v>330</v>
      </c>
      <c r="E123" s="240">
        <v>15.95</v>
      </c>
      <c r="F123" s="614"/>
      <c r="G123" s="329"/>
      <c r="H123" s="738"/>
      <c r="I123" s="129"/>
      <c r="J123" s="440"/>
      <c r="K123" s="80"/>
      <c r="L123" s="45"/>
      <c r="M123" s="45"/>
      <c r="N123" s="45"/>
      <c r="O123" s="50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G123" s="45"/>
    </row>
    <row r="124" spans="1:33" ht="12.75">
      <c r="A124" s="194" t="s">
        <v>428</v>
      </c>
      <c r="B124" s="78" t="s">
        <v>341</v>
      </c>
      <c r="C124" s="367" t="s">
        <v>346</v>
      </c>
      <c r="D124" s="369" t="s">
        <v>330</v>
      </c>
      <c r="E124" s="240">
        <v>3.6</v>
      </c>
      <c r="F124" s="614"/>
      <c r="G124" s="329"/>
      <c r="H124" s="738"/>
      <c r="I124" s="129"/>
      <c r="J124" s="440"/>
      <c r="K124" s="80"/>
      <c r="L124" s="45"/>
      <c r="M124" s="45"/>
      <c r="N124" s="45"/>
      <c r="O124" s="50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G124" s="45"/>
    </row>
    <row r="125" spans="1:33" ht="22.5">
      <c r="A125" s="194" t="s">
        <v>2199</v>
      </c>
      <c r="B125" s="78" t="s">
        <v>345</v>
      </c>
      <c r="C125" s="367" t="s">
        <v>2143</v>
      </c>
      <c r="D125" s="369" t="s">
        <v>330</v>
      </c>
      <c r="E125" s="240">
        <v>28.54</v>
      </c>
      <c r="F125" s="614"/>
      <c r="G125" s="329"/>
      <c r="H125" s="738"/>
      <c r="I125" s="129"/>
      <c r="J125" s="440"/>
      <c r="K125" s="80"/>
      <c r="L125" s="45"/>
      <c r="M125" s="45"/>
      <c r="N125" s="45"/>
      <c r="O125" s="50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G125" s="45"/>
    </row>
    <row r="126" spans="1:33" ht="22.5">
      <c r="A126" s="194" t="s">
        <v>2200</v>
      </c>
      <c r="B126" s="78" t="s">
        <v>349</v>
      </c>
      <c r="C126" s="367" t="s">
        <v>2146</v>
      </c>
      <c r="D126" s="369" t="s">
        <v>330</v>
      </c>
      <c r="E126" s="240">
        <v>22.580000000000002</v>
      </c>
      <c r="F126" s="614"/>
      <c r="G126" s="329"/>
      <c r="H126" s="738"/>
      <c r="I126" s="129"/>
      <c r="J126" s="440"/>
      <c r="K126" s="80"/>
      <c r="L126" s="45"/>
      <c r="M126" s="45"/>
      <c r="N126" s="45"/>
      <c r="O126" s="50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G126" s="45"/>
    </row>
    <row r="127" spans="1:33" ht="13.5" thickBot="1">
      <c r="A127" s="194" t="s">
        <v>2201</v>
      </c>
      <c r="B127" s="336" t="s">
        <v>2160</v>
      </c>
      <c r="C127" s="372" t="s">
        <v>3523</v>
      </c>
      <c r="D127" s="506" t="s">
        <v>330</v>
      </c>
      <c r="E127" s="240">
        <v>51.120000000000005</v>
      </c>
      <c r="F127" s="615"/>
      <c r="G127" s="456"/>
      <c r="H127" s="740"/>
      <c r="I127" s="129"/>
      <c r="J127" s="440"/>
      <c r="K127" s="80"/>
      <c r="L127" s="45"/>
      <c r="M127" s="45"/>
      <c r="N127" s="45"/>
      <c r="O127" s="50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G127" s="45"/>
    </row>
    <row r="128" spans="1:33" ht="13.5" thickBot="1">
      <c r="A128" s="197" t="s">
        <v>429</v>
      </c>
      <c r="B128" s="483" t="s">
        <v>322</v>
      </c>
      <c r="C128" s="487" t="s">
        <v>430</v>
      </c>
      <c r="D128" s="485"/>
      <c r="E128" s="489"/>
      <c r="F128" s="489"/>
      <c r="G128" s="490"/>
      <c r="H128" s="657"/>
      <c r="I128" s="731"/>
      <c r="J128" s="543"/>
      <c r="K128" s="82"/>
      <c r="L128" s="45"/>
      <c r="M128" s="45"/>
      <c r="N128" s="45"/>
      <c r="O128" s="45"/>
    </row>
    <row r="129" spans="1:33" ht="12.75">
      <c r="A129" s="194" t="s">
        <v>431</v>
      </c>
      <c r="B129" s="492" t="s">
        <v>325</v>
      </c>
      <c r="C129" s="128" t="s">
        <v>326</v>
      </c>
      <c r="D129" s="873"/>
      <c r="E129" s="873"/>
      <c r="F129" s="873"/>
      <c r="G129" s="874"/>
      <c r="H129" s="875"/>
      <c r="I129" s="129"/>
      <c r="J129" s="440"/>
      <c r="K129" s="80"/>
      <c r="L129" s="45"/>
      <c r="M129" s="45"/>
      <c r="O129" s="45"/>
    </row>
    <row r="130" spans="1:33" ht="12.75">
      <c r="A130" s="194" t="s">
        <v>432</v>
      </c>
      <c r="B130" s="78" t="s">
        <v>328</v>
      </c>
      <c r="C130" s="367" t="s">
        <v>329</v>
      </c>
      <c r="D130" s="369" t="s">
        <v>330</v>
      </c>
      <c r="E130" s="240">
        <v>35.619999999999997</v>
      </c>
      <c r="F130" s="614"/>
      <c r="G130" s="329"/>
      <c r="H130" s="738"/>
      <c r="I130" s="129"/>
      <c r="J130" s="440"/>
      <c r="K130" s="80"/>
      <c r="L130" s="45"/>
      <c r="M130" s="45"/>
      <c r="N130" s="45"/>
      <c r="O130" s="45"/>
    </row>
    <row r="131" spans="1:33" ht="12.75">
      <c r="A131" s="194" t="s">
        <v>433</v>
      </c>
      <c r="B131" s="78" t="s">
        <v>333</v>
      </c>
      <c r="C131" s="367" t="s">
        <v>334</v>
      </c>
      <c r="D131" s="369" t="s">
        <v>330</v>
      </c>
      <c r="E131" s="240">
        <v>10.76</v>
      </c>
      <c r="F131" s="614"/>
      <c r="G131" s="329"/>
      <c r="H131" s="738"/>
      <c r="I131" s="129"/>
      <c r="J131" s="440"/>
      <c r="K131" s="80"/>
      <c r="L131" s="45"/>
      <c r="M131" s="45"/>
      <c r="N131" s="45"/>
      <c r="O131" s="45"/>
    </row>
    <row r="132" spans="1:33" ht="12.75">
      <c r="A132" s="194" t="s">
        <v>434</v>
      </c>
      <c r="B132" s="78" t="s">
        <v>337</v>
      </c>
      <c r="C132" s="367" t="s">
        <v>342</v>
      </c>
      <c r="D132" s="369" t="s">
        <v>330</v>
      </c>
      <c r="E132" s="240">
        <v>15.7</v>
      </c>
      <c r="F132" s="614"/>
      <c r="G132" s="329"/>
      <c r="H132" s="738"/>
      <c r="I132" s="129"/>
      <c r="J132" s="440"/>
      <c r="K132" s="80"/>
      <c r="L132" s="45"/>
      <c r="M132" s="45"/>
      <c r="N132" s="45"/>
      <c r="O132" s="50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G132" s="45"/>
    </row>
    <row r="133" spans="1:33" ht="22.5">
      <c r="A133" s="194" t="s">
        <v>2218</v>
      </c>
      <c r="B133" s="78" t="s">
        <v>341</v>
      </c>
      <c r="C133" s="367" t="s">
        <v>2143</v>
      </c>
      <c r="D133" s="369" t="s">
        <v>330</v>
      </c>
      <c r="E133" s="240">
        <v>51.319999999999993</v>
      </c>
      <c r="F133" s="614"/>
      <c r="G133" s="329"/>
      <c r="H133" s="738"/>
      <c r="I133" s="129"/>
      <c r="J133" s="440"/>
      <c r="K133" s="80"/>
      <c r="L133" s="45"/>
      <c r="M133" s="45"/>
      <c r="N133" s="45"/>
      <c r="O133" s="50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G133" s="45"/>
    </row>
    <row r="134" spans="1:33" ht="22.5">
      <c r="A134" s="194" t="s">
        <v>2219</v>
      </c>
      <c r="B134" s="78" t="s">
        <v>345</v>
      </c>
      <c r="C134" s="367" t="s">
        <v>2146</v>
      </c>
      <c r="D134" s="369" t="s">
        <v>330</v>
      </c>
      <c r="E134" s="240">
        <v>10.76</v>
      </c>
      <c r="F134" s="614"/>
      <c r="G134" s="329"/>
      <c r="H134" s="738"/>
      <c r="I134" s="129"/>
      <c r="J134" s="440"/>
      <c r="K134" s="80"/>
      <c r="L134" s="45"/>
      <c r="M134" s="45"/>
      <c r="N134" s="45"/>
      <c r="O134" s="50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G134" s="45"/>
    </row>
    <row r="135" spans="1:33" ht="13.5" thickBot="1">
      <c r="A135" s="194" t="s">
        <v>2220</v>
      </c>
      <c r="B135" s="336" t="s">
        <v>349</v>
      </c>
      <c r="C135" s="372" t="s">
        <v>3523</v>
      </c>
      <c r="D135" s="506" t="s">
        <v>330</v>
      </c>
      <c r="E135" s="240">
        <v>62.079999999999991</v>
      </c>
      <c r="F135" s="615"/>
      <c r="G135" s="456"/>
      <c r="H135" s="740"/>
      <c r="I135" s="129"/>
      <c r="J135" s="440"/>
      <c r="K135" s="80"/>
      <c r="L135" s="45"/>
      <c r="M135" s="45"/>
      <c r="N135" s="45"/>
      <c r="O135" s="50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G135" s="45"/>
    </row>
    <row r="136" spans="1:33" ht="13.5" thickBot="1">
      <c r="A136" s="197" t="s">
        <v>435</v>
      </c>
      <c r="B136" s="483" t="s">
        <v>322</v>
      </c>
      <c r="C136" s="487" t="s">
        <v>436</v>
      </c>
      <c r="D136" s="485"/>
      <c r="E136" s="489"/>
      <c r="F136" s="489"/>
      <c r="G136" s="490"/>
      <c r="H136" s="657"/>
      <c r="I136" s="731"/>
      <c r="J136" s="543"/>
      <c r="K136" s="82"/>
      <c r="L136" s="45"/>
      <c r="M136" s="45"/>
      <c r="N136" s="45"/>
      <c r="O136" s="45"/>
    </row>
    <row r="137" spans="1:33" ht="12.75">
      <c r="A137" s="194" t="s">
        <v>437</v>
      </c>
      <c r="B137" s="492" t="s">
        <v>325</v>
      </c>
      <c r="C137" s="128" t="s">
        <v>326</v>
      </c>
      <c r="D137" s="873"/>
      <c r="E137" s="873"/>
      <c r="F137" s="873"/>
      <c r="G137" s="874"/>
      <c r="H137" s="875"/>
      <c r="I137" s="129"/>
      <c r="J137" s="440"/>
      <c r="K137" s="80"/>
      <c r="L137" s="45"/>
      <c r="M137" s="45"/>
      <c r="O137" s="45"/>
    </row>
    <row r="138" spans="1:33" ht="12.75">
      <c r="A138" s="194" t="s">
        <v>438</v>
      </c>
      <c r="B138" s="78" t="s">
        <v>328</v>
      </c>
      <c r="C138" s="367" t="s">
        <v>329</v>
      </c>
      <c r="D138" s="369" t="s">
        <v>330</v>
      </c>
      <c r="E138" s="240">
        <v>6.85</v>
      </c>
      <c r="F138" s="614"/>
      <c r="G138" s="329"/>
      <c r="H138" s="738"/>
      <c r="I138" s="129"/>
      <c r="J138" s="440"/>
      <c r="K138" s="80"/>
      <c r="L138" s="45"/>
      <c r="M138" s="45"/>
      <c r="N138" s="45"/>
      <c r="O138" s="45"/>
    </row>
    <row r="139" spans="1:33" ht="12.75">
      <c r="A139" s="194" t="s">
        <v>439</v>
      </c>
      <c r="B139" s="78" t="s">
        <v>333</v>
      </c>
      <c r="C139" s="367" t="s">
        <v>334</v>
      </c>
      <c r="D139" s="369" t="s">
        <v>330</v>
      </c>
      <c r="E139" s="240">
        <v>1.72</v>
      </c>
      <c r="F139" s="614"/>
      <c r="G139" s="329"/>
      <c r="H139" s="738"/>
      <c r="I139" s="129"/>
      <c r="J139" s="440"/>
      <c r="K139" s="80"/>
      <c r="L139" s="45"/>
      <c r="M139" s="45"/>
      <c r="N139" s="45"/>
      <c r="O139" s="45"/>
    </row>
    <row r="140" spans="1:33" ht="12.75">
      <c r="A140" s="194" t="s">
        <v>440</v>
      </c>
      <c r="B140" s="78" t="s">
        <v>337</v>
      </c>
      <c r="C140" s="367" t="s">
        <v>342</v>
      </c>
      <c r="D140" s="369" t="s">
        <v>330</v>
      </c>
      <c r="E140" s="240">
        <v>9.26</v>
      </c>
      <c r="F140" s="614"/>
      <c r="G140" s="329"/>
      <c r="H140" s="738"/>
      <c r="I140" s="129"/>
      <c r="J140" s="440"/>
      <c r="K140" s="80"/>
      <c r="L140" s="45"/>
      <c r="M140" s="45"/>
      <c r="N140" s="45"/>
      <c r="O140" s="50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G140" s="45"/>
    </row>
    <row r="141" spans="1:33" ht="22.5">
      <c r="A141" s="194" t="s">
        <v>2202</v>
      </c>
      <c r="B141" s="78" t="s">
        <v>341</v>
      </c>
      <c r="C141" s="367" t="s">
        <v>2143</v>
      </c>
      <c r="D141" s="369" t="s">
        <v>330</v>
      </c>
      <c r="E141" s="240">
        <v>16.11</v>
      </c>
      <c r="F141" s="614"/>
      <c r="G141" s="329"/>
      <c r="H141" s="738"/>
      <c r="I141" s="129"/>
      <c r="J141" s="440"/>
      <c r="K141" s="80"/>
      <c r="L141" s="45"/>
      <c r="M141" s="45"/>
      <c r="N141" s="45"/>
      <c r="O141" s="50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G141" s="45"/>
    </row>
    <row r="142" spans="1:33" ht="22.5">
      <c r="A142" s="194" t="s">
        <v>2203</v>
      </c>
      <c r="B142" s="78" t="s">
        <v>345</v>
      </c>
      <c r="C142" s="367" t="s">
        <v>2146</v>
      </c>
      <c r="D142" s="369" t="s">
        <v>330</v>
      </c>
      <c r="E142" s="240">
        <v>1.72</v>
      </c>
      <c r="F142" s="614"/>
      <c r="G142" s="329"/>
      <c r="H142" s="738"/>
      <c r="I142" s="129"/>
      <c r="J142" s="440"/>
      <c r="K142" s="80"/>
      <c r="L142" s="45"/>
      <c r="M142" s="45"/>
      <c r="N142" s="45"/>
      <c r="O142" s="50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G142" s="45"/>
    </row>
    <row r="143" spans="1:33" ht="13.5" thickBot="1">
      <c r="A143" s="194" t="s">
        <v>2204</v>
      </c>
      <c r="B143" s="336" t="s">
        <v>349</v>
      </c>
      <c r="C143" s="372" t="s">
        <v>3523</v>
      </c>
      <c r="D143" s="506" t="s">
        <v>330</v>
      </c>
      <c r="E143" s="240">
        <v>17.829999999999998</v>
      </c>
      <c r="F143" s="615"/>
      <c r="G143" s="456"/>
      <c r="H143" s="740"/>
      <c r="I143" s="129"/>
      <c r="J143" s="440"/>
      <c r="K143" s="80"/>
      <c r="L143" s="45"/>
      <c r="M143" s="45"/>
      <c r="N143" s="45"/>
      <c r="O143" s="50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G143" s="45"/>
    </row>
    <row r="144" spans="1:33" ht="13.5" thickBot="1">
      <c r="A144" s="197" t="s">
        <v>441</v>
      </c>
      <c r="B144" s="483" t="s">
        <v>322</v>
      </c>
      <c r="C144" s="487" t="s">
        <v>442</v>
      </c>
      <c r="D144" s="485"/>
      <c r="E144" s="489"/>
      <c r="F144" s="489"/>
      <c r="G144" s="490"/>
      <c r="H144" s="657"/>
      <c r="I144" s="731"/>
      <c r="J144" s="543"/>
      <c r="K144" s="82"/>
      <c r="L144" s="45"/>
      <c r="M144" s="45"/>
      <c r="N144" s="45"/>
      <c r="O144" s="45"/>
    </row>
    <row r="145" spans="1:33" ht="12.75">
      <c r="A145" s="194" t="s">
        <v>443</v>
      </c>
      <c r="B145" s="492" t="s">
        <v>325</v>
      </c>
      <c r="C145" s="128" t="s">
        <v>326</v>
      </c>
      <c r="D145" s="873"/>
      <c r="E145" s="873"/>
      <c r="F145" s="873"/>
      <c r="G145" s="874"/>
      <c r="H145" s="875"/>
      <c r="I145" s="129"/>
      <c r="J145" s="440"/>
      <c r="K145" s="80"/>
      <c r="L145" s="45"/>
      <c r="M145" s="45"/>
      <c r="O145" s="45"/>
    </row>
    <row r="146" spans="1:33" ht="12.75">
      <c r="A146" s="194" t="s">
        <v>444</v>
      </c>
      <c r="B146" s="78" t="s">
        <v>328</v>
      </c>
      <c r="C146" s="367" t="s">
        <v>329</v>
      </c>
      <c r="D146" s="369" t="s">
        <v>330</v>
      </c>
      <c r="E146" s="240">
        <v>23.76</v>
      </c>
      <c r="F146" s="614"/>
      <c r="G146" s="329"/>
      <c r="H146" s="738"/>
      <c r="I146" s="129"/>
      <c r="J146" s="440"/>
      <c r="K146" s="80"/>
      <c r="L146" s="45"/>
      <c r="M146" s="45"/>
      <c r="N146" s="45"/>
      <c r="O146" s="45"/>
    </row>
    <row r="147" spans="1:33" ht="12.75">
      <c r="A147" s="194" t="s">
        <v>445</v>
      </c>
      <c r="B147" s="78" t="s">
        <v>333</v>
      </c>
      <c r="C147" s="367" t="s">
        <v>334</v>
      </c>
      <c r="D147" s="369" t="s">
        <v>330</v>
      </c>
      <c r="E147" s="240">
        <v>2.64</v>
      </c>
      <c r="F147" s="614"/>
      <c r="G147" s="456"/>
      <c r="H147" s="740"/>
      <c r="I147" s="129"/>
      <c r="J147" s="440"/>
      <c r="K147" s="80"/>
      <c r="L147" s="45"/>
      <c r="M147" s="45"/>
      <c r="N147" s="45"/>
      <c r="O147" s="45"/>
    </row>
    <row r="148" spans="1:33" ht="12.75">
      <c r="A148" s="194" t="s">
        <v>446</v>
      </c>
      <c r="B148" s="78" t="s">
        <v>337</v>
      </c>
      <c r="C148" s="367" t="s">
        <v>342</v>
      </c>
      <c r="D148" s="369" t="s">
        <v>330</v>
      </c>
      <c r="E148" s="240">
        <v>25.99</v>
      </c>
      <c r="F148" s="614"/>
      <c r="G148" s="329"/>
      <c r="H148" s="738"/>
      <c r="I148" s="129"/>
      <c r="J148" s="440"/>
      <c r="K148" s="80"/>
      <c r="L148" s="45"/>
      <c r="M148" s="45"/>
      <c r="N148" s="45"/>
      <c r="O148" s="50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G148" s="45"/>
    </row>
    <row r="149" spans="1:33" ht="22.5">
      <c r="A149" s="194" t="s">
        <v>2205</v>
      </c>
      <c r="B149" s="78" t="s">
        <v>341</v>
      </c>
      <c r="C149" s="367" t="s">
        <v>2142</v>
      </c>
      <c r="D149" s="369" t="s">
        <v>330</v>
      </c>
      <c r="E149" s="240">
        <v>0.52</v>
      </c>
      <c r="F149" s="614"/>
      <c r="G149" s="329"/>
      <c r="H149" s="738"/>
      <c r="I149" s="129"/>
      <c r="J149" s="440"/>
      <c r="K149" s="80"/>
      <c r="L149" s="45"/>
      <c r="M149" s="45"/>
      <c r="N149" s="45"/>
      <c r="O149" s="50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G149" s="45"/>
    </row>
    <row r="150" spans="1:33" ht="22.5">
      <c r="A150" s="194" t="s">
        <v>2206</v>
      </c>
      <c r="B150" s="78" t="s">
        <v>345</v>
      </c>
      <c r="C150" s="367" t="s">
        <v>2143</v>
      </c>
      <c r="D150" s="369" t="s">
        <v>330</v>
      </c>
      <c r="E150" s="240">
        <v>49.75</v>
      </c>
      <c r="F150" s="614"/>
      <c r="G150" s="329"/>
      <c r="H150" s="738"/>
      <c r="I150" s="129"/>
      <c r="J150" s="440"/>
      <c r="K150" s="80"/>
      <c r="L150" s="45"/>
      <c r="M150" s="45"/>
      <c r="N150" s="45"/>
      <c r="O150" s="50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G150" s="45"/>
    </row>
    <row r="151" spans="1:33" ht="22.5">
      <c r="A151" s="194" t="s">
        <v>2207</v>
      </c>
      <c r="B151" s="78" t="s">
        <v>349</v>
      </c>
      <c r="C151" s="367" t="s">
        <v>2146</v>
      </c>
      <c r="D151" s="369" t="s">
        <v>330</v>
      </c>
      <c r="E151" s="240">
        <v>2.64</v>
      </c>
      <c r="F151" s="614"/>
      <c r="G151" s="329"/>
      <c r="H151" s="738"/>
      <c r="I151" s="129"/>
      <c r="J151" s="440"/>
      <c r="K151" s="80"/>
      <c r="L151" s="45"/>
      <c r="M151" s="45"/>
      <c r="N151" s="45"/>
      <c r="O151" s="50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G151" s="45"/>
    </row>
    <row r="152" spans="1:33" ht="13.5" thickBot="1">
      <c r="A152" s="194" t="s">
        <v>2208</v>
      </c>
      <c r="B152" s="336" t="s">
        <v>2160</v>
      </c>
      <c r="C152" s="372" t="s">
        <v>3523</v>
      </c>
      <c r="D152" s="506" t="s">
        <v>330</v>
      </c>
      <c r="E152" s="240">
        <v>52.910000000000004</v>
      </c>
      <c r="F152" s="615"/>
      <c r="G152" s="456"/>
      <c r="H152" s="740"/>
      <c r="I152" s="129"/>
      <c r="J152" s="440"/>
      <c r="K152" s="80"/>
      <c r="L152" s="45"/>
      <c r="M152" s="45"/>
      <c r="N152" s="45"/>
      <c r="O152" s="50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G152" s="45"/>
    </row>
    <row r="153" spans="1:33" ht="13.5" thickBot="1">
      <c r="A153" s="197" t="s">
        <v>447</v>
      </c>
      <c r="B153" s="483" t="s">
        <v>322</v>
      </c>
      <c r="C153" s="487" t="s">
        <v>448</v>
      </c>
      <c r="D153" s="485"/>
      <c r="E153" s="489"/>
      <c r="F153" s="489"/>
      <c r="G153" s="490"/>
      <c r="H153" s="657"/>
      <c r="I153" s="731"/>
      <c r="J153" s="543"/>
      <c r="K153" s="82"/>
      <c r="L153" s="45"/>
      <c r="M153" s="45"/>
      <c r="N153" s="45"/>
      <c r="O153" s="45"/>
    </row>
    <row r="154" spans="1:33" ht="12.75">
      <c r="A154" s="194" t="s">
        <v>449</v>
      </c>
      <c r="B154" s="492" t="s">
        <v>325</v>
      </c>
      <c r="C154" s="128" t="s">
        <v>326</v>
      </c>
      <c r="D154" s="873"/>
      <c r="E154" s="873"/>
      <c r="F154" s="873"/>
      <c r="G154" s="874"/>
      <c r="H154" s="875"/>
      <c r="I154" s="129"/>
      <c r="J154" s="440"/>
      <c r="K154" s="80"/>
      <c r="L154" s="45"/>
      <c r="M154" s="45"/>
      <c r="O154" s="45"/>
    </row>
    <row r="155" spans="1:33" ht="12.75">
      <c r="A155" s="194" t="s">
        <v>450</v>
      </c>
      <c r="B155" s="78" t="s">
        <v>328</v>
      </c>
      <c r="C155" s="41" t="s">
        <v>329</v>
      </c>
      <c r="D155" s="101" t="s">
        <v>330</v>
      </c>
      <c r="E155" s="240">
        <v>46.550000000000004</v>
      </c>
      <c r="F155" s="614"/>
      <c r="G155" s="455"/>
      <c r="H155" s="737"/>
      <c r="I155" s="129"/>
      <c r="J155" s="440"/>
      <c r="K155" s="80"/>
      <c r="L155" s="45"/>
      <c r="M155" s="45"/>
      <c r="N155" s="103"/>
      <c r="O155" s="45"/>
    </row>
    <row r="156" spans="1:33" ht="12.75">
      <c r="A156" s="194" t="s">
        <v>451</v>
      </c>
      <c r="B156" s="78" t="s">
        <v>333</v>
      </c>
      <c r="C156" s="41" t="s">
        <v>334</v>
      </c>
      <c r="D156" s="70" t="s">
        <v>330</v>
      </c>
      <c r="E156" s="240">
        <v>37.409999999999997</v>
      </c>
      <c r="F156" s="614"/>
      <c r="G156" s="329"/>
      <c r="H156" s="738"/>
      <c r="I156" s="129"/>
      <c r="J156" s="440"/>
      <c r="K156" s="80"/>
      <c r="L156" s="45"/>
      <c r="M156" s="45"/>
      <c r="N156" s="103"/>
      <c r="O156" s="45"/>
    </row>
    <row r="157" spans="1:33" ht="12.75">
      <c r="A157" s="194" t="s">
        <v>452</v>
      </c>
      <c r="B157" s="78" t="s">
        <v>337</v>
      </c>
      <c r="C157" s="374" t="s">
        <v>338</v>
      </c>
      <c r="D157" s="491" t="s">
        <v>330</v>
      </c>
      <c r="E157" s="240">
        <v>5.83</v>
      </c>
      <c r="F157" s="614"/>
      <c r="G157" s="456"/>
      <c r="H157" s="740"/>
      <c r="I157" s="129"/>
      <c r="J157" s="440"/>
      <c r="K157" s="80"/>
      <c r="L157" s="45"/>
      <c r="M157" s="45"/>
      <c r="N157" s="45"/>
      <c r="O157" s="45"/>
    </row>
    <row r="158" spans="1:33" ht="12.75">
      <c r="A158" s="194" t="s">
        <v>453</v>
      </c>
      <c r="B158" s="78" t="s">
        <v>341</v>
      </c>
      <c r="C158" s="41" t="s">
        <v>342</v>
      </c>
      <c r="D158" s="70" t="s">
        <v>330</v>
      </c>
      <c r="E158" s="240">
        <v>25.860000000000003</v>
      </c>
      <c r="F158" s="614"/>
      <c r="G158" s="329"/>
      <c r="H158" s="738"/>
      <c r="I158" s="129"/>
      <c r="J158" s="440"/>
      <c r="K158" s="80"/>
      <c r="L158" s="45"/>
      <c r="M158" s="45"/>
      <c r="N158" s="45"/>
      <c r="O158" s="50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G158" s="45"/>
    </row>
    <row r="159" spans="1:33" ht="12.75">
      <c r="A159" s="194" t="s">
        <v>454</v>
      </c>
      <c r="B159" s="78" t="s">
        <v>345</v>
      </c>
      <c r="C159" s="41" t="s">
        <v>346</v>
      </c>
      <c r="D159" s="70" t="s">
        <v>330</v>
      </c>
      <c r="E159" s="240">
        <v>0.84</v>
      </c>
      <c r="F159" s="614"/>
      <c r="G159" s="329"/>
      <c r="H159" s="738"/>
      <c r="I159" s="129"/>
      <c r="J159" s="440"/>
      <c r="K159" s="80"/>
      <c r="L159" s="45"/>
      <c r="M159" s="45"/>
      <c r="N159" s="45"/>
      <c r="O159" s="50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G159" s="45"/>
    </row>
    <row r="160" spans="1:33" ht="12.75">
      <c r="A160" s="194" t="s">
        <v>455</v>
      </c>
      <c r="B160" s="78" t="s">
        <v>349</v>
      </c>
      <c r="C160" s="41" t="s">
        <v>350</v>
      </c>
      <c r="D160" s="70" t="s">
        <v>330</v>
      </c>
      <c r="E160" s="240">
        <v>1.26</v>
      </c>
      <c r="F160" s="614"/>
      <c r="G160" s="329"/>
      <c r="H160" s="738"/>
      <c r="I160" s="129"/>
      <c r="J160" s="440"/>
      <c r="K160" s="80"/>
      <c r="L160" s="45"/>
      <c r="M160" s="45"/>
      <c r="N160" s="45"/>
      <c r="O160" s="50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G160" s="45"/>
    </row>
    <row r="161" spans="1:33" ht="22.5">
      <c r="A161" s="194" t="s">
        <v>2213</v>
      </c>
      <c r="B161" s="78" t="s">
        <v>2160</v>
      </c>
      <c r="C161" s="41" t="s">
        <v>2142</v>
      </c>
      <c r="D161" s="70" t="s">
        <v>330</v>
      </c>
      <c r="E161" s="240">
        <v>1.2</v>
      </c>
      <c r="F161" s="614"/>
      <c r="G161" s="329"/>
      <c r="H161" s="738"/>
      <c r="I161" s="129"/>
      <c r="J161" s="440"/>
      <c r="K161" s="80"/>
      <c r="L161" s="45"/>
      <c r="M161" s="45"/>
      <c r="N161" s="45"/>
      <c r="O161" s="50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G161" s="45"/>
    </row>
    <row r="162" spans="1:33" ht="22.5">
      <c r="A162" s="194" t="s">
        <v>2214</v>
      </c>
      <c r="B162" s="78" t="s">
        <v>2161</v>
      </c>
      <c r="C162" s="41" t="s">
        <v>2143</v>
      </c>
      <c r="D162" s="70" t="s">
        <v>330</v>
      </c>
      <c r="E162" s="240">
        <v>72.410000000000011</v>
      </c>
      <c r="F162" s="614"/>
      <c r="G162" s="329"/>
      <c r="H162" s="738"/>
      <c r="I162" s="129"/>
      <c r="J162" s="440"/>
      <c r="K162" s="80"/>
      <c r="L162" s="45"/>
      <c r="M162" s="45"/>
      <c r="N162" s="45"/>
      <c r="O162" s="50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G162" s="45"/>
    </row>
    <row r="163" spans="1:33" ht="22.5">
      <c r="A163" s="194" t="s">
        <v>2215</v>
      </c>
      <c r="B163" s="78" t="s">
        <v>2162</v>
      </c>
      <c r="C163" s="41" t="s">
        <v>2146</v>
      </c>
      <c r="D163" s="70" t="s">
        <v>330</v>
      </c>
      <c r="E163" s="240">
        <v>38.25</v>
      </c>
      <c r="F163" s="614"/>
      <c r="G163" s="329"/>
      <c r="H163" s="738"/>
      <c r="I163" s="129"/>
      <c r="J163" s="440"/>
      <c r="K163" s="80"/>
      <c r="L163" s="45"/>
      <c r="M163" s="45"/>
      <c r="N163" s="45"/>
      <c r="O163" s="50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G163" s="45"/>
    </row>
    <row r="164" spans="1:33" ht="22.5">
      <c r="A164" s="194" t="s">
        <v>2216</v>
      </c>
      <c r="B164" s="78" t="s">
        <v>2163</v>
      </c>
      <c r="C164" s="41" t="s">
        <v>2148</v>
      </c>
      <c r="D164" s="70" t="s">
        <v>330</v>
      </c>
      <c r="E164" s="240">
        <v>7.09</v>
      </c>
      <c r="F164" s="614"/>
      <c r="G164" s="329"/>
      <c r="H164" s="738"/>
      <c r="I164" s="129"/>
      <c r="J164" s="440"/>
      <c r="K164" s="80"/>
      <c r="L164" s="45"/>
      <c r="M164" s="45"/>
      <c r="N164" s="45"/>
      <c r="O164" s="50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G164" s="45"/>
    </row>
    <row r="165" spans="1:33" ht="12.75">
      <c r="A165" s="194" t="s">
        <v>2217</v>
      </c>
      <c r="B165" s="78" t="s">
        <v>2164</v>
      </c>
      <c r="C165" s="238" t="s">
        <v>3522</v>
      </c>
      <c r="D165" s="239" t="s">
        <v>330</v>
      </c>
      <c r="E165" s="240">
        <v>13.02</v>
      </c>
      <c r="F165" s="614"/>
      <c r="G165" s="329"/>
      <c r="H165" s="738"/>
      <c r="I165" s="129"/>
      <c r="J165" s="440"/>
      <c r="K165" s="80"/>
      <c r="L165" s="45"/>
      <c r="M165" s="45"/>
      <c r="N165" s="45"/>
      <c r="O165" s="50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G165" s="45"/>
    </row>
    <row r="166" spans="1:33" ht="13.5" thickBot="1">
      <c r="B166" s="742" t="s">
        <v>3525</v>
      </c>
      <c r="C166" s="743" t="s">
        <v>3523</v>
      </c>
      <c r="D166" s="744" t="s">
        <v>330</v>
      </c>
      <c r="E166" s="745">
        <v>131.97000000000003</v>
      </c>
      <c r="F166" s="746"/>
      <c r="G166" s="747"/>
      <c r="H166" s="748"/>
      <c r="I166" s="732"/>
      <c r="J166" s="83"/>
      <c r="K166" s="84"/>
      <c r="L166" s="45"/>
      <c r="M166" s="45"/>
      <c r="N166" s="45"/>
      <c r="O166" s="50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G166" s="45"/>
    </row>
    <row r="167" spans="1:33" ht="30" customHeight="1" thickBot="1">
      <c r="B167" s="853"/>
      <c r="C167" s="854"/>
      <c r="D167" s="854"/>
      <c r="E167" s="854"/>
      <c r="F167" s="854"/>
      <c r="G167" s="854"/>
      <c r="H167" s="855"/>
      <c r="I167" s="43"/>
      <c r="J167" s="45"/>
      <c r="K167" s="45"/>
      <c r="L167" s="45"/>
      <c r="M167" s="45"/>
      <c r="N167" s="45"/>
      <c r="O167" s="45"/>
    </row>
    <row r="168" spans="1:33" ht="15" customHeight="1" thickBot="1"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</row>
    <row r="169" spans="1:33" ht="15" customHeight="1" thickBot="1">
      <c r="V169" s="877" t="s">
        <v>132</v>
      </c>
      <c r="W169" s="877"/>
      <c r="X169" s="877"/>
      <c r="Y169" s="877"/>
      <c r="Z169" s="877"/>
      <c r="AA169" s="877"/>
      <c r="AB169" s="877"/>
      <c r="AC169" s="877"/>
      <c r="AD169" s="877"/>
      <c r="AE169" s="877"/>
      <c r="AF169" s="877"/>
    </row>
    <row r="170" spans="1:33" ht="15" customHeight="1">
      <c r="V170" s="66" t="s">
        <v>433</v>
      </c>
      <c r="W170" s="66" t="s">
        <v>66</v>
      </c>
      <c r="X170" s="66" t="s">
        <v>335</v>
      </c>
      <c r="Y170" s="66">
        <v>10.76</v>
      </c>
      <c r="Z170" s="66">
        <v>5.5329012000000004</v>
      </c>
      <c r="AA170" s="66">
        <v>0.40896959999999999</v>
      </c>
      <c r="AB170" s="66">
        <v>0.35283651999999999</v>
      </c>
      <c r="AC170" s="66"/>
      <c r="AD170" s="66"/>
      <c r="AE170" s="66"/>
      <c r="AF170" s="66"/>
    </row>
    <row r="171" spans="1:33" ht="15" customHeight="1">
      <c r="V171" s="66" t="s">
        <v>434</v>
      </c>
      <c r="W171" s="66" t="s">
        <v>66</v>
      </c>
      <c r="X171" s="66" t="s">
        <v>343</v>
      </c>
      <c r="Y171" s="66">
        <v>15.7</v>
      </c>
      <c r="Z171" s="66">
        <v>10.32</v>
      </c>
      <c r="AA171" s="66"/>
      <c r="AB171" s="66"/>
      <c r="AC171" s="66"/>
      <c r="AD171" s="66"/>
      <c r="AE171" s="66"/>
      <c r="AF171" s="66"/>
    </row>
    <row r="172" spans="1:33" ht="15" customHeight="1">
      <c r="V172" s="66" t="s">
        <v>2218</v>
      </c>
      <c r="W172" s="66" t="s">
        <v>66</v>
      </c>
      <c r="X172" s="66" t="s">
        <v>2145</v>
      </c>
      <c r="Y172" s="66">
        <v>51.319999999999993</v>
      </c>
      <c r="Z172" s="66"/>
      <c r="AA172" s="66"/>
      <c r="AB172" s="66"/>
      <c r="AC172" s="66">
        <v>3.2883</v>
      </c>
      <c r="AD172" s="66"/>
      <c r="AE172" s="66"/>
      <c r="AF172" s="66"/>
    </row>
    <row r="173" spans="1:33" ht="15" customHeight="1">
      <c r="V173" s="66" t="s">
        <v>2219</v>
      </c>
      <c r="W173" s="66" t="s">
        <v>66</v>
      </c>
      <c r="X173" s="66" t="s">
        <v>2147</v>
      </c>
      <c r="Y173" s="66">
        <v>10.76</v>
      </c>
      <c r="Z173" s="66"/>
      <c r="AA173" s="66"/>
      <c r="AB173" s="66"/>
      <c r="AC173" s="66">
        <v>3.7158000000000002</v>
      </c>
      <c r="AD173" s="66"/>
      <c r="AE173" s="66"/>
      <c r="AF173" s="66"/>
    </row>
    <row r="174" spans="1:33" ht="15" customHeight="1">
      <c r="V174" s="66" t="s">
        <v>2220</v>
      </c>
      <c r="W174" s="66" t="s">
        <v>66</v>
      </c>
      <c r="X174" s="66" t="s">
        <v>2139</v>
      </c>
      <c r="Y174" s="66">
        <v>62.079999999999991</v>
      </c>
      <c r="Z174" s="66"/>
      <c r="AA174" s="66"/>
      <c r="AB174" s="66">
        <v>0.184</v>
      </c>
      <c r="AC174" s="66"/>
      <c r="AD174" s="66"/>
      <c r="AE174" s="66"/>
      <c r="AF174" s="66"/>
    </row>
    <row r="175" spans="1:33" ht="15" customHeight="1">
      <c r="V175" s="66" t="s">
        <v>438</v>
      </c>
      <c r="W175" s="66" t="s">
        <v>66</v>
      </c>
      <c r="X175" s="66" t="s">
        <v>331</v>
      </c>
      <c r="Y175" s="66">
        <v>6.85</v>
      </c>
      <c r="Z175" s="66">
        <v>5.52</v>
      </c>
      <c r="AA175" s="66"/>
      <c r="AB175" s="66"/>
      <c r="AC175" s="66"/>
      <c r="AD175" s="66"/>
      <c r="AE175" s="66"/>
      <c r="AF175" s="66"/>
    </row>
    <row r="176" spans="1:33" ht="15" customHeight="1">
      <c r="V176" s="66" t="s">
        <v>439</v>
      </c>
      <c r="W176" s="66" t="s">
        <v>66</v>
      </c>
      <c r="X176" s="66" t="s">
        <v>335</v>
      </c>
      <c r="Y176" s="66">
        <v>1.72</v>
      </c>
      <c r="Z176" s="66">
        <v>5.5329012000000004</v>
      </c>
      <c r="AA176" s="66">
        <v>0.40896959999999999</v>
      </c>
      <c r="AB176" s="66">
        <v>0.35283651999999999</v>
      </c>
      <c r="AC176" s="66"/>
      <c r="AD176" s="66"/>
      <c r="AE176" s="66"/>
      <c r="AF176" s="66"/>
    </row>
    <row r="177" spans="22:32" ht="15" customHeight="1">
      <c r="V177" s="66" t="s">
        <v>440</v>
      </c>
      <c r="W177" s="66" t="s">
        <v>66</v>
      </c>
      <c r="X177" s="66" t="s">
        <v>343</v>
      </c>
      <c r="Y177" s="66">
        <v>9.26</v>
      </c>
      <c r="Z177" s="66">
        <v>10.32</v>
      </c>
      <c r="AA177" s="66"/>
      <c r="AB177" s="66"/>
      <c r="AC177" s="66"/>
      <c r="AD177" s="66"/>
      <c r="AE177" s="66"/>
      <c r="AF177" s="66"/>
    </row>
    <row r="178" spans="22:32" ht="15" customHeight="1">
      <c r="V178" s="66" t="s">
        <v>2202</v>
      </c>
      <c r="W178" s="66" t="s">
        <v>66</v>
      </c>
      <c r="X178" s="66" t="s">
        <v>2145</v>
      </c>
      <c r="Y178" s="66">
        <v>16.11</v>
      </c>
      <c r="Z178" s="66"/>
      <c r="AA178" s="66"/>
      <c r="AB178" s="66"/>
      <c r="AC178" s="66">
        <v>3.2883</v>
      </c>
      <c r="AD178" s="66"/>
      <c r="AE178" s="66"/>
      <c r="AF178" s="66"/>
    </row>
    <row r="179" spans="22:32" ht="15" customHeight="1">
      <c r="V179" s="66" t="s">
        <v>2203</v>
      </c>
      <c r="W179" s="66" t="s">
        <v>66</v>
      </c>
      <c r="X179" s="66" t="s">
        <v>2147</v>
      </c>
      <c r="Y179" s="66">
        <v>1.72</v>
      </c>
      <c r="Z179" s="66"/>
      <c r="AA179" s="66"/>
      <c r="AB179" s="66"/>
      <c r="AC179" s="66">
        <v>3.7158000000000002</v>
      </c>
      <c r="AD179" s="66"/>
      <c r="AE179" s="66"/>
      <c r="AF179" s="66"/>
    </row>
    <row r="180" spans="22:32" ht="15" customHeight="1">
      <c r="V180" s="66" t="s">
        <v>2204</v>
      </c>
      <c r="W180" s="66" t="s">
        <v>66</v>
      </c>
      <c r="X180" s="66" t="s">
        <v>2139</v>
      </c>
      <c r="Y180" s="66">
        <v>17.829999999999998</v>
      </c>
      <c r="Z180" s="66"/>
      <c r="AA180" s="66"/>
      <c r="AB180" s="66">
        <v>0.184</v>
      </c>
      <c r="AC180" s="66"/>
      <c r="AD180" s="66"/>
      <c r="AE180" s="66"/>
      <c r="AF180" s="66"/>
    </row>
    <row r="181" spans="22:32" ht="15" customHeight="1">
      <c r="V181" s="66" t="s">
        <v>444</v>
      </c>
      <c r="W181" s="66" t="s">
        <v>66</v>
      </c>
      <c r="X181" s="66" t="s">
        <v>331</v>
      </c>
      <c r="Y181" s="66">
        <v>23.76</v>
      </c>
      <c r="Z181" s="66">
        <v>5.52</v>
      </c>
      <c r="AA181" s="66"/>
      <c r="AB181" s="66"/>
      <c r="AC181" s="66"/>
      <c r="AD181" s="66"/>
      <c r="AE181" s="66"/>
      <c r="AF181" s="66"/>
    </row>
    <row r="182" spans="22:32" ht="15" customHeight="1">
      <c r="V182" s="66" t="s">
        <v>445</v>
      </c>
      <c r="W182" s="66" t="s">
        <v>66</v>
      </c>
      <c r="X182" s="66" t="s">
        <v>335</v>
      </c>
      <c r="Y182" s="66">
        <v>2.64</v>
      </c>
      <c r="Z182" s="66">
        <v>5.5329012000000004</v>
      </c>
      <c r="AA182" s="66">
        <v>0.40896959999999999</v>
      </c>
      <c r="AB182" s="66">
        <v>0.35283651999999999</v>
      </c>
      <c r="AC182" s="66"/>
      <c r="AD182" s="66"/>
      <c r="AE182" s="66"/>
      <c r="AF182" s="66"/>
    </row>
    <row r="183" spans="22:32" ht="15" customHeight="1">
      <c r="V183" s="66" t="s">
        <v>446</v>
      </c>
      <c r="W183" s="66" t="s">
        <v>66</v>
      </c>
      <c r="X183" s="66" t="s">
        <v>343</v>
      </c>
      <c r="Y183" s="66">
        <v>25.99</v>
      </c>
      <c r="Z183" s="66">
        <v>10.32</v>
      </c>
      <c r="AA183" s="66"/>
      <c r="AB183" s="66"/>
      <c r="AC183" s="66"/>
      <c r="AD183" s="66"/>
      <c r="AE183" s="66"/>
      <c r="AF183" s="66"/>
    </row>
    <row r="184" spans="22:32" ht="15" customHeight="1">
      <c r="V184" s="66" t="s">
        <v>2205</v>
      </c>
      <c r="W184" s="66" t="s">
        <v>66</v>
      </c>
      <c r="X184" s="66" t="s">
        <v>2141</v>
      </c>
      <c r="Y184" s="66">
        <v>0.52</v>
      </c>
      <c r="Z184" s="66"/>
      <c r="AA184" s="66"/>
      <c r="AB184" s="66"/>
      <c r="AC184" s="66">
        <v>2.8608000000000002</v>
      </c>
      <c r="AD184" s="66"/>
      <c r="AE184" s="66"/>
      <c r="AF184" s="66"/>
    </row>
    <row r="185" spans="22:32" ht="15" customHeight="1">
      <c r="V185" s="66" t="s">
        <v>2206</v>
      </c>
      <c r="W185" s="66" t="s">
        <v>66</v>
      </c>
      <c r="X185" s="66" t="s">
        <v>2145</v>
      </c>
      <c r="Y185" s="66">
        <v>49.75</v>
      </c>
      <c r="Z185" s="66"/>
      <c r="AA185" s="66"/>
      <c r="AB185" s="66"/>
      <c r="AC185" s="66">
        <v>3.2883</v>
      </c>
      <c r="AD185" s="66"/>
      <c r="AE185" s="66"/>
      <c r="AF185" s="66"/>
    </row>
    <row r="186" spans="22:32" ht="15" customHeight="1">
      <c r="V186" s="66" t="s">
        <v>2207</v>
      </c>
      <c r="W186" s="66" t="s">
        <v>66</v>
      </c>
      <c r="X186" s="66" t="s">
        <v>2147</v>
      </c>
      <c r="Y186" s="66">
        <v>2.64</v>
      </c>
      <c r="Z186" s="66"/>
      <c r="AA186" s="66"/>
      <c r="AB186" s="66"/>
      <c r="AC186" s="66">
        <v>3.7158000000000002</v>
      </c>
      <c r="AD186" s="66"/>
      <c r="AE186" s="66"/>
      <c r="AF186" s="66"/>
    </row>
    <row r="187" spans="22:32" ht="15" customHeight="1">
      <c r="V187" s="66" t="s">
        <v>2208</v>
      </c>
      <c r="W187" s="66" t="s">
        <v>66</v>
      </c>
      <c r="X187" s="66" t="s">
        <v>2139</v>
      </c>
      <c r="Y187" s="66">
        <v>52.910000000000004</v>
      </c>
      <c r="Z187" s="66"/>
      <c r="AA187" s="66"/>
      <c r="AB187" s="66">
        <v>0.184</v>
      </c>
      <c r="AC187" s="66"/>
      <c r="AD187" s="66"/>
      <c r="AE187" s="66"/>
      <c r="AF187" s="66"/>
    </row>
    <row r="188" spans="22:32" ht="15" customHeight="1">
      <c r="V188" s="66" t="s">
        <v>450</v>
      </c>
      <c r="W188" s="66" t="s">
        <v>66</v>
      </c>
      <c r="X188" s="66" t="s">
        <v>331</v>
      </c>
      <c r="Y188" s="66">
        <v>59.570000000000007</v>
      </c>
      <c r="Z188" s="66">
        <v>5.52</v>
      </c>
      <c r="AA188" s="66"/>
      <c r="AB188" s="66"/>
      <c r="AC188" s="66"/>
      <c r="AD188" s="66"/>
      <c r="AE188" s="66"/>
      <c r="AF188" s="66"/>
    </row>
    <row r="189" spans="22:32" ht="15" customHeight="1">
      <c r="V189" s="66" t="s">
        <v>451</v>
      </c>
      <c r="W189" s="66" t="s">
        <v>66</v>
      </c>
      <c r="X189" s="66" t="s">
        <v>335</v>
      </c>
      <c r="Y189" s="66">
        <v>37.409999999999997</v>
      </c>
      <c r="Z189" s="66">
        <v>5.5329012000000004</v>
      </c>
      <c r="AA189" s="66">
        <v>0.40896959999999999</v>
      </c>
      <c r="AB189" s="66">
        <v>0.35283651999999999</v>
      </c>
      <c r="AC189" s="66"/>
      <c r="AD189" s="66"/>
      <c r="AE189" s="66"/>
      <c r="AF189" s="66"/>
    </row>
    <row r="190" spans="22:32" ht="15" customHeight="1">
      <c r="V190" s="66" t="s">
        <v>452</v>
      </c>
      <c r="W190" s="66" t="s">
        <v>66</v>
      </c>
      <c r="X190" s="66" t="s">
        <v>339</v>
      </c>
      <c r="Y190" s="66">
        <v>5.83</v>
      </c>
      <c r="Z190" s="66">
        <v>11.484400000000001</v>
      </c>
      <c r="AA190" s="66">
        <v>1.4313935999999998</v>
      </c>
      <c r="AB190" s="66">
        <v>1.23492782</v>
      </c>
      <c r="AC190" s="66"/>
      <c r="AD190" s="66"/>
      <c r="AE190" s="66"/>
      <c r="AF190" s="66"/>
    </row>
    <row r="191" spans="22:32" ht="15" customHeight="1">
      <c r="V191" s="66" t="s">
        <v>453</v>
      </c>
      <c r="W191" s="66" t="s">
        <v>66</v>
      </c>
      <c r="X191" s="66" t="s">
        <v>343</v>
      </c>
      <c r="Y191" s="66">
        <v>25.860000000000003</v>
      </c>
      <c r="Z191" s="66">
        <v>10.32</v>
      </c>
      <c r="AA191" s="66"/>
      <c r="AB191" s="66"/>
      <c r="AC191" s="66"/>
      <c r="AD191" s="66"/>
      <c r="AE191" s="66"/>
      <c r="AF191" s="66"/>
    </row>
    <row r="192" spans="22:32" ht="15" customHeight="1">
      <c r="V192" s="66" t="s">
        <v>454</v>
      </c>
      <c r="W192" s="66" t="s">
        <v>66</v>
      </c>
      <c r="X192" s="66" t="s">
        <v>347</v>
      </c>
      <c r="Y192" s="66">
        <v>0.84</v>
      </c>
      <c r="Z192" s="66">
        <v>13.887862822222221</v>
      </c>
      <c r="AA192" s="66">
        <v>0.30672719999999998</v>
      </c>
      <c r="AB192" s="66">
        <v>0.63084946978835976</v>
      </c>
      <c r="AC192" s="66"/>
      <c r="AD192" s="66"/>
      <c r="AE192" s="66"/>
      <c r="AF192" s="66"/>
    </row>
    <row r="193" spans="22:32" ht="15" customHeight="1">
      <c r="V193" s="66" t="s">
        <v>455</v>
      </c>
      <c r="W193" s="66" t="s">
        <v>66</v>
      </c>
      <c r="X193" s="66" t="s">
        <v>351</v>
      </c>
      <c r="Y193" s="66">
        <v>1.26</v>
      </c>
      <c r="Z193" s="66">
        <v>17.127519877777775</v>
      </c>
      <c r="AA193" s="66">
        <v>0.61345439999999996</v>
      </c>
      <c r="AB193" s="66">
        <v>1.8110320592592593</v>
      </c>
      <c r="AC193" s="66"/>
      <c r="AD193" s="66"/>
      <c r="AE193" s="66"/>
      <c r="AF193" s="66"/>
    </row>
    <row r="194" spans="22:32" ht="15" customHeight="1">
      <c r="V194" s="66" t="s">
        <v>2213</v>
      </c>
      <c r="W194" s="66" t="s">
        <v>66</v>
      </c>
      <c r="X194" s="66" t="s">
        <v>2141</v>
      </c>
      <c r="Y194" s="66">
        <v>1.2</v>
      </c>
      <c r="Z194" s="66"/>
      <c r="AA194" s="66"/>
      <c r="AB194" s="66"/>
      <c r="AC194" s="66">
        <v>2.8608000000000002</v>
      </c>
      <c r="AD194" s="66"/>
      <c r="AE194" s="66"/>
      <c r="AF194" s="66"/>
    </row>
    <row r="195" spans="22:32" ht="15" customHeight="1">
      <c r="V195" s="66" t="s">
        <v>2214</v>
      </c>
      <c r="W195" s="66" t="s">
        <v>66</v>
      </c>
      <c r="X195" s="66" t="s">
        <v>2145</v>
      </c>
      <c r="Y195" s="66">
        <v>85.43</v>
      </c>
      <c r="Z195" s="66"/>
      <c r="AA195" s="66"/>
      <c r="AB195" s="66"/>
      <c r="AC195" s="66">
        <v>3.2883</v>
      </c>
      <c r="AD195" s="66"/>
      <c r="AE195" s="66"/>
      <c r="AF195" s="66"/>
    </row>
    <row r="196" spans="22:32" ht="15" customHeight="1">
      <c r="V196" s="66" t="s">
        <v>2215</v>
      </c>
      <c r="W196" s="66" t="s">
        <v>66</v>
      </c>
      <c r="X196" s="66" t="s">
        <v>2147</v>
      </c>
      <c r="Y196" s="66">
        <v>38.25</v>
      </c>
      <c r="Z196" s="66"/>
      <c r="AA196" s="66"/>
      <c r="AB196" s="66"/>
      <c r="AC196" s="66">
        <v>3.7158000000000002</v>
      </c>
      <c r="AD196" s="66"/>
      <c r="AE196" s="66"/>
      <c r="AF196" s="66"/>
    </row>
    <row r="197" spans="22:32" ht="15" customHeight="1">
      <c r="V197" s="66" t="s">
        <v>2216</v>
      </c>
      <c r="W197" s="66" t="s">
        <v>66</v>
      </c>
      <c r="X197" s="66" t="s">
        <v>2152</v>
      </c>
      <c r="Y197" s="66">
        <v>7.09</v>
      </c>
      <c r="Z197" s="66"/>
      <c r="AA197" s="66"/>
      <c r="AB197" s="66"/>
      <c r="AC197" s="66">
        <v>5.0493000000000006</v>
      </c>
      <c r="AD197" s="66"/>
      <c r="AE197" s="66"/>
      <c r="AF197" s="66"/>
    </row>
    <row r="198" spans="22:32" ht="15" customHeight="1">
      <c r="V198" s="66" t="s">
        <v>2217</v>
      </c>
      <c r="W198" s="66" t="s">
        <v>66</v>
      </c>
      <c r="X198" s="66" t="s">
        <v>2139</v>
      </c>
      <c r="Y198" s="66">
        <v>131.97</v>
      </c>
      <c r="Z198" s="66"/>
      <c r="AA198" s="66"/>
      <c r="AB198" s="66">
        <v>0.184</v>
      </c>
      <c r="AC198" s="66"/>
      <c r="AD198" s="66"/>
      <c r="AE198" s="66"/>
      <c r="AF198" s="66"/>
    </row>
    <row r="199" spans="22:32" ht="15" customHeight="1">
      <c r="V199" s="325"/>
      <c r="W199" s="325"/>
      <c r="X199" s="325"/>
      <c r="Y199" s="325"/>
      <c r="Z199" s="325"/>
      <c r="AA199" s="325"/>
      <c r="AB199" s="325"/>
      <c r="AC199" s="325"/>
      <c r="AD199" s="325"/>
      <c r="AE199" s="325"/>
      <c r="AF199" s="325"/>
    </row>
    <row r="200" spans="22:32" ht="15" customHeight="1"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</row>
    <row r="201" spans="22:32" ht="15" customHeight="1"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</row>
    <row r="202" spans="22:32" ht="15" customHeight="1"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</row>
    <row r="203" spans="22:32" ht="15" customHeight="1"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</row>
    <row r="204" spans="22:32" ht="15" customHeight="1"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</row>
    <row r="205" spans="22:32" ht="15" customHeight="1"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</row>
    <row r="206" spans="22:32" ht="15" customHeight="1"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</row>
    <row r="207" spans="22:32" ht="15" customHeight="1"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</row>
    <row r="208" spans="22:32" ht="15" customHeight="1"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</row>
    <row r="209" spans="22:32" ht="15" customHeight="1"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</row>
    <row r="210" spans="22:32" ht="15" customHeight="1"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</row>
    <row r="211" spans="22:32" ht="15" customHeight="1"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</row>
    <row r="212" spans="22:32" ht="15" customHeight="1"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</row>
    <row r="213" spans="22:32" ht="15" customHeight="1"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</row>
    <row r="214" spans="22:32" ht="15" customHeight="1"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</row>
    <row r="215" spans="22:32" ht="15" customHeight="1"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</row>
    <row r="216" spans="22:32" ht="15" customHeight="1"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</row>
    <row r="217" spans="22:32" ht="15" customHeight="1"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</row>
    <row r="218" spans="22:32" ht="15" customHeight="1"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</row>
    <row r="219" spans="22:32" ht="15" customHeight="1"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</row>
    <row r="220" spans="22:32" ht="15" customHeight="1"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</row>
    <row r="221" spans="22:32" ht="15" customHeight="1"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</row>
    <row r="222" spans="22:32" ht="15" customHeight="1"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</row>
    <row r="223" spans="22:32" ht="15" customHeight="1"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</row>
    <row r="224" spans="22:32" ht="15" customHeight="1"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</row>
    <row r="225" spans="22:32" ht="15" customHeight="1"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</row>
    <row r="226" spans="22:32" ht="15" customHeight="1"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</row>
    <row r="227" spans="22:32" ht="15" customHeight="1"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</row>
    <row r="228" spans="22:32" ht="15" customHeight="1"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</row>
    <row r="229" spans="22:32" ht="15" customHeight="1"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</row>
    <row r="230" spans="22:32" ht="15" customHeight="1"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</row>
    <row r="231" spans="22:32" ht="15" customHeight="1"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</row>
    <row r="232" spans="22:32" ht="15" customHeight="1"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</row>
    <row r="233" spans="22:32" ht="15" customHeight="1"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</row>
    <row r="234" spans="22:32" ht="15" customHeight="1"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</row>
    <row r="235" spans="22:32" ht="15" customHeight="1"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</row>
    <row r="236" spans="22:32" ht="15" customHeight="1"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</row>
    <row r="237" spans="22:32" ht="15" customHeight="1"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</row>
    <row r="238" spans="22:32" ht="15" customHeight="1"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</row>
    <row r="239" spans="22:32" ht="15" customHeight="1"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</row>
    <row r="240" spans="22:32" ht="15" customHeight="1"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</row>
    <row r="241" spans="22:32" ht="15" customHeight="1"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</row>
    <row r="242" spans="22:32" ht="15" customHeight="1"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</row>
    <row r="243" spans="22:32" ht="15" customHeight="1"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</row>
    <row r="244" spans="22:32" ht="15" customHeight="1"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</row>
    <row r="245" spans="22:32" ht="15" customHeight="1"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</row>
    <row r="246" spans="22:32" ht="15" customHeight="1"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</row>
    <row r="247" spans="22:32" ht="15" customHeight="1"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</row>
    <row r="248" spans="22:32" ht="15" customHeight="1"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</row>
    <row r="249" spans="22:32" ht="15" customHeight="1"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</row>
    <row r="250" spans="22:32" ht="15" customHeight="1"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</row>
    <row r="251" spans="22:32" ht="15" customHeight="1"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</row>
    <row r="252" spans="22:32" ht="15" customHeight="1"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</row>
    <row r="253" spans="22:32" ht="15" customHeight="1"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</row>
    <row r="254" spans="22:32" ht="15" customHeight="1"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</row>
    <row r="255" spans="22:32" ht="15" customHeight="1"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</row>
    <row r="256" spans="22:32" ht="15" customHeight="1"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</row>
    <row r="257" spans="22:32" ht="15" customHeight="1"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</row>
    <row r="258" spans="22:32" ht="15" customHeight="1"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</row>
    <row r="259" spans="22:32" ht="15" customHeight="1"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</row>
    <row r="260" spans="22:32" ht="15" customHeight="1"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</row>
    <row r="261" spans="22:32" ht="15" customHeight="1"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</row>
    <row r="262" spans="22:32" ht="15" customHeight="1"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</row>
    <row r="263" spans="22:32" ht="15" customHeight="1"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</row>
    <row r="264" spans="22:32" ht="15" customHeight="1"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</row>
    <row r="265" spans="22:32" ht="15" customHeight="1"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</row>
    <row r="266" spans="22:32" ht="15" customHeight="1"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</row>
    <row r="267" spans="22:32" ht="15" customHeight="1"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</row>
    <row r="268" spans="22:32" ht="15" customHeight="1"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</row>
    <row r="269" spans="22:32" ht="15" customHeight="1"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</row>
    <row r="270" spans="22:32" ht="15" customHeight="1"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</row>
    <row r="271" spans="22:32" ht="15" customHeight="1"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</row>
    <row r="272" spans="22:32" ht="15" customHeight="1"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</row>
    <row r="273" spans="22:32" ht="15" customHeight="1"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</row>
    <row r="274" spans="22:32" ht="15" customHeight="1"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</row>
    <row r="275" spans="22:32" ht="15" customHeight="1"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</row>
    <row r="276" spans="22:32" ht="15" customHeight="1"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</row>
    <row r="277" spans="22:32" ht="15" customHeight="1"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</row>
    <row r="278" spans="22:32" ht="15" customHeight="1"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22:32" ht="15" customHeight="1"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22:32" ht="15" customHeight="1"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22:32" ht="15" customHeight="1"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22:32" ht="15" customHeight="1"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22:32" ht="15" customHeight="1"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22:32" ht="15" customHeight="1"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22:32" ht="15" customHeight="1"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22:32" ht="15" customHeight="1"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22:32" ht="15" customHeight="1"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22:32" ht="15" customHeight="1"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22:32" ht="15" customHeight="1"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22:32" ht="15" customHeight="1"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22:32" ht="15" customHeight="1"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22:32" ht="15" customHeight="1"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22:32" ht="15" customHeight="1"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22:32" ht="15" customHeight="1"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22:32" ht="15" customHeight="1"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22:32" ht="15" customHeight="1"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22:32" ht="15" customHeight="1"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22:32" ht="15" customHeight="1"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22:32" ht="15" customHeight="1"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22:32" ht="15" customHeight="1"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22:32" ht="15" customHeight="1"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22:32" ht="15" customHeight="1"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22:32" ht="15" customHeight="1"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22:32" ht="15" customHeight="1"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2:32" ht="15" customHeight="1"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2:32" ht="15" customHeight="1"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2:32" ht="15" customHeight="1"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2:32" ht="15" customHeight="1"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2:32" ht="15" customHeight="1"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0" spans="22:32" ht="15" customHeight="1"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</row>
    <row r="311" spans="22:32" ht="15" customHeight="1"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</row>
    <row r="312" spans="22:32" ht="15" customHeight="1"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</row>
    <row r="313" spans="22:32" ht="15" customHeight="1"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  <c r="AF313" s="66"/>
    </row>
    <row r="314" spans="22:32" ht="15" customHeight="1"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  <c r="AF314" s="66"/>
    </row>
    <row r="315" spans="22:32" ht="15" customHeight="1"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  <c r="AF315" s="66"/>
    </row>
    <row r="316" spans="22:32" ht="15" customHeight="1"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  <c r="AF316" s="66"/>
    </row>
    <row r="317" spans="22:32" ht="15" customHeight="1"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</row>
    <row r="318" spans="22:32" ht="15" customHeight="1"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</row>
    <row r="319" spans="22:32" ht="15" customHeight="1"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  <c r="AF319" s="66"/>
    </row>
    <row r="320" spans="22:32" ht="15" customHeight="1"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</row>
    <row r="321" spans="22:32" ht="15" customHeight="1"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</row>
    <row r="322" spans="22:32" ht="15" customHeight="1"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</row>
    <row r="323" spans="22:32" ht="15" customHeight="1"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</row>
    <row r="324" spans="22:32" ht="15" customHeight="1"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</row>
    <row r="325" spans="22:32" ht="15" customHeight="1"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</row>
    <row r="326" spans="22:32" ht="15" customHeight="1"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</row>
    <row r="327" spans="22:32" ht="15" customHeight="1"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</row>
    <row r="328" spans="22:32" ht="15" customHeight="1"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</row>
    <row r="329" spans="22:32" ht="15" customHeight="1"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</row>
    <row r="330" spans="22:32" ht="15" customHeight="1"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</row>
    <row r="331" spans="22:32" ht="15" customHeight="1"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</row>
    <row r="332" spans="22:32" ht="15" customHeight="1"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</row>
    <row r="333" spans="22:32" ht="15" customHeight="1"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  <c r="AF333" s="66"/>
    </row>
    <row r="334" spans="22:32" ht="15" customHeight="1"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</row>
    <row r="335" spans="22:32" ht="15" customHeight="1"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</row>
    <row r="336" spans="22:32" ht="15" customHeight="1"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</row>
    <row r="337" spans="22:32" ht="15" customHeight="1"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</row>
    <row r="338" spans="22:32" ht="15" customHeight="1"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</row>
    <row r="339" spans="22:32" ht="15" customHeight="1"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</row>
    <row r="340" spans="22:32" ht="15" customHeight="1"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</row>
    <row r="341" spans="22:32" ht="15" customHeight="1"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</row>
    <row r="342" spans="22:32" ht="15" customHeight="1"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</row>
    <row r="343" spans="22:32" ht="15" customHeight="1"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  <c r="AF343" s="66"/>
    </row>
    <row r="344" spans="22:32" ht="15" customHeight="1"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  <c r="AF344" s="66"/>
    </row>
    <row r="345" spans="22:32" ht="15" customHeight="1"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  <c r="AF345" s="66"/>
    </row>
    <row r="346" spans="22:32" ht="15" customHeight="1"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  <c r="AF346" s="66"/>
    </row>
    <row r="347" spans="22:32" ht="15" customHeight="1"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  <c r="AF347" s="66"/>
    </row>
    <row r="348" spans="22:32" ht="15" customHeight="1"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  <c r="AF348" s="66"/>
    </row>
    <row r="349" spans="22:32" ht="15" customHeight="1"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  <c r="AF349" s="66"/>
    </row>
    <row r="350" spans="22:32" ht="15" customHeight="1"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  <c r="AF350" s="66"/>
    </row>
    <row r="351" spans="22:32" ht="15" customHeight="1"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</row>
    <row r="352" spans="22:32" ht="15" customHeight="1"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  <c r="AF352" s="66"/>
    </row>
    <row r="353" spans="22:32" ht="15" customHeight="1"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  <c r="AF353" s="66"/>
    </row>
    <row r="354" spans="22:32" ht="15" customHeight="1"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  <c r="AF354" s="66"/>
    </row>
    <row r="355" spans="22:32" ht="15" customHeight="1"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  <c r="AF355" s="66"/>
    </row>
    <row r="356" spans="22:32" ht="15" customHeight="1"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  <c r="AF356" s="66"/>
    </row>
    <row r="357" spans="22:32" ht="15" customHeight="1"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66"/>
    </row>
    <row r="358" spans="22:32" ht="15" customHeight="1"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66"/>
    </row>
    <row r="359" spans="22:32" ht="15" customHeight="1"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66"/>
    </row>
    <row r="360" spans="22:32" ht="15" customHeight="1"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66"/>
    </row>
    <row r="361" spans="22:32" ht="15" customHeight="1"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  <c r="AF361" s="66"/>
    </row>
    <row r="362" spans="22:32" ht="15" customHeight="1"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  <c r="AF362" s="66"/>
    </row>
    <row r="363" spans="22:32" ht="15" customHeight="1"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66"/>
    </row>
    <row r="364" spans="22:32" ht="15" customHeight="1"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  <c r="AF364" s="66"/>
    </row>
    <row r="365" spans="22:32" ht="15" customHeight="1"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66"/>
    </row>
    <row r="366" spans="22:32" ht="15" customHeight="1"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  <c r="AF366" s="66"/>
    </row>
    <row r="367" spans="22:32" ht="15" customHeight="1"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66"/>
    </row>
    <row r="368" spans="22:32" ht="15" customHeight="1"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66"/>
    </row>
    <row r="369" spans="22:32" ht="15" customHeight="1"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</row>
    <row r="370" spans="22:32" ht="15" customHeight="1"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</row>
    <row r="371" spans="22:32" ht="15" customHeight="1"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</row>
    <row r="372" spans="22:32" ht="15" customHeight="1"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</row>
    <row r="4907" spans="26:29" ht="15" customHeight="1">
      <c r="Z4907" t="s">
        <v>456</v>
      </c>
      <c r="AA4907" t="s">
        <v>457</v>
      </c>
      <c r="AB4907" t="s">
        <v>137</v>
      </c>
      <c r="AC4907" t="s">
        <v>140</v>
      </c>
    </row>
  </sheetData>
  <mergeCells count="23">
    <mergeCell ref="V169:AF169"/>
    <mergeCell ref="D129:H129"/>
    <mergeCell ref="D137:H137"/>
    <mergeCell ref="D145:H145"/>
    <mergeCell ref="D154:H154"/>
    <mergeCell ref="B167:H167"/>
    <mergeCell ref="D120:H120"/>
    <mergeCell ref="D8:H8"/>
    <mergeCell ref="D23:H23"/>
    <mergeCell ref="D33:H33"/>
    <mergeCell ref="D42:H42"/>
    <mergeCell ref="D52:H52"/>
    <mergeCell ref="D64:H64"/>
    <mergeCell ref="D73:H73"/>
    <mergeCell ref="D86:H86"/>
    <mergeCell ref="D97:H97"/>
    <mergeCell ref="D108:H108"/>
    <mergeCell ref="B6:H6"/>
    <mergeCell ref="B1:H1"/>
    <mergeCell ref="B2:H2"/>
    <mergeCell ref="B3:H3"/>
    <mergeCell ref="B4:H4"/>
    <mergeCell ref="B5:H5"/>
  </mergeCells>
  <phoneticPr fontId="22" type="noConversion"/>
  <printOptions horizontalCentered="1"/>
  <pageMargins left="0.39370078740157483" right="0.39370078740157483" top="0.39370078740157483" bottom="0.39370078740157483" header="0" footer="0"/>
  <pageSetup paperSize="9" scale="73" fitToHeight="0" orientation="landscape" r:id="rId1"/>
  <rowBreaks count="1" manualBreakCount="1">
    <brk id="152" min="1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234CD-84C7-425E-8783-EF0C090F41CC}">
  <sheetPr codeName="Planilha6">
    <tabColor rgb="FFFFFFFF"/>
  </sheetPr>
  <dimension ref="A1:AS4576"/>
  <sheetViews>
    <sheetView showGridLines="0" view="pageBreakPreview" topLeftCell="B3" zoomScaleNormal="115" zoomScaleSheetLayoutView="100" workbookViewId="0">
      <selection activeCell="D8" sqref="D8:H8"/>
    </sheetView>
  </sheetViews>
  <sheetFormatPr defaultColWidth="14.42578125" defaultRowHeight="15" customHeight="1"/>
  <cols>
    <col min="1" max="1" width="12.7109375" style="71" hidden="1" customWidth="1"/>
    <col min="2" max="2" width="12.7109375" customWidth="1"/>
    <col min="3" max="3" width="84.42578125" customWidth="1"/>
    <col min="4" max="4" width="7.42578125" style="71" customWidth="1"/>
    <col min="5" max="5" width="13.7109375" style="66" customWidth="1"/>
    <col min="6" max="6" width="12.7109375" customWidth="1"/>
    <col min="7" max="7" width="15.28515625" customWidth="1"/>
    <col min="8" max="8" width="16.140625" customWidth="1"/>
    <col min="9" max="9" width="8.7109375" customWidth="1"/>
    <col min="10" max="10" width="11.28515625" bestFit="1" customWidth="1"/>
    <col min="11" max="11" width="14" bestFit="1" customWidth="1"/>
    <col min="12" max="12" width="13.28515625" style="66" bestFit="1" customWidth="1"/>
    <col min="13" max="13" width="13.7109375" style="66" bestFit="1" customWidth="1"/>
    <col min="14" max="14" width="12.7109375" style="66" customWidth="1"/>
    <col min="15" max="15" width="11" style="66" bestFit="1" customWidth="1"/>
    <col min="16" max="16" width="18.28515625" style="66" customWidth="1"/>
    <col min="17" max="28" width="9.140625" style="66" customWidth="1"/>
    <col min="29" max="35" width="9.140625" customWidth="1"/>
  </cols>
  <sheetData>
    <row r="1" spans="1:35" ht="19.5" customHeight="1">
      <c r="B1" s="856"/>
      <c r="C1" s="857"/>
      <c r="D1" s="857"/>
      <c r="E1" s="857"/>
      <c r="F1" s="857"/>
      <c r="G1" s="857"/>
      <c r="H1" s="858"/>
      <c r="I1" s="33"/>
      <c r="J1" s="48"/>
      <c r="K1" s="48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48"/>
      <c r="AD1" s="48"/>
      <c r="AE1" s="48"/>
      <c r="AF1" s="48"/>
      <c r="AG1" s="48"/>
      <c r="AH1" s="48"/>
      <c r="AI1" s="48"/>
    </row>
    <row r="2" spans="1:35" ht="19.5" customHeight="1">
      <c r="B2" s="848" t="str">
        <f>GERAL!A2</f>
        <v>PLANILHA DE FORMAÇÃO DE PREÇOS</v>
      </c>
      <c r="C2" s="849"/>
      <c r="D2" s="849"/>
      <c r="E2" s="849"/>
      <c r="F2" s="849"/>
      <c r="G2" s="849"/>
      <c r="H2" s="850"/>
      <c r="I2" s="33"/>
      <c r="J2" s="48"/>
      <c r="K2" s="48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48"/>
      <c r="AD2" s="48"/>
      <c r="AE2" s="48"/>
      <c r="AF2" s="48"/>
      <c r="AG2" s="48"/>
      <c r="AH2" s="48"/>
      <c r="AI2" s="48"/>
    </row>
    <row r="3" spans="1:35" ht="19.5" customHeight="1">
      <c r="B3" s="848" t="str">
        <f>GERAL!A3</f>
        <v>UNIVERSIDADE FEDERAL DE OURO PRETO - UFOP</v>
      </c>
      <c r="C3" s="849"/>
      <c r="D3" s="849"/>
      <c r="E3" s="849"/>
      <c r="F3" s="849"/>
      <c r="G3" s="849"/>
      <c r="H3" s="850"/>
      <c r="I3" s="33"/>
      <c r="J3" s="48"/>
      <c r="K3" s="48"/>
      <c r="L3" s="33"/>
      <c r="M3" s="48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48"/>
      <c r="AD3" s="48"/>
      <c r="AE3" s="48"/>
      <c r="AF3" s="48"/>
      <c r="AG3" s="48"/>
      <c r="AH3" s="48"/>
      <c r="AI3" s="48"/>
    </row>
    <row r="4" spans="1:35" ht="19.5" customHeight="1">
      <c r="B4" s="848" t="str">
        <f>GERAL!A4</f>
        <v xml:space="preserve">Materiais e mão de obra para execução dos serviços especificados </v>
      </c>
      <c r="C4" s="849"/>
      <c r="D4" s="849"/>
      <c r="E4" s="849"/>
      <c r="F4" s="849"/>
      <c r="G4" s="849"/>
      <c r="H4" s="850"/>
      <c r="I4" s="33"/>
      <c r="J4" s="48"/>
      <c r="K4" s="48"/>
      <c r="L4" s="33"/>
      <c r="M4" s="48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48"/>
      <c r="AD4" s="48"/>
      <c r="AE4" s="48"/>
      <c r="AF4" s="48"/>
      <c r="AG4" s="48"/>
      <c r="AH4" s="48"/>
      <c r="AI4" s="48"/>
    </row>
    <row r="5" spans="1:35" ht="19.5" customHeight="1">
      <c r="B5" s="893" t="str">
        <f>GERAL!A5</f>
        <v>RECUPERAÇÃO PARCIAL DE COBERTURA, ESQUADRIAS E INSTALAÇÕES ELÉTRICAS DA ESCOLA DE MINAS DA PRAÇA TIRADENTES</v>
      </c>
      <c r="C5" s="894"/>
      <c r="D5" s="894"/>
      <c r="E5" s="894"/>
      <c r="F5" s="894"/>
      <c r="G5" s="894"/>
      <c r="H5" s="895"/>
      <c r="I5" s="33"/>
      <c r="J5" s="48"/>
      <c r="K5" s="48"/>
      <c r="L5" s="33"/>
      <c r="M5" s="48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48"/>
      <c r="AD5" s="48"/>
      <c r="AE5" s="48"/>
      <c r="AF5" s="48"/>
      <c r="AG5" s="48"/>
      <c r="AH5" s="48"/>
      <c r="AI5" s="48"/>
    </row>
    <row r="6" spans="1:35" ht="19.5" customHeight="1" thickBot="1">
      <c r="B6" s="848" t="str">
        <f>GERAL!A6</f>
        <v>ESCOLA DE MINAS</v>
      </c>
      <c r="C6" s="849"/>
      <c r="D6" s="849"/>
      <c r="E6" s="849"/>
      <c r="F6" s="849"/>
      <c r="G6" s="849"/>
      <c r="H6" s="850"/>
      <c r="I6" s="33"/>
      <c r="J6" s="48"/>
      <c r="K6" s="48"/>
      <c r="L6" s="33"/>
      <c r="M6" s="48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48"/>
      <c r="AD6" s="48"/>
      <c r="AE6" s="48"/>
      <c r="AF6" s="48"/>
      <c r="AG6" s="48"/>
      <c r="AH6" s="48"/>
      <c r="AI6" s="48"/>
    </row>
    <row r="7" spans="1:35" ht="30" customHeight="1" thickBot="1">
      <c r="A7" s="146" t="s">
        <v>35</v>
      </c>
      <c r="B7" s="34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85" t="s">
        <v>41</v>
      </c>
      <c r="I7" s="86" t="s">
        <v>42</v>
      </c>
      <c r="J7" s="87">
        <f>GERAL!$C$19</f>
        <v>0</v>
      </c>
      <c r="K7" s="49"/>
      <c r="L7" s="49"/>
      <c r="M7" s="661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</row>
    <row r="8" spans="1:35" ht="30" customHeight="1" thickBot="1">
      <c r="A8" s="194">
        <v>4</v>
      </c>
      <c r="B8" s="478" t="s">
        <v>319</v>
      </c>
      <c r="C8" s="479" t="s">
        <v>320</v>
      </c>
      <c r="D8" s="890"/>
      <c r="E8" s="891"/>
      <c r="F8" s="891"/>
      <c r="G8" s="891"/>
      <c r="H8" s="892"/>
      <c r="I8" s="433" t="s">
        <v>45</v>
      </c>
      <c r="J8" s="434" t="s">
        <v>46</v>
      </c>
      <c r="K8" s="435" t="s">
        <v>47</v>
      </c>
      <c r="L8" s="315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48"/>
      <c r="AD8" s="48"/>
      <c r="AE8" s="48"/>
      <c r="AF8" s="48"/>
      <c r="AG8" s="48"/>
      <c r="AH8" s="48"/>
    </row>
    <row r="9" spans="1:35" ht="13.5" thickBot="1">
      <c r="A9" s="197" t="s">
        <v>460</v>
      </c>
      <c r="B9" s="483" t="s">
        <v>322</v>
      </c>
      <c r="C9" s="487" t="s">
        <v>461</v>
      </c>
      <c r="D9" s="485"/>
      <c r="E9" s="489"/>
      <c r="F9" s="489"/>
      <c r="G9" s="490"/>
      <c r="H9" s="541"/>
      <c r="I9" s="578"/>
      <c r="J9" s="554"/>
      <c r="K9" s="555"/>
      <c r="L9" s="43"/>
      <c r="M9" s="43"/>
      <c r="N9" s="43"/>
      <c r="O9" s="43"/>
    </row>
    <row r="10" spans="1:35" ht="12.75">
      <c r="A10" s="194" t="s">
        <v>2749</v>
      </c>
      <c r="B10" s="492" t="s">
        <v>462</v>
      </c>
      <c r="C10" s="128" t="s">
        <v>463</v>
      </c>
      <c r="D10" s="647"/>
      <c r="E10" s="647"/>
      <c r="F10" s="647"/>
      <c r="G10" s="647"/>
      <c r="H10" s="648"/>
      <c r="I10" s="579"/>
      <c r="J10" s="440"/>
      <c r="K10" s="80"/>
      <c r="L10" s="43"/>
      <c r="M10" s="43"/>
      <c r="O10" s="43"/>
    </row>
    <row r="11" spans="1:35" ht="22.5">
      <c r="A11" s="194" t="s">
        <v>2750</v>
      </c>
      <c r="B11" s="78" t="s">
        <v>464</v>
      </c>
      <c r="C11" s="41" t="s">
        <v>3279</v>
      </c>
      <c r="D11" s="70" t="s">
        <v>330</v>
      </c>
      <c r="E11" s="93">
        <v>10.050000000000001</v>
      </c>
      <c r="F11" s="614"/>
      <c r="G11" s="452"/>
      <c r="H11" s="453"/>
      <c r="I11" s="580"/>
      <c r="J11" s="446"/>
      <c r="K11" s="81"/>
      <c r="L11" s="43"/>
      <c r="M11" s="377"/>
      <c r="N11" s="43"/>
      <c r="O11" s="50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5"/>
      <c r="AD11" s="45"/>
      <c r="AE11" s="45"/>
      <c r="AF11" s="45"/>
      <c r="AG11" s="45"/>
      <c r="AH11" s="45"/>
    </row>
    <row r="12" spans="1:35" ht="22.5">
      <c r="A12" s="194" t="s">
        <v>2751</v>
      </c>
      <c r="B12" s="78" t="s">
        <v>465</v>
      </c>
      <c r="C12" s="41" t="s">
        <v>3433</v>
      </c>
      <c r="D12" s="70" t="s">
        <v>330</v>
      </c>
      <c r="E12" s="93">
        <v>10.050000000000001</v>
      </c>
      <c r="F12" s="614"/>
      <c r="G12" s="452"/>
      <c r="H12" s="453"/>
      <c r="I12" s="580"/>
      <c r="J12" s="446"/>
      <c r="K12" s="81"/>
      <c r="L12" s="43"/>
      <c r="M12" s="43"/>
      <c r="N12" s="43"/>
      <c r="O12" s="50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5"/>
      <c r="AD12" s="45"/>
      <c r="AE12" s="45"/>
      <c r="AF12" s="45"/>
      <c r="AG12" s="45"/>
      <c r="AH12" s="45"/>
    </row>
    <row r="13" spans="1:35" ht="12.75">
      <c r="A13" s="194" t="s">
        <v>2752</v>
      </c>
      <c r="B13" s="78" t="s">
        <v>466</v>
      </c>
      <c r="C13" s="41" t="s">
        <v>1747</v>
      </c>
      <c r="D13" s="70" t="s">
        <v>330</v>
      </c>
      <c r="E13" s="93">
        <v>10.050000000000001</v>
      </c>
      <c r="F13" s="614"/>
      <c r="G13" s="452"/>
      <c r="H13" s="453"/>
      <c r="I13" s="579"/>
      <c r="J13" s="440"/>
      <c r="K13" s="80"/>
      <c r="L13" s="43"/>
      <c r="M13" s="43"/>
      <c r="N13" s="43"/>
      <c r="O13" s="50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5"/>
      <c r="AD13" s="45"/>
      <c r="AE13" s="45"/>
      <c r="AF13" s="45"/>
      <c r="AG13" s="45"/>
      <c r="AH13" s="45"/>
    </row>
    <row r="14" spans="1:35" ht="22.5">
      <c r="A14" s="194" t="s">
        <v>2753</v>
      </c>
      <c r="B14" s="78" t="s">
        <v>468</v>
      </c>
      <c r="C14" s="357" t="s">
        <v>1954</v>
      </c>
      <c r="D14" s="358" t="s">
        <v>62</v>
      </c>
      <c r="E14" s="93">
        <v>25.58</v>
      </c>
      <c r="F14" s="614"/>
      <c r="G14" s="452"/>
      <c r="H14" s="453"/>
      <c r="I14" s="579"/>
      <c r="J14" s="440"/>
      <c r="K14" s="80"/>
      <c r="L14" s="43"/>
      <c r="M14" s="43"/>
      <c r="N14" s="43"/>
      <c r="O14" s="50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5"/>
      <c r="AD14" s="45"/>
      <c r="AE14" s="45"/>
      <c r="AF14" s="45"/>
      <c r="AG14" s="45"/>
      <c r="AH14" s="45"/>
    </row>
    <row r="15" spans="1:35" ht="23.25" thickBot="1">
      <c r="A15" s="194" t="s">
        <v>2754</v>
      </c>
      <c r="B15" s="336" t="s">
        <v>470</v>
      </c>
      <c r="C15" s="370" t="s">
        <v>3433</v>
      </c>
      <c r="D15" s="359" t="s">
        <v>330</v>
      </c>
      <c r="E15" s="99">
        <v>21.450000000000003</v>
      </c>
      <c r="F15" s="615"/>
      <c r="G15" s="457"/>
      <c r="H15" s="552"/>
      <c r="I15" s="580"/>
      <c r="J15" s="446"/>
      <c r="K15" s="81"/>
      <c r="L15" s="43"/>
      <c r="M15" s="43"/>
      <c r="N15" s="43"/>
      <c r="O15" s="50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5"/>
      <c r="AD15" s="45"/>
      <c r="AE15" s="45"/>
      <c r="AF15" s="45"/>
      <c r="AG15" s="45"/>
      <c r="AH15" s="45"/>
    </row>
    <row r="16" spans="1:35" ht="13.5" thickBot="1">
      <c r="A16" s="197" t="s">
        <v>471</v>
      </c>
      <c r="B16" s="483" t="s">
        <v>322</v>
      </c>
      <c r="C16" s="487" t="s">
        <v>472</v>
      </c>
      <c r="D16" s="485"/>
      <c r="E16" s="489"/>
      <c r="F16" s="489"/>
      <c r="G16" s="490"/>
      <c r="H16" s="541"/>
      <c r="I16" s="581"/>
      <c r="J16" s="543"/>
      <c r="K16" s="82"/>
      <c r="L16" s="43"/>
      <c r="M16" s="43"/>
      <c r="N16" s="43"/>
      <c r="O16" s="43"/>
    </row>
    <row r="17" spans="1:34" ht="12.75">
      <c r="A17" s="194" t="s">
        <v>2755</v>
      </c>
      <c r="B17" s="492" t="s">
        <v>462</v>
      </c>
      <c r="C17" s="128" t="s">
        <v>463</v>
      </c>
      <c r="D17" s="881"/>
      <c r="E17" s="882"/>
      <c r="F17" s="882"/>
      <c r="G17" s="882"/>
      <c r="H17" s="883"/>
      <c r="I17" s="579"/>
      <c r="J17" s="440"/>
      <c r="K17" s="80"/>
      <c r="L17" s="43"/>
      <c r="M17" s="43"/>
      <c r="O17" s="43"/>
    </row>
    <row r="18" spans="1:34" ht="22.5">
      <c r="A18" s="194" t="s">
        <v>2756</v>
      </c>
      <c r="B18" s="78" t="s">
        <v>464</v>
      </c>
      <c r="C18" s="357" t="s">
        <v>3279</v>
      </c>
      <c r="D18" s="358" t="s">
        <v>330</v>
      </c>
      <c r="E18" s="93">
        <v>25.45</v>
      </c>
      <c r="F18" s="614"/>
      <c r="G18" s="452"/>
      <c r="H18" s="552"/>
      <c r="I18" s="580"/>
      <c r="J18" s="446"/>
      <c r="K18" s="81"/>
      <c r="L18" s="43"/>
      <c r="M18" s="43"/>
      <c r="N18" s="43"/>
      <c r="O18" s="50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5"/>
      <c r="AD18" s="45"/>
      <c r="AE18" s="45"/>
      <c r="AF18" s="45"/>
      <c r="AG18" s="45"/>
      <c r="AH18" s="45"/>
    </row>
    <row r="19" spans="1:34" ht="22.5">
      <c r="A19" s="194" t="s">
        <v>2757</v>
      </c>
      <c r="B19" s="78" t="s">
        <v>465</v>
      </c>
      <c r="C19" s="357" t="s">
        <v>3284</v>
      </c>
      <c r="D19" s="358" t="s">
        <v>330</v>
      </c>
      <c r="E19" s="93">
        <v>25.45</v>
      </c>
      <c r="F19" s="614"/>
      <c r="G19" s="452"/>
      <c r="H19" s="552"/>
      <c r="I19" s="580"/>
      <c r="J19" s="446"/>
      <c r="K19" s="81"/>
      <c r="L19" s="43"/>
      <c r="M19" s="43"/>
      <c r="N19" s="43"/>
      <c r="O19" s="50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5"/>
      <c r="AD19" s="45"/>
      <c r="AE19" s="45"/>
      <c r="AF19" s="45"/>
      <c r="AG19" s="45"/>
      <c r="AH19" s="45"/>
    </row>
    <row r="20" spans="1:34" ht="12.75">
      <c r="A20" s="194" t="s">
        <v>2758</v>
      </c>
      <c r="B20" s="78" t="s">
        <v>466</v>
      </c>
      <c r="C20" s="357" t="s">
        <v>1747</v>
      </c>
      <c r="D20" s="358" t="s">
        <v>330</v>
      </c>
      <c r="E20" s="93">
        <v>25.45</v>
      </c>
      <c r="F20" s="614"/>
      <c r="G20" s="452"/>
      <c r="H20" s="552"/>
      <c r="I20" s="579"/>
      <c r="J20" s="440"/>
      <c r="K20" s="80"/>
      <c r="L20" s="43"/>
      <c r="M20" s="43"/>
      <c r="N20" s="43"/>
      <c r="O20" s="50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5"/>
      <c r="AD20" s="45"/>
      <c r="AE20" s="45"/>
      <c r="AF20" s="45"/>
      <c r="AG20" s="45"/>
      <c r="AH20" s="45"/>
    </row>
    <row r="21" spans="1:34" ht="22.5">
      <c r="A21" s="194" t="s">
        <v>2759</v>
      </c>
      <c r="B21" s="78" t="s">
        <v>468</v>
      </c>
      <c r="C21" s="357" t="s">
        <v>1954</v>
      </c>
      <c r="D21" s="358" t="s">
        <v>62</v>
      </c>
      <c r="E21" s="93">
        <v>17.25</v>
      </c>
      <c r="F21" s="614"/>
      <c r="G21" s="452"/>
      <c r="H21" s="552"/>
      <c r="I21" s="579"/>
      <c r="J21" s="440"/>
      <c r="K21" s="80"/>
      <c r="L21" s="43"/>
      <c r="M21" s="43"/>
      <c r="N21" s="43"/>
      <c r="O21" s="50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5"/>
      <c r="AD21" s="45"/>
      <c r="AE21" s="45"/>
      <c r="AF21" s="45"/>
      <c r="AG21" s="45"/>
      <c r="AH21" s="45"/>
    </row>
    <row r="22" spans="1:34" ht="23.25" thickBot="1">
      <c r="A22" s="194" t="s">
        <v>2760</v>
      </c>
      <c r="B22" s="336" t="s">
        <v>470</v>
      </c>
      <c r="C22" s="370" t="s">
        <v>3433</v>
      </c>
      <c r="D22" s="359" t="s">
        <v>330</v>
      </c>
      <c r="E22" s="99">
        <v>25.45</v>
      </c>
      <c r="F22" s="615"/>
      <c r="G22" s="457"/>
      <c r="H22" s="552"/>
      <c r="I22" s="580"/>
      <c r="J22" s="446"/>
      <c r="K22" s="81"/>
      <c r="L22" s="43"/>
      <c r="M22" s="43"/>
      <c r="N22" s="43"/>
      <c r="O22" s="50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5"/>
      <c r="AD22" s="45"/>
      <c r="AE22" s="45"/>
      <c r="AF22" s="45"/>
      <c r="AG22" s="45"/>
      <c r="AH22" s="45"/>
    </row>
    <row r="23" spans="1:34" ht="13.5" thickBot="1">
      <c r="A23" s="197" t="s">
        <v>473</v>
      </c>
      <c r="B23" s="483" t="s">
        <v>322</v>
      </c>
      <c r="C23" s="487" t="s">
        <v>474</v>
      </c>
      <c r="D23" s="485"/>
      <c r="E23" s="489"/>
      <c r="F23" s="489"/>
      <c r="G23" s="490"/>
      <c r="H23" s="541"/>
      <c r="I23" s="581"/>
      <c r="J23" s="543"/>
      <c r="K23" s="82"/>
      <c r="L23" s="43"/>
      <c r="M23" s="43"/>
      <c r="N23" s="43"/>
      <c r="O23" s="43"/>
    </row>
    <row r="24" spans="1:34" ht="12.75">
      <c r="A24" s="194" t="s">
        <v>484</v>
      </c>
      <c r="B24" s="492" t="s">
        <v>475</v>
      </c>
      <c r="C24" s="128" t="s">
        <v>476</v>
      </c>
      <c r="D24" s="881"/>
      <c r="E24" s="882"/>
      <c r="F24" s="882"/>
      <c r="G24" s="882"/>
      <c r="H24" s="883"/>
      <c r="I24" s="579"/>
      <c r="J24" s="440"/>
      <c r="K24" s="80"/>
      <c r="L24" s="43"/>
      <c r="M24" s="43"/>
      <c r="O24" s="43"/>
    </row>
    <row r="25" spans="1:34" ht="12.75">
      <c r="A25" s="194" t="s">
        <v>487</v>
      </c>
      <c r="B25" s="78" t="s">
        <v>464</v>
      </c>
      <c r="C25" s="357" t="s">
        <v>3935</v>
      </c>
      <c r="D25" s="358" t="s">
        <v>330</v>
      </c>
      <c r="E25" s="93">
        <v>426.7</v>
      </c>
      <c r="F25" s="614"/>
      <c r="G25" s="452"/>
      <c r="H25" s="453"/>
      <c r="I25" s="579"/>
      <c r="J25" s="440"/>
      <c r="K25" s="80"/>
      <c r="L25" s="43"/>
      <c r="M25" s="43"/>
      <c r="N25" s="43"/>
      <c r="O25" s="50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5"/>
      <c r="AD25" s="45"/>
      <c r="AE25" s="45"/>
      <c r="AF25" s="45"/>
      <c r="AG25" s="45"/>
      <c r="AH25" s="45"/>
    </row>
    <row r="26" spans="1:34" ht="22.5">
      <c r="A26" s="194" t="s">
        <v>2761</v>
      </c>
      <c r="B26" s="78" t="s">
        <v>465</v>
      </c>
      <c r="C26" s="357" t="s">
        <v>3281</v>
      </c>
      <c r="D26" s="358" t="s">
        <v>330</v>
      </c>
      <c r="E26" s="93">
        <v>56.79</v>
      </c>
      <c r="F26" s="614"/>
      <c r="G26" s="452"/>
      <c r="H26" s="453"/>
      <c r="I26" s="579"/>
      <c r="J26" s="440"/>
      <c r="K26" s="80"/>
      <c r="L26" s="43"/>
      <c r="M26" s="43"/>
      <c r="N26" s="43"/>
      <c r="O26" s="50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5"/>
      <c r="AD26" s="45"/>
      <c r="AE26" s="45"/>
      <c r="AF26" s="45"/>
      <c r="AG26" s="45"/>
      <c r="AH26" s="45"/>
    </row>
    <row r="27" spans="1:34" ht="22.5">
      <c r="A27" s="194" t="s">
        <v>2762</v>
      </c>
      <c r="B27" s="78" t="s">
        <v>466</v>
      </c>
      <c r="C27" s="357" t="s">
        <v>3477</v>
      </c>
      <c r="D27" s="358" t="s">
        <v>3473</v>
      </c>
      <c r="E27" s="93">
        <v>5.6790000000000003</v>
      </c>
      <c r="F27" s="614"/>
      <c r="G27" s="452"/>
      <c r="H27" s="453"/>
      <c r="I27" s="579"/>
      <c r="J27" s="440"/>
      <c r="K27" s="80"/>
      <c r="L27" s="43"/>
      <c r="M27" s="43"/>
      <c r="N27" s="43"/>
      <c r="O27" s="50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5"/>
      <c r="AD27" s="45"/>
      <c r="AE27" s="45"/>
      <c r="AF27" s="45"/>
      <c r="AG27" s="45"/>
      <c r="AH27" s="45"/>
    </row>
    <row r="28" spans="1:34" ht="22.5">
      <c r="A28" s="194" t="s">
        <v>2763</v>
      </c>
      <c r="B28" s="78" t="s">
        <v>468</v>
      </c>
      <c r="C28" s="357" t="s">
        <v>3303</v>
      </c>
      <c r="D28" s="358" t="s">
        <v>330</v>
      </c>
      <c r="E28" s="93">
        <v>483.49</v>
      </c>
      <c r="F28" s="614"/>
      <c r="G28" s="452"/>
      <c r="H28" s="453"/>
      <c r="I28" s="579"/>
      <c r="J28" s="440"/>
      <c r="K28" s="80"/>
      <c r="L28" s="43"/>
      <c r="M28" s="43"/>
      <c r="N28" s="43"/>
      <c r="O28" s="50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5"/>
      <c r="AD28" s="45"/>
      <c r="AE28" s="45"/>
      <c r="AF28" s="45"/>
      <c r="AG28" s="45"/>
      <c r="AH28" s="45"/>
    </row>
    <row r="29" spans="1:34" ht="12.75">
      <c r="A29" s="194" t="s">
        <v>2764</v>
      </c>
      <c r="B29" s="78" t="s">
        <v>470</v>
      </c>
      <c r="C29" s="357" t="s">
        <v>1745</v>
      </c>
      <c r="D29" s="358" t="s">
        <v>330</v>
      </c>
      <c r="E29" s="93">
        <v>483.49</v>
      </c>
      <c r="F29" s="614"/>
      <c r="G29" s="452"/>
      <c r="H29" s="453"/>
      <c r="I29" s="579"/>
      <c r="J29" s="440"/>
      <c r="K29" s="80"/>
      <c r="L29" s="43"/>
      <c r="M29" s="43"/>
      <c r="N29" s="43"/>
      <c r="O29" s="50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5"/>
      <c r="AD29" s="45"/>
      <c r="AE29" s="45"/>
      <c r="AF29" s="45"/>
      <c r="AG29" s="45"/>
      <c r="AH29" s="45"/>
    </row>
    <row r="30" spans="1:34" ht="12.75">
      <c r="A30" s="194" t="s">
        <v>2765</v>
      </c>
      <c r="B30" s="78" t="s">
        <v>479</v>
      </c>
      <c r="C30" s="357" t="s">
        <v>3277</v>
      </c>
      <c r="D30" s="358" t="s">
        <v>62</v>
      </c>
      <c r="E30" s="93">
        <v>26.03</v>
      </c>
      <c r="F30" s="614"/>
      <c r="G30" s="452"/>
      <c r="H30" s="453"/>
      <c r="I30" s="579"/>
      <c r="J30" s="440"/>
      <c r="K30" s="80"/>
      <c r="L30" s="43"/>
      <c r="M30" s="43"/>
      <c r="N30" s="43"/>
      <c r="O30" s="50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5"/>
      <c r="AD30" s="45"/>
      <c r="AE30" s="45"/>
      <c r="AF30" s="45"/>
      <c r="AG30" s="45"/>
      <c r="AH30" s="45"/>
    </row>
    <row r="31" spans="1:34" ht="22.5">
      <c r="A31" s="194" t="s">
        <v>2766</v>
      </c>
      <c r="B31" s="78" t="s">
        <v>482</v>
      </c>
      <c r="C31" s="357" t="s">
        <v>3471</v>
      </c>
      <c r="D31" s="358" t="s">
        <v>330</v>
      </c>
      <c r="E31" s="93">
        <v>483.49</v>
      </c>
      <c r="F31" s="614"/>
      <c r="G31" s="452"/>
      <c r="H31" s="453"/>
      <c r="I31" s="579"/>
      <c r="J31" s="446"/>
      <c r="K31" s="81"/>
      <c r="L31" s="43"/>
      <c r="M31" s="43"/>
      <c r="N31" s="43"/>
      <c r="O31" s="50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5"/>
      <c r="AD31" s="45"/>
      <c r="AE31" s="45"/>
      <c r="AF31" s="45"/>
      <c r="AG31" s="45"/>
      <c r="AH31" s="45"/>
    </row>
    <row r="32" spans="1:34" ht="22.5">
      <c r="A32" s="194" t="s">
        <v>2767</v>
      </c>
      <c r="B32" s="78" t="s">
        <v>483</v>
      </c>
      <c r="C32" s="357" t="s">
        <v>3937</v>
      </c>
      <c r="D32" s="358" t="s">
        <v>330</v>
      </c>
      <c r="E32" s="93">
        <v>483.49</v>
      </c>
      <c r="F32" s="614"/>
      <c r="G32" s="452"/>
      <c r="H32" s="453"/>
      <c r="I32" s="579"/>
      <c r="J32" s="440"/>
      <c r="K32" s="80"/>
      <c r="L32" s="43"/>
      <c r="M32" s="43"/>
      <c r="N32" s="43"/>
      <c r="O32" s="50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5"/>
      <c r="AD32" s="45"/>
      <c r="AE32" s="45"/>
      <c r="AF32" s="45"/>
      <c r="AG32" s="45"/>
      <c r="AH32" s="45"/>
    </row>
    <row r="33" spans="1:34" ht="22.5">
      <c r="A33" s="194" t="s">
        <v>3511</v>
      </c>
      <c r="B33" s="78" t="s">
        <v>3526</v>
      </c>
      <c r="C33" s="357" t="s">
        <v>3470</v>
      </c>
      <c r="D33" s="358" t="s">
        <v>62</v>
      </c>
      <c r="E33" s="93">
        <v>62.85</v>
      </c>
      <c r="F33" s="614"/>
      <c r="G33" s="452"/>
      <c r="H33" s="453"/>
      <c r="I33" s="580"/>
      <c r="J33" s="446"/>
      <c r="K33" s="81"/>
      <c r="L33" s="43"/>
      <c r="M33" s="43"/>
      <c r="N33" s="43"/>
      <c r="O33" s="43"/>
    </row>
    <row r="34" spans="1:34" ht="12.75">
      <c r="A34" s="194" t="s">
        <v>2769</v>
      </c>
      <c r="B34" s="127" t="s">
        <v>485</v>
      </c>
      <c r="C34" s="128" t="s">
        <v>486</v>
      </c>
      <c r="D34" s="878"/>
      <c r="E34" s="879"/>
      <c r="F34" s="879"/>
      <c r="G34" s="879"/>
      <c r="H34" s="880"/>
      <c r="I34" s="579"/>
      <c r="J34" s="440"/>
      <c r="K34" s="80"/>
      <c r="L34" s="43"/>
      <c r="M34" s="43"/>
      <c r="O34" s="43"/>
    </row>
    <row r="35" spans="1:34" ht="13.5" thickBot="1">
      <c r="A35" s="194" t="s">
        <v>2770</v>
      </c>
      <c r="B35" s="336" t="s">
        <v>488</v>
      </c>
      <c r="C35" s="370" t="s">
        <v>1774</v>
      </c>
      <c r="D35" s="359" t="s">
        <v>62</v>
      </c>
      <c r="E35" s="548">
        <v>26.03</v>
      </c>
      <c r="F35" s="615"/>
      <c r="G35" s="457"/>
      <c r="H35" s="552"/>
      <c r="I35" s="579"/>
      <c r="J35" s="446"/>
      <c r="K35" s="81"/>
      <c r="L35" s="43"/>
      <c r="M35" s="43"/>
      <c r="N35" s="43"/>
      <c r="O35" s="43"/>
    </row>
    <row r="36" spans="1:34" ht="13.5" thickBot="1">
      <c r="A36" s="197" t="s">
        <v>490</v>
      </c>
      <c r="B36" s="483" t="s">
        <v>322</v>
      </c>
      <c r="C36" s="487" t="s">
        <v>491</v>
      </c>
      <c r="D36" s="485"/>
      <c r="E36" s="489"/>
      <c r="F36" s="489"/>
      <c r="G36" s="490"/>
      <c r="H36" s="541"/>
      <c r="I36" s="581"/>
      <c r="J36" s="543"/>
      <c r="K36" s="82"/>
      <c r="L36" s="43"/>
      <c r="M36" s="43"/>
      <c r="N36" s="43"/>
      <c r="O36" s="43"/>
    </row>
    <row r="37" spans="1:34" ht="12.75">
      <c r="A37" s="194" t="s">
        <v>500</v>
      </c>
      <c r="B37" s="492" t="s">
        <v>492</v>
      </c>
      <c r="C37" s="128" t="s">
        <v>493</v>
      </c>
      <c r="D37" s="881"/>
      <c r="E37" s="882"/>
      <c r="F37" s="882"/>
      <c r="G37" s="882"/>
      <c r="H37" s="883"/>
      <c r="I37" s="579"/>
      <c r="J37" s="440"/>
      <c r="K37" s="80"/>
      <c r="L37" s="43"/>
      <c r="M37" s="43"/>
      <c r="O37" s="43"/>
    </row>
    <row r="38" spans="1:34" ht="12.75">
      <c r="A38" s="194" t="s">
        <v>501</v>
      </c>
      <c r="B38" s="78" t="s">
        <v>494</v>
      </c>
      <c r="C38" s="357" t="s">
        <v>3273</v>
      </c>
      <c r="D38" s="358" t="s">
        <v>3103</v>
      </c>
      <c r="E38" s="93">
        <v>3.2099999999999995</v>
      </c>
      <c r="F38" s="614"/>
      <c r="G38" s="452"/>
      <c r="H38" s="453"/>
      <c r="I38" s="579"/>
      <c r="J38" s="440"/>
      <c r="K38" s="80"/>
      <c r="L38" s="43"/>
      <c r="M38" s="43"/>
      <c r="N38" s="43"/>
      <c r="O38" s="43"/>
    </row>
    <row r="39" spans="1:34" ht="22.5">
      <c r="A39" s="194" t="s">
        <v>502</v>
      </c>
      <c r="B39" s="78" t="s">
        <v>495</v>
      </c>
      <c r="C39" s="357" t="s">
        <v>3512</v>
      </c>
      <c r="D39" s="358" t="s">
        <v>330</v>
      </c>
      <c r="E39" s="94">
        <v>15.6</v>
      </c>
      <c r="F39" s="614"/>
      <c r="G39" s="452"/>
      <c r="H39" s="453"/>
      <c r="I39" s="580"/>
      <c r="J39" s="446"/>
      <c r="K39" s="81"/>
      <c r="L39" s="43"/>
      <c r="M39" s="43"/>
      <c r="N39" s="43"/>
      <c r="O39" s="43"/>
    </row>
    <row r="40" spans="1:34" ht="22.5">
      <c r="A40" s="194" t="s">
        <v>503</v>
      </c>
      <c r="B40" s="78" t="s">
        <v>496</v>
      </c>
      <c r="C40" s="357" t="s">
        <v>3261</v>
      </c>
      <c r="D40" s="358" t="s">
        <v>330</v>
      </c>
      <c r="E40" s="94">
        <v>31.2</v>
      </c>
      <c r="F40" s="614"/>
      <c r="G40" s="452"/>
      <c r="H40" s="453"/>
      <c r="I40" s="580"/>
      <c r="J40" s="446"/>
      <c r="K40" s="81"/>
      <c r="L40" s="43"/>
      <c r="M40" s="43"/>
      <c r="N40" s="43"/>
      <c r="O40" s="43"/>
    </row>
    <row r="41" spans="1:34" ht="33.75">
      <c r="A41" s="194" t="s">
        <v>504</v>
      </c>
      <c r="B41" s="78" t="s">
        <v>497</v>
      </c>
      <c r="C41" s="357" t="s">
        <v>3419</v>
      </c>
      <c r="D41" s="358" t="s">
        <v>330</v>
      </c>
      <c r="E41" s="94">
        <v>31.2</v>
      </c>
      <c r="F41" s="614"/>
      <c r="G41" s="452"/>
      <c r="H41" s="453"/>
      <c r="I41" s="580"/>
      <c r="J41" s="446"/>
      <c r="K41" s="81"/>
      <c r="L41" s="43"/>
      <c r="M41" s="43"/>
      <c r="N41" s="43"/>
      <c r="O41" s="43"/>
    </row>
    <row r="42" spans="1:34" ht="12.75">
      <c r="A42" s="194" t="s">
        <v>506</v>
      </c>
      <c r="B42" s="78" t="s">
        <v>498</v>
      </c>
      <c r="C42" s="357" t="s">
        <v>3422</v>
      </c>
      <c r="D42" s="358" t="s">
        <v>330</v>
      </c>
      <c r="E42" s="94">
        <v>15.6</v>
      </c>
      <c r="F42" s="614"/>
      <c r="G42" s="452"/>
      <c r="H42" s="453"/>
      <c r="I42" s="580"/>
      <c r="J42" s="446"/>
      <c r="K42" s="81"/>
      <c r="L42" s="43"/>
      <c r="M42" s="43"/>
      <c r="N42" s="43"/>
      <c r="O42" s="43"/>
    </row>
    <row r="43" spans="1:34" ht="12.75">
      <c r="A43" s="194" t="s">
        <v>2771</v>
      </c>
      <c r="B43" s="78" t="s">
        <v>499</v>
      </c>
      <c r="C43" s="357" t="s">
        <v>3423</v>
      </c>
      <c r="D43" s="358" t="s">
        <v>330</v>
      </c>
      <c r="E43" s="94">
        <v>15.6</v>
      </c>
      <c r="F43" s="614"/>
      <c r="G43" s="452"/>
      <c r="H43" s="453"/>
      <c r="I43" s="580"/>
      <c r="J43" s="446"/>
      <c r="K43" s="81"/>
      <c r="L43" s="43"/>
      <c r="M43" s="43"/>
      <c r="N43" s="43"/>
      <c r="O43" s="43"/>
    </row>
    <row r="44" spans="1:34" ht="12.75">
      <c r="A44" s="194" t="s">
        <v>507</v>
      </c>
      <c r="B44" s="127" t="s">
        <v>475</v>
      </c>
      <c r="C44" s="128" t="s">
        <v>476</v>
      </c>
      <c r="D44" s="878"/>
      <c r="E44" s="879"/>
      <c r="F44" s="879"/>
      <c r="G44" s="879"/>
      <c r="H44" s="880"/>
      <c r="I44" s="579"/>
      <c r="J44" s="440"/>
      <c r="K44" s="80"/>
      <c r="L44" s="43"/>
      <c r="M44" s="43"/>
      <c r="O44" s="43"/>
    </row>
    <row r="45" spans="1:34" ht="22.5">
      <c r="A45" s="194" t="s">
        <v>508</v>
      </c>
      <c r="B45" s="78" t="s">
        <v>464</v>
      </c>
      <c r="C45" s="357" t="s">
        <v>3281</v>
      </c>
      <c r="D45" s="358" t="s">
        <v>330</v>
      </c>
      <c r="E45" s="93">
        <v>269.11</v>
      </c>
      <c r="F45" s="614"/>
      <c r="G45" s="452"/>
      <c r="H45" s="453"/>
      <c r="I45" s="579"/>
      <c r="J45" s="440"/>
      <c r="K45" s="80"/>
      <c r="L45" s="43"/>
      <c r="M45" s="43"/>
      <c r="N45" s="43"/>
      <c r="O45" s="43"/>
    </row>
    <row r="46" spans="1:34" ht="22.5">
      <c r="A46" s="194" t="s">
        <v>510</v>
      </c>
      <c r="B46" s="78" t="s">
        <v>465</v>
      </c>
      <c r="C46" s="357" t="s">
        <v>3477</v>
      </c>
      <c r="D46" s="358" t="s">
        <v>3473</v>
      </c>
      <c r="E46" s="93">
        <v>18.837700000000002</v>
      </c>
      <c r="F46" s="614"/>
      <c r="G46" s="452"/>
      <c r="H46" s="453"/>
      <c r="I46" s="579"/>
      <c r="J46" s="440"/>
      <c r="K46" s="80"/>
      <c r="L46" s="43"/>
      <c r="M46" s="43"/>
      <c r="N46" s="43"/>
      <c r="O46" s="50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5"/>
      <c r="AD46" s="45"/>
      <c r="AE46" s="45"/>
      <c r="AF46" s="45"/>
      <c r="AG46" s="45"/>
      <c r="AH46" s="45"/>
    </row>
    <row r="47" spans="1:34" ht="22.5">
      <c r="A47" s="194" t="s">
        <v>512</v>
      </c>
      <c r="B47" s="78" t="s">
        <v>466</v>
      </c>
      <c r="C47" s="357" t="s">
        <v>3471</v>
      </c>
      <c r="D47" s="358" t="s">
        <v>330</v>
      </c>
      <c r="E47" s="93">
        <v>269.11</v>
      </c>
      <c r="F47" s="614"/>
      <c r="G47" s="452"/>
      <c r="H47" s="453"/>
      <c r="I47" s="579"/>
      <c r="J47" s="446"/>
      <c r="K47" s="81"/>
      <c r="L47" s="43"/>
      <c r="M47" s="43"/>
      <c r="N47" s="43"/>
      <c r="O47" s="43"/>
    </row>
    <row r="48" spans="1:34" ht="22.5">
      <c r="A48" s="194" t="s">
        <v>514</v>
      </c>
      <c r="B48" s="78" t="s">
        <v>468</v>
      </c>
      <c r="C48" s="357" t="s">
        <v>3937</v>
      </c>
      <c r="D48" s="358" t="s">
        <v>330</v>
      </c>
      <c r="E48" s="93">
        <v>269.11</v>
      </c>
      <c r="F48" s="614"/>
      <c r="G48" s="452"/>
      <c r="H48" s="453"/>
      <c r="I48" s="579"/>
      <c r="J48" s="440"/>
      <c r="K48" s="80"/>
      <c r="L48" s="43"/>
      <c r="M48" s="43"/>
      <c r="N48" s="43"/>
      <c r="O48" s="43"/>
    </row>
    <row r="49" spans="1:15" ht="22.5">
      <c r="A49" s="194" t="s">
        <v>516</v>
      </c>
      <c r="B49" s="78" t="s">
        <v>470</v>
      </c>
      <c r="C49" s="357" t="s">
        <v>3470</v>
      </c>
      <c r="D49" s="358" t="s">
        <v>62</v>
      </c>
      <c r="E49" s="94">
        <v>35.9</v>
      </c>
      <c r="F49" s="614"/>
      <c r="G49" s="452"/>
      <c r="H49" s="453"/>
      <c r="I49" s="580"/>
      <c r="J49" s="446"/>
      <c r="K49" s="81"/>
      <c r="L49" s="43"/>
      <c r="M49" s="43"/>
      <c r="N49" s="43"/>
      <c r="O49" s="43"/>
    </row>
    <row r="50" spans="1:15" ht="12.75">
      <c r="A50" s="194" t="s">
        <v>518</v>
      </c>
      <c r="B50" s="127" t="s">
        <v>462</v>
      </c>
      <c r="C50" s="128" t="s">
        <v>463</v>
      </c>
      <c r="D50" s="878"/>
      <c r="E50" s="879"/>
      <c r="F50" s="879"/>
      <c r="G50" s="879"/>
      <c r="H50" s="880"/>
      <c r="I50" s="579"/>
      <c r="J50" s="440"/>
      <c r="K50" s="80"/>
      <c r="L50" s="43"/>
      <c r="M50" s="43"/>
      <c r="O50" s="43"/>
    </row>
    <row r="51" spans="1:15" ht="22.5">
      <c r="A51" s="194" t="s">
        <v>519</v>
      </c>
      <c r="B51" s="78" t="s">
        <v>509</v>
      </c>
      <c r="C51" s="357" t="s">
        <v>3279</v>
      </c>
      <c r="D51" s="358" t="s">
        <v>330</v>
      </c>
      <c r="E51" s="93">
        <v>221.06</v>
      </c>
      <c r="F51" s="614"/>
      <c r="G51" s="452"/>
      <c r="H51" s="453"/>
      <c r="I51" s="580"/>
      <c r="J51" s="446"/>
      <c r="K51" s="81"/>
      <c r="L51" s="43"/>
      <c r="M51" s="43"/>
      <c r="N51" s="43"/>
      <c r="O51" s="43"/>
    </row>
    <row r="52" spans="1:15" ht="22.5">
      <c r="A52" s="194" t="s">
        <v>520</v>
      </c>
      <c r="B52" s="78" t="s">
        <v>511</v>
      </c>
      <c r="C52" s="357" t="s">
        <v>3284</v>
      </c>
      <c r="D52" s="358" t="s">
        <v>330</v>
      </c>
      <c r="E52" s="93">
        <v>221.06</v>
      </c>
      <c r="F52" s="614"/>
      <c r="G52" s="452"/>
      <c r="H52" s="453"/>
      <c r="I52" s="580"/>
      <c r="J52" s="446"/>
      <c r="K52" s="81"/>
      <c r="L52" s="43"/>
      <c r="M52" s="43"/>
      <c r="N52" s="43"/>
      <c r="O52" s="43"/>
    </row>
    <row r="53" spans="1:15" ht="12.75">
      <c r="A53" s="194" t="s">
        <v>523</v>
      </c>
      <c r="B53" s="78" t="s">
        <v>513</v>
      </c>
      <c r="C53" s="357" t="s">
        <v>1747</v>
      </c>
      <c r="D53" s="358" t="s">
        <v>330</v>
      </c>
      <c r="E53" s="93">
        <v>221.06</v>
      </c>
      <c r="F53" s="614"/>
      <c r="G53" s="452"/>
      <c r="H53" s="453"/>
      <c r="I53" s="579"/>
      <c r="J53" s="440"/>
      <c r="K53" s="80"/>
      <c r="L53" s="43"/>
      <c r="M53" s="43"/>
      <c r="N53" s="43"/>
      <c r="O53" s="43"/>
    </row>
    <row r="54" spans="1:15" ht="22.5">
      <c r="A54" s="194" t="s">
        <v>526</v>
      </c>
      <c r="B54" s="78" t="s">
        <v>515</v>
      </c>
      <c r="C54" s="357" t="s">
        <v>1954</v>
      </c>
      <c r="D54" s="358" t="s">
        <v>62</v>
      </c>
      <c r="E54" s="93">
        <v>81.67</v>
      </c>
      <c r="F54" s="614"/>
      <c r="G54" s="452"/>
      <c r="H54" s="453"/>
      <c r="I54" s="579"/>
      <c r="J54" s="440"/>
      <c r="K54" s="80"/>
      <c r="L54" s="43"/>
      <c r="M54" s="43"/>
      <c r="N54" s="43"/>
      <c r="O54" s="43"/>
    </row>
    <row r="55" spans="1:15" ht="22.5">
      <c r="A55" s="194" t="s">
        <v>2772</v>
      </c>
      <c r="B55" s="78" t="s">
        <v>517</v>
      </c>
      <c r="C55" s="357" t="s">
        <v>3433</v>
      </c>
      <c r="D55" s="358" t="s">
        <v>330</v>
      </c>
      <c r="E55" s="93">
        <v>221.06</v>
      </c>
      <c r="F55" s="614"/>
      <c r="G55" s="452"/>
      <c r="H55" s="453"/>
      <c r="I55" s="580"/>
      <c r="J55" s="446"/>
      <c r="K55" s="81"/>
      <c r="L55" s="43"/>
      <c r="M55" s="43"/>
      <c r="N55" s="43"/>
      <c r="O55" s="43"/>
    </row>
    <row r="56" spans="1:15" ht="12.75">
      <c r="A56" s="194" t="s">
        <v>2773</v>
      </c>
      <c r="B56" s="127" t="s">
        <v>485</v>
      </c>
      <c r="C56" s="128" t="s">
        <v>486</v>
      </c>
      <c r="D56" s="878"/>
      <c r="E56" s="879"/>
      <c r="F56" s="879"/>
      <c r="G56" s="879"/>
      <c r="H56" s="880"/>
      <c r="I56" s="579"/>
      <c r="J56" s="440"/>
      <c r="K56" s="80"/>
      <c r="L56" s="43"/>
      <c r="M56" s="43"/>
      <c r="O56" s="43"/>
    </row>
    <row r="57" spans="1:15" ht="12.75">
      <c r="A57" s="194" t="s">
        <v>2774</v>
      </c>
      <c r="B57" s="78" t="s">
        <v>488</v>
      </c>
      <c r="C57" s="357" t="s">
        <v>3277</v>
      </c>
      <c r="D57" s="358" t="s">
        <v>62</v>
      </c>
      <c r="E57" s="93">
        <v>193.97</v>
      </c>
      <c r="F57" s="614"/>
      <c r="G57" s="452"/>
      <c r="H57" s="453"/>
      <c r="I57" s="580"/>
      <c r="J57" s="446"/>
      <c r="K57" s="81"/>
      <c r="L57" s="43"/>
      <c r="M57" s="43"/>
      <c r="N57" s="43"/>
      <c r="O57" s="43"/>
    </row>
    <row r="58" spans="1:15" ht="22.5">
      <c r="A58" s="194" t="s">
        <v>2775</v>
      </c>
      <c r="B58" s="78" t="s">
        <v>521</v>
      </c>
      <c r="C58" s="357" t="s">
        <v>1760</v>
      </c>
      <c r="D58" s="358" t="s">
        <v>62</v>
      </c>
      <c r="E58" s="93">
        <v>116.13999999999999</v>
      </c>
      <c r="F58" s="614"/>
      <c r="G58" s="452"/>
      <c r="H58" s="453"/>
      <c r="I58" s="579"/>
      <c r="J58" s="440"/>
      <c r="K58" s="80"/>
      <c r="L58" s="43"/>
      <c r="M58" s="43"/>
      <c r="N58" s="43"/>
      <c r="O58" s="43"/>
    </row>
    <row r="59" spans="1:15" ht="22.5">
      <c r="A59" s="194" t="s">
        <v>2776</v>
      </c>
      <c r="B59" s="78" t="s">
        <v>524</v>
      </c>
      <c r="C59" s="357" t="s">
        <v>1777</v>
      </c>
      <c r="D59" s="358" t="s">
        <v>62</v>
      </c>
      <c r="E59" s="93">
        <v>51.800000000000004</v>
      </c>
      <c r="F59" s="614"/>
      <c r="G59" s="452"/>
      <c r="H59" s="453"/>
      <c r="I59" s="580"/>
      <c r="J59" s="446"/>
      <c r="K59" s="81"/>
      <c r="L59" s="43"/>
      <c r="M59" s="43"/>
      <c r="N59" s="43"/>
      <c r="O59" s="43"/>
    </row>
    <row r="60" spans="1:15" ht="13.5" thickBot="1">
      <c r="A60" s="194" t="s">
        <v>2777</v>
      </c>
      <c r="B60" s="336" t="s">
        <v>527</v>
      </c>
      <c r="C60" s="370" t="s">
        <v>1774</v>
      </c>
      <c r="D60" s="359" t="s">
        <v>62</v>
      </c>
      <c r="E60" s="94">
        <v>26.03</v>
      </c>
      <c r="F60" s="615"/>
      <c r="G60" s="457"/>
      <c r="H60" s="552"/>
      <c r="I60" s="579"/>
      <c r="J60" s="446"/>
      <c r="K60" s="81"/>
      <c r="L60" s="43"/>
      <c r="M60" s="43"/>
      <c r="N60" s="43"/>
      <c r="O60" s="43"/>
    </row>
    <row r="61" spans="1:15" ht="13.5" thickBot="1">
      <c r="A61" s="197" t="s">
        <v>528</v>
      </c>
      <c r="B61" s="483" t="s">
        <v>322</v>
      </c>
      <c r="C61" s="487" t="s">
        <v>529</v>
      </c>
      <c r="D61" s="485"/>
      <c r="E61" s="489"/>
      <c r="F61" s="489"/>
      <c r="G61" s="490"/>
      <c r="H61" s="541"/>
      <c r="I61" s="581"/>
      <c r="J61" s="543"/>
      <c r="K61" s="82"/>
      <c r="L61" s="43"/>
      <c r="M61" s="43"/>
      <c r="N61" s="43"/>
      <c r="O61" s="43"/>
    </row>
    <row r="62" spans="1:15" ht="12.75">
      <c r="A62" s="194" t="s">
        <v>530</v>
      </c>
      <c r="B62" s="492" t="s">
        <v>475</v>
      </c>
      <c r="C62" s="128" t="s">
        <v>476</v>
      </c>
      <c r="D62" s="881"/>
      <c r="E62" s="882"/>
      <c r="F62" s="882"/>
      <c r="G62" s="882"/>
      <c r="H62" s="883"/>
      <c r="I62" s="579"/>
      <c r="J62" s="440"/>
      <c r="K62" s="80"/>
      <c r="L62" s="43"/>
      <c r="M62" s="43"/>
      <c r="O62" s="43"/>
    </row>
    <row r="63" spans="1:15" ht="12.75">
      <c r="A63" s="194" t="s">
        <v>531</v>
      </c>
      <c r="B63" s="78" t="s">
        <v>464</v>
      </c>
      <c r="C63" s="357" t="s">
        <v>3935</v>
      </c>
      <c r="D63" s="358" t="s">
        <v>330</v>
      </c>
      <c r="E63" s="93">
        <v>309.36</v>
      </c>
      <c r="F63" s="614"/>
      <c r="G63" s="452"/>
      <c r="H63" s="453"/>
      <c r="I63" s="579"/>
      <c r="J63" s="440"/>
      <c r="K63" s="80"/>
      <c r="L63" s="43"/>
      <c r="M63" s="43"/>
      <c r="N63" s="43"/>
      <c r="O63" s="43"/>
    </row>
    <row r="64" spans="1:15" ht="22.5">
      <c r="A64" s="194" t="s">
        <v>532</v>
      </c>
      <c r="B64" s="78" t="s">
        <v>465</v>
      </c>
      <c r="C64" s="357" t="s">
        <v>3303</v>
      </c>
      <c r="D64" s="358" t="s">
        <v>330</v>
      </c>
      <c r="E64" s="93">
        <v>309.36</v>
      </c>
      <c r="F64" s="614"/>
      <c r="G64" s="452"/>
      <c r="H64" s="453"/>
      <c r="I64" s="579"/>
      <c r="J64" s="440"/>
      <c r="K64" s="80"/>
      <c r="L64" s="43"/>
      <c r="M64" s="43"/>
      <c r="N64" s="43"/>
      <c r="O64" s="43"/>
    </row>
    <row r="65" spans="1:15" ht="12.75">
      <c r="A65" s="194" t="s">
        <v>533</v>
      </c>
      <c r="B65" s="78" t="s">
        <v>466</v>
      </c>
      <c r="C65" s="357" t="s">
        <v>1745</v>
      </c>
      <c r="D65" s="358" t="s">
        <v>330</v>
      </c>
      <c r="E65" s="93">
        <v>309.36</v>
      </c>
      <c r="F65" s="614"/>
      <c r="G65" s="452"/>
      <c r="H65" s="453"/>
      <c r="I65" s="579"/>
      <c r="J65" s="440"/>
      <c r="K65" s="80"/>
      <c r="L65" s="43"/>
      <c r="M65" s="43"/>
      <c r="N65" s="43"/>
      <c r="O65" s="43"/>
    </row>
    <row r="66" spans="1:15" ht="22.5">
      <c r="A66" s="194" t="s">
        <v>534</v>
      </c>
      <c r="B66" s="78" t="s">
        <v>470</v>
      </c>
      <c r="C66" s="357" t="s">
        <v>3471</v>
      </c>
      <c r="D66" s="358" t="s">
        <v>330</v>
      </c>
      <c r="E66" s="93">
        <v>309.36</v>
      </c>
      <c r="F66" s="614"/>
      <c r="G66" s="452"/>
      <c r="H66" s="453"/>
      <c r="I66" s="579"/>
      <c r="J66" s="446"/>
      <c r="K66" s="81"/>
      <c r="L66" s="43"/>
      <c r="M66" s="43"/>
      <c r="N66" s="43"/>
      <c r="O66" s="43"/>
    </row>
    <row r="67" spans="1:15" ht="22.5">
      <c r="A67" s="194" t="s">
        <v>2778</v>
      </c>
      <c r="B67" s="78" t="s">
        <v>479</v>
      </c>
      <c r="C67" s="357" t="s">
        <v>3937</v>
      </c>
      <c r="D67" s="358" t="s">
        <v>330</v>
      </c>
      <c r="E67" s="93">
        <v>309.36</v>
      </c>
      <c r="F67" s="614"/>
      <c r="G67" s="452"/>
      <c r="H67" s="453"/>
      <c r="I67" s="579"/>
      <c r="J67" s="440"/>
      <c r="K67" s="80"/>
      <c r="L67" s="43"/>
      <c r="M67" s="43"/>
      <c r="N67" s="43"/>
      <c r="O67" s="43"/>
    </row>
    <row r="68" spans="1:15" ht="22.5">
      <c r="A68" s="194" t="s">
        <v>2779</v>
      </c>
      <c r="B68" s="78" t="s">
        <v>480</v>
      </c>
      <c r="C68" s="357" t="s">
        <v>3470</v>
      </c>
      <c r="D68" s="358" t="s">
        <v>62</v>
      </c>
      <c r="E68" s="94">
        <v>60.63</v>
      </c>
      <c r="F68" s="614"/>
      <c r="G68" s="452"/>
      <c r="H68" s="453"/>
      <c r="I68" s="579"/>
      <c r="J68" s="446"/>
      <c r="K68" s="81"/>
      <c r="L68" s="43"/>
      <c r="M68" s="43"/>
      <c r="N68" s="43"/>
      <c r="O68" s="43"/>
    </row>
    <row r="69" spans="1:15" ht="12.75">
      <c r="A69" s="194" t="s">
        <v>535</v>
      </c>
      <c r="B69" s="127" t="s">
        <v>462</v>
      </c>
      <c r="C69" s="128" t="s">
        <v>463</v>
      </c>
      <c r="D69" s="878"/>
      <c r="E69" s="879"/>
      <c r="F69" s="879"/>
      <c r="G69" s="879"/>
      <c r="H69" s="880"/>
      <c r="I69" s="579"/>
      <c r="J69" s="440"/>
      <c r="K69" s="80"/>
      <c r="L69" s="43"/>
      <c r="M69" s="43"/>
      <c r="O69" s="43"/>
    </row>
    <row r="70" spans="1:15" ht="22.5">
      <c r="A70" s="194" t="s">
        <v>536</v>
      </c>
      <c r="B70" s="78" t="s">
        <v>509</v>
      </c>
      <c r="C70" s="357" t="s">
        <v>3279</v>
      </c>
      <c r="D70" s="358" t="s">
        <v>330</v>
      </c>
      <c r="E70" s="93">
        <v>100.25</v>
      </c>
      <c r="F70" s="614"/>
      <c r="G70" s="452"/>
      <c r="H70" s="453"/>
      <c r="I70" s="580"/>
      <c r="J70" s="446"/>
      <c r="K70" s="81"/>
      <c r="L70" s="43"/>
      <c r="M70" s="43"/>
      <c r="N70" s="43"/>
      <c r="O70" s="43"/>
    </row>
    <row r="71" spans="1:15" ht="22.5">
      <c r="A71" s="194" t="s">
        <v>537</v>
      </c>
      <c r="B71" s="78" t="s">
        <v>511</v>
      </c>
      <c r="C71" s="357" t="s">
        <v>3284</v>
      </c>
      <c r="D71" s="358" t="s">
        <v>330</v>
      </c>
      <c r="E71" s="93">
        <v>100.25</v>
      </c>
      <c r="F71" s="614"/>
      <c r="G71" s="452"/>
      <c r="H71" s="453"/>
      <c r="I71" s="580"/>
      <c r="J71" s="446"/>
      <c r="K71" s="81"/>
      <c r="L71" s="43"/>
      <c r="M71" s="43"/>
      <c r="N71" s="43"/>
      <c r="O71" s="43"/>
    </row>
    <row r="72" spans="1:15" ht="12.75">
      <c r="A72" s="194" t="s">
        <v>538</v>
      </c>
      <c r="B72" s="78" t="s">
        <v>513</v>
      </c>
      <c r="C72" s="357" t="s">
        <v>1747</v>
      </c>
      <c r="D72" s="358" t="s">
        <v>330</v>
      </c>
      <c r="E72" s="93">
        <v>100.25</v>
      </c>
      <c r="F72" s="614"/>
      <c r="G72" s="452"/>
      <c r="H72" s="453"/>
      <c r="I72" s="579"/>
      <c r="J72" s="440"/>
      <c r="K72" s="80"/>
      <c r="L72" s="43"/>
      <c r="M72" s="43"/>
      <c r="N72" s="43"/>
      <c r="O72" s="43"/>
    </row>
    <row r="73" spans="1:15" ht="22.5">
      <c r="A73" s="194" t="s">
        <v>540</v>
      </c>
      <c r="B73" s="78" t="s">
        <v>515</v>
      </c>
      <c r="C73" s="357" t="s">
        <v>1954</v>
      </c>
      <c r="D73" s="358" t="s">
        <v>62</v>
      </c>
      <c r="E73" s="93">
        <v>87.75</v>
      </c>
      <c r="F73" s="614"/>
      <c r="G73" s="452"/>
      <c r="H73" s="453"/>
      <c r="I73" s="579"/>
      <c r="J73" s="440"/>
      <c r="K73" s="80"/>
      <c r="L73" s="43"/>
      <c r="M73" s="43"/>
      <c r="N73" s="43"/>
      <c r="O73" s="43"/>
    </row>
    <row r="74" spans="1:15" ht="22.5">
      <c r="A74" s="194" t="s">
        <v>2780</v>
      </c>
      <c r="B74" s="78" t="s">
        <v>517</v>
      </c>
      <c r="C74" s="357" t="s">
        <v>3433</v>
      </c>
      <c r="D74" s="358" t="s">
        <v>330</v>
      </c>
      <c r="E74" s="93">
        <v>200.1</v>
      </c>
      <c r="F74" s="614"/>
      <c r="G74" s="452"/>
      <c r="H74" s="453"/>
      <c r="I74" s="580"/>
      <c r="J74" s="446"/>
      <c r="K74" s="81"/>
      <c r="L74" s="43"/>
      <c r="M74" s="43"/>
      <c r="N74" s="43"/>
      <c r="O74" s="43"/>
    </row>
    <row r="75" spans="1:15" ht="12.75">
      <c r="A75" s="194" t="s">
        <v>2781</v>
      </c>
      <c r="B75" s="127" t="s">
        <v>485</v>
      </c>
      <c r="C75" s="128" t="s">
        <v>486</v>
      </c>
      <c r="D75" s="878"/>
      <c r="E75" s="879"/>
      <c r="F75" s="879"/>
      <c r="G75" s="879"/>
      <c r="H75" s="880"/>
      <c r="I75" s="579"/>
      <c r="J75" s="440"/>
      <c r="K75" s="80"/>
      <c r="L75" s="43"/>
      <c r="M75" s="43"/>
      <c r="O75" s="43"/>
    </row>
    <row r="76" spans="1:15" ht="12.75">
      <c r="A76" s="194" t="s">
        <v>2782</v>
      </c>
      <c r="B76" s="78" t="s">
        <v>488</v>
      </c>
      <c r="C76" s="357" t="s">
        <v>3277</v>
      </c>
      <c r="D76" s="358" t="s">
        <v>62</v>
      </c>
      <c r="E76" s="93">
        <v>80.75</v>
      </c>
      <c r="F76" s="614"/>
      <c r="G76" s="452"/>
      <c r="H76" s="453"/>
      <c r="I76" s="580"/>
      <c r="J76" s="446"/>
      <c r="K76" s="81"/>
      <c r="L76" s="43"/>
      <c r="M76" s="43"/>
      <c r="N76" s="43"/>
      <c r="O76" s="43"/>
    </row>
    <row r="77" spans="1:15" ht="22.5">
      <c r="A77" s="194" t="s">
        <v>2783</v>
      </c>
      <c r="B77" s="78" t="s">
        <v>521</v>
      </c>
      <c r="C77" s="357" t="s">
        <v>1760</v>
      </c>
      <c r="D77" s="358" t="s">
        <v>62</v>
      </c>
      <c r="E77" s="93">
        <v>13.75</v>
      </c>
      <c r="F77" s="614"/>
      <c r="G77" s="452"/>
      <c r="H77" s="453"/>
      <c r="I77" s="579"/>
      <c r="J77" s="440"/>
      <c r="K77" s="80"/>
      <c r="L77" s="43"/>
      <c r="M77" s="43"/>
      <c r="N77" s="43"/>
      <c r="O77" s="43"/>
    </row>
    <row r="78" spans="1:15" ht="22.5">
      <c r="A78" s="194" t="s">
        <v>2784</v>
      </c>
      <c r="B78" s="78" t="s">
        <v>524</v>
      </c>
      <c r="C78" s="357" t="s">
        <v>1775</v>
      </c>
      <c r="D78" s="358" t="s">
        <v>62</v>
      </c>
      <c r="E78" s="93">
        <v>9.1000000000000014</v>
      </c>
      <c r="F78" s="614"/>
      <c r="G78" s="452"/>
      <c r="H78" s="453"/>
      <c r="I78" s="579"/>
      <c r="J78" s="440"/>
      <c r="K78" s="80"/>
      <c r="L78" s="43"/>
      <c r="M78" s="43"/>
      <c r="N78" s="43"/>
      <c r="O78" s="43"/>
    </row>
    <row r="79" spans="1:15" ht="23.25" thickBot="1">
      <c r="A79" s="194" t="s">
        <v>2785</v>
      </c>
      <c r="B79" s="336" t="s">
        <v>527</v>
      </c>
      <c r="C79" s="370" t="s">
        <v>1777</v>
      </c>
      <c r="D79" s="359" t="s">
        <v>62</v>
      </c>
      <c r="E79" s="93">
        <v>57.9</v>
      </c>
      <c r="F79" s="615"/>
      <c r="G79" s="457"/>
      <c r="H79" s="552"/>
      <c r="I79" s="579"/>
      <c r="J79" s="440"/>
      <c r="K79" s="80"/>
      <c r="L79" s="43"/>
      <c r="M79" s="43"/>
      <c r="N79" s="43"/>
      <c r="O79" s="43"/>
    </row>
    <row r="80" spans="1:15" ht="13.5" thickBot="1">
      <c r="A80" s="197" t="s">
        <v>541</v>
      </c>
      <c r="B80" s="483" t="s">
        <v>322</v>
      </c>
      <c r="C80" s="487" t="s">
        <v>542</v>
      </c>
      <c r="D80" s="485"/>
      <c r="E80" s="489"/>
      <c r="F80" s="489"/>
      <c r="G80" s="490"/>
      <c r="H80" s="541"/>
      <c r="I80" s="581"/>
      <c r="J80" s="543"/>
      <c r="K80" s="82"/>
      <c r="L80" s="43"/>
      <c r="M80" s="43"/>
      <c r="N80" s="43"/>
      <c r="O80" s="43"/>
    </row>
    <row r="81" spans="1:15" ht="12.75">
      <c r="A81" s="194" t="s">
        <v>543</v>
      </c>
      <c r="B81" s="492" t="s">
        <v>475</v>
      </c>
      <c r="C81" s="128" t="s">
        <v>476</v>
      </c>
      <c r="D81" s="881"/>
      <c r="E81" s="882"/>
      <c r="F81" s="882"/>
      <c r="G81" s="882"/>
      <c r="H81" s="883"/>
      <c r="I81" s="579"/>
      <c r="J81" s="440"/>
      <c r="K81" s="80"/>
      <c r="L81" s="43"/>
      <c r="M81" s="43"/>
      <c r="O81" s="43"/>
    </row>
    <row r="82" spans="1:15" ht="12.75">
      <c r="A82" s="194" t="s">
        <v>544</v>
      </c>
      <c r="B82" s="78" t="s">
        <v>464</v>
      </c>
      <c r="C82" s="357" t="s">
        <v>3935</v>
      </c>
      <c r="D82" s="358" t="s">
        <v>330</v>
      </c>
      <c r="E82" s="93">
        <v>361.66</v>
      </c>
      <c r="F82" s="614"/>
      <c r="G82" s="452"/>
      <c r="H82" s="453"/>
      <c r="I82" s="579"/>
      <c r="J82" s="440"/>
      <c r="K82" s="80"/>
      <c r="L82" s="43"/>
      <c r="M82" s="43"/>
      <c r="N82" s="43"/>
      <c r="O82" s="43"/>
    </row>
    <row r="83" spans="1:15" ht="12.75">
      <c r="A83" s="194" t="s">
        <v>545</v>
      </c>
      <c r="B83" s="78" t="s">
        <v>465</v>
      </c>
      <c r="C83" s="357" t="s">
        <v>3277</v>
      </c>
      <c r="D83" s="358" t="s">
        <v>62</v>
      </c>
      <c r="E83" s="94">
        <v>167.55</v>
      </c>
      <c r="F83" s="614"/>
      <c r="G83" s="452"/>
      <c r="H83" s="453"/>
      <c r="I83" s="579"/>
      <c r="J83" s="440"/>
      <c r="K83" s="80"/>
      <c r="L83" s="43"/>
      <c r="M83" s="43"/>
      <c r="N83" s="43"/>
      <c r="O83" s="43"/>
    </row>
    <row r="84" spans="1:15" ht="22.5">
      <c r="A84" s="194" t="s">
        <v>546</v>
      </c>
      <c r="B84" s="78" t="s">
        <v>466</v>
      </c>
      <c r="C84" s="357" t="s">
        <v>3303</v>
      </c>
      <c r="D84" s="358" t="s">
        <v>330</v>
      </c>
      <c r="E84" s="93">
        <v>512.26</v>
      </c>
      <c r="F84" s="614"/>
      <c r="G84" s="452"/>
      <c r="H84" s="453"/>
      <c r="I84" s="579"/>
      <c r="J84" s="440"/>
      <c r="K84" s="80"/>
      <c r="L84" s="43"/>
      <c r="M84" s="43"/>
      <c r="N84" s="43"/>
      <c r="O84" s="43"/>
    </row>
    <row r="85" spans="1:15" ht="12.75">
      <c r="A85" s="194" t="s">
        <v>547</v>
      </c>
      <c r="B85" s="78" t="s">
        <v>468</v>
      </c>
      <c r="C85" s="357" t="s">
        <v>1745</v>
      </c>
      <c r="D85" s="358" t="s">
        <v>330</v>
      </c>
      <c r="E85" s="93">
        <v>512.26</v>
      </c>
      <c r="F85" s="614"/>
      <c r="G85" s="452"/>
      <c r="H85" s="453"/>
      <c r="I85" s="579"/>
      <c r="J85" s="440"/>
      <c r="K85" s="80"/>
      <c r="L85" s="43"/>
      <c r="M85" s="43"/>
      <c r="N85" s="43"/>
      <c r="O85" s="43"/>
    </row>
    <row r="86" spans="1:15" ht="22.5">
      <c r="A86" s="194" t="s">
        <v>2786</v>
      </c>
      <c r="B86" s="78" t="s">
        <v>479</v>
      </c>
      <c r="C86" s="357" t="s">
        <v>3471</v>
      </c>
      <c r="D86" s="358" t="s">
        <v>330</v>
      </c>
      <c r="E86" s="93">
        <v>512.26</v>
      </c>
      <c r="F86" s="614"/>
      <c r="G86" s="452"/>
      <c r="H86" s="453"/>
      <c r="I86" s="579"/>
      <c r="J86" s="446"/>
      <c r="K86" s="81"/>
      <c r="L86" s="43"/>
      <c r="M86" s="43"/>
      <c r="N86" s="43"/>
      <c r="O86" s="43"/>
    </row>
    <row r="87" spans="1:15" ht="22.5">
      <c r="A87" s="194" t="s">
        <v>2787</v>
      </c>
      <c r="B87" s="78" t="s">
        <v>480</v>
      </c>
      <c r="C87" s="357" t="s">
        <v>3937</v>
      </c>
      <c r="D87" s="358" t="s">
        <v>330</v>
      </c>
      <c r="E87" s="93">
        <v>361.66</v>
      </c>
      <c r="F87" s="614"/>
      <c r="G87" s="452"/>
      <c r="H87" s="453"/>
      <c r="I87" s="579"/>
      <c r="J87" s="440"/>
      <c r="K87" s="80"/>
      <c r="L87" s="43"/>
      <c r="M87" s="43"/>
      <c r="N87" s="43"/>
      <c r="O87" s="43"/>
    </row>
    <row r="88" spans="1:15" ht="22.5">
      <c r="A88" s="194" t="s">
        <v>2788</v>
      </c>
      <c r="B88" s="78" t="s">
        <v>482</v>
      </c>
      <c r="C88" s="357" t="s">
        <v>3470</v>
      </c>
      <c r="D88" s="358" t="s">
        <v>62</v>
      </c>
      <c r="E88" s="93">
        <v>48.05</v>
      </c>
      <c r="F88" s="614"/>
      <c r="G88" s="452"/>
      <c r="H88" s="453"/>
      <c r="I88" s="579"/>
      <c r="J88" s="446"/>
      <c r="K88" s="81"/>
      <c r="L88" s="43"/>
      <c r="M88" s="43"/>
      <c r="N88" s="43"/>
      <c r="O88" s="43"/>
    </row>
    <row r="89" spans="1:15" ht="12.75">
      <c r="A89" s="194" t="s">
        <v>548</v>
      </c>
      <c r="B89" s="127" t="s">
        <v>462</v>
      </c>
      <c r="C89" s="128" t="s">
        <v>463</v>
      </c>
      <c r="D89" s="878"/>
      <c r="E89" s="879"/>
      <c r="F89" s="879"/>
      <c r="G89" s="879"/>
      <c r="H89" s="880"/>
      <c r="I89" s="579"/>
      <c r="J89" s="440"/>
      <c r="K89" s="80"/>
      <c r="L89" s="43"/>
      <c r="M89" s="43"/>
      <c r="O89" s="43"/>
    </row>
    <row r="90" spans="1:15" ht="22.5">
      <c r="A90" s="194" t="s">
        <v>549</v>
      </c>
      <c r="B90" s="78" t="s">
        <v>509</v>
      </c>
      <c r="C90" s="357" t="s">
        <v>3279</v>
      </c>
      <c r="D90" s="358" t="s">
        <v>330</v>
      </c>
      <c r="E90" s="93">
        <v>456.98</v>
      </c>
      <c r="F90" s="614"/>
      <c r="G90" s="452"/>
      <c r="H90" s="453"/>
      <c r="I90" s="580"/>
      <c r="J90" s="446"/>
      <c r="K90" s="81"/>
      <c r="L90" s="43"/>
      <c r="M90" s="43"/>
      <c r="N90" s="43"/>
      <c r="O90" s="43"/>
    </row>
    <row r="91" spans="1:15" ht="22.5">
      <c r="A91" s="194" t="s">
        <v>551</v>
      </c>
      <c r="B91" s="78" t="s">
        <v>511</v>
      </c>
      <c r="C91" s="357" t="s">
        <v>3284</v>
      </c>
      <c r="D91" s="358" t="s">
        <v>330</v>
      </c>
      <c r="E91" s="93">
        <v>456.98</v>
      </c>
      <c r="F91" s="614"/>
      <c r="G91" s="452"/>
      <c r="H91" s="453"/>
      <c r="I91" s="579"/>
      <c r="J91" s="446"/>
      <c r="K91" s="81"/>
      <c r="L91" s="43"/>
      <c r="M91" s="43"/>
      <c r="N91" s="43"/>
      <c r="O91" s="43"/>
    </row>
    <row r="92" spans="1:15" ht="12.75">
      <c r="A92" s="194" t="s">
        <v>2789</v>
      </c>
      <c r="B92" s="78" t="s">
        <v>513</v>
      </c>
      <c r="C92" s="357" t="s">
        <v>1747</v>
      </c>
      <c r="D92" s="358" t="s">
        <v>330</v>
      </c>
      <c r="E92" s="93">
        <v>456.98</v>
      </c>
      <c r="F92" s="614"/>
      <c r="G92" s="452"/>
      <c r="H92" s="453"/>
      <c r="I92" s="579"/>
      <c r="J92" s="440"/>
      <c r="K92" s="80"/>
      <c r="L92" s="43"/>
      <c r="M92" s="43"/>
      <c r="N92" s="43"/>
      <c r="O92" s="43"/>
    </row>
    <row r="93" spans="1:15" ht="22.5">
      <c r="A93" s="194" t="s">
        <v>2790</v>
      </c>
      <c r="B93" s="78" t="s">
        <v>515</v>
      </c>
      <c r="C93" s="357" t="s">
        <v>1954</v>
      </c>
      <c r="D93" s="358" t="s">
        <v>62</v>
      </c>
      <c r="E93" s="93">
        <v>203.38</v>
      </c>
      <c r="F93" s="614"/>
      <c r="G93" s="452"/>
      <c r="H93" s="453"/>
      <c r="I93" s="579"/>
      <c r="J93" s="440"/>
      <c r="K93" s="80"/>
      <c r="L93" s="43"/>
      <c r="M93" s="43"/>
      <c r="N93" s="43"/>
      <c r="O93" s="43"/>
    </row>
    <row r="94" spans="1:15" ht="22.5">
      <c r="A94" s="194" t="s">
        <v>2791</v>
      </c>
      <c r="B94" s="78" t="s">
        <v>517</v>
      </c>
      <c r="C94" s="357" t="s">
        <v>3433</v>
      </c>
      <c r="D94" s="358" t="s">
        <v>330</v>
      </c>
      <c r="E94" s="93">
        <v>676.04</v>
      </c>
      <c r="F94" s="614"/>
      <c r="G94" s="452"/>
      <c r="H94" s="453"/>
      <c r="I94" s="580"/>
      <c r="J94" s="446"/>
      <c r="K94" s="81"/>
      <c r="L94" s="43"/>
      <c r="M94" s="43"/>
      <c r="N94" s="43"/>
      <c r="O94" s="43"/>
    </row>
    <row r="95" spans="1:15" ht="12.75">
      <c r="A95" s="194" t="s">
        <v>2792</v>
      </c>
      <c r="B95" s="127" t="s">
        <v>485</v>
      </c>
      <c r="C95" s="128" t="s">
        <v>486</v>
      </c>
      <c r="D95" s="878"/>
      <c r="E95" s="879"/>
      <c r="F95" s="879"/>
      <c r="G95" s="879"/>
      <c r="H95" s="880"/>
      <c r="I95" s="579"/>
      <c r="J95" s="440"/>
      <c r="K95" s="80"/>
      <c r="L95" s="43"/>
      <c r="M95" s="43"/>
      <c r="O95" s="43"/>
    </row>
    <row r="96" spans="1:15" ht="12.75">
      <c r="A96" s="194" t="s">
        <v>2793</v>
      </c>
      <c r="B96" s="78" t="s">
        <v>488</v>
      </c>
      <c r="C96" s="357" t="s">
        <v>1772</v>
      </c>
      <c r="D96" s="358" t="s">
        <v>62</v>
      </c>
      <c r="E96" s="94">
        <v>55.25</v>
      </c>
      <c r="F96" s="614"/>
      <c r="G96" s="452"/>
      <c r="H96" s="453"/>
      <c r="I96" s="579"/>
      <c r="J96" s="446"/>
      <c r="K96" s="81"/>
      <c r="L96" s="43"/>
      <c r="M96" s="43"/>
      <c r="N96" s="43"/>
      <c r="O96" s="43"/>
    </row>
    <row r="97" spans="1:15" ht="13.5" thickBot="1">
      <c r="A97" s="194" t="s">
        <v>2794</v>
      </c>
      <c r="B97" s="336" t="s">
        <v>521</v>
      </c>
      <c r="C97" s="370" t="s">
        <v>1774</v>
      </c>
      <c r="D97" s="359" t="s">
        <v>62</v>
      </c>
      <c r="E97" s="548">
        <v>60</v>
      </c>
      <c r="F97" s="615"/>
      <c r="G97" s="457"/>
      <c r="H97" s="552"/>
      <c r="I97" s="579"/>
      <c r="J97" s="446"/>
      <c r="K97" s="81"/>
      <c r="L97" s="43"/>
      <c r="M97" s="43"/>
      <c r="N97" s="43"/>
      <c r="O97" s="43"/>
    </row>
    <row r="98" spans="1:15" ht="13.5" thickBot="1">
      <c r="A98" s="197" t="s">
        <v>552</v>
      </c>
      <c r="B98" s="483" t="s">
        <v>322</v>
      </c>
      <c r="C98" s="487" t="s">
        <v>553</v>
      </c>
      <c r="D98" s="485"/>
      <c r="E98" s="489"/>
      <c r="F98" s="489"/>
      <c r="G98" s="490"/>
      <c r="H98" s="541"/>
      <c r="I98" s="581"/>
      <c r="J98" s="543"/>
      <c r="K98" s="82"/>
      <c r="L98" s="43"/>
      <c r="M98" s="43"/>
      <c r="N98" s="43"/>
      <c r="O98" s="43"/>
    </row>
    <row r="99" spans="1:15" ht="12.75">
      <c r="A99" s="194" t="s">
        <v>554</v>
      </c>
      <c r="B99" s="492" t="s">
        <v>475</v>
      </c>
      <c r="C99" s="128" t="s">
        <v>476</v>
      </c>
      <c r="D99" s="881"/>
      <c r="E99" s="882"/>
      <c r="F99" s="882"/>
      <c r="G99" s="882"/>
      <c r="H99" s="883"/>
      <c r="I99" s="579"/>
      <c r="J99" s="440"/>
      <c r="K99" s="80"/>
      <c r="L99" s="43"/>
      <c r="M99" s="43"/>
      <c r="O99" s="43"/>
    </row>
    <row r="100" spans="1:15" ht="12.75">
      <c r="A100" s="194" t="s">
        <v>555</v>
      </c>
      <c r="B100" s="78" t="s">
        <v>464</v>
      </c>
      <c r="C100" s="357" t="s">
        <v>3935</v>
      </c>
      <c r="D100" s="358" t="s">
        <v>330</v>
      </c>
      <c r="E100" s="93">
        <v>13.95</v>
      </c>
      <c r="F100" s="614"/>
      <c r="G100" s="452"/>
      <c r="H100" s="453"/>
      <c r="I100" s="579"/>
      <c r="J100" s="440"/>
      <c r="K100" s="80"/>
      <c r="L100" s="43"/>
      <c r="M100" s="43"/>
      <c r="N100" s="43"/>
      <c r="O100" s="43"/>
    </row>
    <row r="101" spans="1:15" ht="22.5">
      <c r="A101" s="194" t="s">
        <v>556</v>
      </c>
      <c r="B101" s="78" t="s">
        <v>465</v>
      </c>
      <c r="C101" s="357" t="s">
        <v>3303</v>
      </c>
      <c r="D101" s="358" t="s">
        <v>330</v>
      </c>
      <c r="E101" s="93">
        <v>13.95</v>
      </c>
      <c r="F101" s="614"/>
      <c r="G101" s="452"/>
      <c r="H101" s="453"/>
      <c r="I101" s="579"/>
      <c r="J101" s="440"/>
      <c r="K101" s="80"/>
      <c r="L101" s="43"/>
      <c r="M101" s="43"/>
      <c r="N101" s="43"/>
      <c r="O101" s="43"/>
    </row>
    <row r="102" spans="1:15" ht="12.75">
      <c r="A102" s="194" t="s">
        <v>557</v>
      </c>
      <c r="B102" s="78" t="s">
        <v>466</v>
      </c>
      <c r="C102" s="357" t="s">
        <v>1745</v>
      </c>
      <c r="D102" s="358" t="s">
        <v>330</v>
      </c>
      <c r="E102" s="93">
        <v>13.95</v>
      </c>
      <c r="F102" s="614"/>
      <c r="G102" s="452"/>
      <c r="H102" s="453"/>
      <c r="I102" s="579"/>
      <c r="J102" s="440"/>
      <c r="K102" s="80"/>
      <c r="L102" s="43"/>
      <c r="M102" s="43"/>
      <c r="N102" s="43"/>
      <c r="O102" s="43"/>
    </row>
    <row r="103" spans="1:15" ht="22.5">
      <c r="A103" s="194" t="s">
        <v>558</v>
      </c>
      <c r="B103" s="78" t="s">
        <v>470</v>
      </c>
      <c r="C103" s="357" t="s">
        <v>3471</v>
      </c>
      <c r="D103" s="358" t="s">
        <v>330</v>
      </c>
      <c r="E103" s="93">
        <v>13.95</v>
      </c>
      <c r="F103" s="614"/>
      <c r="G103" s="452"/>
      <c r="H103" s="453"/>
      <c r="I103" s="579"/>
      <c r="J103" s="446"/>
      <c r="K103" s="81"/>
      <c r="L103" s="43"/>
      <c r="M103" s="43"/>
      <c r="N103" s="43"/>
      <c r="O103" s="43"/>
    </row>
    <row r="104" spans="1:15" ht="22.5">
      <c r="A104" s="194" t="s">
        <v>2795</v>
      </c>
      <c r="B104" s="78" t="s">
        <v>479</v>
      </c>
      <c r="C104" s="357" t="s">
        <v>3937</v>
      </c>
      <c r="D104" s="358" t="s">
        <v>330</v>
      </c>
      <c r="E104" s="93">
        <v>13.95</v>
      </c>
      <c r="F104" s="614"/>
      <c r="G104" s="452"/>
      <c r="H104" s="453"/>
      <c r="I104" s="579"/>
      <c r="J104" s="440"/>
      <c r="K104" s="80"/>
      <c r="L104" s="43"/>
      <c r="M104" s="43"/>
      <c r="N104" s="43"/>
      <c r="O104" s="43"/>
    </row>
    <row r="105" spans="1:15" ht="22.5">
      <c r="A105" s="194" t="s">
        <v>2796</v>
      </c>
      <c r="B105" s="78" t="s">
        <v>480</v>
      </c>
      <c r="C105" s="357" t="s">
        <v>3470</v>
      </c>
      <c r="D105" s="358" t="s">
        <v>62</v>
      </c>
      <c r="E105" s="93">
        <v>7.36</v>
      </c>
      <c r="F105" s="614"/>
      <c r="G105" s="452"/>
      <c r="H105" s="453"/>
      <c r="I105" s="579"/>
      <c r="J105" s="446"/>
      <c r="K105" s="81"/>
      <c r="L105" s="43"/>
      <c r="M105" s="43"/>
      <c r="N105" s="43"/>
      <c r="O105" s="43"/>
    </row>
    <row r="106" spans="1:15" ht="12.75">
      <c r="A106" s="194" t="s">
        <v>559</v>
      </c>
      <c r="B106" s="127" t="s">
        <v>462</v>
      </c>
      <c r="C106" s="128" t="s">
        <v>463</v>
      </c>
      <c r="D106" s="878"/>
      <c r="E106" s="879"/>
      <c r="F106" s="879"/>
      <c r="G106" s="879"/>
      <c r="H106" s="880"/>
      <c r="I106" s="579"/>
      <c r="J106" s="440"/>
      <c r="K106" s="80"/>
      <c r="L106" s="43"/>
      <c r="M106" s="43"/>
      <c r="O106" s="43"/>
    </row>
    <row r="107" spans="1:15" ht="22.5">
      <c r="A107" s="194" t="s">
        <v>560</v>
      </c>
      <c r="B107" s="78" t="s">
        <v>509</v>
      </c>
      <c r="C107" s="357" t="s">
        <v>3279</v>
      </c>
      <c r="D107" s="358" t="s">
        <v>330</v>
      </c>
      <c r="E107" s="93">
        <v>3.12</v>
      </c>
      <c r="F107" s="614"/>
      <c r="G107" s="452"/>
      <c r="H107" s="453"/>
      <c r="I107" s="580"/>
      <c r="J107" s="446"/>
      <c r="K107" s="81"/>
      <c r="L107" s="43"/>
      <c r="M107" s="43"/>
      <c r="N107" s="43"/>
      <c r="O107" s="43"/>
    </row>
    <row r="108" spans="1:15" ht="22.5">
      <c r="A108" s="194" t="s">
        <v>561</v>
      </c>
      <c r="B108" s="78" t="s">
        <v>511</v>
      </c>
      <c r="C108" s="357" t="s">
        <v>3284</v>
      </c>
      <c r="D108" s="358" t="s">
        <v>330</v>
      </c>
      <c r="E108" s="93">
        <v>3.12</v>
      </c>
      <c r="F108" s="614"/>
      <c r="G108" s="452"/>
      <c r="H108" s="453"/>
      <c r="I108" s="579"/>
      <c r="J108" s="446"/>
      <c r="K108" s="81"/>
      <c r="L108" s="43"/>
      <c r="M108" s="43"/>
      <c r="N108" s="43"/>
      <c r="O108" s="43"/>
    </row>
    <row r="109" spans="1:15" ht="12.75">
      <c r="A109" s="194" t="s">
        <v>563</v>
      </c>
      <c r="B109" s="78" t="s">
        <v>513</v>
      </c>
      <c r="C109" s="357" t="s">
        <v>1747</v>
      </c>
      <c r="D109" s="358" t="s">
        <v>330</v>
      </c>
      <c r="E109" s="94">
        <v>3.12</v>
      </c>
      <c r="F109" s="614"/>
      <c r="G109" s="452"/>
      <c r="H109" s="453"/>
      <c r="I109" s="579"/>
      <c r="J109" s="440"/>
      <c r="K109" s="80"/>
      <c r="L109" s="43"/>
      <c r="M109" s="43"/>
      <c r="N109" s="43"/>
      <c r="O109" s="43"/>
    </row>
    <row r="110" spans="1:15" ht="22.5">
      <c r="A110" s="194" t="s">
        <v>2797</v>
      </c>
      <c r="B110" s="78" t="s">
        <v>515</v>
      </c>
      <c r="C110" s="357" t="s">
        <v>1954</v>
      </c>
      <c r="D110" s="358" t="s">
        <v>62</v>
      </c>
      <c r="E110" s="93">
        <v>10.119999999999999</v>
      </c>
      <c r="F110" s="614"/>
      <c r="G110" s="452"/>
      <c r="H110" s="453"/>
      <c r="I110" s="579"/>
      <c r="J110" s="440"/>
      <c r="K110" s="80"/>
      <c r="L110" s="43"/>
      <c r="M110" s="43"/>
      <c r="N110" s="43"/>
      <c r="O110" s="43"/>
    </row>
    <row r="111" spans="1:15" ht="22.5">
      <c r="A111" s="194" t="s">
        <v>2798</v>
      </c>
      <c r="B111" s="78" t="s">
        <v>517</v>
      </c>
      <c r="C111" s="357" t="s">
        <v>3433</v>
      </c>
      <c r="D111" s="358" t="s">
        <v>330</v>
      </c>
      <c r="E111" s="94">
        <v>3.12</v>
      </c>
      <c r="F111" s="614"/>
      <c r="G111" s="452"/>
      <c r="H111" s="453"/>
      <c r="I111" s="580"/>
      <c r="J111" s="446"/>
      <c r="K111" s="81"/>
      <c r="L111" s="43"/>
      <c r="M111" s="43"/>
      <c r="N111" s="43"/>
      <c r="O111" s="43"/>
    </row>
    <row r="112" spans="1:15" ht="12.75">
      <c r="A112" s="194" t="s">
        <v>2799</v>
      </c>
      <c r="B112" s="127" t="s">
        <v>485</v>
      </c>
      <c r="C112" s="128" t="s">
        <v>486</v>
      </c>
      <c r="D112" s="878"/>
      <c r="E112" s="879"/>
      <c r="F112" s="879"/>
      <c r="G112" s="879"/>
      <c r="H112" s="880"/>
      <c r="I112" s="579"/>
      <c r="J112" s="440"/>
      <c r="K112" s="80"/>
      <c r="L112" s="43"/>
      <c r="M112" s="43"/>
      <c r="O112" s="43"/>
    </row>
    <row r="113" spans="1:15" ht="22.5">
      <c r="A113" s="194" t="s">
        <v>2800</v>
      </c>
      <c r="B113" s="78" t="s">
        <v>488</v>
      </c>
      <c r="C113" s="357" t="s">
        <v>1760</v>
      </c>
      <c r="D113" s="358" t="s">
        <v>62</v>
      </c>
      <c r="E113" s="93">
        <v>19.72</v>
      </c>
      <c r="F113" s="614"/>
      <c r="G113" s="452"/>
      <c r="H113" s="453"/>
      <c r="I113" s="579"/>
      <c r="J113" s="440"/>
      <c r="K113" s="80"/>
      <c r="L113" s="43"/>
      <c r="M113" s="43"/>
      <c r="N113" s="43"/>
      <c r="O113" s="43"/>
    </row>
    <row r="114" spans="1:15" ht="22.5">
      <c r="A114" s="194" t="s">
        <v>2801</v>
      </c>
      <c r="B114" s="78" t="s">
        <v>521</v>
      </c>
      <c r="C114" s="357" t="s">
        <v>1798</v>
      </c>
      <c r="D114" s="358" t="s">
        <v>62</v>
      </c>
      <c r="E114" s="94">
        <v>36.5</v>
      </c>
      <c r="F114" s="614"/>
      <c r="G114" s="452"/>
      <c r="H114" s="453"/>
      <c r="I114" s="579"/>
      <c r="J114" s="440"/>
      <c r="K114" s="80"/>
      <c r="L114" s="43"/>
      <c r="M114" s="43"/>
      <c r="N114" s="43"/>
      <c r="O114" s="43"/>
    </row>
    <row r="115" spans="1:15" ht="23.25" thickBot="1">
      <c r="A115" s="194" t="s">
        <v>2802</v>
      </c>
      <c r="B115" s="336" t="s">
        <v>524</v>
      </c>
      <c r="C115" s="370" t="s">
        <v>1777</v>
      </c>
      <c r="D115" s="359" t="s">
        <v>62</v>
      </c>
      <c r="E115" s="94">
        <v>11.26</v>
      </c>
      <c r="F115" s="615"/>
      <c r="G115" s="457"/>
      <c r="H115" s="552"/>
      <c r="I115" s="579"/>
      <c r="J115" s="440"/>
      <c r="K115" s="80"/>
      <c r="L115" s="43"/>
      <c r="M115" s="43"/>
      <c r="N115" s="43"/>
      <c r="O115" s="43"/>
    </row>
    <row r="116" spans="1:15" ht="13.5" thickBot="1">
      <c r="A116" s="197" t="s">
        <v>564</v>
      </c>
      <c r="B116" s="483" t="s">
        <v>322</v>
      </c>
      <c r="C116" s="487" t="s">
        <v>565</v>
      </c>
      <c r="D116" s="485"/>
      <c r="E116" s="489"/>
      <c r="F116" s="489"/>
      <c r="G116" s="490"/>
      <c r="H116" s="541"/>
      <c r="I116" s="581"/>
      <c r="J116" s="543"/>
      <c r="K116" s="82"/>
      <c r="L116" s="43"/>
      <c r="M116" s="43"/>
      <c r="N116" s="43"/>
      <c r="O116" s="43"/>
    </row>
    <row r="117" spans="1:15" ht="12.75">
      <c r="A117" s="194" t="s">
        <v>566</v>
      </c>
      <c r="B117" s="492" t="s">
        <v>475</v>
      </c>
      <c r="C117" s="128" t="s">
        <v>476</v>
      </c>
      <c r="D117" s="881"/>
      <c r="E117" s="882"/>
      <c r="F117" s="882"/>
      <c r="G117" s="882"/>
      <c r="H117" s="883"/>
      <c r="I117" s="579"/>
      <c r="J117" s="440"/>
      <c r="K117" s="80"/>
      <c r="L117" s="43"/>
      <c r="M117" s="43"/>
      <c r="O117" s="43"/>
    </row>
    <row r="118" spans="1:15" ht="12.75">
      <c r="A118" s="194" t="s">
        <v>567</v>
      </c>
      <c r="B118" s="78" t="s">
        <v>464</v>
      </c>
      <c r="C118" s="357" t="s">
        <v>3935</v>
      </c>
      <c r="D118" s="359" t="s">
        <v>330</v>
      </c>
      <c r="E118" s="99">
        <v>20.41</v>
      </c>
      <c r="F118" s="614"/>
      <c r="G118" s="457"/>
      <c r="H118" s="552"/>
      <c r="I118" s="579"/>
      <c r="J118" s="440"/>
      <c r="K118" s="80"/>
      <c r="L118" s="43"/>
      <c r="M118" s="43"/>
      <c r="N118" s="43"/>
      <c r="O118" s="43"/>
    </row>
    <row r="119" spans="1:15" ht="12.75">
      <c r="A119" s="194" t="s">
        <v>568</v>
      </c>
      <c r="B119" s="78" t="s">
        <v>465</v>
      </c>
      <c r="C119" s="357" t="s">
        <v>3277</v>
      </c>
      <c r="D119" s="360" t="s">
        <v>62</v>
      </c>
      <c r="E119" s="576">
        <v>9.1999999999999993</v>
      </c>
      <c r="F119" s="614"/>
      <c r="G119" s="457"/>
      <c r="H119" s="552"/>
      <c r="I119" s="579"/>
      <c r="J119" s="440"/>
      <c r="K119" s="80"/>
      <c r="L119" s="43"/>
      <c r="M119" s="43"/>
      <c r="N119" s="43"/>
      <c r="O119" s="43"/>
    </row>
    <row r="120" spans="1:15" ht="22.5">
      <c r="A120" s="194" t="s">
        <v>2803</v>
      </c>
      <c r="B120" s="78" t="s">
        <v>466</v>
      </c>
      <c r="C120" s="357" t="s">
        <v>3303</v>
      </c>
      <c r="D120" s="358" t="s">
        <v>330</v>
      </c>
      <c r="E120" s="93">
        <v>20.41</v>
      </c>
      <c r="F120" s="614"/>
      <c r="G120" s="457"/>
      <c r="H120" s="552"/>
      <c r="I120" s="579"/>
      <c r="J120" s="440"/>
      <c r="K120" s="80"/>
      <c r="L120" s="43"/>
      <c r="M120" s="43"/>
      <c r="N120" s="43"/>
      <c r="O120" s="43"/>
    </row>
    <row r="121" spans="1:15" ht="12.75">
      <c r="A121" s="194" t="s">
        <v>2804</v>
      </c>
      <c r="B121" s="78" t="s">
        <v>468</v>
      </c>
      <c r="C121" s="357" t="s">
        <v>1745</v>
      </c>
      <c r="D121" s="359" t="s">
        <v>330</v>
      </c>
      <c r="E121" s="576">
        <v>20.41</v>
      </c>
      <c r="F121" s="614"/>
      <c r="G121" s="457"/>
      <c r="H121" s="552"/>
      <c r="I121" s="579"/>
      <c r="J121" s="440"/>
      <c r="K121" s="80"/>
      <c r="L121" s="43"/>
      <c r="M121" s="43"/>
      <c r="N121" s="43"/>
      <c r="O121" s="43"/>
    </row>
    <row r="122" spans="1:15" ht="22.5">
      <c r="A122" s="194" t="s">
        <v>2805</v>
      </c>
      <c r="B122" s="78" t="s">
        <v>479</v>
      </c>
      <c r="C122" s="357" t="s">
        <v>3471</v>
      </c>
      <c r="D122" s="359" t="s">
        <v>330</v>
      </c>
      <c r="E122" s="576">
        <v>20.41</v>
      </c>
      <c r="F122" s="614"/>
      <c r="G122" s="457"/>
      <c r="H122" s="552"/>
      <c r="I122" s="579"/>
      <c r="J122" s="446"/>
      <c r="K122" s="81"/>
      <c r="L122" s="43"/>
      <c r="M122" s="43"/>
      <c r="N122" s="43"/>
      <c r="O122" s="43"/>
    </row>
    <row r="123" spans="1:15" ht="22.5">
      <c r="A123" s="194" t="s">
        <v>2806</v>
      </c>
      <c r="B123" s="78" t="s">
        <v>480</v>
      </c>
      <c r="C123" s="357" t="s">
        <v>3937</v>
      </c>
      <c r="D123" s="359" t="s">
        <v>330</v>
      </c>
      <c r="E123" s="576">
        <v>20.41</v>
      </c>
      <c r="F123" s="614"/>
      <c r="G123" s="457"/>
      <c r="H123" s="552"/>
      <c r="I123" s="579"/>
      <c r="J123" s="440"/>
      <c r="K123" s="80"/>
      <c r="L123" s="43"/>
      <c r="M123" s="43"/>
      <c r="N123" s="43"/>
      <c r="O123" s="43"/>
    </row>
    <row r="124" spans="1:15" ht="12.75">
      <c r="A124" s="194" t="s">
        <v>569</v>
      </c>
      <c r="B124" s="127" t="s">
        <v>462</v>
      </c>
      <c r="C124" s="128" t="s">
        <v>463</v>
      </c>
      <c r="D124" s="884"/>
      <c r="E124" s="885"/>
      <c r="F124" s="885"/>
      <c r="G124" s="885"/>
      <c r="H124" s="886"/>
      <c r="I124" s="579"/>
      <c r="J124" s="440"/>
      <c r="K124" s="80"/>
      <c r="L124" s="43"/>
      <c r="M124" s="43"/>
      <c r="O124" s="43"/>
    </row>
    <row r="125" spans="1:15" ht="12.75">
      <c r="A125" s="194" t="s">
        <v>570</v>
      </c>
      <c r="B125" s="78" t="s">
        <v>509</v>
      </c>
      <c r="C125" s="357" t="s">
        <v>3427</v>
      </c>
      <c r="D125" s="358" t="s">
        <v>330</v>
      </c>
      <c r="E125" s="93">
        <v>14.9</v>
      </c>
      <c r="F125" s="614"/>
      <c r="G125" s="452"/>
      <c r="H125" s="453"/>
      <c r="I125" s="580"/>
      <c r="J125" s="446"/>
      <c r="K125" s="81"/>
      <c r="L125" s="43"/>
      <c r="M125" s="43"/>
      <c r="N125" s="43"/>
      <c r="O125" s="43"/>
    </row>
    <row r="126" spans="1:15" ht="22.5">
      <c r="A126" s="194" t="s">
        <v>2807</v>
      </c>
      <c r="B126" s="78" t="s">
        <v>511</v>
      </c>
      <c r="C126" s="357" t="s">
        <v>3433</v>
      </c>
      <c r="D126" s="358" t="s">
        <v>330</v>
      </c>
      <c r="E126" s="93">
        <v>14.9</v>
      </c>
      <c r="F126" s="614"/>
      <c r="G126" s="452"/>
      <c r="H126" s="453"/>
      <c r="I126" s="580"/>
      <c r="J126" s="446"/>
      <c r="K126" s="81"/>
      <c r="L126" s="43"/>
      <c r="M126" s="43"/>
      <c r="N126" s="43"/>
      <c r="O126" s="43"/>
    </row>
    <row r="127" spans="1:15" ht="12.75">
      <c r="A127" s="194" t="s">
        <v>2808</v>
      </c>
      <c r="B127" s="127" t="s">
        <v>485</v>
      </c>
      <c r="C127" s="128" t="s">
        <v>486</v>
      </c>
      <c r="D127" s="887"/>
      <c r="E127" s="888"/>
      <c r="F127" s="888"/>
      <c r="G127" s="888"/>
      <c r="H127" s="889"/>
      <c r="I127" s="579"/>
      <c r="J127" s="440"/>
      <c r="K127" s="80"/>
      <c r="L127" s="43"/>
      <c r="M127" s="43"/>
      <c r="O127" s="43"/>
    </row>
    <row r="128" spans="1:15" ht="13.5" thickBot="1">
      <c r="A128" s="194" t="s">
        <v>2809</v>
      </c>
      <c r="B128" s="336" t="s">
        <v>488</v>
      </c>
      <c r="C128" s="370" t="s">
        <v>1774</v>
      </c>
      <c r="D128" s="359" t="s">
        <v>62</v>
      </c>
      <c r="E128" s="100">
        <v>9.1999999999999993</v>
      </c>
      <c r="F128" s="615"/>
      <c r="G128" s="457"/>
      <c r="H128" s="552"/>
      <c r="I128" s="579"/>
      <c r="J128" s="446"/>
      <c r="K128" s="81"/>
      <c r="L128" s="43"/>
      <c r="M128" s="43"/>
      <c r="N128" s="43"/>
      <c r="O128" s="43"/>
    </row>
    <row r="129" spans="1:15" ht="13.5" thickBot="1">
      <c r="A129" s="197" t="s">
        <v>571</v>
      </c>
      <c r="B129" s="483" t="s">
        <v>322</v>
      </c>
      <c r="C129" s="487" t="s">
        <v>572</v>
      </c>
      <c r="D129" s="485"/>
      <c r="E129" s="489"/>
      <c r="F129" s="489"/>
      <c r="G129" s="490"/>
      <c r="H129" s="541"/>
      <c r="I129" s="581"/>
      <c r="J129" s="543"/>
      <c r="K129" s="82"/>
      <c r="L129" s="43"/>
      <c r="M129" s="43"/>
      <c r="N129" s="43"/>
      <c r="O129" s="43"/>
    </row>
    <row r="130" spans="1:15" ht="12.75">
      <c r="A130" s="194" t="s">
        <v>574</v>
      </c>
      <c r="B130" s="492" t="s">
        <v>475</v>
      </c>
      <c r="C130" s="128" t="s">
        <v>476</v>
      </c>
      <c r="D130" s="881"/>
      <c r="E130" s="882"/>
      <c r="F130" s="882"/>
      <c r="G130" s="882"/>
      <c r="H130" s="883"/>
      <c r="I130" s="579"/>
      <c r="J130" s="440"/>
      <c r="K130" s="80"/>
      <c r="L130" s="43"/>
      <c r="M130" s="43"/>
      <c r="O130" s="43"/>
    </row>
    <row r="131" spans="1:15" ht="12.75">
      <c r="A131" s="194" t="s">
        <v>575</v>
      </c>
      <c r="B131" s="78" t="s">
        <v>465</v>
      </c>
      <c r="C131" s="357" t="s">
        <v>1799</v>
      </c>
      <c r="D131" s="358" t="s">
        <v>330</v>
      </c>
      <c r="E131" s="93">
        <v>54.34</v>
      </c>
      <c r="F131" s="614"/>
      <c r="G131" s="452"/>
      <c r="H131" s="453"/>
      <c r="I131" s="579"/>
      <c r="J131" s="440"/>
      <c r="K131" s="80"/>
      <c r="L131" s="43"/>
      <c r="M131" s="43"/>
      <c r="N131" s="43"/>
      <c r="O131" s="43"/>
    </row>
    <row r="132" spans="1:15" ht="12.75">
      <c r="A132" s="194" t="s">
        <v>2810</v>
      </c>
      <c r="B132" s="78" t="s">
        <v>466</v>
      </c>
      <c r="C132" s="357" t="s">
        <v>3277</v>
      </c>
      <c r="D132" s="358" t="s">
        <v>62</v>
      </c>
      <c r="E132" s="93">
        <v>39.549999999999997</v>
      </c>
      <c r="F132" s="614"/>
      <c r="G132" s="452"/>
      <c r="H132" s="453"/>
      <c r="I132" s="579"/>
      <c r="J132" s="440"/>
      <c r="K132" s="80"/>
      <c r="L132" s="43"/>
      <c r="M132" s="43"/>
      <c r="N132" s="43"/>
      <c r="O132" s="43"/>
    </row>
    <row r="133" spans="1:15" ht="12.75">
      <c r="A133" s="194" t="s">
        <v>2811</v>
      </c>
      <c r="B133" s="127" t="s">
        <v>462</v>
      </c>
      <c r="C133" s="128" t="s">
        <v>463</v>
      </c>
      <c r="D133" s="878"/>
      <c r="E133" s="879"/>
      <c r="F133" s="879"/>
      <c r="G133" s="879"/>
      <c r="H133" s="880"/>
      <c r="I133" s="579"/>
      <c r="J133" s="440"/>
      <c r="K133" s="80"/>
      <c r="L133" s="43"/>
      <c r="M133" s="43"/>
      <c r="O133" s="43"/>
    </row>
    <row r="134" spans="1:15" ht="12.75">
      <c r="A134" s="194" t="s">
        <v>2812</v>
      </c>
      <c r="B134" s="78" t="s">
        <v>509</v>
      </c>
      <c r="C134" s="357" t="s">
        <v>3427</v>
      </c>
      <c r="D134" s="358" t="s">
        <v>330</v>
      </c>
      <c r="E134" s="93">
        <v>100.92</v>
      </c>
      <c r="F134" s="614"/>
      <c r="G134" s="452"/>
      <c r="H134" s="453"/>
      <c r="I134" s="580"/>
      <c r="J134" s="446"/>
      <c r="K134" s="81"/>
      <c r="L134" s="43"/>
      <c r="M134" s="43"/>
      <c r="N134" s="43"/>
      <c r="O134" s="43"/>
    </row>
    <row r="135" spans="1:15" ht="23.25" thickBot="1">
      <c r="A135" s="194" t="s">
        <v>2813</v>
      </c>
      <c r="B135" s="336" t="s">
        <v>511</v>
      </c>
      <c r="C135" s="370" t="s">
        <v>3433</v>
      </c>
      <c r="D135" s="359" t="s">
        <v>330</v>
      </c>
      <c r="E135" s="99">
        <v>100.92</v>
      </c>
      <c r="F135" s="615"/>
      <c r="G135" s="457"/>
      <c r="H135" s="552"/>
      <c r="I135" s="580"/>
      <c r="J135" s="446"/>
      <c r="K135" s="81"/>
      <c r="L135" s="43"/>
      <c r="M135" s="43"/>
      <c r="N135" s="43"/>
      <c r="O135" s="43"/>
    </row>
    <row r="136" spans="1:15" ht="13.5" thickBot="1">
      <c r="A136" s="197" t="s">
        <v>576</v>
      </c>
      <c r="B136" s="483" t="s">
        <v>322</v>
      </c>
      <c r="C136" s="487" t="s">
        <v>577</v>
      </c>
      <c r="D136" s="485"/>
      <c r="E136" s="489"/>
      <c r="F136" s="489"/>
      <c r="G136" s="490"/>
      <c r="H136" s="657"/>
      <c r="I136" s="581"/>
      <c r="J136" s="543"/>
      <c r="K136" s="82"/>
      <c r="L136" s="43"/>
      <c r="M136" s="43"/>
      <c r="N136" s="43"/>
      <c r="O136" s="43"/>
    </row>
    <row r="137" spans="1:15" ht="12.75">
      <c r="A137" s="194" t="s">
        <v>578</v>
      </c>
      <c r="B137" s="492" t="s">
        <v>475</v>
      </c>
      <c r="C137" s="128" t="s">
        <v>476</v>
      </c>
      <c r="D137" s="881"/>
      <c r="E137" s="882"/>
      <c r="F137" s="882"/>
      <c r="G137" s="882"/>
      <c r="H137" s="883"/>
      <c r="I137" s="579"/>
      <c r="J137" s="440"/>
      <c r="K137" s="80"/>
      <c r="L137" s="43"/>
      <c r="M137" s="43"/>
      <c r="O137" s="43"/>
    </row>
    <row r="138" spans="1:15" ht="22.5">
      <c r="A138" s="194" t="s">
        <v>579</v>
      </c>
      <c r="B138" s="78" t="s">
        <v>464</v>
      </c>
      <c r="C138" s="357" t="s">
        <v>3281</v>
      </c>
      <c r="D138" s="358" t="s">
        <v>330</v>
      </c>
      <c r="E138" s="93">
        <v>97.35</v>
      </c>
      <c r="F138" s="614"/>
      <c r="G138" s="452"/>
      <c r="H138" s="453"/>
      <c r="I138" s="579"/>
      <c r="J138" s="440"/>
      <c r="K138" s="80"/>
      <c r="L138" s="43"/>
      <c r="M138" s="43"/>
      <c r="N138" s="43"/>
      <c r="O138" s="43"/>
    </row>
    <row r="139" spans="1:15" ht="22.5">
      <c r="A139" s="194" t="s">
        <v>580</v>
      </c>
      <c r="B139" s="78" t="s">
        <v>465</v>
      </c>
      <c r="C139" s="357" t="s">
        <v>3477</v>
      </c>
      <c r="D139" s="358" t="s">
        <v>3473</v>
      </c>
      <c r="E139" s="93">
        <v>9.7349999999999994</v>
      </c>
      <c r="F139" s="614"/>
      <c r="G139" s="452"/>
      <c r="H139" s="453"/>
      <c r="I139" s="579"/>
      <c r="J139" s="440"/>
      <c r="K139" s="80"/>
      <c r="L139" s="43"/>
      <c r="M139" s="43"/>
      <c r="N139" s="43"/>
      <c r="O139" s="43"/>
    </row>
    <row r="140" spans="1:15" ht="12.75">
      <c r="A140" s="194" t="s">
        <v>581</v>
      </c>
      <c r="B140" s="78" t="s">
        <v>466</v>
      </c>
      <c r="C140" s="357" t="s">
        <v>3277</v>
      </c>
      <c r="D140" s="358" t="s">
        <v>62</v>
      </c>
      <c r="E140" s="93">
        <v>21.1</v>
      </c>
      <c r="F140" s="614"/>
      <c r="G140" s="452"/>
      <c r="H140" s="453"/>
      <c r="I140" s="579"/>
      <c r="J140" s="440"/>
      <c r="K140" s="80"/>
      <c r="L140" s="43"/>
      <c r="M140" s="43"/>
      <c r="N140" s="43"/>
      <c r="O140" s="43"/>
    </row>
    <row r="141" spans="1:15" ht="22.5">
      <c r="A141" s="194" t="s">
        <v>582</v>
      </c>
      <c r="B141" s="78" t="s">
        <v>468</v>
      </c>
      <c r="C141" s="357" t="s">
        <v>3471</v>
      </c>
      <c r="D141" s="358" t="s">
        <v>330</v>
      </c>
      <c r="E141" s="93">
        <v>97.35</v>
      </c>
      <c r="F141" s="614"/>
      <c r="G141" s="452"/>
      <c r="H141" s="453"/>
      <c r="I141" s="579"/>
      <c r="J141" s="440"/>
      <c r="K141" s="80"/>
      <c r="L141" s="43"/>
      <c r="M141" s="43"/>
      <c r="N141" s="43"/>
      <c r="O141" s="43"/>
    </row>
    <row r="142" spans="1:15" ht="22.5">
      <c r="A142" s="194" t="s">
        <v>583</v>
      </c>
      <c r="B142" s="78" t="s">
        <v>470</v>
      </c>
      <c r="C142" s="357" t="s">
        <v>3937</v>
      </c>
      <c r="D142" s="358" t="s">
        <v>330</v>
      </c>
      <c r="E142" s="93">
        <v>97.35</v>
      </c>
      <c r="F142" s="614"/>
      <c r="G142" s="452"/>
      <c r="H142" s="453"/>
      <c r="I142" s="579"/>
      <c r="J142" s="440"/>
      <c r="K142" s="80"/>
      <c r="L142" s="43"/>
      <c r="M142" s="43"/>
      <c r="N142" s="43"/>
      <c r="O142" s="43"/>
    </row>
    <row r="143" spans="1:15" ht="22.5">
      <c r="A143" s="194" t="s">
        <v>2814</v>
      </c>
      <c r="B143" s="78" t="s">
        <v>479</v>
      </c>
      <c r="C143" s="357" t="s">
        <v>3470</v>
      </c>
      <c r="D143" s="358" t="s">
        <v>62</v>
      </c>
      <c r="E143" s="93">
        <v>15.05</v>
      </c>
      <c r="F143" s="614"/>
      <c r="G143" s="452"/>
      <c r="H143" s="453"/>
      <c r="I143" s="580"/>
      <c r="J143" s="446"/>
      <c r="K143" s="81"/>
      <c r="L143" s="43"/>
      <c r="M143" s="43"/>
      <c r="N143" s="43"/>
      <c r="O143" s="43"/>
    </row>
    <row r="144" spans="1:15" ht="12.75">
      <c r="A144" s="194" t="s">
        <v>584</v>
      </c>
      <c r="B144" s="127" t="s">
        <v>462</v>
      </c>
      <c r="C144" s="128" t="s">
        <v>463</v>
      </c>
      <c r="D144" s="878"/>
      <c r="E144" s="879"/>
      <c r="F144" s="879"/>
      <c r="G144" s="879"/>
      <c r="H144" s="880"/>
      <c r="I144" s="579"/>
      <c r="J144" s="440"/>
      <c r="K144" s="80"/>
      <c r="L144" s="43"/>
      <c r="M144" s="43"/>
      <c r="O144" s="43"/>
    </row>
    <row r="145" spans="1:15" ht="22.5">
      <c r="A145" s="194" t="s">
        <v>585</v>
      </c>
      <c r="B145" s="78" t="s">
        <v>509</v>
      </c>
      <c r="C145" s="357" t="s">
        <v>3279</v>
      </c>
      <c r="D145" s="358" t="s">
        <v>330</v>
      </c>
      <c r="E145" s="93">
        <v>70.94</v>
      </c>
      <c r="F145" s="614"/>
      <c r="G145" s="452"/>
      <c r="H145" s="453"/>
      <c r="I145" s="580"/>
      <c r="J145" s="446"/>
      <c r="K145" s="81"/>
      <c r="L145" s="43"/>
      <c r="M145" s="43"/>
      <c r="N145" s="43"/>
      <c r="O145" s="43"/>
    </row>
    <row r="146" spans="1:15" ht="22.5">
      <c r="A146" s="194" t="s">
        <v>586</v>
      </c>
      <c r="B146" s="78" t="s">
        <v>511</v>
      </c>
      <c r="C146" s="357" t="s">
        <v>3284</v>
      </c>
      <c r="D146" s="358" t="s">
        <v>330</v>
      </c>
      <c r="E146" s="94">
        <v>70.94</v>
      </c>
      <c r="F146" s="614"/>
      <c r="G146" s="452"/>
      <c r="H146" s="453"/>
      <c r="I146" s="579"/>
      <c r="J146" s="446"/>
      <c r="K146" s="81"/>
      <c r="L146" s="43"/>
      <c r="M146" s="43"/>
      <c r="N146" s="43"/>
      <c r="O146" s="43"/>
    </row>
    <row r="147" spans="1:15" ht="12.75">
      <c r="A147" s="194" t="s">
        <v>588</v>
      </c>
      <c r="B147" s="78" t="s">
        <v>513</v>
      </c>
      <c r="C147" s="357" t="s">
        <v>1747</v>
      </c>
      <c r="D147" s="358" t="s">
        <v>330</v>
      </c>
      <c r="E147" s="94">
        <v>70.94</v>
      </c>
      <c r="F147" s="614"/>
      <c r="G147" s="452"/>
      <c r="H147" s="453"/>
      <c r="I147" s="580"/>
      <c r="J147" s="446"/>
      <c r="K147" s="81"/>
      <c r="L147" s="43"/>
      <c r="M147" s="43"/>
      <c r="N147" s="43"/>
      <c r="O147" s="43"/>
    </row>
    <row r="148" spans="1:15" ht="22.5">
      <c r="A148" s="194" t="s">
        <v>2815</v>
      </c>
      <c r="B148" s="78" t="s">
        <v>515</v>
      </c>
      <c r="C148" s="357" t="s">
        <v>1954</v>
      </c>
      <c r="D148" s="358" t="s">
        <v>62</v>
      </c>
      <c r="E148" s="94">
        <v>74.849999999999994</v>
      </c>
      <c r="F148" s="614"/>
      <c r="G148" s="452"/>
      <c r="H148" s="453"/>
      <c r="I148" s="580"/>
      <c r="J148" s="446"/>
      <c r="K148" s="81"/>
      <c r="L148" s="43"/>
      <c r="M148" s="43"/>
      <c r="N148" s="43"/>
      <c r="O148" s="43"/>
    </row>
    <row r="149" spans="1:15" ht="22.5">
      <c r="A149" s="194" t="s">
        <v>2816</v>
      </c>
      <c r="B149" s="78" t="s">
        <v>517</v>
      </c>
      <c r="C149" s="357" t="s">
        <v>3433</v>
      </c>
      <c r="D149" s="358" t="s">
        <v>330</v>
      </c>
      <c r="E149" s="94">
        <v>70.94</v>
      </c>
      <c r="F149" s="614"/>
      <c r="G149" s="452"/>
      <c r="H149" s="453"/>
      <c r="I149" s="580"/>
      <c r="J149" s="446"/>
      <c r="K149" s="81"/>
      <c r="L149" s="43"/>
      <c r="M149" s="43"/>
      <c r="N149" s="43"/>
      <c r="O149" s="43"/>
    </row>
    <row r="150" spans="1:15" ht="12.75">
      <c r="A150" s="194" t="s">
        <v>2817</v>
      </c>
      <c r="B150" s="127" t="s">
        <v>485</v>
      </c>
      <c r="C150" s="128" t="s">
        <v>486</v>
      </c>
      <c r="D150" s="878"/>
      <c r="E150" s="879"/>
      <c r="F150" s="879"/>
      <c r="G150" s="879"/>
      <c r="H150" s="880"/>
      <c r="I150" s="579"/>
      <c r="J150" s="440"/>
      <c r="K150" s="80"/>
      <c r="L150" s="43"/>
      <c r="M150" s="43"/>
      <c r="O150" s="43"/>
    </row>
    <row r="151" spans="1:15" ht="12.75">
      <c r="A151" s="194" t="s">
        <v>2818</v>
      </c>
      <c r="B151" s="78" t="s">
        <v>488</v>
      </c>
      <c r="C151" s="357" t="s">
        <v>1774</v>
      </c>
      <c r="D151" s="358" t="s">
        <v>62</v>
      </c>
      <c r="E151" s="93">
        <v>21.1</v>
      </c>
      <c r="F151" s="614"/>
      <c r="G151" s="452"/>
      <c r="H151" s="453"/>
      <c r="I151" s="579"/>
      <c r="J151" s="446"/>
      <c r="K151" s="81"/>
      <c r="L151" s="43"/>
      <c r="M151" s="43"/>
      <c r="N151" s="43"/>
      <c r="O151" s="43"/>
    </row>
    <row r="152" spans="1:15" ht="22.5">
      <c r="A152" s="194" t="s">
        <v>2819</v>
      </c>
      <c r="B152" s="78" t="s">
        <v>521</v>
      </c>
      <c r="C152" s="357" t="s">
        <v>1804</v>
      </c>
      <c r="D152" s="358" t="s">
        <v>62</v>
      </c>
      <c r="E152" s="93">
        <v>7.05</v>
      </c>
      <c r="F152" s="614"/>
      <c r="G152" s="452"/>
      <c r="H152" s="453"/>
      <c r="I152" s="579"/>
      <c r="J152" s="446"/>
      <c r="K152" s="81"/>
      <c r="L152" s="43"/>
      <c r="M152" s="43"/>
      <c r="N152" s="43"/>
      <c r="O152" s="43"/>
    </row>
    <row r="153" spans="1:15" ht="23.25" thickBot="1">
      <c r="A153" s="194" t="s">
        <v>2820</v>
      </c>
      <c r="B153" s="336" t="s">
        <v>524</v>
      </c>
      <c r="C153" s="370" t="s">
        <v>1806</v>
      </c>
      <c r="D153" s="359" t="s">
        <v>62</v>
      </c>
      <c r="E153" s="99">
        <v>15.75</v>
      </c>
      <c r="F153" s="615"/>
      <c r="G153" s="457"/>
      <c r="H153" s="552"/>
      <c r="I153" s="579"/>
      <c r="J153" s="446"/>
      <c r="K153" s="81"/>
      <c r="L153" s="43"/>
      <c r="M153" s="43"/>
      <c r="N153" s="43"/>
      <c r="O153" s="43"/>
    </row>
    <row r="154" spans="1:15" ht="13.5" thickBot="1">
      <c r="A154" s="197" t="s">
        <v>590</v>
      </c>
      <c r="B154" s="483" t="s">
        <v>322</v>
      </c>
      <c r="C154" s="487" t="s">
        <v>591</v>
      </c>
      <c r="D154" s="485"/>
      <c r="E154" s="489"/>
      <c r="F154" s="489"/>
      <c r="G154" s="490"/>
      <c r="H154" s="541"/>
      <c r="I154" s="581"/>
      <c r="J154" s="543"/>
      <c r="K154" s="82"/>
      <c r="L154" s="43"/>
      <c r="M154" s="43"/>
      <c r="N154" s="43"/>
      <c r="O154" s="43"/>
    </row>
    <row r="155" spans="1:15" ht="12.75">
      <c r="A155" s="194" t="s">
        <v>592</v>
      </c>
      <c r="B155" s="492" t="s">
        <v>475</v>
      </c>
      <c r="C155" s="128" t="s">
        <v>476</v>
      </c>
      <c r="D155" s="881"/>
      <c r="E155" s="882"/>
      <c r="F155" s="882"/>
      <c r="G155" s="882"/>
      <c r="H155" s="883"/>
      <c r="I155" s="579"/>
      <c r="J155" s="440"/>
      <c r="K155" s="80"/>
      <c r="L155" s="43"/>
      <c r="M155" s="43"/>
      <c r="O155" s="43"/>
    </row>
    <row r="156" spans="1:15" ht="12.75">
      <c r="A156" s="194" t="s">
        <v>593</v>
      </c>
      <c r="B156" s="78" t="s">
        <v>464</v>
      </c>
      <c r="C156" s="357" t="s">
        <v>3935</v>
      </c>
      <c r="D156" s="358" t="s">
        <v>330</v>
      </c>
      <c r="E156" s="93">
        <v>245.28</v>
      </c>
      <c r="F156" s="614"/>
      <c r="G156" s="452"/>
      <c r="H156" s="453"/>
      <c r="I156" s="579"/>
      <c r="J156" s="440"/>
      <c r="K156" s="80"/>
      <c r="L156" s="43"/>
      <c r="M156" s="43"/>
      <c r="N156" s="43"/>
      <c r="O156" s="43"/>
    </row>
    <row r="157" spans="1:15" ht="22.5">
      <c r="A157" s="194" t="s">
        <v>594</v>
      </c>
      <c r="B157" s="78" t="s">
        <v>465</v>
      </c>
      <c r="C157" s="357" t="s">
        <v>3303</v>
      </c>
      <c r="D157" s="358" t="s">
        <v>330</v>
      </c>
      <c r="E157" s="93">
        <v>245.28</v>
      </c>
      <c r="F157" s="614"/>
      <c r="G157" s="452"/>
      <c r="H157" s="453"/>
      <c r="I157" s="579"/>
      <c r="J157" s="440"/>
      <c r="K157" s="80"/>
      <c r="L157" s="43"/>
      <c r="M157" s="43"/>
      <c r="N157" s="43"/>
      <c r="O157" s="43"/>
    </row>
    <row r="158" spans="1:15" ht="12.75">
      <c r="A158" s="194" t="s">
        <v>595</v>
      </c>
      <c r="B158" s="78" t="s">
        <v>466</v>
      </c>
      <c r="C158" s="357" t="s">
        <v>1745</v>
      </c>
      <c r="D158" s="358" t="s">
        <v>330</v>
      </c>
      <c r="E158" s="93">
        <v>245.28</v>
      </c>
      <c r="F158" s="614"/>
      <c r="G158" s="452"/>
      <c r="H158" s="453"/>
      <c r="I158" s="579"/>
      <c r="J158" s="440"/>
      <c r="K158" s="80"/>
      <c r="L158" s="43"/>
      <c r="M158" s="43"/>
      <c r="N158" s="43"/>
      <c r="O158" s="43"/>
    </row>
    <row r="159" spans="1:15" ht="22.5">
      <c r="A159" s="194" t="s">
        <v>596</v>
      </c>
      <c r="B159" s="78" t="s">
        <v>470</v>
      </c>
      <c r="C159" s="357" t="s">
        <v>3471</v>
      </c>
      <c r="D159" s="358" t="s">
        <v>330</v>
      </c>
      <c r="E159" s="94">
        <v>245.28</v>
      </c>
      <c r="F159" s="614"/>
      <c r="G159" s="452"/>
      <c r="H159" s="453"/>
      <c r="I159" s="579"/>
      <c r="J159" s="446"/>
      <c r="K159" s="81"/>
      <c r="L159" s="43"/>
      <c r="M159" s="43"/>
      <c r="N159" s="43"/>
      <c r="O159" s="43"/>
    </row>
    <row r="160" spans="1:15" ht="22.5">
      <c r="A160" s="194" t="s">
        <v>2821</v>
      </c>
      <c r="B160" s="78" t="s">
        <v>479</v>
      </c>
      <c r="C160" s="357" t="s">
        <v>3937</v>
      </c>
      <c r="D160" s="358" t="s">
        <v>330</v>
      </c>
      <c r="E160" s="94">
        <v>245.28</v>
      </c>
      <c r="F160" s="614"/>
      <c r="G160" s="452"/>
      <c r="H160" s="453"/>
      <c r="I160" s="579"/>
      <c r="J160" s="440"/>
      <c r="K160" s="80"/>
      <c r="L160" s="43"/>
      <c r="M160" s="43"/>
      <c r="N160" s="43"/>
      <c r="O160" s="43"/>
    </row>
    <row r="161" spans="1:15" ht="22.5">
      <c r="A161" s="194" t="s">
        <v>2822</v>
      </c>
      <c r="B161" s="78" t="s">
        <v>480</v>
      </c>
      <c r="C161" s="357" t="s">
        <v>3470</v>
      </c>
      <c r="D161" s="358" t="s">
        <v>62</v>
      </c>
      <c r="E161" s="94">
        <v>55.7</v>
      </c>
      <c r="F161" s="614"/>
      <c r="G161" s="452"/>
      <c r="H161" s="453"/>
      <c r="I161" s="580"/>
      <c r="J161" s="446"/>
      <c r="K161" s="81"/>
      <c r="L161" s="43"/>
      <c r="M161" s="43"/>
      <c r="N161" s="43"/>
      <c r="O161" s="43"/>
    </row>
    <row r="162" spans="1:15" ht="12.75">
      <c r="A162" s="194" t="s">
        <v>2823</v>
      </c>
      <c r="B162" s="127" t="s">
        <v>462</v>
      </c>
      <c r="C162" s="128" t="s">
        <v>463</v>
      </c>
      <c r="D162" s="878"/>
      <c r="E162" s="879"/>
      <c r="F162" s="879"/>
      <c r="G162" s="879"/>
      <c r="H162" s="880"/>
      <c r="I162" s="579"/>
      <c r="J162" s="440"/>
      <c r="K162" s="80"/>
      <c r="L162" s="43"/>
      <c r="M162" s="43"/>
      <c r="O162" s="43"/>
    </row>
    <row r="163" spans="1:15" ht="22.5">
      <c r="A163" s="194" t="s">
        <v>2824</v>
      </c>
      <c r="B163" s="78" t="s">
        <v>509</v>
      </c>
      <c r="C163" s="357" t="s">
        <v>3279</v>
      </c>
      <c r="D163" s="358" t="s">
        <v>330</v>
      </c>
      <c r="E163" s="93">
        <v>208.38</v>
      </c>
      <c r="F163" s="614"/>
      <c r="G163" s="452"/>
      <c r="H163" s="453"/>
      <c r="I163" s="580"/>
      <c r="J163" s="446"/>
      <c r="K163" s="81"/>
      <c r="L163" s="43"/>
      <c r="M163" s="43"/>
      <c r="N163" s="43"/>
      <c r="O163" s="43"/>
    </row>
    <row r="164" spans="1:15" ht="22.5">
      <c r="A164" s="194" t="s">
        <v>2825</v>
      </c>
      <c r="B164" s="78" t="s">
        <v>511</v>
      </c>
      <c r="C164" s="357" t="s">
        <v>3284</v>
      </c>
      <c r="D164" s="358" t="s">
        <v>330</v>
      </c>
      <c r="E164" s="93">
        <v>208.38</v>
      </c>
      <c r="F164" s="614"/>
      <c r="G164" s="452"/>
      <c r="H164" s="453"/>
      <c r="I164" s="579"/>
      <c r="J164" s="446"/>
      <c r="K164" s="81"/>
      <c r="L164" s="43"/>
      <c r="M164" s="43"/>
      <c r="N164" s="43"/>
      <c r="O164" s="43"/>
    </row>
    <row r="165" spans="1:15" ht="12.75">
      <c r="A165" s="194" t="s">
        <v>2826</v>
      </c>
      <c r="B165" s="78" t="s">
        <v>513</v>
      </c>
      <c r="C165" s="357" t="s">
        <v>1747</v>
      </c>
      <c r="D165" s="358" t="s">
        <v>330</v>
      </c>
      <c r="E165" s="93">
        <v>208.38</v>
      </c>
      <c r="F165" s="614"/>
      <c r="G165" s="452"/>
      <c r="H165" s="453"/>
      <c r="I165" s="580"/>
      <c r="J165" s="446"/>
      <c r="K165" s="81"/>
      <c r="L165" s="43"/>
      <c r="M165" s="43"/>
      <c r="N165" s="43"/>
      <c r="O165" s="43"/>
    </row>
    <row r="166" spans="1:15" ht="22.5">
      <c r="A166" s="194" t="s">
        <v>2827</v>
      </c>
      <c r="B166" s="78" t="s">
        <v>515</v>
      </c>
      <c r="C166" s="357" t="s">
        <v>1954</v>
      </c>
      <c r="D166" s="358" t="s">
        <v>62</v>
      </c>
      <c r="E166" s="93">
        <v>122.36</v>
      </c>
      <c r="F166" s="614"/>
      <c r="G166" s="452"/>
      <c r="H166" s="453"/>
      <c r="I166" s="580"/>
      <c r="J166" s="446"/>
      <c r="K166" s="81"/>
      <c r="L166" s="43"/>
      <c r="M166" s="43"/>
      <c r="N166" s="43"/>
      <c r="O166" s="43"/>
    </row>
    <row r="167" spans="1:15" ht="23.25" thickBot="1">
      <c r="A167" s="194" t="s">
        <v>2828</v>
      </c>
      <c r="B167" s="336" t="s">
        <v>517</v>
      </c>
      <c r="C167" s="370" t="s">
        <v>3433</v>
      </c>
      <c r="D167" s="359" t="s">
        <v>330</v>
      </c>
      <c r="E167" s="93">
        <v>208.38</v>
      </c>
      <c r="F167" s="615"/>
      <c r="G167" s="457"/>
      <c r="H167" s="552"/>
      <c r="I167" s="580"/>
      <c r="J167" s="446"/>
      <c r="K167" s="81"/>
      <c r="L167" s="43"/>
      <c r="M167" s="43"/>
      <c r="N167" s="43"/>
      <c r="O167" s="43"/>
    </row>
    <row r="168" spans="1:15" ht="13.5" thickBot="1">
      <c r="A168" s="197" t="s">
        <v>621</v>
      </c>
      <c r="B168" s="483" t="s">
        <v>322</v>
      </c>
      <c r="C168" s="487" t="s">
        <v>3513</v>
      </c>
      <c r="D168" s="485"/>
      <c r="E168" s="489"/>
      <c r="F168" s="489"/>
      <c r="G168" s="490"/>
      <c r="H168" s="541"/>
      <c r="I168" s="581"/>
      <c r="J168" s="543"/>
      <c r="K168" s="82"/>
      <c r="L168" s="43"/>
      <c r="M168" s="43"/>
      <c r="N168" s="43"/>
      <c r="O168" s="43"/>
    </row>
    <row r="169" spans="1:15" ht="12.75">
      <c r="A169" s="194" t="s">
        <v>623</v>
      </c>
      <c r="B169" s="492" t="s">
        <v>475</v>
      </c>
      <c r="C169" s="128" t="s">
        <v>476</v>
      </c>
      <c r="D169" s="881"/>
      <c r="E169" s="882"/>
      <c r="F169" s="882"/>
      <c r="G169" s="882"/>
      <c r="H169" s="883"/>
      <c r="I169" s="579"/>
      <c r="J169" s="440"/>
      <c r="K169" s="80"/>
      <c r="L169" s="43"/>
      <c r="M169" s="43"/>
      <c r="O169" s="43"/>
    </row>
    <row r="170" spans="1:15" ht="22.5">
      <c r="A170" s="194" t="s">
        <v>624</v>
      </c>
      <c r="B170" s="78" t="s">
        <v>464</v>
      </c>
      <c r="C170" s="357" t="s">
        <v>3281</v>
      </c>
      <c r="D170" s="358" t="s">
        <v>330</v>
      </c>
      <c r="E170" s="93">
        <v>8.93</v>
      </c>
      <c r="F170" s="614"/>
      <c r="G170" s="452"/>
      <c r="H170" s="453"/>
      <c r="I170" s="579"/>
      <c r="J170" s="440"/>
      <c r="K170" s="80"/>
      <c r="L170" s="43"/>
      <c r="M170" s="43"/>
      <c r="N170" s="43"/>
      <c r="O170" s="43"/>
    </row>
    <row r="171" spans="1:15" ht="22.5">
      <c r="A171" s="194" t="s">
        <v>625</v>
      </c>
      <c r="B171" s="78" t="s">
        <v>465</v>
      </c>
      <c r="C171" s="357" t="s">
        <v>3477</v>
      </c>
      <c r="D171" s="358" t="s">
        <v>3473</v>
      </c>
      <c r="E171" s="93">
        <v>0.89300000000000002</v>
      </c>
      <c r="F171" s="614"/>
      <c r="G171" s="452"/>
      <c r="H171" s="453"/>
      <c r="I171" s="579"/>
      <c r="J171" s="440"/>
      <c r="K171" s="80"/>
      <c r="L171" s="43"/>
      <c r="M171" s="43"/>
      <c r="N171" s="43"/>
      <c r="O171" s="43"/>
    </row>
    <row r="172" spans="1:15" ht="22.5">
      <c r="A172" s="194" t="s">
        <v>626</v>
      </c>
      <c r="B172" s="78" t="s">
        <v>466</v>
      </c>
      <c r="C172" s="357" t="s">
        <v>3283</v>
      </c>
      <c r="D172" s="358" t="s">
        <v>330</v>
      </c>
      <c r="E172" s="93">
        <v>8.93</v>
      </c>
      <c r="F172" s="614"/>
      <c r="G172" s="452"/>
      <c r="H172" s="453"/>
      <c r="I172" s="579"/>
      <c r="J172" s="440"/>
      <c r="K172" s="80"/>
      <c r="L172" s="43"/>
      <c r="M172" s="43"/>
      <c r="N172" s="43"/>
      <c r="O172" s="43"/>
    </row>
    <row r="173" spans="1:15" ht="22.5">
      <c r="A173" s="194" t="s">
        <v>627</v>
      </c>
      <c r="B173" s="78" t="s">
        <v>468</v>
      </c>
      <c r="C173" s="357" t="s">
        <v>3264</v>
      </c>
      <c r="D173" s="358" t="s">
        <v>330</v>
      </c>
      <c r="E173" s="93">
        <v>8.93</v>
      </c>
      <c r="F173" s="614"/>
      <c r="G173" s="452"/>
      <c r="H173" s="453"/>
      <c r="I173" s="579"/>
      <c r="J173" s="440"/>
      <c r="K173" s="80"/>
      <c r="L173" s="43"/>
      <c r="M173" s="43"/>
      <c r="N173" s="43"/>
      <c r="O173" s="43"/>
    </row>
    <row r="174" spans="1:15" ht="22.5">
      <c r="A174" s="194" t="s">
        <v>628</v>
      </c>
      <c r="B174" s="78" t="s">
        <v>470</v>
      </c>
      <c r="C174" s="357" t="s">
        <v>3317</v>
      </c>
      <c r="D174" s="358" t="s">
        <v>330</v>
      </c>
      <c r="E174" s="93">
        <v>8.93</v>
      </c>
      <c r="F174" s="614"/>
      <c r="G174" s="452"/>
      <c r="H174" s="453"/>
      <c r="I174" s="579"/>
      <c r="J174" s="440"/>
      <c r="K174" s="80"/>
      <c r="L174" s="43"/>
      <c r="M174" s="43"/>
      <c r="N174" s="43"/>
      <c r="O174" s="43"/>
    </row>
    <row r="175" spans="1:15" ht="22.5">
      <c r="A175" s="194" t="s">
        <v>629</v>
      </c>
      <c r="B175" s="78" t="s">
        <v>479</v>
      </c>
      <c r="C175" s="357" t="s">
        <v>3318</v>
      </c>
      <c r="D175" s="358" t="s">
        <v>330</v>
      </c>
      <c r="E175" s="93">
        <v>8.93</v>
      </c>
      <c r="F175" s="614"/>
      <c r="G175" s="452"/>
      <c r="H175" s="453"/>
      <c r="I175" s="579"/>
      <c r="J175" s="440"/>
      <c r="K175" s="80"/>
      <c r="L175" s="43"/>
      <c r="M175" s="43"/>
      <c r="N175" s="43"/>
      <c r="O175" s="43"/>
    </row>
    <row r="176" spans="1:15" ht="12.75">
      <c r="A176" s="194" t="s">
        <v>630</v>
      </c>
      <c r="B176" s="127" t="s">
        <v>485</v>
      </c>
      <c r="C176" s="128" t="s">
        <v>486</v>
      </c>
      <c r="D176" s="878">
        <v>15.26</v>
      </c>
      <c r="E176" s="879"/>
      <c r="F176" s="879"/>
      <c r="G176" s="879"/>
      <c r="H176" s="880"/>
      <c r="I176" s="579"/>
      <c r="J176" s="440"/>
      <c r="K176" s="80"/>
      <c r="L176" s="43"/>
      <c r="M176" s="43"/>
      <c r="O176" s="43"/>
    </row>
    <row r="177" spans="1:15" ht="13.5" thickBot="1">
      <c r="A177" s="194" t="s">
        <v>631</v>
      </c>
      <c r="B177" s="336" t="s">
        <v>488</v>
      </c>
      <c r="C177" s="370" t="s">
        <v>3277</v>
      </c>
      <c r="D177" s="359" t="s">
        <v>62</v>
      </c>
      <c r="E177" s="99">
        <v>2.8</v>
      </c>
      <c r="F177" s="615"/>
      <c r="G177" s="457"/>
      <c r="H177" s="552"/>
      <c r="I177" s="580"/>
      <c r="J177" s="446"/>
      <c r="K177" s="81"/>
      <c r="L177" s="43"/>
      <c r="M177" s="43"/>
      <c r="N177" s="43"/>
      <c r="O177" s="43"/>
    </row>
    <row r="178" spans="1:15" ht="13.5" thickBot="1">
      <c r="A178" s="197" t="s">
        <v>600</v>
      </c>
      <c r="B178" s="483" t="s">
        <v>322</v>
      </c>
      <c r="C178" s="487" t="s">
        <v>601</v>
      </c>
      <c r="D178" s="485"/>
      <c r="E178" s="489"/>
      <c r="F178" s="489"/>
      <c r="G178" s="490"/>
      <c r="H178" s="541"/>
      <c r="I178" s="581"/>
      <c r="J178" s="543"/>
      <c r="K178" s="82"/>
      <c r="L178" s="43"/>
      <c r="M178" s="43"/>
      <c r="N178" s="43"/>
      <c r="O178" s="43"/>
    </row>
    <row r="179" spans="1:15" ht="12.75">
      <c r="A179" s="194" t="s">
        <v>602</v>
      </c>
      <c r="B179" s="492" t="s">
        <v>475</v>
      </c>
      <c r="C179" s="128" t="s">
        <v>476</v>
      </c>
      <c r="D179" s="881"/>
      <c r="E179" s="882"/>
      <c r="F179" s="882"/>
      <c r="G179" s="882"/>
      <c r="H179" s="883"/>
      <c r="I179" s="579"/>
      <c r="J179" s="440"/>
      <c r="K179" s="80"/>
      <c r="L179" s="43"/>
      <c r="M179" s="43"/>
      <c r="O179" s="43"/>
    </row>
    <row r="180" spans="1:15" ht="22.5">
      <c r="A180" s="194" t="s">
        <v>603</v>
      </c>
      <c r="B180" s="78" t="s">
        <v>464</v>
      </c>
      <c r="C180" s="357" t="s">
        <v>3281</v>
      </c>
      <c r="D180" s="358" t="s">
        <v>330</v>
      </c>
      <c r="E180" s="93">
        <v>119.5</v>
      </c>
      <c r="F180" s="614"/>
      <c r="G180" s="452"/>
      <c r="H180" s="453"/>
      <c r="I180" s="579"/>
      <c r="J180" s="440"/>
      <c r="K180" s="80"/>
      <c r="L180" s="43"/>
      <c r="M180" s="43"/>
      <c r="N180" s="43"/>
      <c r="O180" s="43"/>
    </row>
    <row r="181" spans="1:15" ht="22.5">
      <c r="A181" s="194" t="s">
        <v>604</v>
      </c>
      <c r="B181" s="78" t="s">
        <v>465</v>
      </c>
      <c r="C181" s="357" t="s">
        <v>3477</v>
      </c>
      <c r="D181" s="358" t="s">
        <v>3473</v>
      </c>
      <c r="E181" s="93">
        <v>11.95</v>
      </c>
      <c r="F181" s="614"/>
      <c r="G181" s="452"/>
      <c r="H181" s="453"/>
      <c r="I181" s="579"/>
      <c r="J181" s="440"/>
      <c r="K181" s="80"/>
      <c r="L181" s="43"/>
      <c r="M181" s="43"/>
      <c r="N181" s="43"/>
      <c r="O181" s="43"/>
    </row>
    <row r="182" spans="1:15" ht="22.5">
      <c r="A182" s="194" t="s">
        <v>605</v>
      </c>
      <c r="B182" s="78" t="s">
        <v>466</v>
      </c>
      <c r="C182" s="357" t="s">
        <v>3283</v>
      </c>
      <c r="D182" s="358" t="s">
        <v>330</v>
      </c>
      <c r="E182" s="93">
        <v>119.5</v>
      </c>
      <c r="F182" s="614"/>
      <c r="G182" s="452"/>
      <c r="H182" s="453"/>
      <c r="I182" s="579"/>
      <c r="J182" s="440"/>
      <c r="K182" s="80"/>
      <c r="L182" s="43"/>
      <c r="M182" s="43"/>
      <c r="N182" s="43"/>
      <c r="O182" s="43"/>
    </row>
    <row r="183" spans="1:15" ht="12.75">
      <c r="A183" s="194" t="s">
        <v>606</v>
      </c>
      <c r="B183" s="78" t="s">
        <v>468</v>
      </c>
      <c r="C183" s="357" t="s">
        <v>3277</v>
      </c>
      <c r="D183" s="358" t="s">
        <v>62</v>
      </c>
      <c r="E183" s="93">
        <v>13.65</v>
      </c>
      <c r="F183" s="614"/>
      <c r="G183" s="452"/>
      <c r="H183" s="453"/>
      <c r="I183" s="579"/>
      <c r="J183" s="440"/>
      <c r="K183" s="80"/>
      <c r="L183" s="43"/>
      <c r="M183" s="43"/>
      <c r="N183" s="43"/>
      <c r="O183" s="43"/>
    </row>
    <row r="184" spans="1:15" ht="22.5">
      <c r="A184" s="194" t="s">
        <v>607</v>
      </c>
      <c r="B184" s="78" t="s">
        <v>470</v>
      </c>
      <c r="C184" s="357" t="s">
        <v>3471</v>
      </c>
      <c r="D184" s="358" t="s">
        <v>330</v>
      </c>
      <c r="E184" s="93">
        <v>119.5</v>
      </c>
      <c r="F184" s="614"/>
      <c r="G184" s="452"/>
      <c r="H184" s="453"/>
      <c r="I184" s="579"/>
      <c r="J184" s="446"/>
      <c r="K184" s="81"/>
      <c r="L184" s="43"/>
      <c r="M184" s="43"/>
      <c r="N184" s="43"/>
      <c r="O184" s="43"/>
    </row>
    <row r="185" spans="1:15" ht="22.5">
      <c r="A185" s="194" t="s">
        <v>608</v>
      </c>
      <c r="B185" s="78" t="s">
        <v>479</v>
      </c>
      <c r="C185" s="357" t="s">
        <v>3937</v>
      </c>
      <c r="D185" s="358" t="s">
        <v>330</v>
      </c>
      <c r="E185" s="93">
        <v>119.5</v>
      </c>
      <c r="F185" s="614"/>
      <c r="G185" s="452"/>
      <c r="H185" s="453"/>
      <c r="I185" s="579"/>
      <c r="J185" s="440"/>
      <c r="K185" s="80"/>
      <c r="L185" s="43"/>
      <c r="M185" s="43"/>
      <c r="N185" s="43"/>
      <c r="O185" s="43"/>
    </row>
    <row r="186" spans="1:15" ht="22.5">
      <c r="A186" s="194" t="s">
        <v>2836</v>
      </c>
      <c r="B186" s="78" t="s">
        <v>480</v>
      </c>
      <c r="C186" s="357" t="s">
        <v>3470</v>
      </c>
      <c r="D186" s="358" t="s">
        <v>62</v>
      </c>
      <c r="E186" s="93">
        <v>19</v>
      </c>
      <c r="F186" s="614"/>
      <c r="G186" s="452"/>
      <c r="H186" s="453"/>
      <c r="I186" s="580"/>
      <c r="J186" s="446"/>
      <c r="K186" s="81"/>
      <c r="L186" s="43"/>
      <c r="M186" s="43"/>
      <c r="N186" s="43"/>
      <c r="O186" s="43"/>
    </row>
    <row r="187" spans="1:15" ht="12.75">
      <c r="A187" s="194" t="s">
        <v>610</v>
      </c>
      <c r="B187" s="127" t="s">
        <v>462</v>
      </c>
      <c r="C187" s="128" t="s">
        <v>463</v>
      </c>
      <c r="D187" s="878"/>
      <c r="E187" s="879"/>
      <c r="F187" s="879"/>
      <c r="G187" s="879"/>
      <c r="H187" s="880"/>
      <c r="I187" s="579"/>
      <c r="J187" s="440"/>
      <c r="K187" s="80"/>
      <c r="L187" s="43"/>
      <c r="M187" s="43"/>
      <c r="O187" s="43"/>
    </row>
    <row r="188" spans="1:15" ht="22.5">
      <c r="A188" s="194" t="s">
        <v>611</v>
      </c>
      <c r="B188" s="78" t="s">
        <v>509</v>
      </c>
      <c r="C188" s="357" t="s">
        <v>3279</v>
      </c>
      <c r="D188" s="358" t="s">
        <v>330</v>
      </c>
      <c r="E188" s="93">
        <v>123.65</v>
      </c>
      <c r="F188" s="614"/>
      <c r="G188" s="452"/>
      <c r="H188" s="453"/>
      <c r="I188" s="580"/>
      <c r="J188" s="446"/>
      <c r="K188" s="81"/>
      <c r="L188" s="43"/>
      <c r="M188" s="43"/>
      <c r="N188" s="43"/>
      <c r="O188" s="43"/>
    </row>
    <row r="189" spans="1:15" ht="22.5">
      <c r="A189" s="194" t="s">
        <v>612</v>
      </c>
      <c r="B189" s="78" t="s">
        <v>511</v>
      </c>
      <c r="C189" s="357" t="s">
        <v>3284</v>
      </c>
      <c r="D189" s="358" t="s">
        <v>330</v>
      </c>
      <c r="E189" s="93">
        <v>123.65</v>
      </c>
      <c r="F189" s="614"/>
      <c r="G189" s="452"/>
      <c r="H189" s="453"/>
      <c r="I189" s="579"/>
      <c r="J189" s="446"/>
      <c r="K189" s="81"/>
      <c r="L189" s="43"/>
      <c r="M189" s="43"/>
      <c r="N189" s="43"/>
      <c r="O189" s="43"/>
    </row>
    <row r="190" spans="1:15" ht="12.75">
      <c r="A190" s="194" t="s">
        <v>2837</v>
      </c>
      <c r="B190" s="78" t="s">
        <v>513</v>
      </c>
      <c r="C190" s="357" t="s">
        <v>1747</v>
      </c>
      <c r="D190" s="358" t="s">
        <v>330</v>
      </c>
      <c r="E190" s="93">
        <v>123.65</v>
      </c>
      <c r="F190" s="614"/>
      <c r="G190" s="452"/>
      <c r="H190" s="453"/>
      <c r="I190" s="580"/>
      <c r="J190" s="446"/>
      <c r="K190" s="81"/>
      <c r="L190" s="43"/>
      <c r="M190" s="43"/>
      <c r="N190" s="43"/>
      <c r="O190" s="43"/>
    </row>
    <row r="191" spans="1:15" ht="22.5">
      <c r="A191" s="194" t="s">
        <v>2838</v>
      </c>
      <c r="B191" s="78" t="s">
        <v>515</v>
      </c>
      <c r="C191" s="357" t="s">
        <v>1954</v>
      </c>
      <c r="D191" s="358" t="s">
        <v>62</v>
      </c>
      <c r="E191" s="93">
        <v>53.5</v>
      </c>
      <c r="F191" s="614"/>
      <c r="G191" s="452"/>
      <c r="H191" s="453"/>
      <c r="I191" s="580"/>
      <c r="J191" s="446"/>
      <c r="K191" s="81"/>
      <c r="L191" s="43"/>
      <c r="M191" s="43"/>
      <c r="N191" s="43"/>
      <c r="O191" s="43"/>
    </row>
    <row r="192" spans="1:15" ht="12.75">
      <c r="A192" s="194" t="s">
        <v>2839</v>
      </c>
      <c r="B192" s="78" t="s">
        <v>517</v>
      </c>
      <c r="C192" s="357" t="s">
        <v>3427</v>
      </c>
      <c r="D192" s="358" t="s">
        <v>330</v>
      </c>
      <c r="E192" s="93">
        <v>123.65</v>
      </c>
      <c r="F192" s="614"/>
      <c r="G192" s="452"/>
      <c r="H192" s="453"/>
      <c r="I192" s="580"/>
      <c r="J192" s="446"/>
      <c r="K192" s="81"/>
      <c r="L192" s="43"/>
      <c r="M192" s="43"/>
      <c r="N192" s="43"/>
      <c r="O192" s="43"/>
    </row>
    <row r="193" spans="1:15" ht="22.5">
      <c r="A193" s="194" t="s">
        <v>2840</v>
      </c>
      <c r="B193" s="78" t="s">
        <v>609</v>
      </c>
      <c r="C193" s="357" t="s">
        <v>3433</v>
      </c>
      <c r="D193" s="358" t="s">
        <v>330</v>
      </c>
      <c r="E193" s="94">
        <v>123.65</v>
      </c>
      <c r="F193" s="614"/>
      <c r="G193" s="452"/>
      <c r="H193" s="453"/>
      <c r="I193" s="580"/>
      <c r="J193" s="446"/>
      <c r="K193" s="81"/>
      <c r="L193" s="43"/>
      <c r="M193" s="43"/>
      <c r="N193" s="43"/>
      <c r="O193" s="43"/>
    </row>
    <row r="194" spans="1:15" ht="12.75">
      <c r="A194" s="194" t="s">
        <v>2841</v>
      </c>
      <c r="B194" s="127" t="s">
        <v>485</v>
      </c>
      <c r="C194" s="128" t="s">
        <v>486</v>
      </c>
      <c r="D194" s="878"/>
      <c r="E194" s="879"/>
      <c r="F194" s="879"/>
      <c r="G194" s="879"/>
      <c r="H194" s="880"/>
      <c r="I194" s="579"/>
      <c r="J194" s="440"/>
      <c r="K194" s="80"/>
      <c r="L194" s="43"/>
      <c r="M194" s="43"/>
      <c r="O194" s="43"/>
    </row>
    <row r="195" spans="1:15" ht="12.75">
      <c r="A195" s="194" t="s">
        <v>2842</v>
      </c>
      <c r="B195" s="78" t="s">
        <v>488</v>
      </c>
      <c r="C195" s="357" t="s">
        <v>1774</v>
      </c>
      <c r="D195" s="358" t="s">
        <v>62</v>
      </c>
      <c r="E195" s="94">
        <v>13.65</v>
      </c>
      <c r="F195" s="614"/>
      <c r="G195" s="452"/>
      <c r="H195" s="453"/>
      <c r="I195" s="579"/>
      <c r="J195" s="446"/>
      <c r="K195" s="81"/>
      <c r="L195" s="43"/>
      <c r="M195" s="43"/>
      <c r="N195" s="43"/>
      <c r="O195" s="43"/>
    </row>
    <row r="196" spans="1:15" ht="23.25" thickBot="1">
      <c r="A196" s="194" t="s">
        <v>2843</v>
      </c>
      <c r="B196" s="336" t="s">
        <v>521</v>
      </c>
      <c r="C196" s="370" t="s">
        <v>1804</v>
      </c>
      <c r="D196" s="359" t="s">
        <v>62</v>
      </c>
      <c r="E196" s="548">
        <v>38.150000000000006</v>
      </c>
      <c r="F196" s="615"/>
      <c r="G196" s="457"/>
      <c r="H196" s="552"/>
      <c r="I196" s="579"/>
      <c r="J196" s="446"/>
      <c r="K196" s="81"/>
      <c r="L196" s="43"/>
      <c r="M196" s="43"/>
      <c r="N196" s="43"/>
      <c r="O196" s="43"/>
    </row>
    <row r="197" spans="1:15" ht="13.5" thickBot="1">
      <c r="A197" s="197" t="s">
        <v>613</v>
      </c>
      <c r="B197" s="483" t="s">
        <v>322</v>
      </c>
      <c r="C197" s="487" t="s">
        <v>614</v>
      </c>
      <c r="D197" s="485"/>
      <c r="E197" s="489"/>
      <c r="F197" s="489"/>
      <c r="G197" s="490"/>
      <c r="H197" s="541"/>
      <c r="I197" s="581"/>
      <c r="J197" s="543"/>
      <c r="K197" s="82"/>
      <c r="L197" s="43"/>
      <c r="M197" s="43"/>
      <c r="N197" s="43"/>
      <c r="O197" s="43"/>
    </row>
    <row r="198" spans="1:15" ht="12.75">
      <c r="A198" s="194" t="s">
        <v>615</v>
      </c>
      <c r="B198" s="492" t="s">
        <v>475</v>
      </c>
      <c r="C198" s="128" t="s">
        <v>476</v>
      </c>
      <c r="D198" s="881"/>
      <c r="E198" s="882"/>
      <c r="F198" s="882"/>
      <c r="G198" s="882"/>
      <c r="H198" s="883"/>
      <c r="I198" s="579"/>
      <c r="J198" s="440"/>
      <c r="K198" s="80"/>
      <c r="L198" s="43"/>
      <c r="M198" s="43"/>
      <c r="O198" s="43"/>
    </row>
    <row r="199" spans="1:15" ht="12.75">
      <c r="A199" s="194" t="s">
        <v>616</v>
      </c>
      <c r="B199" s="78" t="s">
        <v>464</v>
      </c>
      <c r="C199" s="357" t="s">
        <v>3935</v>
      </c>
      <c r="D199" s="358" t="s">
        <v>330</v>
      </c>
      <c r="E199" s="93">
        <v>32</v>
      </c>
      <c r="F199" s="614"/>
      <c r="G199" s="452"/>
      <c r="H199" s="453"/>
      <c r="I199" s="579"/>
      <c r="J199" s="440"/>
      <c r="K199" s="80"/>
      <c r="L199" s="43"/>
      <c r="M199" s="43"/>
      <c r="N199" s="43"/>
      <c r="O199" s="43"/>
    </row>
    <row r="200" spans="1:15" ht="12.75">
      <c r="A200" s="194" t="s">
        <v>617</v>
      </c>
      <c r="B200" s="78" t="s">
        <v>465</v>
      </c>
      <c r="C200" s="357" t="s">
        <v>3277</v>
      </c>
      <c r="D200" s="358" t="s">
        <v>62</v>
      </c>
      <c r="E200" s="93">
        <v>12</v>
      </c>
      <c r="F200" s="614"/>
      <c r="G200" s="452"/>
      <c r="H200" s="453"/>
      <c r="I200" s="579"/>
      <c r="J200" s="440"/>
      <c r="K200" s="80"/>
      <c r="L200" s="43"/>
      <c r="M200" s="43"/>
      <c r="N200" s="43"/>
      <c r="O200" s="43"/>
    </row>
    <row r="201" spans="1:15" ht="22.5">
      <c r="A201" s="194" t="s">
        <v>2844</v>
      </c>
      <c r="B201" s="78" t="s">
        <v>466</v>
      </c>
      <c r="C201" s="357" t="s">
        <v>3303</v>
      </c>
      <c r="D201" s="358" t="s">
        <v>330</v>
      </c>
      <c r="E201" s="93">
        <v>32</v>
      </c>
      <c r="F201" s="614"/>
      <c r="G201" s="452"/>
      <c r="H201" s="453"/>
      <c r="I201" s="579"/>
      <c r="J201" s="440"/>
      <c r="K201" s="80"/>
      <c r="L201" s="43"/>
      <c r="M201" s="43"/>
      <c r="N201" s="43"/>
      <c r="O201" s="43"/>
    </row>
    <row r="202" spans="1:15" ht="12.75">
      <c r="A202" s="194" t="s">
        <v>2845</v>
      </c>
      <c r="B202" s="78" t="s">
        <v>468</v>
      </c>
      <c r="C202" s="357" t="s">
        <v>1745</v>
      </c>
      <c r="D202" s="358" t="s">
        <v>330</v>
      </c>
      <c r="E202" s="93">
        <v>32</v>
      </c>
      <c r="F202" s="614"/>
      <c r="G202" s="452"/>
      <c r="H202" s="453"/>
      <c r="I202" s="579"/>
      <c r="J202" s="440"/>
      <c r="K202" s="80"/>
      <c r="L202" s="43"/>
      <c r="M202" s="43"/>
      <c r="N202" s="43"/>
      <c r="O202" s="43"/>
    </row>
    <row r="203" spans="1:15" ht="22.5">
      <c r="A203" s="194" t="s">
        <v>2846</v>
      </c>
      <c r="B203" s="78" t="s">
        <v>479</v>
      </c>
      <c r="C203" s="357" t="s">
        <v>3471</v>
      </c>
      <c r="D203" s="358" t="s">
        <v>330</v>
      </c>
      <c r="E203" s="93">
        <v>32</v>
      </c>
      <c r="F203" s="614"/>
      <c r="G203" s="452"/>
      <c r="H203" s="453"/>
      <c r="I203" s="579"/>
      <c r="J203" s="446"/>
      <c r="K203" s="81"/>
      <c r="L203" s="43"/>
      <c r="M203" s="43"/>
      <c r="N203" s="43"/>
      <c r="O203" s="43"/>
    </row>
    <row r="204" spans="1:15" ht="22.5">
      <c r="A204" s="194" t="s">
        <v>2847</v>
      </c>
      <c r="B204" s="78" t="s">
        <v>480</v>
      </c>
      <c r="C204" s="357" t="s">
        <v>3937</v>
      </c>
      <c r="D204" s="358" t="s">
        <v>330</v>
      </c>
      <c r="E204" s="93">
        <v>32</v>
      </c>
      <c r="F204" s="614"/>
      <c r="G204" s="452"/>
      <c r="H204" s="453"/>
      <c r="I204" s="579"/>
      <c r="J204" s="440"/>
      <c r="K204" s="80"/>
      <c r="L204" s="43"/>
      <c r="M204" s="43"/>
      <c r="N204" s="43"/>
      <c r="O204" s="43"/>
    </row>
    <row r="205" spans="1:15" ht="22.5">
      <c r="A205" s="194" t="s">
        <v>2848</v>
      </c>
      <c r="B205" s="78" t="s">
        <v>482</v>
      </c>
      <c r="C205" s="357" t="s">
        <v>3470</v>
      </c>
      <c r="D205" s="358" t="s">
        <v>62</v>
      </c>
      <c r="E205" s="94">
        <v>2.2999999999999998</v>
      </c>
      <c r="F205" s="614"/>
      <c r="G205" s="452"/>
      <c r="H205" s="453"/>
      <c r="I205" s="580"/>
      <c r="J205" s="446"/>
      <c r="K205" s="81"/>
      <c r="L205" s="43"/>
      <c r="M205" s="43"/>
      <c r="N205" s="43"/>
      <c r="O205" s="43"/>
    </row>
    <row r="206" spans="1:15" ht="12.75">
      <c r="A206" s="194" t="s">
        <v>618</v>
      </c>
      <c r="B206" s="127" t="s">
        <v>462</v>
      </c>
      <c r="C206" s="128" t="s">
        <v>463</v>
      </c>
      <c r="D206" s="878"/>
      <c r="E206" s="879"/>
      <c r="F206" s="879"/>
      <c r="G206" s="879"/>
      <c r="H206" s="880"/>
      <c r="I206" s="579"/>
      <c r="J206" s="440"/>
      <c r="K206" s="80"/>
      <c r="L206" s="43"/>
      <c r="M206" s="43"/>
      <c r="O206" s="43"/>
    </row>
    <row r="207" spans="1:15" ht="12.75">
      <c r="A207" s="194" t="s">
        <v>619</v>
      </c>
      <c r="B207" s="78" t="s">
        <v>509</v>
      </c>
      <c r="C207" s="357" t="s">
        <v>3427</v>
      </c>
      <c r="D207" s="358" t="s">
        <v>330</v>
      </c>
      <c r="E207" s="93">
        <v>17.149999999999999</v>
      </c>
      <c r="F207" s="614"/>
      <c r="G207" s="452"/>
      <c r="H207" s="453"/>
      <c r="I207" s="580"/>
      <c r="J207" s="446"/>
      <c r="K207" s="81"/>
      <c r="L207" s="43"/>
      <c r="M207" s="43"/>
      <c r="N207" s="43"/>
      <c r="O207" s="43"/>
    </row>
    <row r="208" spans="1:15" ht="22.5">
      <c r="A208" s="194" t="s">
        <v>620</v>
      </c>
      <c r="B208" s="78" t="s">
        <v>511</v>
      </c>
      <c r="C208" s="357" t="s">
        <v>3433</v>
      </c>
      <c r="D208" s="358" t="s">
        <v>330</v>
      </c>
      <c r="E208" s="93">
        <v>17.149999999999999</v>
      </c>
      <c r="F208" s="614"/>
      <c r="G208" s="452"/>
      <c r="H208" s="453"/>
      <c r="I208" s="580"/>
      <c r="J208" s="446"/>
      <c r="K208" s="81"/>
      <c r="L208" s="43"/>
      <c r="M208" s="43"/>
      <c r="N208" s="43"/>
      <c r="O208" s="43"/>
    </row>
    <row r="209" spans="1:15" ht="12.75">
      <c r="A209" s="194" t="s">
        <v>2849</v>
      </c>
      <c r="B209" s="127" t="s">
        <v>485</v>
      </c>
      <c r="C209" s="128" t="s">
        <v>486</v>
      </c>
      <c r="D209" s="878"/>
      <c r="E209" s="879"/>
      <c r="F209" s="879"/>
      <c r="G209" s="879"/>
      <c r="H209" s="880"/>
      <c r="I209" s="579"/>
      <c r="J209" s="440"/>
      <c r="K209" s="80"/>
      <c r="L209" s="43"/>
      <c r="M209" s="43"/>
      <c r="O209" s="43"/>
    </row>
    <row r="210" spans="1:15" ht="12.75">
      <c r="A210" s="194" t="s">
        <v>2850</v>
      </c>
      <c r="B210" s="78" t="s">
        <v>488</v>
      </c>
      <c r="C210" s="357" t="s">
        <v>1774</v>
      </c>
      <c r="D210" s="358" t="s">
        <v>62</v>
      </c>
      <c r="E210" s="94">
        <v>12</v>
      </c>
      <c r="F210" s="614"/>
      <c r="G210" s="452"/>
      <c r="H210" s="453"/>
      <c r="I210" s="579"/>
      <c r="J210" s="446"/>
      <c r="K210" s="81"/>
      <c r="L210" s="43"/>
      <c r="M210" s="43"/>
      <c r="N210" s="43"/>
      <c r="O210" s="43"/>
    </row>
    <row r="211" spans="1:15" ht="22.5">
      <c r="A211" s="194" t="s">
        <v>2851</v>
      </c>
      <c r="B211" s="78" t="s">
        <v>521</v>
      </c>
      <c r="C211" s="357" t="s">
        <v>1804</v>
      </c>
      <c r="D211" s="358" t="s">
        <v>62</v>
      </c>
      <c r="E211" s="93">
        <v>4.3</v>
      </c>
      <c r="F211" s="614"/>
      <c r="G211" s="452"/>
      <c r="H211" s="453"/>
      <c r="I211" s="579"/>
      <c r="J211" s="440"/>
      <c r="K211" s="80"/>
      <c r="L211" s="43"/>
      <c r="M211" s="43"/>
      <c r="N211" s="43"/>
      <c r="O211" s="43"/>
    </row>
    <row r="212" spans="1:15" ht="23.25" thickBot="1">
      <c r="A212" s="194" t="s">
        <v>2852</v>
      </c>
      <c r="B212" s="336" t="s">
        <v>524</v>
      </c>
      <c r="C212" s="370" t="s">
        <v>1806</v>
      </c>
      <c r="D212" s="359" t="s">
        <v>62</v>
      </c>
      <c r="E212" s="93">
        <v>10.1</v>
      </c>
      <c r="F212" s="615"/>
      <c r="G212" s="457"/>
      <c r="H212" s="552"/>
      <c r="I212" s="579"/>
      <c r="J212" s="440"/>
      <c r="K212" s="80"/>
      <c r="L212" s="43"/>
      <c r="M212" s="43"/>
      <c r="N212" s="43"/>
      <c r="O212" s="43"/>
    </row>
    <row r="213" spans="1:15" ht="13.5" thickBot="1">
      <c r="A213" s="197" t="s">
        <v>621</v>
      </c>
      <c r="B213" s="483" t="s">
        <v>322</v>
      </c>
      <c r="C213" s="487" t="s">
        <v>622</v>
      </c>
      <c r="D213" s="485"/>
      <c r="E213" s="489"/>
      <c r="F213" s="489"/>
      <c r="G213" s="490"/>
      <c r="H213" s="541"/>
      <c r="I213" s="581"/>
      <c r="J213" s="543"/>
      <c r="K213" s="82"/>
      <c r="L213" s="43"/>
      <c r="M213" s="43"/>
      <c r="N213" s="43"/>
      <c r="O213" s="43"/>
    </row>
    <row r="214" spans="1:15" ht="12.75">
      <c r="A214" s="194" t="s">
        <v>623</v>
      </c>
      <c r="B214" s="492" t="s">
        <v>475</v>
      </c>
      <c r="C214" s="128" t="s">
        <v>476</v>
      </c>
      <c r="D214" s="881"/>
      <c r="E214" s="882"/>
      <c r="F214" s="882"/>
      <c r="G214" s="882"/>
      <c r="H214" s="883"/>
      <c r="I214" s="579"/>
      <c r="J214" s="440"/>
      <c r="K214" s="80"/>
      <c r="L214" s="43"/>
      <c r="M214" s="43"/>
      <c r="O214" s="43"/>
    </row>
    <row r="215" spans="1:15" ht="22.5">
      <c r="A215" s="194" t="s">
        <v>624</v>
      </c>
      <c r="B215" s="78" t="s">
        <v>464</v>
      </c>
      <c r="C215" s="357" t="s">
        <v>3281</v>
      </c>
      <c r="D215" s="358" t="s">
        <v>330</v>
      </c>
      <c r="E215" s="93">
        <v>243</v>
      </c>
      <c r="F215" s="614"/>
      <c r="G215" s="452"/>
      <c r="H215" s="453"/>
      <c r="I215" s="579"/>
      <c r="J215" s="440"/>
      <c r="K215" s="80"/>
      <c r="L215" s="43"/>
      <c r="M215" s="43"/>
      <c r="N215" s="43"/>
      <c r="O215" s="43"/>
    </row>
    <row r="216" spans="1:15" ht="22.5">
      <c r="A216" s="194" t="s">
        <v>625</v>
      </c>
      <c r="B216" s="78" t="s">
        <v>465</v>
      </c>
      <c r="C216" s="357" t="s">
        <v>3477</v>
      </c>
      <c r="D216" s="358" t="s">
        <v>3473</v>
      </c>
      <c r="E216" s="94">
        <v>36.449999999999996</v>
      </c>
      <c r="F216" s="614"/>
      <c r="G216" s="452"/>
      <c r="H216" s="453"/>
      <c r="I216" s="579"/>
      <c r="J216" s="440"/>
      <c r="K216" s="80"/>
      <c r="L216" s="43"/>
      <c r="M216" s="43"/>
      <c r="N216" s="43"/>
      <c r="O216" s="43"/>
    </row>
    <row r="217" spans="1:15" ht="22.5">
      <c r="A217" s="194" t="s">
        <v>626</v>
      </c>
      <c r="B217" s="78" t="s">
        <v>466</v>
      </c>
      <c r="C217" s="357" t="s">
        <v>3283</v>
      </c>
      <c r="D217" s="358" t="s">
        <v>330</v>
      </c>
      <c r="E217" s="94">
        <v>243</v>
      </c>
      <c r="F217" s="614"/>
      <c r="G217" s="452"/>
      <c r="H217" s="453"/>
      <c r="I217" s="579"/>
      <c r="J217" s="440"/>
      <c r="K217" s="80"/>
      <c r="L217" s="43"/>
      <c r="M217" s="43"/>
      <c r="N217" s="43"/>
      <c r="O217" s="43"/>
    </row>
    <row r="218" spans="1:15" ht="12.75">
      <c r="A218" s="194" t="s">
        <v>627</v>
      </c>
      <c r="B218" s="78" t="s">
        <v>468</v>
      </c>
      <c r="C218" s="357" t="s">
        <v>3277</v>
      </c>
      <c r="D218" s="358" t="s">
        <v>62</v>
      </c>
      <c r="E218" s="94">
        <v>84.16</v>
      </c>
      <c r="F218" s="614"/>
      <c r="G218" s="452"/>
      <c r="H218" s="453"/>
      <c r="I218" s="579"/>
      <c r="J218" s="440"/>
      <c r="K218" s="80"/>
      <c r="L218" s="43"/>
      <c r="M218" s="43"/>
      <c r="N218" s="43"/>
      <c r="O218" s="43"/>
    </row>
    <row r="219" spans="1:15" ht="22.5">
      <c r="A219" s="194" t="s">
        <v>628</v>
      </c>
      <c r="B219" s="78" t="s">
        <v>470</v>
      </c>
      <c r="C219" s="357" t="s">
        <v>3471</v>
      </c>
      <c r="D219" s="358" t="s">
        <v>330</v>
      </c>
      <c r="E219" s="94">
        <v>243</v>
      </c>
      <c r="F219" s="614"/>
      <c r="G219" s="452"/>
      <c r="H219" s="453"/>
      <c r="I219" s="579"/>
      <c r="J219" s="446"/>
      <c r="K219" s="81"/>
      <c r="L219" s="43"/>
      <c r="M219" s="43"/>
      <c r="N219" s="43"/>
      <c r="O219" s="43"/>
    </row>
    <row r="220" spans="1:15" ht="22.5">
      <c r="A220" s="194" t="s">
        <v>629</v>
      </c>
      <c r="B220" s="78" t="s">
        <v>479</v>
      </c>
      <c r="C220" s="357" t="s">
        <v>3937</v>
      </c>
      <c r="D220" s="358" t="s">
        <v>330</v>
      </c>
      <c r="E220" s="94">
        <v>243</v>
      </c>
      <c r="F220" s="614"/>
      <c r="G220" s="452"/>
      <c r="H220" s="453"/>
      <c r="I220" s="579"/>
      <c r="J220" s="440"/>
      <c r="K220" s="80"/>
      <c r="L220" s="43"/>
      <c r="M220" s="43"/>
      <c r="N220" s="43"/>
      <c r="O220" s="43"/>
    </row>
    <row r="221" spans="1:15" ht="22.5">
      <c r="A221" s="194" t="s">
        <v>2853</v>
      </c>
      <c r="B221" s="78" t="s">
        <v>480</v>
      </c>
      <c r="C221" s="357" t="s">
        <v>3470</v>
      </c>
      <c r="D221" s="358" t="s">
        <v>62</v>
      </c>
      <c r="E221" s="94">
        <v>35.9</v>
      </c>
      <c r="F221" s="614"/>
      <c r="G221" s="452"/>
      <c r="H221" s="453"/>
      <c r="I221" s="580"/>
      <c r="J221" s="446"/>
      <c r="K221" s="81"/>
      <c r="L221" s="43"/>
      <c r="M221" s="43"/>
      <c r="N221" s="43"/>
      <c r="O221" s="43"/>
    </row>
    <row r="222" spans="1:15" ht="12.75">
      <c r="A222" s="194" t="s">
        <v>630</v>
      </c>
      <c r="B222" s="127" t="s">
        <v>462</v>
      </c>
      <c r="C222" s="128" t="s">
        <v>463</v>
      </c>
      <c r="D222" s="878"/>
      <c r="E222" s="879"/>
      <c r="F222" s="879"/>
      <c r="G222" s="879"/>
      <c r="H222" s="880"/>
      <c r="I222" s="579"/>
      <c r="J222" s="440"/>
      <c r="K222" s="80"/>
      <c r="L222" s="43"/>
      <c r="M222" s="43"/>
      <c r="O222" s="43"/>
    </row>
    <row r="223" spans="1:15" ht="22.5">
      <c r="A223" s="194" t="s">
        <v>631</v>
      </c>
      <c r="B223" s="78" t="s">
        <v>509</v>
      </c>
      <c r="C223" s="357" t="s">
        <v>3279</v>
      </c>
      <c r="D223" s="358" t="s">
        <v>330</v>
      </c>
      <c r="E223" s="93">
        <v>256.48</v>
      </c>
      <c r="F223" s="614"/>
      <c r="G223" s="452"/>
      <c r="H223" s="453"/>
      <c r="I223" s="580"/>
      <c r="J223" s="446"/>
      <c r="K223" s="81"/>
      <c r="L223" s="43"/>
      <c r="M223" s="43"/>
      <c r="N223" s="43"/>
      <c r="O223" s="43"/>
    </row>
    <row r="224" spans="1:15" ht="22.5">
      <c r="A224" s="194" t="s">
        <v>632</v>
      </c>
      <c r="B224" s="78" t="s">
        <v>511</v>
      </c>
      <c r="C224" s="357" t="s">
        <v>3284</v>
      </c>
      <c r="D224" s="358" t="s">
        <v>330</v>
      </c>
      <c r="E224" s="93">
        <v>256.48</v>
      </c>
      <c r="F224" s="614"/>
      <c r="G224" s="452"/>
      <c r="H224" s="453"/>
      <c r="I224" s="579"/>
      <c r="J224" s="446"/>
      <c r="K224" s="81"/>
      <c r="L224" s="43"/>
      <c r="M224" s="43"/>
      <c r="N224" s="43"/>
      <c r="O224" s="43"/>
    </row>
    <row r="225" spans="1:15" ht="12.75">
      <c r="A225" s="194" t="s">
        <v>2854</v>
      </c>
      <c r="B225" s="78" t="s">
        <v>513</v>
      </c>
      <c r="C225" s="357" t="s">
        <v>1747</v>
      </c>
      <c r="D225" s="358" t="s">
        <v>330</v>
      </c>
      <c r="E225" s="93">
        <v>256.48</v>
      </c>
      <c r="F225" s="614"/>
      <c r="G225" s="452"/>
      <c r="H225" s="453"/>
      <c r="I225" s="580"/>
      <c r="J225" s="446"/>
      <c r="K225" s="81"/>
      <c r="L225" s="43"/>
      <c r="M225" s="43"/>
      <c r="N225" s="43"/>
      <c r="O225" s="43"/>
    </row>
    <row r="226" spans="1:15" ht="22.5">
      <c r="A226" s="194" t="s">
        <v>2855</v>
      </c>
      <c r="B226" s="78" t="s">
        <v>515</v>
      </c>
      <c r="C226" s="357" t="s">
        <v>1954</v>
      </c>
      <c r="D226" s="358" t="s">
        <v>62</v>
      </c>
      <c r="E226" s="93">
        <v>131.62</v>
      </c>
      <c r="F226" s="614"/>
      <c r="G226" s="452"/>
      <c r="H226" s="453"/>
      <c r="I226" s="580"/>
      <c r="J226" s="446"/>
      <c r="K226" s="81"/>
      <c r="L226" s="43"/>
      <c r="M226" s="43"/>
      <c r="N226" s="43"/>
      <c r="O226" s="43"/>
    </row>
    <row r="227" spans="1:15" ht="12.75">
      <c r="A227" s="194" t="s">
        <v>2856</v>
      </c>
      <c r="B227" s="78" t="s">
        <v>517</v>
      </c>
      <c r="C227" s="357" t="s">
        <v>3427</v>
      </c>
      <c r="D227" s="358" t="s">
        <v>330</v>
      </c>
      <c r="E227" s="93">
        <v>381.79</v>
      </c>
      <c r="F227" s="614"/>
      <c r="G227" s="452"/>
      <c r="H227" s="453"/>
      <c r="I227" s="580"/>
      <c r="J227" s="446"/>
      <c r="K227" s="81"/>
      <c r="L227" s="43"/>
      <c r="M227" s="43"/>
      <c r="N227" s="43"/>
      <c r="O227" s="43"/>
    </row>
    <row r="228" spans="1:15" ht="22.5">
      <c r="A228" s="194" t="s">
        <v>2857</v>
      </c>
      <c r="B228" s="78" t="s">
        <v>609</v>
      </c>
      <c r="C228" s="357" t="s">
        <v>3433</v>
      </c>
      <c r="D228" s="358" t="s">
        <v>330</v>
      </c>
      <c r="E228" s="93">
        <v>381.79</v>
      </c>
      <c r="F228" s="614"/>
      <c r="G228" s="452"/>
      <c r="H228" s="453"/>
      <c r="I228" s="580"/>
      <c r="J228" s="446"/>
      <c r="K228" s="81"/>
      <c r="L228" s="43"/>
      <c r="M228" s="43"/>
      <c r="N228" s="43"/>
      <c r="O228" s="43"/>
    </row>
    <row r="229" spans="1:15" ht="12.75">
      <c r="A229" s="194" t="s">
        <v>2858</v>
      </c>
      <c r="B229" s="127" t="s">
        <v>485</v>
      </c>
      <c r="C229" s="128" t="s">
        <v>486</v>
      </c>
      <c r="D229" s="878"/>
      <c r="E229" s="879"/>
      <c r="F229" s="879"/>
      <c r="G229" s="879"/>
      <c r="H229" s="880"/>
      <c r="I229" s="579"/>
      <c r="J229" s="440"/>
      <c r="K229" s="80"/>
      <c r="L229" s="43"/>
      <c r="M229" s="43"/>
      <c r="O229" s="43"/>
    </row>
    <row r="230" spans="1:15" ht="12.75">
      <c r="A230" s="194" t="s">
        <v>2859</v>
      </c>
      <c r="B230" s="78" t="s">
        <v>488</v>
      </c>
      <c r="C230" s="357" t="s">
        <v>1774</v>
      </c>
      <c r="D230" s="358" t="s">
        <v>62</v>
      </c>
      <c r="E230" s="94">
        <v>10.46</v>
      </c>
      <c r="F230" s="614"/>
      <c r="G230" s="452"/>
      <c r="H230" s="453"/>
      <c r="I230" s="579"/>
      <c r="J230" s="446"/>
      <c r="K230" s="81"/>
      <c r="L230" s="43"/>
      <c r="M230" s="43"/>
      <c r="N230" s="43"/>
      <c r="O230" s="43"/>
    </row>
    <row r="231" spans="1:15" ht="23.25" thickBot="1">
      <c r="A231" s="194" t="s">
        <v>2860</v>
      </c>
      <c r="B231" s="336" t="s">
        <v>521</v>
      </c>
      <c r="C231" s="370" t="s">
        <v>1804</v>
      </c>
      <c r="D231" s="359" t="s">
        <v>62</v>
      </c>
      <c r="E231" s="99">
        <v>73.7</v>
      </c>
      <c r="F231" s="615"/>
      <c r="G231" s="457"/>
      <c r="H231" s="552"/>
      <c r="I231" s="579"/>
      <c r="J231" s="440"/>
      <c r="K231" s="80"/>
      <c r="L231" s="43"/>
      <c r="M231" s="43"/>
      <c r="N231" s="43"/>
      <c r="O231" s="43"/>
    </row>
    <row r="232" spans="1:15" ht="13.5" thickBot="1">
      <c r="A232" s="197" t="s">
        <v>633</v>
      </c>
      <c r="B232" s="483" t="s">
        <v>322</v>
      </c>
      <c r="C232" s="487" t="s">
        <v>634</v>
      </c>
      <c r="D232" s="485"/>
      <c r="E232" s="489"/>
      <c r="F232" s="489"/>
      <c r="G232" s="490"/>
      <c r="H232" s="541"/>
      <c r="I232" s="581"/>
      <c r="J232" s="543"/>
      <c r="K232" s="82"/>
      <c r="L232" s="43"/>
      <c r="M232" s="43"/>
      <c r="N232" s="43"/>
      <c r="O232" s="43"/>
    </row>
    <row r="233" spans="1:15" ht="12.75">
      <c r="A233" s="194" t="s">
        <v>635</v>
      </c>
      <c r="B233" s="492" t="s">
        <v>475</v>
      </c>
      <c r="C233" s="128" t="s">
        <v>476</v>
      </c>
      <c r="D233" s="881"/>
      <c r="E233" s="882"/>
      <c r="F233" s="882"/>
      <c r="G233" s="882"/>
      <c r="H233" s="883"/>
      <c r="I233" s="579"/>
      <c r="J233" s="440"/>
      <c r="K233" s="80"/>
      <c r="L233" s="43"/>
      <c r="M233" s="43"/>
      <c r="O233" s="43"/>
    </row>
    <row r="234" spans="1:15" ht="22.5">
      <c r="A234" s="194" t="s">
        <v>636</v>
      </c>
      <c r="B234" s="78" t="s">
        <v>464</v>
      </c>
      <c r="C234" s="357" t="s">
        <v>3281</v>
      </c>
      <c r="D234" s="358" t="s">
        <v>330</v>
      </c>
      <c r="E234" s="93">
        <v>202.5</v>
      </c>
      <c r="F234" s="614"/>
      <c r="G234" s="452"/>
      <c r="H234" s="453"/>
      <c r="I234" s="579"/>
      <c r="J234" s="440"/>
      <c r="K234" s="80"/>
      <c r="L234" s="43"/>
      <c r="M234" s="43"/>
      <c r="N234" s="43"/>
      <c r="O234" s="43"/>
    </row>
    <row r="235" spans="1:15" ht="22.5">
      <c r="A235" s="194" t="s">
        <v>637</v>
      </c>
      <c r="B235" s="78" t="s">
        <v>465</v>
      </c>
      <c r="C235" s="357" t="s">
        <v>3477</v>
      </c>
      <c r="D235" s="358" t="s">
        <v>3473</v>
      </c>
      <c r="E235" s="93">
        <v>30.375</v>
      </c>
      <c r="F235" s="614"/>
      <c r="G235" s="452"/>
      <c r="H235" s="453"/>
      <c r="I235" s="579"/>
      <c r="J235" s="446"/>
      <c r="K235" s="81"/>
      <c r="L235" s="43"/>
      <c r="M235" s="43"/>
      <c r="N235" s="43"/>
      <c r="O235" s="43"/>
    </row>
    <row r="236" spans="1:15" ht="12.75">
      <c r="A236" s="194" t="s">
        <v>638</v>
      </c>
      <c r="B236" s="78" t="s">
        <v>466</v>
      </c>
      <c r="C236" s="357" t="s">
        <v>3277</v>
      </c>
      <c r="D236" s="358" t="s">
        <v>62</v>
      </c>
      <c r="E236" s="93">
        <v>42.8</v>
      </c>
      <c r="F236" s="614"/>
      <c r="G236" s="452"/>
      <c r="H236" s="453"/>
      <c r="I236" s="579"/>
      <c r="J236" s="446"/>
      <c r="K236" s="81"/>
      <c r="L236" s="43"/>
      <c r="M236" s="43"/>
      <c r="N236" s="43"/>
      <c r="O236" s="43"/>
    </row>
    <row r="237" spans="1:15" ht="22.5">
      <c r="A237" s="194" t="s">
        <v>639</v>
      </c>
      <c r="B237" s="78" t="s">
        <v>468</v>
      </c>
      <c r="C237" s="357" t="s">
        <v>3301</v>
      </c>
      <c r="D237" s="358" t="s">
        <v>57</v>
      </c>
      <c r="E237" s="93">
        <v>5</v>
      </c>
      <c r="F237" s="614"/>
      <c r="G237" s="452"/>
      <c r="H237" s="453"/>
      <c r="I237" s="579"/>
      <c r="J237" s="446"/>
      <c r="K237" s="81"/>
      <c r="L237" s="43"/>
      <c r="M237" s="43"/>
      <c r="N237" s="43"/>
      <c r="O237" s="43"/>
    </row>
    <row r="238" spans="1:15" ht="22.5">
      <c r="A238" s="194" t="s">
        <v>640</v>
      </c>
      <c r="B238" s="78" t="s">
        <v>470</v>
      </c>
      <c r="C238" s="357" t="s">
        <v>3304</v>
      </c>
      <c r="D238" s="358" t="s">
        <v>330</v>
      </c>
      <c r="E238" s="93">
        <v>202.5</v>
      </c>
      <c r="F238" s="614"/>
      <c r="G238" s="452"/>
      <c r="H238" s="453"/>
      <c r="I238" s="579"/>
      <c r="J238" s="446"/>
      <c r="K238" s="81"/>
      <c r="L238" s="43"/>
      <c r="M238" s="43"/>
      <c r="N238" s="43"/>
      <c r="O238" s="43"/>
    </row>
    <row r="239" spans="1:15" ht="22.5">
      <c r="A239" s="194" t="s">
        <v>641</v>
      </c>
      <c r="B239" s="78" t="s">
        <v>479</v>
      </c>
      <c r="C239" s="357" t="s">
        <v>3471</v>
      </c>
      <c r="D239" s="358" t="s">
        <v>330</v>
      </c>
      <c r="E239" s="93">
        <v>202.5</v>
      </c>
      <c r="F239" s="614"/>
      <c r="G239" s="452"/>
      <c r="H239" s="453"/>
      <c r="I239" s="579"/>
      <c r="J239" s="446"/>
      <c r="K239" s="81"/>
      <c r="L239" s="43"/>
      <c r="M239" s="43"/>
      <c r="N239" s="43"/>
      <c r="O239" s="43"/>
    </row>
    <row r="240" spans="1:15" ht="22.5">
      <c r="A240" s="194" t="s">
        <v>2861</v>
      </c>
      <c r="B240" s="78" t="s">
        <v>480</v>
      </c>
      <c r="C240" s="357" t="s">
        <v>3937</v>
      </c>
      <c r="D240" s="358" t="s">
        <v>330</v>
      </c>
      <c r="E240" s="93">
        <v>202.5</v>
      </c>
      <c r="F240" s="614"/>
      <c r="G240" s="452"/>
      <c r="H240" s="453"/>
      <c r="I240" s="579"/>
      <c r="J240" s="440"/>
      <c r="K240" s="80"/>
      <c r="L240" s="43"/>
      <c r="M240" s="43"/>
      <c r="N240" s="43"/>
      <c r="O240" s="43"/>
    </row>
    <row r="241" spans="1:15" ht="22.5">
      <c r="A241" s="194" t="s">
        <v>2862</v>
      </c>
      <c r="B241" s="78" t="s">
        <v>482</v>
      </c>
      <c r="C241" s="357" t="s">
        <v>3470</v>
      </c>
      <c r="D241" s="358" t="s">
        <v>62</v>
      </c>
      <c r="E241" s="93">
        <v>21.2</v>
      </c>
      <c r="F241" s="614"/>
      <c r="G241" s="452"/>
      <c r="H241" s="453"/>
      <c r="I241" s="580"/>
      <c r="J241" s="446"/>
      <c r="K241" s="81"/>
      <c r="L241" s="43"/>
      <c r="M241" s="43"/>
      <c r="N241" s="43"/>
      <c r="O241" s="43"/>
    </row>
    <row r="242" spans="1:15" ht="12.75">
      <c r="A242" s="194" t="s">
        <v>642</v>
      </c>
      <c r="B242" s="127" t="s">
        <v>462</v>
      </c>
      <c r="C242" s="128" t="s">
        <v>463</v>
      </c>
      <c r="D242" s="878"/>
      <c r="E242" s="879"/>
      <c r="F242" s="879"/>
      <c r="G242" s="879"/>
      <c r="H242" s="880"/>
      <c r="I242" s="579"/>
      <c r="J242" s="440"/>
      <c r="K242" s="80"/>
      <c r="L242" s="43"/>
      <c r="M242" s="43"/>
      <c r="O242" s="43"/>
    </row>
    <row r="243" spans="1:15" ht="22.5">
      <c r="A243" s="194" t="s">
        <v>643</v>
      </c>
      <c r="B243" s="78" t="s">
        <v>509</v>
      </c>
      <c r="C243" s="357" t="s">
        <v>3279</v>
      </c>
      <c r="D243" s="358" t="s">
        <v>330</v>
      </c>
      <c r="E243" s="93">
        <v>125.81</v>
      </c>
      <c r="F243" s="614"/>
      <c r="G243" s="452"/>
      <c r="H243" s="453"/>
      <c r="I243" s="580"/>
      <c r="J243" s="446"/>
      <c r="K243" s="81"/>
      <c r="L243" s="43"/>
      <c r="M243" s="43"/>
      <c r="N243" s="43"/>
      <c r="O243" s="43"/>
    </row>
    <row r="244" spans="1:15" ht="22.5">
      <c r="A244" s="194" t="s">
        <v>2863</v>
      </c>
      <c r="B244" s="78" t="s">
        <v>511</v>
      </c>
      <c r="C244" s="357" t="s">
        <v>3284</v>
      </c>
      <c r="D244" s="358" t="s">
        <v>330</v>
      </c>
      <c r="E244" s="93">
        <v>125.81</v>
      </c>
      <c r="F244" s="614"/>
      <c r="G244" s="452"/>
      <c r="H244" s="453"/>
      <c r="I244" s="579"/>
      <c r="J244" s="446"/>
      <c r="K244" s="81"/>
      <c r="L244" s="43"/>
      <c r="M244" s="43"/>
      <c r="N244" s="43"/>
      <c r="O244" s="43"/>
    </row>
    <row r="245" spans="1:15" ht="12.75">
      <c r="A245" s="194" t="s">
        <v>2864</v>
      </c>
      <c r="B245" s="78" t="s">
        <v>513</v>
      </c>
      <c r="C245" s="357" t="s">
        <v>1747</v>
      </c>
      <c r="D245" s="358" t="s">
        <v>330</v>
      </c>
      <c r="E245" s="93">
        <v>125.81</v>
      </c>
      <c r="F245" s="614"/>
      <c r="G245" s="452"/>
      <c r="H245" s="453"/>
      <c r="I245" s="580"/>
      <c r="J245" s="446"/>
      <c r="K245" s="81"/>
      <c r="L245" s="43"/>
      <c r="M245" s="43"/>
      <c r="N245" s="43"/>
      <c r="O245" s="43"/>
    </row>
    <row r="246" spans="1:15" ht="22.5">
      <c r="A246" s="194" t="s">
        <v>2865</v>
      </c>
      <c r="B246" s="78" t="s">
        <v>515</v>
      </c>
      <c r="C246" s="357" t="s">
        <v>1954</v>
      </c>
      <c r="D246" s="358" t="s">
        <v>62</v>
      </c>
      <c r="E246" s="93">
        <v>52.03</v>
      </c>
      <c r="F246" s="614"/>
      <c r="G246" s="452"/>
      <c r="H246" s="453"/>
      <c r="I246" s="580"/>
      <c r="J246" s="446"/>
      <c r="K246" s="81"/>
      <c r="L246" s="43"/>
      <c r="M246" s="43"/>
      <c r="N246" s="43"/>
      <c r="O246" s="43"/>
    </row>
    <row r="247" spans="1:15" ht="12.75">
      <c r="A247" s="194" t="s">
        <v>2866</v>
      </c>
      <c r="B247" s="78" t="s">
        <v>517</v>
      </c>
      <c r="C247" s="357" t="s">
        <v>3427</v>
      </c>
      <c r="D247" s="358" t="s">
        <v>330</v>
      </c>
      <c r="E247" s="93">
        <v>125.81</v>
      </c>
      <c r="F247" s="614"/>
      <c r="G247" s="452"/>
      <c r="H247" s="453"/>
      <c r="I247" s="580"/>
      <c r="J247" s="446"/>
      <c r="K247" s="81"/>
      <c r="L247" s="43"/>
      <c r="M247" s="43"/>
      <c r="N247" s="43"/>
      <c r="O247" s="43"/>
    </row>
    <row r="248" spans="1:15" ht="22.5">
      <c r="A248" s="194" t="s">
        <v>2867</v>
      </c>
      <c r="B248" s="78" t="s">
        <v>609</v>
      </c>
      <c r="C248" s="357" t="s">
        <v>3433</v>
      </c>
      <c r="D248" s="358" t="s">
        <v>330</v>
      </c>
      <c r="E248" s="93">
        <v>125.81</v>
      </c>
      <c r="F248" s="614"/>
      <c r="G248" s="452"/>
      <c r="H248" s="453"/>
      <c r="I248" s="580"/>
      <c r="J248" s="446"/>
      <c r="K248" s="81"/>
      <c r="L248" s="43"/>
      <c r="M248" s="43"/>
      <c r="N248" s="43"/>
      <c r="O248" s="43"/>
    </row>
    <row r="249" spans="1:15" ht="12.75">
      <c r="A249" s="194" t="s">
        <v>2868</v>
      </c>
      <c r="B249" s="127" t="s">
        <v>485</v>
      </c>
      <c r="C249" s="128" t="s">
        <v>486</v>
      </c>
      <c r="D249" s="878"/>
      <c r="E249" s="879"/>
      <c r="F249" s="879"/>
      <c r="G249" s="879"/>
      <c r="H249" s="880"/>
      <c r="I249" s="579"/>
      <c r="J249" s="440"/>
      <c r="K249" s="80"/>
      <c r="L249" s="43"/>
      <c r="M249" s="43"/>
      <c r="O249" s="43"/>
    </row>
    <row r="250" spans="1:15" ht="23.25" thickBot="1">
      <c r="A250" s="194" t="s">
        <v>2869</v>
      </c>
      <c r="B250" s="336" t="s">
        <v>488</v>
      </c>
      <c r="C250" s="370" t="s">
        <v>1804</v>
      </c>
      <c r="D250" s="359" t="s">
        <v>62</v>
      </c>
      <c r="E250" s="99">
        <v>42.8</v>
      </c>
      <c r="F250" s="615"/>
      <c r="G250" s="457"/>
      <c r="H250" s="552"/>
      <c r="I250" s="579"/>
      <c r="J250" s="440"/>
      <c r="K250" s="80"/>
      <c r="L250" s="43"/>
      <c r="M250" s="43"/>
      <c r="N250" s="43"/>
      <c r="O250" s="43"/>
    </row>
    <row r="251" spans="1:15" ht="13.5" thickBot="1">
      <c r="A251" s="197" t="s">
        <v>644</v>
      </c>
      <c r="B251" s="483" t="s">
        <v>322</v>
      </c>
      <c r="C251" s="487" t="s">
        <v>645</v>
      </c>
      <c r="D251" s="485"/>
      <c r="E251" s="489"/>
      <c r="F251" s="489"/>
      <c r="G251" s="490"/>
      <c r="H251" s="541"/>
      <c r="I251" s="581"/>
      <c r="J251" s="543"/>
      <c r="K251" s="82"/>
      <c r="L251" s="43"/>
      <c r="M251" s="43"/>
      <c r="N251" s="43"/>
      <c r="O251" s="43"/>
    </row>
    <row r="252" spans="1:15" ht="12.75">
      <c r="A252" s="194" t="s">
        <v>646</v>
      </c>
      <c r="B252" s="492" t="s">
        <v>475</v>
      </c>
      <c r="C252" s="128" t="s">
        <v>476</v>
      </c>
      <c r="D252" s="881"/>
      <c r="E252" s="882"/>
      <c r="F252" s="882"/>
      <c r="G252" s="882"/>
      <c r="H252" s="883"/>
      <c r="I252" s="579"/>
      <c r="J252" s="440"/>
      <c r="K252" s="80"/>
      <c r="L252" s="43"/>
      <c r="M252" s="43"/>
      <c r="O252" s="43"/>
    </row>
    <row r="253" spans="1:15" ht="12.75">
      <c r="A253" s="194" t="s">
        <v>647</v>
      </c>
      <c r="B253" s="78" t="s">
        <v>464</v>
      </c>
      <c r="C253" s="357" t="s">
        <v>3935</v>
      </c>
      <c r="D253" s="358" t="s">
        <v>330</v>
      </c>
      <c r="E253" s="93">
        <v>22.6</v>
      </c>
      <c r="F253" s="614"/>
      <c r="G253" s="452"/>
      <c r="H253" s="453"/>
      <c r="I253" s="579"/>
      <c r="J253" s="440"/>
      <c r="K253" s="80"/>
      <c r="L253" s="43"/>
      <c r="M253" s="43"/>
      <c r="N253" s="43"/>
      <c r="O253" s="43"/>
    </row>
    <row r="254" spans="1:15" ht="12.75">
      <c r="A254" s="194" t="s">
        <v>648</v>
      </c>
      <c r="B254" s="78" t="s">
        <v>465</v>
      </c>
      <c r="C254" s="357" t="s">
        <v>3277</v>
      </c>
      <c r="D254" s="358" t="s">
        <v>62</v>
      </c>
      <c r="E254" s="93">
        <v>7.7799999999999994</v>
      </c>
      <c r="F254" s="614"/>
      <c r="G254" s="452"/>
      <c r="H254" s="453"/>
      <c r="I254" s="579"/>
      <c r="J254" s="440"/>
      <c r="K254" s="80"/>
      <c r="L254" s="43"/>
      <c r="M254" s="43"/>
      <c r="N254" s="43"/>
      <c r="O254" s="43"/>
    </row>
    <row r="255" spans="1:15" ht="22.5">
      <c r="A255" s="194" t="s">
        <v>649</v>
      </c>
      <c r="B255" s="78" t="s">
        <v>466</v>
      </c>
      <c r="C255" s="357" t="s">
        <v>3303</v>
      </c>
      <c r="D255" s="358" t="s">
        <v>330</v>
      </c>
      <c r="E255" s="93">
        <v>22.6</v>
      </c>
      <c r="F255" s="614"/>
      <c r="G255" s="452"/>
      <c r="H255" s="453"/>
      <c r="I255" s="579"/>
      <c r="J255" s="440"/>
      <c r="K255" s="80"/>
      <c r="L255" s="43"/>
      <c r="M255" s="43"/>
      <c r="N255" s="43"/>
      <c r="O255" s="43"/>
    </row>
    <row r="256" spans="1:15" ht="12.75">
      <c r="A256" s="194" t="s">
        <v>650</v>
      </c>
      <c r="B256" s="78" t="s">
        <v>468</v>
      </c>
      <c r="C256" s="357" t="s">
        <v>1745</v>
      </c>
      <c r="D256" s="358" t="s">
        <v>330</v>
      </c>
      <c r="E256" s="94">
        <v>22.6</v>
      </c>
      <c r="F256" s="614"/>
      <c r="G256" s="452"/>
      <c r="H256" s="453"/>
      <c r="I256" s="579"/>
      <c r="J256" s="440"/>
      <c r="K256" s="80"/>
      <c r="L256" s="43"/>
      <c r="M256" s="43"/>
      <c r="N256" s="43"/>
      <c r="O256" s="43"/>
    </row>
    <row r="257" spans="1:15" ht="22.5">
      <c r="A257" s="194" t="s">
        <v>651</v>
      </c>
      <c r="B257" s="78" t="s">
        <v>479</v>
      </c>
      <c r="C257" s="357" t="s">
        <v>3471</v>
      </c>
      <c r="D257" s="358" t="s">
        <v>330</v>
      </c>
      <c r="E257" s="94">
        <v>22.6</v>
      </c>
      <c r="F257" s="614"/>
      <c r="G257" s="452"/>
      <c r="H257" s="453"/>
      <c r="I257" s="579"/>
      <c r="J257" s="446"/>
      <c r="K257" s="81"/>
      <c r="L257" s="43"/>
      <c r="M257" s="43"/>
      <c r="N257" s="43"/>
      <c r="O257" s="43"/>
    </row>
    <row r="258" spans="1:15" ht="22.5">
      <c r="A258" s="194" t="s">
        <v>2870</v>
      </c>
      <c r="B258" s="78" t="s">
        <v>480</v>
      </c>
      <c r="C258" s="357" t="s">
        <v>3937</v>
      </c>
      <c r="D258" s="358" t="s">
        <v>330</v>
      </c>
      <c r="E258" s="94">
        <v>22.6</v>
      </c>
      <c r="F258" s="614"/>
      <c r="G258" s="452"/>
      <c r="H258" s="453"/>
      <c r="I258" s="579"/>
      <c r="J258" s="440"/>
      <c r="K258" s="80"/>
      <c r="L258" s="43"/>
      <c r="M258" s="43"/>
      <c r="N258" s="43"/>
      <c r="O258" s="43"/>
    </row>
    <row r="259" spans="1:15" ht="22.5">
      <c r="A259" s="194" t="s">
        <v>2871</v>
      </c>
      <c r="B259" s="78" t="s">
        <v>482</v>
      </c>
      <c r="C259" s="357" t="s">
        <v>3470</v>
      </c>
      <c r="D259" s="358" t="s">
        <v>62</v>
      </c>
      <c r="E259" s="94">
        <v>4</v>
      </c>
      <c r="F259" s="614"/>
      <c r="G259" s="452"/>
      <c r="H259" s="453"/>
      <c r="I259" s="580"/>
      <c r="J259" s="446"/>
      <c r="K259" s="81"/>
      <c r="L259" s="43"/>
      <c r="M259" s="43"/>
      <c r="N259" s="43"/>
      <c r="O259" s="43"/>
    </row>
    <row r="260" spans="1:15" ht="12.75">
      <c r="A260" s="194" t="s">
        <v>652</v>
      </c>
      <c r="B260" s="127" t="s">
        <v>462</v>
      </c>
      <c r="C260" s="128" t="s">
        <v>463</v>
      </c>
      <c r="D260" s="878"/>
      <c r="E260" s="879"/>
      <c r="F260" s="879"/>
      <c r="G260" s="879"/>
      <c r="H260" s="880"/>
      <c r="I260" s="579"/>
      <c r="J260" s="440"/>
      <c r="K260" s="80"/>
      <c r="L260" s="43"/>
      <c r="M260" s="43"/>
      <c r="O260" s="43"/>
    </row>
    <row r="261" spans="1:15" ht="22.5">
      <c r="A261" s="194" t="s">
        <v>653</v>
      </c>
      <c r="B261" s="78" t="s">
        <v>509</v>
      </c>
      <c r="C261" s="357" t="s">
        <v>3279</v>
      </c>
      <c r="D261" s="358" t="s">
        <v>330</v>
      </c>
      <c r="E261" s="93">
        <v>12.61</v>
      </c>
      <c r="F261" s="614"/>
      <c r="G261" s="452"/>
      <c r="H261" s="453"/>
      <c r="I261" s="580"/>
      <c r="J261" s="446"/>
      <c r="K261" s="81"/>
      <c r="L261" s="43"/>
      <c r="M261" s="43"/>
      <c r="N261" s="43"/>
      <c r="O261" s="43"/>
    </row>
    <row r="262" spans="1:15" ht="22.5">
      <c r="A262" s="194" t="s">
        <v>2872</v>
      </c>
      <c r="B262" s="78" t="s">
        <v>511</v>
      </c>
      <c r="C262" s="357" t="s">
        <v>3284</v>
      </c>
      <c r="D262" s="358" t="s">
        <v>330</v>
      </c>
      <c r="E262" s="93">
        <v>12.61</v>
      </c>
      <c r="F262" s="614"/>
      <c r="G262" s="452"/>
      <c r="H262" s="453"/>
      <c r="I262" s="579"/>
      <c r="J262" s="446"/>
      <c r="K262" s="81"/>
      <c r="L262" s="43"/>
      <c r="M262" s="43"/>
      <c r="N262" s="43"/>
      <c r="O262" s="43"/>
    </row>
    <row r="263" spans="1:15" ht="12.75">
      <c r="A263" s="194" t="s">
        <v>2873</v>
      </c>
      <c r="B263" s="78" t="s">
        <v>513</v>
      </c>
      <c r="C263" s="357" t="s">
        <v>1747</v>
      </c>
      <c r="D263" s="358" t="s">
        <v>330</v>
      </c>
      <c r="E263" s="93">
        <v>12.61</v>
      </c>
      <c r="F263" s="614"/>
      <c r="G263" s="452"/>
      <c r="H263" s="453"/>
      <c r="I263" s="580"/>
      <c r="J263" s="446"/>
      <c r="K263" s="81"/>
      <c r="L263" s="43"/>
      <c r="M263" s="43"/>
      <c r="N263" s="43"/>
      <c r="O263" s="43"/>
    </row>
    <row r="264" spans="1:15" ht="22.5">
      <c r="A264" s="194" t="s">
        <v>2874</v>
      </c>
      <c r="B264" s="78" t="s">
        <v>515</v>
      </c>
      <c r="C264" s="357" t="s">
        <v>1954</v>
      </c>
      <c r="D264" s="358" t="s">
        <v>62</v>
      </c>
      <c r="E264" s="93">
        <v>14.26</v>
      </c>
      <c r="F264" s="614"/>
      <c r="G264" s="452"/>
      <c r="H264" s="453"/>
      <c r="I264" s="580"/>
      <c r="J264" s="446"/>
      <c r="K264" s="81"/>
      <c r="L264" s="43"/>
      <c r="M264" s="43"/>
      <c r="N264" s="43"/>
      <c r="O264" s="43"/>
    </row>
    <row r="265" spans="1:15" ht="12.75">
      <c r="A265" s="194" t="s">
        <v>2875</v>
      </c>
      <c r="B265" s="78" t="s">
        <v>517</v>
      </c>
      <c r="C265" s="357" t="s">
        <v>3427</v>
      </c>
      <c r="D265" s="358" t="s">
        <v>330</v>
      </c>
      <c r="E265" s="93">
        <v>12.61</v>
      </c>
      <c r="F265" s="614"/>
      <c r="G265" s="452"/>
      <c r="H265" s="453"/>
      <c r="I265" s="580"/>
      <c r="J265" s="446"/>
      <c r="K265" s="81"/>
      <c r="L265" s="43"/>
      <c r="M265" s="43"/>
      <c r="N265" s="43"/>
      <c r="O265" s="43"/>
    </row>
    <row r="266" spans="1:15" ht="22.5">
      <c r="A266" s="194" t="s">
        <v>2876</v>
      </c>
      <c r="B266" s="78" t="s">
        <v>609</v>
      </c>
      <c r="C266" s="357" t="s">
        <v>3433</v>
      </c>
      <c r="D266" s="358" t="s">
        <v>330</v>
      </c>
      <c r="E266" s="93">
        <v>12.61</v>
      </c>
      <c r="F266" s="614"/>
      <c r="G266" s="452"/>
      <c r="H266" s="453"/>
      <c r="I266" s="580"/>
      <c r="J266" s="446"/>
      <c r="K266" s="81"/>
      <c r="L266" s="43"/>
      <c r="M266" s="43"/>
      <c r="N266" s="43"/>
      <c r="O266" s="43"/>
    </row>
    <row r="267" spans="1:15" ht="12.75">
      <c r="A267" s="194" t="s">
        <v>2877</v>
      </c>
      <c r="B267" s="127" t="s">
        <v>485</v>
      </c>
      <c r="C267" s="128" t="s">
        <v>486</v>
      </c>
      <c r="D267" s="878"/>
      <c r="E267" s="879"/>
      <c r="F267" s="879"/>
      <c r="G267" s="879"/>
      <c r="H267" s="880"/>
      <c r="I267" s="579"/>
      <c r="J267" s="440"/>
      <c r="K267" s="80"/>
      <c r="L267" s="43"/>
      <c r="M267" s="43"/>
      <c r="O267" s="43"/>
    </row>
    <row r="268" spans="1:15" ht="23.25" thickBot="1">
      <c r="A268" s="194" t="s">
        <v>2878</v>
      </c>
      <c r="B268" s="336" t="s">
        <v>488</v>
      </c>
      <c r="C268" s="370" t="s">
        <v>1806</v>
      </c>
      <c r="D268" s="359" t="s">
        <v>62</v>
      </c>
      <c r="E268" s="99">
        <v>7.58</v>
      </c>
      <c r="F268" s="615"/>
      <c r="G268" s="457"/>
      <c r="H268" s="552"/>
      <c r="I268" s="579"/>
      <c r="J268" s="440"/>
      <c r="K268" s="80"/>
      <c r="L268" s="43"/>
      <c r="M268" s="43"/>
      <c r="N268" s="43"/>
      <c r="O268" s="43"/>
    </row>
    <row r="269" spans="1:15" ht="13.5" thickBot="1">
      <c r="A269" s="197" t="s">
        <v>654</v>
      </c>
      <c r="B269" s="483" t="s">
        <v>322</v>
      </c>
      <c r="C269" s="487" t="s">
        <v>655</v>
      </c>
      <c r="D269" s="485"/>
      <c r="E269" s="489"/>
      <c r="F269" s="489"/>
      <c r="G269" s="490"/>
      <c r="H269" s="541"/>
      <c r="I269" s="581"/>
      <c r="J269" s="543"/>
      <c r="K269" s="82"/>
      <c r="L269" s="43"/>
      <c r="M269" s="43"/>
      <c r="N269" s="43"/>
      <c r="O269" s="43"/>
    </row>
    <row r="270" spans="1:15" ht="12.75">
      <c r="A270" s="194" t="s">
        <v>656</v>
      </c>
      <c r="B270" s="492" t="s">
        <v>475</v>
      </c>
      <c r="C270" s="128" t="s">
        <v>476</v>
      </c>
      <c r="D270" s="881"/>
      <c r="E270" s="882"/>
      <c r="F270" s="882"/>
      <c r="G270" s="882"/>
      <c r="H270" s="883"/>
      <c r="I270" s="579"/>
      <c r="J270" s="440"/>
      <c r="K270" s="80"/>
      <c r="L270" s="43"/>
      <c r="M270" s="43"/>
      <c r="O270" s="43"/>
    </row>
    <row r="271" spans="1:15" ht="12.75">
      <c r="A271" s="194" t="s">
        <v>657</v>
      </c>
      <c r="B271" s="78" t="s">
        <v>464</v>
      </c>
      <c r="C271" s="357" t="s">
        <v>3935</v>
      </c>
      <c r="D271" s="358" t="s">
        <v>330</v>
      </c>
      <c r="E271" s="93">
        <v>34.32</v>
      </c>
      <c r="F271" s="614"/>
      <c r="G271" s="452"/>
      <c r="H271" s="453"/>
      <c r="I271" s="579"/>
      <c r="J271" s="440"/>
      <c r="K271" s="80"/>
      <c r="L271" s="43"/>
      <c r="M271" s="43"/>
      <c r="N271" s="43"/>
      <c r="O271" s="43"/>
    </row>
    <row r="272" spans="1:15" ht="12.75">
      <c r="A272" s="194" t="s">
        <v>658</v>
      </c>
      <c r="B272" s="78" t="s">
        <v>465</v>
      </c>
      <c r="C272" s="357" t="s">
        <v>3277</v>
      </c>
      <c r="D272" s="358" t="s">
        <v>62</v>
      </c>
      <c r="E272" s="93">
        <v>23.2</v>
      </c>
      <c r="F272" s="614"/>
      <c r="G272" s="452"/>
      <c r="H272" s="453"/>
      <c r="I272" s="579"/>
      <c r="J272" s="440"/>
      <c r="K272" s="80"/>
      <c r="L272" s="43"/>
      <c r="M272" s="43"/>
      <c r="N272" s="43"/>
      <c r="O272" s="43"/>
    </row>
    <row r="273" spans="1:15" ht="22.5">
      <c r="A273" s="194" t="s">
        <v>2879</v>
      </c>
      <c r="B273" s="78" t="s">
        <v>466</v>
      </c>
      <c r="C273" s="357" t="s">
        <v>3303</v>
      </c>
      <c r="D273" s="358" t="s">
        <v>330</v>
      </c>
      <c r="E273" s="93">
        <v>34.32</v>
      </c>
      <c r="F273" s="614"/>
      <c r="G273" s="452"/>
      <c r="H273" s="453"/>
      <c r="I273" s="579"/>
      <c r="J273" s="440"/>
      <c r="K273" s="80"/>
      <c r="L273" s="43"/>
      <c r="M273" s="43"/>
      <c r="N273" s="43"/>
      <c r="O273" s="43"/>
    </row>
    <row r="274" spans="1:15" ht="12.75">
      <c r="A274" s="194" t="s">
        <v>2880</v>
      </c>
      <c r="B274" s="78" t="s">
        <v>468</v>
      </c>
      <c r="C274" s="357" t="s">
        <v>1745</v>
      </c>
      <c r="D274" s="358" t="s">
        <v>330</v>
      </c>
      <c r="E274" s="94">
        <v>34.32</v>
      </c>
      <c r="F274" s="614"/>
      <c r="G274" s="452"/>
      <c r="H274" s="453"/>
      <c r="I274" s="579"/>
      <c r="J274" s="440"/>
      <c r="K274" s="80"/>
      <c r="L274" s="43"/>
      <c r="M274" s="43"/>
      <c r="N274" s="43"/>
      <c r="O274" s="43"/>
    </row>
    <row r="275" spans="1:15" ht="22.5">
      <c r="A275" s="194" t="s">
        <v>2881</v>
      </c>
      <c r="B275" s="78" t="s">
        <v>479</v>
      </c>
      <c r="C275" s="357" t="s">
        <v>3471</v>
      </c>
      <c r="D275" s="358" t="s">
        <v>330</v>
      </c>
      <c r="E275" s="94">
        <v>34.32</v>
      </c>
      <c r="F275" s="614"/>
      <c r="G275" s="452"/>
      <c r="H275" s="453"/>
      <c r="I275" s="579"/>
      <c r="J275" s="446"/>
      <c r="K275" s="81"/>
      <c r="L275" s="43"/>
      <c r="M275" s="43"/>
      <c r="N275" s="43"/>
      <c r="O275" s="43"/>
    </row>
    <row r="276" spans="1:15" ht="22.5">
      <c r="A276" s="194" t="s">
        <v>2882</v>
      </c>
      <c r="B276" s="78" t="s">
        <v>480</v>
      </c>
      <c r="C276" s="357" t="s">
        <v>3937</v>
      </c>
      <c r="D276" s="358" t="s">
        <v>330</v>
      </c>
      <c r="E276" s="94">
        <v>34.32</v>
      </c>
      <c r="F276" s="614"/>
      <c r="G276" s="452"/>
      <c r="H276" s="453"/>
      <c r="I276" s="579"/>
      <c r="J276" s="440"/>
      <c r="K276" s="80"/>
      <c r="L276" s="43"/>
      <c r="M276" s="43"/>
      <c r="N276" s="43"/>
      <c r="O276" s="43"/>
    </row>
    <row r="277" spans="1:15" ht="22.5">
      <c r="A277" s="194" t="s">
        <v>2883</v>
      </c>
      <c r="B277" s="78" t="s">
        <v>482</v>
      </c>
      <c r="C277" s="357" t="s">
        <v>3470</v>
      </c>
      <c r="D277" s="358" t="s">
        <v>62</v>
      </c>
      <c r="E277" s="94">
        <v>16.12</v>
      </c>
      <c r="F277" s="614"/>
      <c r="G277" s="452"/>
      <c r="H277" s="453"/>
      <c r="I277" s="580"/>
      <c r="J277" s="446"/>
      <c r="K277" s="81"/>
      <c r="L277" s="43"/>
      <c r="M277" s="43"/>
      <c r="N277" s="43"/>
      <c r="O277" s="43"/>
    </row>
    <row r="278" spans="1:15" ht="12.75">
      <c r="A278" s="194" t="s">
        <v>659</v>
      </c>
      <c r="B278" s="127" t="s">
        <v>462</v>
      </c>
      <c r="C278" s="128" t="s">
        <v>463</v>
      </c>
      <c r="D278" s="878"/>
      <c r="E278" s="879"/>
      <c r="F278" s="879"/>
      <c r="G278" s="879"/>
      <c r="H278" s="880"/>
      <c r="I278" s="579"/>
      <c r="J278" s="440"/>
      <c r="K278" s="80"/>
      <c r="L278" s="43"/>
      <c r="M278" s="43"/>
      <c r="O278" s="43"/>
    </row>
    <row r="279" spans="1:15" ht="12.75">
      <c r="A279" s="194" t="s">
        <v>660</v>
      </c>
      <c r="B279" s="78" t="s">
        <v>509</v>
      </c>
      <c r="C279" s="357" t="s">
        <v>3427</v>
      </c>
      <c r="D279" s="358" t="s">
        <v>330</v>
      </c>
      <c r="E279" s="93">
        <v>16</v>
      </c>
      <c r="F279" s="614"/>
      <c r="G279" s="452"/>
      <c r="H279" s="453"/>
      <c r="I279" s="580"/>
      <c r="J279" s="446"/>
      <c r="K279" s="81"/>
      <c r="L279" s="43"/>
      <c r="M279" s="43"/>
      <c r="N279" s="43"/>
      <c r="O279" s="43"/>
    </row>
    <row r="280" spans="1:15" ht="22.5">
      <c r="A280" s="194" t="s">
        <v>2884</v>
      </c>
      <c r="B280" s="78" t="s">
        <v>511</v>
      </c>
      <c r="C280" s="357" t="s">
        <v>3433</v>
      </c>
      <c r="D280" s="358" t="s">
        <v>330</v>
      </c>
      <c r="E280" s="93">
        <v>16</v>
      </c>
      <c r="F280" s="614"/>
      <c r="G280" s="452"/>
      <c r="H280" s="453"/>
      <c r="I280" s="580"/>
      <c r="J280" s="446"/>
      <c r="K280" s="81"/>
      <c r="L280" s="43"/>
      <c r="M280" s="43"/>
      <c r="N280" s="43"/>
      <c r="O280" s="43"/>
    </row>
    <row r="281" spans="1:15" ht="12.75">
      <c r="A281" s="194" t="s">
        <v>2885</v>
      </c>
      <c r="B281" s="127" t="s">
        <v>485</v>
      </c>
      <c r="C281" s="128" t="s">
        <v>486</v>
      </c>
      <c r="D281" s="878"/>
      <c r="E281" s="879"/>
      <c r="F281" s="879"/>
      <c r="G281" s="879"/>
      <c r="H281" s="880"/>
      <c r="I281" s="579"/>
      <c r="J281" s="440"/>
      <c r="K281" s="80"/>
      <c r="L281" s="43"/>
      <c r="M281" s="43"/>
      <c r="O281" s="43"/>
    </row>
    <row r="282" spans="1:15" ht="23.25" thickBot="1">
      <c r="A282" s="194" t="s">
        <v>2886</v>
      </c>
      <c r="B282" s="336" t="s">
        <v>488</v>
      </c>
      <c r="C282" s="370" t="s">
        <v>1804</v>
      </c>
      <c r="D282" s="359" t="s">
        <v>62</v>
      </c>
      <c r="E282" s="99">
        <v>23.2</v>
      </c>
      <c r="F282" s="615"/>
      <c r="G282" s="457"/>
      <c r="H282" s="552"/>
      <c r="I282" s="579"/>
      <c r="J282" s="446"/>
      <c r="K282" s="81"/>
      <c r="L282" s="43"/>
      <c r="M282" s="43"/>
      <c r="N282" s="43"/>
      <c r="O282" s="43"/>
    </row>
    <row r="283" spans="1:15" ht="13.5" thickBot="1">
      <c r="A283" s="197" t="s">
        <v>661</v>
      </c>
      <c r="B283" s="483" t="s">
        <v>322</v>
      </c>
      <c r="C283" s="487" t="s">
        <v>662</v>
      </c>
      <c r="D283" s="485"/>
      <c r="E283" s="489"/>
      <c r="F283" s="489"/>
      <c r="G283" s="490"/>
      <c r="H283" s="541"/>
      <c r="I283" s="581"/>
      <c r="J283" s="543"/>
      <c r="K283" s="82"/>
      <c r="L283" s="43"/>
      <c r="M283" s="43"/>
      <c r="N283" s="43"/>
      <c r="O283" s="43"/>
    </row>
    <row r="284" spans="1:15" ht="12.75">
      <c r="A284" s="194" t="s">
        <v>663</v>
      </c>
      <c r="B284" s="492" t="s">
        <v>475</v>
      </c>
      <c r="C284" s="128" t="s">
        <v>476</v>
      </c>
      <c r="D284" s="881"/>
      <c r="E284" s="882"/>
      <c r="F284" s="882"/>
      <c r="G284" s="882"/>
      <c r="H284" s="883"/>
      <c r="I284" s="579"/>
      <c r="J284" s="440"/>
      <c r="K284" s="80"/>
      <c r="L284" s="43"/>
      <c r="M284" s="43"/>
      <c r="O284" s="43"/>
    </row>
    <row r="285" spans="1:15" ht="22.5">
      <c r="A285" s="194" t="s">
        <v>664</v>
      </c>
      <c r="B285" s="78" t="s">
        <v>464</v>
      </c>
      <c r="C285" s="357" t="s">
        <v>3281</v>
      </c>
      <c r="D285" s="358" t="s">
        <v>330</v>
      </c>
      <c r="E285" s="93">
        <v>34.6</v>
      </c>
      <c r="F285" s="614"/>
      <c r="G285" s="452"/>
      <c r="H285" s="453"/>
      <c r="I285" s="579"/>
      <c r="J285" s="440"/>
      <c r="K285" s="80"/>
      <c r="L285" s="43"/>
      <c r="M285" s="43"/>
      <c r="N285" s="43"/>
      <c r="O285" s="43"/>
    </row>
    <row r="286" spans="1:15" ht="22.5">
      <c r="A286" s="194" t="s">
        <v>665</v>
      </c>
      <c r="B286" s="78" t="s">
        <v>465</v>
      </c>
      <c r="C286" s="357" t="s">
        <v>3477</v>
      </c>
      <c r="D286" s="358" t="s">
        <v>3473</v>
      </c>
      <c r="E286" s="94">
        <v>3.4600000000000004</v>
      </c>
      <c r="F286" s="614"/>
      <c r="G286" s="452"/>
      <c r="H286" s="453"/>
      <c r="I286" s="579"/>
      <c r="J286" s="440"/>
      <c r="K286" s="80"/>
      <c r="L286" s="43"/>
      <c r="M286" s="43"/>
      <c r="N286" s="43"/>
      <c r="O286" s="43"/>
    </row>
    <row r="287" spans="1:15" ht="12.75">
      <c r="A287" s="194" t="s">
        <v>666</v>
      </c>
      <c r="B287" s="78" t="s">
        <v>466</v>
      </c>
      <c r="C287" s="357" t="s">
        <v>3277</v>
      </c>
      <c r="D287" s="358" t="s">
        <v>62</v>
      </c>
      <c r="E287" s="94">
        <v>11</v>
      </c>
      <c r="F287" s="614"/>
      <c r="G287" s="452"/>
      <c r="H287" s="453"/>
      <c r="I287" s="579"/>
      <c r="J287" s="440"/>
      <c r="K287" s="80"/>
      <c r="L287" s="43"/>
      <c r="M287" s="43"/>
      <c r="N287" s="43"/>
      <c r="O287" s="43"/>
    </row>
    <row r="288" spans="1:15" ht="22.5">
      <c r="A288" s="194" t="s">
        <v>667</v>
      </c>
      <c r="B288" s="78" t="s">
        <v>468</v>
      </c>
      <c r="C288" s="357" t="s">
        <v>3283</v>
      </c>
      <c r="D288" s="358" t="s">
        <v>330</v>
      </c>
      <c r="E288" s="94">
        <v>34.6</v>
      </c>
      <c r="F288" s="614"/>
      <c r="G288" s="452"/>
      <c r="H288" s="453"/>
      <c r="I288" s="579"/>
      <c r="J288" s="446"/>
      <c r="K288" s="81"/>
      <c r="L288" s="43"/>
      <c r="M288" s="43"/>
      <c r="N288" s="43"/>
      <c r="O288" s="43"/>
    </row>
    <row r="289" spans="1:15" ht="22.5">
      <c r="A289" s="194" t="s">
        <v>668</v>
      </c>
      <c r="B289" s="78" t="s">
        <v>470</v>
      </c>
      <c r="C289" s="357" t="s">
        <v>3471</v>
      </c>
      <c r="D289" s="358" t="s">
        <v>330</v>
      </c>
      <c r="E289" s="94">
        <v>34.6</v>
      </c>
      <c r="F289" s="614"/>
      <c r="G289" s="452"/>
      <c r="H289" s="453"/>
      <c r="I289" s="579"/>
      <c r="J289" s="446"/>
      <c r="K289" s="81"/>
      <c r="L289" s="43"/>
      <c r="M289" s="43"/>
      <c r="N289" s="43"/>
      <c r="O289" s="43"/>
    </row>
    <row r="290" spans="1:15" ht="22.5">
      <c r="A290" s="194" t="s">
        <v>2887</v>
      </c>
      <c r="B290" s="78" t="s">
        <v>479</v>
      </c>
      <c r="C290" s="357" t="s">
        <v>3937</v>
      </c>
      <c r="D290" s="358" t="s">
        <v>330</v>
      </c>
      <c r="E290" s="94">
        <v>34.6</v>
      </c>
      <c r="F290" s="614"/>
      <c r="G290" s="452"/>
      <c r="H290" s="453"/>
      <c r="I290" s="579"/>
      <c r="J290" s="440"/>
      <c r="K290" s="80"/>
      <c r="L290" s="43"/>
      <c r="M290" s="43"/>
      <c r="N290" s="43"/>
      <c r="O290" s="43"/>
    </row>
    <row r="291" spans="1:15" ht="22.5">
      <c r="A291" s="194" t="s">
        <v>2888</v>
      </c>
      <c r="B291" s="78" t="s">
        <v>480</v>
      </c>
      <c r="C291" s="357" t="s">
        <v>3470</v>
      </c>
      <c r="D291" s="358" t="s">
        <v>62</v>
      </c>
      <c r="E291" s="94">
        <v>7.3</v>
      </c>
      <c r="F291" s="614"/>
      <c r="G291" s="452"/>
      <c r="H291" s="453"/>
      <c r="I291" s="580"/>
      <c r="J291" s="446"/>
      <c r="K291" s="81"/>
      <c r="L291" s="43"/>
      <c r="M291" s="43"/>
      <c r="N291" s="43"/>
      <c r="O291" s="43"/>
    </row>
    <row r="292" spans="1:15" ht="12.75">
      <c r="A292" s="194" t="s">
        <v>669</v>
      </c>
      <c r="B292" s="127" t="s">
        <v>462</v>
      </c>
      <c r="C292" s="128" t="s">
        <v>463</v>
      </c>
      <c r="D292" s="878"/>
      <c r="E292" s="879"/>
      <c r="F292" s="879"/>
      <c r="G292" s="879"/>
      <c r="H292" s="880"/>
      <c r="I292" s="579"/>
      <c r="J292" s="440"/>
      <c r="K292" s="80"/>
      <c r="L292" s="43"/>
      <c r="M292" s="43"/>
      <c r="O292" s="43"/>
    </row>
    <row r="293" spans="1:15" ht="22.5">
      <c r="A293" s="194" t="s">
        <v>670</v>
      </c>
      <c r="B293" s="78" t="s">
        <v>509</v>
      </c>
      <c r="C293" s="357" t="s">
        <v>3279</v>
      </c>
      <c r="D293" s="358" t="s">
        <v>330</v>
      </c>
      <c r="E293" s="94">
        <v>28.169999999999998</v>
      </c>
      <c r="F293" s="614"/>
      <c r="G293" s="452"/>
      <c r="H293" s="453"/>
      <c r="I293" s="580"/>
      <c r="J293" s="446"/>
      <c r="K293" s="81"/>
      <c r="L293" s="43"/>
      <c r="M293" s="43"/>
      <c r="N293" s="43"/>
      <c r="O293" s="43"/>
    </row>
    <row r="294" spans="1:15" ht="22.5">
      <c r="A294" s="194" t="s">
        <v>2889</v>
      </c>
      <c r="B294" s="78" t="s">
        <v>511</v>
      </c>
      <c r="C294" s="357" t="s">
        <v>3284</v>
      </c>
      <c r="D294" s="358" t="s">
        <v>330</v>
      </c>
      <c r="E294" s="94">
        <v>28.169999999999998</v>
      </c>
      <c r="F294" s="614"/>
      <c r="G294" s="452"/>
      <c r="H294" s="453"/>
      <c r="I294" s="579"/>
      <c r="J294" s="446"/>
      <c r="K294" s="81"/>
      <c r="L294" s="43"/>
      <c r="M294" s="43"/>
      <c r="N294" s="43"/>
      <c r="O294" s="43"/>
    </row>
    <row r="295" spans="1:15" ht="12.75">
      <c r="A295" s="194" t="s">
        <v>2890</v>
      </c>
      <c r="B295" s="78" t="s">
        <v>513</v>
      </c>
      <c r="C295" s="357" t="s">
        <v>1747</v>
      </c>
      <c r="D295" s="358" t="s">
        <v>330</v>
      </c>
      <c r="E295" s="94">
        <v>28.169999999999998</v>
      </c>
      <c r="F295" s="614"/>
      <c r="G295" s="452"/>
      <c r="H295" s="453"/>
      <c r="I295" s="580"/>
      <c r="J295" s="446"/>
      <c r="K295" s="81"/>
      <c r="L295" s="43"/>
      <c r="M295" s="43"/>
      <c r="N295" s="43"/>
      <c r="O295" s="43"/>
    </row>
    <row r="296" spans="1:15" ht="22.5">
      <c r="A296" s="194" t="s">
        <v>2891</v>
      </c>
      <c r="B296" s="78" t="s">
        <v>515</v>
      </c>
      <c r="C296" s="357" t="s">
        <v>1954</v>
      </c>
      <c r="D296" s="358" t="s">
        <v>62</v>
      </c>
      <c r="E296" s="94">
        <v>29.63</v>
      </c>
      <c r="F296" s="614"/>
      <c r="G296" s="452"/>
      <c r="H296" s="453"/>
      <c r="I296" s="580"/>
      <c r="J296" s="446"/>
      <c r="K296" s="81"/>
      <c r="L296" s="43"/>
      <c r="M296" s="43"/>
      <c r="N296" s="43"/>
      <c r="O296" s="43"/>
    </row>
    <row r="297" spans="1:15" ht="22.5">
      <c r="A297" s="194" t="s">
        <v>2892</v>
      </c>
      <c r="B297" s="78" t="s">
        <v>517</v>
      </c>
      <c r="C297" s="357" t="s">
        <v>3433</v>
      </c>
      <c r="D297" s="358" t="s">
        <v>330</v>
      </c>
      <c r="E297" s="94">
        <v>28.169999999999998</v>
      </c>
      <c r="F297" s="614"/>
      <c r="G297" s="452"/>
      <c r="H297" s="453"/>
      <c r="I297" s="580"/>
      <c r="J297" s="446"/>
      <c r="K297" s="81"/>
      <c r="L297" s="43"/>
      <c r="M297" s="43"/>
      <c r="N297" s="43"/>
      <c r="O297" s="43"/>
    </row>
    <row r="298" spans="1:15" ht="12.75">
      <c r="A298" s="194" t="s">
        <v>2893</v>
      </c>
      <c r="B298" s="127" t="s">
        <v>485</v>
      </c>
      <c r="C298" s="128" t="s">
        <v>486</v>
      </c>
      <c r="D298" s="878"/>
      <c r="E298" s="879"/>
      <c r="F298" s="879"/>
      <c r="G298" s="879"/>
      <c r="H298" s="880"/>
      <c r="I298" s="579"/>
      <c r="J298" s="440"/>
      <c r="K298" s="80"/>
      <c r="L298" s="43"/>
      <c r="M298" s="43"/>
      <c r="O298" s="43"/>
    </row>
    <row r="299" spans="1:15" ht="23.25" thickBot="1">
      <c r="A299" s="194" t="s">
        <v>2894</v>
      </c>
      <c r="B299" s="336" t="s">
        <v>488</v>
      </c>
      <c r="C299" s="370" t="s">
        <v>1804</v>
      </c>
      <c r="D299" s="359" t="s">
        <v>62</v>
      </c>
      <c r="E299" s="548">
        <v>14.55</v>
      </c>
      <c r="F299" s="615"/>
      <c r="G299" s="457"/>
      <c r="H299" s="552"/>
      <c r="I299" s="579"/>
      <c r="J299" s="446"/>
      <c r="K299" s="81"/>
      <c r="L299" s="43"/>
      <c r="M299" s="43"/>
      <c r="N299" s="43"/>
      <c r="O299" s="43"/>
    </row>
    <row r="300" spans="1:15" ht="13.5" thickBot="1">
      <c r="A300" s="197" t="s">
        <v>671</v>
      </c>
      <c r="B300" s="483" t="s">
        <v>322</v>
      </c>
      <c r="C300" s="487" t="s">
        <v>672</v>
      </c>
      <c r="D300" s="485"/>
      <c r="E300" s="489"/>
      <c r="F300" s="489"/>
      <c r="G300" s="490"/>
      <c r="H300" s="541"/>
      <c r="I300" s="581"/>
      <c r="J300" s="543"/>
      <c r="K300" s="82"/>
      <c r="L300" s="43"/>
      <c r="M300" s="43"/>
      <c r="N300" s="43"/>
      <c r="O300" s="43"/>
    </row>
    <row r="301" spans="1:15" ht="12.75">
      <c r="A301" s="194" t="s">
        <v>673</v>
      </c>
      <c r="B301" s="492" t="s">
        <v>475</v>
      </c>
      <c r="C301" s="128" t="s">
        <v>476</v>
      </c>
      <c r="D301" s="881"/>
      <c r="E301" s="882"/>
      <c r="F301" s="882"/>
      <c r="G301" s="882"/>
      <c r="H301" s="883"/>
      <c r="I301" s="579"/>
      <c r="J301" s="440"/>
      <c r="K301" s="80"/>
      <c r="L301" s="43"/>
      <c r="M301" s="43"/>
      <c r="O301" s="43"/>
    </row>
    <row r="302" spans="1:15" ht="22.5">
      <c r="A302" s="194" t="s">
        <v>674</v>
      </c>
      <c r="B302" s="78" t="s">
        <v>464</v>
      </c>
      <c r="C302" s="357" t="s">
        <v>3281</v>
      </c>
      <c r="D302" s="358" t="s">
        <v>330</v>
      </c>
      <c r="E302" s="93">
        <v>54.87</v>
      </c>
      <c r="F302" s="614"/>
      <c r="G302" s="452"/>
      <c r="H302" s="453"/>
      <c r="I302" s="579"/>
      <c r="J302" s="440"/>
      <c r="K302" s="80"/>
      <c r="L302" s="43"/>
      <c r="M302" s="43"/>
      <c r="N302" s="43"/>
      <c r="O302" s="43"/>
    </row>
    <row r="303" spans="1:15" ht="22.5">
      <c r="A303" s="194" t="s">
        <v>675</v>
      </c>
      <c r="B303" s="78" t="s">
        <v>465</v>
      </c>
      <c r="C303" s="357" t="s">
        <v>3283</v>
      </c>
      <c r="D303" s="358" t="s">
        <v>330</v>
      </c>
      <c r="E303" s="93">
        <v>10.974</v>
      </c>
      <c r="F303" s="614"/>
      <c r="G303" s="452"/>
      <c r="H303" s="453"/>
      <c r="I303" s="579"/>
      <c r="J303" s="440"/>
      <c r="K303" s="80"/>
      <c r="L303" s="43"/>
      <c r="M303" s="43"/>
      <c r="N303" s="43"/>
      <c r="O303" s="43"/>
    </row>
    <row r="304" spans="1:15" ht="22.5">
      <c r="A304" s="194" t="s">
        <v>2895</v>
      </c>
      <c r="B304" s="78" t="s">
        <v>466</v>
      </c>
      <c r="C304" s="357" t="s">
        <v>3264</v>
      </c>
      <c r="D304" s="358" t="s">
        <v>330</v>
      </c>
      <c r="E304" s="93">
        <v>54.87</v>
      </c>
      <c r="F304" s="614"/>
      <c r="G304" s="452"/>
      <c r="H304" s="453"/>
      <c r="I304" s="579"/>
      <c r="J304" s="440"/>
      <c r="K304" s="80"/>
      <c r="L304" s="43"/>
      <c r="M304" s="43"/>
      <c r="N304" s="43"/>
      <c r="O304" s="43"/>
    </row>
    <row r="305" spans="1:15" ht="22.5">
      <c r="A305" s="194" t="s">
        <v>2896</v>
      </c>
      <c r="B305" s="78" t="s">
        <v>468</v>
      </c>
      <c r="C305" s="357" t="s">
        <v>3317</v>
      </c>
      <c r="D305" s="358" t="s">
        <v>330</v>
      </c>
      <c r="E305" s="93">
        <v>54.87</v>
      </c>
      <c r="F305" s="614"/>
      <c r="G305" s="452"/>
      <c r="H305" s="453"/>
      <c r="I305" s="579"/>
      <c r="J305" s="440"/>
      <c r="K305" s="80"/>
      <c r="L305" s="43"/>
      <c r="M305" s="43"/>
      <c r="N305" s="43"/>
      <c r="O305" s="43"/>
    </row>
    <row r="306" spans="1:15" ht="22.5">
      <c r="A306" s="194" t="s">
        <v>2897</v>
      </c>
      <c r="B306" s="78" t="s">
        <v>470</v>
      </c>
      <c r="C306" s="357" t="s">
        <v>3318</v>
      </c>
      <c r="D306" s="358" t="s">
        <v>330</v>
      </c>
      <c r="E306" s="93">
        <v>54.87</v>
      </c>
      <c r="F306" s="614"/>
      <c r="G306" s="452"/>
      <c r="H306" s="453"/>
      <c r="I306" s="579"/>
      <c r="J306" s="440"/>
      <c r="K306" s="80"/>
      <c r="L306" s="43"/>
      <c r="M306" s="43"/>
      <c r="N306" s="43"/>
      <c r="O306" s="43"/>
    </row>
    <row r="307" spans="1:15" ht="12.75">
      <c r="A307" s="194" t="s">
        <v>2898</v>
      </c>
      <c r="B307" s="127" t="s">
        <v>485</v>
      </c>
      <c r="C307" s="128" t="s">
        <v>486</v>
      </c>
      <c r="D307" s="878"/>
      <c r="E307" s="879"/>
      <c r="F307" s="879"/>
      <c r="G307" s="879"/>
      <c r="H307" s="880"/>
      <c r="I307" s="579"/>
      <c r="J307" s="440"/>
      <c r="K307" s="80"/>
      <c r="L307" s="43"/>
      <c r="M307" s="43"/>
      <c r="O307" s="43"/>
    </row>
    <row r="308" spans="1:15" ht="12.75">
      <c r="A308" s="194" t="s">
        <v>2899</v>
      </c>
      <c r="B308" s="78" t="s">
        <v>488</v>
      </c>
      <c r="C308" s="357" t="s">
        <v>3277</v>
      </c>
      <c r="D308" s="358" t="s">
        <v>62</v>
      </c>
      <c r="E308" s="93">
        <v>48.749999999999993</v>
      </c>
      <c r="F308" s="614"/>
      <c r="G308" s="452"/>
      <c r="H308" s="453"/>
      <c r="I308" s="580"/>
      <c r="J308" s="446"/>
      <c r="K308" s="81"/>
      <c r="L308" s="43"/>
      <c r="M308" s="43"/>
      <c r="N308" s="43"/>
      <c r="O308" s="43"/>
    </row>
    <row r="309" spans="1:15" ht="23.25" thickBot="1">
      <c r="A309" s="194" t="s">
        <v>2900</v>
      </c>
      <c r="B309" s="336" t="s">
        <v>521</v>
      </c>
      <c r="C309" s="370" t="s">
        <v>1806</v>
      </c>
      <c r="D309" s="359" t="s">
        <v>62</v>
      </c>
      <c r="E309" s="99">
        <v>48.749999999999993</v>
      </c>
      <c r="F309" s="615"/>
      <c r="G309" s="457"/>
      <c r="H309" s="552"/>
      <c r="I309" s="579"/>
      <c r="J309" s="440"/>
      <c r="K309" s="80"/>
      <c r="L309" s="43"/>
      <c r="M309" s="43"/>
      <c r="N309" s="43"/>
      <c r="O309" s="43"/>
    </row>
    <row r="310" spans="1:15" ht="13.5" thickBot="1">
      <c r="A310" s="197" t="s">
        <v>676</v>
      </c>
      <c r="B310" s="483" t="s">
        <v>322</v>
      </c>
      <c r="C310" s="487" t="s">
        <v>677</v>
      </c>
      <c r="D310" s="485"/>
      <c r="E310" s="489"/>
      <c r="F310" s="489"/>
      <c r="G310" s="490"/>
      <c r="H310" s="541"/>
      <c r="I310" s="581"/>
      <c r="J310" s="543"/>
      <c r="K310" s="82"/>
      <c r="L310" s="43"/>
      <c r="M310" s="43"/>
      <c r="N310" s="43"/>
      <c r="O310" s="43"/>
    </row>
    <row r="311" spans="1:15" ht="12.75">
      <c r="A311" s="194" t="s">
        <v>678</v>
      </c>
      <c r="B311" s="492" t="s">
        <v>475</v>
      </c>
      <c r="C311" s="128" t="s">
        <v>476</v>
      </c>
      <c r="D311" s="881"/>
      <c r="E311" s="882"/>
      <c r="F311" s="882"/>
      <c r="G311" s="882"/>
      <c r="H311" s="883"/>
      <c r="I311" s="579"/>
      <c r="J311" s="440"/>
      <c r="K311" s="80"/>
      <c r="L311" s="43"/>
      <c r="M311" s="43"/>
      <c r="O311" s="43"/>
    </row>
    <row r="312" spans="1:15" ht="12.75">
      <c r="A312" s="194" t="s">
        <v>679</v>
      </c>
      <c r="B312" s="78" t="s">
        <v>464</v>
      </c>
      <c r="C312" s="357" t="s">
        <v>3935</v>
      </c>
      <c r="D312" s="70" t="s">
        <v>330</v>
      </c>
      <c r="E312" s="93">
        <v>96.32</v>
      </c>
      <c r="F312" s="614"/>
      <c r="G312" s="452"/>
      <c r="H312" s="453"/>
      <c r="I312" s="579"/>
      <c r="J312" s="440"/>
      <c r="K312" s="80"/>
      <c r="L312" s="43"/>
      <c r="M312" s="43"/>
      <c r="N312" s="43"/>
      <c r="O312" s="43"/>
    </row>
    <row r="313" spans="1:15" ht="12.75">
      <c r="A313" s="194" t="s">
        <v>680</v>
      </c>
      <c r="B313" s="78" t="s">
        <v>465</v>
      </c>
      <c r="C313" s="41" t="s">
        <v>3277</v>
      </c>
      <c r="D313" s="70" t="s">
        <v>62</v>
      </c>
      <c r="E313" s="93">
        <v>37.25</v>
      </c>
      <c r="F313" s="614"/>
      <c r="G313" s="452"/>
      <c r="H313" s="453"/>
      <c r="I313" s="579"/>
      <c r="J313" s="440"/>
      <c r="K313" s="80"/>
      <c r="L313" s="43"/>
      <c r="M313" s="43"/>
      <c r="N313" s="43"/>
      <c r="O313" s="43"/>
    </row>
    <row r="314" spans="1:15" ht="22.5">
      <c r="A314" s="194" t="s">
        <v>2901</v>
      </c>
      <c r="B314" s="78" t="s">
        <v>466</v>
      </c>
      <c r="C314" s="41" t="s">
        <v>3303</v>
      </c>
      <c r="D314" s="70" t="s">
        <v>330</v>
      </c>
      <c r="E314" s="93">
        <v>96.32</v>
      </c>
      <c r="F314" s="614"/>
      <c r="G314" s="452"/>
      <c r="H314" s="453"/>
      <c r="I314" s="579"/>
      <c r="J314" s="440"/>
      <c r="K314" s="80"/>
      <c r="L314" s="43"/>
      <c r="M314" s="43"/>
      <c r="N314" s="43"/>
      <c r="O314" s="43"/>
    </row>
    <row r="315" spans="1:15" ht="12.75">
      <c r="A315" s="194" t="s">
        <v>2902</v>
      </c>
      <c r="B315" s="78" t="s">
        <v>468</v>
      </c>
      <c r="C315" s="41" t="s">
        <v>1745</v>
      </c>
      <c r="D315" s="70" t="s">
        <v>330</v>
      </c>
      <c r="E315" s="94">
        <v>96.32</v>
      </c>
      <c r="F315" s="614"/>
      <c r="G315" s="452"/>
      <c r="H315" s="453"/>
      <c r="I315" s="579"/>
      <c r="J315" s="440"/>
      <c r="K315" s="80"/>
      <c r="L315" s="43"/>
      <c r="M315" s="43"/>
      <c r="N315" s="43"/>
      <c r="O315" s="43"/>
    </row>
    <row r="316" spans="1:15" ht="22.5">
      <c r="A316" s="194" t="s">
        <v>2903</v>
      </c>
      <c r="B316" s="78" t="s">
        <v>479</v>
      </c>
      <c r="C316" s="41" t="s">
        <v>3471</v>
      </c>
      <c r="D316" s="70" t="s">
        <v>330</v>
      </c>
      <c r="E316" s="94">
        <v>96.32</v>
      </c>
      <c r="F316" s="614"/>
      <c r="G316" s="452"/>
      <c r="H316" s="453"/>
      <c r="I316" s="579"/>
      <c r="J316" s="446"/>
      <c r="K316" s="81"/>
      <c r="L316" s="43"/>
      <c r="M316" s="43"/>
      <c r="N316" s="43"/>
      <c r="O316" s="43"/>
    </row>
    <row r="317" spans="1:15" ht="22.5">
      <c r="A317" s="194" t="s">
        <v>2904</v>
      </c>
      <c r="B317" s="78" t="s">
        <v>480</v>
      </c>
      <c r="C317" s="357" t="s">
        <v>3937</v>
      </c>
      <c r="D317" s="70" t="s">
        <v>330</v>
      </c>
      <c r="E317" s="94">
        <v>96.32</v>
      </c>
      <c r="F317" s="614"/>
      <c r="G317" s="452"/>
      <c r="H317" s="453"/>
      <c r="I317" s="579"/>
      <c r="J317" s="440"/>
      <c r="K317" s="80"/>
      <c r="L317" s="43"/>
      <c r="M317" s="43"/>
      <c r="N317" s="43"/>
      <c r="O317" s="43"/>
    </row>
    <row r="318" spans="1:15" ht="22.5">
      <c r="A318" s="194" t="s">
        <v>2905</v>
      </c>
      <c r="B318" s="78" t="s">
        <v>482</v>
      </c>
      <c r="C318" s="41" t="s">
        <v>3470</v>
      </c>
      <c r="D318" s="70" t="s">
        <v>62</v>
      </c>
      <c r="E318" s="94">
        <v>20.9</v>
      </c>
      <c r="F318" s="614"/>
      <c r="G318" s="452"/>
      <c r="H318" s="453"/>
      <c r="I318" s="580"/>
      <c r="J318" s="446"/>
      <c r="K318" s="81"/>
      <c r="L318" s="43"/>
      <c r="M318" s="43"/>
      <c r="N318" s="43"/>
      <c r="O318" s="43"/>
    </row>
    <row r="319" spans="1:15" ht="12.75">
      <c r="A319" s="194" t="s">
        <v>2906</v>
      </c>
      <c r="B319" s="127" t="s">
        <v>485</v>
      </c>
      <c r="C319" s="128" t="s">
        <v>486</v>
      </c>
      <c r="D319" s="878"/>
      <c r="E319" s="879"/>
      <c r="F319" s="879"/>
      <c r="G319" s="879"/>
      <c r="H319" s="880"/>
      <c r="I319" s="579"/>
      <c r="J319" s="440"/>
      <c r="K319" s="80"/>
      <c r="L319" s="43"/>
      <c r="M319" s="43"/>
      <c r="O319" s="43"/>
    </row>
    <row r="320" spans="1:15" ht="22.5">
      <c r="A320" s="194" t="s">
        <v>2907</v>
      </c>
      <c r="B320" s="78" t="s">
        <v>488</v>
      </c>
      <c r="C320" s="357" t="s">
        <v>1804</v>
      </c>
      <c r="D320" s="358" t="s">
        <v>62</v>
      </c>
      <c r="E320" s="94">
        <v>6.4</v>
      </c>
      <c r="F320" s="614"/>
      <c r="G320" s="452"/>
      <c r="H320" s="453"/>
      <c r="I320" s="579"/>
      <c r="J320" s="440"/>
      <c r="K320" s="80"/>
      <c r="L320" s="43"/>
      <c r="M320" s="43"/>
      <c r="N320" s="43"/>
      <c r="O320" s="43"/>
    </row>
    <row r="321" spans="1:15" ht="23.25" thickBot="1">
      <c r="A321" s="194" t="s">
        <v>2908</v>
      </c>
      <c r="B321" s="336" t="s">
        <v>521</v>
      </c>
      <c r="C321" s="370" t="s">
        <v>1806</v>
      </c>
      <c r="D321" s="359" t="s">
        <v>62</v>
      </c>
      <c r="E321" s="548">
        <v>30.85</v>
      </c>
      <c r="F321" s="615"/>
      <c r="G321" s="457"/>
      <c r="H321" s="552"/>
      <c r="I321" s="579"/>
      <c r="J321" s="440"/>
      <c r="K321" s="80"/>
      <c r="L321" s="43"/>
      <c r="M321" s="43"/>
      <c r="N321" s="43"/>
      <c r="O321" s="43"/>
    </row>
    <row r="322" spans="1:15" ht="13.5" thickBot="1">
      <c r="A322" s="197" t="s">
        <v>681</v>
      </c>
      <c r="B322" s="483" t="s">
        <v>322</v>
      </c>
      <c r="C322" s="487" t="s">
        <v>682</v>
      </c>
      <c r="D322" s="485"/>
      <c r="E322" s="489"/>
      <c r="F322" s="489"/>
      <c r="G322" s="490"/>
      <c r="H322" s="541"/>
      <c r="I322" s="581"/>
      <c r="J322" s="543"/>
      <c r="K322" s="82"/>
      <c r="L322" s="43"/>
      <c r="M322" s="43"/>
      <c r="N322" s="43"/>
      <c r="O322" s="43"/>
    </row>
    <row r="323" spans="1:15" ht="12.75">
      <c r="A323" s="194" t="s">
        <v>683</v>
      </c>
      <c r="B323" s="492" t="s">
        <v>475</v>
      </c>
      <c r="C323" s="128" t="s">
        <v>476</v>
      </c>
      <c r="D323" s="881"/>
      <c r="E323" s="882"/>
      <c r="F323" s="882"/>
      <c r="G323" s="882"/>
      <c r="H323" s="883"/>
      <c r="I323" s="579"/>
      <c r="J323" s="440"/>
      <c r="K323" s="80"/>
      <c r="L323" s="43"/>
      <c r="M323" s="43"/>
      <c r="O323" s="43"/>
    </row>
    <row r="324" spans="1:15" ht="12.75">
      <c r="A324" s="194" t="s">
        <v>684</v>
      </c>
      <c r="B324" s="78" t="s">
        <v>464</v>
      </c>
      <c r="C324" s="357" t="s">
        <v>3935</v>
      </c>
      <c r="D324" s="358" t="s">
        <v>330</v>
      </c>
      <c r="E324" s="93">
        <v>70.709999999999994</v>
      </c>
      <c r="F324" s="614"/>
      <c r="G324" s="452"/>
      <c r="H324" s="453"/>
      <c r="I324" s="579"/>
      <c r="J324" s="440"/>
      <c r="K324" s="80"/>
      <c r="L324" s="43"/>
      <c r="M324" s="43"/>
      <c r="N324" s="43"/>
      <c r="O324" s="43"/>
    </row>
    <row r="325" spans="1:15" ht="12.75">
      <c r="A325" s="194" t="s">
        <v>685</v>
      </c>
      <c r="B325" s="78" t="s">
        <v>465</v>
      </c>
      <c r="C325" s="357" t="s">
        <v>3277</v>
      </c>
      <c r="D325" s="358" t="s">
        <v>62</v>
      </c>
      <c r="E325" s="93">
        <v>69.489999999999995</v>
      </c>
      <c r="F325" s="614"/>
      <c r="G325" s="452"/>
      <c r="H325" s="453"/>
      <c r="I325" s="579"/>
      <c r="J325" s="440"/>
      <c r="K325" s="80"/>
      <c r="L325" s="43"/>
      <c r="M325" s="43"/>
      <c r="N325" s="43"/>
      <c r="O325" s="43"/>
    </row>
    <row r="326" spans="1:15" ht="22.5">
      <c r="A326" s="194" t="s">
        <v>686</v>
      </c>
      <c r="B326" s="78" t="s">
        <v>466</v>
      </c>
      <c r="C326" s="357" t="s">
        <v>3303</v>
      </c>
      <c r="D326" s="358" t="s">
        <v>330</v>
      </c>
      <c r="E326" s="93">
        <v>70.709999999999994</v>
      </c>
      <c r="F326" s="614"/>
      <c r="G326" s="452"/>
      <c r="H326" s="453"/>
      <c r="I326" s="579"/>
      <c r="J326" s="440"/>
      <c r="K326" s="80"/>
      <c r="L326" s="43"/>
      <c r="M326" s="43"/>
      <c r="N326" s="43"/>
      <c r="O326" s="43"/>
    </row>
    <row r="327" spans="1:15" ht="12.75">
      <c r="A327" s="194" t="s">
        <v>687</v>
      </c>
      <c r="B327" s="78" t="s">
        <v>468</v>
      </c>
      <c r="C327" s="357" t="s">
        <v>1745</v>
      </c>
      <c r="D327" s="358" t="s">
        <v>330</v>
      </c>
      <c r="E327" s="94">
        <v>70.709999999999994</v>
      </c>
      <c r="F327" s="614"/>
      <c r="G327" s="452"/>
      <c r="H327" s="453"/>
      <c r="I327" s="579"/>
      <c r="J327" s="440"/>
      <c r="K327" s="80"/>
      <c r="L327" s="43"/>
      <c r="M327" s="43"/>
      <c r="N327" s="43"/>
      <c r="O327" s="43"/>
    </row>
    <row r="328" spans="1:15" ht="22.5">
      <c r="A328" s="194" t="s">
        <v>2909</v>
      </c>
      <c r="B328" s="78" t="s">
        <v>479</v>
      </c>
      <c r="C328" s="357" t="s">
        <v>3471</v>
      </c>
      <c r="D328" s="358" t="s">
        <v>330</v>
      </c>
      <c r="E328" s="94">
        <v>70.709999999999994</v>
      </c>
      <c r="F328" s="614"/>
      <c r="G328" s="452"/>
      <c r="H328" s="453"/>
      <c r="I328" s="579"/>
      <c r="J328" s="446"/>
      <c r="K328" s="81"/>
      <c r="L328" s="43"/>
      <c r="M328" s="43"/>
      <c r="N328" s="43"/>
      <c r="O328" s="43"/>
    </row>
    <row r="329" spans="1:15" ht="22.5">
      <c r="A329" s="194" t="s">
        <v>2910</v>
      </c>
      <c r="B329" s="78" t="s">
        <v>480</v>
      </c>
      <c r="C329" s="357" t="s">
        <v>3937</v>
      </c>
      <c r="D329" s="358" t="s">
        <v>330</v>
      </c>
      <c r="E329" s="94">
        <v>70.709999999999994</v>
      </c>
      <c r="F329" s="614"/>
      <c r="G329" s="452"/>
      <c r="H329" s="453"/>
      <c r="I329" s="579"/>
      <c r="J329" s="440"/>
      <c r="K329" s="80"/>
      <c r="L329" s="43"/>
      <c r="M329" s="43"/>
      <c r="N329" s="43"/>
      <c r="O329" s="43"/>
    </row>
    <row r="330" spans="1:15" ht="22.5">
      <c r="A330" s="194" t="s">
        <v>2911</v>
      </c>
      <c r="B330" s="78" t="s">
        <v>482</v>
      </c>
      <c r="C330" s="357" t="s">
        <v>3470</v>
      </c>
      <c r="D330" s="358" t="s">
        <v>62</v>
      </c>
      <c r="E330" s="94">
        <v>27.8</v>
      </c>
      <c r="F330" s="614"/>
      <c r="G330" s="452"/>
      <c r="H330" s="453"/>
      <c r="I330" s="580"/>
      <c r="J330" s="446"/>
      <c r="K330" s="81"/>
      <c r="L330" s="43"/>
      <c r="M330" s="43"/>
      <c r="N330" s="43"/>
      <c r="O330" s="43"/>
    </row>
    <row r="331" spans="1:15" ht="12.75">
      <c r="A331" s="194" t="s">
        <v>688</v>
      </c>
      <c r="B331" s="127" t="s">
        <v>462</v>
      </c>
      <c r="C331" s="128" t="s">
        <v>463</v>
      </c>
      <c r="D331" s="878"/>
      <c r="E331" s="879"/>
      <c r="F331" s="879"/>
      <c r="G331" s="879"/>
      <c r="H331" s="880"/>
      <c r="I331" s="579"/>
      <c r="J331" s="440"/>
      <c r="K331" s="80"/>
      <c r="L331" s="43"/>
      <c r="M331" s="43"/>
      <c r="O331" s="43"/>
    </row>
    <row r="332" spans="1:15" ht="22.5">
      <c r="A332" s="194" t="s">
        <v>689</v>
      </c>
      <c r="B332" s="78" t="s">
        <v>509</v>
      </c>
      <c r="C332" s="357" t="s">
        <v>3279</v>
      </c>
      <c r="D332" s="358" t="s">
        <v>330</v>
      </c>
      <c r="E332" s="93">
        <v>47.7</v>
      </c>
      <c r="F332" s="614"/>
      <c r="G332" s="452"/>
      <c r="H332" s="453"/>
      <c r="I332" s="580"/>
      <c r="J332" s="446"/>
      <c r="K332" s="81"/>
      <c r="L332" s="43"/>
      <c r="M332" s="43"/>
      <c r="N332" s="43"/>
      <c r="O332" s="43"/>
    </row>
    <row r="333" spans="1:15" ht="22.5">
      <c r="A333" s="194" t="s">
        <v>2912</v>
      </c>
      <c r="B333" s="78" t="s">
        <v>511</v>
      </c>
      <c r="C333" s="357" t="s">
        <v>3284</v>
      </c>
      <c r="D333" s="358" t="s">
        <v>330</v>
      </c>
      <c r="E333" s="93">
        <v>47.7</v>
      </c>
      <c r="F333" s="614"/>
      <c r="G333" s="452"/>
      <c r="H333" s="453"/>
      <c r="I333" s="579"/>
      <c r="J333" s="446"/>
      <c r="K333" s="81"/>
      <c r="L333" s="43"/>
      <c r="M333" s="43"/>
      <c r="N333" s="43"/>
      <c r="O333" s="43"/>
    </row>
    <row r="334" spans="1:15" ht="12.75">
      <c r="A334" s="194" t="s">
        <v>2913</v>
      </c>
      <c r="B334" s="78" t="s">
        <v>513</v>
      </c>
      <c r="C334" s="357" t="s">
        <v>1747</v>
      </c>
      <c r="D334" s="358" t="s">
        <v>330</v>
      </c>
      <c r="E334" s="93">
        <v>47.7</v>
      </c>
      <c r="F334" s="614"/>
      <c r="G334" s="452"/>
      <c r="H334" s="453"/>
      <c r="I334" s="580"/>
      <c r="J334" s="446"/>
      <c r="K334" s="81"/>
      <c r="L334" s="43"/>
      <c r="M334" s="43"/>
      <c r="N334" s="43"/>
      <c r="O334" s="43"/>
    </row>
    <row r="335" spans="1:15" ht="22.5">
      <c r="A335" s="194" t="s">
        <v>2914</v>
      </c>
      <c r="B335" s="78" t="s">
        <v>515</v>
      </c>
      <c r="C335" s="357" t="s">
        <v>1954</v>
      </c>
      <c r="D335" s="358" t="s">
        <v>62</v>
      </c>
      <c r="E335" s="93">
        <v>27.58</v>
      </c>
      <c r="F335" s="614"/>
      <c r="G335" s="452"/>
      <c r="H335" s="453"/>
      <c r="I335" s="580"/>
      <c r="J335" s="446"/>
      <c r="K335" s="81"/>
      <c r="L335" s="43"/>
      <c r="M335" s="43"/>
      <c r="N335" s="43"/>
      <c r="O335" s="43"/>
    </row>
    <row r="336" spans="1:15" ht="22.5">
      <c r="A336" s="194" t="s">
        <v>2915</v>
      </c>
      <c r="B336" s="78" t="s">
        <v>517</v>
      </c>
      <c r="C336" s="357" t="s">
        <v>3433</v>
      </c>
      <c r="D336" s="358" t="s">
        <v>330</v>
      </c>
      <c r="E336" s="93">
        <v>47.7</v>
      </c>
      <c r="F336" s="614"/>
      <c r="G336" s="452"/>
      <c r="H336" s="453"/>
      <c r="I336" s="580"/>
      <c r="J336" s="446"/>
      <c r="K336" s="81"/>
      <c r="L336" s="43"/>
      <c r="M336" s="43"/>
      <c r="N336" s="43"/>
      <c r="O336" s="43"/>
    </row>
    <row r="337" spans="1:15" ht="12.75">
      <c r="A337" s="194" t="s">
        <v>2916</v>
      </c>
      <c r="B337" s="127" t="s">
        <v>485</v>
      </c>
      <c r="C337" s="128" t="s">
        <v>486</v>
      </c>
      <c r="D337" s="878"/>
      <c r="E337" s="879"/>
      <c r="F337" s="879"/>
      <c r="G337" s="879"/>
      <c r="H337" s="880"/>
      <c r="I337" s="579"/>
      <c r="J337" s="440"/>
      <c r="K337" s="80"/>
      <c r="L337" s="43"/>
      <c r="M337" s="43"/>
      <c r="O337" s="43"/>
    </row>
    <row r="338" spans="1:15" ht="23.25" thickBot="1">
      <c r="A338" s="194" t="s">
        <v>2917</v>
      </c>
      <c r="B338" s="336" t="s">
        <v>488</v>
      </c>
      <c r="C338" s="370" t="s">
        <v>1806</v>
      </c>
      <c r="D338" s="359" t="s">
        <v>62</v>
      </c>
      <c r="E338" s="99">
        <v>32.24</v>
      </c>
      <c r="F338" s="614"/>
      <c r="G338" s="457"/>
      <c r="H338" s="552"/>
      <c r="I338" s="579"/>
      <c r="J338" s="440"/>
      <c r="K338" s="80"/>
      <c r="L338" s="43"/>
      <c r="M338" s="43"/>
      <c r="N338" s="43"/>
      <c r="O338" s="43"/>
    </row>
    <row r="339" spans="1:15" ht="13.5" thickBot="1">
      <c r="A339" s="197" t="s">
        <v>690</v>
      </c>
      <c r="B339" s="483" t="s">
        <v>322</v>
      </c>
      <c r="C339" s="487" t="s">
        <v>691</v>
      </c>
      <c r="D339" s="485"/>
      <c r="E339" s="489"/>
      <c r="F339" s="489"/>
      <c r="G339" s="490"/>
      <c r="H339" s="541"/>
      <c r="I339" s="581"/>
      <c r="J339" s="543"/>
      <c r="K339" s="82"/>
      <c r="L339" s="43"/>
      <c r="M339" s="43"/>
      <c r="N339" s="43"/>
      <c r="O339" s="43"/>
    </row>
    <row r="340" spans="1:15" ht="12.75">
      <c r="A340" s="194" t="s">
        <v>692</v>
      </c>
      <c r="B340" s="492" t="s">
        <v>475</v>
      </c>
      <c r="C340" s="128" t="s">
        <v>476</v>
      </c>
      <c r="D340" s="881"/>
      <c r="E340" s="882"/>
      <c r="F340" s="882"/>
      <c r="G340" s="882"/>
      <c r="H340" s="883"/>
      <c r="I340" s="579"/>
      <c r="J340" s="440"/>
      <c r="K340" s="80"/>
      <c r="L340" s="43"/>
      <c r="M340" s="43"/>
      <c r="O340" s="43"/>
    </row>
    <row r="341" spans="1:15" ht="12.75">
      <c r="A341" s="194" t="s">
        <v>693</v>
      </c>
      <c r="B341" s="78" t="s">
        <v>464</v>
      </c>
      <c r="C341" s="357" t="s">
        <v>3935</v>
      </c>
      <c r="D341" s="359" t="s">
        <v>330</v>
      </c>
      <c r="E341" s="99">
        <v>177.17</v>
      </c>
      <c r="F341" s="614"/>
      <c r="G341" s="457"/>
      <c r="H341" s="552"/>
      <c r="I341" s="579"/>
      <c r="J341" s="440"/>
      <c r="K341" s="80"/>
      <c r="L341" s="43"/>
      <c r="M341" s="43"/>
      <c r="N341" s="43"/>
      <c r="O341" s="43"/>
    </row>
    <row r="342" spans="1:15" ht="12.75">
      <c r="A342" s="194" t="s">
        <v>2918</v>
      </c>
      <c r="B342" s="78" t="s">
        <v>465</v>
      </c>
      <c r="C342" s="357" t="s">
        <v>3277</v>
      </c>
      <c r="D342" s="358" t="s">
        <v>62</v>
      </c>
      <c r="E342" s="93">
        <v>61.35</v>
      </c>
      <c r="F342" s="614"/>
      <c r="G342" s="452"/>
      <c r="H342" s="453"/>
      <c r="I342" s="579"/>
      <c r="J342" s="440"/>
      <c r="K342" s="80"/>
      <c r="L342" s="43"/>
      <c r="M342" s="43"/>
      <c r="N342" s="43"/>
      <c r="O342" s="43"/>
    </row>
    <row r="343" spans="1:15" ht="22.5">
      <c r="A343" s="194" t="s">
        <v>2919</v>
      </c>
      <c r="B343" s="78" t="s">
        <v>466</v>
      </c>
      <c r="C343" s="357" t="s">
        <v>3303</v>
      </c>
      <c r="D343" s="358" t="s">
        <v>330</v>
      </c>
      <c r="E343" s="93">
        <v>177.17</v>
      </c>
      <c r="F343" s="614"/>
      <c r="G343" s="452"/>
      <c r="H343" s="453"/>
      <c r="I343" s="579"/>
      <c r="J343" s="440"/>
      <c r="K343" s="80"/>
      <c r="L343" s="43"/>
      <c r="M343" s="43"/>
      <c r="N343" s="43"/>
      <c r="O343" s="43"/>
    </row>
    <row r="344" spans="1:15" ht="12.75">
      <c r="A344" s="194" t="s">
        <v>2920</v>
      </c>
      <c r="B344" s="78" t="s">
        <v>468</v>
      </c>
      <c r="C344" s="357" t="s">
        <v>1745</v>
      </c>
      <c r="D344" s="359" t="s">
        <v>330</v>
      </c>
      <c r="E344" s="576">
        <v>177.17</v>
      </c>
      <c r="F344" s="614"/>
      <c r="G344" s="457"/>
      <c r="H344" s="552"/>
      <c r="I344" s="579"/>
      <c r="J344" s="440"/>
      <c r="K344" s="80"/>
      <c r="L344" s="43"/>
      <c r="M344" s="43"/>
      <c r="N344" s="43"/>
      <c r="O344" s="43"/>
    </row>
    <row r="345" spans="1:15" ht="22.5">
      <c r="A345" s="194" t="s">
        <v>2921</v>
      </c>
      <c r="B345" s="78" t="s">
        <v>479</v>
      </c>
      <c r="C345" s="357" t="s">
        <v>3471</v>
      </c>
      <c r="D345" s="359" t="s">
        <v>330</v>
      </c>
      <c r="E345" s="576">
        <v>177.17</v>
      </c>
      <c r="F345" s="614"/>
      <c r="G345" s="457"/>
      <c r="H345" s="552"/>
      <c r="I345" s="579"/>
      <c r="J345" s="446"/>
      <c r="K345" s="81"/>
      <c r="L345" s="43"/>
      <c r="M345" s="43"/>
      <c r="N345" s="43"/>
      <c r="O345" s="43"/>
    </row>
    <row r="346" spans="1:15" ht="22.5">
      <c r="A346" s="194" t="s">
        <v>2922</v>
      </c>
      <c r="B346" s="78" t="s">
        <v>480</v>
      </c>
      <c r="C346" s="357" t="s">
        <v>3937</v>
      </c>
      <c r="D346" s="359" t="s">
        <v>330</v>
      </c>
      <c r="E346" s="576">
        <v>177.17</v>
      </c>
      <c r="F346" s="614"/>
      <c r="G346" s="457"/>
      <c r="H346" s="552"/>
      <c r="I346" s="579"/>
      <c r="J346" s="440"/>
      <c r="K346" s="80"/>
      <c r="L346" s="43"/>
      <c r="M346" s="43"/>
      <c r="N346" s="43"/>
      <c r="O346" s="43"/>
    </row>
    <row r="347" spans="1:15" ht="22.5">
      <c r="A347" s="194" t="s">
        <v>2923</v>
      </c>
      <c r="B347" s="78" t="s">
        <v>482</v>
      </c>
      <c r="C347" s="357" t="s">
        <v>3470</v>
      </c>
      <c r="D347" s="359" t="s">
        <v>62</v>
      </c>
      <c r="E347" s="576">
        <v>45.91</v>
      </c>
      <c r="F347" s="614"/>
      <c r="G347" s="457"/>
      <c r="H347" s="552"/>
      <c r="I347" s="579"/>
      <c r="J347" s="446"/>
      <c r="K347" s="81"/>
      <c r="L347" s="43"/>
      <c r="M347" s="43"/>
      <c r="N347" s="43"/>
      <c r="O347" s="43"/>
    </row>
    <row r="348" spans="1:15" ht="12.75">
      <c r="A348" s="194" t="s">
        <v>2924</v>
      </c>
      <c r="B348" s="127" t="s">
        <v>485</v>
      </c>
      <c r="C348" s="128" t="s">
        <v>486</v>
      </c>
      <c r="D348" s="884"/>
      <c r="E348" s="885"/>
      <c r="F348" s="885"/>
      <c r="G348" s="885"/>
      <c r="H348" s="886"/>
      <c r="I348" s="579"/>
      <c r="J348" s="440"/>
      <c r="K348" s="80"/>
      <c r="L348" s="43"/>
      <c r="M348" s="43"/>
      <c r="O348" s="43"/>
    </row>
    <row r="349" spans="1:15" ht="23.25" thickBot="1">
      <c r="A349" s="194" t="s">
        <v>2925</v>
      </c>
      <c r="B349" s="336" t="s">
        <v>488</v>
      </c>
      <c r="C349" s="370" t="s">
        <v>1806</v>
      </c>
      <c r="D349" s="359" t="s">
        <v>62</v>
      </c>
      <c r="E349" s="99">
        <v>61.35</v>
      </c>
      <c r="F349" s="615"/>
      <c r="G349" s="457"/>
      <c r="H349" s="552"/>
      <c r="I349" s="579"/>
      <c r="J349" s="440"/>
      <c r="K349" s="80"/>
      <c r="L349" s="43"/>
      <c r="M349" s="43"/>
      <c r="N349" s="43"/>
      <c r="O349" s="43"/>
    </row>
    <row r="350" spans="1:15" ht="13.5" thickBot="1">
      <c r="A350" s="197" t="s">
        <v>694</v>
      </c>
      <c r="B350" s="483" t="s">
        <v>322</v>
      </c>
      <c r="C350" s="487" t="s">
        <v>695</v>
      </c>
      <c r="D350" s="485"/>
      <c r="E350" s="489"/>
      <c r="F350" s="489"/>
      <c r="G350" s="490"/>
      <c r="H350" s="541"/>
      <c r="I350" s="581"/>
      <c r="J350" s="543"/>
      <c r="K350" s="82"/>
      <c r="L350" s="43"/>
      <c r="M350" s="43"/>
      <c r="N350" s="43"/>
      <c r="O350" s="43"/>
    </row>
    <row r="351" spans="1:15" ht="12.75">
      <c r="A351" s="194" t="s">
        <v>696</v>
      </c>
      <c r="B351" s="492" t="s">
        <v>475</v>
      </c>
      <c r="C351" s="128" t="s">
        <v>476</v>
      </c>
      <c r="D351" s="881"/>
      <c r="E351" s="882"/>
      <c r="F351" s="882"/>
      <c r="G351" s="882"/>
      <c r="H351" s="883"/>
      <c r="I351" s="579"/>
      <c r="J351" s="440"/>
      <c r="K351" s="80"/>
      <c r="L351" s="43"/>
      <c r="M351" s="43"/>
      <c r="O351" s="43"/>
    </row>
    <row r="352" spans="1:15" ht="22.5">
      <c r="A352" s="194" t="s">
        <v>697</v>
      </c>
      <c r="B352" s="78" t="s">
        <v>464</v>
      </c>
      <c r="C352" s="357" t="s">
        <v>3281</v>
      </c>
      <c r="D352" s="358" t="s">
        <v>330</v>
      </c>
      <c r="E352" s="93">
        <v>97.35</v>
      </c>
      <c r="F352" s="614"/>
      <c r="G352" s="452"/>
      <c r="H352" s="453"/>
      <c r="I352" s="579"/>
      <c r="J352" s="440"/>
      <c r="K352" s="80"/>
      <c r="L352" s="43"/>
      <c r="M352" s="43"/>
      <c r="N352" s="43"/>
      <c r="O352" s="43"/>
    </row>
    <row r="353" spans="1:15" ht="22.5">
      <c r="A353" s="194" t="s">
        <v>698</v>
      </c>
      <c r="B353" s="78" t="s">
        <v>465</v>
      </c>
      <c r="C353" s="357" t="s">
        <v>3477</v>
      </c>
      <c r="D353" s="358" t="s">
        <v>3473</v>
      </c>
      <c r="E353" s="94">
        <v>19.47</v>
      </c>
      <c r="F353" s="614"/>
      <c r="G353" s="452"/>
      <c r="H353" s="453"/>
      <c r="I353" s="579"/>
      <c r="J353" s="440"/>
      <c r="K353" s="80"/>
      <c r="L353" s="43"/>
      <c r="M353" s="43"/>
      <c r="N353" s="43"/>
      <c r="O353" s="43"/>
    </row>
    <row r="354" spans="1:15" ht="12.75">
      <c r="A354" s="194" t="s">
        <v>699</v>
      </c>
      <c r="B354" s="78" t="s">
        <v>466</v>
      </c>
      <c r="C354" s="357" t="s">
        <v>3277</v>
      </c>
      <c r="D354" s="358" t="s">
        <v>62</v>
      </c>
      <c r="E354" s="94">
        <v>38.4</v>
      </c>
      <c r="F354" s="614"/>
      <c r="G354" s="452"/>
      <c r="H354" s="453"/>
      <c r="I354" s="579"/>
      <c r="J354" s="440"/>
      <c r="K354" s="80"/>
      <c r="L354" s="43"/>
      <c r="M354" s="43"/>
      <c r="N354" s="43"/>
      <c r="O354" s="43"/>
    </row>
    <row r="355" spans="1:15" ht="22.5">
      <c r="A355" s="194" t="s">
        <v>2926</v>
      </c>
      <c r="B355" s="78" t="s">
        <v>468</v>
      </c>
      <c r="C355" s="357" t="s">
        <v>3471</v>
      </c>
      <c r="D355" s="358" t="s">
        <v>330</v>
      </c>
      <c r="E355" s="94">
        <v>97.35</v>
      </c>
      <c r="F355" s="614"/>
      <c r="G355" s="452"/>
      <c r="H355" s="453"/>
      <c r="I355" s="579"/>
      <c r="J355" s="446"/>
      <c r="K355" s="81"/>
      <c r="L355" s="43"/>
      <c r="M355" s="43"/>
      <c r="N355" s="43"/>
      <c r="O355" s="43"/>
    </row>
    <row r="356" spans="1:15" ht="22.5">
      <c r="A356" s="194" t="s">
        <v>2927</v>
      </c>
      <c r="B356" s="78" t="s">
        <v>470</v>
      </c>
      <c r="C356" s="357" t="s">
        <v>3937</v>
      </c>
      <c r="D356" s="358" t="s">
        <v>330</v>
      </c>
      <c r="E356" s="94">
        <v>97.35</v>
      </c>
      <c r="F356" s="614"/>
      <c r="G356" s="452"/>
      <c r="H356" s="453"/>
      <c r="I356" s="579"/>
      <c r="J356" s="440"/>
      <c r="K356" s="80"/>
      <c r="L356" s="43"/>
      <c r="M356" s="43"/>
      <c r="N356" s="43"/>
      <c r="O356" s="43"/>
    </row>
    <row r="357" spans="1:15" ht="22.5">
      <c r="A357" s="194" t="s">
        <v>2928</v>
      </c>
      <c r="B357" s="78" t="s">
        <v>479</v>
      </c>
      <c r="C357" s="357" t="s">
        <v>3470</v>
      </c>
      <c r="D357" s="358" t="s">
        <v>62</v>
      </c>
      <c r="E357" s="94">
        <v>17.18</v>
      </c>
      <c r="F357" s="614"/>
      <c r="G357" s="452"/>
      <c r="H357" s="453"/>
      <c r="I357" s="580"/>
      <c r="J357" s="446"/>
      <c r="K357" s="81"/>
      <c r="L357" s="43"/>
      <c r="M357" s="43"/>
      <c r="N357" s="43"/>
      <c r="O357" s="43"/>
    </row>
    <row r="358" spans="1:15" ht="12.75">
      <c r="A358" s="194" t="s">
        <v>2929</v>
      </c>
      <c r="B358" s="127" t="s">
        <v>485</v>
      </c>
      <c r="C358" s="128" t="s">
        <v>486</v>
      </c>
      <c r="D358" s="878"/>
      <c r="E358" s="879"/>
      <c r="F358" s="879"/>
      <c r="G358" s="879"/>
      <c r="H358" s="880"/>
      <c r="I358" s="579"/>
      <c r="J358" s="440"/>
      <c r="K358" s="80"/>
      <c r="L358" s="43"/>
      <c r="M358" s="43"/>
      <c r="O358" s="43"/>
    </row>
    <row r="359" spans="1:15" ht="12.75">
      <c r="A359" s="194" t="s">
        <v>2930</v>
      </c>
      <c r="B359" s="78" t="s">
        <v>488</v>
      </c>
      <c r="C359" s="357" t="s">
        <v>1774</v>
      </c>
      <c r="D359" s="358" t="s">
        <v>62</v>
      </c>
      <c r="E359" s="94">
        <v>4.1500000000000004</v>
      </c>
      <c r="F359" s="614"/>
      <c r="G359" s="452"/>
      <c r="H359" s="453"/>
      <c r="I359" s="579"/>
      <c r="J359" s="446"/>
      <c r="K359" s="81"/>
      <c r="L359" s="43"/>
      <c r="M359" s="43"/>
      <c r="N359" s="43"/>
      <c r="O359" s="43"/>
    </row>
    <row r="360" spans="1:15" ht="22.5">
      <c r="A360" s="194" t="s">
        <v>2931</v>
      </c>
      <c r="B360" s="78" t="s">
        <v>521</v>
      </c>
      <c r="C360" s="357" t="s">
        <v>1804</v>
      </c>
      <c r="D360" s="358" t="s">
        <v>62</v>
      </c>
      <c r="E360" s="93">
        <v>28.75</v>
      </c>
      <c r="F360" s="614"/>
      <c r="G360" s="452"/>
      <c r="H360" s="453"/>
      <c r="I360" s="579"/>
      <c r="J360" s="440"/>
      <c r="K360" s="80"/>
      <c r="L360" s="43"/>
      <c r="M360" s="43"/>
      <c r="N360" s="43"/>
      <c r="O360" s="43"/>
    </row>
    <row r="361" spans="1:15" ht="23.25" thickBot="1">
      <c r="A361" s="194" t="s">
        <v>2932</v>
      </c>
      <c r="B361" s="336" t="s">
        <v>524</v>
      </c>
      <c r="C361" s="370" t="s">
        <v>1806</v>
      </c>
      <c r="D361" s="359" t="s">
        <v>62</v>
      </c>
      <c r="E361" s="99">
        <v>5.5</v>
      </c>
      <c r="F361" s="615"/>
      <c r="G361" s="457"/>
      <c r="H361" s="552"/>
      <c r="I361" s="579"/>
      <c r="J361" s="440"/>
      <c r="K361" s="80"/>
      <c r="L361" s="43"/>
      <c r="M361" s="43"/>
      <c r="N361" s="43"/>
      <c r="O361" s="43"/>
    </row>
    <row r="362" spans="1:15" ht="13.5" thickBot="1">
      <c r="A362" s="197" t="s">
        <v>700</v>
      </c>
      <c r="B362" s="483" t="s">
        <v>322</v>
      </c>
      <c r="C362" s="487" t="s">
        <v>701</v>
      </c>
      <c r="D362" s="485"/>
      <c r="E362" s="489"/>
      <c r="F362" s="489"/>
      <c r="G362" s="490"/>
      <c r="H362" s="541"/>
      <c r="I362" s="581"/>
      <c r="J362" s="543"/>
      <c r="K362" s="82"/>
      <c r="L362" s="43"/>
      <c r="M362" s="43"/>
      <c r="N362" s="43"/>
      <c r="O362" s="43"/>
    </row>
    <row r="363" spans="1:15" ht="12.75">
      <c r="A363" s="194" t="s">
        <v>702</v>
      </c>
      <c r="B363" s="492" t="s">
        <v>475</v>
      </c>
      <c r="C363" s="128" t="s">
        <v>476</v>
      </c>
      <c r="D363" s="881"/>
      <c r="E363" s="882"/>
      <c r="F363" s="882"/>
      <c r="G363" s="882"/>
      <c r="H363" s="883"/>
      <c r="I363" s="579"/>
      <c r="J363" s="440"/>
      <c r="K363" s="80"/>
      <c r="L363" s="43"/>
      <c r="M363" s="43"/>
      <c r="O363" s="43"/>
    </row>
    <row r="364" spans="1:15" ht="12.75">
      <c r="A364" s="194" t="s">
        <v>703</v>
      </c>
      <c r="B364" s="78" t="s">
        <v>464</v>
      </c>
      <c r="C364" s="357" t="s">
        <v>3935</v>
      </c>
      <c r="D364" s="359" t="s">
        <v>330</v>
      </c>
      <c r="E364" s="99">
        <v>51.52</v>
      </c>
      <c r="F364" s="614"/>
      <c r="G364" s="457"/>
      <c r="H364" s="552"/>
      <c r="I364" s="579"/>
      <c r="J364" s="440"/>
      <c r="K364" s="80"/>
      <c r="L364" s="43"/>
      <c r="M364" s="43"/>
      <c r="N364" s="43"/>
      <c r="O364" s="43"/>
    </row>
    <row r="365" spans="1:15" ht="12.75">
      <c r="A365" s="194" t="s">
        <v>704</v>
      </c>
      <c r="B365" s="78" t="s">
        <v>465</v>
      </c>
      <c r="C365" s="357" t="s">
        <v>3277</v>
      </c>
      <c r="D365" s="360" t="s">
        <v>62</v>
      </c>
      <c r="E365" s="576">
        <v>28.9</v>
      </c>
      <c r="F365" s="614"/>
      <c r="G365" s="457"/>
      <c r="H365" s="552"/>
      <c r="I365" s="579"/>
      <c r="J365" s="440"/>
      <c r="K365" s="80"/>
      <c r="L365" s="43"/>
      <c r="M365" s="43"/>
      <c r="N365" s="43"/>
      <c r="O365" s="43"/>
    </row>
    <row r="366" spans="1:15" ht="22.5">
      <c r="A366" s="194" t="s">
        <v>2933</v>
      </c>
      <c r="B366" s="78" t="s">
        <v>468</v>
      </c>
      <c r="C366" s="357" t="s">
        <v>3471</v>
      </c>
      <c r="D366" s="359" t="s">
        <v>330</v>
      </c>
      <c r="E366" s="576">
        <v>51.52</v>
      </c>
      <c r="F366" s="614"/>
      <c r="G366" s="457"/>
      <c r="H366" s="552"/>
      <c r="I366" s="579"/>
      <c r="J366" s="446"/>
      <c r="K366" s="81"/>
      <c r="L366" s="43"/>
      <c r="M366" s="43"/>
      <c r="N366" s="43"/>
      <c r="O366" s="43"/>
    </row>
    <row r="367" spans="1:15" ht="22.5">
      <c r="A367" s="194" t="s">
        <v>2934</v>
      </c>
      <c r="B367" s="78" t="s">
        <v>470</v>
      </c>
      <c r="C367" s="357" t="s">
        <v>3937</v>
      </c>
      <c r="D367" s="359" t="s">
        <v>330</v>
      </c>
      <c r="E367" s="576">
        <v>51.52</v>
      </c>
      <c r="F367" s="614"/>
      <c r="G367" s="457"/>
      <c r="H367" s="552"/>
      <c r="I367" s="579"/>
      <c r="J367" s="440"/>
      <c r="K367" s="80"/>
      <c r="L367" s="43"/>
      <c r="M367" s="43"/>
      <c r="N367" s="43"/>
      <c r="O367" s="43"/>
    </row>
    <row r="368" spans="1:15" ht="12.75">
      <c r="A368" s="194" t="s">
        <v>705</v>
      </c>
      <c r="B368" s="127" t="s">
        <v>462</v>
      </c>
      <c r="C368" s="128" t="s">
        <v>463</v>
      </c>
      <c r="D368" s="884"/>
      <c r="E368" s="885"/>
      <c r="F368" s="885"/>
      <c r="G368" s="885"/>
      <c r="H368" s="886"/>
      <c r="I368" s="579"/>
      <c r="J368" s="440"/>
      <c r="K368" s="80"/>
      <c r="L368" s="43"/>
      <c r="M368" s="43"/>
      <c r="O368" s="43"/>
    </row>
    <row r="369" spans="1:15" ht="12.75">
      <c r="A369" s="194" t="s">
        <v>706</v>
      </c>
      <c r="B369" s="78" t="s">
        <v>509</v>
      </c>
      <c r="C369" s="357" t="s">
        <v>3427</v>
      </c>
      <c r="D369" s="358" t="s">
        <v>330</v>
      </c>
      <c r="E369" s="93">
        <v>30.68</v>
      </c>
      <c r="F369" s="614"/>
      <c r="G369" s="452"/>
      <c r="H369" s="453"/>
      <c r="I369" s="580"/>
      <c r="J369" s="446"/>
      <c r="K369" s="81"/>
      <c r="L369" s="43"/>
      <c r="M369" s="43"/>
      <c r="N369" s="43"/>
      <c r="O369" s="43"/>
    </row>
    <row r="370" spans="1:15" ht="22.5">
      <c r="A370" s="194" t="s">
        <v>707</v>
      </c>
      <c r="B370" s="78" t="s">
        <v>511</v>
      </c>
      <c r="C370" s="357" t="s">
        <v>3433</v>
      </c>
      <c r="D370" s="358" t="s">
        <v>330</v>
      </c>
      <c r="E370" s="93">
        <v>30.68</v>
      </c>
      <c r="F370" s="614"/>
      <c r="G370" s="452"/>
      <c r="H370" s="453"/>
      <c r="I370" s="580"/>
      <c r="J370" s="446"/>
      <c r="K370" s="81"/>
      <c r="L370" s="43"/>
      <c r="M370" s="43"/>
      <c r="N370" s="43"/>
      <c r="O370" s="43"/>
    </row>
    <row r="371" spans="1:15" ht="12.75">
      <c r="A371" s="194" t="s">
        <v>2935</v>
      </c>
      <c r="B371" s="127" t="s">
        <v>485</v>
      </c>
      <c r="C371" s="128" t="s">
        <v>486</v>
      </c>
      <c r="D371" s="878"/>
      <c r="E371" s="879"/>
      <c r="F371" s="879"/>
      <c r="G371" s="879"/>
      <c r="H371" s="880"/>
      <c r="I371" s="579"/>
      <c r="J371" s="440"/>
      <c r="K371" s="80"/>
      <c r="L371" s="43"/>
      <c r="M371" s="43"/>
      <c r="O371" s="43"/>
    </row>
    <row r="372" spans="1:15" ht="12.75">
      <c r="A372" s="194" t="s">
        <v>2936</v>
      </c>
      <c r="B372" s="78" t="s">
        <v>488</v>
      </c>
      <c r="C372" s="357" t="s">
        <v>1774</v>
      </c>
      <c r="D372" s="358" t="s">
        <v>62</v>
      </c>
      <c r="E372" s="93">
        <v>15.35</v>
      </c>
      <c r="F372" s="614"/>
      <c r="G372" s="452"/>
      <c r="H372" s="453"/>
      <c r="I372" s="579"/>
      <c r="J372" s="446"/>
      <c r="K372" s="81"/>
      <c r="L372" s="43"/>
      <c r="M372" s="43"/>
      <c r="N372" s="43"/>
      <c r="O372" s="43"/>
    </row>
    <row r="373" spans="1:15" ht="23.25" thickBot="1">
      <c r="A373" s="194" t="s">
        <v>2937</v>
      </c>
      <c r="B373" s="336" t="s">
        <v>521</v>
      </c>
      <c r="C373" s="370" t="s">
        <v>1806</v>
      </c>
      <c r="D373" s="359" t="s">
        <v>62</v>
      </c>
      <c r="E373" s="99">
        <v>13.55</v>
      </c>
      <c r="F373" s="615"/>
      <c r="G373" s="457"/>
      <c r="H373" s="552"/>
      <c r="I373" s="579"/>
      <c r="J373" s="440"/>
      <c r="K373" s="80"/>
      <c r="L373" s="43"/>
      <c r="M373" s="43"/>
      <c r="N373" s="43"/>
      <c r="O373" s="43"/>
    </row>
    <row r="374" spans="1:15" ht="13.5" thickBot="1">
      <c r="A374" s="197" t="s">
        <v>708</v>
      </c>
      <c r="B374" s="483" t="s">
        <v>322</v>
      </c>
      <c r="C374" s="487" t="s">
        <v>709</v>
      </c>
      <c r="D374" s="485"/>
      <c r="E374" s="489"/>
      <c r="F374" s="489"/>
      <c r="G374" s="490"/>
      <c r="H374" s="541"/>
      <c r="I374" s="581"/>
      <c r="J374" s="543"/>
      <c r="K374" s="82"/>
      <c r="L374" s="43"/>
      <c r="M374" s="43"/>
      <c r="N374" s="43"/>
      <c r="O374" s="43"/>
    </row>
    <row r="375" spans="1:15" ht="12.75">
      <c r="A375" s="194" t="s">
        <v>710</v>
      </c>
      <c r="B375" s="492" t="s">
        <v>475</v>
      </c>
      <c r="C375" s="128" t="s">
        <v>476</v>
      </c>
      <c r="D375" s="881"/>
      <c r="E375" s="882"/>
      <c r="F375" s="882"/>
      <c r="G375" s="882"/>
      <c r="H375" s="883"/>
      <c r="I375" s="579"/>
      <c r="J375" s="440"/>
      <c r="K375" s="80"/>
      <c r="L375" s="43"/>
      <c r="M375" s="43"/>
      <c r="O375" s="43"/>
    </row>
    <row r="376" spans="1:15" ht="12.75">
      <c r="A376" s="194" t="s">
        <v>711</v>
      </c>
      <c r="B376" s="78" t="s">
        <v>464</v>
      </c>
      <c r="C376" s="357" t="s">
        <v>3935</v>
      </c>
      <c r="D376" s="359" t="s">
        <v>330</v>
      </c>
      <c r="E376" s="99">
        <v>151.80000000000001</v>
      </c>
      <c r="F376" s="614"/>
      <c r="G376" s="457"/>
      <c r="H376" s="552"/>
      <c r="I376" s="579"/>
      <c r="J376" s="440"/>
      <c r="K376" s="80"/>
      <c r="L376" s="43"/>
      <c r="M376" s="43"/>
      <c r="N376" s="43"/>
      <c r="O376" s="43"/>
    </row>
    <row r="377" spans="1:15" ht="12.75">
      <c r="A377" s="194" t="s">
        <v>712</v>
      </c>
      <c r="B377" s="78" t="s">
        <v>465</v>
      </c>
      <c r="C377" s="357" t="s">
        <v>3277</v>
      </c>
      <c r="D377" s="360" t="s">
        <v>62</v>
      </c>
      <c r="E377" s="576">
        <v>46.400000000000006</v>
      </c>
      <c r="F377" s="614"/>
      <c r="G377" s="457"/>
      <c r="H377" s="552"/>
      <c r="I377" s="579"/>
      <c r="J377" s="440"/>
      <c r="K377" s="80"/>
      <c r="L377" s="43"/>
      <c r="M377" s="43"/>
      <c r="N377" s="43"/>
      <c r="O377" s="43"/>
    </row>
    <row r="378" spans="1:15" ht="22.5">
      <c r="A378" s="194" t="s">
        <v>2229</v>
      </c>
      <c r="B378" s="78" t="s">
        <v>466</v>
      </c>
      <c r="C378" s="357" t="s">
        <v>3303</v>
      </c>
      <c r="D378" s="358" t="s">
        <v>330</v>
      </c>
      <c r="E378" s="93">
        <v>151.80000000000001</v>
      </c>
      <c r="F378" s="614"/>
      <c r="G378" s="452"/>
      <c r="H378" s="453"/>
      <c r="I378" s="579"/>
      <c r="J378" s="440"/>
      <c r="K378" s="80"/>
      <c r="L378" s="43"/>
      <c r="M378" s="43"/>
      <c r="N378" s="43"/>
      <c r="O378" s="43"/>
    </row>
    <row r="379" spans="1:15" ht="12.75">
      <c r="A379" s="194" t="s">
        <v>2938</v>
      </c>
      <c r="B379" s="78" t="s">
        <v>468</v>
      </c>
      <c r="C379" s="357" t="s">
        <v>1745</v>
      </c>
      <c r="D379" s="359" t="s">
        <v>330</v>
      </c>
      <c r="E379" s="576">
        <v>151.80000000000001</v>
      </c>
      <c r="F379" s="614"/>
      <c r="G379" s="457"/>
      <c r="H379" s="552"/>
      <c r="I379" s="579"/>
      <c r="J379" s="440"/>
      <c r="K379" s="80"/>
      <c r="L379" s="43"/>
      <c r="M379" s="43"/>
      <c r="N379" s="43"/>
      <c r="O379" s="43"/>
    </row>
    <row r="380" spans="1:15" ht="22.5">
      <c r="A380" s="194" t="s">
        <v>2939</v>
      </c>
      <c r="B380" s="78" t="s">
        <v>479</v>
      </c>
      <c r="C380" s="357" t="s">
        <v>3471</v>
      </c>
      <c r="D380" s="359" t="s">
        <v>330</v>
      </c>
      <c r="E380" s="576">
        <v>151.80000000000001</v>
      </c>
      <c r="F380" s="614"/>
      <c r="G380" s="457"/>
      <c r="H380" s="552"/>
      <c r="I380" s="579"/>
      <c r="J380" s="446"/>
      <c r="K380" s="81"/>
      <c r="L380" s="43"/>
      <c r="M380" s="43"/>
      <c r="N380" s="43"/>
      <c r="O380" s="43"/>
    </row>
    <row r="381" spans="1:15" ht="22.5">
      <c r="A381" s="194" t="s">
        <v>2940</v>
      </c>
      <c r="B381" s="78" t="s">
        <v>480</v>
      </c>
      <c r="C381" s="357" t="s">
        <v>3937</v>
      </c>
      <c r="D381" s="359" t="s">
        <v>330</v>
      </c>
      <c r="E381" s="576">
        <v>151.80000000000001</v>
      </c>
      <c r="F381" s="614"/>
      <c r="G381" s="457"/>
      <c r="H381" s="552"/>
      <c r="I381" s="579"/>
      <c r="J381" s="440"/>
      <c r="K381" s="80"/>
      <c r="L381" s="43"/>
      <c r="M381" s="43"/>
      <c r="N381" s="43"/>
      <c r="O381" s="43"/>
    </row>
    <row r="382" spans="1:15" ht="22.5">
      <c r="A382" s="194" t="s">
        <v>2941</v>
      </c>
      <c r="B382" s="78" t="s">
        <v>482</v>
      </c>
      <c r="C382" s="357" t="s">
        <v>3470</v>
      </c>
      <c r="D382" s="358" t="s">
        <v>62</v>
      </c>
      <c r="E382" s="94">
        <v>51.65</v>
      </c>
      <c r="F382" s="614"/>
      <c r="G382" s="452"/>
      <c r="H382" s="453"/>
      <c r="I382" s="580"/>
      <c r="J382" s="446"/>
      <c r="K382" s="81"/>
      <c r="L382" s="43"/>
      <c r="M382" s="43"/>
      <c r="N382" s="43"/>
      <c r="O382" s="43"/>
    </row>
    <row r="383" spans="1:15" ht="12.75">
      <c r="A383" s="194" t="s">
        <v>2942</v>
      </c>
      <c r="B383" s="127" t="s">
        <v>485</v>
      </c>
      <c r="C383" s="128" t="s">
        <v>486</v>
      </c>
      <c r="D383" s="878"/>
      <c r="E383" s="879"/>
      <c r="F383" s="879"/>
      <c r="G383" s="879"/>
      <c r="H383" s="880"/>
      <c r="I383" s="579"/>
      <c r="J383" s="440"/>
      <c r="K383" s="80"/>
      <c r="L383" s="43"/>
      <c r="M383" s="43"/>
      <c r="O383" s="43"/>
    </row>
    <row r="384" spans="1:15" ht="12.75">
      <c r="A384" s="194" t="s">
        <v>2943</v>
      </c>
      <c r="B384" s="78" t="s">
        <v>488</v>
      </c>
      <c r="C384" s="357" t="s">
        <v>1774</v>
      </c>
      <c r="D384" s="358" t="s">
        <v>62</v>
      </c>
      <c r="E384" s="93">
        <v>11.2</v>
      </c>
      <c r="F384" s="614"/>
      <c r="G384" s="452"/>
      <c r="H384" s="453"/>
      <c r="I384" s="579"/>
      <c r="J384" s="446"/>
      <c r="K384" s="81"/>
      <c r="L384" s="43"/>
      <c r="M384" s="43"/>
      <c r="N384" s="43"/>
      <c r="O384" s="43"/>
    </row>
    <row r="385" spans="1:15" ht="22.5">
      <c r="A385" s="194" t="s">
        <v>2944</v>
      </c>
      <c r="B385" s="78" t="s">
        <v>521</v>
      </c>
      <c r="C385" s="357" t="s">
        <v>1806</v>
      </c>
      <c r="D385" s="358" t="s">
        <v>62</v>
      </c>
      <c r="E385" s="93">
        <v>30.72</v>
      </c>
      <c r="F385" s="614"/>
      <c r="G385" s="452"/>
      <c r="H385" s="453"/>
      <c r="I385" s="579"/>
      <c r="J385" s="440"/>
      <c r="K385" s="80"/>
      <c r="L385" s="43"/>
      <c r="M385" s="43"/>
      <c r="N385" s="43"/>
      <c r="O385" s="43"/>
    </row>
    <row r="386" spans="1:15" ht="23.25" thickBot="1">
      <c r="A386" s="194" t="s">
        <v>2945</v>
      </c>
      <c r="B386" s="336" t="s">
        <v>524</v>
      </c>
      <c r="C386" s="370" t="s">
        <v>2231</v>
      </c>
      <c r="D386" s="359" t="s">
        <v>62</v>
      </c>
      <c r="E386" s="99">
        <v>4.5</v>
      </c>
      <c r="F386" s="615"/>
      <c r="G386" s="457"/>
      <c r="H386" s="552"/>
      <c r="I386" s="579"/>
      <c r="J386" s="440"/>
      <c r="K386" s="80"/>
      <c r="L386" s="43"/>
      <c r="M386" s="43"/>
      <c r="N386" s="43"/>
      <c r="O386" s="43"/>
    </row>
    <row r="387" spans="1:15" ht="13.5" thickBot="1">
      <c r="A387" s="197" t="s">
        <v>713</v>
      </c>
      <c r="B387" s="483" t="s">
        <v>322</v>
      </c>
      <c r="C387" s="487" t="s">
        <v>714</v>
      </c>
      <c r="D387" s="485"/>
      <c r="E387" s="489"/>
      <c r="F387" s="489"/>
      <c r="G387" s="490"/>
      <c r="H387" s="541"/>
      <c r="I387" s="581"/>
      <c r="J387" s="543"/>
      <c r="K387" s="82"/>
      <c r="L387" s="43"/>
      <c r="M387" s="43"/>
      <c r="N387" s="43"/>
      <c r="O387" s="43"/>
    </row>
    <row r="388" spans="1:15" ht="12.75">
      <c r="A388" s="194" t="s">
        <v>2946</v>
      </c>
      <c r="B388" s="492" t="s">
        <v>475</v>
      </c>
      <c r="C388" s="128" t="s">
        <v>476</v>
      </c>
      <c r="D388" s="902"/>
      <c r="E388" s="903"/>
      <c r="F388" s="903"/>
      <c r="G388" s="903"/>
      <c r="H388" s="904"/>
      <c r="I388" s="579"/>
      <c r="J388" s="440"/>
      <c r="K388" s="80"/>
      <c r="L388" s="43"/>
      <c r="M388" s="43"/>
      <c r="O388" s="43"/>
    </row>
    <row r="389" spans="1:15" ht="13.5" thickBot="1">
      <c r="A389" s="194" t="s">
        <v>2947</v>
      </c>
      <c r="B389" s="336" t="s">
        <v>465</v>
      </c>
      <c r="C389" s="370" t="s">
        <v>1799</v>
      </c>
      <c r="D389" s="359" t="s">
        <v>330</v>
      </c>
      <c r="E389" s="100">
        <v>116.79</v>
      </c>
      <c r="F389" s="615"/>
      <c r="G389" s="457"/>
      <c r="H389" s="552"/>
      <c r="I389" s="579"/>
      <c r="J389" s="440"/>
      <c r="K389" s="80"/>
      <c r="L389" s="43"/>
      <c r="M389" s="43"/>
      <c r="N389" s="43"/>
      <c r="O389" s="43"/>
    </row>
    <row r="390" spans="1:15" ht="13.5" thickBot="1">
      <c r="A390" s="197" t="s">
        <v>715</v>
      </c>
      <c r="B390" s="483" t="s">
        <v>322</v>
      </c>
      <c r="C390" s="487" t="s">
        <v>716</v>
      </c>
      <c r="D390" s="549"/>
      <c r="E390" s="550"/>
      <c r="F390" s="550"/>
      <c r="G390" s="551"/>
      <c r="H390" s="541"/>
      <c r="I390" s="581"/>
      <c r="J390" s="543"/>
      <c r="K390" s="82"/>
      <c r="L390" s="43"/>
      <c r="M390" s="43"/>
      <c r="N390" s="43"/>
      <c r="O390" s="43"/>
    </row>
    <row r="391" spans="1:15" ht="12.75">
      <c r="A391" s="194" t="s">
        <v>718</v>
      </c>
      <c r="B391" s="492" t="s">
        <v>475</v>
      </c>
      <c r="C391" s="128" t="s">
        <v>476</v>
      </c>
      <c r="D391" s="881"/>
      <c r="E391" s="882"/>
      <c r="F391" s="882"/>
      <c r="G391" s="882"/>
      <c r="H391" s="883"/>
      <c r="I391" s="579"/>
      <c r="J391" s="440"/>
      <c r="K391" s="80"/>
      <c r="L391" s="376"/>
      <c r="M391" s="43"/>
      <c r="O391" s="43"/>
    </row>
    <row r="392" spans="1:15" ht="12.75">
      <c r="A392" s="194" t="s">
        <v>719</v>
      </c>
      <c r="B392" s="78" t="s">
        <v>464</v>
      </c>
      <c r="C392" s="357" t="s">
        <v>1937</v>
      </c>
      <c r="D392" s="358" t="s">
        <v>57</v>
      </c>
      <c r="E392" s="93">
        <v>1</v>
      </c>
      <c r="F392" s="614"/>
      <c r="G392" s="452"/>
      <c r="H392" s="453"/>
      <c r="I392" s="579"/>
      <c r="J392" s="440"/>
      <c r="K392" s="80"/>
      <c r="L392" s="377"/>
      <c r="M392" s="43"/>
      <c r="N392" s="43"/>
      <c r="O392" s="43"/>
    </row>
    <row r="393" spans="1:15" ht="22.5">
      <c r="A393" s="194" t="s">
        <v>720</v>
      </c>
      <c r="B393" s="78" t="s">
        <v>465</v>
      </c>
      <c r="C393" s="357" t="s">
        <v>3281</v>
      </c>
      <c r="D393" s="358" t="s">
        <v>330</v>
      </c>
      <c r="E393" s="93">
        <v>51.92</v>
      </c>
      <c r="F393" s="614"/>
      <c r="G393" s="452"/>
      <c r="H393" s="453"/>
      <c r="I393" s="579"/>
      <c r="J393" s="440"/>
      <c r="K393" s="80"/>
      <c r="L393" s="377"/>
      <c r="M393" s="43"/>
      <c r="N393" s="43"/>
      <c r="O393" s="43"/>
    </row>
    <row r="394" spans="1:15" ht="22.5">
      <c r="A394" s="194" t="s">
        <v>721</v>
      </c>
      <c r="B394" s="78" t="s">
        <v>466</v>
      </c>
      <c r="C394" s="357" t="s">
        <v>3477</v>
      </c>
      <c r="D394" s="358" t="s">
        <v>3473</v>
      </c>
      <c r="E394" s="94">
        <v>10.384</v>
      </c>
      <c r="F394" s="614"/>
      <c r="G394" s="452"/>
      <c r="H394" s="453"/>
      <c r="I394" s="579"/>
      <c r="J394" s="440"/>
      <c r="K394" s="80"/>
      <c r="L394" s="377"/>
      <c r="M394" s="43"/>
      <c r="N394" s="43"/>
      <c r="O394" s="43"/>
    </row>
    <row r="395" spans="1:15" ht="12.75">
      <c r="A395" s="194" t="s">
        <v>722</v>
      </c>
      <c r="B395" s="78" t="s">
        <v>468</v>
      </c>
      <c r="C395" s="357" t="s">
        <v>3277</v>
      </c>
      <c r="D395" s="358" t="s">
        <v>62</v>
      </c>
      <c r="E395" s="94">
        <v>27.8</v>
      </c>
      <c r="F395" s="614"/>
      <c r="G395" s="452"/>
      <c r="H395" s="453"/>
      <c r="I395" s="579"/>
      <c r="J395" s="440"/>
      <c r="K395" s="80"/>
      <c r="L395" s="377"/>
      <c r="M395" s="43"/>
      <c r="N395" s="43"/>
      <c r="O395" s="43"/>
    </row>
    <row r="396" spans="1:15" ht="22.5">
      <c r="A396" s="194" t="s">
        <v>723</v>
      </c>
      <c r="B396" s="78" t="s">
        <v>470</v>
      </c>
      <c r="C396" s="357" t="s">
        <v>3471</v>
      </c>
      <c r="D396" s="358" t="s">
        <v>330</v>
      </c>
      <c r="E396" s="94">
        <v>51.92</v>
      </c>
      <c r="F396" s="614"/>
      <c r="G396" s="452"/>
      <c r="H396" s="453"/>
      <c r="I396" s="579"/>
      <c r="J396" s="446"/>
      <c r="K396" s="81"/>
      <c r="L396" s="377"/>
      <c r="M396" s="43"/>
      <c r="N396" s="43"/>
      <c r="O396" s="43"/>
    </row>
    <row r="397" spans="1:15" ht="22.5">
      <c r="A397" s="194" t="s">
        <v>2948</v>
      </c>
      <c r="B397" s="78" t="s">
        <v>479</v>
      </c>
      <c r="C397" s="357" t="s">
        <v>3937</v>
      </c>
      <c r="D397" s="358" t="s">
        <v>330</v>
      </c>
      <c r="E397" s="94">
        <v>51.92</v>
      </c>
      <c r="F397" s="614"/>
      <c r="G397" s="452"/>
      <c r="H397" s="453"/>
      <c r="I397" s="579"/>
      <c r="J397" s="440"/>
      <c r="K397" s="80"/>
      <c r="L397" s="377"/>
      <c r="M397" s="43"/>
      <c r="N397" s="43"/>
      <c r="O397" s="43"/>
    </row>
    <row r="398" spans="1:15" ht="22.5">
      <c r="A398" s="194" t="s">
        <v>2949</v>
      </c>
      <c r="B398" s="78" t="s">
        <v>480</v>
      </c>
      <c r="C398" s="357" t="s">
        <v>3470</v>
      </c>
      <c r="D398" s="358" t="s">
        <v>62</v>
      </c>
      <c r="E398" s="94">
        <v>7.95</v>
      </c>
      <c r="F398" s="614"/>
      <c r="G398" s="452"/>
      <c r="H398" s="453"/>
      <c r="I398" s="580"/>
      <c r="J398" s="446"/>
      <c r="K398" s="81"/>
      <c r="L398" s="377"/>
      <c r="M398" s="43"/>
      <c r="N398" s="43"/>
      <c r="O398" s="43"/>
    </row>
    <row r="399" spans="1:15" ht="12.75">
      <c r="A399" s="194" t="s">
        <v>724</v>
      </c>
      <c r="B399" s="127" t="s">
        <v>462</v>
      </c>
      <c r="C399" s="128" t="s">
        <v>463</v>
      </c>
      <c r="D399" s="878"/>
      <c r="E399" s="879"/>
      <c r="F399" s="879"/>
      <c r="G399" s="879"/>
      <c r="H399" s="880"/>
      <c r="I399" s="579"/>
      <c r="J399" s="440"/>
      <c r="K399" s="80"/>
      <c r="L399" s="376"/>
      <c r="M399" s="43"/>
      <c r="O399" s="43"/>
    </row>
    <row r="400" spans="1:15" ht="22.5">
      <c r="A400" s="194" t="s">
        <v>725</v>
      </c>
      <c r="B400" s="78" t="s">
        <v>509</v>
      </c>
      <c r="C400" s="357" t="s">
        <v>3279</v>
      </c>
      <c r="D400" s="358" t="s">
        <v>330</v>
      </c>
      <c r="E400" s="93">
        <v>57.1</v>
      </c>
      <c r="F400" s="614"/>
      <c r="G400" s="452"/>
      <c r="H400" s="453"/>
      <c r="I400" s="580"/>
      <c r="J400" s="446"/>
      <c r="K400" s="81"/>
      <c r="L400" s="43"/>
      <c r="M400" s="43"/>
      <c r="N400" s="43"/>
      <c r="O400" s="43"/>
    </row>
    <row r="401" spans="1:15" ht="22.5">
      <c r="A401" s="194" t="s">
        <v>726</v>
      </c>
      <c r="B401" s="78" t="s">
        <v>511</v>
      </c>
      <c r="C401" s="357" t="s">
        <v>3284</v>
      </c>
      <c r="D401" s="358" t="s">
        <v>330</v>
      </c>
      <c r="E401" s="93">
        <v>57.1</v>
      </c>
      <c r="F401" s="614"/>
      <c r="G401" s="452"/>
      <c r="H401" s="453"/>
      <c r="I401" s="579"/>
      <c r="J401" s="446"/>
      <c r="K401" s="81"/>
      <c r="L401" s="43"/>
      <c r="M401" s="43"/>
      <c r="N401" s="43"/>
      <c r="O401" s="43"/>
    </row>
    <row r="402" spans="1:15" ht="12.75">
      <c r="A402" s="194" t="s">
        <v>2950</v>
      </c>
      <c r="B402" s="78" t="s">
        <v>513</v>
      </c>
      <c r="C402" s="357" t="s">
        <v>1747</v>
      </c>
      <c r="D402" s="358" t="s">
        <v>330</v>
      </c>
      <c r="E402" s="93">
        <v>57.1</v>
      </c>
      <c r="F402" s="614"/>
      <c r="G402" s="452"/>
      <c r="H402" s="453"/>
      <c r="I402" s="580"/>
      <c r="J402" s="446"/>
      <c r="K402" s="81"/>
      <c r="L402" s="43"/>
      <c r="M402" s="43"/>
      <c r="N402" s="43"/>
      <c r="O402" s="43"/>
    </row>
    <row r="403" spans="1:15" ht="22.5">
      <c r="A403" s="194" t="s">
        <v>2951</v>
      </c>
      <c r="B403" s="78" t="s">
        <v>515</v>
      </c>
      <c r="C403" s="357" t="s">
        <v>1954</v>
      </c>
      <c r="D403" s="358" t="s">
        <v>62</v>
      </c>
      <c r="E403" s="93">
        <v>45.988999999999997</v>
      </c>
      <c r="F403" s="614"/>
      <c r="G403" s="452"/>
      <c r="H403" s="453"/>
      <c r="I403" s="580"/>
      <c r="J403" s="446"/>
      <c r="K403" s="81"/>
      <c r="L403" s="43"/>
      <c r="M403" s="43"/>
      <c r="N403" s="43"/>
      <c r="O403" s="43"/>
    </row>
    <row r="404" spans="1:15" ht="22.5">
      <c r="A404" s="194" t="s">
        <v>2952</v>
      </c>
      <c r="B404" s="78" t="s">
        <v>517</v>
      </c>
      <c r="C404" s="357" t="s">
        <v>3433</v>
      </c>
      <c r="D404" s="358" t="s">
        <v>330</v>
      </c>
      <c r="E404" s="93">
        <v>57.1</v>
      </c>
      <c r="F404" s="614"/>
      <c r="G404" s="452"/>
      <c r="H404" s="453"/>
      <c r="I404" s="580"/>
      <c r="J404" s="446"/>
      <c r="K404" s="81"/>
      <c r="L404" s="43"/>
      <c r="M404" s="43"/>
      <c r="N404" s="43"/>
      <c r="O404" s="43"/>
    </row>
    <row r="405" spans="1:15" ht="12.75">
      <c r="A405" s="194" t="s">
        <v>2953</v>
      </c>
      <c r="B405" s="127" t="s">
        <v>485</v>
      </c>
      <c r="C405" s="128" t="s">
        <v>486</v>
      </c>
      <c r="D405" s="878"/>
      <c r="E405" s="879"/>
      <c r="F405" s="879"/>
      <c r="G405" s="879"/>
      <c r="H405" s="880"/>
      <c r="I405" s="579"/>
      <c r="J405" s="440"/>
      <c r="K405" s="80"/>
      <c r="L405" s="376"/>
      <c r="M405" s="43"/>
      <c r="O405" s="43"/>
    </row>
    <row r="406" spans="1:15" ht="12.75">
      <c r="A406" s="194" t="s">
        <v>2954</v>
      </c>
      <c r="B406" s="78" t="s">
        <v>488</v>
      </c>
      <c r="C406" s="357" t="s">
        <v>1774</v>
      </c>
      <c r="D406" s="358" t="s">
        <v>62</v>
      </c>
      <c r="E406" s="94">
        <v>11.620000000000001</v>
      </c>
      <c r="F406" s="614"/>
      <c r="G406" s="452"/>
      <c r="H406" s="453"/>
      <c r="I406" s="579"/>
      <c r="J406" s="446"/>
      <c r="K406" s="81"/>
      <c r="L406" s="43"/>
      <c r="M406" s="43"/>
      <c r="N406" s="43"/>
      <c r="O406" s="43"/>
    </row>
    <row r="407" spans="1:15" ht="23.25" thickBot="1">
      <c r="A407" s="194" t="s">
        <v>2955</v>
      </c>
      <c r="B407" s="336" t="s">
        <v>521</v>
      </c>
      <c r="C407" s="370" t="s">
        <v>1804</v>
      </c>
      <c r="D407" s="359" t="s">
        <v>62</v>
      </c>
      <c r="E407" s="548">
        <v>16.18</v>
      </c>
      <c r="F407" s="615"/>
      <c r="G407" s="457"/>
      <c r="H407" s="552"/>
      <c r="I407" s="579"/>
      <c r="J407" s="446"/>
      <c r="K407" s="81"/>
      <c r="L407" s="43"/>
      <c r="M407" s="43"/>
      <c r="N407" s="43"/>
      <c r="O407" s="43"/>
    </row>
    <row r="408" spans="1:15" ht="13.5" thickBot="1">
      <c r="A408" s="197" t="s">
        <v>727</v>
      </c>
      <c r="B408" s="483" t="s">
        <v>322</v>
      </c>
      <c r="C408" s="487" t="s">
        <v>728</v>
      </c>
      <c r="D408" s="485"/>
      <c r="E408" s="489"/>
      <c r="F408" s="489"/>
      <c r="G408" s="490"/>
      <c r="H408" s="541"/>
      <c r="I408" s="581"/>
      <c r="J408" s="543"/>
      <c r="K408" s="82"/>
      <c r="L408" s="43"/>
      <c r="M408" s="43"/>
      <c r="N408" s="43"/>
      <c r="O408" s="43"/>
    </row>
    <row r="409" spans="1:15" ht="12.75">
      <c r="A409" s="194" t="s">
        <v>729</v>
      </c>
      <c r="B409" s="492" t="s">
        <v>475</v>
      </c>
      <c r="C409" s="128" t="s">
        <v>476</v>
      </c>
      <c r="D409" s="881"/>
      <c r="E409" s="882"/>
      <c r="F409" s="882"/>
      <c r="G409" s="882"/>
      <c r="H409" s="883"/>
      <c r="I409" s="579"/>
      <c r="J409" s="440"/>
      <c r="K409" s="80"/>
      <c r="L409" s="43"/>
      <c r="M409" s="43"/>
      <c r="O409" s="43"/>
    </row>
    <row r="410" spans="1:15" ht="12.75">
      <c r="A410" s="194" t="s">
        <v>730</v>
      </c>
      <c r="B410" s="78" t="s">
        <v>464</v>
      </c>
      <c r="C410" s="357" t="s">
        <v>3935</v>
      </c>
      <c r="D410" s="358" t="s">
        <v>330</v>
      </c>
      <c r="E410" s="93">
        <v>487.91</v>
      </c>
      <c r="F410" s="614"/>
      <c r="G410" s="452"/>
      <c r="H410" s="453"/>
      <c r="I410" s="579"/>
      <c r="J410" s="440"/>
      <c r="K410" s="80"/>
      <c r="L410" s="43"/>
      <c r="M410" s="43"/>
      <c r="N410" s="43"/>
      <c r="O410" s="43"/>
    </row>
    <row r="411" spans="1:15" ht="12.75">
      <c r="A411" s="194" t="s">
        <v>731</v>
      </c>
      <c r="B411" s="78" t="s">
        <v>465</v>
      </c>
      <c r="C411" s="357" t="s">
        <v>3277</v>
      </c>
      <c r="D411" s="358" t="s">
        <v>62</v>
      </c>
      <c r="E411" s="94">
        <v>86.97</v>
      </c>
      <c r="F411" s="614"/>
      <c r="G411" s="452"/>
      <c r="H411" s="453"/>
      <c r="I411" s="579"/>
      <c r="J411" s="440"/>
      <c r="K411" s="80"/>
      <c r="L411" s="43"/>
      <c r="M411" s="43"/>
      <c r="N411" s="43"/>
      <c r="O411" s="43"/>
    </row>
    <row r="412" spans="1:15" ht="22.5">
      <c r="A412" s="194" t="s">
        <v>732</v>
      </c>
      <c r="B412" s="78" t="s">
        <v>466</v>
      </c>
      <c r="C412" s="357" t="s">
        <v>3303</v>
      </c>
      <c r="D412" s="358" t="s">
        <v>330</v>
      </c>
      <c r="E412" s="93">
        <v>487.91</v>
      </c>
      <c r="F412" s="614"/>
      <c r="G412" s="452"/>
      <c r="H412" s="453"/>
      <c r="I412" s="579"/>
      <c r="J412" s="440"/>
      <c r="K412" s="80"/>
      <c r="L412" s="43"/>
      <c r="M412" s="43"/>
      <c r="N412" s="43"/>
      <c r="O412" s="43"/>
    </row>
    <row r="413" spans="1:15" ht="12.75">
      <c r="A413" s="194" t="s">
        <v>733</v>
      </c>
      <c r="B413" s="78" t="s">
        <v>468</v>
      </c>
      <c r="C413" s="357" t="s">
        <v>1745</v>
      </c>
      <c r="D413" s="358" t="s">
        <v>330</v>
      </c>
      <c r="E413" s="94">
        <v>487.91</v>
      </c>
      <c r="F413" s="614"/>
      <c r="G413" s="452"/>
      <c r="H413" s="453"/>
      <c r="I413" s="579"/>
      <c r="J413" s="440"/>
      <c r="K413" s="80"/>
      <c r="L413" s="43"/>
      <c r="M413" s="43"/>
      <c r="N413" s="43"/>
      <c r="O413" s="43"/>
    </row>
    <row r="414" spans="1:15" ht="22.5">
      <c r="A414" s="194" t="s">
        <v>2956</v>
      </c>
      <c r="B414" s="78" t="s">
        <v>479</v>
      </c>
      <c r="C414" s="357" t="s">
        <v>3471</v>
      </c>
      <c r="D414" s="358" t="s">
        <v>330</v>
      </c>
      <c r="E414" s="94">
        <v>487.91</v>
      </c>
      <c r="F414" s="614"/>
      <c r="G414" s="452"/>
      <c r="H414" s="453"/>
      <c r="I414" s="579"/>
      <c r="J414" s="446"/>
      <c r="K414" s="81"/>
      <c r="L414" s="43"/>
      <c r="M414" s="43"/>
      <c r="N414" s="43"/>
      <c r="O414" s="43"/>
    </row>
    <row r="415" spans="1:15" ht="22.5">
      <c r="A415" s="194" t="s">
        <v>2957</v>
      </c>
      <c r="B415" s="78" t="s">
        <v>480</v>
      </c>
      <c r="C415" s="357" t="s">
        <v>3937</v>
      </c>
      <c r="D415" s="358" t="s">
        <v>330</v>
      </c>
      <c r="E415" s="94">
        <v>487.91</v>
      </c>
      <c r="F415" s="614"/>
      <c r="G415" s="452"/>
      <c r="H415" s="453"/>
      <c r="I415" s="579"/>
      <c r="J415" s="440"/>
      <c r="K415" s="80"/>
      <c r="L415" s="43"/>
      <c r="M415" s="43"/>
      <c r="N415" s="43"/>
      <c r="O415" s="43"/>
    </row>
    <row r="416" spans="1:15" ht="22.5">
      <c r="A416" s="194" t="s">
        <v>2958</v>
      </c>
      <c r="B416" s="78" t="s">
        <v>482</v>
      </c>
      <c r="C416" s="357" t="s">
        <v>3470</v>
      </c>
      <c r="D416" s="358" t="s">
        <v>62</v>
      </c>
      <c r="E416" s="94">
        <v>42.15</v>
      </c>
      <c r="F416" s="614"/>
      <c r="G416" s="452"/>
      <c r="H416" s="453"/>
      <c r="I416" s="580"/>
      <c r="J416" s="446"/>
      <c r="K416" s="81"/>
      <c r="L416" s="43"/>
      <c r="M416" s="43"/>
      <c r="N416" s="43"/>
      <c r="O416" s="43"/>
    </row>
    <row r="417" spans="1:15" ht="12.75">
      <c r="A417" s="194" t="s">
        <v>734</v>
      </c>
      <c r="B417" s="127" t="s">
        <v>462</v>
      </c>
      <c r="C417" s="128" t="s">
        <v>463</v>
      </c>
      <c r="D417" s="878"/>
      <c r="E417" s="879"/>
      <c r="F417" s="879"/>
      <c r="G417" s="879"/>
      <c r="H417" s="880"/>
      <c r="I417" s="579"/>
      <c r="J417" s="440"/>
      <c r="K417" s="80"/>
      <c r="L417" s="43"/>
      <c r="M417" s="43"/>
      <c r="O417" s="43"/>
    </row>
    <row r="418" spans="1:15" ht="22.5">
      <c r="A418" s="194" t="s">
        <v>735</v>
      </c>
      <c r="B418" s="78" t="s">
        <v>509</v>
      </c>
      <c r="C418" s="357" t="s">
        <v>3279</v>
      </c>
      <c r="D418" s="358" t="s">
        <v>330</v>
      </c>
      <c r="E418" s="93">
        <v>470.98</v>
      </c>
      <c r="F418" s="614"/>
      <c r="G418" s="452"/>
      <c r="H418" s="453"/>
      <c r="I418" s="580"/>
      <c r="J418" s="446"/>
      <c r="K418" s="81"/>
      <c r="L418" s="43"/>
      <c r="M418" s="43"/>
      <c r="N418" s="43"/>
      <c r="O418" s="43"/>
    </row>
    <row r="419" spans="1:15" ht="22.5">
      <c r="A419" s="194" t="s">
        <v>736</v>
      </c>
      <c r="B419" s="78" t="s">
        <v>511</v>
      </c>
      <c r="C419" s="357" t="s">
        <v>3284</v>
      </c>
      <c r="D419" s="358" t="s">
        <v>330</v>
      </c>
      <c r="E419" s="93">
        <v>470.98</v>
      </c>
      <c r="F419" s="614"/>
      <c r="G419" s="452"/>
      <c r="H419" s="453"/>
      <c r="I419" s="579"/>
      <c r="J419" s="446"/>
      <c r="K419" s="81"/>
      <c r="L419" s="43"/>
      <c r="M419" s="43"/>
      <c r="N419" s="43"/>
      <c r="O419" s="43"/>
    </row>
    <row r="420" spans="1:15" ht="12.75">
      <c r="A420" s="194" t="s">
        <v>737</v>
      </c>
      <c r="B420" s="78" t="s">
        <v>513</v>
      </c>
      <c r="C420" s="357" t="s">
        <v>1747</v>
      </c>
      <c r="D420" s="358" t="s">
        <v>330</v>
      </c>
      <c r="E420" s="93">
        <v>470.98</v>
      </c>
      <c r="F420" s="614"/>
      <c r="G420" s="452"/>
      <c r="H420" s="453"/>
      <c r="I420" s="580"/>
      <c r="J420" s="446"/>
      <c r="K420" s="81"/>
      <c r="L420" s="43"/>
      <c r="M420" s="43"/>
      <c r="N420" s="43"/>
      <c r="O420" s="43"/>
    </row>
    <row r="421" spans="1:15" ht="22.5">
      <c r="A421" s="194" t="s">
        <v>2959</v>
      </c>
      <c r="B421" s="78" t="s">
        <v>515</v>
      </c>
      <c r="C421" s="357" t="s">
        <v>1954</v>
      </c>
      <c r="D421" s="358" t="s">
        <v>62</v>
      </c>
      <c r="E421" s="93">
        <v>355.71100000000001</v>
      </c>
      <c r="F421" s="614"/>
      <c r="G421" s="452"/>
      <c r="H421" s="453"/>
      <c r="I421" s="580"/>
      <c r="J421" s="446"/>
      <c r="K421" s="81"/>
      <c r="L421" s="43"/>
      <c r="M421" s="43"/>
      <c r="N421" s="43"/>
      <c r="O421" s="43"/>
    </row>
    <row r="422" spans="1:15" ht="22.5">
      <c r="A422" s="194" t="s">
        <v>2960</v>
      </c>
      <c r="B422" s="78" t="s">
        <v>517</v>
      </c>
      <c r="C422" s="357" t="s">
        <v>3433</v>
      </c>
      <c r="D422" s="358" t="s">
        <v>330</v>
      </c>
      <c r="E422" s="93">
        <v>470.98</v>
      </c>
      <c r="F422" s="614"/>
      <c r="G422" s="452"/>
      <c r="H422" s="453"/>
      <c r="I422" s="580"/>
      <c r="J422" s="446"/>
      <c r="K422" s="81"/>
      <c r="L422" s="43"/>
      <c r="M422" s="43"/>
      <c r="N422" s="43"/>
      <c r="O422" s="43"/>
    </row>
    <row r="423" spans="1:15" ht="12.75">
      <c r="A423" s="194" t="s">
        <v>2961</v>
      </c>
      <c r="B423" s="127" t="s">
        <v>485</v>
      </c>
      <c r="C423" s="128" t="s">
        <v>486</v>
      </c>
      <c r="D423" s="878"/>
      <c r="E423" s="879"/>
      <c r="F423" s="879"/>
      <c r="G423" s="879"/>
      <c r="H423" s="880"/>
      <c r="I423" s="579"/>
      <c r="J423" s="440"/>
      <c r="K423" s="80"/>
      <c r="L423" s="43"/>
      <c r="M423" s="43"/>
      <c r="O423" s="43"/>
    </row>
    <row r="424" spans="1:15" ht="12.75">
      <c r="A424" s="194" t="s">
        <v>2962</v>
      </c>
      <c r="B424" s="78" t="s">
        <v>488</v>
      </c>
      <c r="C424" s="357" t="s">
        <v>1774</v>
      </c>
      <c r="D424" s="358" t="s">
        <v>62</v>
      </c>
      <c r="E424" s="93">
        <v>22.55</v>
      </c>
      <c r="F424" s="614"/>
      <c r="G424" s="452"/>
      <c r="H424" s="453"/>
      <c r="I424" s="579"/>
      <c r="J424" s="440"/>
      <c r="K424" s="80"/>
      <c r="L424" s="43"/>
      <c r="M424" s="43"/>
      <c r="N424" s="43"/>
      <c r="O424" s="43"/>
    </row>
    <row r="425" spans="1:15" ht="22.5">
      <c r="A425" s="194" t="s">
        <v>2963</v>
      </c>
      <c r="B425" s="78" t="s">
        <v>521</v>
      </c>
      <c r="C425" s="357" t="s">
        <v>1777</v>
      </c>
      <c r="D425" s="358" t="s">
        <v>62</v>
      </c>
      <c r="E425" s="93">
        <v>34.950000000000003</v>
      </c>
      <c r="F425" s="614"/>
      <c r="G425" s="452"/>
      <c r="H425" s="453"/>
      <c r="I425" s="579"/>
      <c r="J425" s="440"/>
      <c r="K425" s="80"/>
      <c r="L425" s="43"/>
      <c r="M425" s="43"/>
      <c r="N425" s="43"/>
      <c r="O425" s="43"/>
    </row>
    <row r="426" spans="1:15" ht="23.25" thickBot="1">
      <c r="A426" s="194" t="s">
        <v>2964</v>
      </c>
      <c r="B426" s="336" t="s">
        <v>524</v>
      </c>
      <c r="C426" s="370" t="s">
        <v>2231</v>
      </c>
      <c r="D426" s="359" t="s">
        <v>62</v>
      </c>
      <c r="E426" s="93">
        <v>29.47</v>
      </c>
      <c r="F426" s="615"/>
      <c r="G426" s="457"/>
      <c r="H426" s="552"/>
      <c r="I426" s="579"/>
      <c r="J426" s="440"/>
      <c r="K426" s="80"/>
      <c r="L426" s="43"/>
      <c r="M426" s="43"/>
      <c r="N426" s="43"/>
      <c r="O426" s="43"/>
    </row>
    <row r="427" spans="1:15" ht="13.5" thickBot="1">
      <c r="A427" s="197" t="s">
        <v>739</v>
      </c>
      <c r="B427" s="483" t="s">
        <v>322</v>
      </c>
      <c r="C427" s="487" t="s">
        <v>740</v>
      </c>
      <c r="D427" s="485"/>
      <c r="E427" s="489"/>
      <c r="F427" s="489"/>
      <c r="G427" s="490"/>
      <c r="H427" s="541"/>
      <c r="I427" s="581"/>
      <c r="J427" s="543"/>
      <c r="K427" s="82"/>
      <c r="L427" s="43"/>
      <c r="M427" s="43"/>
      <c r="N427" s="43"/>
      <c r="O427" s="43"/>
    </row>
    <row r="428" spans="1:15" ht="12.75">
      <c r="A428" s="194" t="s">
        <v>2965</v>
      </c>
      <c r="B428" s="492" t="s">
        <v>475</v>
      </c>
      <c r="C428" s="128" t="s">
        <v>476</v>
      </c>
      <c r="D428" s="881"/>
      <c r="E428" s="882"/>
      <c r="F428" s="882"/>
      <c r="G428" s="882"/>
      <c r="H428" s="883"/>
      <c r="I428" s="579"/>
      <c r="J428" s="440"/>
      <c r="K428" s="80"/>
      <c r="L428" s="43"/>
      <c r="M428" s="43"/>
      <c r="O428" s="43"/>
    </row>
    <row r="429" spans="1:15" ht="22.5">
      <c r="A429" s="194" t="s">
        <v>2966</v>
      </c>
      <c r="B429" s="78" t="s">
        <v>464</v>
      </c>
      <c r="C429" s="357" t="s">
        <v>3281</v>
      </c>
      <c r="D429" s="358" t="s">
        <v>330</v>
      </c>
      <c r="E429" s="93">
        <v>2.95</v>
      </c>
      <c r="F429" s="614"/>
      <c r="G429" s="452"/>
      <c r="H429" s="453"/>
      <c r="I429" s="579"/>
      <c r="J429" s="440"/>
      <c r="K429" s="80"/>
      <c r="L429" s="43"/>
      <c r="M429" s="43"/>
      <c r="N429" s="43"/>
      <c r="O429" s="43"/>
    </row>
    <row r="430" spans="1:15" ht="22.5">
      <c r="A430" s="194" t="s">
        <v>2967</v>
      </c>
      <c r="B430" s="78" t="s">
        <v>465</v>
      </c>
      <c r="C430" s="357" t="s">
        <v>3477</v>
      </c>
      <c r="D430" s="358" t="s">
        <v>3473</v>
      </c>
      <c r="E430" s="93">
        <v>0.59000000000000008</v>
      </c>
      <c r="F430" s="614"/>
      <c r="G430" s="452"/>
      <c r="H430" s="453"/>
      <c r="I430" s="579"/>
      <c r="J430" s="440"/>
      <c r="K430" s="80"/>
      <c r="L430" s="43"/>
      <c r="M430" s="43"/>
      <c r="N430" s="43"/>
      <c r="O430" s="43"/>
    </row>
    <row r="431" spans="1:15" ht="22.5">
      <c r="A431" s="194" t="s">
        <v>2968</v>
      </c>
      <c r="B431" s="78" t="s">
        <v>466</v>
      </c>
      <c r="C431" s="357" t="s">
        <v>3283</v>
      </c>
      <c r="D431" s="358" t="s">
        <v>330</v>
      </c>
      <c r="E431" s="93">
        <v>2.95</v>
      </c>
      <c r="F431" s="614"/>
      <c r="G431" s="452"/>
      <c r="H431" s="453"/>
      <c r="I431" s="579"/>
      <c r="J431" s="440"/>
      <c r="K431" s="80"/>
      <c r="L431" s="43"/>
      <c r="M431" s="43"/>
      <c r="N431" s="43"/>
      <c r="O431" s="43"/>
    </row>
    <row r="432" spans="1:15" ht="22.5">
      <c r="A432" s="194" t="s">
        <v>2969</v>
      </c>
      <c r="B432" s="78" t="s">
        <v>468</v>
      </c>
      <c r="C432" s="357" t="s">
        <v>3264</v>
      </c>
      <c r="D432" s="358" t="s">
        <v>330</v>
      </c>
      <c r="E432" s="93">
        <v>47.790000000000006</v>
      </c>
      <c r="F432" s="614"/>
      <c r="G432" s="452"/>
      <c r="H432" s="453"/>
      <c r="I432" s="579"/>
      <c r="J432" s="440"/>
      <c r="K432" s="80"/>
      <c r="L432" s="43"/>
      <c r="M432" s="43"/>
      <c r="N432" s="43"/>
      <c r="O432" s="43"/>
    </row>
    <row r="433" spans="1:15" ht="22.5">
      <c r="A433" s="194" t="s">
        <v>2970</v>
      </c>
      <c r="B433" s="78" t="s">
        <v>470</v>
      </c>
      <c r="C433" s="357" t="s">
        <v>3317</v>
      </c>
      <c r="D433" s="358" t="s">
        <v>330</v>
      </c>
      <c r="E433" s="93">
        <v>47.790000000000006</v>
      </c>
      <c r="F433" s="614"/>
      <c r="G433" s="452"/>
      <c r="H433" s="453"/>
      <c r="I433" s="579"/>
      <c r="J433" s="440"/>
      <c r="K433" s="80"/>
      <c r="L433" s="43"/>
      <c r="M433" s="43"/>
      <c r="N433" s="43"/>
      <c r="O433" s="43"/>
    </row>
    <row r="434" spans="1:15" ht="23.25" thickBot="1">
      <c r="A434" s="194" t="s">
        <v>2971</v>
      </c>
      <c r="B434" s="336" t="s">
        <v>479</v>
      </c>
      <c r="C434" s="370" t="s">
        <v>3318</v>
      </c>
      <c r="D434" s="359" t="s">
        <v>330</v>
      </c>
      <c r="E434" s="93">
        <v>47.790000000000006</v>
      </c>
      <c r="F434" s="615"/>
      <c r="G434" s="457"/>
      <c r="H434" s="552"/>
      <c r="I434" s="579"/>
      <c r="J434" s="440"/>
      <c r="K434" s="80"/>
      <c r="L434" s="43"/>
      <c r="M434" s="43"/>
      <c r="N434" s="43"/>
      <c r="O434" s="43"/>
    </row>
    <row r="435" spans="1:15" ht="13.5" thickBot="1">
      <c r="A435" s="197" t="s">
        <v>741</v>
      </c>
      <c r="B435" s="483" t="s">
        <v>322</v>
      </c>
      <c r="C435" s="487" t="s">
        <v>742</v>
      </c>
      <c r="D435" s="485"/>
      <c r="E435" s="489"/>
      <c r="F435" s="489"/>
      <c r="G435" s="490"/>
      <c r="H435" s="541"/>
      <c r="I435" s="581"/>
      <c r="J435" s="543"/>
      <c r="K435" s="82"/>
      <c r="L435" s="43"/>
      <c r="M435" s="43"/>
      <c r="N435" s="43"/>
      <c r="O435" s="43"/>
    </row>
    <row r="436" spans="1:15" ht="12.75">
      <c r="A436" s="194" t="s">
        <v>2972</v>
      </c>
      <c r="B436" s="492" t="s">
        <v>492</v>
      </c>
      <c r="C436" s="128" t="s">
        <v>493</v>
      </c>
      <c r="D436" s="881"/>
      <c r="E436" s="882"/>
      <c r="F436" s="882"/>
      <c r="G436" s="882"/>
      <c r="H436" s="883"/>
      <c r="I436" s="579"/>
      <c r="J436" s="440"/>
      <c r="K436" s="80"/>
      <c r="L436" s="43"/>
      <c r="M436" s="43"/>
      <c r="O436" s="43"/>
    </row>
    <row r="437" spans="1:15" ht="33.75">
      <c r="A437" s="194" t="s">
        <v>2973</v>
      </c>
      <c r="B437" s="78" t="s">
        <v>464</v>
      </c>
      <c r="C437" s="357" t="s">
        <v>3953</v>
      </c>
      <c r="D437" s="358" t="s">
        <v>330</v>
      </c>
      <c r="E437" s="93">
        <v>50</v>
      </c>
      <c r="F437" s="614"/>
      <c r="G437" s="452"/>
      <c r="H437" s="453"/>
      <c r="I437" s="579"/>
      <c r="J437" s="440"/>
      <c r="K437" s="80"/>
      <c r="L437" s="43"/>
      <c r="M437" s="43"/>
      <c r="N437" s="43"/>
      <c r="O437" s="43"/>
    </row>
    <row r="438" spans="1:15" ht="33.75">
      <c r="A438" s="194" t="s">
        <v>2974</v>
      </c>
      <c r="B438" s="78" t="s">
        <v>465</v>
      </c>
      <c r="C438" s="357" t="s">
        <v>3954</v>
      </c>
      <c r="D438" s="358" t="s">
        <v>330</v>
      </c>
      <c r="E438" s="93">
        <v>100</v>
      </c>
      <c r="F438" s="614"/>
      <c r="G438" s="452"/>
      <c r="H438" s="453"/>
      <c r="I438" s="579"/>
      <c r="J438" s="440"/>
      <c r="K438" s="80"/>
      <c r="L438" s="43"/>
      <c r="M438" s="43"/>
      <c r="N438" s="43"/>
      <c r="O438" s="43"/>
    </row>
    <row r="439" spans="1:15" ht="33.75">
      <c r="A439" s="194" t="s">
        <v>2975</v>
      </c>
      <c r="B439" s="78" t="s">
        <v>466</v>
      </c>
      <c r="C439" s="357" t="s">
        <v>3955</v>
      </c>
      <c r="D439" s="358" t="s">
        <v>330</v>
      </c>
      <c r="E439" s="93">
        <v>100</v>
      </c>
      <c r="F439" s="614"/>
      <c r="G439" s="452"/>
      <c r="H439" s="453"/>
      <c r="I439" s="579"/>
      <c r="J439" s="440"/>
      <c r="K439" s="80"/>
      <c r="L439" s="43"/>
      <c r="M439" s="43"/>
      <c r="N439" s="43"/>
      <c r="O439" s="43"/>
    </row>
    <row r="440" spans="1:15" ht="22.5">
      <c r="A440" s="194" t="s">
        <v>2976</v>
      </c>
      <c r="B440" s="78" t="s">
        <v>468</v>
      </c>
      <c r="C440" s="357" t="s">
        <v>3956</v>
      </c>
      <c r="D440" s="358" t="s">
        <v>330</v>
      </c>
      <c r="E440" s="93">
        <v>100</v>
      </c>
      <c r="F440" s="614"/>
      <c r="G440" s="452"/>
      <c r="H440" s="453"/>
      <c r="I440" s="579"/>
      <c r="J440" s="440"/>
      <c r="K440" s="80"/>
      <c r="L440" s="43"/>
      <c r="M440" s="43"/>
      <c r="N440" s="43"/>
      <c r="O440" s="43"/>
    </row>
    <row r="441" spans="1:15" ht="22.5">
      <c r="A441" s="194" t="s">
        <v>2977</v>
      </c>
      <c r="B441" s="336" t="s">
        <v>470</v>
      </c>
      <c r="C441" s="370" t="s">
        <v>3957</v>
      </c>
      <c r="D441" s="359" t="s">
        <v>330</v>
      </c>
      <c r="E441" s="99">
        <v>100</v>
      </c>
      <c r="F441" s="615"/>
      <c r="G441" s="457"/>
      <c r="H441" s="552"/>
      <c r="I441" s="579"/>
      <c r="J441" s="440"/>
      <c r="K441" s="80"/>
      <c r="L441" s="43"/>
      <c r="M441" s="43"/>
      <c r="N441" s="43"/>
      <c r="O441" s="43"/>
    </row>
    <row r="442" spans="1:15" ht="13.5" thickBot="1">
      <c r="A442" s="194"/>
      <c r="B442" s="751" t="s">
        <v>492</v>
      </c>
      <c r="C442" s="752" t="s">
        <v>3527</v>
      </c>
      <c r="D442" s="899"/>
      <c r="E442" s="900"/>
      <c r="F442" s="900"/>
      <c r="G442" s="900"/>
      <c r="H442" s="901"/>
      <c r="I442" s="579"/>
      <c r="J442" s="440"/>
      <c r="K442" s="80"/>
      <c r="L442" s="43"/>
      <c r="M442" s="43"/>
      <c r="N442" s="43"/>
      <c r="O442" s="43"/>
    </row>
    <row r="443" spans="1:15" ht="23.25" thickBot="1">
      <c r="A443" s="753"/>
      <c r="B443" s="754" t="s">
        <v>464</v>
      </c>
      <c r="C443" s="755" t="s">
        <v>3528</v>
      </c>
      <c r="D443" s="756" t="s">
        <v>330</v>
      </c>
      <c r="E443" s="757">
        <v>1000</v>
      </c>
      <c r="F443" s="758"/>
      <c r="G443" s="759"/>
      <c r="H443" s="760"/>
      <c r="I443" s="750"/>
      <c r="J443" s="83"/>
      <c r="K443" s="84"/>
      <c r="L443" s="43"/>
      <c r="M443" s="43"/>
      <c r="N443" s="43"/>
      <c r="O443" s="43"/>
    </row>
    <row r="444" spans="1:15" ht="30" customHeight="1" thickBot="1">
      <c r="B444" s="896"/>
      <c r="C444" s="897"/>
      <c r="D444" s="897"/>
      <c r="E444" s="897"/>
      <c r="F444" s="897"/>
      <c r="G444" s="897"/>
      <c r="H444" s="898"/>
      <c r="I444" s="43"/>
      <c r="J444" s="45"/>
      <c r="K444" s="45"/>
      <c r="L444" s="43"/>
      <c r="M444" s="43"/>
      <c r="N444" s="43"/>
      <c r="O444" s="43"/>
    </row>
    <row r="4576" spans="26:45" ht="15" customHeight="1">
      <c r="Z4576" s="66" t="s">
        <v>137</v>
      </c>
      <c r="AA4576" s="66" t="s">
        <v>142</v>
      </c>
      <c r="AB4576" s="66" t="s">
        <v>138</v>
      </c>
      <c r="AC4576" t="s">
        <v>139</v>
      </c>
      <c r="AD4576" t="s">
        <v>140</v>
      </c>
      <c r="AE4576" t="s">
        <v>310</v>
      </c>
      <c r="AF4576" t="s">
        <v>311</v>
      </c>
      <c r="AG4576" t="s">
        <v>312</v>
      </c>
      <c r="AH4576" t="s">
        <v>313</v>
      </c>
      <c r="AI4576" t="s">
        <v>314</v>
      </c>
      <c r="AJ4576" t="s">
        <v>315</v>
      </c>
      <c r="AK4576" t="s">
        <v>743</v>
      </c>
      <c r="AL4576" t="s">
        <v>744</v>
      </c>
      <c r="AM4576" t="s">
        <v>141</v>
      </c>
      <c r="AN4576" t="s">
        <v>745</v>
      </c>
      <c r="AO4576" t="s">
        <v>746</v>
      </c>
      <c r="AP4576" t="s">
        <v>747</v>
      </c>
      <c r="AQ4576" t="s">
        <v>748</v>
      </c>
      <c r="AR4576" t="s">
        <v>749</v>
      </c>
      <c r="AS4576" t="s">
        <v>750</v>
      </c>
    </row>
  </sheetData>
  <autoFilter ref="B7:K444" xr:uid="{797234CD-84C7-425E-8783-EF0C090F41CC}"/>
  <mergeCells count="83">
    <mergeCell ref="D301:H301"/>
    <mergeCell ref="D307:H307"/>
    <mergeCell ref="D358:H358"/>
    <mergeCell ref="D340:H340"/>
    <mergeCell ref="D388:H388"/>
    <mergeCell ref="D323:H323"/>
    <mergeCell ref="D331:H331"/>
    <mergeCell ref="D337:H337"/>
    <mergeCell ref="D375:H375"/>
    <mergeCell ref="D383:H383"/>
    <mergeCell ref="D363:H363"/>
    <mergeCell ref="D368:H368"/>
    <mergeCell ref="D371:H371"/>
    <mergeCell ref="D311:H311"/>
    <mergeCell ref="D351:H351"/>
    <mergeCell ref="D319:H319"/>
    <mergeCell ref="D270:H270"/>
    <mergeCell ref="D281:H281"/>
    <mergeCell ref="D252:H252"/>
    <mergeCell ref="D260:H260"/>
    <mergeCell ref="D267:H267"/>
    <mergeCell ref="D209:H209"/>
    <mergeCell ref="D233:H233"/>
    <mergeCell ref="D242:H242"/>
    <mergeCell ref="D214:H214"/>
    <mergeCell ref="D222:H222"/>
    <mergeCell ref="D229:H229"/>
    <mergeCell ref="D348:H348"/>
    <mergeCell ref="B444:H444"/>
    <mergeCell ref="D428:H428"/>
    <mergeCell ref="D442:H442"/>
    <mergeCell ref="D409:H409"/>
    <mergeCell ref="D417:H417"/>
    <mergeCell ref="D423:H423"/>
    <mergeCell ref="D391:H391"/>
    <mergeCell ref="D399:H399"/>
    <mergeCell ref="D405:H405"/>
    <mergeCell ref="D436:H436"/>
    <mergeCell ref="D187:H187"/>
    <mergeCell ref="D155:H155"/>
    <mergeCell ref="D162:H162"/>
    <mergeCell ref="D169:H169"/>
    <mergeCell ref="D50:H50"/>
    <mergeCell ref="D56:H56"/>
    <mergeCell ref="D62:H62"/>
    <mergeCell ref="B6:H6"/>
    <mergeCell ref="B1:H1"/>
    <mergeCell ref="B2:H2"/>
    <mergeCell ref="B3:H3"/>
    <mergeCell ref="B4:H4"/>
    <mergeCell ref="B5:H5"/>
    <mergeCell ref="D8:H8"/>
    <mergeCell ref="D24:H24"/>
    <mergeCell ref="D34:H34"/>
    <mergeCell ref="D37:H37"/>
    <mergeCell ref="D284:H284"/>
    <mergeCell ref="D81:H81"/>
    <mergeCell ref="D89:H89"/>
    <mergeCell ref="D95:H95"/>
    <mergeCell ref="D69:H69"/>
    <mergeCell ref="D75:H75"/>
    <mergeCell ref="D44:H44"/>
    <mergeCell ref="D17:H17"/>
    <mergeCell ref="D198:H198"/>
    <mergeCell ref="D206:H206"/>
    <mergeCell ref="D194:H194"/>
    <mergeCell ref="D176:H176"/>
    <mergeCell ref="D298:H298"/>
    <mergeCell ref="D99:H99"/>
    <mergeCell ref="D106:H106"/>
    <mergeCell ref="D112:H112"/>
    <mergeCell ref="D117:H117"/>
    <mergeCell ref="D124:H124"/>
    <mergeCell ref="D127:H127"/>
    <mergeCell ref="D130:H130"/>
    <mergeCell ref="D144:H144"/>
    <mergeCell ref="D150:H150"/>
    <mergeCell ref="D133:H133"/>
    <mergeCell ref="D137:H137"/>
    <mergeCell ref="D249:H249"/>
    <mergeCell ref="D292:H292"/>
    <mergeCell ref="D278:H278"/>
    <mergeCell ref="D179:H179"/>
  </mergeCells>
  <phoneticPr fontId="23" type="noConversion"/>
  <printOptions horizontalCentered="1"/>
  <pageMargins left="0.39370078740157483" right="0.39370078740157483" top="0.39370078740157483" bottom="0.39370078740157483" header="0" footer="0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6EA69-4F76-4B4A-A3F9-2D5E55CD7C47}">
  <sheetPr codeName="Planilha8">
    <tabColor theme="0"/>
  </sheetPr>
  <dimension ref="A1:AR4976"/>
  <sheetViews>
    <sheetView showGridLines="0" view="pageBreakPreview" topLeftCell="B1" zoomScaleNormal="115" zoomScaleSheetLayoutView="100" workbookViewId="0">
      <selection activeCell="N12" sqref="N12"/>
    </sheetView>
  </sheetViews>
  <sheetFormatPr defaultColWidth="14.42578125" defaultRowHeight="15" customHeight="1"/>
  <cols>
    <col min="1" max="1" width="0" style="194" hidden="1" customWidth="1"/>
    <col min="2" max="2" width="12.85546875" customWidth="1"/>
    <col min="3" max="3" width="84.42578125" customWidth="1"/>
    <col min="4" max="4" width="7.42578125" style="71" customWidth="1"/>
    <col min="5" max="5" width="11.7109375" style="66" customWidth="1"/>
    <col min="6" max="6" width="12.7109375" customWidth="1"/>
    <col min="7" max="7" width="15.28515625" customWidth="1"/>
    <col min="8" max="8" width="16.140625" customWidth="1"/>
    <col min="9" max="9" width="8.7109375" customWidth="1"/>
    <col min="10" max="10" width="11" bestFit="1" customWidth="1"/>
    <col min="11" max="11" width="13.42578125" bestFit="1" customWidth="1"/>
    <col min="12" max="12" width="12.7109375" bestFit="1" customWidth="1"/>
    <col min="13" max="14" width="10.7109375" customWidth="1"/>
    <col min="15" max="15" width="18.28515625" customWidth="1"/>
    <col min="16" max="25" width="9.140625" customWidth="1"/>
    <col min="26" max="26" width="10.42578125" customWidth="1"/>
    <col min="27" max="34" width="9.140625" customWidth="1"/>
  </cols>
  <sheetData>
    <row r="1" spans="1:34" ht="19.5" customHeight="1">
      <c r="B1" s="856"/>
      <c r="C1" s="857"/>
      <c r="D1" s="857"/>
      <c r="E1" s="857"/>
      <c r="F1" s="857"/>
      <c r="G1" s="857"/>
      <c r="H1" s="858"/>
      <c r="I1" s="33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</row>
    <row r="2" spans="1:34" ht="19.5" customHeight="1">
      <c r="B2" s="848" t="str">
        <f>GERAL!A2</f>
        <v>PLANILHA DE FORMAÇÃO DE PREÇOS</v>
      </c>
      <c r="C2" s="849"/>
      <c r="D2" s="849"/>
      <c r="E2" s="849"/>
      <c r="F2" s="849"/>
      <c r="G2" s="849"/>
      <c r="H2" s="850"/>
      <c r="I2" s="33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>
        <v>88267</v>
      </c>
      <c r="AA2" s="48"/>
      <c r="AB2" s="48"/>
      <c r="AC2" s="48"/>
      <c r="AD2" s="48"/>
      <c r="AE2" s="48"/>
      <c r="AF2" s="48"/>
      <c r="AG2" s="48"/>
      <c r="AH2" s="48"/>
    </row>
    <row r="3" spans="1:34" ht="19.5" customHeight="1">
      <c r="B3" s="848" t="str">
        <f>GERAL!A3</f>
        <v>UNIVERSIDADE FEDERAL DE OURO PRETO - UFOP</v>
      </c>
      <c r="C3" s="849"/>
      <c r="D3" s="849"/>
      <c r="E3" s="849"/>
      <c r="F3" s="849"/>
      <c r="G3" s="849"/>
      <c r="H3" s="850"/>
      <c r="I3" s="3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</row>
    <row r="4" spans="1:34" ht="19.5" customHeight="1">
      <c r="B4" s="848" t="str">
        <f>GERAL!A4</f>
        <v xml:space="preserve">Materiais e mão de obra para execução dos serviços especificados </v>
      </c>
      <c r="C4" s="849"/>
      <c r="D4" s="849"/>
      <c r="E4" s="849"/>
      <c r="F4" s="849"/>
      <c r="G4" s="849"/>
      <c r="H4" s="850"/>
      <c r="I4" s="33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</row>
    <row r="5" spans="1:34" ht="19.5" customHeight="1">
      <c r="B5" s="848" t="str">
        <f>GERAL!A5</f>
        <v>RECUPERAÇÃO PARCIAL DE COBERTURA, ESQUADRIAS E INSTALAÇÕES ELÉTRICAS DA ESCOLA DE MINAS DA PRAÇA TIRADENTES</v>
      </c>
      <c r="C5" s="849"/>
      <c r="D5" s="849"/>
      <c r="E5" s="849"/>
      <c r="F5" s="849"/>
      <c r="G5" s="849"/>
      <c r="H5" s="850"/>
      <c r="I5" s="33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</row>
    <row r="6" spans="1:34" ht="19.5" customHeight="1" thickBot="1">
      <c r="B6" s="848" t="str">
        <f>GERAL!A6</f>
        <v>ESCOLA DE MINAS</v>
      </c>
      <c r="C6" s="849"/>
      <c r="D6" s="849"/>
      <c r="E6" s="849"/>
      <c r="F6" s="849"/>
      <c r="G6" s="849"/>
      <c r="H6" s="850"/>
      <c r="I6" s="33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</row>
    <row r="7" spans="1:34" ht="30" customHeight="1" thickBot="1">
      <c r="A7" s="194" t="s">
        <v>35</v>
      </c>
      <c r="B7" s="34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85" t="s">
        <v>41</v>
      </c>
      <c r="I7" s="86" t="s">
        <v>42</v>
      </c>
      <c r="J7" s="87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</row>
    <row r="8" spans="1:34" ht="30" customHeight="1" thickBot="1">
      <c r="A8" s="194">
        <v>5</v>
      </c>
      <c r="B8" s="478" t="s">
        <v>752</v>
      </c>
      <c r="C8" s="556" t="s">
        <v>753</v>
      </c>
      <c r="D8" s="876"/>
      <c r="E8" s="871"/>
      <c r="F8" s="871"/>
      <c r="G8" s="871"/>
      <c r="H8" s="905"/>
      <c r="I8" s="433" t="s">
        <v>45</v>
      </c>
      <c r="J8" s="434" t="s">
        <v>46</v>
      </c>
      <c r="K8" s="435" t="s">
        <v>47</v>
      </c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</row>
    <row r="9" spans="1:34" ht="28.5" customHeight="1" thickBot="1">
      <c r="A9" s="197" t="s">
        <v>754</v>
      </c>
      <c r="B9" s="483" t="s">
        <v>755</v>
      </c>
      <c r="C9" s="484" t="s">
        <v>756</v>
      </c>
      <c r="D9" s="485"/>
      <c r="E9" s="486"/>
      <c r="F9" s="486"/>
      <c r="G9" s="486"/>
      <c r="H9" s="541"/>
      <c r="I9" s="436"/>
      <c r="J9" s="437"/>
      <c r="K9" s="438"/>
      <c r="L9" s="45"/>
      <c r="M9" s="45"/>
      <c r="N9" s="50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</row>
    <row r="10" spans="1:34" ht="22.5">
      <c r="A10" s="194" t="s">
        <v>757</v>
      </c>
      <c r="B10" s="480" t="s">
        <v>758</v>
      </c>
      <c r="C10" s="482" t="s">
        <v>1823</v>
      </c>
      <c r="D10" s="101" t="s">
        <v>62</v>
      </c>
      <c r="E10" s="102">
        <v>134.90649999999999</v>
      </c>
      <c r="F10" s="616"/>
      <c r="G10" s="463"/>
      <c r="H10" s="454"/>
      <c r="I10" s="439"/>
      <c r="J10" s="440"/>
      <c r="K10" s="80"/>
      <c r="L10" s="45"/>
      <c r="M10" s="45"/>
      <c r="N10" s="50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</row>
    <row r="11" spans="1:34" ht="22.5">
      <c r="A11" s="194" t="s">
        <v>760</v>
      </c>
      <c r="B11" s="78" t="s">
        <v>761</v>
      </c>
      <c r="C11" s="41" t="s">
        <v>1825</v>
      </c>
      <c r="D11" s="101" t="s">
        <v>62</v>
      </c>
      <c r="E11" s="93">
        <v>100.42949999999999</v>
      </c>
      <c r="F11" s="614"/>
      <c r="G11" s="463"/>
      <c r="H11" s="454"/>
      <c r="I11" s="439"/>
      <c r="J11" s="440"/>
      <c r="K11" s="80"/>
      <c r="L11" s="45"/>
      <c r="M11" s="45"/>
      <c r="N11" s="50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</row>
    <row r="12" spans="1:34" ht="22.5">
      <c r="A12" s="194" t="s">
        <v>763</v>
      </c>
      <c r="B12" s="78" t="s">
        <v>764</v>
      </c>
      <c r="C12" s="41" t="s">
        <v>1827</v>
      </c>
      <c r="D12" s="101" t="s">
        <v>62</v>
      </c>
      <c r="E12" s="93">
        <v>218.56899999999999</v>
      </c>
      <c r="F12" s="614"/>
      <c r="G12" s="463"/>
      <c r="H12" s="454"/>
      <c r="I12" s="439"/>
      <c r="J12" s="440"/>
      <c r="K12" s="80"/>
      <c r="L12" s="45"/>
      <c r="M12" s="45"/>
      <c r="N12" s="50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</row>
    <row r="13" spans="1:34" ht="22.5">
      <c r="A13" s="194" t="s">
        <v>766</v>
      </c>
      <c r="B13" s="78" t="s">
        <v>767</v>
      </c>
      <c r="C13" s="41" t="s">
        <v>1843</v>
      </c>
      <c r="D13" s="101" t="s">
        <v>62</v>
      </c>
      <c r="E13" s="93">
        <v>107.16849999999999</v>
      </c>
      <c r="F13" s="614"/>
      <c r="G13" s="463"/>
      <c r="H13" s="454"/>
      <c r="I13" s="439"/>
      <c r="J13" s="440"/>
      <c r="K13" s="80"/>
      <c r="L13" s="45"/>
      <c r="M13" s="45"/>
      <c r="N13" s="50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</row>
    <row r="14" spans="1:34" ht="22.5">
      <c r="A14" s="194" t="s">
        <v>769</v>
      </c>
      <c r="B14" s="78" t="s">
        <v>770</v>
      </c>
      <c r="C14" s="357" t="s">
        <v>1844</v>
      </c>
      <c r="D14" s="361" t="s">
        <v>62</v>
      </c>
      <c r="E14" s="93">
        <v>10.49</v>
      </c>
      <c r="F14" s="614"/>
      <c r="G14" s="463"/>
      <c r="H14" s="454"/>
      <c r="I14" s="439"/>
      <c r="J14" s="440"/>
      <c r="K14" s="80"/>
      <c r="L14" s="45"/>
      <c r="M14" s="45"/>
      <c r="N14" s="50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</row>
    <row r="15" spans="1:34" ht="22.5">
      <c r="A15" s="194" t="s">
        <v>772</v>
      </c>
      <c r="B15" s="78" t="s">
        <v>773</v>
      </c>
      <c r="C15" s="357" t="s">
        <v>1845</v>
      </c>
      <c r="D15" s="361" t="s">
        <v>62</v>
      </c>
      <c r="E15" s="93">
        <v>40.89</v>
      </c>
      <c r="F15" s="614"/>
      <c r="G15" s="463"/>
      <c r="H15" s="454"/>
      <c r="I15" s="439"/>
      <c r="J15" s="440"/>
      <c r="K15" s="80"/>
      <c r="L15" s="45"/>
      <c r="M15" s="45"/>
      <c r="N15" s="50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</row>
    <row r="16" spans="1:34" ht="22.5">
      <c r="A16" s="194" t="s">
        <v>775</v>
      </c>
      <c r="B16" s="78" t="s">
        <v>776</v>
      </c>
      <c r="C16" s="357" t="s">
        <v>1846</v>
      </c>
      <c r="D16" s="361" t="s">
        <v>62</v>
      </c>
      <c r="E16" s="93">
        <v>31.82</v>
      </c>
      <c r="F16" s="614"/>
      <c r="G16" s="463"/>
      <c r="H16" s="454"/>
      <c r="I16" s="439"/>
      <c r="J16" s="440"/>
      <c r="K16" s="80"/>
      <c r="L16" s="45"/>
      <c r="M16" s="45"/>
      <c r="N16" s="50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</row>
    <row r="17" spans="1:33" ht="12.75">
      <c r="A17" s="194" t="s">
        <v>778</v>
      </c>
      <c r="B17" s="78" t="s">
        <v>779</v>
      </c>
      <c r="C17" s="357" t="s">
        <v>1779</v>
      </c>
      <c r="D17" s="361" t="s">
        <v>62</v>
      </c>
      <c r="E17" s="93">
        <v>388.75</v>
      </c>
      <c r="F17" s="614"/>
      <c r="G17" s="463"/>
      <c r="H17" s="454"/>
      <c r="I17" s="439"/>
      <c r="J17" s="440"/>
      <c r="K17" s="80"/>
      <c r="L17" s="45"/>
      <c r="M17" s="45"/>
      <c r="N17" s="50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</row>
    <row r="18" spans="1:33" ht="12.75">
      <c r="A18" s="194" t="s">
        <v>781</v>
      </c>
      <c r="B18" s="78" t="s">
        <v>782</v>
      </c>
      <c r="C18" s="357" t="s">
        <v>1767</v>
      </c>
      <c r="D18" s="361" t="s">
        <v>62</v>
      </c>
      <c r="E18" s="93">
        <v>109.6</v>
      </c>
      <c r="F18" s="614"/>
      <c r="G18" s="463"/>
      <c r="H18" s="454"/>
      <c r="I18" s="439"/>
      <c r="J18" s="440"/>
      <c r="K18" s="80"/>
      <c r="L18" s="45"/>
      <c r="M18" s="45"/>
      <c r="N18" s="50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</row>
    <row r="19" spans="1:33" ht="12.75">
      <c r="A19" s="194" t="s">
        <v>784</v>
      </c>
      <c r="B19" s="78" t="s">
        <v>785</v>
      </c>
      <c r="C19" s="357" t="s">
        <v>1781</v>
      </c>
      <c r="D19" s="361" t="s">
        <v>62</v>
      </c>
      <c r="E19" s="93">
        <v>109.9</v>
      </c>
      <c r="F19" s="614"/>
      <c r="G19" s="463"/>
      <c r="H19" s="454"/>
      <c r="I19" s="439"/>
      <c r="J19" s="440"/>
      <c r="K19" s="80"/>
      <c r="L19" s="45"/>
      <c r="M19" s="45"/>
      <c r="N19" s="50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</row>
    <row r="20" spans="1:33" ht="12.75">
      <c r="A20" s="194" t="s">
        <v>787</v>
      </c>
      <c r="B20" s="78" t="s">
        <v>788</v>
      </c>
      <c r="C20" s="357" t="s">
        <v>1821</v>
      </c>
      <c r="D20" s="361" t="s">
        <v>62</v>
      </c>
      <c r="E20" s="93">
        <v>25.41</v>
      </c>
      <c r="F20" s="614"/>
      <c r="G20" s="463"/>
      <c r="H20" s="454"/>
      <c r="I20" s="439"/>
      <c r="J20" s="440"/>
      <c r="K20" s="80"/>
      <c r="L20" s="45"/>
      <c r="M20" s="45"/>
      <c r="N20" s="50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</row>
    <row r="21" spans="1:33" ht="22.5">
      <c r="A21" s="194" t="s">
        <v>796</v>
      </c>
      <c r="B21" s="78" t="s">
        <v>797</v>
      </c>
      <c r="C21" s="362" t="s">
        <v>3530</v>
      </c>
      <c r="D21" s="361" t="s">
        <v>1831</v>
      </c>
      <c r="E21" s="93">
        <v>22</v>
      </c>
      <c r="F21" s="614"/>
      <c r="G21" s="463"/>
      <c r="H21" s="454"/>
      <c r="I21" s="439"/>
      <c r="J21" s="440"/>
      <c r="K21" s="80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</row>
    <row r="22" spans="1:33" ht="22.5">
      <c r="A22" s="194" t="s">
        <v>791</v>
      </c>
      <c r="B22" s="78" t="s">
        <v>792</v>
      </c>
      <c r="C22" s="362" t="s">
        <v>1833</v>
      </c>
      <c r="D22" s="361" t="s">
        <v>1831</v>
      </c>
      <c r="E22" s="93">
        <v>2</v>
      </c>
      <c r="F22" s="614"/>
      <c r="G22" s="463"/>
      <c r="H22" s="454"/>
      <c r="I22" s="439"/>
      <c r="J22" s="440"/>
      <c r="K22" s="80"/>
      <c r="L22" s="45"/>
      <c r="M22" s="45"/>
      <c r="N22" s="45"/>
    </row>
    <row r="23" spans="1:33" s="339" customFormat="1" ht="22.5">
      <c r="A23" s="194" t="s">
        <v>794</v>
      </c>
      <c r="B23" s="78" t="s">
        <v>795</v>
      </c>
      <c r="C23" s="363" t="s">
        <v>3407</v>
      </c>
      <c r="D23" s="364" t="s">
        <v>62</v>
      </c>
      <c r="E23" s="340">
        <v>16.8</v>
      </c>
      <c r="F23" s="614"/>
      <c r="G23" s="464"/>
      <c r="H23" s="454"/>
      <c r="I23" s="557"/>
      <c r="J23" s="558"/>
      <c r="K23" s="341"/>
      <c r="L23" s="338"/>
      <c r="M23" s="338"/>
      <c r="N23" s="338"/>
    </row>
    <row r="24" spans="1:33" s="339" customFormat="1" ht="22.5">
      <c r="A24" s="194" t="s">
        <v>796</v>
      </c>
      <c r="B24" s="78" t="s">
        <v>797</v>
      </c>
      <c r="C24" s="363" t="s">
        <v>3406</v>
      </c>
      <c r="D24" s="364" t="s">
        <v>62</v>
      </c>
      <c r="E24" s="340">
        <v>5.6</v>
      </c>
      <c r="F24" s="614"/>
      <c r="G24" s="464"/>
      <c r="H24" s="454"/>
      <c r="I24" s="557"/>
      <c r="J24" s="558"/>
      <c r="K24" s="341"/>
      <c r="L24" s="338"/>
      <c r="M24" s="338"/>
      <c r="N24" s="338"/>
    </row>
    <row r="25" spans="1:33" s="339" customFormat="1" ht="22.5">
      <c r="A25" s="194" t="s">
        <v>798</v>
      </c>
      <c r="B25" s="78" t="s">
        <v>799</v>
      </c>
      <c r="C25" s="363" t="s">
        <v>2223</v>
      </c>
      <c r="D25" s="364" t="s">
        <v>62</v>
      </c>
      <c r="E25" s="340">
        <v>25.2</v>
      </c>
      <c r="F25" s="614"/>
      <c r="G25" s="464"/>
      <c r="H25" s="454"/>
      <c r="I25" s="557"/>
      <c r="J25" s="558"/>
      <c r="K25" s="341"/>
      <c r="L25" s="338"/>
      <c r="M25" s="338"/>
      <c r="N25" s="338"/>
    </row>
    <row r="26" spans="1:33" s="339" customFormat="1" ht="22.5">
      <c r="A26" s="194" t="s">
        <v>800</v>
      </c>
      <c r="B26" s="78" t="s">
        <v>801</v>
      </c>
      <c r="C26" s="363" t="s">
        <v>2226</v>
      </c>
      <c r="D26" s="364" t="s">
        <v>62</v>
      </c>
      <c r="E26" s="340">
        <v>14</v>
      </c>
      <c r="F26" s="614"/>
      <c r="G26" s="464"/>
      <c r="H26" s="454"/>
      <c r="I26" s="557"/>
      <c r="J26" s="558"/>
      <c r="K26" s="341"/>
      <c r="L26" s="338"/>
      <c r="M26" s="338"/>
      <c r="N26" s="338"/>
    </row>
    <row r="27" spans="1:33" ht="22.5">
      <c r="A27" s="194" t="s">
        <v>802</v>
      </c>
      <c r="B27" s="78" t="s">
        <v>803</v>
      </c>
      <c r="C27" s="362" t="s">
        <v>3438</v>
      </c>
      <c r="D27" s="361" t="s">
        <v>330</v>
      </c>
      <c r="E27" s="93">
        <v>24.4</v>
      </c>
      <c r="F27" s="614"/>
      <c r="G27" s="463"/>
      <c r="H27" s="454"/>
      <c r="I27" s="439"/>
      <c r="J27" s="440"/>
      <c r="K27" s="80"/>
      <c r="L27" s="45"/>
      <c r="M27" s="45"/>
      <c r="N27" s="45"/>
    </row>
    <row r="28" spans="1:33" ht="12.75">
      <c r="A28" s="194" t="s">
        <v>804</v>
      </c>
      <c r="B28" s="78" t="s">
        <v>805</v>
      </c>
      <c r="C28" s="362" t="s">
        <v>1931</v>
      </c>
      <c r="D28" s="361" t="s">
        <v>57</v>
      </c>
      <c r="E28" s="93">
        <v>88</v>
      </c>
      <c r="F28" s="614"/>
      <c r="G28" s="463"/>
      <c r="H28" s="454"/>
      <c r="I28" s="439"/>
      <c r="J28" s="440"/>
      <c r="K28" s="80"/>
      <c r="L28" s="45"/>
      <c r="M28" s="45"/>
      <c r="N28" s="45"/>
    </row>
    <row r="29" spans="1:33" ht="12.75">
      <c r="A29" s="194" t="s">
        <v>807</v>
      </c>
      <c r="B29" s="78" t="s">
        <v>808</v>
      </c>
      <c r="C29" s="362" t="s">
        <v>1933</v>
      </c>
      <c r="D29" s="361" t="s">
        <v>57</v>
      </c>
      <c r="E29" s="93">
        <v>15</v>
      </c>
      <c r="F29" s="614"/>
      <c r="G29" s="463"/>
      <c r="H29" s="454"/>
      <c r="I29" s="439"/>
      <c r="J29" s="440"/>
      <c r="K29" s="80"/>
      <c r="L29" s="45"/>
      <c r="M29" s="45"/>
      <c r="N29" s="45"/>
    </row>
    <row r="30" spans="1:33" ht="13.5" thickBot="1">
      <c r="A30" s="194" t="s">
        <v>810</v>
      </c>
      <c r="B30" s="78" t="s">
        <v>2232</v>
      </c>
      <c r="C30" s="365" t="s">
        <v>1934</v>
      </c>
      <c r="D30" s="366" t="s">
        <v>57</v>
      </c>
      <c r="E30" s="99">
        <v>10</v>
      </c>
      <c r="F30" s="614"/>
      <c r="G30" s="465"/>
      <c r="H30" s="454"/>
      <c r="I30" s="544"/>
      <c r="J30" s="83"/>
      <c r="K30" s="84"/>
      <c r="L30" s="45"/>
      <c r="M30" s="45"/>
      <c r="N30" s="45"/>
    </row>
    <row r="31" spans="1:33" ht="30" customHeight="1" thickBot="1">
      <c r="B31" s="853"/>
      <c r="C31" s="854"/>
      <c r="D31" s="854"/>
      <c r="E31" s="854"/>
      <c r="F31" s="854"/>
      <c r="G31" s="854"/>
      <c r="H31" s="855"/>
      <c r="I31" s="43"/>
      <c r="J31" s="45"/>
      <c r="K31" s="45"/>
      <c r="L31" s="45"/>
      <c r="M31" s="45"/>
      <c r="N31" s="45"/>
    </row>
    <row r="32" spans="1:33" ht="15" customHeight="1" thickBot="1"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</row>
    <row r="33" spans="22:32" ht="15" customHeight="1" thickBot="1">
      <c r="V33" s="877" t="s">
        <v>132</v>
      </c>
      <c r="W33" s="877"/>
      <c r="X33" s="877"/>
      <c r="Y33" s="877"/>
      <c r="Z33" s="877"/>
      <c r="AA33" s="877"/>
      <c r="AB33" s="877"/>
      <c r="AC33" s="877"/>
      <c r="AD33" s="877"/>
      <c r="AE33" s="877"/>
      <c r="AF33" s="877"/>
    </row>
    <row r="34" spans="22:32" ht="15" customHeight="1"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</row>
    <row r="35" spans="22:32" ht="15" customHeight="1"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</row>
    <row r="36" spans="22:32" ht="15" customHeight="1"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</row>
    <row r="37" spans="22:32" ht="15" customHeight="1"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</row>
    <row r="38" spans="22:32" ht="15" customHeight="1"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</row>
    <row r="39" spans="22:32" ht="15" customHeight="1"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</row>
    <row r="40" spans="22:32" ht="15" customHeight="1"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</row>
    <row r="41" spans="22:32" ht="15" customHeight="1"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</row>
    <row r="42" spans="22:32" ht="15" customHeight="1"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</row>
    <row r="43" spans="22:32" ht="15" customHeight="1"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</row>
    <row r="44" spans="22:32" ht="15" customHeight="1"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</row>
    <row r="45" spans="22:32" ht="15" customHeight="1"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</row>
    <row r="46" spans="22:32" ht="15" customHeight="1"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</row>
    <row r="47" spans="22:32" ht="15" customHeight="1"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</row>
    <row r="48" spans="22:32" ht="15" customHeight="1"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</row>
    <row r="49" spans="22:32" ht="15" customHeight="1"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</row>
    <row r="50" spans="22:32" ht="15" customHeight="1"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</row>
    <row r="51" spans="22:32" ht="15" customHeight="1"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22:32" ht="15" customHeight="1"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22:32" ht="15" customHeight="1"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22:32" ht="15" customHeight="1"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22:32" ht="15" customHeight="1"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22:32" ht="15" customHeight="1"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22:32" ht="15" customHeight="1"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22:32" ht="15" customHeight="1"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22:32" ht="15" customHeight="1"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22:32" ht="15" customHeight="1"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</row>
    <row r="61" spans="22:32" ht="15" customHeight="1"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</row>
    <row r="62" spans="22:32" ht="15" customHeight="1"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22:32" ht="15" customHeight="1"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22:32" ht="15" customHeight="1"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22:32" ht="15" customHeight="1"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22:32" ht="15" customHeight="1"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22:32" ht="15" customHeight="1"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22:32" ht="15" customHeight="1"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22:32" ht="15" customHeight="1"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22:32" ht="15" customHeight="1"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22:32" ht="15" customHeight="1"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22:32" ht="15" customHeight="1"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22:32" ht="15" customHeight="1"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22:32" ht="15" customHeight="1"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22:32" ht="15" customHeight="1"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22:32" ht="15" customHeight="1"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22:32" ht="15" customHeight="1"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22:32" ht="15" customHeight="1"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22:32" ht="15" customHeight="1"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22:32" ht="15" customHeight="1"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2:32" ht="15" customHeight="1"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2:32" ht="15" customHeight="1"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</row>
    <row r="83" spans="22:32" ht="15" customHeight="1"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</row>
    <row r="84" spans="22:32" ht="15" customHeight="1"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</row>
    <row r="85" spans="22:32" ht="15" customHeight="1"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</row>
    <row r="86" spans="22:32" ht="15" customHeight="1"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</row>
    <row r="87" spans="22:32" ht="15" customHeight="1"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</row>
    <row r="88" spans="22:32" ht="15" customHeight="1"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</row>
    <row r="89" spans="22:32" ht="15" customHeight="1"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</row>
    <row r="90" spans="22:32" ht="15" customHeight="1"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</row>
    <row r="91" spans="22:32" ht="15" customHeight="1"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</row>
    <row r="92" spans="22:32" ht="15" customHeight="1"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</row>
    <row r="93" spans="22:32" ht="15" customHeight="1"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</row>
    <row r="94" spans="22:32" ht="15" customHeight="1"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</row>
    <row r="95" spans="22:32" ht="15" customHeight="1"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</row>
    <row r="96" spans="22:32" ht="15" customHeight="1"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</row>
    <row r="97" spans="22:32" ht="15" customHeight="1"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</row>
    <row r="98" spans="22:32" ht="15" customHeight="1"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</row>
    <row r="99" spans="22:32" ht="15" customHeight="1"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</row>
    <row r="100" spans="22:32" ht="15" customHeight="1"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</row>
    <row r="101" spans="22:32" ht="15" customHeight="1"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</row>
    <row r="102" spans="22:32" ht="15" customHeight="1"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</row>
    <row r="103" spans="22:32" ht="15" customHeight="1"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</row>
    <row r="104" spans="22:32" ht="15" customHeight="1"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</row>
    <row r="105" spans="22:32" ht="15" customHeight="1"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</row>
    <row r="106" spans="22:32" ht="15" customHeight="1"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</row>
    <row r="107" spans="22:32" ht="15" customHeight="1"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</row>
    <row r="108" spans="22:32" ht="15" customHeight="1"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</row>
    <row r="109" spans="22:32" ht="15" customHeight="1"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</row>
    <row r="110" spans="22:32" ht="15" customHeight="1"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</row>
    <row r="111" spans="22:32" ht="15" customHeight="1"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</row>
    <row r="112" spans="22:32" ht="15" customHeight="1"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</row>
    <row r="113" spans="22:32" ht="15" customHeight="1"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</row>
    <row r="114" spans="22:32" ht="15" customHeight="1"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</row>
    <row r="115" spans="22:32" ht="15" customHeight="1"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</row>
    <row r="116" spans="22:32" ht="15" customHeight="1"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</row>
    <row r="117" spans="22:32" ht="15" customHeight="1"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</row>
    <row r="118" spans="22:32" ht="15" customHeight="1"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</row>
    <row r="119" spans="22:32" ht="15" customHeight="1"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</row>
    <row r="120" spans="22:32" ht="15" customHeight="1"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</row>
    <row r="121" spans="22:32" ht="15" customHeight="1"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</row>
    <row r="122" spans="22:32" ht="15" customHeight="1"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</row>
    <row r="123" spans="22:32" ht="15" customHeight="1"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</row>
    <row r="124" spans="22:32" ht="15" customHeight="1"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</row>
    <row r="125" spans="22:32" ht="15" customHeight="1"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</row>
    <row r="126" spans="22:32" ht="15" customHeight="1"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</row>
    <row r="127" spans="22:32" ht="15" customHeight="1"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</row>
    <row r="128" spans="22:32" ht="15" customHeight="1"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</row>
    <row r="129" spans="22:32" ht="15" customHeight="1"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</row>
    <row r="130" spans="22:32" ht="15" customHeight="1"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</row>
    <row r="131" spans="22:32" ht="15" customHeight="1"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</row>
    <row r="132" spans="22:32" ht="15" customHeight="1"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</row>
    <row r="133" spans="22:32" ht="15" customHeight="1"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</row>
    <row r="134" spans="22:32" ht="15" customHeight="1"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</row>
    <row r="135" spans="22:32" ht="15" customHeight="1"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</row>
    <row r="136" spans="22:32" ht="15" customHeight="1"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</row>
    <row r="137" spans="22:32" ht="15" customHeight="1"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</row>
    <row r="138" spans="22:32" ht="15" customHeight="1"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</row>
    <row r="139" spans="22:32" ht="15" customHeight="1"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</row>
    <row r="140" spans="22:32" ht="15" customHeight="1"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</row>
    <row r="141" spans="22:32" ht="15" customHeight="1"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</row>
    <row r="142" spans="22:32" ht="15" customHeight="1"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</row>
    <row r="143" spans="22:32" ht="15" customHeight="1"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</row>
    <row r="144" spans="22:32" ht="15" customHeight="1"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</row>
    <row r="145" spans="22:32" ht="15" customHeight="1"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</row>
    <row r="146" spans="22:32" ht="15" customHeight="1"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</row>
    <row r="147" spans="22:32" ht="15" customHeight="1"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</row>
    <row r="148" spans="22:32" ht="15" customHeight="1"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</row>
    <row r="149" spans="22:32" ht="15" customHeight="1"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</row>
    <row r="150" spans="22:32" ht="15" customHeight="1"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</row>
    <row r="151" spans="22:32" ht="15" customHeight="1"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</row>
    <row r="152" spans="22:32" ht="15" customHeight="1"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</row>
    <row r="153" spans="22:32" ht="15" customHeight="1"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</row>
    <row r="154" spans="22:32" ht="15" customHeight="1"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</row>
    <row r="155" spans="22:32" ht="15" customHeight="1"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</row>
    <row r="156" spans="22:32" ht="15" customHeight="1"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</row>
    <row r="157" spans="22:32" ht="15" customHeight="1"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</row>
    <row r="158" spans="22:32" ht="15" customHeight="1"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</row>
    <row r="159" spans="22:32" ht="15" customHeight="1"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</row>
    <row r="160" spans="22:32" ht="15" customHeight="1"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</row>
    <row r="161" spans="22:32" ht="15" customHeight="1"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</row>
    <row r="162" spans="22:32" ht="15" customHeight="1"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</row>
    <row r="163" spans="22:32" ht="15" customHeight="1"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</row>
    <row r="164" spans="22:32" ht="15" customHeight="1"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</row>
    <row r="165" spans="22:32" ht="15" customHeight="1"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</row>
    <row r="166" spans="22:32" ht="15" customHeight="1"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</row>
    <row r="167" spans="22:32" ht="15" customHeight="1"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</row>
    <row r="168" spans="22:32" ht="15" customHeight="1"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</row>
    <row r="169" spans="22:32" ht="15" customHeight="1"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</row>
    <row r="170" spans="22:32" ht="15" customHeight="1"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</row>
    <row r="171" spans="22:32" ht="15" customHeight="1"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</row>
    <row r="172" spans="22:32" ht="15" customHeight="1"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</row>
    <row r="173" spans="22:32" ht="15" customHeight="1"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</row>
    <row r="174" spans="22:32" ht="15" customHeight="1"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</row>
    <row r="175" spans="22:32" ht="15" customHeight="1"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</row>
    <row r="176" spans="22:32" ht="15" customHeight="1"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</row>
    <row r="177" spans="22:32" ht="15" customHeight="1"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</row>
    <row r="178" spans="22:32" ht="15" customHeight="1"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</row>
    <row r="179" spans="22:32" ht="15" customHeight="1"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</row>
    <row r="180" spans="22:32" ht="15" customHeight="1"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</row>
    <row r="181" spans="22:32" ht="15" customHeight="1"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</row>
    <row r="182" spans="22:32" ht="15" customHeight="1"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</row>
    <row r="183" spans="22:32" ht="15" customHeight="1"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</row>
    <row r="184" spans="22:32" ht="15" customHeight="1"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</row>
    <row r="185" spans="22:32" ht="15" customHeight="1"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</row>
    <row r="186" spans="22:32" ht="15" customHeight="1"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</row>
    <row r="187" spans="22:32" ht="15" customHeight="1"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</row>
    <row r="188" spans="22:32" ht="15" customHeight="1"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</row>
    <row r="189" spans="22:32" ht="15" customHeight="1"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</row>
    <row r="190" spans="22:32" ht="15" customHeight="1"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</row>
    <row r="191" spans="22:32" ht="15" customHeight="1"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</row>
    <row r="192" spans="22:32" ht="15" customHeight="1"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</row>
    <row r="193" spans="22:32" ht="15" customHeight="1"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</row>
    <row r="194" spans="22:32" ht="15" customHeight="1"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</row>
    <row r="195" spans="22:32" ht="15" customHeight="1"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</row>
    <row r="196" spans="22:32" ht="15" customHeight="1"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</row>
    <row r="197" spans="22:32" ht="15" customHeight="1"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</row>
    <row r="198" spans="22:32" ht="15" customHeight="1"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</row>
    <row r="199" spans="22:32" ht="15" customHeight="1"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</row>
    <row r="200" spans="22:32" ht="15" customHeight="1">
      <c r="V200" s="66"/>
      <c r="W200" s="66"/>
      <c r="X200" s="66"/>
      <c r="Y200" s="66"/>
      <c r="Z200" s="66"/>
      <c r="AA200" s="66"/>
      <c r="AB200" s="66"/>
      <c r="AC200" s="66"/>
      <c r="AD200" s="66"/>
      <c r="AE200" s="66"/>
      <c r="AF200" s="66"/>
    </row>
    <row r="201" spans="22:32" ht="15" customHeight="1"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</row>
    <row r="202" spans="22:32" ht="15" customHeight="1">
      <c r="V202" s="66"/>
      <c r="W202" s="66"/>
      <c r="X202" s="66"/>
      <c r="Y202" s="66"/>
      <c r="Z202" s="66"/>
      <c r="AA202" s="66"/>
      <c r="AB202" s="66"/>
      <c r="AC202" s="66"/>
      <c r="AD202" s="66"/>
      <c r="AE202" s="66"/>
      <c r="AF202" s="66"/>
    </row>
    <row r="203" spans="22:32" ht="15" customHeight="1">
      <c r="V203" s="66"/>
      <c r="W203" s="66"/>
      <c r="X203" s="66"/>
      <c r="Y203" s="66"/>
      <c r="Z203" s="66"/>
      <c r="AA203" s="66"/>
      <c r="AB203" s="66"/>
      <c r="AC203" s="66"/>
      <c r="AD203" s="66"/>
      <c r="AE203" s="66"/>
      <c r="AF203" s="66"/>
    </row>
    <row r="204" spans="22:32" ht="15" customHeight="1"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</row>
    <row r="205" spans="22:32" ht="15" customHeight="1">
      <c r="V205" s="66"/>
      <c r="W205" s="66"/>
      <c r="X205" s="66"/>
      <c r="Y205" s="66"/>
      <c r="Z205" s="66"/>
      <c r="AA205" s="66"/>
      <c r="AB205" s="66"/>
      <c r="AC205" s="66"/>
      <c r="AD205" s="66"/>
      <c r="AE205" s="66"/>
      <c r="AF205" s="66"/>
    </row>
    <row r="206" spans="22:32" ht="15" customHeight="1">
      <c r="V206" s="66"/>
      <c r="W206" s="66"/>
      <c r="X206" s="66"/>
      <c r="Y206" s="66"/>
      <c r="Z206" s="66"/>
      <c r="AA206" s="66"/>
      <c r="AB206" s="66"/>
      <c r="AC206" s="66"/>
      <c r="AD206" s="66"/>
      <c r="AE206" s="66"/>
      <c r="AF206" s="66"/>
    </row>
    <row r="207" spans="22:32" ht="15" customHeight="1">
      <c r="V207" s="66"/>
      <c r="W207" s="66"/>
      <c r="X207" s="66"/>
      <c r="Y207" s="66"/>
      <c r="Z207" s="66"/>
      <c r="AA207" s="66"/>
      <c r="AB207" s="66"/>
      <c r="AC207" s="66"/>
      <c r="AD207" s="66"/>
      <c r="AE207" s="66"/>
      <c r="AF207" s="66"/>
    </row>
    <row r="208" spans="22:32" ht="15" customHeight="1">
      <c r="V208" s="66"/>
      <c r="W208" s="66"/>
      <c r="X208" s="66"/>
      <c r="Y208" s="66"/>
      <c r="Z208" s="66"/>
      <c r="AA208" s="66"/>
      <c r="AB208" s="66"/>
      <c r="AC208" s="66"/>
      <c r="AD208" s="66"/>
      <c r="AE208" s="66"/>
      <c r="AF208" s="66"/>
    </row>
    <row r="209" spans="22:32" ht="15" customHeight="1">
      <c r="V209" s="66"/>
      <c r="W209" s="66"/>
      <c r="X209" s="66"/>
      <c r="Y209" s="66"/>
      <c r="Z209" s="66"/>
      <c r="AA209" s="66"/>
      <c r="AB209" s="66"/>
      <c r="AC209" s="66"/>
      <c r="AD209" s="66"/>
      <c r="AE209" s="66"/>
      <c r="AF209" s="66"/>
    </row>
    <row r="210" spans="22:32" ht="15" customHeight="1">
      <c r="V210" s="66"/>
      <c r="W210" s="66"/>
      <c r="X210" s="66"/>
      <c r="Y210" s="66"/>
      <c r="Z210" s="66"/>
      <c r="AA210" s="66"/>
      <c r="AB210" s="66"/>
      <c r="AC210" s="66"/>
      <c r="AD210" s="66"/>
      <c r="AE210" s="66"/>
      <c r="AF210" s="66"/>
    </row>
    <row r="211" spans="22:32" ht="15" customHeight="1"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</row>
    <row r="212" spans="22:32" ht="15" customHeight="1">
      <c r="V212" s="66"/>
      <c r="W212" s="66"/>
      <c r="X212" s="66"/>
      <c r="Y212" s="66"/>
      <c r="Z212" s="66"/>
      <c r="AA212" s="66"/>
      <c r="AB212" s="66"/>
      <c r="AC212" s="66"/>
      <c r="AD212" s="66"/>
      <c r="AE212" s="66"/>
      <c r="AF212" s="66"/>
    </row>
    <row r="213" spans="22:32" ht="15" customHeight="1"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</row>
    <row r="214" spans="22:32" ht="15" customHeight="1"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</row>
    <row r="215" spans="22:32" ht="15" customHeight="1">
      <c r="V215" s="66"/>
      <c r="W215" s="66"/>
      <c r="X215" s="66"/>
      <c r="Y215" s="66"/>
      <c r="Z215" s="66"/>
      <c r="AA215" s="66"/>
      <c r="AB215" s="66"/>
      <c r="AC215" s="66"/>
      <c r="AD215" s="66"/>
      <c r="AE215" s="66"/>
      <c r="AF215" s="66"/>
    </row>
    <row r="216" spans="22:32" ht="15" customHeight="1">
      <c r="V216" s="66"/>
      <c r="W216" s="66"/>
      <c r="X216" s="66"/>
      <c r="Y216" s="66"/>
      <c r="Z216" s="66"/>
      <c r="AA216" s="66"/>
      <c r="AB216" s="66"/>
      <c r="AC216" s="66"/>
      <c r="AD216" s="66"/>
      <c r="AE216" s="66"/>
      <c r="AF216" s="66"/>
    </row>
    <row r="217" spans="22:32" ht="15" customHeight="1">
      <c r="V217" s="66"/>
      <c r="W217" s="66"/>
      <c r="X217" s="66"/>
      <c r="Y217" s="66"/>
      <c r="Z217" s="66"/>
      <c r="AA217" s="66"/>
      <c r="AB217" s="66"/>
      <c r="AC217" s="66"/>
      <c r="AD217" s="66"/>
      <c r="AE217" s="66"/>
      <c r="AF217" s="66"/>
    </row>
    <row r="218" spans="22:32" ht="15" customHeight="1">
      <c r="V218" s="66"/>
      <c r="W218" s="66"/>
      <c r="X218" s="66"/>
      <c r="Y218" s="66"/>
      <c r="Z218" s="66"/>
      <c r="AA218" s="66"/>
      <c r="AB218" s="66"/>
      <c r="AC218" s="66"/>
      <c r="AD218" s="66"/>
      <c r="AE218" s="66"/>
      <c r="AF218" s="66"/>
    </row>
    <row r="219" spans="22:32" ht="15" customHeight="1">
      <c r="V219" s="66"/>
      <c r="W219" s="66"/>
      <c r="X219" s="66"/>
      <c r="Y219" s="66"/>
      <c r="Z219" s="66"/>
      <c r="AA219" s="66"/>
      <c r="AB219" s="66"/>
      <c r="AC219" s="66"/>
      <c r="AD219" s="66"/>
      <c r="AE219" s="66"/>
      <c r="AF219" s="66"/>
    </row>
    <row r="220" spans="22:32" ht="15" customHeight="1">
      <c r="V220" s="66"/>
      <c r="W220" s="66"/>
      <c r="X220" s="66"/>
      <c r="Y220" s="66"/>
      <c r="Z220" s="66"/>
      <c r="AA220" s="66"/>
      <c r="AB220" s="66"/>
      <c r="AC220" s="66"/>
      <c r="AD220" s="66"/>
      <c r="AE220" s="66"/>
      <c r="AF220" s="66"/>
    </row>
    <row r="221" spans="22:32" ht="15" customHeight="1">
      <c r="V221" s="66"/>
      <c r="W221" s="66"/>
      <c r="X221" s="66"/>
      <c r="Y221" s="66"/>
      <c r="Z221" s="66"/>
      <c r="AA221" s="66"/>
      <c r="AB221" s="66"/>
      <c r="AC221" s="66"/>
      <c r="AD221" s="66"/>
      <c r="AE221" s="66"/>
      <c r="AF221" s="66"/>
    </row>
    <row r="222" spans="22:32" ht="15" customHeight="1">
      <c r="V222" s="66"/>
      <c r="W222" s="66"/>
      <c r="X222" s="66"/>
      <c r="Y222" s="66"/>
      <c r="Z222" s="66"/>
      <c r="AA222" s="66"/>
      <c r="AB222" s="66"/>
      <c r="AC222" s="66"/>
      <c r="AD222" s="66"/>
      <c r="AE222" s="66"/>
      <c r="AF222" s="66"/>
    </row>
    <row r="223" spans="22:32" ht="15" customHeight="1">
      <c r="V223" s="66"/>
      <c r="W223" s="66"/>
      <c r="X223" s="66"/>
      <c r="Y223" s="66"/>
      <c r="Z223" s="66"/>
      <c r="AA223" s="66"/>
      <c r="AB223" s="66"/>
      <c r="AC223" s="66"/>
      <c r="AD223" s="66"/>
      <c r="AE223" s="66"/>
      <c r="AF223" s="66"/>
    </row>
    <row r="224" spans="22:32" ht="15" customHeight="1"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</row>
    <row r="225" spans="22:32" ht="15" customHeight="1">
      <c r="V225" s="66"/>
      <c r="W225" s="66"/>
      <c r="X225" s="66"/>
      <c r="Y225" s="66"/>
      <c r="Z225" s="66"/>
      <c r="AA225" s="66"/>
      <c r="AB225" s="66"/>
      <c r="AC225" s="66"/>
      <c r="AD225" s="66"/>
      <c r="AE225" s="66"/>
      <c r="AF225" s="66"/>
    </row>
    <row r="226" spans="22:32" ht="15" customHeight="1">
      <c r="V226" s="66"/>
      <c r="W226" s="66"/>
      <c r="X226" s="66"/>
      <c r="Y226" s="66"/>
      <c r="Z226" s="66"/>
      <c r="AA226" s="66"/>
      <c r="AB226" s="66"/>
      <c r="AC226" s="66"/>
      <c r="AD226" s="66"/>
      <c r="AE226" s="66"/>
      <c r="AF226" s="66"/>
    </row>
    <row r="227" spans="22:32" ht="15" customHeight="1">
      <c r="V227" s="66"/>
      <c r="W227" s="66"/>
      <c r="X227" s="66"/>
      <c r="Y227" s="66"/>
      <c r="Z227" s="66"/>
      <c r="AA227" s="66"/>
      <c r="AB227" s="66"/>
      <c r="AC227" s="66"/>
      <c r="AD227" s="66"/>
      <c r="AE227" s="66"/>
      <c r="AF227" s="66"/>
    </row>
    <row r="228" spans="22:32" ht="15" customHeight="1">
      <c r="V228" s="66"/>
      <c r="W228" s="66"/>
      <c r="X228" s="66"/>
      <c r="Y228" s="66"/>
      <c r="Z228" s="66"/>
      <c r="AA228" s="66"/>
      <c r="AB228" s="66"/>
      <c r="AC228" s="66"/>
      <c r="AD228" s="66"/>
      <c r="AE228" s="66"/>
      <c r="AF228" s="66"/>
    </row>
    <row r="229" spans="22:32" ht="15" customHeight="1">
      <c r="V229" s="66"/>
      <c r="W229" s="66"/>
      <c r="X229" s="66"/>
      <c r="Y229" s="66"/>
      <c r="Z229" s="66"/>
      <c r="AA229" s="66"/>
      <c r="AB229" s="66"/>
      <c r="AC229" s="66"/>
      <c r="AD229" s="66"/>
      <c r="AE229" s="66"/>
      <c r="AF229" s="66"/>
    </row>
    <row r="230" spans="22:32" ht="15" customHeight="1">
      <c r="V230" s="66"/>
      <c r="W230" s="66"/>
      <c r="X230" s="66"/>
      <c r="Y230" s="66"/>
      <c r="Z230" s="66"/>
      <c r="AA230" s="66"/>
      <c r="AB230" s="66"/>
      <c r="AC230" s="66"/>
      <c r="AD230" s="66"/>
      <c r="AE230" s="66"/>
      <c r="AF230" s="66"/>
    </row>
    <row r="231" spans="22:32" ht="15" customHeight="1">
      <c r="V231" s="66"/>
      <c r="W231" s="66"/>
      <c r="X231" s="66"/>
      <c r="Y231" s="66"/>
      <c r="Z231" s="66"/>
      <c r="AA231" s="66"/>
      <c r="AB231" s="66"/>
      <c r="AC231" s="66"/>
      <c r="AD231" s="66"/>
      <c r="AE231" s="66"/>
      <c r="AF231" s="66"/>
    </row>
    <row r="232" spans="22:32" ht="15" customHeight="1">
      <c r="V232" s="66"/>
      <c r="W232" s="66"/>
      <c r="X232" s="66"/>
      <c r="Y232" s="66"/>
      <c r="Z232" s="66"/>
      <c r="AA232" s="66"/>
      <c r="AB232" s="66"/>
      <c r="AC232" s="66"/>
      <c r="AD232" s="66"/>
      <c r="AE232" s="66"/>
      <c r="AF232" s="66"/>
    </row>
    <row r="233" spans="22:32" ht="15" customHeight="1"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</row>
    <row r="234" spans="22:32" ht="15" customHeight="1">
      <c r="V234" s="66"/>
      <c r="W234" s="66"/>
      <c r="X234" s="66"/>
      <c r="Y234" s="66"/>
      <c r="Z234" s="66"/>
      <c r="AA234" s="66"/>
      <c r="AB234" s="66"/>
      <c r="AC234" s="66"/>
      <c r="AD234" s="66"/>
      <c r="AE234" s="66"/>
      <c r="AF234" s="66"/>
    </row>
    <row r="235" spans="22:32" ht="15" customHeight="1">
      <c r="V235" s="66"/>
      <c r="W235" s="66"/>
      <c r="X235" s="66"/>
      <c r="Y235" s="66"/>
      <c r="Z235" s="66"/>
      <c r="AA235" s="66"/>
      <c r="AB235" s="66"/>
      <c r="AC235" s="66"/>
      <c r="AD235" s="66"/>
      <c r="AE235" s="66"/>
      <c r="AF235" s="66"/>
    </row>
    <row r="236" spans="22:32" ht="15" customHeight="1"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</row>
    <row r="237" spans="22:32" ht="15" customHeight="1">
      <c r="V237" s="66"/>
      <c r="W237" s="66"/>
      <c r="X237" s="66"/>
      <c r="Y237" s="66"/>
      <c r="Z237" s="66"/>
      <c r="AA237" s="66"/>
      <c r="AB237" s="66"/>
      <c r="AC237" s="66"/>
      <c r="AD237" s="66"/>
      <c r="AE237" s="66"/>
      <c r="AF237" s="66"/>
    </row>
    <row r="238" spans="22:32" ht="15" customHeight="1">
      <c r="V238" s="66"/>
      <c r="W238" s="66"/>
      <c r="X238" s="66"/>
      <c r="Y238" s="66"/>
      <c r="Z238" s="66"/>
      <c r="AA238" s="66"/>
      <c r="AB238" s="66"/>
      <c r="AC238" s="66"/>
      <c r="AD238" s="66"/>
      <c r="AE238" s="66"/>
      <c r="AF238" s="66"/>
    </row>
    <row r="239" spans="22:32" ht="15" customHeight="1">
      <c r="V239" s="66"/>
      <c r="W239" s="66"/>
      <c r="X239" s="66"/>
      <c r="Y239" s="66"/>
      <c r="Z239" s="66"/>
      <c r="AA239" s="66"/>
      <c r="AB239" s="66"/>
      <c r="AC239" s="66"/>
      <c r="AD239" s="66"/>
      <c r="AE239" s="66"/>
      <c r="AF239" s="66"/>
    </row>
    <row r="240" spans="22:32" ht="15" customHeight="1">
      <c r="V240" s="66"/>
      <c r="W240" s="66"/>
      <c r="X240" s="66"/>
      <c r="Y240" s="66"/>
      <c r="Z240" s="66"/>
      <c r="AA240" s="66"/>
      <c r="AB240" s="66"/>
      <c r="AC240" s="66"/>
      <c r="AD240" s="66"/>
      <c r="AE240" s="66"/>
      <c r="AF240" s="66"/>
    </row>
    <row r="241" spans="22:32" ht="15" customHeight="1">
      <c r="V241" s="66"/>
      <c r="W241" s="66"/>
      <c r="X241" s="66"/>
      <c r="Y241" s="66"/>
      <c r="Z241" s="66"/>
      <c r="AA241" s="66"/>
      <c r="AB241" s="66"/>
      <c r="AC241" s="66"/>
      <c r="AD241" s="66"/>
      <c r="AE241" s="66"/>
      <c r="AF241" s="66"/>
    </row>
    <row r="242" spans="22:32" ht="15" customHeight="1">
      <c r="V242" s="66"/>
      <c r="W242" s="66"/>
      <c r="X242" s="66"/>
      <c r="Y242" s="66"/>
      <c r="Z242" s="66"/>
      <c r="AA242" s="66"/>
      <c r="AB242" s="66"/>
      <c r="AC242" s="66"/>
      <c r="AD242" s="66"/>
      <c r="AE242" s="66"/>
      <c r="AF242" s="66"/>
    </row>
    <row r="243" spans="22:32" ht="15" customHeight="1">
      <c r="V243" s="66"/>
      <c r="W243" s="66"/>
      <c r="X243" s="66"/>
      <c r="Y243" s="66"/>
      <c r="Z243" s="66"/>
      <c r="AA243" s="66"/>
      <c r="AB243" s="66"/>
      <c r="AC243" s="66"/>
      <c r="AD243" s="66"/>
      <c r="AE243" s="66"/>
      <c r="AF243" s="66"/>
    </row>
    <row r="244" spans="22:32" ht="15" customHeight="1"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</row>
    <row r="245" spans="22:32" ht="15" customHeight="1">
      <c r="V245" s="66"/>
      <c r="W245" s="66"/>
      <c r="X245" s="66"/>
      <c r="Y245" s="66"/>
      <c r="Z245" s="66"/>
      <c r="AA245" s="66"/>
      <c r="AB245" s="66"/>
      <c r="AC245" s="66"/>
      <c r="AD245" s="66"/>
      <c r="AE245" s="66"/>
      <c r="AF245" s="66"/>
    </row>
    <row r="246" spans="22:32" ht="15" customHeight="1"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</row>
    <row r="247" spans="22:32" ht="15" customHeight="1">
      <c r="V247" s="66"/>
      <c r="W247" s="66"/>
      <c r="X247" s="66"/>
      <c r="Y247" s="66"/>
      <c r="Z247" s="66"/>
      <c r="AA247" s="66"/>
      <c r="AB247" s="66"/>
      <c r="AC247" s="66"/>
      <c r="AD247" s="66"/>
      <c r="AE247" s="66"/>
      <c r="AF247" s="66"/>
    </row>
    <row r="248" spans="22:32" ht="15" customHeight="1">
      <c r="V248" s="66"/>
      <c r="W248" s="66"/>
      <c r="X248" s="66"/>
      <c r="Y248" s="66"/>
      <c r="Z248" s="66"/>
      <c r="AA248" s="66"/>
      <c r="AB248" s="66"/>
      <c r="AC248" s="66"/>
      <c r="AD248" s="66"/>
      <c r="AE248" s="66"/>
      <c r="AF248" s="66"/>
    </row>
    <row r="249" spans="22:32" ht="15" customHeight="1">
      <c r="V249" s="66"/>
      <c r="W249" s="66"/>
      <c r="X249" s="66"/>
      <c r="Y249" s="66"/>
      <c r="Z249" s="66"/>
      <c r="AA249" s="66"/>
      <c r="AB249" s="66"/>
      <c r="AC249" s="66"/>
      <c r="AD249" s="66"/>
      <c r="AE249" s="66"/>
      <c r="AF249" s="66"/>
    </row>
    <row r="250" spans="22:32" ht="15" customHeight="1"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</row>
    <row r="251" spans="22:32" ht="15" customHeight="1">
      <c r="V251" s="66"/>
      <c r="W251" s="66"/>
      <c r="X251" s="66"/>
      <c r="Y251" s="66"/>
      <c r="Z251" s="66"/>
      <c r="AA251" s="66"/>
      <c r="AB251" s="66"/>
      <c r="AC251" s="66"/>
      <c r="AD251" s="66"/>
      <c r="AE251" s="66"/>
      <c r="AF251" s="66"/>
    </row>
    <row r="252" spans="22:32" ht="15" customHeight="1">
      <c r="V252" s="66"/>
      <c r="W252" s="66"/>
      <c r="X252" s="66"/>
      <c r="Y252" s="66"/>
      <c r="Z252" s="66"/>
      <c r="AA252" s="66"/>
      <c r="AB252" s="66"/>
      <c r="AC252" s="66"/>
      <c r="AD252" s="66"/>
      <c r="AE252" s="66"/>
      <c r="AF252" s="66"/>
    </row>
    <row r="253" spans="22:32" ht="15" customHeight="1">
      <c r="V253" s="66"/>
      <c r="W253" s="66"/>
      <c r="X253" s="66"/>
      <c r="Y253" s="66"/>
      <c r="Z253" s="66"/>
      <c r="AA253" s="66"/>
      <c r="AB253" s="66"/>
      <c r="AC253" s="66"/>
      <c r="AD253" s="66"/>
      <c r="AE253" s="66"/>
      <c r="AF253" s="66"/>
    </row>
    <row r="254" spans="22:32" ht="15" customHeight="1">
      <c r="V254" s="66"/>
      <c r="W254" s="66"/>
      <c r="X254" s="66"/>
      <c r="Y254" s="66"/>
      <c r="Z254" s="66"/>
      <c r="AA254" s="66"/>
      <c r="AB254" s="66"/>
      <c r="AC254" s="66"/>
      <c r="AD254" s="66"/>
      <c r="AE254" s="66"/>
      <c r="AF254" s="66"/>
    </row>
    <row r="255" spans="22:32" ht="15" customHeight="1">
      <c r="V255" s="66"/>
      <c r="W255" s="66"/>
      <c r="X255" s="66"/>
      <c r="Y255" s="66"/>
      <c r="Z255" s="66"/>
      <c r="AA255" s="66"/>
      <c r="AB255" s="66"/>
      <c r="AC255" s="66"/>
      <c r="AD255" s="66"/>
      <c r="AE255" s="66"/>
      <c r="AF255" s="66"/>
    </row>
    <row r="256" spans="22:32" ht="15" customHeight="1">
      <c r="V256" s="66"/>
      <c r="W256" s="66"/>
      <c r="X256" s="66"/>
      <c r="Y256" s="66"/>
      <c r="Z256" s="66"/>
      <c r="AA256" s="66"/>
      <c r="AB256" s="66"/>
      <c r="AC256" s="66"/>
      <c r="AD256" s="66"/>
      <c r="AE256" s="66"/>
      <c r="AF256" s="66"/>
    </row>
    <row r="257" spans="22:32" ht="15" customHeight="1">
      <c r="V257" s="66"/>
      <c r="W257" s="66"/>
      <c r="X257" s="66"/>
      <c r="Y257" s="66"/>
      <c r="Z257" s="66"/>
      <c r="AA257" s="66"/>
      <c r="AB257" s="66"/>
      <c r="AC257" s="66"/>
      <c r="AD257" s="66"/>
      <c r="AE257" s="66"/>
      <c r="AF257" s="66"/>
    </row>
    <row r="258" spans="22:32" ht="15" customHeight="1">
      <c r="V258" s="66"/>
      <c r="W258" s="66"/>
      <c r="X258" s="66"/>
      <c r="Y258" s="66"/>
      <c r="Z258" s="66"/>
      <c r="AA258" s="66"/>
      <c r="AB258" s="66"/>
      <c r="AC258" s="66"/>
      <c r="AD258" s="66"/>
      <c r="AE258" s="66"/>
      <c r="AF258" s="66"/>
    </row>
    <row r="259" spans="22:32" ht="15" customHeight="1">
      <c r="V259" s="66"/>
      <c r="W259" s="66"/>
      <c r="X259" s="66"/>
      <c r="Y259" s="66"/>
      <c r="Z259" s="66"/>
      <c r="AA259" s="66"/>
      <c r="AB259" s="66"/>
      <c r="AC259" s="66"/>
      <c r="AD259" s="66"/>
      <c r="AE259" s="66"/>
      <c r="AF259" s="66"/>
    </row>
    <row r="260" spans="22:32" ht="15" customHeight="1">
      <c r="V260" s="66"/>
      <c r="W260" s="66"/>
      <c r="X260" s="66"/>
      <c r="Y260" s="66"/>
      <c r="Z260" s="66"/>
      <c r="AA260" s="66"/>
      <c r="AB260" s="66"/>
      <c r="AC260" s="66"/>
      <c r="AD260" s="66"/>
      <c r="AE260" s="66"/>
      <c r="AF260" s="66"/>
    </row>
    <row r="261" spans="22:32" ht="15" customHeight="1">
      <c r="V261" s="66"/>
      <c r="W261" s="66"/>
      <c r="X261" s="66"/>
      <c r="Y261" s="66"/>
      <c r="Z261" s="66"/>
      <c r="AA261" s="66"/>
      <c r="AB261" s="66"/>
      <c r="AC261" s="66"/>
      <c r="AD261" s="66"/>
      <c r="AE261" s="66"/>
      <c r="AF261" s="66"/>
    </row>
    <row r="262" spans="22:32" ht="15" customHeight="1">
      <c r="V262" s="66"/>
      <c r="W262" s="66"/>
      <c r="X262" s="66"/>
      <c r="Y262" s="66"/>
      <c r="Z262" s="66"/>
      <c r="AA262" s="66"/>
      <c r="AB262" s="66"/>
      <c r="AC262" s="66"/>
      <c r="AD262" s="66"/>
      <c r="AE262" s="66"/>
      <c r="AF262" s="66"/>
    </row>
    <row r="263" spans="22:32" ht="15" customHeight="1">
      <c r="V263" s="66"/>
      <c r="W263" s="66"/>
      <c r="X263" s="66"/>
      <c r="Y263" s="66"/>
      <c r="Z263" s="66"/>
      <c r="AA263" s="66"/>
      <c r="AB263" s="66"/>
      <c r="AC263" s="66"/>
      <c r="AD263" s="66"/>
      <c r="AE263" s="66"/>
      <c r="AF263" s="66"/>
    </row>
    <row r="264" spans="22:32" ht="15" customHeight="1"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</row>
    <row r="265" spans="22:32" ht="15" customHeight="1">
      <c r="V265" s="66"/>
      <c r="W265" s="66"/>
      <c r="X265" s="66"/>
      <c r="Y265" s="66"/>
      <c r="Z265" s="66"/>
      <c r="AA265" s="66"/>
      <c r="AB265" s="66"/>
      <c r="AC265" s="66"/>
      <c r="AD265" s="66"/>
      <c r="AE265" s="66"/>
      <c r="AF265" s="66"/>
    </row>
    <row r="266" spans="22:32" ht="15" customHeight="1">
      <c r="V266" s="66"/>
      <c r="W266" s="66"/>
      <c r="X266" s="66"/>
      <c r="Y266" s="66"/>
      <c r="Z266" s="66"/>
      <c r="AA266" s="66"/>
      <c r="AB266" s="66"/>
      <c r="AC266" s="66"/>
      <c r="AD266" s="66"/>
      <c r="AE266" s="66"/>
      <c r="AF266" s="66"/>
    </row>
    <row r="267" spans="22:32" ht="15" customHeight="1">
      <c r="V267" s="66"/>
      <c r="W267" s="66"/>
      <c r="X267" s="66"/>
      <c r="Y267" s="66"/>
      <c r="Z267" s="66"/>
      <c r="AA267" s="66"/>
      <c r="AB267" s="66"/>
      <c r="AC267" s="66"/>
      <c r="AD267" s="66"/>
      <c r="AE267" s="66"/>
      <c r="AF267" s="66"/>
    </row>
    <row r="268" spans="22:32" ht="15" customHeight="1">
      <c r="V268" s="66"/>
      <c r="W268" s="66"/>
      <c r="X268" s="66"/>
      <c r="Y268" s="66"/>
      <c r="Z268" s="66"/>
      <c r="AA268" s="66"/>
      <c r="AB268" s="66"/>
      <c r="AC268" s="66"/>
      <c r="AD268" s="66"/>
      <c r="AE268" s="66"/>
      <c r="AF268" s="66"/>
    </row>
    <row r="269" spans="22:32" ht="15" customHeight="1">
      <c r="V269" s="66"/>
      <c r="W269" s="66"/>
      <c r="X269" s="66"/>
      <c r="Y269" s="66"/>
      <c r="Z269" s="66"/>
      <c r="AA269" s="66"/>
      <c r="AB269" s="66"/>
      <c r="AC269" s="66"/>
      <c r="AD269" s="66"/>
      <c r="AE269" s="66"/>
      <c r="AF269" s="66"/>
    </row>
    <row r="270" spans="22:32" ht="15" customHeight="1"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  <c r="AF270" s="66"/>
    </row>
    <row r="271" spans="22:32" ht="15" customHeight="1"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  <c r="AF271" s="66"/>
    </row>
    <row r="272" spans="22:32" ht="15" customHeight="1"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</row>
    <row r="273" spans="22:32" ht="15" customHeight="1"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  <c r="AF273" s="66"/>
    </row>
    <row r="274" spans="22:32" ht="15" customHeight="1"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  <c r="AF274" s="66"/>
    </row>
    <row r="275" spans="22:32" ht="15" customHeight="1"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</row>
    <row r="276" spans="22:32" ht="15" customHeight="1"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  <c r="AF276" s="66"/>
    </row>
    <row r="277" spans="22:32" ht="15" customHeight="1"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  <c r="AF277" s="66"/>
    </row>
    <row r="278" spans="22:32" ht="15" customHeight="1"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22:32" ht="15" customHeight="1"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22:32" ht="15" customHeight="1"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22:32" ht="15" customHeight="1"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22:32" ht="15" customHeight="1"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22:32" ht="15" customHeight="1"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22:32" ht="15" customHeight="1"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22:32" ht="15" customHeight="1"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22:32" ht="15" customHeight="1"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22:32" ht="15" customHeight="1"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22:32" ht="15" customHeight="1"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22:32" ht="15" customHeight="1"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22:32" ht="15" customHeight="1"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22:32" ht="15" customHeight="1"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22:32" ht="15" customHeight="1"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22:32" ht="15" customHeight="1"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22:32" ht="15" customHeight="1"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22:32" ht="15" customHeight="1"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22:32" ht="15" customHeight="1"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22:32" ht="15" customHeight="1"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22:32" ht="15" customHeight="1"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22:32" ht="15" customHeight="1"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22:32" ht="15" customHeight="1"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22:32" ht="15" customHeight="1"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22:32" ht="15" customHeight="1"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22:32" ht="15" customHeight="1"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22:32" ht="15" customHeight="1"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2:32" ht="15" customHeight="1"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2:32" ht="15" customHeight="1"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2:32" ht="15" customHeight="1"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2:32" ht="15" customHeight="1"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2:32" ht="15" customHeight="1"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4882" spans="26:32" ht="15" customHeight="1">
      <c r="Z4882" t="s">
        <v>143</v>
      </c>
      <c r="AA4882" t="s">
        <v>144</v>
      </c>
      <c r="AB4882" t="s">
        <v>743</v>
      </c>
      <c r="AC4882" t="s">
        <v>744</v>
      </c>
      <c r="AD4882" t="s">
        <v>137</v>
      </c>
      <c r="AE4882" t="s">
        <v>141</v>
      </c>
      <c r="AF4882" t="s">
        <v>140</v>
      </c>
    </row>
    <row r="4910" spans="26:44" ht="15" customHeight="1">
      <c r="Z4910" t="s">
        <v>137</v>
      </c>
      <c r="AA4910" t="s">
        <v>141</v>
      </c>
      <c r="AB4910" t="s">
        <v>137</v>
      </c>
      <c r="AC4910" t="s">
        <v>141</v>
      </c>
      <c r="AD4910" t="s">
        <v>812</v>
      </c>
      <c r="AE4910" t="s">
        <v>311</v>
      </c>
      <c r="AF4910" t="s">
        <v>312</v>
      </c>
      <c r="AG4910" t="s">
        <v>313</v>
      </c>
      <c r="AH4910" t="s">
        <v>314</v>
      </c>
      <c r="AI4910" t="s">
        <v>315</v>
      </c>
      <c r="AJ4910" t="s">
        <v>743</v>
      </c>
      <c r="AK4910" t="s">
        <v>744</v>
      </c>
      <c r="AL4910" t="s">
        <v>138</v>
      </c>
      <c r="AM4910" t="s">
        <v>139</v>
      </c>
      <c r="AN4910" t="s">
        <v>147</v>
      </c>
      <c r="AO4910" t="s">
        <v>813</v>
      </c>
      <c r="AP4910" t="s">
        <v>814</v>
      </c>
      <c r="AQ4910" t="s">
        <v>456</v>
      </c>
    </row>
    <row r="4911" spans="26:44" ht="15" customHeight="1">
      <c r="Z4911" t="s">
        <v>137</v>
      </c>
      <c r="AA4911" t="s">
        <v>141</v>
      </c>
      <c r="AB4911" t="s">
        <v>143</v>
      </c>
      <c r="AC4911" t="s">
        <v>144</v>
      </c>
      <c r="AD4911" t="s">
        <v>812</v>
      </c>
      <c r="AE4911" t="s">
        <v>311</v>
      </c>
      <c r="AF4911" t="s">
        <v>312</v>
      </c>
      <c r="AG4911" t="s">
        <v>313</v>
      </c>
      <c r="AH4911" t="s">
        <v>314</v>
      </c>
      <c r="AI4911" t="s">
        <v>315</v>
      </c>
      <c r="AJ4911" t="s">
        <v>743</v>
      </c>
      <c r="AK4911" t="s">
        <v>744</v>
      </c>
      <c r="AL4911" t="s">
        <v>138</v>
      </c>
      <c r="AM4911" t="s">
        <v>139</v>
      </c>
      <c r="AN4911" t="s">
        <v>147</v>
      </c>
      <c r="AO4911" t="s">
        <v>813</v>
      </c>
      <c r="AP4911" t="s">
        <v>814</v>
      </c>
      <c r="AQ4911" t="s">
        <v>456</v>
      </c>
      <c r="AR4911" t="s">
        <v>140</v>
      </c>
    </row>
    <row r="4976" spans="26:44" ht="15" customHeight="1">
      <c r="Z4976" t="s">
        <v>143</v>
      </c>
      <c r="AA4976" t="s">
        <v>144</v>
      </c>
      <c r="AB4976" t="s">
        <v>137</v>
      </c>
      <c r="AC4976" t="s">
        <v>141</v>
      </c>
      <c r="AD4976" t="s">
        <v>812</v>
      </c>
      <c r="AE4976" t="s">
        <v>311</v>
      </c>
      <c r="AF4976" t="s">
        <v>312</v>
      </c>
      <c r="AG4976" t="s">
        <v>313</v>
      </c>
      <c r="AH4976" t="s">
        <v>314</v>
      </c>
      <c r="AI4976" t="s">
        <v>315</v>
      </c>
      <c r="AJ4976" t="s">
        <v>743</v>
      </c>
      <c r="AK4976" t="s">
        <v>744</v>
      </c>
      <c r="AL4976" t="s">
        <v>138</v>
      </c>
      <c r="AM4976" t="s">
        <v>139</v>
      </c>
      <c r="AN4976" t="s">
        <v>147</v>
      </c>
      <c r="AO4976" t="s">
        <v>813</v>
      </c>
      <c r="AP4976" t="s">
        <v>814</v>
      </c>
      <c r="AQ4976" t="s">
        <v>456</v>
      </c>
      <c r="AR4976" t="s">
        <v>140</v>
      </c>
    </row>
  </sheetData>
  <mergeCells count="9">
    <mergeCell ref="V33:AF33"/>
    <mergeCell ref="D8:H8"/>
    <mergeCell ref="B31:H31"/>
    <mergeCell ref="B6:H6"/>
    <mergeCell ref="B1:H1"/>
    <mergeCell ref="B2:H2"/>
    <mergeCell ref="B3:H3"/>
    <mergeCell ref="B4:H4"/>
    <mergeCell ref="B5:H5"/>
  </mergeCells>
  <phoneticPr fontId="23" type="noConversion"/>
  <printOptions horizontalCentered="1"/>
  <pageMargins left="0.39370078740157483" right="0.39370078740157483" top="0.39370078740157483" bottom="0.39370078740157483" header="0" footer="0"/>
  <pageSetup paperSize="9" scale="6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29658-726E-4E78-B28C-0021B97F5A39}">
  <sheetPr codeName="Planilha18">
    <tabColor theme="0"/>
  </sheetPr>
  <dimension ref="A1:AH4828"/>
  <sheetViews>
    <sheetView showGridLines="0" view="pageBreakPreview" topLeftCell="B1" zoomScaleNormal="100" zoomScaleSheetLayoutView="100" workbookViewId="0">
      <selection activeCell="J7" sqref="J7"/>
    </sheetView>
  </sheetViews>
  <sheetFormatPr defaultColWidth="14.42578125" defaultRowHeight="15" customHeight="1"/>
  <cols>
    <col min="1" max="1" width="14.42578125" style="310" hidden="1" customWidth="1"/>
    <col min="2" max="2" width="12.85546875" style="219" customWidth="1"/>
    <col min="3" max="3" width="86.140625" style="219" customWidth="1"/>
    <col min="4" max="4" width="7.42578125" style="247" customWidth="1"/>
    <col min="5" max="5" width="11.7109375" style="251" customWidth="1"/>
    <col min="6" max="6" width="12.7109375" style="219" customWidth="1"/>
    <col min="7" max="7" width="15.28515625" style="219" customWidth="1"/>
    <col min="8" max="8" width="16.140625" style="219" customWidth="1"/>
    <col min="9" max="9" width="8.7109375" style="219" customWidth="1"/>
    <col min="10" max="10" width="11" style="219" bestFit="1" customWidth="1"/>
    <col min="11" max="11" width="13.42578125" style="219" bestFit="1" customWidth="1"/>
    <col min="12" max="12" width="5.140625" style="247" customWidth="1"/>
    <col min="13" max="13" width="13.7109375" style="219" bestFit="1" customWidth="1"/>
    <col min="14" max="14" width="12.7109375" style="219" bestFit="1" customWidth="1"/>
    <col min="15" max="15" width="11" style="219" bestFit="1" customWidth="1"/>
    <col min="16" max="34" width="9.140625" style="219" customWidth="1"/>
    <col min="35" max="16384" width="14.42578125" style="219"/>
  </cols>
  <sheetData>
    <row r="1" spans="1:34" ht="19.5" customHeight="1">
      <c r="B1" s="911"/>
      <c r="C1" s="912"/>
      <c r="D1" s="912"/>
      <c r="E1" s="912"/>
      <c r="F1" s="912"/>
      <c r="G1" s="912"/>
      <c r="H1" s="913"/>
      <c r="I1" s="217"/>
      <c r="J1" s="218"/>
      <c r="K1" s="218"/>
      <c r="L1" s="217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</row>
    <row r="2" spans="1:34" ht="19.5" customHeight="1">
      <c r="B2" s="914" t="str">
        <f>GERAL!A2</f>
        <v>PLANILHA DE FORMAÇÃO DE PREÇOS</v>
      </c>
      <c r="C2" s="915"/>
      <c r="D2" s="915"/>
      <c r="E2" s="915"/>
      <c r="F2" s="915"/>
      <c r="G2" s="915"/>
      <c r="H2" s="916"/>
      <c r="I2" s="217"/>
      <c r="J2" s="218"/>
      <c r="K2" s="218"/>
      <c r="L2" s="217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</row>
    <row r="3" spans="1:34" ht="19.5" customHeight="1">
      <c r="B3" s="914" t="str">
        <f>GERAL!A3</f>
        <v>UNIVERSIDADE FEDERAL DE OURO PRETO - UFOP</v>
      </c>
      <c r="C3" s="915"/>
      <c r="D3" s="915"/>
      <c r="E3" s="915"/>
      <c r="F3" s="915"/>
      <c r="G3" s="915"/>
      <c r="H3" s="916"/>
      <c r="I3" s="217"/>
      <c r="J3" s="218"/>
      <c r="K3" s="218"/>
      <c r="L3" s="217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</row>
    <row r="4" spans="1:34" ht="19.5" customHeight="1">
      <c r="B4" s="914" t="str">
        <f>GERAL!A4</f>
        <v xml:space="preserve">Materiais e mão de obra para execução dos serviços especificados </v>
      </c>
      <c r="C4" s="915"/>
      <c r="D4" s="915"/>
      <c r="E4" s="915"/>
      <c r="F4" s="915"/>
      <c r="G4" s="915"/>
      <c r="H4" s="916"/>
      <c r="I4" s="217"/>
      <c r="J4" s="218"/>
      <c r="K4" s="218"/>
      <c r="L4" s="217"/>
      <c r="M4" s="218"/>
      <c r="N4" s="218"/>
      <c r="O4" s="218"/>
      <c r="P4" s="218"/>
      <c r="Q4" s="218"/>
      <c r="R4" s="218"/>
      <c r="S4" s="218"/>
      <c r="T4" s="218"/>
      <c r="U4" s="218"/>
      <c r="V4" s="218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218"/>
    </row>
    <row r="5" spans="1:34" ht="19.5" customHeight="1">
      <c r="B5" s="914" t="str">
        <f>GERAL!A5</f>
        <v>RECUPERAÇÃO PARCIAL DE COBERTURA, ESQUADRIAS E INSTALAÇÕES ELÉTRICAS DA ESCOLA DE MINAS DA PRAÇA TIRADENTES</v>
      </c>
      <c r="C5" s="915"/>
      <c r="D5" s="915"/>
      <c r="E5" s="915"/>
      <c r="F5" s="915"/>
      <c r="G5" s="915"/>
      <c r="H5" s="916"/>
      <c r="I5" s="217"/>
      <c r="J5" s="218"/>
      <c r="K5" s="218"/>
      <c r="L5" s="217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</row>
    <row r="6" spans="1:34" ht="19.5" customHeight="1" thickBot="1">
      <c r="B6" s="914" t="str">
        <f>GERAL!A6</f>
        <v>ESCOLA DE MINAS</v>
      </c>
      <c r="C6" s="915"/>
      <c r="D6" s="915"/>
      <c r="E6" s="915"/>
      <c r="F6" s="915"/>
      <c r="G6" s="915"/>
      <c r="H6" s="916"/>
      <c r="I6" s="217"/>
      <c r="J6" s="218"/>
      <c r="K6" s="218"/>
      <c r="L6" s="217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4" ht="30" customHeight="1" thickBot="1">
      <c r="A7" s="194" t="s">
        <v>35</v>
      </c>
      <c r="B7" s="220" t="s">
        <v>15</v>
      </c>
      <c r="C7" s="221" t="s">
        <v>36</v>
      </c>
      <c r="D7" s="222" t="s">
        <v>37</v>
      </c>
      <c r="E7" s="223" t="s">
        <v>38</v>
      </c>
      <c r="F7" s="224" t="s">
        <v>39</v>
      </c>
      <c r="G7" s="225" t="s">
        <v>40</v>
      </c>
      <c r="H7" s="226" t="s">
        <v>41</v>
      </c>
      <c r="I7" s="227" t="s">
        <v>42</v>
      </c>
      <c r="J7" s="228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</row>
    <row r="8" spans="1:34" ht="30" customHeight="1" thickBot="1">
      <c r="A8" s="194">
        <v>6</v>
      </c>
      <c r="B8" s="253" t="s">
        <v>816</v>
      </c>
      <c r="C8" s="254" t="s">
        <v>817</v>
      </c>
      <c r="D8" s="909"/>
      <c r="E8" s="910"/>
      <c r="F8" s="910"/>
      <c r="G8" s="910"/>
      <c r="H8" s="910"/>
      <c r="I8" s="637" t="s">
        <v>45</v>
      </c>
      <c r="J8" s="256" t="s">
        <v>46</v>
      </c>
      <c r="K8" s="257" t="s">
        <v>47</v>
      </c>
      <c r="L8" s="217"/>
      <c r="M8" s="252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</row>
    <row r="9" spans="1:34" ht="28.5" customHeight="1" thickBot="1">
      <c r="A9" s="311" t="s">
        <v>818</v>
      </c>
      <c r="B9" s="475" t="s">
        <v>819</v>
      </c>
      <c r="C9" s="477" t="s">
        <v>820</v>
      </c>
      <c r="D9" s="472"/>
      <c r="E9" s="474"/>
      <c r="F9" s="474"/>
      <c r="G9" s="474"/>
      <c r="H9" s="559"/>
      <c r="I9" s="564"/>
      <c r="J9" s="258"/>
      <c r="K9" s="259"/>
      <c r="L9" s="234"/>
      <c r="M9" s="235"/>
      <c r="N9" s="236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</row>
    <row r="10" spans="1:34" ht="22.5">
      <c r="A10" s="310" t="s">
        <v>2235</v>
      </c>
      <c r="B10" s="469" t="s">
        <v>821</v>
      </c>
      <c r="C10" s="238" t="s">
        <v>1923</v>
      </c>
      <c r="D10" s="239" t="s">
        <v>57</v>
      </c>
      <c r="E10" s="240">
        <v>468</v>
      </c>
      <c r="F10" s="616"/>
      <c r="G10" s="455"/>
      <c r="H10" s="560"/>
      <c r="I10" s="565"/>
      <c r="J10" s="566"/>
      <c r="K10" s="241"/>
      <c r="L10" s="234"/>
      <c r="M10" s="235"/>
      <c r="N10" s="236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</row>
    <row r="11" spans="1:34" ht="22.5">
      <c r="A11" s="310" t="s">
        <v>2236</v>
      </c>
      <c r="B11" s="237" t="s">
        <v>823</v>
      </c>
      <c r="C11" s="238" t="s">
        <v>1925</v>
      </c>
      <c r="D11" s="239" t="s">
        <v>57</v>
      </c>
      <c r="E11" s="240">
        <v>32</v>
      </c>
      <c r="F11" s="614"/>
      <c r="G11" s="455"/>
      <c r="H11" s="560"/>
      <c r="I11" s="565"/>
      <c r="J11" s="566"/>
      <c r="K11" s="241"/>
      <c r="L11" s="234"/>
      <c r="M11" s="235"/>
      <c r="N11" s="236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</row>
    <row r="12" spans="1:34" ht="22.5">
      <c r="A12" s="310" t="s">
        <v>2237</v>
      </c>
      <c r="B12" s="237" t="s">
        <v>825</v>
      </c>
      <c r="C12" s="238" t="s">
        <v>1927</v>
      </c>
      <c r="D12" s="239" t="s">
        <v>330</v>
      </c>
      <c r="E12" s="240">
        <v>1496.14</v>
      </c>
      <c r="F12" s="614"/>
      <c r="G12" s="455"/>
      <c r="H12" s="560"/>
      <c r="I12" s="565"/>
      <c r="J12" s="566"/>
      <c r="K12" s="241"/>
      <c r="L12" s="234"/>
      <c r="M12" s="235"/>
      <c r="N12" s="236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</row>
    <row r="13" spans="1:34" ht="22.5">
      <c r="A13" s="310" t="s">
        <v>2238</v>
      </c>
      <c r="B13" s="237" t="s">
        <v>827</v>
      </c>
      <c r="C13" s="238" t="s">
        <v>1783</v>
      </c>
      <c r="D13" s="239" t="s">
        <v>57</v>
      </c>
      <c r="E13" s="240">
        <v>7</v>
      </c>
      <c r="F13" s="614"/>
      <c r="G13" s="455"/>
      <c r="H13" s="560"/>
      <c r="I13" s="565"/>
      <c r="J13" s="566"/>
      <c r="K13" s="241"/>
      <c r="L13" s="234"/>
      <c r="M13" s="235"/>
      <c r="N13" s="236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</row>
    <row r="14" spans="1:34" ht="22.5">
      <c r="A14" s="310" t="s">
        <v>2239</v>
      </c>
      <c r="B14" s="237" t="s">
        <v>829</v>
      </c>
      <c r="C14" s="238" t="s">
        <v>2108</v>
      </c>
      <c r="D14" s="242" t="s">
        <v>57</v>
      </c>
      <c r="E14" s="243">
        <v>1</v>
      </c>
      <c r="F14" s="614"/>
      <c r="G14" s="329"/>
      <c r="H14" s="561"/>
      <c r="I14" s="567"/>
      <c r="J14" s="568"/>
      <c r="K14" s="330"/>
      <c r="L14" s="234"/>
      <c r="M14" s="235"/>
      <c r="N14" s="236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</row>
    <row r="15" spans="1:34" ht="22.5">
      <c r="A15" s="310" t="s">
        <v>2240</v>
      </c>
      <c r="B15" s="237" t="s">
        <v>831</v>
      </c>
      <c r="C15" s="238" t="s">
        <v>1809</v>
      </c>
      <c r="D15" s="242" t="s">
        <v>57</v>
      </c>
      <c r="E15" s="243">
        <v>1</v>
      </c>
      <c r="F15" s="614"/>
      <c r="G15" s="329"/>
      <c r="H15" s="561"/>
      <c r="I15" s="565"/>
      <c r="J15" s="566"/>
      <c r="K15" s="241"/>
      <c r="L15" s="234"/>
      <c r="M15" s="235"/>
      <c r="N15" s="236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</row>
    <row r="16" spans="1:34" ht="12.75">
      <c r="A16" s="310" t="s">
        <v>2241</v>
      </c>
      <c r="B16" s="237" t="s">
        <v>833</v>
      </c>
      <c r="C16" s="238" t="s">
        <v>1963</v>
      </c>
      <c r="D16" s="242" t="s">
        <v>1831</v>
      </c>
      <c r="E16" s="243">
        <v>1</v>
      </c>
      <c r="F16" s="614"/>
      <c r="G16" s="329"/>
      <c r="H16" s="561"/>
      <c r="I16" s="565"/>
      <c r="J16" s="566"/>
      <c r="K16" s="241"/>
      <c r="L16" s="234"/>
      <c r="M16" s="235"/>
      <c r="N16" s="236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</row>
    <row r="17" spans="1:33" ht="12.75">
      <c r="A17" s="310" t="s">
        <v>2242</v>
      </c>
      <c r="B17" s="237" t="s">
        <v>835</v>
      </c>
      <c r="C17" s="238" t="s">
        <v>1966</v>
      </c>
      <c r="D17" s="242" t="s">
        <v>1831</v>
      </c>
      <c r="E17" s="243">
        <v>5</v>
      </c>
      <c r="F17" s="614"/>
      <c r="G17" s="329"/>
      <c r="H17" s="561"/>
      <c r="I17" s="565"/>
      <c r="J17" s="566"/>
      <c r="K17" s="241"/>
      <c r="L17" s="234"/>
      <c r="M17" s="235"/>
      <c r="N17" s="236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</row>
    <row r="18" spans="1:33" ht="12.75">
      <c r="A18" s="310" t="s">
        <v>2243</v>
      </c>
      <c r="B18" s="237" t="s">
        <v>837</v>
      </c>
      <c r="C18" s="238" t="s">
        <v>1968</v>
      </c>
      <c r="D18" s="242" t="s">
        <v>1831</v>
      </c>
      <c r="E18" s="243">
        <v>4</v>
      </c>
      <c r="F18" s="614"/>
      <c r="G18" s="329"/>
      <c r="H18" s="561"/>
      <c r="I18" s="565"/>
      <c r="J18" s="566"/>
      <c r="K18" s="241"/>
      <c r="L18" s="234"/>
      <c r="M18" s="235"/>
      <c r="N18" s="236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</row>
    <row r="19" spans="1:33" ht="12.75">
      <c r="A19" s="310" t="s">
        <v>2244</v>
      </c>
      <c r="B19" s="237" t="s">
        <v>839</v>
      </c>
      <c r="C19" s="238" t="s">
        <v>1970</v>
      </c>
      <c r="D19" s="242" t="s">
        <v>1831</v>
      </c>
      <c r="E19" s="243">
        <v>5</v>
      </c>
      <c r="F19" s="614"/>
      <c r="G19" s="329"/>
      <c r="H19" s="561"/>
      <c r="I19" s="565"/>
      <c r="J19" s="566"/>
      <c r="K19" s="241"/>
      <c r="L19" s="234"/>
      <c r="M19" s="235"/>
      <c r="N19" s="236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</row>
    <row r="20" spans="1:33" ht="12.75">
      <c r="A20" s="310" t="s">
        <v>2245</v>
      </c>
      <c r="B20" s="237" t="s">
        <v>841</v>
      </c>
      <c r="C20" s="238" t="s">
        <v>1972</v>
      </c>
      <c r="D20" s="242" t="s">
        <v>1831</v>
      </c>
      <c r="E20" s="243">
        <v>6</v>
      </c>
      <c r="F20" s="614"/>
      <c r="G20" s="329"/>
      <c r="H20" s="561"/>
      <c r="I20" s="565"/>
      <c r="J20" s="566"/>
      <c r="K20" s="241"/>
      <c r="L20" s="234"/>
      <c r="M20" s="235"/>
      <c r="N20" s="236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</row>
    <row r="21" spans="1:33" ht="12.75">
      <c r="A21" s="310" t="s">
        <v>2246</v>
      </c>
      <c r="B21" s="237" t="s">
        <v>843</v>
      </c>
      <c r="C21" s="238" t="s">
        <v>1973</v>
      </c>
      <c r="D21" s="242" t="s">
        <v>1831</v>
      </c>
      <c r="E21" s="243">
        <v>2</v>
      </c>
      <c r="F21" s="614"/>
      <c r="G21" s="329"/>
      <c r="H21" s="561"/>
      <c r="I21" s="565"/>
      <c r="J21" s="566"/>
      <c r="K21" s="241"/>
      <c r="L21" s="234"/>
      <c r="M21" s="235"/>
      <c r="N21" s="236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</row>
    <row r="22" spans="1:33" ht="12.75">
      <c r="A22" s="310" t="s">
        <v>2247</v>
      </c>
      <c r="B22" s="237" t="s">
        <v>845</v>
      </c>
      <c r="C22" s="238" t="s">
        <v>1975</v>
      </c>
      <c r="D22" s="242" t="s">
        <v>1831</v>
      </c>
      <c r="E22" s="243">
        <v>1</v>
      </c>
      <c r="F22" s="614"/>
      <c r="G22" s="329"/>
      <c r="H22" s="561"/>
      <c r="I22" s="565"/>
      <c r="J22" s="566"/>
      <c r="K22" s="241"/>
      <c r="L22" s="234"/>
      <c r="M22" s="235"/>
      <c r="N22" s="236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</row>
    <row r="23" spans="1:33" ht="12.75">
      <c r="A23" s="310" t="s">
        <v>2248</v>
      </c>
      <c r="B23" s="237" t="s">
        <v>847</v>
      </c>
      <c r="C23" s="238" t="s">
        <v>1977</v>
      </c>
      <c r="D23" s="242" t="s">
        <v>1831</v>
      </c>
      <c r="E23" s="243">
        <v>1</v>
      </c>
      <c r="F23" s="614"/>
      <c r="G23" s="329"/>
      <c r="H23" s="561"/>
      <c r="I23" s="565"/>
      <c r="J23" s="566"/>
      <c r="K23" s="241"/>
      <c r="L23" s="234"/>
      <c r="M23" s="235"/>
      <c r="N23" s="236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</row>
    <row r="24" spans="1:33" ht="12.75">
      <c r="A24" s="310" t="s">
        <v>2249</v>
      </c>
      <c r="B24" s="237" t="s">
        <v>849</v>
      </c>
      <c r="C24" s="238" t="s">
        <v>1978</v>
      </c>
      <c r="D24" s="242" t="s">
        <v>1831</v>
      </c>
      <c r="E24" s="243">
        <v>6</v>
      </c>
      <c r="F24" s="614"/>
      <c r="G24" s="329"/>
      <c r="H24" s="561"/>
      <c r="I24" s="565"/>
      <c r="J24" s="566"/>
      <c r="K24" s="241"/>
      <c r="L24" s="234"/>
      <c r="M24" s="236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</row>
    <row r="25" spans="1:33" ht="12.75">
      <c r="A25" s="310" t="s">
        <v>2250</v>
      </c>
      <c r="B25" s="237" t="s">
        <v>850</v>
      </c>
      <c r="C25" s="238" t="s">
        <v>3354</v>
      </c>
      <c r="D25" s="242" t="s">
        <v>57</v>
      </c>
      <c r="E25" s="243">
        <v>49</v>
      </c>
      <c r="F25" s="614"/>
      <c r="G25" s="329"/>
      <c r="H25" s="561"/>
      <c r="I25" s="565"/>
      <c r="J25" s="566"/>
      <c r="K25" s="241"/>
      <c r="L25" s="234"/>
      <c r="M25" s="236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</row>
    <row r="26" spans="1:33" ht="12.75">
      <c r="A26" s="310" t="s">
        <v>2251</v>
      </c>
      <c r="B26" s="237" t="s">
        <v>851</v>
      </c>
      <c r="C26" s="238" t="s">
        <v>3355</v>
      </c>
      <c r="D26" s="242" t="s">
        <v>57</v>
      </c>
      <c r="E26" s="243">
        <v>28</v>
      </c>
      <c r="F26" s="614"/>
      <c r="G26" s="329"/>
      <c r="H26" s="561"/>
      <c r="I26" s="565"/>
      <c r="J26" s="566"/>
      <c r="K26" s="241"/>
      <c r="L26" s="234"/>
      <c r="M26" s="236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</row>
    <row r="27" spans="1:33" ht="12.75">
      <c r="A27" s="310" t="s">
        <v>2252</v>
      </c>
      <c r="B27" s="237" t="s">
        <v>852</v>
      </c>
      <c r="C27" s="238" t="s">
        <v>3356</v>
      </c>
      <c r="D27" s="242" t="s">
        <v>57</v>
      </c>
      <c r="E27" s="243">
        <v>9</v>
      </c>
      <c r="F27" s="614"/>
      <c r="G27" s="329"/>
      <c r="H27" s="561"/>
      <c r="I27" s="565"/>
      <c r="J27" s="566"/>
      <c r="K27" s="241"/>
      <c r="L27" s="234"/>
      <c r="M27" s="236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</row>
    <row r="28" spans="1:33" ht="12.75">
      <c r="A28" s="310" t="s">
        <v>2253</v>
      </c>
      <c r="B28" s="237" t="s">
        <v>853</v>
      </c>
      <c r="C28" s="238" t="s">
        <v>3346</v>
      </c>
      <c r="D28" s="242" t="s">
        <v>57</v>
      </c>
      <c r="E28" s="243">
        <v>4</v>
      </c>
      <c r="F28" s="614"/>
      <c r="G28" s="329"/>
      <c r="H28" s="561"/>
      <c r="I28" s="565"/>
      <c r="J28" s="566"/>
      <c r="K28" s="241"/>
      <c r="L28" s="234"/>
      <c r="M28" s="236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</row>
    <row r="29" spans="1:33" ht="12.75">
      <c r="A29" s="310" t="s">
        <v>2254</v>
      </c>
      <c r="B29" s="237" t="s">
        <v>854</v>
      </c>
      <c r="C29" s="238" t="s">
        <v>3351</v>
      </c>
      <c r="D29" s="242" t="s">
        <v>57</v>
      </c>
      <c r="E29" s="243">
        <v>2</v>
      </c>
      <c r="F29" s="614"/>
      <c r="G29" s="329"/>
      <c r="H29" s="561"/>
      <c r="I29" s="565"/>
      <c r="J29" s="566"/>
      <c r="K29" s="241"/>
      <c r="L29" s="234"/>
      <c r="M29" s="236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</row>
    <row r="30" spans="1:33" ht="12.75">
      <c r="A30" s="310" t="s">
        <v>2255</v>
      </c>
      <c r="B30" s="237" t="s">
        <v>855</v>
      </c>
      <c r="C30" s="238" t="s">
        <v>3361</v>
      </c>
      <c r="D30" s="242" t="s">
        <v>57</v>
      </c>
      <c r="E30" s="243">
        <v>1</v>
      </c>
      <c r="F30" s="614"/>
      <c r="G30" s="329"/>
      <c r="H30" s="561"/>
      <c r="I30" s="565"/>
      <c r="J30" s="566"/>
      <c r="K30" s="241"/>
      <c r="L30" s="234"/>
      <c r="M30" s="236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</row>
    <row r="31" spans="1:33" ht="12.75">
      <c r="A31" s="310" t="s">
        <v>2256</v>
      </c>
      <c r="B31" s="237" t="s">
        <v>856</v>
      </c>
      <c r="C31" s="238" t="s">
        <v>3363</v>
      </c>
      <c r="D31" s="242" t="s">
        <v>57</v>
      </c>
      <c r="E31" s="243">
        <v>2</v>
      </c>
      <c r="F31" s="614"/>
      <c r="G31" s="329"/>
      <c r="H31" s="561"/>
      <c r="I31" s="565"/>
      <c r="J31" s="566"/>
      <c r="K31" s="241"/>
      <c r="L31" s="234"/>
      <c r="M31" s="236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</row>
    <row r="32" spans="1:33" ht="12.75">
      <c r="A32" s="310" t="s">
        <v>2257</v>
      </c>
      <c r="B32" s="237" t="s">
        <v>857</v>
      </c>
      <c r="C32" s="238" t="s">
        <v>3364</v>
      </c>
      <c r="D32" s="242" t="s">
        <v>57</v>
      </c>
      <c r="E32" s="243">
        <v>8</v>
      </c>
      <c r="F32" s="614"/>
      <c r="G32" s="329"/>
      <c r="H32" s="561"/>
      <c r="I32" s="565"/>
      <c r="J32" s="566"/>
      <c r="K32" s="241"/>
      <c r="L32" s="234"/>
      <c r="M32" s="236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</row>
    <row r="33" spans="1:33" ht="12.75">
      <c r="A33" s="310" t="s">
        <v>2258</v>
      </c>
      <c r="B33" s="237" t="s">
        <v>859</v>
      </c>
      <c r="C33" s="238" t="s">
        <v>1793</v>
      </c>
      <c r="D33" s="242" t="s">
        <v>57</v>
      </c>
      <c r="E33" s="243">
        <v>4</v>
      </c>
      <c r="F33" s="614"/>
      <c r="G33" s="329"/>
      <c r="H33" s="561"/>
      <c r="I33" s="565"/>
      <c r="J33" s="566"/>
      <c r="K33" s="241"/>
      <c r="L33" s="234"/>
      <c r="M33" s="236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</row>
    <row r="34" spans="1:33" ht="22.5">
      <c r="A34" s="310" t="s">
        <v>2259</v>
      </c>
      <c r="B34" s="237" t="s">
        <v>860</v>
      </c>
      <c r="C34" s="238" t="s">
        <v>3324</v>
      </c>
      <c r="D34" s="242" t="s">
        <v>62</v>
      </c>
      <c r="E34" s="243">
        <v>7009.86</v>
      </c>
      <c r="F34" s="614"/>
      <c r="G34" s="329"/>
      <c r="H34" s="561"/>
      <c r="I34" s="565"/>
      <c r="J34" s="566"/>
      <c r="K34" s="241"/>
      <c r="L34" s="234"/>
      <c r="M34" s="236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</row>
    <row r="35" spans="1:33" ht="22.5">
      <c r="A35" s="310" t="s">
        <v>2260</v>
      </c>
      <c r="B35" s="237" t="s">
        <v>861</v>
      </c>
      <c r="C35" s="238" t="s">
        <v>3326</v>
      </c>
      <c r="D35" s="242" t="s">
        <v>62</v>
      </c>
      <c r="E35" s="243">
        <v>1249.18</v>
      </c>
      <c r="F35" s="614"/>
      <c r="G35" s="329"/>
      <c r="H35" s="561"/>
      <c r="I35" s="565"/>
      <c r="J35" s="566"/>
      <c r="K35" s="241"/>
      <c r="L35" s="234"/>
      <c r="M35" s="236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</row>
    <row r="36" spans="1:33" ht="22.5">
      <c r="A36" s="310" t="s">
        <v>2261</v>
      </c>
      <c r="B36" s="237" t="s">
        <v>862</v>
      </c>
      <c r="C36" s="238" t="s">
        <v>3328</v>
      </c>
      <c r="D36" s="242" t="s">
        <v>62</v>
      </c>
      <c r="E36" s="243">
        <v>2150.5099999999998</v>
      </c>
      <c r="F36" s="614"/>
      <c r="G36" s="329"/>
      <c r="H36" s="561"/>
      <c r="I36" s="565"/>
      <c r="J36" s="566"/>
      <c r="K36" s="241"/>
      <c r="L36" s="234"/>
      <c r="M36" s="236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</row>
    <row r="37" spans="1:33" ht="22.5">
      <c r="A37" s="310" t="s">
        <v>2262</v>
      </c>
      <c r="B37" s="237" t="s">
        <v>863</v>
      </c>
      <c r="C37" s="238" t="s">
        <v>3320</v>
      </c>
      <c r="D37" s="242" t="s">
        <v>62</v>
      </c>
      <c r="E37" s="243">
        <v>305.39</v>
      </c>
      <c r="F37" s="614"/>
      <c r="G37" s="329"/>
      <c r="H37" s="561"/>
      <c r="I37" s="565"/>
      <c r="J37" s="566"/>
      <c r="K37" s="241"/>
      <c r="L37" s="234"/>
      <c r="M37" s="235"/>
      <c r="N37" s="236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</row>
    <row r="38" spans="1:33" ht="22.5">
      <c r="A38" s="310" t="s">
        <v>2263</v>
      </c>
      <c r="B38" s="237" t="s">
        <v>864</v>
      </c>
      <c r="C38" s="238" t="s">
        <v>3322</v>
      </c>
      <c r="D38" s="242" t="s">
        <v>62</v>
      </c>
      <c r="E38" s="243">
        <v>268.03999999999996</v>
      </c>
      <c r="F38" s="614"/>
      <c r="G38" s="329"/>
      <c r="H38" s="561"/>
      <c r="I38" s="565"/>
      <c r="J38" s="566"/>
      <c r="K38" s="241"/>
      <c r="L38" s="234"/>
      <c r="M38" s="235"/>
      <c r="N38" s="236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</row>
    <row r="39" spans="1:33" ht="22.5">
      <c r="A39" s="310" t="s">
        <v>2264</v>
      </c>
      <c r="B39" s="237" t="s">
        <v>866</v>
      </c>
      <c r="C39" s="238" t="s">
        <v>3489</v>
      </c>
      <c r="D39" s="242" t="s">
        <v>62</v>
      </c>
      <c r="E39" s="243">
        <v>1847.8</v>
      </c>
      <c r="F39" s="614"/>
      <c r="G39" s="329"/>
      <c r="H39" s="561"/>
      <c r="I39" s="565"/>
      <c r="J39" s="566"/>
      <c r="K39" s="241"/>
      <c r="L39" s="234"/>
      <c r="M39" s="235"/>
      <c r="N39" s="236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</row>
    <row r="40" spans="1:33" ht="22.5">
      <c r="A40" s="310" t="s">
        <v>2265</v>
      </c>
      <c r="B40" s="237" t="s">
        <v>867</v>
      </c>
      <c r="C40" s="367" t="s">
        <v>3494</v>
      </c>
      <c r="D40" s="368" t="s">
        <v>62</v>
      </c>
      <c r="E40" s="243">
        <v>51.52</v>
      </c>
      <c r="F40" s="614"/>
      <c r="G40" s="329"/>
      <c r="H40" s="561"/>
      <c r="I40" s="565"/>
      <c r="J40" s="566"/>
      <c r="K40" s="241"/>
      <c r="L40" s="234"/>
      <c r="M40" s="235"/>
      <c r="N40" s="236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</row>
    <row r="41" spans="1:33" ht="22.5">
      <c r="A41" s="310" t="s">
        <v>2266</v>
      </c>
      <c r="B41" s="237" t="s">
        <v>868</v>
      </c>
      <c r="C41" s="238" t="s">
        <v>3344</v>
      </c>
      <c r="D41" s="242" t="s">
        <v>57</v>
      </c>
      <c r="E41" s="243">
        <v>273</v>
      </c>
      <c r="F41" s="614"/>
      <c r="G41" s="329"/>
      <c r="H41" s="561"/>
      <c r="I41" s="565"/>
      <c r="J41" s="566"/>
      <c r="K41" s="241"/>
      <c r="L41" s="234"/>
      <c r="M41" s="235"/>
      <c r="N41" s="236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</row>
    <row r="42" spans="1:33" ht="22.5">
      <c r="A42" s="310" t="s">
        <v>2267</v>
      </c>
      <c r="B42" s="237" t="s">
        <v>869</v>
      </c>
      <c r="C42" s="238" t="s">
        <v>1785</v>
      </c>
      <c r="D42" s="242" t="s">
        <v>57</v>
      </c>
      <c r="E42" s="243">
        <v>467</v>
      </c>
      <c r="F42" s="614"/>
      <c r="G42" s="329"/>
      <c r="H42" s="561"/>
      <c r="I42" s="565"/>
      <c r="J42" s="566"/>
      <c r="K42" s="241"/>
      <c r="L42" s="234"/>
      <c r="M42" s="235"/>
      <c r="N42" s="236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</row>
    <row r="43" spans="1:33" ht="12.75">
      <c r="A43" s="310" t="s">
        <v>2268</v>
      </c>
      <c r="B43" s="237" t="s">
        <v>870</v>
      </c>
      <c r="C43" s="238" t="s">
        <v>1849</v>
      </c>
      <c r="D43" s="242" t="s">
        <v>57</v>
      </c>
      <c r="E43" s="243">
        <v>15</v>
      </c>
      <c r="F43" s="614"/>
      <c r="G43" s="329"/>
      <c r="H43" s="561"/>
      <c r="I43" s="565"/>
      <c r="J43" s="566"/>
      <c r="K43" s="241"/>
      <c r="L43" s="234"/>
      <c r="M43" s="235"/>
      <c r="N43" s="236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</row>
    <row r="44" spans="1:33" ht="22.5">
      <c r="A44" s="310" t="s">
        <v>2269</v>
      </c>
      <c r="B44" s="237" t="s">
        <v>872</v>
      </c>
      <c r="C44" s="238" t="s">
        <v>2086</v>
      </c>
      <c r="D44" s="242" t="s">
        <v>57</v>
      </c>
      <c r="E44" s="243">
        <v>226</v>
      </c>
      <c r="F44" s="614"/>
      <c r="G44" s="329"/>
      <c r="H44" s="561"/>
      <c r="I44" s="565"/>
      <c r="J44" s="566"/>
      <c r="K44" s="241"/>
      <c r="L44" s="234"/>
      <c r="M44" s="235"/>
      <c r="N44" s="236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</row>
    <row r="45" spans="1:33" ht="22.5">
      <c r="A45" s="310" t="s">
        <v>2270</v>
      </c>
      <c r="B45" s="237" t="s">
        <v>874</v>
      </c>
      <c r="C45" s="238" t="s">
        <v>2092</v>
      </c>
      <c r="D45" s="242" t="s">
        <v>57</v>
      </c>
      <c r="E45" s="243">
        <v>66</v>
      </c>
      <c r="F45" s="614"/>
      <c r="G45" s="329"/>
      <c r="H45" s="561"/>
      <c r="I45" s="565"/>
      <c r="J45" s="566"/>
      <c r="K45" s="241"/>
      <c r="L45" s="234"/>
      <c r="M45" s="235"/>
      <c r="N45" s="236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</row>
    <row r="46" spans="1:33" ht="22.5">
      <c r="A46" s="310" t="s">
        <v>2271</v>
      </c>
      <c r="B46" s="237" t="s">
        <v>875</v>
      </c>
      <c r="C46" s="238" t="s">
        <v>2094</v>
      </c>
      <c r="D46" s="242" t="s">
        <v>57</v>
      </c>
      <c r="E46" s="243">
        <v>82</v>
      </c>
      <c r="F46" s="614"/>
      <c r="G46" s="329"/>
      <c r="H46" s="561"/>
      <c r="I46" s="565"/>
      <c r="J46" s="566"/>
      <c r="K46" s="241"/>
      <c r="L46" s="234"/>
      <c r="M46" s="235"/>
      <c r="N46" s="236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</row>
    <row r="47" spans="1:33" ht="22.5">
      <c r="A47" s="310" t="s">
        <v>2272</v>
      </c>
      <c r="B47" s="237" t="s">
        <v>876</v>
      </c>
      <c r="C47" s="238" t="s">
        <v>2096</v>
      </c>
      <c r="D47" s="242" t="s">
        <v>57</v>
      </c>
      <c r="E47" s="243">
        <v>59</v>
      </c>
      <c r="F47" s="614"/>
      <c r="G47" s="329"/>
      <c r="H47" s="561"/>
      <c r="I47" s="565"/>
      <c r="J47" s="566"/>
      <c r="K47" s="241"/>
      <c r="L47" s="234"/>
      <c r="M47" s="235"/>
      <c r="N47" s="236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</row>
    <row r="48" spans="1:33" ht="22.5">
      <c r="A48" s="310" t="s">
        <v>2273</v>
      </c>
      <c r="B48" s="237" t="s">
        <v>877</v>
      </c>
      <c r="C48" s="238" t="s">
        <v>2099</v>
      </c>
      <c r="D48" s="242" t="s">
        <v>57</v>
      </c>
      <c r="E48" s="243">
        <v>28</v>
      </c>
      <c r="F48" s="614"/>
      <c r="G48" s="329"/>
      <c r="H48" s="561"/>
      <c r="I48" s="565"/>
      <c r="J48" s="566"/>
      <c r="K48" s="241"/>
      <c r="L48" s="234"/>
      <c r="M48" s="235"/>
      <c r="N48" s="236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</row>
    <row r="49" spans="1:33" ht="22.5">
      <c r="A49" s="310" t="s">
        <v>2274</v>
      </c>
      <c r="B49" s="237" t="s">
        <v>878</v>
      </c>
      <c r="C49" s="238" t="s">
        <v>2100</v>
      </c>
      <c r="D49" s="242" t="s">
        <v>57</v>
      </c>
      <c r="E49" s="243">
        <v>6</v>
      </c>
      <c r="F49" s="614"/>
      <c r="G49" s="329"/>
      <c r="H49" s="561"/>
      <c r="I49" s="565"/>
      <c r="J49" s="566"/>
      <c r="K49" s="241"/>
      <c r="L49" s="234"/>
      <c r="M49" s="235"/>
      <c r="N49" s="236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</row>
    <row r="50" spans="1:33" ht="12.75">
      <c r="A50" s="310" t="s">
        <v>2275</v>
      </c>
      <c r="B50" s="237" t="s">
        <v>879</v>
      </c>
      <c r="C50" s="238" t="s">
        <v>1796</v>
      </c>
      <c r="D50" s="242" t="s">
        <v>57</v>
      </c>
      <c r="E50" s="243">
        <v>1</v>
      </c>
      <c r="F50" s="614"/>
      <c r="G50" s="329"/>
      <c r="H50" s="561"/>
      <c r="I50" s="565"/>
      <c r="J50" s="566"/>
      <c r="K50" s="241"/>
      <c r="L50" s="234"/>
      <c r="M50" s="235"/>
      <c r="N50" s="236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</row>
    <row r="51" spans="1:33" ht="22.5">
      <c r="A51" s="310" t="s">
        <v>2276</v>
      </c>
      <c r="B51" s="237" t="s">
        <v>880</v>
      </c>
      <c r="C51" s="238" t="s">
        <v>3316</v>
      </c>
      <c r="D51" s="242" t="s">
        <v>57</v>
      </c>
      <c r="E51" s="243">
        <v>19</v>
      </c>
      <c r="F51" s="614"/>
      <c r="G51" s="329"/>
      <c r="H51" s="561"/>
      <c r="I51" s="565"/>
      <c r="J51" s="566"/>
      <c r="K51" s="241"/>
      <c r="L51" s="234"/>
      <c r="M51" s="235"/>
      <c r="N51" s="236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35"/>
      <c r="AC51" s="235"/>
      <c r="AD51" s="235"/>
      <c r="AE51" s="235"/>
      <c r="AF51" s="235"/>
      <c r="AG51" s="235"/>
    </row>
    <row r="52" spans="1:33" ht="22.5">
      <c r="A52" s="310" t="s">
        <v>2277</v>
      </c>
      <c r="B52" s="237" t="s">
        <v>882</v>
      </c>
      <c r="C52" s="238" t="s">
        <v>1838</v>
      </c>
      <c r="D52" s="242" t="s">
        <v>57</v>
      </c>
      <c r="E52" s="243">
        <v>4</v>
      </c>
      <c r="F52" s="614"/>
      <c r="G52" s="329"/>
      <c r="H52" s="561"/>
      <c r="I52" s="565"/>
      <c r="J52" s="566"/>
      <c r="K52" s="241"/>
      <c r="L52" s="234"/>
      <c r="M52" s="235"/>
      <c r="N52" s="236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</row>
    <row r="53" spans="1:33" ht="22.5">
      <c r="A53" s="310" t="s">
        <v>2278</v>
      </c>
      <c r="B53" s="237" t="s">
        <v>883</v>
      </c>
      <c r="C53" s="238" t="s">
        <v>3497</v>
      </c>
      <c r="D53" s="242" t="s">
        <v>57</v>
      </c>
      <c r="E53" s="243">
        <v>11</v>
      </c>
      <c r="F53" s="614"/>
      <c r="G53" s="329"/>
      <c r="H53" s="561"/>
      <c r="I53" s="565"/>
      <c r="J53" s="566"/>
      <c r="K53" s="241"/>
      <c r="L53" s="234"/>
      <c r="M53" s="235"/>
      <c r="N53" s="236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</row>
    <row r="54" spans="1:33" ht="22.5">
      <c r="A54" s="310" t="s">
        <v>2279</v>
      </c>
      <c r="B54" s="237" t="s">
        <v>885</v>
      </c>
      <c r="C54" s="238" t="s">
        <v>3531</v>
      </c>
      <c r="D54" s="242" t="s">
        <v>57</v>
      </c>
      <c r="E54" s="243">
        <v>14</v>
      </c>
      <c r="F54" s="614"/>
      <c r="G54" s="329"/>
      <c r="H54" s="561"/>
      <c r="I54" s="565"/>
      <c r="J54" s="566"/>
      <c r="K54" s="241"/>
      <c r="L54" s="234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</row>
    <row r="55" spans="1:33" ht="12.75">
      <c r="A55" s="310" t="s">
        <v>2280</v>
      </c>
      <c r="B55" s="237" t="s">
        <v>886</v>
      </c>
      <c r="C55" s="238" t="s">
        <v>1787</v>
      </c>
      <c r="D55" s="242" t="s">
        <v>57</v>
      </c>
      <c r="E55" s="243">
        <v>8</v>
      </c>
      <c r="F55" s="614"/>
      <c r="G55" s="329"/>
      <c r="H55" s="561"/>
      <c r="I55" s="565"/>
      <c r="J55" s="566"/>
      <c r="K55" s="241"/>
      <c r="L55" s="234"/>
      <c r="M55" s="235"/>
      <c r="N55" s="236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</row>
    <row r="56" spans="1:33" ht="22.5">
      <c r="A56" s="310" t="s">
        <v>2281</v>
      </c>
      <c r="B56" s="237" t="s">
        <v>887</v>
      </c>
      <c r="C56" s="238" t="s">
        <v>1904</v>
      </c>
      <c r="D56" s="242" t="s">
        <v>57</v>
      </c>
      <c r="E56" s="243">
        <v>8</v>
      </c>
      <c r="F56" s="614"/>
      <c r="G56" s="329"/>
      <c r="H56" s="561"/>
      <c r="I56" s="567"/>
      <c r="J56" s="568"/>
      <c r="K56" s="330"/>
      <c r="L56" s="234"/>
      <c r="M56" s="235"/>
      <c r="N56" s="236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</row>
    <row r="57" spans="1:33" ht="13.5" thickBot="1">
      <c r="A57" s="310" t="s">
        <v>2282</v>
      </c>
      <c r="B57" s="371" t="s">
        <v>889</v>
      </c>
      <c r="C57" s="238" t="s">
        <v>1900</v>
      </c>
      <c r="D57" s="242" t="s">
        <v>57</v>
      </c>
      <c r="E57" s="243">
        <v>18</v>
      </c>
      <c r="F57" s="615"/>
      <c r="G57" s="456"/>
      <c r="H57" s="562"/>
      <c r="I57" s="565"/>
      <c r="J57" s="566"/>
      <c r="K57" s="241"/>
      <c r="L57" s="234"/>
      <c r="M57" s="235"/>
      <c r="N57" s="236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</row>
    <row r="58" spans="1:33" ht="23.25" customHeight="1" thickBot="1">
      <c r="A58" s="311" t="s">
        <v>891</v>
      </c>
      <c r="B58" s="475" t="s">
        <v>892</v>
      </c>
      <c r="C58" s="476" t="s">
        <v>893</v>
      </c>
      <c r="D58" s="472"/>
      <c r="E58" s="473"/>
      <c r="F58" s="474"/>
      <c r="G58" s="474"/>
      <c r="H58" s="559"/>
      <c r="I58" s="569"/>
      <c r="J58" s="570"/>
      <c r="K58" s="245"/>
      <c r="L58" s="234"/>
      <c r="M58" s="235"/>
      <c r="N58" s="235"/>
    </row>
    <row r="59" spans="1:33" ht="23.25" customHeight="1">
      <c r="A59" s="310" t="s">
        <v>2283</v>
      </c>
      <c r="B59" s="469" t="s">
        <v>894</v>
      </c>
      <c r="C59" s="238" t="s">
        <v>1923</v>
      </c>
      <c r="D59" s="242" t="s">
        <v>57</v>
      </c>
      <c r="E59" s="243">
        <v>267</v>
      </c>
      <c r="F59" s="616"/>
      <c r="G59" s="455"/>
      <c r="H59" s="560"/>
      <c r="I59" s="565"/>
      <c r="J59" s="566"/>
      <c r="K59" s="241"/>
      <c r="L59" s="234"/>
      <c r="M59" s="235"/>
      <c r="N59" s="235"/>
    </row>
    <row r="60" spans="1:33" ht="23.25" customHeight="1">
      <c r="A60" s="310" t="s">
        <v>2284</v>
      </c>
      <c r="B60" s="237" t="s">
        <v>895</v>
      </c>
      <c r="C60" s="238" t="s">
        <v>1925</v>
      </c>
      <c r="D60" s="242" t="s">
        <v>57</v>
      </c>
      <c r="E60" s="243">
        <v>14</v>
      </c>
      <c r="F60" s="614"/>
      <c r="G60" s="329"/>
      <c r="H60" s="561"/>
      <c r="I60" s="565"/>
      <c r="J60" s="566"/>
      <c r="K60" s="241"/>
      <c r="L60" s="234"/>
      <c r="M60" s="235"/>
      <c r="N60" s="235"/>
    </row>
    <row r="61" spans="1:33" ht="23.25" customHeight="1">
      <c r="A61" s="310" t="s">
        <v>2285</v>
      </c>
      <c r="B61" s="237" t="s">
        <v>896</v>
      </c>
      <c r="C61" s="238" t="s">
        <v>1927</v>
      </c>
      <c r="D61" s="242" t="s">
        <v>330</v>
      </c>
      <c r="E61" s="243">
        <v>1132.3499999999999</v>
      </c>
      <c r="F61" s="614"/>
      <c r="G61" s="329"/>
      <c r="H61" s="561"/>
      <c r="I61" s="565"/>
      <c r="J61" s="566"/>
      <c r="K61" s="241"/>
      <c r="L61" s="234"/>
      <c r="M61" s="235"/>
      <c r="N61" s="235"/>
    </row>
    <row r="62" spans="1:33" ht="22.5">
      <c r="A62" s="310" t="s">
        <v>2286</v>
      </c>
      <c r="B62" s="237" t="s">
        <v>897</v>
      </c>
      <c r="C62" s="238" t="s">
        <v>2110</v>
      </c>
      <c r="D62" s="242" t="s">
        <v>57</v>
      </c>
      <c r="E62" s="243">
        <v>3</v>
      </c>
      <c r="F62" s="614"/>
      <c r="G62" s="329"/>
      <c r="H62" s="561"/>
      <c r="I62" s="567"/>
      <c r="J62" s="568"/>
      <c r="K62" s="330"/>
      <c r="L62" s="234"/>
      <c r="M62" s="235"/>
      <c r="N62" s="235"/>
    </row>
    <row r="63" spans="1:33" ht="22.5">
      <c r="A63" s="310" t="s">
        <v>2287</v>
      </c>
      <c r="B63" s="237" t="s">
        <v>898</v>
      </c>
      <c r="C63" s="238" t="s">
        <v>1783</v>
      </c>
      <c r="D63" s="242" t="s">
        <v>57</v>
      </c>
      <c r="E63" s="243">
        <v>7</v>
      </c>
      <c r="F63" s="614"/>
      <c r="G63" s="329"/>
      <c r="H63" s="561"/>
      <c r="I63" s="565"/>
      <c r="J63" s="566"/>
      <c r="K63" s="241"/>
      <c r="L63" s="234"/>
      <c r="M63" s="235"/>
      <c r="N63" s="235"/>
    </row>
    <row r="64" spans="1:33" ht="22.5">
      <c r="A64" s="310" t="s">
        <v>2288</v>
      </c>
      <c r="B64" s="237" t="s">
        <v>900</v>
      </c>
      <c r="C64" s="238" t="s">
        <v>2108</v>
      </c>
      <c r="D64" s="242" t="s">
        <v>57</v>
      </c>
      <c r="E64" s="246">
        <v>1</v>
      </c>
      <c r="F64" s="614"/>
      <c r="G64" s="329"/>
      <c r="H64" s="561"/>
      <c r="I64" s="567"/>
      <c r="J64" s="568"/>
      <c r="K64" s="330"/>
      <c r="L64" s="234"/>
      <c r="M64" s="235"/>
      <c r="N64" s="235"/>
    </row>
    <row r="65" spans="1:14" ht="22.5">
      <c r="A65" s="310" t="s">
        <v>2289</v>
      </c>
      <c r="B65" s="237" t="s">
        <v>901</v>
      </c>
      <c r="C65" s="238" t="s">
        <v>1790</v>
      </c>
      <c r="D65" s="242" t="s">
        <v>57</v>
      </c>
      <c r="E65" s="246">
        <v>1</v>
      </c>
      <c r="F65" s="614"/>
      <c r="G65" s="329"/>
      <c r="H65" s="561"/>
      <c r="I65" s="565"/>
      <c r="J65" s="566"/>
      <c r="K65" s="241"/>
      <c r="L65" s="234"/>
      <c r="M65" s="235"/>
      <c r="N65" s="235"/>
    </row>
    <row r="66" spans="1:14" ht="12.75">
      <c r="A66" s="310" t="s">
        <v>2290</v>
      </c>
      <c r="B66" s="237" t="s">
        <v>902</v>
      </c>
      <c r="C66" s="238" t="s">
        <v>3353</v>
      </c>
      <c r="D66" s="242" t="s">
        <v>57</v>
      </c>
      <c r="E66" s="246">
        <v>3</v>
      </c>
      <c r="F66" s="614"/>
      <c r="G66" s="329"/>
      <c r="H66" s="561"/>
      <c r="I66" s="567"/>
      <c r="J66" s="568"/>
      <c r="K66" s="330"/>
      <c r="L66" s="234"/>
      <c r="M66" s="235"/>
      <c r="N66" s="235"/>
    </row>
    <row r="67" spans="1:14" ht="12.75">
      <c r="A67" s="310" t="s">
        <v>2291</v>
      </c>
      <c r="B67" s="237" t="s">
        <v>903</v>
      </c>
      <c r="C67" s="238" t="s">
        <v>2114</v>
      </c>
      <c r="D67" s="242" t="s">
        <v>1831</v>
      </c>
      <c r="E67" s="246">
        <v>1</v>
      </c>
      <c r="F67" s="614"/>
      <c r="G67" s="329"/>
      <c r="H67" s="561"/>
      <c r="I67" s="567"/>
      <c r="J67" s="568"/>
      <c r="K67" s="330"/>
      <c r="L67" s="234"/>
      <c r="M67" s="235"/>
      <c r="N67" s="235"/>
    </row>
    <row r="68" spans="1:14" ht="12.75">
      <c r="A68" s="310" t="s">
        <v>2292</v>
      </c>
      <c r="B68" s="237" t="s">
        <v>904</v>
      </c>
      <c r="C68" s="238" t="s">
        <v>3345</v>
      </c>
      <c r="D68" s="242" t="s">
        <v>57</v>
      </c>
      <c r="E68" s="246">
        <v>1</v>
      </c>
      <c r="F68" s="614"/>
      <c r="G68" s="329"/>
      <c r="H68" s="561"/>
      <c r="I68" s="567"/>
      <c r="J68" s="568"/>
      <c r="K68" s="330"/>
      <c r="L68" s="234"/>
      <c r="M68" s="235"/>
      <c r="N68" s="235"/>
    </row>
    <row r="69" spans="1:14" ht="12.75">
      <c r="A69" s="310" t="s">
        <v>2293</v>
      </c>
      <c r="B69" s="237" t="s">
        <v>905</v>
      </c>
      <c r="C69" s="238" t="s">
        <v>1968</v>
      </c>
      <c r="D69" s="242" t="s">
        <v>1831</v>
      </c>
      <c r="E69" s="246">
        <v>3</v>
      </c>
      <c r="F69" s="614"/>
      <c r="G69" s="329"/>
      <c r="H69" s="561"/>
      <c r="I69" s="565"/>
      <c r="J69" s="566"/>
      <c r="K69" s="241"/>
      <c r="L69" s="234"/>
      <c r="M69" s="235"/>
      <c r="N69" s="235"/>
    </row>
    <row r="70" spans="1:14" ht="12.75">
      <c r="A70" s="310" t="s">
        <v>2294</v>
      </c>
      <c r="B70" s="237" t="s">
        <v>907</v>
      </c>
      <c r="C70" s="238" t="s">
        <v>1970</v>
      </c>
      <c r="D70" s="242" t="s">
        <v>1831</v>
      </c>
      <c r="E70" s="246">
        <v>10</v>
      </c>
      <c r="F70" s="614"/>
      <c r="G70" s="329"/>
      <c r="H70" s="561"/>
      <c r="I70" s="565"/>
      <c r="J70" s="566"/>
      <c r="K70" s="241"/>
      <c r="L70" s="234"/>
      <c r="M70" s="235"/>
      <c r="N70" s="235"/>
    </row>
    <row r="71" spans="1:14" ht="12.75">
      <c r="A71" s="310" t="s">
        <v>2295</v>
      </c>
      <c r="B71" s="237" t="s">
        <v>908</v>
      </c>
      <c r="C71" s="238" t="s">
        <v>1972</v>
      </c>
      <c r="D71" s="242" t="s">
        <v>1831</v>
      </c>
      <c r="E71" s="246">
        <v>6</v>
      </c>
      <c r="F71" s="614"/>
      <c r="G71" s="329"/>
      <c r="H71" s="561"/>
      <c r="I71" s="565"/>
      <c r="J71" s="566"/>
      <c r="K71" s="241"/>
      <c r="L71" s="234"/>
      <c r="M71" s="235"/>
      <c r="N71" s="235"/>
    </row>
    <row r="72" spans="1:14" ht="12.75">
      <c r="A72" s="310" t="s">
        <v>2296</v>
      </c>
      <c r="B72" s="237" t="s">
        <v>909</v>
      </c>
      <c r="C72" s="238" t="s">
        <v>1973</v>
      </c>
      <c r="D72" s="242" t="s">
        <v>1831</v>
      </c>
      <c r="E72" s="246">
        <v>3</v>
      </c>
      <c r="F72" s="614"/>
      <c r="G72" s="329"/>
      <c r="H72" s="561"/>
      <c r="I72" s="565"/>
      <c r="J72" s="566"/>
      <c r="K72" s="241"/>
      <c r="L72" s="234"/>
      <c r="M72" s="235"/>
      <c r="N72" s="235"/>
    </row>
    <row r="73" spans="1:14" ht="12.75">
      <c r="A73" s="310" t="s">
        <v>2297</v>
      </c>
      <c r="B73" s="237" t="s">
        <v>910</v>
      </c>
      <c r="C73" s="238" t="s">
        <v>1975</v>
      </c>
      <c r="D73" s="242" t="s">
        <v>1831</v>
      </c>
      <c r="E73" s="246">
        <v>1</v>
      </c>
      <c r="F73" s="614"/>
      <c r="G73" s="329"/>
      <c r="H73" s="561"/>
      <c r="I73" s="565"/>
      <c r="J73" s="566"/>
      <c r="K73" s="241"/>
      <c r="L73" s="234"/>
      <c r="M73" s="235"/>
      <c r="N73" s="235"/>
    </row>
    <row r="74" spans="1:14" ht="12.75">
      <c r="A74" s="310" t="s">
        <v>2298</v>
      </c>
      <c r="B74" s="237" t="s">
        <v>911</v>
      </c>
      <c r="C74" s="238" t="s">
        <v>1978</v>
      </c>
      <c r="D74" s="242" t="s">
        <v>1831</v>
      </c>
      <c r="E74" s="246">
        <v>9</v>
      </c>
      <c r="F74" s="614"/>
      <c r="G74" s="329"/>
      <c r="H74" s="561"/>
      <c r="I74" s="565"/>
      <c r="J74" s="566"/>
      <c r="K74" s="241"/>
      <c r="L74" s="234"/>
      <c r="M74" s="235"/>
      <c r="N74" s="235"/>
    </row>
    <row r="75" spans="1:14" ht="12.75">
      <c r="A75" s="310" t="s">
        <v>2299</v>
      </c>
      <c r="B75" s="237" t="s">
        <v>912</v>
      </c>
      <c r="C75" s="238" t="s">
        <v>3354</v>
      </c>
      <c r="D75" s="242" t="s">
        <v>57</v>
      </c>
      <c r="E75" s="246">
        <v>18</v>
      </c>
      <c r="F75" s="614"/>
      <c r="G75" s="329"/>
      <c r="H75" s="561"/>
      <c r="I75" s="565"/>
      <c r="J75" s="566"/>
      <c r="K75" s="241"/>
      <c r="L75" s="234"/>
      <c r="M75" s="235"/>
      <c r="N75" s="235"/>
    </row>
    <row r="76" spans="1:14" ht="12.75">
      <c r="A76" s="310" t="s">
        <v>2300</v>
      </c>
      <c r="B76" s="237" t="s">
        <v>913</v>
      </c>
      <c r="C76" s="238" t="s">
        <v>3355</v>
      </c>
      <c r="D76" s="242" t="s">
        <v>57</v>
      </c>
      <c r="E76" s="246">
        <v>26</v>
      </c>
      <c r="F76" s="614"/>
      <c r="G76" s="329"/>
      <c r="H76" s="561"/>
      <c r="I76" s="565"/>
      <c r="J76" s="566"/>
      <c r="K76" s="241"/>
      <c r="L76" s="234"/>
      <c r="M76" s="235"/>
      <c r="N76" s="235"/>
    </row>
    <row r="77" spans="1:14" ht="12.75">
      <c r="A77" s="310" t="s">
        <v>2301</v>
      </c>
      <c r="B77" s="237" t="s">
        <v>915</v>
      </c>
      <c r="C77" s="238" t="s">
        <v>3356</v>
      </c>
      <c r="D77" s="242" t="s">
        <v>57</v>
      </c>
      <c r="E77" s="246">
        <v>22</v>
      </c>
      <c r="F77" s="614"/>
      <c r="G77" s="329"/>
      <c r="H77" s="561"/>
      <c r="I77" s="565"/>
      <c r="J77" s="566"/>
      <c r="K77" s="241"/>
      <c r="L77" s="234"/>
      <c r="M77" s="235"/>
      <c r="N77" s="235"/>
    </row>
    <row r="78" spans="1:14" ht="12.75">
      <c r="A78" s="310" t="s">
        <v>2302</v>
      </c>
      <c r="B78" s="237" t="s">
        <v>916</v>
      </c>
      <c r="C78" s="238" t="s">
        <v>3357</v>
      </c>
      <c r="D78" s="242" t="s">
        <v>57</v>
      </c>
      <c r="E78" s="246">
        <v>2</v>
      </c>
      <c r="F78" s="614"/>
      <c r="G78" s="329"/>
      <c r="H78" s="561"/>
      <c r="I78" s="565"/>
      <c r="J78" s="566"/>
      <c r="K78" s="241"/>
      <c r="L78" s="234"/>
      <c r="M78" s="235"/>
      <c r="N78" s="235"/>
    </row>
    <row r="79" spans="1:14" ht="12.75">
      <c r="A79" s="310" t="s">
        <v>2303</v>
      </c>
      <c r="B79" s="237" t="s">
        <v>917</v>
      </c>
      <c r="C79" s="238" t="s">
        <v>3358</v>
      </c>
      <c r="D79" s="242" t="s">
        <v>57</v>
      </c>
      <c r="E79" s="246">
        <v>1</v>
      </c>
      <c r="F79" s="614"/>
      <c r="G79" s="329"/>
      <c r="H79" s="561"/>
      <c r="I79" s="565"/>
      <c r="J79" s="566"/>
      <c r="K79" s="241"/>
      <c r="L79" s="234"/>
      <c r="M79" s="235"/>
      <c r="N79" s="235"/>
    </row>
    <row r="80" spans="1:14" ht="12.75">
      <c r="A80" s="310" t="s">
        <v>2304</v>
      </c>
      <c r="B80" s="237" t="s">
        <v>918</v>
      </c>
      <c r="C80" s="238" t="s">
        <v>1901</v>
      </c>
      <c r="D80" s="242" t="s">
        <v>57</v>
      </c>
      <c r="E80" s="246">
        <v>1</v>
      </c>
      <c r="F80" s="614"/>
      <c r="G80" s="329"/>
      <c r="H80" s="561"/>
      <c r="I80" s="565"/>
      <c r="J80" s="566"/>
      <c r="K80" s="241"/>
      <c r="L80" s="234"/>
      <c r="M80" s="235"/>
      <c r="N80" s="235"/>
    </row>
    <row r="81" spans="1:33" ht="12.75">
      <c r="A81" s="310" t="s">
        <v>2305</v>
      </c>
      <c r="B81" s="237" t="s">
        <v>919</v>
      </c>
      <c r="C81" s="238" t="s">
        <v>3346</v>
      </c>
      <c r="D81" s="242" t="s">
        <v>57</v>
      </c>
      <c r="E81" s="246">
        <v>10</v>
      </c>
      <c r="F81" s="614"/>
      <c r="G81" s="329"/>
      <c r="H81" s="561"/>
      <c r="I81" s="565"/>
      <c r="J81" s="566"/>
      <c r="K81" s="241"/>
      <c r="L81" s="234"/>
      <c r="M81" s="235"/>
      <c r="N81" s="235"/>
    </row>
    <row r="82" spans="1:33" ht="12.75">
      <c r="A82" s="310" t="s">
        <v>2306</v>
      </c>
      <c r="B82" s="237" t="s">
        <v>920</v>
      </c>
      <c r="C82" s="238" t="s">
        <v>3347</v>
      </c>
      <c r="D82" s="242" t="s">
        <v>57</v>
      </c>
      <c r="E82" s="246">
        <v>3</v>
      </c>
      <c r="F82" s="614"/>
      <c r="G82" s="329"/>
      <c r="H82" s="561"/>
      <c r="I82" s="565"/>
      <c r="J82" s="566"/>
      <c r="K82" s="241"/>
      <c r="L82" s="234"/>
      <c r="M82" s="235"/>
      <c r="N82" s="235"/>
    </row>
    <row r="83" spans="1:33" ht="12.75">
      <c r="A83" s="310" t="s">
        <v>2307</v>
      </c>
      <c r="B83" s="237" t="s">
        <v>921</v>
      </c>
      <c r="C83" s="238" t="s">
        <v>3348</v>
      </c>
      <c r="D83" s="242" t="s">
        <v>57</v>
      </c>
      <c r="E83" s="243">
        <v>6</v>
      </c>
      <c r="F83" s="614"/>
      <c r="G83" s="329"/>
      <c r="H83" s="561"/>
      <c r="I83" s="565"/>
      <c r="J83" s="566"/>
      <c r="K83" s="241"/>
      <c r="L83" s="234"/>
      <c r="M83" s="235"/>
      <c r="N83" s="236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</row>
    <row r="84" spans="1:33" ht="12.75">
      <c r="A84" s="310" t="s">
        <v>2308</v>
      </c>
      <c r="B84" s="237" t="s">
        <v>922</v>
      </c>
      <c r="C84" s="238" t="s">
        <v>3350</v>
      </c>
      <c r="D84" s="242" t="s">
        <v>57</v>
      </c>
      <c r="E84" s="246">
        <v>1</v>
      </c>
      <c r="F84" s="614"/>
      <c r="G84" s="329"/>
      <c r="H84" s="561"/>
      <c r="I84" s="565"/>
      <c r="J84" s="566"/>
      <c r="K84" s="241"/>
      <c r="L84" s="234"/>
      <c r="M84" s="235"/>
      <c r="N84" s="235"/>
    </row>
    <row r="85" spans="1:33" ht="12.75">
      <c r="A85" s="310" t="s">
        <v>2309</v>
      </c>
      <c r="B85" s="237" t="s">
        <v>923</v>
      </c>
      <c r="C85" s="238" t="s">
        <v>3362</v>
      </c>
      <c r="D85" s="242" t="s">
        <v>57</v>
      </c>
      <c r="E85" s="246">
        <v>1</v>
      </c>
      <c r="F85" s="614"/>
      <c r="G85" s="329"/>
      <c r="H85" s="561"/>
      <c r="I85" s="565"/>
      <c r="J85" s="566"/>
      <c r="K85" s="241"/>
      <c r="L85" s="234"/>
      <c r="M85" s="235"/>
      <c r="N85" s="235"/>
    </row>
    <row r="86" spans="1:33" ht="12.75">
      <c r="A86" s="310" t="s">
        <v>2310</v>
      </c>
      <c r="B86" s="237" t="s">
        <v>924</v>
      </c>
      <c r="C86" s="238" t="s">
        <v>3363</v>
      </c>
      <c r="D86" s="242" t="s">
        <v>57</v>
      </c>
      <c r="E86" s="246">
        <v>8</v>
      </c>
      <c r="F86" s="614"/>
      <c r="G86" s="329"/>
      <c r="H86" s="561"/>
      <c r="I86" s="565"/>
      <c r="J86" s="566"/>
      <c r="K86" s="241"/>
      <c r="L86" s="234"/>
      <c r="M86" s="235"/>
      <c r="N86" s="235"/>
    </row>
    <row r="87" spans="1:33" ht="12.75">
      <c r="A87" s="310" t="s">
        <v>2311</v>
      </c>
      <c r="B87" s="237" t="s">
        <v>926</v>
      </c>
      <c r="C87" s="238" t="s">
        <v>3364</v>
      </c>
      <c r="D87" s="242" t="s">
        <v>57</v>
      </c>
      <c r="E87" s="246">
        <v>4</v>
      </c>
      <c r="F87" s="614"/>
      <c r="G87" s="329"/>
      <c r="H87" s="561"/>
      <c r="I87" s="565"/>
      <c r="J87" s="566"/>
      <c r="K87" s="241"/>
      <c r="L87" s="234"/>
      <c r="M87" s="235"/>
      <c r="N87" s="235"/>
    </row>
    <row r="88" spans="1:33" ht="12.75">
      <c r="A88" s="310" t="s">
        <v>2312</v>
      </c>
      <c r="B88" s="237" t="s">
        <v>928</v>
      </c>
      <c r="C88" s="238" t="s">
        <v>3365</v>
      </c>
      <c r="D88" s="242" t="s">
        <v>57</v>
      </c>
      <c r="E88" s="246">
        <v>2</v>
      </c>
      <c r="F88" s="614"/>
      <c r="G88" s="329"/>
      <c r="H88" s="561"/>
      <c r="I88" s="565"/>
      <c r="J88" s="566"/>
      <c r="K88" s="241"/>
      <c r="L88" s="234"/>
      <c r="M88" s="235"/>
      <c r="N88" s="235"/>
    </row>
    <row r="89" spans="1:33" ht="12.75">
      <c r="A89" s="310" t="s">
        <v>2313</v>
      </c>
      <c r="B89" s="237" t="s">
        <v>929</v>
      </c>
      <c r="C89" s="238" t="s">
        <v>3366</v>
      </c>
      <c r="D89" s="242" t="s">
        <v>57</v>
      </c>
      <c r="E89" s="246">
        <v>4</v>
      </c>
      <c r="F89" s="614"/>
      <c r="G89" s="329"/>
      <c r="H89" s="561"/>
      <c r="I89" s="565"/>
      <c r="J89" s="566"/>
      <c r="K89" s="241"/>
      <c r="L89" s="234"/>
      <c r="M89" s="235"/>
      <c r="N89" s="235"/>
    </row>
    <row r="90" spans="1:33" ht="12.75">
      <c r="A90" s="310" t="s">
        <v>2314</v>
      </c>
      <c r="B90" s="237" t="s">
        <v>930</v>
      </c>
      <c r="C90" s="238" t="s">
        <v>1834</v>
      </c>
      <c r="D90" s="242" t="s">
        <v>1831</v>
      </c>
      <c r="E90" s="246">
        <v>1</v>
      </c>
      <c r="F90" s="614"/>
      <c r="G90" s="329"/>
      <c r="H90" s="561"/>
      <c r="I90" s="565"/>
      <c r="J90" s="566"/>
      <c r="K90" s="241"/>
      <c r="L90" s="234"/>
      <c r="M90" s="235"/>
      <c r="N90" s="235"/>
    </row>
    <row r="91" spans="1:33" ht="22.5">
      <c r="A91" s="310" t="s">
        <v>2315</v>
      </c>
      <c r="B91" s="237" t="s">
        <v>931</v>
      </c>
      <c r="C91" s="238" t="s">
        <v>1836</v>
      </c>
      <c r="D91" s="242" t="s">
        <v>1831</v>
      </c>
      <c r="E91" s="246">
        <v>1</v>
      </c>
      <c r="F91" s="614"/>
      <c r="G91" s="329"/>
      <c r="H91" s="561"/>
      <c r="I91" s="565"/>
      <c r="J91" s="566"/>
      <c r="K91" s="241"/>
      <c r="L91" s="234"/>
      <c r="M91" s="235"/>
      <c r="N91" s="235"/>
    </row>
    <row r="92" spans="1:33" ht="22.5">
      <c r="A92" s="310" t="s">
        <v>2316</v>
      </c>
      <c r="B92" s="237" t="s">
        <v>932</v>
      </c>
      <c r="C92" s="238" t="s">
        <v>3324</v>
      </c>
      <c r="D92" s="242" t="s">
        <v>62</v>
      </c>
      <c r="E92" s="246">
        <v>4609.49</v>
      </c>
      <c r="F92" s="614"/>
      <c r="G92" s="329"/>
      <c r="H92" s="561"/>
      <c r="I92" s="565"/>
      <c r="J92" s="566"/>
      <c r="K92" s="241"/>
      <c r="L92" s="234"/>
      <c r="M92" s="235"/>
      <c r="N92" s="235"/>
    </row>
    <row r="93" spans="1:33" ht="22.5">
      <c r="A93" s="310" t="s">
        <v>2317</v>
      </c>
      <c r="B93" s="237" t="s">
        <v>933</v>
      </c>
      <c r="C93" s="238" t="s">
        <v>3326</v>
      </c>
      <c r="D93" s="242" t="s">
        <v>62</v>
      </c>
      <c r="E93" s="246">
        <v>730.25</v>
      </c>
      <c r="F93" s="614"/>
      <c r="G93" s="329"/>
      <c r="H93" s="561"/>
      <c r="I93" s="565"/>
      <c r="J93" s="566"/>
      <c r="K93" s="241"/>
      <c r="L93" s="234"/>
      <c r="M93" s="235"/>
      <c r="N93" s="235"/>
    </row>
    <row r="94" spans="1:33" ht="22.5">
      <c r="A94" s="310" t="s">
        <v>2318</v>
      </c>
      <c r="B94" s="237" t="s">
        <v>934</v>
      </c>
      <c r="C94" s="238" t="s">
        <v>3328</v>
      </c>
      <c r="D94" s="242" t="s">
        <v>62</v>
      </c>
      <c r="E94" s="246">
        <v>138.20000000000002</v>
      </c>
      <c r="F94" s="614"/>
      <c r="G94" s="329"/>
      <c r="H94" s="561"/>
      <c r="I94" s="565"/>
      <c r="J94" s="566"/>
      <c r="K94" s="241"/>
      <c r="L94" s="234"/>
      <c r="M94" s="235"/>
      <c r="N94" s="235"/>
    </row>
    <row r="95" spans="1:33" ht="22.5">
      <c r="A95" s="310" t="s">
        <v>2319</v>
      </c>
      <c r="B95" s="237" t="s">
        <v>935</v>
      </c>
      <c r="C95" s="238" t="s">
        <v>3320</v>
      </c>
      <c r="D95" s="242" t="s">
        <v>62</v>
      </c>
      <c r="E95" s="246">
        <v>65.8</v>
      </c>
      <c r="F95" s="614"/>
      <c r="G95" s="329"/>
      <c r="H95" s="561"/>
      <c r="I95" s="565"/>
      <c r="J95" s="566"/>
      <c r="K95" s="241"/>
      <c r="L95" s="234"/>
      <c r="M95" s="235"/>
      <c r="N95" s="235"/>
    </row>
    <row r="96" spans="1:33" ht="22.5">
      <c r="A96" s="310" t="s">
        <v>2320</v>
      </c>
      <c r="B96" s="237" t="s">
        <v>936</v>
      </c>
      <c r="C96" s="238" t="s">
        <v>3322</v>
      </c>
      <c r="D96" s="242" t="s">
        <v>62</v>
      </c>
      <c r="E96" s="243">
        <v>6.31</v>
      </c>
      <c r="F96" s="614"/>
      <c r="G96" s="329"/>
      <c r="H96" s="561"/>
      <c r="I96" s="565"/>
      <c r="J96" s="566"/>
      <c r="K96" s="241"/>
      <c r="L96" s="234"/>
      <c r="M96" s="235"/>
      <c r="N96" s="236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</row>
    <row r="97" spans="1:33" ht="22.5">
      <c r="A97" s="310" t="s">
        <v>2321</v>
      </c>
      <c r="B97" s="237" t="s">
        <v>937</v>
      </c>
      <c r="C97" s="238" t="s">
        <v>3321</v>
      </c>
      <c r="D97" s="242" t="s">
        <v>62</v>
      </c>
      <c r="E97" s="243">
        <v>40.81</v>
      </c>
      <c r="F97" s="614"/>
      <c r="G97" s="329"/>
      <c r="H97" s="561"/>
      <c r="I97" s="567"/>
      <c r="J97" s="568"/>
      <c r="K97" s="330"/>
      <c r="L97" s="234"/>
      <c r="M97" s="235"/>
      <c r="N97" s="236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</row>
    <row r="98" spans="1:33" ht="22.5">
      <c r="A98" s="310" t="s">
        <v>2322</v>
      </c>
      <c r="B98" s="237" t="s">
        <v>938</v>
      </c>
      <c r="C98" s="238" t="s">
        <v>3368</v>
      </c>
      <c r="D98" s="242" t="s">
        <v>62</v>
      </c>
      <c r="E98" s="243">
        <v>12.62</v>
      </c>
      <c r="F98" s="614"/>
      <c r="G98" s="329"/>
      <c r="H98" s="561"/>
      <c r="I98" s="567"/>
      <c r="J98" s="568"/>
      <c r="K98" s="330"/>
      <c r="L98" s="234"/>
      <c r="M98" s="235"/>
      <c r="N98" s="236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</row>
    <row r="99" spans="1:33" ht="22.5">
      <c r="A99" s="310" t="s">
        <v>2323</v>
      </c>
      <c r="B99" s="237" t="s">
        <v>939</v>
      </c>
      <c r="C99" s="238" t="s">
        <v>1885</v>
      </c>
      <c r="D99" s="242" t="s">
        <v>62</v>
      </c>
      <c r="E99" s="243">
        <v>11.8</v>
      </c>
      <c r="F99" s="614"/>
      <c r="G99" s="329"/>
      <c r="H99" s="561"/>
      <c r="I99" s="565"/>
      <c r="J99" s="566"/>
      <c r="K99" s="241"/>
      <c r="L99" s="234"/>
      <c r="M99" s="235"/>
      <c r="N99" s="236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</row>
    <row r="100" spans="1:33" ht="22.5">
      <c r="A100" s="310" t="s">
        <v>2324</v>
      </c>
      <c r="B100" s="237" t="s">
        <v>940</v>
      </c>
      <c r="C100" s="238" t="s">
        <v>3459</v>
      </c>
      <c r="D100" s="242" t="s">
        <v>62</v>
      </c>
      <c r="E100" s="243">
        <v>11.8</v>
      </c>
      <c r="F100" s="614"/>
      <c r="G100" s="329"/>
      <c r="H100" s="561"/>
      <c r="I100" s="565"/>
      <c r="J100" s="566"/>
      <c r="K100" s="241"/>
      <c r="L100" s="234"/>
      <c r="M100" s="235"/>
      <c r="N100" s="236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</row>
    <row r="101" spans="1:33" ht="22.5">
      <c r="A101" s="310" t="s">
        <v>2325</v>
      </c>
      <c r="B101" s="237" t="s">
        <v>941</v>
      </c>
      <c r="C101" s="238" t="s">
        <v>3489</v>
      </c>
      <c r="D101" s="242" t="s">
        <v>62</v>
      </c>
      <c r="E101" s="246">
        <v>1359.35</v>
      </c>
      <c r="F101" s="614"/>
      <c r="G101" s="329"/>
      <c r="H101" s="561"/>
      <c r="I101" s="565"/>
      <c r="J101" s="566"/>
      <c r="K101" s="241"/>
      <c r="L101" s="234"/>
      <c r="M101" s="235"/>
      <c r="N101" s="235"/>
    </row>
    <row r="102" spans="1:33" ht="22.5">
      <c r="A102" s="310" t="s">
        <v>2326</v>
      </c>
      <c r="B102" s="237" t="s">
        <v>942</v>
      </c>
      <c r="C102" s="238" t="s">
        <v>3344</v>
      </c>
      <c r="D102" s="242" t="s">
        <v>57</v>
      </c>
      <c r="E102" s="246">
        <v>399</v>
      </c>
      <c r="F102" s="614"/>
      <c r="G102" s="329"/>
      <c r="H102" s="561"/>
      <c r="I102" s="565"/>
      <c r="J102" s="566"/>
      <c r="K102" s="241"/>
      <c r="L102" s="234"/>
      <c r="M102" s="235"/>
      <c r="N102" s="235"/>
    </row>
    <row r="103" spans="1:33" ht="22.5">
      <c r="A103" s="310" t="s">
        <v>2327</v>
      </c>
      <c r="B103" s="237" t="s">
        <v>943</v>
      </c>
      <c r="C103" s="238" t="s">
        <v>1785</v>
      </c>
      <c r="D103" s="242" t="s">
        <v>57</v>
      </c>
      <c r="E103" s="246">
        <v>267</v>
      </c>
      <c r="F103" s="614"/>
      <c r="G103" s="329"/>
      <c r="H103" s="561"/>
      <c r="I103" s="565"/>
      <c r="J103" s="566"/>
      <c r="K103" s="241"/>
      <c r="L103" s="234"/>
      <c r="M103" s="235"/>
      <c r="N103" s="235"/>
    </row>
    <row r="104" spans="1:33" ht="22.5">
      <c r="A104" s="310" t="s">
        <v>2328</v>
      </c>
      <c r="B104" s="237" t="s">
        <v>944</v>
      </c>
      <c r="C104" s="238" t="s">
        <v>2086</v>
      </c>
      <c r="D104" s="242" t="s">
        <v>57</v>
      </c>
      <c r="E104" s="246">
        <v>167</v>
      </c>
      <c r="F104" s="614"/>
      <c r="G104" s="329"/>
      <c r="H104" s="561"/>
      <c r="I104" s="565"/>
      <c r="J104" s="566"/>
      <c r="K104" s="241"/>
      <c r="L104" s="234"/>
      <c r="M104" s="235"/>
      <c r="N104" s="235"/>
    </row>
    <row r="105" spans="1:33" ht="22.5">
      <c r="A105" s="310" t="s">
        <v>2329</v>
      </c>
      <c r="B105" s="237" t="s">
        <v>945</v>
      </c>
      <c r="C105" s="238" t="s">
        <v>2092</v>
      </c>
      <c r="D105" s="242" t="s">
        <v>57</v>
      </c>
      <c r="E105" s="246">
        <v>45</v>
      </c>
      <c r="F105" s="614"/>
      <c r="G105" s="329"/>
      <c r="H105" s="561"/>
      <c r="I105" s="565"/>
      <c r="J105" s="566"/>
      <c r="K105" s="241"/>
      <c r="L105" s="234"/>
      <c r="M105" s="235"/>
      <c r="N105" s="235"/>
    </row>
    <row r="106" spans="1:33" ht="22.5">
      <c r="A106" s="310" t="s">
        <v>2330</v>
      </c>
      <c r="B106" s="237" t="s">
        <v>946</v>
      </c>
      <c r="C106" s="238" t="s">
        <v>2094</v>
      </c>
      <c r="D106" s="242" t="s">
        <v>57</v>
      </c>
      <c r="E106" s="246">
        <v>15</v>
      </c>
      <c r="F106" s="614"/>
      <c r="G106" s="329"/>
      <c r="H106" s="561"/>
      <c r="I106" s="565"/>
      <c r="J106" s="566"/>
      <c r="K106" s="241"/>
      <c r="L106" s="234"/>
      <c r="M106" s="235"/>
      <c r="N106" s="235"/>
    </row>
    <row r="107" spans="1:33" ht="12.75">
      <c r="A107" s="310" t="s">
        <v>2331</v>
      </c>
      <c r="B107" s="237" t="s">
        <v>947</v>
      </c>
      <c r="C107" s="238" t="s">
        <v>1796</v>
      </c>
      <c r="D107" s="242" t="s">
        <v>57</v>
      </c>
      <c r="E107" s="246">
        <v>2</v>
      </c>
      <c r="F107" s="614"/>
      <c r="G107" s="329"/>
      <c r="H107" s="561"/>
      <c r="I107" s="565"/>
      <c r="J107" s="566"/>
      <c r="K107" s="241"/>
      <c r="L107" s="234"/>
      <c r="M107" s="235"/>
      <c r="N107" s="235"/>
    </row>
    <row r="108" spans="1:33" ht="22.5">
      <c r="A108" s="310" t="s">
        <v>2332</v>
      </c>
      <c r="B108" s="237" t="s">
        <v>948</v>
      </c>
      <c r="C108" s="238" t="s">
        <v>2096</v>
      </c>
      <c r="D108" s="242" t="s">
        <v>57</v>
      </c>
      <c r="E108" s="246">
        <v>23</v>
      </c>
      <c r="F108" s="614"/>
      <c r="G108" s="329"/>
      <c r="H108" s="561"/>
      <c r="I108" s="565"/>
      <c r="J108" s="566"/>
      <c r="K108" s="241"/>
      <c r="L108" s="234"/>
      <c r="M108" s="235"/>
      <c r="N108" s="235"/>
    </row>
    <row r="109" spans="1:33" ht="22.5">
      <c r="A109" s="310" t="s">
        <v>2333</v>
      </c>
      <c r="B109" s="237" t="s">
        <v>950</v>
      </c>
      <c r="C109" s="238" t="s">
        <v>2099</v>
      </c>
      <c r="D109" s="242" t="s">
        <v>57</v>
      </c>
      <c r="E109" s="246">
        <v>5</v>
      </c>
      <c r="F109" s="614"/>
      <c r="G109" s="329"/>
      <c r="H109" s="561"/>
      <c r="I109" s="565"/>
      <c r="J109" s="566"/>
      <c r="K109" s="241"/>
      <c r="L109" s="234"/>
      <c r="M109" s="235"/>
      <c r="N109" s="235"/>
    </row>
    <row r="110" spans="1:33" ht="22.5">
      <c r="A110" s="310" t="s">
        <v>2334</v>
      </c>
      <c r="B110" s="237" t="s">
        <v>951</v>
      </c>
      <c r="C110" s="238" t="s">
        <v>2100</v>
      </c>
      <c r="D110" s="242" t="s">
        <v>57</v>
      </c>
      <c r="E110" s="246">
        <v>1</v>
      </c>
      <c r="F110" s="614"/>
      <c r="G110" s="329"/>
      <c r="H110" s="561"/>
      <c r="I110" s="565"/>
      <c r="J110" s="566"/>
      <c r="K110" s="241"/>
      <c r="L110" s="234"/>
      <c r="M110" s="235"/>
      <c r="N110" s="235"/>
    </row>
    <row r="111" spans="1:33" ht="22.5">
      <c r="A111" s="310" t="s">
        <v>2335</v>
      </c>
      <c r="B111" s="237" t="s">
        <v>952</v>
      </c>
      <c r="C111" s="238" t="s">
        <v>2136</v>
      </c>
      <c r="D111" s="242" t="s">
        <v>57</v>
      </c>
      <c r="E111" s="246">
        <v>9</v>
      </c>
      <c r="F111" s="614"/>
      <c r="G111" s="329"/>
      <c r="H111" s="561"/>
      <c r="I111" s="565"/>
      <c r="J111" s="566"/>
      <c r="K111" s="241"/>
      <c r="L111" s="234"/>
      <c r="M111" s="235"/>
      <c r="N111" s="235"/>
    </row>
    <row r="112" spans="1:33" ht="22.5">
      <c r="A112" s="310" t="s">
        <v>2336</v>
      </c>
      <c r="B112" s="237" t="s">
        <v>953</v>
      </c>
      <c r="C112" s="238" t="s">
        <v>3316</v>
      </c>
      <c r="D112" s="242" t="s">
        <v>57</v>
      </c>
      <c r="E112" s="246">
        <v>4</v>
      </c>
      <c r="F112" s="614"/>
      <c r="G112" s="329"/>
      <c r="H112" s="561"/>
      <c r="I112" s="565"/>
      <c r="J112" s="566"/>
      <c r="K112" s="241"/>
      <c r="L112" s="234"/>
      <c r="M112" s="235"/>
      <c r="N112" s="235"/>
    </row>
    <row r="113" spans="1:14" ht="22.5">
      <c r="A113" s="310" t="s">
        <v>2337</v>
      </c>
      <c r="B113" s="237" t="s">
        <v>2115</v>
      </c>
      <c r="C113" s="238" t="s">
        <v>3497</v>
      </c>
      <c r="D113" s="242" t="s">
        <v>57</v>
      </c>
      <c r="E113" s="246">
        <v>1</v>
      </c>
      <c r="F113" s="614"/>
      <c r="G113" s="329"/>
      <c r="H113" s="561"/>
      <c r="I113" s="565"/>
      <c r="J113" s="566"/>
      <c r="K113" s="241"/>
      <c r="L113" s="234"/>
      <c r="M113" s="235"/>
      <c r="N113" s="235"/>
    </row>
    <row r="114" spans="1:14" ht="22.5">
      <c r="A114" s="310" t="s">
        <v>2338</v>
      </c>
      <c r="B114" s="237" t="s">
        <v>2116</v>
      </c>
      <c r="C114" s="238" t="s">
        <v>1838</v>
      </c>
      <c r="D114" s="242" t="s">
        <v>57</v>
      </c>
      <c r="E114" s="246">
        <v>40</v>
      </c>
      <c r="F114" s="614"/>
      <c r="G114" s="329"/>
      <c r="H114" s="561"/>
      <c r="I114" s="565"/>
      <c r="J114" s="566"/>
      <c r="K114" s="241"/>
      <c r="L114" s="234"/>
      <c r="M114" s="235"/>
      <c r="N114" s="235"/>
    </row>
    <row r="115" spans="1:14" ht="22.5">
      <c r="A115" s="310" t="s">
        <v>2339</v>
      </c>
      <c r="B115" s="237" t="s">
        <v>2117</v>
      </c>
      <c r="C115" s="238" t="s">
        <v>3531</v>
      </c>
      <c r="D115" s="242" t="s">
        <v>57</v>
      </c>
      <c r="E115" s="246">
        <v>184</v>
      </c>
      <c r="F115" s="614"/>
      <c r="G115" s="329"/>
      <c r="H115" s="561"/>
      <c r="I115" s="565"/>
      <c r="J115" s="566"/>
      <c r="K115" s="241"/>
      <c r="L115" s="234"/>
      <c r="M115" s="235"/>
      <c r="N115" s="235"/>
    </row>
    <row r="116" spans="1:14" ht="12.75">
      <c r="A116" s="310" t="s">
        <v>2340</v>
      </c>
      <c r="B116" s="237" t="s">
        <v>2137</v>
      </c>
      <c r="C116" s="238" t="s">
        <v>1787</v>
      </c>
      <c r="D116" s="242" t="s">
        <v>57</v>
      </c>
      <c r="E116" s="246">
        <v>3</v>
      </c>
      <c r="F116" s="614"/>
      <c r="G116" s="329"/>
      <c r="H116" s="561"/>
      <c r="I116" s="565"/>
      <c r="J116" s="566"/>
      <c r="K116" s="241"/>
      <c r="L116" s="234"/>
      <c r="M116" s="235"/>
      <c r="N116" s="235"/>
    </row>
    <row r="117" spans="1:14" ht="13.5" thickBot="1">
      <c r="A117" s="310" t="s">
        <v>2341</v>
      </c>
      <c r="B117" s="371" t="s">
        <v>2138</v>
      </c>
      <c r="C117" s="238" t="s">
        <v>1902</v>
      </c>
      <c r="D117" s="242" t="s">
        <v>57</v>
      </c>
      <c r="E117" s="246">
        <v>12</v>
      </c>
      <c r="F117" s="615"/>
      <c r="G117" s="456"/>
      <c r="H117" s="562"/>
      <c r="I117" s="565"/>
      <c r="J117" s="566"/>
      <c r="K117" s="241"/>
      <c r="L117" s="234"/>
      <c r="M117" s="235"/>
      <c r="N117" s="235"/>
    </row>
    <row r="118" spans="1:14" ht="23.25" customHeight="1" thickBot="1">
      <c r="A118" s="311" t="s">
        <v>955</v>
      </c>
      <c r="B118" s="475" t="s">
        <v>956</v>
      </c>
      <c r="C118" s="476" t="s">
        <v>957</v>
      </c>
      <c r="D118" s="472"/>
      <c r="E118" s="473"/>
      <c r="F118" s="474"/>
      <c r="G118" s="474"/>
      <c r="H118" s="559"/>
      <c r="I118" s="569"/>
      <c r="J118" s="570"/>
      <c r="K118" s="245"/>
      <c r="L118" s="234"/>
      <c r="M118" s="235"/>
      <c r="N118" s="235"/>
    </row>
    <row r="119" spans="1:14" ht="23.25" customHeight="1">
      <c r="A119" s="310" t="s">
        <v>2342</v>
      </c>
      <c r="B119" s="469" t="s">
        <v>958</v>
      </c>
      <c r="C119" s="470" t="s">
        <v>1923</v>
      </c>
      <c r="D119" s="369" t="s">
        <v>57</v>
      </c>
      <c r="E119" s="240">
        <v>142</v>
      </c>
      <c r="F119" s="616"/>
      <c r="G119" s="455"/>
      <c r="H119" s="560"/>
      <c r="I119" s="565"/>
      <c r="J119" s="566"/>
      <c r="K119" s="241"/>
      <c r="L119" s="234"/>
      <c r="M119" s="235"/>
      <c r="N119" s="235"/>
    </row>
    <row r="120" spans="1:14" ht="23.25" customHeight="1">
      <c r="A120" s="310" t="s">
        <v>2343</v>
      </c>
      <c r="B120" s="237" t="s">
        <v>959</v>
      </c>
      <c r="C120" s="367" t="s">
        <v>1925</v>
      </c>
      <c r="D120" s="368" t="s">
        <v>57</v>
      </c>
      <c r="E120" s="243">
        <v>15</v>
      </c>
      <c r="F120" s="614"/>
      <c r="G120" s="329"/>
      <c r="H120" s="561"/>
      <c r="I120" s="565"/>
      <c r="J120" s="566"/>
      <c r="K120" s="241"/>
      <c r="L120" s="234"/>
      <c r="M120" s="235"/>
      <c r="N120" s="235"/>
    </row>
    <row r="121" spans="1:14" ht="23.25" customHeight="1">
      <c r="A121" s="310" t="s">
        <v>2344</v>
      </c>
      <c r="B121" s="237" t="s">
        <v>960</v>
      </c>
      <c r="C121" s="367" t="s">
        <v>1927</v>
      </c>
      <c r="D121" s="368" t="s">
        <v>330</v>
      </c>
      <c r="E121" s="243">
        <v>809.35</v>
      </c>
      <c r="F121" s="614"/>
      <c r="G121" s="329"/>
      <c r="H121" s="561"/>
      <c r="I121" s="565"/>
      <c r="J121" s="566"/>
      <c r="K121" s="241"/>
      <c r="L121" s="234"/>
      <c r="M121" s="235"/>
      <c r="N121" s="235"/>
    </row>
    <row r="122" spans="1:14" ht="22.5">
      <c r="A122" s="310" t="s">
        <v>2345</v>
      </c>
      <c r="B122" s="237" t="s">
        <v>961</v>
      </c>
      <c r="C122" s="367" t="s">
        <v>1783</v>
      </c>
      <c r="D122" s="368" t="s">
        <v>57</v>
      </c>
      <c r="E122" s="243">
        <v>8</v>
      </c>
      <c r="F122" s="614"/>
      <c r="G122" s="329"/>
      <c r="H122" s="561"/>
      <c r="I122" s="565"/>
      <c r="J122" s="566"/>
      <c r="K122" s="241"/>
      <c r="L122" s="234"/>
      <c r="M122" s="235"/>
      <c r="N122" s="235"/>
    </row>
    <row r="123" spans="1:14" ht="22.5">
      <c r="A123" s="310" t="s">
        <v>2346</v>
      </c>
      <c r="B123" s="237" t="s">
        <v>962</v>
      </c>
      <c r="C123" s="367" t="s">
        <v>1790</v>
      </c>
      <c r="D123" s="368" t="s">
        <v>57</v>
      </c>
      <c r="E123" s="246">
        <v>1</v>
      </c>
      <c r="F123" s="614"/>
      <c r="G123" s="329"/>
      <c r="H123" s="561"/>
      <c r="I123" s="565"/>
      <c r="J123" s="566"/>
      <c r="K123" s="241"/>
      <c r="L123" s="234"/>
      <c r="M123" s="235"/>
      <c r="N123" s="235"/>
    </row>
    <row r="124" spans="1:14" ht="12.75">
      <c r="A124" s="310" t="s">
        <v>2347</v>
      </c>
      <c r="B124" s="237" t="s">
        <v>963</v>
      </c>
      <c r="C124" s="367" t="s">
        <v>1966</v>
      </c>
      <c r="D124" s="368" t="s">
        <v>1831</v>
      </c>
      <c r="E124" s="246">
        <v>1</v>
      </c>
      <c r="F124" s="614"/>
      <c r="G124" s="329"/>
      <c r="H124" s="561"/>
      <c r="I124" s="565"/>
      <c r="J124" s="566"/>
      <c r="K124" s="241"/>
      <c r="L124" s="234"/>
      <c r="M124" s="235"/>
      <c r="N124" s="235"/>
    </row>
    <row r="125" spans="1:14" ht="12.75">
      <c r="A125" s="310" t="s">
        <v>2348</v>
      </c>
      <c r="B125" s="237" t="s">
        <v>964</v>
      </c>
      <c r="C125" s="367" t="s">
        <v>1968</v>
      </c>
      <c r="D125" s="368" t="s">
        <v>1831</v>
      </c>
      <c r="E125" s="246">
        <v>3</v>
      </c>
      <c r="F125" s="614"/>
      <c r="G125" s="329"/>
      <c r="H125" s="561"/>
      <c r="I125" s="565"/>
      <c r="J125" s="566"/>
      <c r="K125" s="241"/>
      <c r="L125" s="234"/>
      <c r="M125" s="235"/>
      <c r="N125" s="235"/>
    </row>
    <row r="126" spans="1:14" ht="12.75">
      <c r="A126" s="310" t="s">
        <v>2349</v>
      </c>
      <c r="B126" s="237" t="s">
        <v>965</v>
      </c>
      <c r="C126" s="367" t="s">
        <v>1970</v>
      </c>
      <c r="D126" s="368" t="s">
        <v>1831</v>
      </c>
      <c r="E126" s="246">
        <v>4</v>
      </c>
      <c r="F126" s="614"/>
      <c r="G126" s="329"/>
      <c r="H126" s="561"/>
      <c r="I126" s="565"/>
      <c r="J126" s="566"/>
      <c r="K126" s="241"/>
      <c r="L126" s="234"/>
      <c r="M126" s="235"/>
      <c r="N126" s="235"/>
    </row>
    <row r="127" spans="1:14" ht="12.75">
      <c r="A127" s="310" t="s">
        <v>2350</v>
      </c>
      <c r="B127" s="237" t="s">
        <v>966</v>
      </c>
      <c r="C127" s="367" t="s">
        <v>1972</v>
      </c>
      <c r="D127" s="368" t="s">
        <v>1831</v>
      </c>
      <c r="E127" s="246">
        <v>6</v>
      </c>
      <c r="F127" s="614"/>
      <c r="G127" s="329"/>
      <c r="H127" s="561"/>
      <c r="I127" s="565"/>
      <c r="J127" s="566"/>
      <c r="K127" s="241"/>
      <c r="L127" s="234"/>
      <c r="M127" s="235"/>
      <c r="N127" s="235"/>
    </row>
    <row r="128" spans="1:14" ht="12.75">
      <c r="A128" s="310" t="s">
        <v>2351</v>
      </c>
      <c r="B128" s="237" t="s">
        <v>967</v>
      </c>
      <c r="C128" s="367" t="s">
        <v>1976</v>
      </c>
      <c r="D128" s="368" t="s">
        <v>1831</v>
      </c>
      <c r="E128" s="246">
        <v>1</v>
      </c>
      <c r="F128" s="614"/>
      <c r="G128" s="329"/>
      <c r="H128" s="561"/>
      <c r="I128" s="565"/>
      <c r="J128" s="566"/>
      <c r="K128" s="241"/>
      <c r="L128" s="234"/>
      <c r="M128" s="235"/>
      <c r="N128" s="235"/>
    </row>
    <row r="129" spans="1:33" ht="12.75">
      <c r="A129" s="310" t="s">
        <v>2352</v>
      </c>
      <c r="B129" s="237" t="s">
        <v>968</v>
      </c>
      <c r="C129" s="367" t="s">
        <v>1978</v>
      </c>
      <c r="D129" s="368" t="s">
        <v>1831</v>
      </c>
      <c r="E129" s="246">
        <v>3</v>
      </c>
      <c r="F129" s="614"/>
      <c r="G129" s="329"/>
      <c r="H129" s="561"/>
      <c r="I129" s="565"/>
      <c r="J129" s="566"/>
      <c r="K129" s="241"/>
      <c r="L129" s="234"/>
      <c r="M129" s="235"/>
      <c r="N129" s="235"/>
    </row>
    <row r="130" spans="1:33" ht="12.75">
      <c r="A130" s="310" t="s">
        <v>2353</v>
      </c>
      <c r="B130" s="237" t="s">
        <v>969</v>
      </c>
      <c r="C130" s="367" t="s">
        <v>3354</v>
      </c>
      <c r="D130" s="368" t="s">
        <v>57</v>
      </c>
      <c r="E130" s="246">
        <v>18</v>
      </c>
      <c r="F130" s="614"/>
      <c r="G130" s="329"/>
      <c r="H130" s="561"/>
      <c r="I130" s="565"/>
      <c r="J130" s="566"/>
      <c r="K130" s="241"/>
      <c r="L130" s="234"/>
      <c r="M130" s="235"/>
      <c r="N130" s="235"/>
    </row>
    <row r="131" spans="1:33" ht="12.75">
      <c r="A131" s="310" t="s">
        <v>2354</v>
      </c>
      <c r="B131" s="237" t="s">
        <v>970</v>
      </c>
      <c r="C131" s="367" t="s">
        <v>3355</v>
      </c>
      <c r="D131" s="368" t="s">
        <v>57</v>
      </c>
      <c r="E131" s="246">
        <v>6</v>
      </c>
      <c r="F131" s="614"/>
      <c r="G131" s="329"/>
      <c r="H131" s="561"/>
      <c r="I131" s="565"/>
      <c r="J131" s="566"/>
      <c r="K131" s="241"/>
      <c r="L131" s="234"/>
      <c r="M131" s="235"/>
      <c r="N131" s="235"/>
    </row>
    <row r="132" spans="1:33" ht="12.75">
      <c r="A132" s="310" t="s">
        <v>2355</v>
      </c>
      <c r="B132" s="237" t="s">
        <v>971</v>
      </c>
      <c r="C132" s="367" t="s">
        <v>3356</v>
      </c>
      <c r="D132" s="368" t="s">
        <v>57</v>
      </c>
      <c r="E132" s="246">
        <v>8</v>
      </c>
      <c r="F132" s="614"/>
      <c r="G132" s="329"/>
      <c r="H132" s="561"/>
      <c r="I132" s="565"/>
      <c r="J132" s="566"/>
      <c r="K132" s="241"/>
      <c r="L132" s="234"/>
      <c r="M132" s="235"/>
      <c r="N132" s="235"/>
    </row>
    <row r="133" spans="1:33" ht="12.75">
      <c r="A133" s="310" t="s">
        <v>2356</v>
      </c>
      <c r="B133" s="237" t="s">
        <v>972</v>
      </c>
      <c r="C133" s="367" t="s">
        <v>3346</v>
      </c>
      <c r="D133" s="368" t="s">
        <v>57</v>
      </c>
      <c r="E133" s="246">
        <v>11</v>
      </c>
      <c r="F133" s="614"/>
      <c r="G133" s="329"/>
      <c r="H133" s="561"/>
      <c r="I133" s="565"/>
      <c r="J133" s="566"/>
      <c r="K133" s="241"/>
      <c r="L133" s="234"/>
      <c r="M133" s="235"/>
      <c r="N133" s="235"/>
    </row>
    <row r="134" spans="1:33" ht="12.75">
      <c r="A134" s="310" t="s">
        <v>2357</v>
      </c>
      <c r="B134" s="237" t="s">
        <v>973</v>
      </c>
      <c r="C134" s="367" t="s">
        <v>3347</v>
      </c>
      <c r="D134" s="368" t="s">
        <v>57</v>
      </c>
      <c r="E134" s="246">
        <v>2</v>
      </c>
      <c r="F134" s="614"/>
      <c r="G134" s="329"/>
      <c r="H134" s="561"/>
      <c r="I134" s="565"/>
      <c r="J134" s="566"/>
      <c r="K134" s="241"/>
      <c r="L134" s="234"/>
      <c r="M134" s="235"/>
      <c r="N134" s="235"/>
    </row>
    <row r="135" spans="1:33" ht="12.75">
      <c r="A135" s="310" t="s">
        <v>2358</v>
      </c>
      <c r="B135" s="237" t="s">
        <v>974</v>
      </c>
      <c r="C135" s="367" t="s">
        <v>3361</v>
      </c>
      <c r="D135" s="368" t="s">
        <v>57</v>
      </c>
      <c r="E135" s="246">
        <v>7</v>
      </c>
      <c r="F135" s="614"/>
      <c r="G135" s="329"/>
      <c r="H135" s="561"/>
      <c r="I135" s="565"/>
      <c r="J135" s="566"/>
      <c r="K135" s="241"/>
      <c r="L135" s="234"/>
      <c r="M135" s="235"/>
      <c r="N135" s="235"/>
    </row>
    <row r="136" spans="1:33" ht="12.75">
      <c r="A136" s="310" t="s">
        <v>2359</v>
      </c>
      <c r="B136" s="237" t="s">
        <v>975</v>
      </c>
      <c r="C136" s="367" t="s">
        <v>3362</v>
      </c>
      <c r="D136" s="368" t="s">
        <v>57</v>
      </c>
      <c r="E136" s="246">
        <v>2</v>
      </c>
      <c r="F136" s="614"/>
      <c r="G136" s="329"/>
      <c r="H136" s="561"/>
      <c r="I136" s="565"/>
      <c r="J136" s="566"/>
      <c r="K136" s="241"/>
      <c r="L136" s="234"/>
      <c r="M136" s="235"/>
      <c r="N136" s="235"/>
    </row>
    <row r="137" spans="1:33" ht="12.75">
      <c r="A137" s="310" t="s">
        <v>2360</v>
      </c>
      <c r="B137" s="237" t="s">
        <v>976</v>
      </c>
      <c r="C137" s="367" t="s">
        <v>3364</v>
      </c>
      <c r="D137" s="368" t="s">
        <v>57</v>
      </c>
      <c r="E137" s="246">
        <v>12</v>
      </c>
      <c r="F137" s="614"/>
      <c r="G137" s="329"/>
      <c r="H137" s="561"/>
      <c r="I137" s="565"/>
      <c r="J137" s="566"/>
      <c r="K137" s="241"/>
      <c r="L137" s="234"/>
      <c r="M137" s="235"/>
      <c r="N137" s="235"/>
    </row>
    <row r="138" spans="1:33" ht="12.75">
      <c r="A138" s="310" t="s">
        <v>2361</v>
      </c>
      <c r="B138" s="237" t="s">
        <v>977</v>
      </c>
      <c r="C138" s="367" t="s">
        <v>1834</v>
      </c>
      <c r="D138" s="368" t="s">
        <v>1831</v>
      </c>
      <c r="E138" s="246">
        <v>2</v>
      </c>
      <c r="F138" s="614"/>
      <c r="G138" s="329"/>
      <c r="H138" s="561"/>
      <c r="I138" s="565"/>
      <c r="J138" s="566"/>
      <c r="K138" s="241"/>
      <c r="L138" s="234"/>
      <c r="M138" s="235"/>
      <c r="N138" s="235"/>
    </row>
    <row r="139" spans="1:33" ht="22.5">
      <c r="A139" s="310" t="s">
        <v>2362</v>
      </c>
      <c r="B139" s="237" t="s">
        <v>978</v>
      </c>
      <c r="C139" s="367" t="s">
        <v>3324</v>
      </c>
      <c r="D139" s="368" t="s">
        <v>62</v>
      </c>
      <c r="E139" s="246">
        <v>2699.36</v>
      </c>
      <c r="F139" s="614"/>
      <c r="G139" s="329"/>
      <c r="H139" s="561"/>
      <c r="I139" s="565"/>
      <c r="J139" s="566"/>
      <c r="K139" s="241"/>
      <c r="L139" s="234"/>
      <c r="M139" s="235"/>
      <c r="N139" s="235"/>
    </row>
    <row r="140" spans="1:33" ht="22.5">
      <c r="A140" s="310" t="s">
        <v>2363</v>
      </c>
      <c r="B140" s="237" t="s">
        <v>979</v>
      </c>
      <c r="C140" s="367" t="s">
        <v>3326</v>
      </c>
      <c r="D140" s="368" t="s">
        <v>62</v>
      </c>
      <c r="E140" s="246">
        <v>880.74</v>
      </c>
      <c r="F140" s="614"/>
      <c r="G140" s="329"/>
      <c r="H140" s="561"/>
      <c r="I140" s="565"/>
      <c r="J140" s="566"/>
      <c r="K140" s="241"/>
      <c r="L140" s="234"/>
      <c r="M140" s="235"/>
      <c r="N140" s="235"/>
    </row>
    <row r="141" spans="1:33" ht="22.5">
      <c r="A141" s="310" t="s">
        <v>2364</v>
      </c>
      <c r="B141" s="237" t="s">
        <v>980</v>
      </c>
      <c r="C141" s="367" t="s">
        <v>1885</v>
      </c>
      <c r="D141" s="368" t="s">
        <v>62</v>
      </c>
      <c r="E141" s="246">
        <v>1.49</v>
      </c>
      <c r="F141" s="614"/>
      <c r="G141" s="329"/>
      <c r="H141" s="561"/>
      <c r="I141" s="565"/>
      <c r="J141" s="566"/>
      <c r="K141" s="241"/>
      <c r="L141" s="234"/>
      <c r="M141" s="235"/>
      <c r="N141" s="235"/>
    </row>
    <row r="142" spans="1:33" ht="22.5">
      <c r="A142" s="310" t="s">
        <v>2365</v>
      </c>
      <c r="B142" s="237" t="s">
        <v>981</v>
      </c>
      <c r="C142" s="367" t="s">
        <v>3459</v>
      </c>
      <c r="D142" s="368" t="s">
        <v>62</v>
      </c>
      <c r="E142" s="243">
        <v>1.49</v>
      </c>
      <c r="F142" s="614"/>
      <c r="G142" s="329"/>
      <c r="H142" s="561"/>
      <c r="I142" s="565"/>
      <c r="J142" s="566"/>
      <c r="K142" s="241"/>
      <c r="L142" s="234"/>
      <c r="M142" s="235"/>
      <c r="N142" s="236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</row>
    <row r="143" spans="1:33" ht="22.5">
      <c r="A143" s="310" t="s">
        <v>2366</v>
      </c>
      <c r="B143" s="237" t="s">
        <v>982</v>
      </c>
      <c r="C143" s="367" t="s">
        <v>3489</v>
      </c>
      <c r="D143" s="368" t="s">
        <v>62</v>
      </c>
      <c r="E143" s="243">
        <v>787.49</v>
      </c>
      <c r="F143" s="614"/>
      <c r="G143" s="329"/>
      <c r="H143" s="561"/>
      <c r="I143" s="565"/>
      <c r="J143" s="566"/>
      <c r="K143" s="241"/>
      <c r="L143" s="234"/>
      <c r="M143" s="235"/>
      <c r="N143" s="236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</row>
    <row r="144" spans="1:33" ht="22.5">
      <c r="A144" s="310" t="s">
        <v>2367</v>
      </c>
      <c r="B144" s="237" t="s">
        <v>983</v>
      </c>
      <c r="C144" s="367" t="s">
        <v>3344</v>
      </c>
      <c r="D144" s="368" t="s">
        <v>57</v>
      </c>
      <c r="E144" s="246">
        <v>170</v>
      </c>
      <c r="F144" s="614"/>
      <c r="G144" s="329"/>
      <c r="H144" s="561"/>
      <c r="I144" s="565"/>
      <c r="J144" s="566"/>
      <c r="K144" s="241"/>
      <c r="L144" s="234"/>
      <c r="M144" s="235"/>
      <c r="N144" s="235"/>
    </row>
    <row r="145" spans="1:33" ht="22.5">
      <c r="A145" s="310" t="s">
        <v>2368</v>
      </c>
      <c r="B145" s="237" t="s">
        <v>984</v>
      </c>
      <c r="C145" s="367" t="s">
        <v>1785</v>
      </c>
      <c r="D145" s="368" t="s">
        <v>57</v>
      </c>
      <c r="E145" s="246">
        <v>134</v>
      </c>
      <c r="F145" s="614"/>
      <c r="G145" s="329"/>
      <c r="H145" s="561"/>
      <c r="I145" s="565"/>
      <c r="J145" s="566"/>
      <c r="K145" s="241"/>
      <c r="L145" s="234"/>
      <c r="M145" s="235"/>
      <c r="N145" s="235"/>
    </row>
    <row r="146" spans="1:33" ht="22.5">
      <c r="A146" s="310" t="s">
        <v>2369</v>
      </c>
      <c r="B146" s="237" t="s">
        <v>985</v>
      </c>
      <c r="C146" s="367" t="s">
        <v>3340</v>
      </c>
      <c r="D146" s="368" t="s">
        <v>57</v>
      </c>
      <c r="E146" s="246">
        <v>78</v>
      </c>
      <c r="F146" s="614"/>
      <c r="G146" s="329"/>
      <c r="H146" s="561"/>
      <c r="I146" s="565"/>
      <c r="J146" s="566"/>
      <c r="K146" s="241"/>
      <c r="L146" s="234"/>
      <c r="M146" s="235"/>
      <c r="N146" s="235"/>
    </row>
    <row r="147" spans="1:33" ht="22.5">
      <c r="A147" s="310" t="s">
        <v>2370</v>
      </c>
      <c r="B147" s="237" t="s">
        <v>986</v>
      </c>
      <c r="C147" s="367" t="s">
        <v>3342</v>
      </c>
      <c r="D147" s="368" t="s">
        <v>57</v>
      </c>
      <c r="E147" s="246">
        <v>22</v>
      </c>
      <c r="F147" s="614"/>
      <c r="G147" s="329"/>
      <c r="H147" s="561"/>
      <c r="I147" s="565"/>
      <c r="J147" s="566"/>
      <c r="K147" s="241"/>
      <c r="L147" s="234"/>
      <c r="M147" s="235"/>
      <c r="N147" s="235"/>
    </row>
    <row r="148" spans="1:33" ht="22.5">
      <c r="A148" s="310" t="s">
        <v>2371</v>
      </c>
      <c r="B148" s="237" t="s">
        <v>987</v>
      </c>
      <c r="C148" s="367" t="s">
        <v>3338</v>
      </c>
      <c r="D148" s="368" t="s">
        <v>57</v>
      </c>
      <c r="E148" s="246">
        <v>5</v>
      </c>
      <c r="F148" s="614"/>
      <c r="G148" s="329"/>
      <c r="H148" s="561"/>
      <c r="I148" s="565"/>
      <c r="J148" s="566"/>
      <c r="K148" s="241"/>
      <c r="L148" s="234"/>
      <c r="M148" s="235"/>
      <c r="N148" s="235"/>
    </row>
    <row r="149" spans="1:33" ht="12.75">
      <c r="A149" s="310" t="s">
        <v>2372</v>
      </c>
      <c r="B149" s="237" t="s">
        <v>988</v>
      </c>
      <c r="C149" s="367" t="s">
        <v>1796</v>
      </c>
      <c r="D149" s="368" t="s">
        <v>57</v>
      </c>
      <c r="E149" s="246">
        <v>8</v>
      </c>
      <c r="F149" s="614"/>
      <c r="G149" s="329"/>
      <c r="H149" s="561"/>
      <c r="I149" s="565"/>
      <c r="J149" s="566"/>
      <c r="K149" s="241"/>
      <c r="L149" s="234"/>
      <c r="M149" s="235"/>
      <c r="N149" s="235"/>
    </row>
    <row r="150" spans="1:33" ht="22.5">
      <c r="A150" s="310" t="s">
        <v>2373</v>
      </c>
      <c r="B150" s="237" t="s">
        <v>989</v>
      </c>
      <c r="C150" s="367" t="s">
        <v>3332</v>
      </c>
      <c r="D150" s="368" t="s">
        <v>57</v>
      </c>
      <c r="E150" s="246">
        <v>20</v>
      </c>
      <c r="F150" s="614"/>
      <c r="G150" s="329"/>
      <c r="H150" s="561"/>
      <c r="I150" s="565"/>
      <c r="J150" s="566"/>
      <c r="K150" s="241"/>
      <c r="L150" s="234"/>
      <c r="M150" s="235"/>
      <c r="N150" s="235"/>
    </row>
    <row r="151" spans="1:33" ht="22.5">
      <c r="A151" s="310" t="s">
        <v>2374</v>
      </c>
      <c r="B151" s="237" t="s">
        <v>990</v>
      </c>
      <c r="C151" s="367" t="s">
        <v>3335</v>
      </c>
      <c r="D151" s="368" t="s">
        <v>57</v>
      </c>
      <c r="E151" s="246">
        <v>3</v>
      </c>
      <c r="F151" s="614"/>
      <c r="G151" s="329"/>
      <c r="H151" s="561"/>
      <c r="I151" s="565"/>
      <c r="J151" s="566"/>
      <c r="K151" s="241"/>
      <c r="L151" s="234"/>
      <c r="M151" s="235"/>
      <c r="N151" s="235"/>
    </row>
    <row r="152" spans="1:33" ht="22.5">
      <c r="A152" s="310" t="s">
        <v>2375</v>
      </c>
      <c r="B152" s="237" t="s">
        <v>991</v>
      </c>
      <c r="C152" s="367" t="s">
        <v>3330</v>
      </c>
      <c r="D152" s="368" t="s">
        <v>57</v>
      </c>
      <c r="E152" s="246">
        <v>6</v>
      </c>
      <c r="F152" s="614"/>
      <c r="G152" s="329"/>
      <c r="H152" s="561"/>
      <c r="I152" s="565"/>
      <c r="J152" s="566"/>
      <c r="K152" s="241"/>
      <c r="L152" s="234"/>
      <c r="M152" s="235"/>
      <c r="N152" s="235"/>
    </row>
    <row r="153" spans="1:33" ht="22.5">
      <c r="A153" s="310" t="s">
        <v>2376</v>
      </c>
      <c r="B153" s="237" t="s">
        <v>992</v>
      </c>
      <c r="C153" s="367" t="s">
        <v>3316</v>
      </c>
      <c r="D153" s="368" t="s">
        <v>57</v>
      </c>
      <c r="E153" s="246">
        <v>2</v>
      </c>
      <c r="F153" s="614"/>
      <c r="G153" s="329"/>
      <c r="H153" s="561"/>
      <c r="I153" s="565"/>
      <c r="J153" s="566"/>
      <c r="K153" s="241"/>
      <c r="L153" s="234"/>
      <c r="M153" s="235"/>
      <c r="N153" s="235"/>
    </row>
    <row r="154" spans="1:33" ht="22.5">
      <c r="A154" s="310" t="s">
        <v>2377</v>
      </c>
      <c r="B154" s="237" t="s">
        <v>993</v>
      </c>
      <c r="C154" s="367" t="s">
        <v>1838</v>
      </c>
      <c r="D154" s="368" t="s">
        <v>57</v>
      </c>
      <c r="E154" s="246">
        <v>39</v>
      </c>
      <c r="F154" s="614"/>
      <c r="G154" s="329"/>
      <c r="H154" s="561"/>
      <c r="I154" s="565"/>
      <c r="J154" s="566"/>
      <c r="K154" s="241"/>
      <c r="L154" s="234"/>
      <c r="M154" s="235"/>
      <c r="N154" s="235"/>
    </row>
    <row r="155" spans="1:33" ht="22.5">
      <c r="A155" s="310" t="s">
        <v>2378</v>
      </c>
      <c r="B155" s="237" t="s">
        <v>994</v>
      </c>
      <c r="C155" s="367" t="s">
        <v>3497</v>
      </c>
      <c r="D155" s="368" t="s">
        <v>57</v>
      </c>
      <c r="E155" s="246">
        <v>9</v>
      </c>
      <c r="F155" s="614"/>
      <c r="G155" s="329"/>
      <c r="H155" s="561"/>
      <c r="I155" s="565"/>
      <c r="J155" s="566"/>
      <c r="K155" s="241"/>
      <c r="L155" s="234"/>
      <c r="M155" s="235"/>
      <c r="N155" s="235"/>
    </row>
    <row r="156" spans="1:33" ht="22.5">
      <c r="A156" s="310" t="s">
        <v>2379</v>
      </c>
      <c r="B156" s="237" t="s">
        <v>995</v>
      </c>
      <c r="C156" s="367" t="s">
        <v>3531</v>
      </c>
      <c r="D156" s="368" t="s">
        <v>57</v>
      </c>
      <c r="E156" s="243">
        <v>85</v>
      </c>
      <c r="F156" s="614"/>
      <c r="G156" s="329"/>
      <c r="H156" s="561"/>
      <c r="I156" s="565"/>
      <c r="J156" s="566"/>
      <c r="K156" s="241"/>
      <c r="L156" s="234"/>
      <c r="M156" s="235"/>
      <c r="N156" s="236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</row>
    <row r="157" spans="1:33" ht="13.5" thickBot="1">
      <c r="A157" s="310" t="s">
        <v>2380</v>
      </c>
      <c r="B157" s="237" t="s">
        <v>996</v>
      </c>
      <c r="C157" s="367" t="s">
        <v>1787</v>
      </c>
      <c r="D157" s="368" t="s">
        <v>57</v>
      </c>
      <c r="E157" s="246">
        <v>1</v>
      </c>
      <c r="F157" s="614"/>
      <c r="G157" s="329"/>
      <c r="H157" s="561"/>
      <c r="I157" s="565"/>
      <c r="J157" s="566"/>
      <c r="K157" s="241"/>
      <c r="L157" s="234"/>
      <c r="M157" s="235"/>
      <c r="N157" s="235"/>
    </row>
    <row r="158" spans="1:33" ht="23.25" customHeight="1" thickBot="1">
      <c r="A158" s="311" t="s">
        <v>997</v>
      </c>
      <c r="B158" s="475" t="s">
        <v>998</v>
      </c>
      <c r="C158" s="476" t="s">
        <v>999</v>
      </c>
      <c r="D158" s="472"/>
      <c r="E158" s="473"/>
      <c r="F158" s="474"/>
      <c r="G158" s="474"/>
      <c r="H158" s="559"/>
      <c r="I158" s="569"/>
      <c r="J158" s="570"/>
      <c r="K158" s="245"/>
      <c r="L158" s="234"/>
      <c r="M158" s="235"/>
      <c r="N158" s="235"/>
    </row>
    <row r="159" spans="1:33" ht="23.25" customHeight="1">
      <c r="A159" s="310" t="s">
        <v>2381</v>
      </c>
      <c r="B159" s="469" t="s">
        <v>1000</v>
      </c>
      <c r="C159" s="470" t="s">
        <v>1923</v>
      </c>
      <c r="D159" s="369" t="s">
        <v>57</v>
      </c>
      <c r="E159" s="240">
        <v>162</v>
      </c>
      <c r="F159" s="616"/>
      <c r="G159" s="455"/>
      <c r="H159" s="560"/>
      <c r="I159" s="565"/>
      <c r="J159" s="566"/>
      <c r="K159" s="241"/>
      <c r="L159" s="234"/>
      <c r="M159" s="235"/>
      <c r="N159" s="235"/>
    </row>
    <row r="160" spans="1:33" ht="23.25" customHeight="1">
      <c r="A160" s="310" t="s">
        <v>2382</v>
      </c>
      <c r="B160" s="237" t="s">
        <v>1001</v>
      </c>
      <c r="C160" s="367" t="s">
        <v>1925</v>
      </c>
      <c r="D160" s="368" t="s">
        <v>57</v>
      </c>
      <c r="E160" s="243">
        <v>5</v>
      </c>
      <c r="F160" s="614"/>
      <c r="G160" s="329"/>
      <c r="H160" s="561"/>
      <c r="I160" s="565"/>
      <c r="J160" s="566"/>
      <c r="K160" s="241"/>
      <c r="L160" s="234"/>
      <c r="M160" s="235"/>
      <c r="N160" s="235"/>
    </row>
    <row r="161" spans="1:14" ht="23.25" customHeight="1">
      <c r="A161" s="310" t="s">
        <v>2383</v>
      </c>
      <c r="B161" s="237" t="s">
        <v>1002</v>
      </c>
      <c r="C161" s="367" t="s">
        <v>1927</v>
      </c>
      <c r="D161" s="368" t="s">
        <v>330</v>
      </c>
      <c r="E161" s="243">
        <v>515.35</v>
      </c>
      <c r="F161" s="614"/>
      <c r="G161" s="329"/>
      <c r="H161" s="561"/>
      <c r="I161" s="565"/>
      <c r="J161" s="566"/>
      <c r="K161" s="241"/>
      <c r="L161" s="234"/>
      <c r="M161" s="235"/>
      <c r="N161" s="235"/>
    </row>
    <row r="162" spans="1:14" ht="22.5">
      <c r="A162" s="310" t="s">
        <v>2384</v>
      </c>
      <c r="B162" s="237" t="s">
        <v>1003</v>
      </c>
      <c r="C162" s="367" t="s">
        <v>2110</v>
      </c>
      <c r="D162" s="368" t="s">
        <v>57</v>
      </c>
      <c r="E162" s="243">
        <v>1</v>
      </c>
      <c r="F162" s="614"/>
      <c r="G162" s="329"/>
      <c r="H162" s="561"/>
      <c r="I162" s="567"/>
      <c r="J162" s="568"/>
      <c r="K162" s="330"/>
      <c r="L162" s="234"/>
      <c r="M162" s="235"/>
      <c r="N162" s="235"/>
    </row>
    <row r="163" spans="1:14" ht="22.5">
      <c r="A163" s="310" t="s">
        <v>2385</v>
      </c>
      <c r="B163" s="237" t="s">
        <v>1004</v>
      </c>
      <c r="C163" s="367" t="s">
        <v>1783</v>
      </c>
      <c r="D163" s="368" t="s">
        <v>57</v>
      </c>
      <c r="E163" s="243">
        <v>5</v>
      </c>
      <c r="F163" s="614"/>
      <c r="G163" s="329"/>
      <c r="H163" s="561"/>
      <c r="I163" s="565"/>
      <c r="J163" s="566"/>
      <c r="K163" s="241"/>
      <c r="L163" s="234"/>
      <c r="M163" s="235"/>
      <c r="N163" s="235"/>
    </row>
    <row r="164" spans="1:14" ht="22.5">
      <c r="A164" s="310" t="s">
        <v>2386</v>
      </c>
      <c r="B164" s="237" t="s">
        <v>1005</v>
      </c>
      <c r="C164" s="367" t="s">
        <v>1790</v>
      </c>
      <c r="D164" s="368" t="s">
        <v>57</v>
      </c>
      <c r="E164" s="246">
        <v>2</v>
      </c>
      <c r="F164" s="614"/>
      <c r="G164" s="329"/>
      <c r="H164" s="561"/>
      <c r="I164" s="565"/>
      <c r="J164" s="566"/>
      <c r="K164" s="241"/>
      <c r="L164" s="234"/>
      <c r="M164" s="235"/>
      <c r="N164" s="235"/>
    </row>
    <row r="165" spans="1:14" ht="12.75">
      <c r="A165" s="310" t="s">
        <v>2387</v>
      </c>
      <c r="B165" s="237" t="s">
        <v>1006</v>
      </c>
      <c r="C165" s="367" t="s">
        <v>3345</v>
      </c>
      <c r="D165" s="368" t="s">
        <v>57</v>
      </c>
      <c r="E165" s="243">
        <v>1</v>
      </c>
      <c r="F165" s="614"/>
      <c r="G165" s="329"/>
      <c r="H165" s="561"/>
      <c r="I165" s="567"/>
      <c r="J165" s="568"/>
      <c r="K165" s="330"/>
      <c r="L165" s="234"/>
      <c r="M165" s="235"/>
      <c r="N165" s="235"/>
    </row>
    <row r="166" spans="1:14" ht="12.75">
      <c r="A166" s="310" t="s">
        <v>2388</v>
      </c>
      <c r="B166" s="237" t="s">
        <v>1007</v>
      </c>
      <c r="C166" s="367" t="s">
        <v>1968</v>
      </c>
      <c r="D166" s="368" t="s">
        <v>1831</v>
      </c>
      <c r="E166" s="243">
        <v>7</v>
      </c>
      <c r="F166" s="614"/>
      <c r="G166" s="329"/>
      <c r="H166" s="561"/>
      <c r="I166" s="565"/>
      <c r="J166" s="566"/>
      <c r="K166" s="241"/>
      <c r="L166" s="234"/>
      <c r="M166" s="235"/>
      <c r="N166" s="235"/>
    </row>
    <row r="167" spans="1:14" ht="12.75">
      <c r="A167" s="310" t="s">
        <v>2389</v>
      </c>
      <c r="B167" s="237" t="s">
        <v>1008</v>
      </c>
      <c r="C167" s="367" t="s">
        <v>1970</v>
      </c>
      <c r="D167" s="368" t="s">
        <v>1831</v>
      </c>
      <c r="E167" s="243">
        <v>4</v>
      </c>
      <c r="F167" s="614"/>
      <c r="G167" s="329"/>
      <c r="H167" s="561"/>
      <c r="I167" s="565"/>
      <c r="J167" s="566"/>
      <c r="K167" s="241"/>
      <c r="L167" s="234"/>
      <c r="M167" s="235"/>
      <c r="N167" s="235"/>
    </row>
    <row r="168" spans="1:14" ht="12.75">
      <c r="A168" s="310" t="s">
        <v>2390</v>
      </c>
      <c r="B168" s="237" t="s">
        <v>1009</v>
      </c>
      <c r="C168" s="367" t="s">
        <v>1972</v>
      </c>
      <c r="D168" s="368" t="s">
        <v>1831</v>
      </c>
      <c r="E168" s="243">
        <v>2</v>
      </c>
      <c r="F168" s="614"/>
      <c r="G168" s="329"/>
      <c r="H168" s="561"/>
      <c r="I168" s="565"/>
      <c r="J168" s="566"/>
      <c r="K168" s="241"/>
      <c r="L168" s="234"/>
      <c r="M168" s="235"/>
      <c r="N168" s="235"/>
    </row>
    <row r="169" spans="1:14" ht="12.75">
      <c r="A169" s="310" t="s">
        <v>2391</v>
      </c>
      <c r="B169" s="237" t="s">
        <v>1010</v>
      </c>
      <c r="C169" s="367" t="s">
        <v>1975</v>
      </c>
      <c r="D169" s="368" t="s">
        <v>1831</v>
      </c>
      <c r="E169" s="243">
        <v>1</v>
      </c>
      <c r="F169" s="614"/>
      <c r="G169" s="329"/>
      <c r="H169" s="561"/>
      <c r="I169" s="565"/>
      <c r="J169" s="566"/>
      <c r="K169" s="241"/>
      <c r="L169" s="234"/>
      <c r="M169" s="235"/>
      <c r="N169" s="235"/>
    </row>
    <row r="170" spans="1:14" ht="12.75">
      <c r="A170" s="310" t="s">
        <v>2392</v>
      </c>
      <c r="B170" s="237" t="s">
        <v>1011</v>
      </c>
      <c r="C170" s="367" t="s">
        <v>1978</v>
      </c>
      <c r="D170" s="368" t="s">
        <v>1831</v>
      </c>
      <c r="E170" s="243">
        <v>3</v>
      </c>
      <c r="F170" s="614"/>
      <c r="G170" s="329"/>
      <c r="H170" s="561"/>
      <c r="I170" s="565"/>
      <c r="J170" s="566"/>
      <c r="K170" s="241"/>
      <c r="L170" s="234"/>
      <c r="M170" s="235"/>
      <c r="N170" s="235"/>
    </row>
    <row r="171" spans="1:14" ht="12.75">
      <c r="A171" s="310" t="s">
        <v>2393</v>
      </c>
      <c r="B171" s="237" t="s">
        <v>1012</v>
      </c>
      <c r="C171" s="367" t="s">
        <v>3354</v>
      </c>
      <c r="D171" s="368" t="s">
        <v>57</v>
      </c>
      <c r="E171" s="243">
        <v>20</v>
      </c>
      <c r="F171" s="614"/>
      <c r="G171" s="329"/>
      <c r="H171" s="561"/>
      <c r="I171" s="565"/>
      <c r="J171" s="566"/>
      <c r="K171" s="241"/>
      <c r="L171" s="234"/>
      <c r="M171" s="235"/>
      <c r="N171" s="235"/>
    </row>
    <row r="172" spans="1:14" ht="12.75">
      <c r="A172" s="310" t="s">
        <v>2394</v>
      </c>
      <c r="B172" s="237" t="s">
        <v>1013</v>
      </c>
      <c r="C172" s="367" t="s">
        <v>3355</v>
      </c>
      <c r="D172" s="368" t="s">
        <v>57</v>
      </c>
      <c r="E172" s="243">
        <v>4</v>
      </c>
      <c r="F172" s="614"/>
      <c r="G172" s="329"/>
      <c r="H172" s="561"/>
      <c r="I172" s="565"/>
      <c r="J172" s="566"/>
      <c r="K172" s="241"/>
      <c r="L172" s="234"/>
      <c r="M172" s="235"/>
      <c r="N172" s="235"/>
    </row>
    <row r="173" spans="1:14" ht="12.75">
      <c r="A173" s="310" t="s">
        <v>2395</v>
      </c>
      <c r="B173" s="237" t="s">
        <v>1014</v>
      </c>
      <c r="C173" s="367" t="s">
        <v>3356</v>
      </c>
      <c r="D173" s="368" t="s">
        <v>57</v>
      </c>
      <c r="E173" s="243">
        <v>5</v>
      </c>
      <c r="F173" s="614"/>
      <c r="G173" s="329"/>
      <c r="H173" s="561"/>
      <c r="I173" s="565"/>
      <c r="J173" s="566"/>
      <c r="K173" s="241"/>
      <c r="L173" s="234"/>
      <c r="M173" s="235"/>
      <c r="N173" s="235"/>
    </row>
    <row r="174" spans="1:14" ht="12.75">
      <c r="A174" s="310" t="s">
        <v>2396</v>
      </c>
      <c r="B174" s="237" t="s">
        <v>1015</v>
      </c>
      <c r="C174" s="367" t="s">
        <v>3358</v>
      </c>
      <c r="D174" s="368" t="s">
        <v>57</v>
      </c>
      <c r="E174" s="243">
        <v>2</v>
      </c>
      <c r="F174" s="614"/>
      <c r="G174" s="329"/>
      <c r="H174" s="561"/>
      <c r="I174" s="565"/>
      <c r="J174" s="566"/>
      <c r="K174" s="241"/>
      <c r="L174" s="234"/>
      <c r="M174" s="235"/>
      <c r="N174" s="235"/>
    </row>
    <row r="175" spans="1:14" ht="12.75">
      <c r="A175" s="310" t="s">
        <v>2397</v>
      </c>
      <c r="B175" s="237" t="s">
        <v>1016</v>
      </c>
      <c r="C175" s="367" t="s">
        <v>3346</v>
      </c>
      <c r="D175" s="368" t="s">
        <v>57</v>
      </c>
      <c r="E175" s="243">
        <v>8</v>
      </c>
      <c r="F175" s="614"/>
      <c r="G175" s="329"/>
      <c r="H175" s="561"/>
      <c r="I175" s="565"/>
      <c r="J175" s="566"/>
      <c r="K175" s="241"/>
      <c r="L175" s="234"/>
      <c r="M175" s="235"/>
      <c r="N175" s="235"/>
    </row>
    <row r="176" spans="1:14" ht="12.75">
      <c r="A176" s="310" t="s">
        <v>2398</v>
      </c>
      <c r="B176" s="237" t="s">
        <v>1017</v>
      </c>
      <c r="C176" s="367" t="s">
        <v>3347</v>
      </c>
      <c r="D176" s="368" t="s">
        <v>57</v>
      </c>
      <c r="E176" s="243">
        <v>3</v>
      </c>
      <c r="F176" s="614"/>
      <c r="G176" s="329"/>
      <c r="H176" s="561"/>
      <c r="I176" s="565"/>
      <c r="J176" s="566"/>
      <c r="K176" s="241"/>
      <c r="L176" s="234"/>
      <c r="M176" s="235"/>
      <c r="N176" s="235"/>
    </row>
    <row r="177" spans="1:33" ht="12.75">
      <c r="A177" s="310" t="s">
        <v>2399</v>
      </c>
      <c r="B177" s="237" t="s">
        <v>1018</v>
      </c>
      <c r="C177" s="367" t="s">
        <v>3352</v>
      </c>
      <c r="D177" s="368" t="s">
        <v>57</v>
      </c>
      <c r="E177" s="243">
        <v>1</v>
      </c>
      <c r="F177" s="614"/>
      <c r="G177" s="329"/>
      <c r="H177" s="561"/>
      <c r="I177" s="565"/>
      <c r="J177" s="566"/>
      <c r="K177" s="241"/>
      <c r="L177" s="234"/>
      <c r="M177" s="235"/>
      <c r="N177" s="235"/>
    </row>
    <row r="178" spans="1:33" ht="12.75">
      <c r="A178" s="310" t="s">
        <v>2400</v>
      </c>
      <c r="B178" s="237" t="s">
        <v>1019</v>
      </c>
      <c r="C178" s="367" t="s">
        <v>3361</v>
      </c>
      <c r="D178" s="368" t="s">
        <v>57</v>
      </c>
      <c r="E178" s="246">
        <v>7</v>
      </c>
      <c r="F178" s="614"/>
      <c r="G178" s="329"/>
      <c r="H178" s="561"/>
      <c r="I178" s="565"/>
      <c r="J178" s="566"/>
      <c r="K178" s="241"/>
      <c r="L178" s="234"/>
      <c r="M178" s="235"/>
      <c r="N178" s="235"/>
    </row>
    <row r="179" spans="1:33" ht="12.75">
      <c r="A179" s="310" t="s">
        <v>2401</v>
      </c>
      <c r="B179" s="237" t="s">
        <v>1020</v>
      </c>
      <c r="C179" s="367" t="s">
        <v>3362</v>
      </c>
      <c r="D179" s="368" t="s">
        <v>57</v>
      </c>
      <c r="E179" s="246">
        <v>12</v>
      </c>
      <c r="F179" s="614"/>
      <c r="G179" s="329"/>
      <c r="H179" s="561"/>
      <c r="I179" s="565"/>
      <c r="J179" s="566"/>
      <c r="K179" s="241"/>
      <c r="L179" s="234"/>
      <c r="M179" s="235"/>
      <c r="N179" s="235"/>
    </row>
    <row r="180" spans="1:33" ht="12.75">
      <c r="A180" s="310" t="s">
        <v>2402</v>
      </c>
      <c r="B180" s="237" t="s">
        <v>1021</v>
      </c>
      <c r="C180" s="367" t="s">
        <v>3363</v>
      </c>
      <c r="D180" s="368" t="s">
        <v>57</v>
      </c>
      <c r="E180" s="246">
        <v>3</v>
      </c>
      <c r="F180" s="614"/>
      <c r="G180" s="329"/>
      <c r="H180" s="561"/>
      <c r="I180" s="565"/>
      <c r="J180" s="566"/>
      <c r="K180" s="241"/>
      <c r="L180" s="234"/>
      <c r="M180" s="235"/>
      <c r="N180" s="235"/>
    </row>
    <row r="181" spans="1:33" ht="12.75">
      <c r="A181" s="310" t="s">
        <v>2403</v>
      </c>
      <c r="B181" s="237" t="s">
        <v>1022</v>
      </c>
      <c r="C181" s="367" t="s">
        <v>3364</v>
      </c>
      <c r="D181" s="368" t="s">
        <v>57</v>
      </c>
      <c r="E181" s="246">
        <v>4</v>
      </c>
      <c r="F181" s="614"/>
      <c r="G181" s="329"/>
      <c r="H181" s="561"/>
      <c r="I181" s="565"/>
      <c r="J181" s="566"/>
      <c r="K181" s="241"/>
      <c r="L181" s="234"/>
      <c r="M181" s="235"/>
      <c r="N181" s="235"/>
    </row>
    <row r="182" spans="1:33" ht="12.75">
      <c r="A182" s="310" t="s">
        <v>2404</v>
      </c>
      <c r="B182" s="237" t="s">
        <v>1023</v>
      </c>
      <c r="C182" s="367" t="s">
        <v>3366</v>
      </c>
      <c r="D182" s="368" t="s">
        <v>57</v>
      </c>
      <c r="E182" s="246">
        <v>1</v>
      </c>
      <c r="F182" s="614"/>
      <c r="G182" s="329"/>
      <c r="H182" s="561"/>
      <c r="I182" s="565"/>
      <c r="J182" s="566"/>
      <c r="K182" s="241"/>
      <c r="L182" s="234"/>
      <c r="M182" s="235"/>
      <c r="N182" s="235"/>
    </row>
    <row r="183" spans="1:33" ht="12.75">
      <c r="A183" s="310" t="s">
        <v>2405</v>
      </c>
      <c r="B183" s="237" t="s">
        <v>1024</v>
      </c>
      <c r="C183" s="367" t="s">
        <v>1793</v>
      </c>
      <c r="D183" s="368" t="s">
        <v>57</v>
      </c>
      <c r="E183" s="243">
        <v>2</v>
      </c>
      <c r="F183" s="614"/>
      <c r="G183" s="329"/>
      <c r="H183" s="561"/>
      <c r="I183" s="565"/>
      <c r="J183" s="566"/>
      <c r="K183" s="241"/>
      <c r="L183" s="234"/>
      <c r="M183" s="235"/>
      <c r="N183" s="236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</row>
    <row r="184" spans="1:33" ht="22.5">
      <c r="A184" s="310" t="s">
        <v>2406</v>
      </c>
      <c r="B184" s="237" t="s">
        <v>1025</v>
      </c>
      <c r="C184" s="367" t="s">
        <v>3359</v>
      </c>
      <c r="D184" s="368" t="s">
        <v>57</v>
      </c>
      <c r="E184" s="246">
        <v>2</v>
      </c>
      <c r="F184" s="614"/>
      <c r="G184" s="329"/>
      <c r="H184" s="561"/>
      <c r="I184" s="565"/>
      <c r="J184" s="566"/>
      <c r="K184" s="241"/>
      <c r="L184" s="234"/>
      <c r="M184" s="235"/>
      <c r="N184" s="235"/>
    </row>
    <row r="185" spans="1:33" ht="22.5">
      <c r="A185" s="310" t="s">
        <v>2407</v>
      </c>
      <c r="B185" s="237" t="s">
        <v>1026</v>
      </c>
      <c r="C185" s="367" t="s">
        <v>3324</v>
      </c>
      <c r="D185" s="368" t="s">
        <v>62</v>
      </c>
      <c r="E185" s="246">
        <v>3066.42</v>
      </c>
      <c r="F185" s="614"/>
      <c r="G185" s="329"/>
      <c r="H185" s="561"/>
      <c r="I185" s="565"/>
      <c r="J185" s="566"/>
      <c r="K185" s="241"/>
      <c r="L185" s="234"/>
      <c r="M185" s="235"/>
      <c r="N185" s="235"/>
    </row>
    <row r="186" spans="1:33" ht="22.5">
      <c r="A186" s="310" t="s">
        <v>2408</v>
      </c>
      <c r="B186" s="237" t="s">
        <v>1027</v>
      </c>
      <c r="C186" s="367" t="s">
        <v>3326</v>
      </c>
      <c r="D186" s="368" t="s">
        <v>62</v>
      </c>
      <c r="E186" s="246">
        <v>226.3</v>
      </c>
      <c r="F186" s="614"/>
      <c r="G186" s="329"/>
      <c r="H186" s="561"/>
      <c r="I186" s="565"/>
      <c r="J186" s="566"/>
      <c r="K186" s="241"/>
      <c r="L186" s="234"/>
      <c r="M186" s="235"/>
      <c r="N186" s="235"/>
    </row>
    <row r="187" spans="1:33" ht="22.5">
      <c r="A187" s="310" t="s">
        <v>2409</v>
      </c>
      <c r="B187" s="237" t="s">
        <v>1028</v>
      </c>
      <c r="C187" s="367" t="s">
        <v>3327</v>
      </c>
      <c r="D187" s="368" t="s">
        <v>62</v>
      </c>
      <c r="E187" s="246">
        <v>35.01</v>
      </c>
      <c r="F187" s="614"/>
      <c r="G187" s="329"/>
      <c r="H187" s="561"/>
      <c r="I187" s="565"/>
      <c r="J187" s="566"/>
      <c r="K187" s="241"/>
      <c r="L187" s="234"/>
      <c r="M187" s="235"/>
      <c r="N187" s="235"/>
    </row>
    <row r="188" spans="1:33" ht="22.5">
      <c r="A188" s="310" t="s">
        <v>2410</v>
      </c>
      <c r="B188" s="237" t="s">
        <v>1029</v>
      </c>
      <c r="C188" s="367" t="s">
        <v>3320</v>
      </c>
      <c r="D188" s="368" t="s">
        <v>62</v>
      </c>
      <c r="E188" s="246">
        <v>47.099999999999994</v>
      </c>
      <c r="F188" s="614"/>
      <c r="G188" s="329"/>
      <c r="H188" s="561"/>
      <c r="I188" s="565"/>
      <c r="J188" s="566"/>
      <c r="K188" s="241"/>
      <c r="L188" s="234"/>
      <c r="M188" s="235"/>
      <c r="N188" s="235"/>
    </row>
    <row r="189" spans="1:33" ht="22.5">
      <c r="A189" s="310" t="s">
        <v>2411</v>
      </c>
      <c r="B189" s="237" t="s">
        <v>1030</v>
      </c>
      <c r="C189" s="367" t="s">
        <v>3319</v>
      </c>
      <c r="D189" s="368" t="s">
        <v>62</v>
      </c>
      <c r="E189" s="246">
        <v>190.35</v>
      </c>
      <c r="F189" s="614"/>
      <c r="G189" s="329"/>
      <c r="H189" s="561"/>
      <c r="I189" s="565"/>
      <c r="J189" s="566"/>
      <c r="K189" s="241"/>
      <c r="L189" s="234"/>
      <c r="M189" s="235"/>
      <c r="N189" s="235"/>
    </row>
    <row r="190" spans="1:33" ht="22.5">
      <c r="A190" s="310" t="s">
        <v>2412</v>
      </c>
      <c r="B190" s="237" t="s">
        <v>1031</v>
      </c>
      <c r="C190" s="367" t="s">
        <v>3322</v>
      </c>
      <c r="D190" s="368" t="s">
        <v>62</v>
      </c>
      <c r="E190" s="246">
        <v>9.61</v>
      </c>
      <c r="F190" s="614"/>
      <c r="G190" s="329"/>
      <c r="H190" s="561"/>
      <c r="I190" s="565"/>
      <c r="J190" s="566"/>
      <c r="K190" s="241"/>
      <c r="L190" s="234"/>
      <c r="M190" s="235"/>
      <c r="N190" s="235"/>
    </row>
    <row r="191" spans="1:33" ht="22.5">
      <c r="A191" s="310" t="s">
        <v>2413</v>
      </c>
      <c r="B191" s="237" t="s">
        <v>1032</v>
      </c>
      <c r="C191" s="367" t="s">
        <v>3321</v>
      </c>
      <c r="D191" s="368" t="s">
        <v>62</v>
      </c>
      <c r="E191" s="246">
        <v>137.91</v>
      </c>
      <c r="F191" s="614"/>
      <c r="G191" s="329"/>
      <c r="H191" s="561"/>
      <c r="I191" s="565"/>
      <c r="J191" s="566"/>
      <c r="K191" s="241"/>
      <c r="L191" s="234"/>
      <c r="M191" s="235"/>
      <c r="N191" s="235"/>
    </row>
    <row r="192" spans="1:33" ht="22.5">
      <c r="A192" s="310" t="s">
        <v>2414</v>
      </c>
      <c r="B192" s="237" t="s">
        <v>1033</v>
      </c>
      <c r="C192" s="367" t="s">
        <v>3368</v>
      </c>
      <c r="D192" s="368" t="s">
        <v>62</v>
      </c>
      <c r="E192" s="246">
        <v>118.68</v>
      </c>
      <c r="F192" s="614"/>
      <c r="G192" s="329"/>
      <c r="H192" s="561"/>
      <c r="I192" s="565"/>
      <c r="J192" s="566"/>
      <c r="K192" s="241"/>
      <c r="L192" s="234"/>
      <c r="M192" s="235"/>
      <c r="N192" s="235"/>
    </row>
    <row r="193" spans="1:33" ht="22.5">
      <c r="A193" s="310" t="s">
        <v>2415</v>
      </c>
      <c r="B193" s="237" t="s">
        <v>1034</v>
      </c>
      <c r="C193" s="367" t="s">
        <v>3489</v>
      </c>
      <c r="D193" s="368" t="s">
        <v>62</v>
      </c>
      <c r="E193" s="246">
        <v>640.87</v>
      </c>
      <c r="F193" s="614"/>
      <c r="G193" s="329"/>
      <c r="H193" s="561"/>
      <c r="I193" s="565"/>
      <c r="J193" s="566"/>
      <c r="K193" s="241"/>
      <c r="L193" s="234"/>
      <c r="M193" s="235"/>
      <c r="N193" s="235"/>
    </row>
    <row r="194" spans="1:33" ht="22.5">
      <c r="A194" s="310" t="s">
        <v>2416</v>
      </c>
      <c r="B194" s="237" t="s">
        <v>1035</v>
      </c>
      <c r="C194" s="367" t="s">
        <v>3344</v>
      </c>
      <c r="D194" s="368" t="s">
        <v>57</v>
      </c>
      <c r="E194" s="246">
        <v>130</v>
      </c>
      <c r="F194" s="614"/>
      <c r="G194" s="329"/>
      <c r="H194" s="561"/>
      <c r="I194" s="565"/>
      <c r="J194" s="566"/>
      <c r="K194" s="241"/>
      <c r="L194" s="234"/>
      <c r="M194" s="235"/>
      <c r="N194" s="235"/>
    </row>
    <row r="195" spans="1:33" ht="22.5">
      <c r="A195" s="310" t="s">
        <v>2417</v>
      </c>
      <c r="B195" s="237" t="s">
        <v>1036</v>
      </c>
      <c r="C195" s="367" t="s">
        <v>1785</v>
      </c>
      <c r="D195" s="368" t="s">
        <v>57</v>
      </c>
      <c r="E195" s="246">
        <v>162</v>
      </c>
      <c r="F195" s="614"/>
      <c r="G195" s="329"/>
      <c r="H195" s="561"/>
      <c r="I195" s="565"/>
      <c r="J195" s="566"/>
      <c r="K195" s="241"/>
      <c r="L195" s="234"/>
      <c r="M195" s="235"/>
      <c r="N195" s="235"/>
    </row>
    <row r="196" spans="1:33" ht="22.5">
      <c r="A196" s="310" t="s">
        <v>2418</v>
      </c>
      <c r="B196" s="237" t="s">
        <v>1037</v>
      </c>
      <c r="C196" s="367" t="s">
        <v>2086</v>
      </c>
      <c r="D196" s="368" t="s">
        <v>57</v>
      </c>
      <c r="E196" s="246">
        <v>37</v>
      </c>
      <c r="F196" s="614"/>
      <c r="G196" s="329"/>
      <c r="H196" s="561"/>
      <c r="I196" s="565"/>
      <c r="J196" s="566"/>
      <c r="K196" s="241"/>
      <c r="L196" s="234"/>
      <c r="M196" s="235"/>
      <c r="N196" s="235"/>
    </row>
    <row r="197" spans="1:33" ht="22.5">
      <c r="A197" s="310" t="s">
        <v>2419</v>
      </c>
      <c r="B197" s="237" t="s">
        <v>1038</v>
      </c>
      <c r="C197" s="367" t="s">
        <v>2092</v>
      </c>
      <c r="D197" s="368" t="s">
        <v>57</v>
      </c>
      <c r="E197" s="246">
        <v>71</v>
      </c>
      <c r="F197" s="614"/>
      <c r="G197" s="329"/>
      <c r="H197" s="561"/>
      <c r="I197" s="565"/>
      <c r="J197" s="566"/>
      <c r="K197" s="241"/>
      <c r="L197" s="234"/>
      <c r="M197" s="235"/>
      <c r="N197" s="235"/>
    </row>
    <row r="198" spans="1:33" ht="22.5">
      <c r="A198" s="310" t="s">
        <v>2420</v>
      </c>
      <c r="B198" s="237" t="s">
        <v>1039</v>
      </c>
      <c r="C198" s="367" t="s">
        <v>2094</v>
      </c>
      <c r="D198" s="368" t="s">
        <v>57</v>
      </c>
      <c r="E198" s="246">
        <v>5</v>
      </c>
      <c r="F198" s="614"/>
      <c r="G198" s="329"/>
      <c r="H198" s="561"/>
      <c r="I198" s="565"/>
      <c r="J198" s="566"/>
      <c r="K198" s="241"/>
      <c r="L198" s="234"/>
      <c r="M198" s="235"/>
      <c r="N198" s="235"/>
    </row>
    <row r="199" spans="1:33" ht="12.75">
      <c r="A199" s="310" t="s">
        <v>2421</v>
      </c>
      <c r="B199" s="237" t="s">
        <v>1040</v>
      </c>
      <c r="C199" s="367" t="s">
        <v>1796</v>
      </c>
      <c r="D199" s="368" t="s">
        <v>57</v>
      </c>
      <c r="E199" s="246">
        <v>19</v>
      </c>
      <c r="F199" s="614"/>
      <c r="G199" s="329"/>
      <c r="H199" s="561"/>
      <c r="I199" s="567"/>
      <c r="J199" s="568"/>
      <c r="K199" s="330"/>
      <c r="L199" s="234"/>
      <c r="M199" s="235"/>
      <c r="N199" s="235"/>
    </row>
    <row r="200" spans="1:33" ht="22.5">
      <c r="A200" s="310" t="s">
        <v>2422</v>
      </c>
      <c r="B200" s="237" t="s">
        <v>1041</v>
      </c>
      <c r="C200" s="367" t="s">
        <v>2096</v>
      </c>
      <c r="D200" s="368" t="s">
        <v>57</v>
      </c>
      <c r="E200" s="246">
        <v>23</v>
      </c>
      <c r="F200" s="614"/>
      <c r="G200" s="329"/>
      <c r="H200" s="561"/>
      <c r="I200" s="565"/>
      <c r="J200" s="566"/>
      <c r="K200" s="241"/>
      <c r="L200" s="234"/>
      <c r="M200" s="235"/>
      <c r="N200" s="235"/>
    </row>
    <row r="201" spans="1:33" ht="22.5">
      <c r="A201" s="310" t="s">
        <v>2423</v>
      </c>
      <c r="B201" s="237" t="s">
        <v>1042</v>
      </c>
      <c r="C201" s="367" t="s">
        <v>2099</v>
      </c>
      <c r="D201" s="368" t="s">
        <v>57</v>
      </c>
      <c r="E201" s="246">
        <v>2</v>
      </c>
      <c r="F201" s="614"/>
      <c r="G201" s="329"/>
      <c r="H201" s="561"/>
      <c r="I201" s="565"/>
      <c r="J201" s="566"/>
      <c r="K201" s="241"/>
      <c r="L201" s="234"/>
      <c r="M201" s="235"/>
      <c r="N201" s="235"/>
    </row>
    <row r="202" spans="1:33" ht="22.5">
      <c r="A202" s="310" t="s">
        <v>2424</v>
      </c>
      <c r="B202" s="237" t="s">
        <v>1043</v>
      </c>
      <c r="C202" s="367" t="s">
        <v>2100</v>
      </c>
      <c r="D202" s="368" t="s">
        <v>57</v>
      </c>
      <c r="E202" s="246">
        <v>1</v>
      </c>
      <c r="F202" s="614"/>
      <c r="G202" s="329"/>
      <c r="H202" s="561"/>
      <c r="I202" s="565"/>
      <c r="J202" s="566"/>
      <c r="K202" s="241"/>
      <c r="L202" s="234"/>
      <c r="M202" s="235"/>
      <c r="N202" s="235"/>
    </row>
    <row r="203" spans="1:33" ht="22.5">
      <c r="A203" s="310" t="s">
        <v>2425</v>
      </c>
      <c r="B203" s="237" t="s">
        <v>1044</v>
      </c>
      <c r="C203" s="367" t="s">
        <v>2136</v>
      </c>
      <c r="D203" s="368" t="s">
        <v>57</v>
      </c>
      <c r="E203" s="246">
        <v>4</v>
      </c>
      <c r="F203" s="614"/>
      <c r="G203" s="329"/>
      <c r="H203" s="561"/>
      <c r="I203" s="565"/>
      <c r="J203" s="566"/>
      <c r="K203" s="241"/>
      <c r="L203" s="234"/>
      <c r="M203" s="235"/>
      <c r="N203" s="235"/>
    </row>
    <row r="204" spans="1:33" ht="22.5">
      <c r="A204" s="310" t="s">
        <v>2426</v>
      </c>
      <c r="B204" s="237" t="s">
        <v>1045</v>
      </c>
      <c r="C204" s="367" t="s">
        <v>3316</v>
      </c>
      <c r="D204" s="368" t="s">
        <v>57</v>
      </c>
      <c r="E204" s="246">
        <v>3</v>
      </c>
      <c r="F204" s="614"/>
      <c r="G204" s="329"/>
      <c r="H204" s="561"/>
      <c r="I204" s="565"/>
      <c r="J204" s="566"/>
      <c r="K204" s="241"/>
      <c r="L204" s="234"/>
      <c r="M204" s="235"/>
      <c r="N204" s="235"/>
    </row>
    <row r="205" spans="1:33" ht="22.5">
      <c r="A205" s="310" t="s">
        <v>2427</v>
      </c>
      <c r="B205" s="237" t="s">
        <v>1047</v>
      </c>
      <c r="C205" s="367" t="s">
        <v>1811</v>
      </c>
      <c r="D205" s="368" t="s">
        <v>57</v>
      </c>
      <c r="E205" s="246">
        <v>1</v>
      </c>
      <c r="F205" s="614"/>
      <c r="G205" s="329"/>
      <c r="H205" s="561"/>
      <c r="I205" s="565"/>
      <c r="J205" s="566"/>
      <c r="K205" s="241"/>
      <c r="L205" s="234"/>
      <c r="M205" s="235"/>
      <c r="N205" s="235"/>
    </row>
    <row r="206" spans="1:33" ht="22.5">
      <c r="A206" s="310" t="s">
        <v>2428</v>
      </c>
      <c r="B206" s="237" t="s">
        <v>1048</v>
      </c>
      <c r="C206" s="367" t="s">
        <v>1903</v>
      </c>
      <c r="D206" s="368" t="s">
        <v>57</v>
      </c>
      <c r="E206" s="246">
        <v>1</v>
      </c>
      <c r="F206" s="614"/>
      <c r="G206" s="329"/>
      <c r="H206" s="561"/>
      <c r="I206" s="565"/>
      <c r="J206" s="566"/>
      <c r="K206" s="241"/>
      <c r="L206" s="234"/>
      <c r="M206" s="235"/>
      <c r="N206" s="235"/>
    </row>
    <row r="207" spans="1:33" ht="22.5">
      <c r="A207" s="310" t="s">
        <v>2429</v>
      </c>
      <c r="B207" s="237" t="s">
        <v>1049</v>
      </c>
      <c r="C207" s="367" t="s">
        <v>1838</v>
      </c>
      <c r="D207" s="368" t="s">
        <v>57</v>
      </c>
      <c r="E207" s="246">
        <v>60</v>
      </c>
      <c r="F207" s="614"/>
      <c r="G207" s="329"/>
      <c r="H207" s="561"/>
      <c r="I207" s="565"/>
      <c r="J207" s="566"/>
      <c r="K207" s="241"/>
      <c r="L207" s="234"/>
      <c r="M207" s="235"/>
      <c r="N207" s="235"/>
    </row>
    <row r="208" spans="1:33" ht="22.5">
      <c r="A208" s="310" t="s">
        <v>2430</v>
      </c>
      <c r="B208" s="237" t="s">
        <v>1050</v>
      </c>
      <c r="C208" s="367" t="s">
        <v>3497</v>
      </c>
      <c r="D208" s="368" t="s">
        <v>57</v>
      </c>
      <c r="E208" s="243">
        <v>8</v>
      </c>
      <c r="F208" s="614"/>
      <c r="G208" s="329"/>
      <c r="H208" s="561"/>
      <c r="I208" s="565"/>
      <c r="J208" s="566"/>
      <c r="K208" s="241"/>
      <c r="L208" s="234"/>
      <c r="M208" s="235"/>
      <c r="N208" s="236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  <c r="AB208" s="235"/>
      <c r="AC208" s="235"/>
      <c r="AD208" s="235"/>
      <c r="AE208" s="235"/>
      <c r="AF208" s="235"/>
      <c r="AG208" s="235"/>
    </row>
    <row r="209" spans="1:14" ht="22.5">
      <c r="A209" s="310" t="s">
        <v>2431</v>
      </c>
      <c r="B209" s="237" t="s">
        <v>1051</v>
      </c>
      <c r="C209" s="367" t="s">
        <v>3531</v>
      </c>
      <c r="D209" s="368" t="s">
        <v>57</v>
      </c>
      <c r="E209" s="246">
        <v>70</v>
      </c>
      <c r="F209" s="614"/>
      <c r="G209" s="329"/>
      <c r="H209" s="561"/>
      <c r="I209" s="565"/>
      <c r="J209" s="566"/>
      <c r="K209" s="241"/>
      <c r="L209" s="234"/>
      <c r="M209" s="235"/>
      <c r="N209" s="235"/>
    </row>
    <row r="210" spans="1:14" ht="23.25" thickBot="1">
      <c r="A210" s="310" t="s">
        <v>2432</v>
      </c>
      <c r="B210" s="237" t="s">
        <v>2118</v>
      </c>
      <c r="C210" s="367" t="s">
        <v>3495</v>
      </c>
      <c r="D210" s="368" t="s">
        <v>62</v>
      </c>
      <c r="E210" s="246">
        <v>123.6</v>
      </c>
      <c r="F210" s="614"/>
      <c r="G210" s="329"/>
      <c r="H210" s="561"/>
      <c r="I210" s="565"/>
      <c r="J210" s="566"/>
      <c r="K210" s="241"/>
      <c r="L210" s="234"/>
      <c r="M210" s="235"/>
      <c r="N210" s="235"/>
    </row>
    <row r="211" spans="1:14" ht="23.25" customHeight="1" thickBot="1">
      <c r="A211" s="311" t="s">
        <v>1052</v>
      </c>
      <c r="B211" s="475" t="s">
        <v>1053</v>
      </c>
      <c r="C211" s="476" t="s">
        <v>1054</v>
      </c>
      <c r="D211" s="472"/>
      <c r="E211" s="473"/>
      <c r="F211" s="474"/>
      <c r="G211" s="474"/>
      <c r="H211" s="559"/>
      <c r="I211" s="569"/>
      <c r="J211" s="570"/>
      <c r="K211" s="245"/>
      <c r="L211" s="234"/>
      <c r="M211" s="235"/>
      <c r="N211" s="235"/>
    </row>
    <row r="212" spans="1:14" ht="23.25" customHeight="1">
      <c r="A212" s="310" t="s">
        <v>2433</v>
      </c>
      <c r="B212" s="469" t="s">
        <v>1055</v>
      </c>
      <c r="C212" s="470" t="s">
        <v>1923</v>
      </c>
      <c r="D212" s="369" t="s">
        <v>57</v>
      </c>
      <c r="E212" s="240">
        <v>55</v>
      </c>
      <c r="F212" s="616"/>
      <c r="G212" s="455"/>
      <c r="H212" s="560"/>
      <c r="I212" s="565"/>
      <c r="J212" s="566"/>
      <c r="K212" s="241"/>
      <c r="L212" s="234"/>
      <c r="M212" s="235"/>
      <c r="N212" s="235"/>
    </row>
    <row r="213" spans="1:14" ht="23.25" customHeight="1">
      <c r="A213" s="310" t="s">
        <v>2434</v>
      </c>
      <c r="B213" s="237" t="s">
        <v>1056</v>
      </c>
      <c r="C213" s="367" t="s">
        <v>1925</v>
      </c>
      <c r="D213" s="368" t="s">
        <v>57</v>
      </c>
      <c r="E213" s="243">
        <v>4</v>
      </c>
      <c r="F213" s="614"/>
      <c r="G213" s="329"/>
      <c r="H213" s="561"/>
      <c r="I213" s="565"/>
      <c r="J213" s="566"/>
      <c r="K213" s="241"/>
      <c r="L213" s="234"/>
      <c r="M213" s="235"/>
      <c r="N213" s="235"/>
    </row>
    <row r="214" spans="1:14" ht="23.25" customHeight="1">
      <c r="A214" s="310" t="s">
        <v>2435</v>
      </c>
      <c r="B214" s="237" t="s">
        <v>1057</v>
      </c>
      <c r="C214" s="367" t="s">
        <v>1927</v>
      </c>
      <c r="D214" s="368" t="s">
        <v>330</v>
      </c>
      <c r="E214" s="243">
        <v>171.25</v>
      </c>
      <c r="F214" s="614"/>
      <c r="G214" s="329"/>
      <c r="H214" s="561"/>
      <c r="I214" s="565"/>
      <c r="J214" s="566"/>
      <c r="K214" s="241"/>
      <c r="L214" s="234"/>
      <c r="M214" s="235"/>
      <c r="N214" s="235"/>
    </row>
    <row r="215" spans="1:14" ht="22.5">
      <c r="A215" s="310" t="s">
        <v>2436</v>
      </c>
      <c r="B215" s="237" t="s">
        <v>1058</v>
      </c>
      <c r="C215" s="367" t="s">
        <v>1783</v>
      </c>
      <c r="D215" s="368" t="s">
        <v>57</v>
      </c>
      <c r="E215" s="243">
        <v>2</v>
      </c>
      <c r="F215" s="614"/>
      <c r="G215" s="329"/>
      <c r="H215" s="561"/>
      <c r="I215" s="565"/>
      <c r="J215" s="566"/>
      <c r="K215" s="241"/>
      <c r="L215" s="234"/>
      <c r="M215" s="235"/>
      <c r="N215" s="235"/>
    </row>
    <row r="216" spans="1:14" ht="22.5">
      <c r="A216" s="310" t="s">
        <v>2437</v>
      </c>
      <c r="B216" s="237" t="s">
        <v>1059</v>
      </c>
      <c r="C216" s="367" t="s">
        <v>1790</v>
      </c>
      <c r="D216" s="368" t="s">
        <v>57</v>
      </c>
      <c r="E216" s="246">
        <v>1</v>
      </c>
      <c r="F216" s="614"/>
      <c r="G216" s="329"/>
      <c r="H216" s="561"/>
      <c r="I216" s="565"/>
      <c r="J216" s="566"/>
      <c r="K216" s="241"/>
      <c r="L216" s="234"/>
      <c r="M216" s="235"/>
      <c r="N216" s="235"/>
    </row>
    <row r="217" spans="1:14" ht="12.75">
      <c r="A217" s="310" t="s">
        <v>2438</v>
      </c>
      <c r="B217" s="237" t="s">
        <v>1060</v>
      </c>
      <c r="C217" s="367" t="s">
        <v>3353</v>
      </c>
      <c r="D217" s="368" t="s">
        <v>57</v>
      </c>
      <c r="E217" s="246">
        <v>1</v>
      </c>
      <c r="F217" s="614"/>
      <c r="G217" s="329"/>
      <c r="H217" s="561"/>
      <c r="I217" s="567"/>
      <c r="J217" s="568"/>
      <c r="K217" s="330"/>
      <c r="L217" s="234"/>
      <c r="M217" s="235"/>
      <c r="N217" s="235"/>
    </row>
    <row r="218" spans="1:14" ht="12.75">
      <c r="A218" s="310" t="s">
        <v>2439</v>
      </c>
      <c r="B218" s="237" t="s">
        <v>1061</v>
      </c>
      <c r="C218" s="367" t="s">
        <v>1968</v>
      </c>
      <c r="D218" s="368" t="s">
        <v>1831</v>
      </c>
      <c r="E218" s="246">
        <v>1</v>
      </c>
      <c r="F218" s="614"/>
      <c r="G218" s="329"/>
      <c r="H218" s="561"/>
      <c r="I218" s="565"/>
      <c r="J218" s="566"/>
      <c r="K218" s="241"/>
      <c r="L218" s="234"/>
      <c r="M218" s="235"/>
      <c r="N218" s="235"/>
    </row>
    <row r="219" spans="1:14" ht="12.75">
      <c r="A219" s="310" t="s">
        <v>2440</v>
      </c>
      <c r="B219" s="237" t="s">
        <v>1062</v>
      </c>
      <c r="C219" s="367" t="s">
        <v>1970</v>
      </c>
      <c r="D219" s="368" t="s">
        <v>1831</v>
      </c>
      <c r="E219" s="246">
        <v>2</v>
      </c>
      <c r="F219" s="614"/>
      <c r="G219" s="329"/>
      <c r="H219" s="561"/>
      <c r="I219" s="565"/>
      <c r="J219" s="566"/>
      <c r="K219" s="241"/>
      <c r="L219" s="234"/>
      <c r="M219" s="235"/>
      <c r="N219" s="235"/>
    </row>
    <row r="220" spans="1:14" ht="12.75">
      <c r="A220" s="310" t="s">
        <v>2441</v>
      </c>
      <c r="B220" s="237" t="s">
        <v>1063</v>
      </c>
      <c r="C220" s="367" t="s">
        <v>1972</v>
      </c>
      <c r="D220" s="368" t="s">
        <v>1831</v>
      </c>
      <c r="E220" s="246">
        <v>2</v>
      </c>
      <c r="F220" s="614"/>
      <c r="G220" s="329"/>
      <c r="H220" s="561"/>
      <c r="I220" s="565"/>
      <c r="J220" s="566"/>
      <c r="K220" s="241"/>
      <c r="L220" s="234"/>
      <c r="M220" s="235"/>
      <c r="N220" s="235"/>
    </row>
    <row r="221" spans="1:14" ht="12.75">
      <c r="A221" s="310" t="s">
        <v>2442</v>
      </c>
      <c r="B221" s="237" t="s">
        <v>1064</v>
      </c>
      <c r="C221" s="367" t="s">
        <v>1973</v>
      </c>
      <c r="D221" s="368" t="s">
        <v>1831</v>
      </c>
      <c r="E221" s="246">
        <v>2</v>
      </c>
      <c r="F221" s="614"/>
      <c r="G221" s="329"/>
      <c r="H221" s="561"/>
      <c r="I221" s="565"/>
      <c r="J221" s="566"/>
      <c r="K221" s="241"/>
      <c r="L221" s="234"/>
      <c r="M221" s="235"/>
      <c r="N221" s="235"/>
    </row>
    <row r="222" spans="1:14" ht="12.75">
      <c r="A222" s="310" t="s">
        <v>2443</v>
      </c>
      <c r="B222" s="237" t="s">
        <v>1065</v>
      </c>
      <c r="C222" s="367" t="s">
        <v>1978</v>
      </c>
      <c r="D222" s="368" t="s">
        <v>1831</v>
      </c>
      <c r="E222" s="246">
        <v>3</v>
      </c>
      <c r="F222" s="614"/>
      <c r="G222" s="329"/>
      <c r="H222" s="561"/>
      <c r="I222" s="565"/>
      <c r="J222" s="566"/>
      <c r="K222" s="241"/>
      <c r="L222" s="234"/>
      <c r="M222" s="235"/>
      <c r="N222" s="235"/>
    </row>
    <row r="223" spans="1:14" ht="12.75">
      <c r="A223" s="310" t="s">
        <v>2444</v>
      </c>
      <c r="B223" s="237" t="s">
        <v>1066</v>
      </c>
      <c r="C223" s="367" t="s">
        <v>3354</v>
      </c>
      <c r="D223" s="368" t="s">
        <v>57</v>
      </c>
      <c r="E223" s="246">
        <v>4</v>
      </c>
      <c r="F223" s="614"/>
      <c r="G223" s="329"/>
      <c r="H223" s="561"/>
      <c r="I223" s="565"/>
      <c r="J223" s="566"/>
      <c r="K223" s="241"/>
      <c r="L223" s="234"/>
      <c r="M223" s="235"/>
      <c r="N223" s="235"/>
    </row>
    <row r="224" spans="1:14" ht="12.75">
      <c r="A224" s="310" t="s">
        <v>2445</v>
      </c>
      <c r="B224" s="237" t="s">
        <v>1067</v>
      </c>
      <c r="C224" s="367" t="s">
        <v>3355</v>
      </c>
      <c r="D224" s="368" t="s">
        <v>57</v>
      </c>
      <c r="E224" s="246">
        <v>4</v>
      </c>
      <c r="F224" s="614"/>
      <c r="G224" s="329"/>
      <c r="H224" s="561"/>
      <c r="I224" s="565"/>
      <c r="J224" s="566"/>
      <c r="K224" s="241"/>
      <c r="L224" s="234"/>
      <c r="M224" s="235"/>
      <c r="N224" s="235"/>
    </row>
    <row r="225" spans="1:33" ht="12.75">
      <c r="A225" s="310" t="s">
        <v>2446</v>
      </c>
      <c r="B225" s="237" t="s">
        <v>1068</v>
      </c>
      <c r="C225" s="367" t="s">
        <v>3356</v>
      </c>
      <c r="D225" s="368" t="s">
        <v>57</v>
      </c>
      <c r="E225" s="246">
        <v>4</v>
      </c>
      <c r="F225" s="614"/>
      <c r="G225" s="329"/>
      <c r="H225" s="561"/>
      <c r="I225" s="567"/>
      <c r="J225" s="568"/>
      <c r="K225" s="330"/>
      <c r="L225" s="234"/>
      <c r="M225" s="235"/>
      <c r="N225" s="235"/>
    </row>
    <row r="226" spans="1:33" ht="12.75">
      <c r="A226" s="310" t="s">
        <v>2447</v>
      </c>
      <c r="B226" s="237" t="s">
        <v>1069</v>
      </c>
      <c r="C226" s="367" t="s">
        <v>3357</v>
      </c>
      <c r="D226" s="368" t="s">
        <v>57</v>
      </c>
      <c r="E226" s="246">
        <v>1</v>
      </c>
      <c r="F226" s="614"/>
      <c r="G226" s="329"/>
      <c r="H226" s="561"/>
      <c r="I226" s="565"/>
      <c r="J226" s="566"/>
      <c r="K226" s="241"/>
      <c r="L226" s="234"/>
      <c r="M226" s="235"/>
      <c r="N226" s="235"/>
    </row>
    <row r="227" spans="1:33" ht="12.75">
      <c r="A227" s="310" t="s">
        <v>2448</v>
      </c>
      <c r="B227" s="237" t="s">
        <v>1070</v>
      </c>
      <c r="C227" s="367" t="s">
        <v>3346</v>
      </c>
      <c r="D227" s="368" t="s">
        <v>57</v>
      </c>
      <c r="E227" s="246">
        <v>2</v>
      </c>
      <c r="F227" s="614"/>
      <c r="G227" s="329"/>
      <c r="H227" s="561"/>
      <c r="I227" s="565"/>
      <c r="J227" s="566"/>
      <c r="K227" s="241"/>
      <c r="L227" s="234"/>
      <c r="M227" s="235"/>
      <c r="N227" s="235"/>
    </row>
    <row r="228" spans="1:33" ht="12.75">
      <c r="A228" s="310" t="s">
        <v>2449</v>
      </c>
      <c r="B228" s="237" t="s">
        <v>1071</v>
      </c>
      <c r="C228" s="367" t="s">
        <v>3347</v>
      </c>
      <c r="D228" s="368" t="s">
        <v>57</v>
      </c>
      <c r="E228" s="246">
        <v>1</v>
      </c>
      <c r="F228" s="614"/>
      <c r="G228" s="329"/>
      <c r="H228" s="561"/>
      <c r="I228" s="565"/>
      <c r="J228" s="566"/>
      <c r="K228" s="241"/>
      <c r="L228" s="234"/>
      <c r="M228" s="235"/>
      <c r="N228" s="235"/>
    </row>
    <row r="229" spans="1:33" ht="12.75">
      <c r="A229" s="310" t="s">
        <v>2450</v>
      </c>
      <c r="B229" s="237" t="s">
        <v>1072</v>
      </c>
      <c r="C229" s="367" t="s">
        <v>3348</v>
      </c>
      <c r="D229" s="368" t="s">
        <v>57</v>
      </c>
      <c r="E229" s="246">
        <v>1</v>
      </c>
      <c r="F229" s="614"/>
      <c r="G229" s="329"/>
      <c r="H229" s="561"/>
      <c r="I229" s="567"/>
      <c r="J229" s="568"/>
      <c r="K229" s="330"/>
      <c r="L229" s="234"/>
      <c r="M229" s="235"/>
      <c r="N229" s="235"/>
    </row>
    <row r="230" spans="1:33" ht="12.75">
      <c r="A230" s="310" t="s">
        <v>2451</v>
      </c>
      <c r="B230" s="237" t="s">
        <v>1073</v>
      </c>
      <c r="C230" s="367" t="s">
        <v>3349</v>
      </c>
      <c r="D230" s="368" t="s">
        <v>57</v>
      </c>
      <c r="E230" s="246">
        <v>1</v>
      </c>
      <c r="F230" s="614"/>
      <c r="G230" s="329"/>
      <c r="H230" s="561"/>
      <c r="I230" s="565"/>
      <c r="J230" s="566"/>
      <c r="K230" s="241"/>
      <c r="L230" s="234"/>
      <c r="M230" s="235"/>
      <c r="N230" s="235"/>
    </row>
    <row r="231" spans="1:33" ht="12.75">
      <c r="A231" s="310" t="s">
        <v>2452</v>
      </c>
      <c r="B231" s="237" t="s">
        <v>1074</v>
      </c>
      <c r="C231" s="367" t="s">
        <v>3361</v>
      </c>
      <c r="D231" s="368" t="s">
        <v>57</v>
      </c>
      <c r="E231" s="246">
        <v>3</v>
      </c>
      <c r="F231" s="614"/>
      <c r="G231" s="329"/>
      <c r="H231" s="561"/>
      <c r="I231" s="565"/>
      <c r="J231" s="566"/>
      <c r="K231" s="241"/>
      <c r="L231" s="234"/>
      <c r="M231" s="235"/>
      <c r="N231" s="235"/>
    </row>
    <row r="232" spans="1:33" ht="12.75">
      <c r="A232" s="310" t="s">
        <v>2453</v>
      </c>
      <c r="B232" s="237" t="s">
        <v>1075</v>
      </c>
      <c r="C232" s="367" t="s">
        <v>3362</v>
      </c>
      <c r="D232" s="368" t="s">
        <v>57</v>
      </c>
      <c r="E232" s="246">
        <v>5</v>
      </c>
      <c r="F232" s="614"/>
      <c r="G232" s="329"/>
      <c r="H232" s="561"/>
      <c r="I232" s="565"/>
      <c r="J232" s="566"/>
      <c r="K232" s="241"/>
      <c r="L232" s="234"/>
      <c r="M232" s="235"/>
      <c r="N232" s="235"/>
    </row>
    <row r="233" spans="1:33" ht="12.75">
      <c r="A233" s="310" t="s">
        <v>2454</v>
      </c>
      <c r="B233" s="237" t="s">
        <v>1076</v>
      </c>
      <c r="C233" s="367" t="s">
        <v>3365</v>
      </c>
      <c r="D233" s="368" t="s">
        <v>57</v>
      </c>
      <c r="E233" s="246">
        <v>4</v>
      </c>
      <c r="F233" s="614"/>
      <c r="G233" s="329"/>
      <c r="H233" s="561"/>
      <c r="I233" s="565"/>
      <c r="J233" s="566"/>
      <c r="K233" s="241"/>
      <c r="L233" s="234"/>
      <c r="M233" s="235"/>
      <c r="N233" s="235"/>
    </row>
    <row r="234" spans="1:33" ht="22.5">
      <c r="A234" s="310" t="s">
        <v>2455</v>
      </c>
      <c r="B234" s="237" t="s">
        <v>1077</v>
      </c>
      <c r="C234" s="367" t="s">
        <v>1836</v>
      </c>
      <c r="D234" s="368" t="s">
        <v>1831</v>
      </c>
      <c r="E234" s="246">
        <v>1</v>
      </c>
      <c r="F234" s="614"/>
      <c r="G234" s="329"/>
      <c r="H234" s="561"/>
      <c r="I234" s="565"/>
      <c r="J234" s="566"/>
      <c r="K234" s="241"/>
      <c r="L234" s="234"/>
      <c r="M234" s="235"/>
      <c r="N234" s="235"/>
    </row>
    <row r="235" spans="1:33" ht="22.5">
      <c r="A235" s="310" t="s">
        <v>2456</v>
      </c>
      <c r="B235" s="237" t="s">
        <v>1078</v>
      </c>
      <c r="C235" s="367" t="s">
        <v>1885</v>
      </c>
      <c r="D235" s="368" t="s">
        <v>62</v>
      </c>
      <c r="E235" s="243">
        <v>1.86</v>
      </c>
      <c r="F235" s="614"/>
      <c r="G235" s="329"/>
      <c r="H235" s="561"/>
      <c r="I235" s="565"/>
      <c r="J235" s="566"/>
      <c r="K235" s="241"/>
      <c r="L235" s="234"/>
      <c r="M235" s="235"/>
      <c r="N235" s="236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</row>
    <row r="236" spans="1:33" ht="22.5">
      <c r="A236" s="310" t="s">
        <v>2457</v>
      </c>
      <c r="B236" s="237" t="s">
        <v>1079</v>
      </c>
      <c r="C236" s="367" t="s">
        <v>3459</v>
      </c>
      <c r="D236" s="368" t="s">
        <v>62</v>
      </c>
      <c r="E236" s="243">
        <v>1.86</v>
      </c>
      <c r="F236" s="614"/>
      <c r="G236" s="329"/>
      <c r="H236" s="561"/>
      <c r="I236" s="565"/>
      <c r="J236" s="566"/>
      <c r="K236" s="241"/>
      <c r="L236" s="234"/>
      <c r="M236" s="235"/>
      <c r="N236" s="236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  <c r="AB236" s="235"/>
      <c r="AC236" s="235"/>
      <c r="AD236" s="235"/>
      <c r="AE236" s="235"/>
      <c r="AF236" s="235"/>
      <c r="AG236" s="235"/>
    </row>
    <row r="237" spans="1:33" ht="22.5">
      <c r="A237" s="310" t="s">
        <v>2458</v>
      </c>
      <c r="B237" s="237" t="s">
        <v>1080</v>
      </c>
      <c r="C237" s="367" t="s">
        <v>3324</v>
      </c>
      <c r="D237" s="368" t="s">
        <v>62</v>
      </c>
      <c r="E237" s="246">
        <v>1239.78</v>
      </c>
      <c r="F237" s="614"/>
      <c r="G237" s="329"/>
      <c r="H237" s="561"/>
      <c r="I237" s="565"/>
      <c r="J237" s="566"/>
      <c r="K237" s="241"/>
      <c r="L237" s="234"/>
      <c r="M237" s="235"/>
      <c r="N237" s="235"/>
    </row>
    <row r="238" spans="1:33" ht="22.5">
      <c r="A238" s="310" t="s">
        <v>2459</v>
      </c>
      <c r="B238" s="237" t="s">
        <v>1081</v>
      </c>
      <c r="C238" s="367" t="s">
        <v>3328</v>
      </c>
      <c r="D238" s="368" t="s">
        <v>62</v>
      </c>
      <c r="E238" s="246">
        <v>151.26999999999998</v>
      </c>
      <c r="F238" s="614"/>
      <c r="G238" s="329"/>
      <c r="H238" s="561"/>
      <c r="I238" s="565"/>
      <c r="J238" s="566"/>
      <c r="K238" s="241"/>
      <c r="L238" s="234"/>
      <c r="M238" s="235"/>
      <c r="N238" s="235"/>
    </row>
    <row r="239" spans="1:33" ht="22.5">
      <c r="A239" s="310" t="s">
        <v>2460</v>
      </c>
      <c r="B239" s="237" t="s">
        <v>1082</v>
      </c>
      <c r="C239" s="367" t="s">
        <v>3489</v>
      </c>
      <c r="D239" s="368" t="s">
        <v>62</v>
      </c>
      <c r="E239" s="246">
        <v>296.33999999999997</v>
      </c>
      <c r="F239" s="614"/>
      <c r="G239" s="329"/>
      <c r="H239" s="561"/>
      <c r="I239" s="565"/>
      <c r="J239" s="566"/>
      <c r="K239" s="241"/>
      <c r="L239" s="234"/>
      <c r="M239" s="235"/>
      <c r="N239" s="235"/>
    </row>
    <row r="240" spans="1:33" ht="22.5">
      <c r="A240" s="310" t="s">
        <v>2461</v>
      </c>
      <c r="B240" s="237" t="s">
        <v>1083</v>
      </c>
      <c r="C240" s="367" t="s">
        <v>3344</v>
      </c>
      <c r="D240" s="368" t="s">
        <v>57</v>
      </c>
      <c r="E240" s="246">
        <v>66</v>
      </c>
      <c r="F240" s="614"/>
      <c r="G240" s="329"/>
      <c r="H240" s="561"/>
      <c r="I240" s="565"/>
      <c r="J240" s="566"/>
      <c r="K240" s="241"/>
      <c r="L240" s="234"/>
      <c r="M240" s="235"/>
      <c r="N240" s="235"/>
    </row>
    <row r="241" spans="1:14" ht="22.5">
      <c r="A241" s="310" t="s">
        <v>2462</v>
      </c>
      <c r="B241" s="237" t="s">
        <v>1084</v>
      </c>
      <c r="C241" s="367" t="s">
        <v>1785</v>
      </c>
      <c r="D241" s="368" t="s">
        <v>57</v>
      </c>
      <c r="E241" s="246">
        <v>55</v>
      </c>
      <c r="F241" s="614"/>
      <c r="G241" s="329"/>
      <c r="H241" s="561"/>
      <c r="I241" s="565"/>
      <c r="J241" s="566"/>
      <c r="K241" s="241"/>
      <c r="L241" s="234"/>
      <c r="M241" s="235"/>
      <c r="N241" s="235"/>
    </row>
    <row r="242" spans="1:14" ht="22.5">
      <c r="A242" s="310" t="s">
        <v>2463</v>
      </c>
      <c r="B242" s="237" t="s">
        <v>1085</v>
      </c>
      <c r="C242" s="367" t="s">
        <v>2086</v>
      </c>
      <c r="D242" s="368" t="s">
        <v>57</v>
      </c>
      <c r="E242" s="246">
        <v>29</v>
      </c>
      <c r="F242" s="614"/>
      <c r="G242" s="329"/>
      <c r="H242" s="561"/>
      <c r="I242" s="565"/>
      <c r="J242" s="566"/>
      <c r="K242" s="241"/>
      <c r="L242" s="234"/>
      <c r="M242" s="235"/>
      <c r="N242" s="235"/>
    </row>
    <row r="243" spans="1:14" ht="12.75">
      <c r="A243" s="310" t="s">
        <v>2464</v>
      </c>
      <c r="B243" s="237" t="s">
        <v>1086</v>
      </c>
      <c r="C243" s="367" t="s">
        <v>1796</v>
      </c>
      <c r="D243" s="368" t="s">
        <v>57</v>
      </c>
      <c r="E243" s="246">
        <v>9</v>
      </c>
      <c r="F243" s="614"/>
      <c r="G243" s="329"/>
      <c r="H243" s="561"/>
      <c r="I243" s="565"/>
      <c r="J243" s="566"/>
      <c r="K243" s="241"/>
      <c r="L243" s="234"/>
      <c r="M243" s="235"/>
      <c r="N243" s="235"/>
    </row>
    <row r="244" spans="1:14" ht="22.5">
      <c r="A244" s="310" t="s">
        <v>2465</v>
      </c>
      <c r="B244" s="237" t="s">
        <v>1087</v>
      </c>
      <c r="C244" s="367" t="s">
        <v>2094</v>
      </c>
      <c r="D244" s="368" t="s">
        <v>57</v>
      </c>
      <c r="E244" s="246">
        <v>4</v>
      </c>
      <c r="F244" s="614"/>
      <c r="G244" s="329"/>
      <c r="H244" s="561"/>
      <c r="I244" s="565"/>
      <c r="J244" s="566"/>
      <c r="K244" s="241"/>
      <c r="L244" s="234"/>
      <c r="M244" s="235"/>
      <c r="N244" s="235"/>
    </row>
    <row r="245" spans="1:14" ht="22.5">
      <c r="A245" s="310" t="s">
        <v>2466</v>
      </c>
      <c r="B245" s="237" t="s">
        <v>1088</v>
      </c>
      <c r="C245" s="367" t="s">
        <v>2096</v>
      </c>
      <c r="D245" s="368" t="s">
        <v>57</v>
      </c>
      <c r="E245" s="246">
        <v>11</v>
      </c>
      <c r="F245" s="614"/>
      <c r="G245" s="329"/>
      <c r="H245" s="561"/>
      <c r="I245" s="565"/>
      <c r="J245" s="566"/>
      <c r="K245" s="241"/>
      <c r="L245" s="234"/>
      <c r="M245" s="235"/>
      <c r="N245" s="235"/>
    </row>
    <row r="246" spans="1:14" ht="22.5">
      <c r="A246" s="310" t="s">
        <v>2467</v>
      </c>
      <c r="B246" s="237" t="s">
        <v>1089</v>
      </c>
      <c r="C246" s="367" t="s">
        <v>2099</v>
      </c>
      <c r="D246" s="368" t="s">
        <v>57</v>
      </c>
      <c r="E246" s="246">
        <v>2</v>
      </c>
      <c r="F246" s="614"/>
      <c r="G246" s="329"/>
      <c r="H246" s="561"/>
      <c r="I246" s="565"/>
      <c r="J246" s="566"/>
      <c r="K246" s="241"/>
      <c r="L246" s="234"/>
      <c r="M246" s="235"/>
      <c r="N246" s="235"/>
    </row>
    <row r="247" spans="1:14" ht="22.5">
      <c r="A247" s="310" t="s">
        <v>2468</v>
      </c>
      <c r="B247" s="237" t="s">
        <v>1090</v>
      </c>
      <c r="C247" s="367" t="s">
        <v>3497</v>
      </c>
      <c r="D247" s="368" t="s">
        <v>57</v>
      </c>
      <c r="E247" s="246">
        <v>3</v>
      </c>
      <c r="F247" s="614"/>
      <c r="G247" s="329"/>
      <c r="H247" s="561"/>
      <c r="I247" s="565"/>
      <c r="J247" s="566"/>
      <c r="K247" s="241"/>
      <c r="L247" s="234"/>
      <c r="M247" s="235"/>
      <c r="N247" s="235"/>
    </row>
    <row r="248" spans="1:14" ht="22.5">
      <c r="A248" s="310" t="s">
        <v>2469</v>
      </c>
      <c r="B248" s="237" t="s">
        <v>1092</v>
      </c>
      <c r="C248" s="367" t="s">
        <v>3531</v>
      </c>
      <c r="D248" s="368" t="s">
        <v>57</v>
      </c>
      <c r="E248" s="246">
        <v>22</v>
      </c>
      <c r="F248" s="614"/>
      <c r="G248" s="329"/>
      <c r="H248" s="561"/>
      <c r="I248" s="565"/>
      <c r="J248" s="566"/>
      <c r="K248" s="241"/>
      <c r="L248" s="234"/>
      <c r="M248" s="235"/>
      <c r="N248" s="235"/>
    </row>
    <row r="249" spans="1:14" ht="22.5">
      <c r="A249" s="310" t="s">
        <v>2470</v>
      </c>
      <c r="B249" s="237" t="s">
        <v>1093</v>
      </c>
      <c r="C249" s="367" t="s">
        <v>1904</v>
      </c>
      <c r="D249" s="368" t="s">
        <v>57</v>
      </c>
      <c r="E249" s="246">
        <v>6</v>
      </c>
      <c r="F249" s="614"/>
      <c r="G249" s="329"/>
      <c r="H249" s="561"/>
      <c r="I249" s="565"/>
      <c r="J249" s="566"/>
      <c r="K249" s="241"/>
      <c r="L249" s="234"/>
      <c r="M249" s="235"/>
      <c r="N249" s="235"/>
    </row>
    <row r="250" spans="1:14" ht="12.75">
      <c r="A250" s="310" t="s">
        <v>2471</v>
      </c>
      <c r="B250" s="237" t="s">
        <v>2119</v>
      </c>
      <c r="C250" s="367" t="s">
        <v>1787</v>
      </c>
      <c r="D250" s="368" t="s">
        <v>57</v>
      </c>
      <c r="E250" s="246">
        <v>2</v>
      </c>
      <c r="F250" s="614"/>
      <c r="G250" s="329"/>
      <c r="H250" s="561"/>
      <c r="I250" s="565"/>
      <c r="J250" s="566"/>
      <c r="K250" s="241"/>
      <c r="L250" s="234"/>
      <c r="M250" s="235"/>
      <c r="N250" s="235"/>
    </row>
    <row r="251" spans="1:14" ht="23.25" thickBot="1">
      <c r="A251" s="310" t="s">
        <v>2472</v>
      </c>
      <c r="B251" s="371" t="s">
        <v>2120</v>
      </c>
      <c r="C251" s="372" t="s">
        <v>3316</v>
      </c>
      <c r="D251" s="373" t="s">
        <v>57</v>
      </c>
      <c r="E251" s="335">
        <v>1</v>
      </c>
      <c r="F251" s="615"/>
      <c r="G251" s="456"/>
      <c r="H251" s="562"/>
      <c r="I251" s="565"/>
      <c r="J251" s="566"/>
      <c r="K251" s="241"/>
      <c r="L251" s="234"/>
      <c r="M251" s="235"/>
      <c r="N251" s="235"/>
    </row>
    <row r="252" spans="1:14" ht="23.25" customHeight="1" thickBot="1">
      <c r="A252" s="311" t="s">
        <v>1094</v>
      </c>
      <c r="B252" s="475" t="s">
        <v>1095</v>
      </c>
      <c r="C252" s="476" t="s">
        <v>1096</v>
      </c>
      <c r="D252" s="472"/>
      <c r="E252" s="473"/>
      <c r="F252" s="474"/>
      <c r="G252" s="474"/>
      <c r="H252" s="559"/>
      <c r="I252" s="569"/>
      <c r="J252" s="570"/>
      <c r="K252" s="245"/>
      <c r="L252" s="234"/>
      <c r="M252" s="235"/>
      <c r="N252" s="235"/>
    </row>
    <row r="253" spans="1:14" ht="23.25" customHeight="1">
      <c r="A253" s="310" t="s">
        <v>2473</v>
      </c>
      <c r="B253" s="469" t="s">
        <v>1097</v>
      </c>
      <c r="C253" s="238" t="s">
        <v>1923</v>
      </c>
      <c r="D253" s="242" t="s">
        <v>57</v>
      </c>
      <c r="E253" s="243">
        <v>121</v>
      </c>
      <c r="F253" s="616"/>
      <c r="G253" s="455"/>
      <c r="H253" s="560"/>
      <c r="I253" s="565"/>
      <c r="J253" s="566"/>
      <c r="K253" s="241"/>
      <c r="L253" s="234"/>
      <c r="M253" s="235"/>
      <c r="N253" s="235"/>
    </row>
    <row r="254" spans="1:14" ht="23.25" customHeight="1">
      <c r="A254" s="310" t="s">
        <v>2474</v>
      </c>
      <c r="B254" s="237" t="s">
        <v>1098</v>
      </c>
      <c r="C254" s="238" t="s">
        <v>1925</v>
      </c>
      <c r="D254" s="242" t="s">
        <v>57</v>
      </c>
      <c r="E254" s="243">
        <v>2</v>
      </c>
      <c r="F254" s="614"/>
      <c r="G254" s="329"/>
      <c r="H254" s="561"/>
      <c r="I254" s="565"/>
      <c r="J254" s="566"/>
      <c r="K254" s="241"/>
      <c r="L254" s="234"/>
      <c r="M254" s="235"/>
      <c r="N254" s="235"/>
    </row>
    <row r="255" spans="1:14" ht="23.25" customHeight="1">
      <c r="A255" s="310" t="s">
        <v>2475</v>
      </c>
      <c r="B255" s="237" t="s">
        <v>1099</v>
      </c>
      <c r="C255" s="238" t="s">
        <v>1927</v>
      </c>
      <c r="D255" s="242" t="s">
        <v>330</v>
      </c>
      <c r="E255" s="243">
        <v>537.5</v>
      </c>
      <c r="F255" s="614"/>
      <c r="G255" s="329"/>
      <c r="H255" s="561"/>
      <c r="I255" s="565"/>
      <c r="J255" s="566"/>
      <c r="K255" s="241"/>
      <c r="L255" s="234"/>
      <c r="M255" s="235"/>
      <c r="N255" s="235"/>
    </row>
    <row r="256" spans="1:14" ht="22.5">
      <c r="A256" s="310" t="s">
        <v>2476</v>
      </c>
      <c r="B256" s="237" t="s">
        <v>1100</v>
      </c>
      <c r="C256" s="238" t="s">
        <v>2110</v>
      </c>
      <c r="D256" s="242" t="s">
        <v>57</v>
      </c>
      <c r="E256" s="243">
        <v>2</v>
      </c>
      <c r="F256" s="614"/>
      <c r="G256" s="329"/>
      <c r="H256" s="561"/>
      <c r="I256" s="565"/>
      <c r="J256" s="566"/>
      <c r="K256" s="241"/>
      <c r="L256" s="234"/>
      <c r="M256" s="235"/>
      <c r="N256" s="235"/>
    </row>
    <row r="257" spans="1:33" ht="22.5">
      <c r="A257" s="310" t="s">
        <v>2477</v>
      </c>
      <c r="B257" s="237" t="s">
        <v>1101</v>
      </c>
      <c r="C257" s="238" t="s">
        <v>1783</v>
      </c>
      <c r="D257" s="242" t="s">
        <v>57</v>
      </c>
      <c r="E257" s="243">
        <v>2</v>
      </c>
      <c r="F257" s="614"/>
      <c r="G257" s="329"/>
      <c r="H257" s="561"/>
      <c r="I257" s="565"/>
      <c r="J257" s="566"/>
      <c r="K257" s="241"/>
      <c r="L257" s="234"/>
      <c r="M257" s="235"/>
      <c r="N257" s="235"/>
    </row>
    <row r="258" spans="1:33" ht="22.5">
      <c r="A258" s="310" t="s">
        <v>2478</v>
      </c>
      <c r="B258" s="237" t="s">
        <v>1102</v>
      </c>
      <c r="C258" s="238" t="s">
        <v>2108</v>
      </c>
      <c r="D258" s="242" t="s">
        <v>57</v>
      </c>
      <c r="E258" s="246">
        <v>1</v>
      </c>
      <c r="F258" s="614"/>
      <c r="G258" s="329"/>
      <c r="H258" s="561"/>
      <c r="I258" s="565"/>
      <c r="J258" s="566"/>
      <c r="K258" s="241"/>
      <c r="L258" s="234"/>
      <c r="M258" s="235"/>
      <c r="N258" s="235"/>
    </row>
    <row r="259" spans="1:33" ht="12.75">
      <c r="A259" s="310" t="s">
        <v>2479</v>
      </c>
      <c r="B259" s="237" t="s">
        <v>1103</v>
      </c>
      <c r="C259" s="238" t="s">
        <v>1968</v>
      </c>
      <c r="D259" s="242" t="s">
        <v>1831</v>
      </c>
      <c r="E259" s="243">
        <v>2</v>
      </c>
      <c r="F259" s="614"/>
      <c r="G259" s="329"/>
      <c r="H259" s="561"/>
      <c r="I259" s="565"/>
      <c r="J259" s="566"/>
      <c r="K259" s="241"/>
      <c r="L259" s="234"/>
      <c r="M259" s="235"/>
      <c r="N259" s="235"/>
    </row>
    <row r="260" spans="1:33" ht="12.75">
      <c r="A260" s="310" t="s">
        <v>2480</v>
      </c>
      <c r="B260" s="237" t="s">
        <v>1104</v>
      </c>
      <c r="C260" s="238" t="s">
        <v>1970</v>
      </c>
      <c r="D260" s="242" t="s">
        <v>1831</v>
      </c>
      <c r="E260" s="243">
        <v>1</v>
      </c>
      <c r="F260" s="614"/>
      <c r="G260" s="329"/>
      <c r="H260" s="561"/>
      <c r="I260" s="565"/>
      <c r="J260" s="566"/>
      <c r="K260" s="241"/>
      <c r="L260" s="234"/>
      <c r="M260" s="235"/>
      <c r="N260" s="235"/>
    </row>
    <row r="261" spans="1:33" ht="12.75">
      <c r="A261" s="310" t="s">
        <v>2481</v>
      </c>
      <c r="B261" s="237" t="s">
        <v>1105</v>
      </c>
      <c r="C261" s="238" t="s">
        <v>1972</v>
      </c>
      <c r="D261" s="242" t="s">
        <v>1831</v>
      </c>
      <c r="E261" s="243">
        <v>7</v>
      </c>
      <c r="F261" s="614"/>
      <c r="G261" s="329"/>
      <c r="H261" s="561"/>
      <c r="I261" s="565"/>
      <c r="J261" s="566"/>
      <c r="K261" s="241"/>
      <c r="L261" s="234"/>
      <c r="M261" s="235"/>
      <c r="N261" s="235"/>
    </row>
    <row r="262" spans="1:33" ht="12.75">
      <c r="A262" s="310" t="s">
        <v>2482</v>
      </c>
      <c r="B262" s="237" t="s">
        <v>1106</v>
      </c>
      <c r="C262" s="238" t="s">
        <v>1978</v>
      </c>
      <c r="D262" s="242" t="s">
        <v>1831</v>
      </c>
      <c r="E262" s="243">
        <v>3</v>
      </c>
      <c r="F262" s="614"/>
      <c r="G262" s="329"/>
      <c r="H262" s="561"/>
      <c r="I262" s="565"/>
      <c r="J262" s="566"/>
      <c r="K262" s="241"/>
      <c r="L262" s="234"/>
      <c r="M262" s="235"/>
      <c r="N262" s="235"/>
    </row>
    <row r="263" spans="1:33" ht="12.75">
      <c r="A263" s="310" t="s">
        <v>2483</v>
      </c>
      <c r="B263" s="237" t="s">
        <v>1107</v>
      </c>
      <c r="C263" s="238" t="s">
        <v>3354</v>
      </c>
      <c r="D263" s="242" t="s">
        <v>57</v>
      </c>
      <c r="E263" s="243">
        <v>11</v>
      </c>
      <c r="F263" s="614"/>
      <c r="G263" s="329"/>
      <c r="H263" s="561"/>
      <c r="I263" s="565"/>
      <c r="J263" s="566"/>
      <c r="K263" s="241"/>
      <c r="L263" s="234"/>
      <c r="M263" s="235"/>
      <c r="N263" s="235"/>
    </row>
    <row r="264" spans="1:33" ht="12.75">
      <c r="A264" s="310" t="s">
        <v>2484</v>
      </c>
      <c r="B264" s="237" t="s">
        <v>1108</v>
      </c>
      <c r="C264" s="238" t="s">
        <v>3355</v>
      </c>
      <c r="D264" s="242" t="s">
        <v>57</v>
      </c>
      <c r="E264" s="243">
        <v>4</v>
      </c>
      <c r="F264" s="614"/>
      <c r="G264" s="329"/>
      <c r="H264" s="561"/>
      <c r="I264" s="565"/>
      <c r="J264" s="566"/>
      <c r="K264" s="241"/>
      <c r="L264" s="234"/>
      <c r="M264" s="235"/>
      <c r="N264" s="235"/>
    </row>
    <row r="265" spans="1:33" ht="12.75">
      <c r="A265" s="310" t="s">
        <v>2485</v>
      </c>
      <c r="B265" s="237" t="s">
        <v>1109</v>
      </c>
      <c r="C265" s="238" t="s">
        <v>3356</v>
      </c>
      <c r="D265" s="242" t="s">
        <v>57</v>
      </c>
      <c r="E265" s="243">
        <v>9</v>
      </c>
      <c r="F265" s="614"/>
      <c r="G265" s="329"/>
      <c r="H265" s="561"/>
      <c r="I265" s="565"/>
      <c r="J265" s="566"/>
      <c r="K265" s="241"/>
      <c r="L265" s="234"/>
      <c r="M265" s="235"/>
      <c r="N265" s="235"/>
    </row>
    <row r="266" spans="1:33" ht="12.75">
      <c r="A266" s="310" t="s">
        <v>2486</v>
      </c>
      <c r="B266" s="237" t="s">
        <v>1110</v>
      </c>
      <c r="C266" s="238" t="s">
        <v>3346</v>
      </c>
      <c r="D266" s="242" t="s">
        <v>57</v>
      </c>
      <c r="E266" s="243">
        <v>9</v>
      </c>
      <c r="F266" s="614"/>
      <c r="G266" s="329"/>
      <c r="H266" s="561"/>
      <c r="I266" s="565"/>
      <c r="J266" s="566"/>
      <c r="K266" s="241"/>
      <c r="L266" s="234"/>
      <c r="M266" s="235"/>
      <c r="N266" s="235"/>
    </row>
    <row r="267" spans="1:33" ht="12.75">
      <c r="A267" s="310" t="s">
        <v>2487</v>
      </c>
      <c r="B267" s="237" t="s">
        <v>1111</v>
      </c>
      <c r="C267" s="238" t="s">
        <v>3347</v>
      </c>
      <c r="D267" s="242" t="s">
        <v>57</v>
      </c>
      <c r="E267" s="243">
        <v>2</v>
      </c>
      <c r="F267" s="614"/>
      <c r="G267" s="329"/>
      <c r="H267" s="561"/>
      <c r="I267" s="565"/>
      <c r="J267" s="566"/>
      <c r="K267" s="241"/>
      <c r="L267" s="234"/>
      <c r="M267" s="235"/>
      <c r="N267" s="235"/>
    </row>
    <row r="268" spans="1:33" ht="12.75">
      <c r="A268" s="310" t="s">
        <v>2488</v>
      </c>
      <c r="B268" s="237" t="s">
        <v>1112</v>
      </c>
      <c r="C268" s="238" t="s">
        <v>3348</v>
      </c>
      <c r="D268" s="242" t="s">
        <v>57</v>
      </c>
      <c r="E268" s="243">
        <v>1</v>
      </c>
      <c r="F268" s="614"/>
      <c r="G268" s="329"/>
      <c r="H268" s="561"/>
      <c r="I268" s="565"/>
      <c r="J268" s="566"/>
      <c r="K268" s="241"/>
      <c r="L268" s="234"/>
      <c r="M268" s="235"/>
      <c r="N268" s="236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</row>
    <row r="269" spans="1:33" ht="12.75">
      <c r="A269" s="310" t="s">
        <v>2489</v>
      </c>
      <c r="B269" s="237" t="s">
        <v>1113</v>
      </c>
      <c r="C269" s="238" t="s">
        <v>3362</v>
      </c>
      <c r="D269" s="242" t="s">
        <v>57</v>
      </c>
      <c r="E269" s="246">
        <v>2</v>
      </c>
      <c r="F269" s="614"/>
      <c r="G269" s="329"/>
      <c r="H269" s="561"/>
      <c r="I269" s="565"/>
      <c r="J269" s="566"/>
      <c r="K269" s="241"/>
      <c r="L269" s="234"/>
      <c r="M269" s="235"/>
      <c r="N269" s="235"/>
    </row>
    <row r="270" spans="1:33" ht="12.75">
      <c r="A270" s="310" t="s">
        <v>2490</v>
      </c>
      <c r="B270" s="237" t="s">
        <v>1114</v>
      </c>
      <c r="C270" s="238" t="s">
        <v>3364</v>
      </c>
      <c r="D270" s="242" t="s">
        <v>57</v>
      </c>
      <c r="E270" s="246">
        <v>6</v>
      </c>
      <c r="F270" s="614"/>
      <c r="G270" s="329"/>
      <c r="H270" s="561"/>
      <c r="I270" s="565"/>
      <c r="J270" s="566"/>
      <c r="K270" s="241"/>
      <c r="L270" s="234"/>
      <c r="M270" s="235"/>
      <c r="N270" s="235"/>
    </row>
    <row r="271" spans="1:33" ht="22.5">
      <c r="A271" s="310" t="s">
        <v>2491</v>
      </c>
      <c r="B271" s="237" t="s">
        <v>1115</v>
      </c>
      <c r="C271" s="238" t="s">
        <v>3324</v>
      </c>
      <c r="D271" s="242" t="s">
        <v>62</v>
      </c>
      <c r="E271" s="246">
        <v>2434.81</v>
      </c>
      <c r="F271" s="614"/>
      <c r="G271" s="329"/>
      <c r="H271" s="561"/>
      <c r="I271" s="565"/>
      <c r="J271" s="566"/>
      <c r="K271" s="241"/>
      <c r="L271" s="234"/>
      <c r="M271" s="235"/>
      <c r="N271" s="235"/>
    </row>
    <row r="272" spans="1:33" ht="22.5">
      <c r="A272" s="310" t="s">
        <v>2492</v>
      </c>
      <c r="B272" s="237" t="s">
        <v>1116</v>
      </c>
      <c r="C272" s="238" t="s">
        <v>3326</v>
      </c>
      <c r="D272" s="242" t="s">
        <v>62</v>
      </c>
      <c r="E272" s="246">
        <v>316.54000000000002</v>
      </c>
      <c r="F272" s="614"/>
      <c r="G272" s="329"/>
      <c r="H272" s="561"/>
      <c r="I272" s="565"/>
      <c r="J272" s="566"/>
      <c r="K272" s="241"/>
      <c r="L272" s="234"/>
      <c r="M272" s="235"/>
      <c r="N272" s="235"/>
    </row>
    <row r="273" spans="1:14" ht="22.5">
      <c r="A273" s="310" t="s">
        <v>2493</v>
      </c>
      <c r="B273" s="237" t="s">
        <v>1117</v>
      </c>
      <c r="C273" s="238" t="s">
        <v>3489</v>
      </c>
      <c r="D273" s="242" t="s">
        <v>62</v>
      </c>
      <c r="E273" s="246">
        <v>489.32</v>
      </c>
      <c r="F273" s="614"/>
      <c r="G273" s="329"/>
      <c r="H273" s="561"/>
      <c r="I273" s="565"/>
      <c r="J273" s="566"/>
      <c r="K273" s="241"/>
      <c r="L273" s="234"/>
      <c r="M273" s="235"/>
      <c r="N273" s="235"/>
    </row>
    <row r="274" spans="1:14" ht="22.5">
      <c r="A274" s="310" t="s">
        <v>2494</v>
      </c>
      <c r="B274" s="237" t="s">
        <v>1118</v>
      </c>
      <c r="C274" s="238" t="s">
        <v>3344</v>
      </c>
      <c r="D274" s="242" t="s">
        <v>57</v>
      </c>
      <c r="E274" s="246">
        <v>98</v>
      </c>
      <c r="F274" s="614"/>
      <c r="G274" s="329"/>
      <c r="H274" s="561"/>
      <c r="I274" s="565"/>
      <c r="J274" s="566"/>
      <c r="K274" s="241"/>
      <c r="L274" s="234"/>
      <c r="M274" s="235"/>
      <c r="N274" s="235"/>
    </row>
    <row r="275" spans="1:14" ht="22.5">
      <c r="A275" s="310" t="s">
        <v>2495</v>
      </c>
      <c r="B275" s="237" t="s">
        <v>1119</v>
      </c>
      <c r="C275" s="238" t="s">
        <v>1785</v>
      </c>
      <c r="D275" s="242" t="s">
        <v>57</v>
      </c>
      <c r="E275" s="246">
        <v>121</v>
      </c>
      <c r="F275" s="614"/>
      <c r="G275" s="329"/>
      <c r="H275" s="561"/>
      <c r="I275" s="565"/>
      <c r="J275" s="566"/>
      <c r="K275" s="241"/>
      <c r="L275" s="234"/>
      <c r="M275" s="235"/>
      <c r="N275" s="235"/>
    </row>
    <row r="276" spans="1:14" ht="22.5">
      <c r="A276" s="310" t="s">
        <v>2496</v>
      </c>
      <c r="B276" s="237" t="s">
        <v>1120</v>
      </c>
      <c r="C276" s="238" t="s">
        <v>2086</v>
      </c>
      <c r="D276" s="242" t="s">
        <v>57</v>
      </c>
      <c r="E276" s="246">
        <v>85</v>
      </c>
      <c r="F276" s="614"/>
      <c r="G276" s="329"/>
      <c r="H276" s="561"/>
      <c r="I276" s="565"/>
      <c r="J276" s="566"/>
      <c r="K276" s="241"/>
      <c r="L276" s="234"/>
      <c r="M276" s="235"/>
      <c r="N276" s="235"/>
    </row>
    <row r="277" spans="1:14" ht="22.5">
      <c r="A277" s="310" t="s">
        <v>2497</v>
      </c>
      <c r="B277" s="237" t="s">
        <v>1121</v>
      </c>
      <c r="C277" s="238" t="s">
        <v>2092</v>
      </c>
      <c r="D277" s="242" t="s">
        <v>57</v>
      </c>
      <c r="E277" s="246">
        <v>11</v>
      </c>
      <c r="F277" s="614"/>
      <c r="G277" s="329"/>
      <c r="H277" s="561"/>
      <c r="I277" s="565"/>
      <c r="J277" s="566"/>
      <c r="K277" s="241"/>
      <c r="L277" s="234"/>
      <c r="M277" s="235"/>
      <c r="N277" s="235"/>
    </row>
    <row r="278" spans="1:14" ht="22.5">
      <c r="A278" s="310" t="s">
        <v>2498</v>
      </c>
      <c r="B278" s="237" t="s">
        <v>1122</v>
      </c>
      <c r="C278" s="238" t="s">
        <v>2094</v>
      </c>
      <c r="D278" s="242" t="s">
        <v>57</v>
      </c>
      <c r="E278" s="246">
        <v>3</v>
      </c>
      <c r="F278" s="614"/>
      <c r="G278" s="329"/>
      <c r="H278" s="561"/>
      <c r="I278" s="565"/>
      <c r="J278" s="566"/>
      <c r="K278" s="241"/>
      <c r="L278" s="234"/>
      <c r="M278" s="235"/>
      <c r="N278" s="235"/>
    </row>
    <row r="279" spans="1:14" ht="22.5">
      <c r="A279" s="310" t="s">
        <v>2499</v>
      </c>
      <c r="B279" s="237" t="s">
        <v>1123</v>
      </c>
      <c r="C279" s="238" t="s">
        <v>2096</v>
      </c>
      <c r="D279" s="242" t="s">
        <v>57</v>
      </c>
      <c r="E279" s="246">
        <v>15</v>
      </c>
      <c r="F279" s="614"/>
      <c r="G279" s="329"/>
      <c r="H279" s="561"/>
      <c r="I279" s="565"/>
      <c r="J279" s="566"/>
      <c r="K279" s="241"/>
      <c r="L279" s="234"/>
      <c r="M279" s="235"/>
      <c r="N279" s="235"/>
    </row>
    <row r="280" spans="1:14" ht="22.5">
      <c r="A280" s="310" t="s">
        <v>2500</v>
      </c>
      <c r="B280" s="237" t="s">
        <v>1124</v>
      </c>
      <c r="C280" s="238" t="s">
        <v>2099</v>
      </c>
      <c r="D280" s="242" t="s">
        <v>57</v>
      </c>
      <c r="E280" s="246">
        <v>1</v>
      </c>
      <c r="F280" s="614"/>
      <c r="G280" s="329"/>
      <c r="H280" s="561"/>
      <c r="I280" s="565"/>
      <c r="J280" s="566"/>
      <c r="K280" s="241"/>
      <c r="L280" s="234"/>
      <c r="M280" s="235"/>
      <c r="N280" s="235"/>
    </row>
    <row r="281" spans="1:14" ht="22.5">
      <c r="A281" s="310" t="s">
        <v>2501</v>
      </c>
      <c r="B281" s="237" t="s">
        <v>1125</v>
      </c>
      <c r="C281" s="238" t="s">
        <v>2100</v>
      </c>
      <c r="D281" s="242" t="s">
        <v>57</v>
      </c>
      <c r="E281" s="246">
        <v>2</v>
      </c>
      <c r="F281" s="614"/>
      <c r="G281" s="329"/>
      <c r="H281" s="561"/>
      <c r="I281" s="565"/>
      <c r="J281" s="566"/>
      <c r="K281" s="241"/>
      <c r="L281" s="234"/>
      <c r="M281" s="235"/>
      <c r="N281" s="235"/>
    </row>
    <row r="282" spans="1:14" ht="22.5">
      <c r="A282" s="310" t="s">
        <v>2502</v>
      </c>
      <c r="B282" s="237" t="s">
        <v>1126</v>
      </c>
      <c r="C282" s="238" t="s">
        <v>2136</v>
      </c>
      <c r="D282" s="242" t="s">
        <v>57</v>
      </c>
      <c r="E282" s="246">
        <v>4</v>
      </c>
      <c r="F282" s="614"/>
      <c r="G282" s="329"/>
      <c r="H282" s="561"/>
      <c r="I282" s="565"/>
      <c r="J282" s="566"/>
      <c r="K282" s="241"/>
      <c r="L282" s="234"/>
      <c r="M282" s="235"/>
      <c r="N282" s="235"/>
    </row>
    <row r="283" spans="1:14" ht="22.5">
      <c r="A283" s="310" t="s">
        <v>2503</v>
      </c>
      <c r="B283" s="237" t="s">
        <v>1127</v>
      </c>
      <c r="C283" s="238" t="s">
        <v>3531</v>
      </c>
      <c r="D283" s="242" t="s">
        <v>57</v>
      </c>
      <c r="E283" s="246">
        <v>42</v>
      </c>
      <c r="F283" s="614"/>
      <c r="G283" s="329"/>
      <c r="H283" s="561"/>
      <c r="I283" s="565"/>
      <c r="J283" s="566"/>
      <c r="K283" s="241"/>
      <c r="L283" s="234"/>
      <c r="M283" s="235"/>
      <c r="N283" s="235"/>
    </row>
    <row r="284" spans="1:14" ht="22.5">
      <c r="A284" s="310" t="s">
        <v>2504</v>
      </c>
      <c r="B284" s="237" t="s">
        <v>1128</v>
      </c>
      <c r="C284" s="238" t="s">
        <v>3316</v>
      </c>
      <c r="D284" s="242" t="s">
        <v>57</v>
      </c>
      <c r="E284" s="246">
        <v>2</v>
      </c>
      <c r="F284" s="614"/>
      <c r="G284" s="329"/>
      <c r="H284" s="561"/>
      <c r="I284" s="565"/>
      <c r="J284" s="566"/>
      <c r="K284" s="241"/>
      <c r="L284" s="234"/>
      <c r="M284" s="235"/>
      <c r="N284" s="235"/>
    </row>
    <row r="285" spans="1:14" ht="12.75">
      <c r="A285" s="310" t="s">
        <v>2505</v>
      </c>
      <c r="B285" s="237" t="s">
        <v>1130</v>
      </c>
      <c r="C285" s="238" t="s">
        <v>1907</v>
      </c>
      <c r="D285" s="242" t="s">
        <v>57</v>
      </c>
      <c r="E285" s="246">
        <v>16</v>
      </c>
      <c r="F285" s="614"/>
      <c r="G285" s="329"/>
      <c r="H285" s="561"/>
      <c r="I285" s="565"/>
      <c r="J285" s="566"/>
      <c r="K285" s="241"/>
      <c r="L285" s="234"/>
      <c r="M285" s="235"/>
      <c r="N285" s="235"/>
    </row>
    <row r="286" spans="1:14" ht="23.25" thickBot="1">
      <c r="A286" s="310" t="s">
        <v>2506</v>
      </c>
      <c r="B286" s="371" t="s">
        <v>2121</v>
      </c>
      <c r="C286" s="367" t="s">
        <v>3491</v>
      </c>
      <c r="D286" s="242" t="s">
        <v>62</v>
      </c>
      <c r="E286" s="246">
        <v>99.3</v>
      </c>
      <c r="F286" s="615"/>
      <c r="G286" s="456"/>
      <c r="H286" s="562"/>
      <c r="I286" s="565"/>
      <c r="J286" s="566"/>
      <c r="K286" s="241"/>
      <c r="L286" s="234"/>
      <c r="M286" s="235"/>
      <c r="N286" s="235"/>
    </row>
    <row r="287" spans="1:14" ht="23.25" customHeight="1" thickBot="1">
      <c r="A287" s="311" t="s">
        <v>1132</v>
      </c>
      <c r="B287" s="475" t="s">
        <v>1133</v>
      </c>
      <c r="C287" s="476" t="s">
        <v>1134</v>
      </c>
      <c r="D287" s="472"/>
      <c r="E287" s="473"/>
      <c r="F287" s="474"/>
      <c r="G287" s="474"/>
      <c r="H287" s="559"/>
      <c r="I287" s="569"/>
      <c r="J287" s="570"/>
      <c r="K287" s="245"/>
      <c r="L287" s="234"/>
      <c r="M287" s="235"/>
      <c r="N287" s="235"/>
    </row>
    <row r="288" spans="1:14" ht="23.25" customHeight="1">
      <c r="A288" s="310" t="s">
        <v>2507</v>
      </c>
      <c r="B288" s="469" t="s">
        <v>1135</v>
      </c>
      <c r="C288" s="238" t="s">
        <v>1923</v>
      </c>
      <c r="D288" s="242" t="s">
        <v>57</v>
      </c>
      <c r="E288" s="243">
        <v>81</v>
      </c>
      <c r="F288" s="616"/>
      <c r="G288" s="455"/>
      <c r="H288" s="560"/>
      <c r="I288" s="565"/>
      <c r="J288" s="566"/>
      <c r="K288" s="241"/>
      <c r="L288" s="234"/>
      <c r="M288" s="235"/>
      <c r="N288" s="235"/>
    </row>
    <row r="289" spans="1:14" ht="23.25" customHeight="1">
      <c r="A289" s="310" t="s">
        <v>2508</v>
      </c>
      <c r="B289" s="237" t="s">
        <v>1136</v>
      </c>
      <c r="C289" s="238" t="s">
        <v>1925</v>
      </c>
      <c r="D289" s="242" t="s">
        <v>57</v>
      </c>
      <c r="E289" s="243">
        <v>8</v>
      </c>
      <c r="F289" s="614"/>
      <c r="G289" s="329"/>
      <c r="H289" s="561"/>
      <c r="I289" s="565"/>
      <c r="J289" s="566"/>
      <c r="K289" s="241"/>
      <c r="L289" s="234"/>
      <c r="M289" s="235"/>
      <c r="N289" s="235"/>
    </row>
    <row r="290" spans="1:14" ht="23.25" customHeight="1">
      <c r="A290" s="310" t="s">
        <v>2509</v>
      </c>
      <c r="B290" s="237" t="s">
        <v>1137</v>
      </c>
      <c r="C290" s="238" t="s">
        <v>1927</v>
      </c>
      <c r="D290" s="242" t="s">
        <v>330</v>
      </c>
      <c r="E290" s="243">
        <v>299.14999999999998</v>
      </c>
      <c r="F290" s="614"/>
      <c r="G290" s="329"/>
      <c r="H290" s="561"/>
      <c r="I290" s="565"/>
      <c r="J290" s="566"/>
      <c r="K290" s="241"/>
      <c r="L290" s="234"/>
      <c r="M290" s="235"/>
      <c r="N290" s="235"/>
    </row>
    <row r="291" spans="1:14" ht="22.5">
      <c r="A291" s="310" t="s">
        <v>2510</v>
      </c>
      <c r="B291" s="237" t="s">
        <v>1138</v>
      </c>
      <c r="C291" s="238" t="s">
        <v>1783</v>
      </c>
      <c r="D291" s="242" t="s">
        <v>57</v>
      </c>
      <c r="E291" s="243">
        <v>2</v>
      </c>
      <c r="F291" s="614"/>
      <c r="G291" s="329"/>
      <c r="H291" s="561"/>
      <c r="I291" s="565"/>
      <c r="J291" s="566"/>
      <c r="K291" s="241"/>
      <c r="L291" s="234"/>
      <c r="M291" s="235"/>
      <c r="N291" s="235"/>
    </row>
    <row r="292" spans="1:14" ht="22.5">
      <c r="A292" s="310" t="s">
        <v>2511</v>
      </c>
      <c r="B292" s="237" t="s">
        <v>1139</v>
      </c>
      <c r="C292" s="238" t="s">
        <v>1790</v>
      </c>
      <c r="D292" s="242" t="s">
        <v>57</v>
      </c>
      <c r="E292" s="246">
        <v>1</v>
      </c>
      <c r="F292" s="614"/>
      <c r="G292" s="329"/>
      <c r="H292" s="561"/>
      <c r="I292" s="565"/>
      <c r="J292" s="566"/>
      <c r="K292" s="241"/>
      <c r="L292" s="234"/>
      <c r="M292" s="235"/>
      <c r="N292" s="235"/>
    </row>
    <row r="293" spans="1:14" ht="12.75">
      <c r="A293" s="310" t="s">
        <v>2512</v>
      </c>
      <c r="B293" s="237" t="s">
        <v>1140</v>
      </c>
      <c r="C293" s="238" t="s">
        <v>1966</v>
      </c>
      <c r="D293" s="242" t="s">
        <v>1831</v>
      </c>
      <c r="E293" s="243">
        <v>1</v>
      </c>
      <c r="F293" s="614"/>
      <c r="G293" s="329"/>
      <c r="H293" s="561"/>
      <c r="I293" s="565"/>
      <c r="J293" s="566"/>
      <c r="K293" s="241"/>
      <c r="L293" s="234"/>
      <c r="M293" s="235"/>
      <c r="N293" s="235"/>
    </row>
    <row r="294" spans="1:14" ht="12.75">
      <c r="A294" s="310" t="s">
        <v>2513</v>
      </c>
      <c r="B294" s="237" t="s">
        <v>1141</v>
      </c>
      <c r="C294" s="238" t="s">
        <v>3345</v>
      </c>
      <c r="D294" s="242" t="s">
        <v>57</v>
      </c>
      <c r="E294" s="243">
        <v>1</v>
      </c>
      <c r="F294" s="614"/>
      <c r="G294" s="329"/>
      <c r="H294" s="561"/>
      <c r="I294" s="567"/>
      <c r="J294" s="568"/>
      <c r="K294" s="330"/>
      <c r="L294" s="234"/>
      <c r="M294" s="235"/>
      <c r="N294" s="235"/>
    </row>
    <row r="295" spans="1:14" ht="12.75">
      <c r="A295" s="310" t="s">
        <v>2514</v>
      </c>
      <c r="B295" s="237" t="s">
        <v>1142</v>
      </c>
      <c r="C295" s="238" t="s">
        <v>1970</v>
      </c>
      <c r="D295" s="242" t="s">
        <v>1831</v>
      </c>
      <c r="E295" s="243">
        <v>2</v>
      </c>
      <c r="F295" s="614"/>
      <c r="G295" s="329"/>
      <c r="H295" s="561"/>
      <c r="I295" s="565"/>
      <c r="J295" s="566"/>
      <c r="K295" s="241"/>
      <c r="L295" s="234"/>
      <c r="M295" s="235"/>
      <c r="N295" s="235"/>
    </row>
    <row r="296" spans="1:14" ht="12.75">
      <c r="A296" s="310" t="s">
        <v>2515</v>
      </c>
      <c r="B296" s="237" t="s">
        <v>1143</v>
      </c>
      <c r="C296" s="238" t="s">
        <v>1972</v>
      </c>
      <c r="D296" s="242" t="s">
        <v>1831</v>
      </c>
      <c r="E296" s="243">
        <v>3</v>
      </c>
      <c r="F296" s="614"/>
      <c r="G296" s="329"/>
      <c r="H296" s="561"/>
      <c r="I296" s="565"/>
      <c r="J296" s="566"/>
      <c r="K296" s="241"/>
      <c r="L296" s="234"/>
      <c r="M296" s="235"/>
      <c r="N296" s="235"/>
    </row>
    <row r="297" spans="1:14" ht="12.75">
      <c r="A297" s="310" t="s">
        <v>2516</v>
      </c>
      <c r="B297" s="237" t="s">
        <v>1144</v>
      </c>
      <c r="C297" s="238" t="s">
        <v>1973</v>
      </c>
      <c r="D297" s="242" t="s">
        <v>1831</v>
      </c>
      <c r="E297" s="243">
        <v>1</v>
      </c>
      <c r="F297" s="614"/>
      <c r="G297" s="329"/>
      <c r="H297" s="561"/>
      <c r="I297" s="565"/>
      <c r="J297" s="566"/>
      <c r="K297" s="241"/>
      <c r="L297" s="234"/>
      <c r="M297" s="235"/>
      <c r="N297" s="235"/>
    </row>
    <row r="298" spans="1:14" ht="12.75">
      <c r="A298" s="310" t="s">
        <v>2517</v>
      </c>
      <c r="B298" s="237" t="s">
        <v>1145</v>
      </c>
      <c r="C298" s="238" t="s">
        <v>1978</v>
      </c>
      <c r="D298" s="242" t="s">
        <v>1831</v>
      </c>
      <c r="E298" s="243">
        <v>3</v>
      </c>
      <c r="F298" s="614"/>
      <c r="G298" s="329"/>
      <c r="H298" s="561"/>
      <c r="I298" s="565"/>
      <c r="J298" s="566"/>
      <c r="K298" s="241"/>
      <c r="L298" s="234"/>
      <c r="M298" s="235"/>
      <c r="N298" s="235"/>
    </row>
    <row r="299" spans="1:14" ht="12.75">
      <c r="A299" s="310" t="s">
        <v>2518</v>
      </c>
      <c r="B299" s="237" t="s">
        <v>1146</v>
      </c>
      <c r="C299" s="238" t="s">
        <v>3354</v>
      </c>
      <c r="D299" s="242" t="s">
        <v>57</v>
      </c>
      <c r="E299" s="243">
        <v>6</v>
      </c>
      <c r="F299" s="614"/>
      <c r="G299" s="329"/>
      <c r="H299" s="561"/>
      <c r="I299" s="565"/>
      <c r="J299" s="566"/>
      <c r="K299" s="241"/>
      <c r="L299" s="234"/>
      <c r="M299" s="235"/>
      <c r="N299" s="235"/>
    </row>
    <row r="300" spans="1:14" ht="12.75">
      <c r="A300" s="310" t="s">
        <v>2519</v>
      </c>
      <c r="B300" s="237" t="s">
        <v>1147</v>
      </c>
      <c r="C300" s="238" t="s">
        <v>3355</v>
      </c>
      <c r="D300" s="242" t="s">
        <v>57</v>
      </c>
      <c r="E300" s="243">
        <v>8</v>
      </c>
      <c r="F300" s="614"/>
      <c r="G300" s="329"/>
      <c r="H300" s="561"/>
      <c r="I300" s="565"/>
      <c r="J300" s="566"/>
      <c r="K300" s="241"/>
      <c r="L300" s="234"/>
      <c r="M300" s="235"/>
      <c r="N300" s="235"/>
    </row>
    <row r="301" spans="1:14" ht="12.75">
      <c r="A301" s="310" t="s">
        <v>2520</v>
      </c>
      <c r="B301" s="237" t="s">
        <v>1148</v>
      </c>
      <c r="C301" s="238" t="s">
        <v>3356</v>
      </c>
      <c r="D301" s="242" t="s">
        <v>57</v>
      </c>
      <c r="E301" s="243">
        <v>3</v>
      </c>
      <c r="F301" s="614"/>
      <c r="G301" s="329"/>
      <c r="H301" s="561"/>
      <c r="I301" s="565"/>
      <c r="J301" s="566"/>
      <c r="K301" s="241"/>
      <c r="L301" s="234"/>
      <c r="M301" s="235"/>
      <c r="N301" s="235"/>
    </row>
    <row r="302" spans="1:14" ht="12.75">
      <c r="A302" s="310" t="s">
        <v>2521</v>
      </c>
      <c r="B302" s="237" t="s">
        <v>1149</v>
      </c>
      <c r="C302" s="238" t="s">
        <v>3358</v>
      </c>
      <c r="D302" s="242" t="s">
        <v>57</v>
      </c>
      <c r="E302" s="243">
        <v>1</v>
      </c>
      <c r="F302" s="614"/>
      <c r="G302" s="329"/>
      <c r="H302" s="561"/>
      <c r="I302" s="567"/>
      <c r="J302" s="568"/>
      <c r="K302" s="330"/>
      <c r="L302" s="234"/>
      <c r="M302" s="235"/>
      <c r="N302" s="235"/>
    </row>
    <row r="303" spans="1:14" ht="12.75">
      <c r="A303" s="310" t="s">
        <v>2522</v>
      </c>
      <c r="B303" s="237" t="s">
        <v>1150</v>
      </c>
      <c r="C303" s="238" t="s">
        <v>3346</v>
      </c>
      <c r="D303" s="242" t="s">
        <v>57</v>
      </c>
      <c r="E303" s="243">
        <v>2</v>
      </c>
      <c r="F303" s="614"/>
      <c r="G303" s="329"/>
      <c r="H303" s="561"/>
      <c r="I303" s="565"/>
      <c r="J303" s="566"/>
      <c r="K303" s="241"/>
      <c r="L303" s="234"/>
      <c r="M303" s="235"/>
      <c r="N303" s="235"/>
    </row>
    <row r="304" spans="1:14" ht="12.75">
      <c r="A304" s="310" t="s">
        <v>2523</v>
      </c>
      <c r="B304" s="237" t="s">
        <v>1151</v>
      </c>
      <c r="C304" s="238" t="s">
        <v>3347</v>
      </c>
      <c r="D304" s="242" t="s">
        <v>57</v>
      </c>
      <c r="E304" s="246">
        <v>3</v>
      </c>
      <c r="F304" s="614"/>
      <c r="G304" s="329"/>
      <c r="H304" s="561"/>
      <c r="I304" s="567"/>
      <c r="J304" s="568"/>
      <c r="K304" s="330"/>
      <c r="L304" s="234"/>
      <c r="M304" s="235"/>
      <c r="N304" s="235"/>
    </row>
    <row r="305" spans="1:14" ht="12.75">
      <c r="A305" s="310" t="s">
        <v>2524</v>
      </c>
      <c r="B305" s="237" t="s">
        <v>1152</v>
      </c>
      <c r="C305" s="238" t="s">
        <v>3348</v>
      </c>
      <c r="D305" s="242" t="s">
        <v>57</v>
      </c>
      <c r="E305" s="246">
        <v>2</v>
      </c>
      <c r="F305" s="614"/>
      <c r="G305" s="329"/>
      <c r="H305" s="561"/>
      <c r="I305" s="565"/>
      <c r="J305" s="566"/>
      <c r="K305" s="241"/>
      <c r="L305" s="234"/>
      <c r="M305" s="235"/>
      <c r="N305" s="235"/>
    </row>
    <row r="306" spans="1:14" ht="12.75">
      <c r="A306" s="310" t="s">
        <v>2525</v>
      </c>
      <c r="B306" s="237" t="s">
        <v>1153</v>
      </c>
      <c r="C306" s="238" t="s">
        <v>3349</v>
      </c>
      <c r="D306" s="242" t="s">
        <v>57</v>
      </c>
      <c r="E306" s="246">
        <v>1</v>
      </c>
      <c r="F306" s="614"/>
      <c r="G306" s="329"/>
      <c r="H306" s="561"/>
      <c r="I306" s="565"/>
      <c r="J306" s="566"/>
      <c r="K306" s="241"/>
      <c r="L306" s="234"/>
      <c r="M306" s="235"/>
      <c r="N306" s="235"/>
    </row>
    <row r="307" spans="1:14" ht="12.75">
      <c r="A307" s="310" t="s">
        <v>2526</v>
      </c>
      <c r="B307" s="237" t="s">
        <v>1154</v>
      </c>
      <c r="C307" s="238" t="s">
        <v>3361</v>
      </c>
      <c r="D307" s="242" t="s">
        <v>57</v>
      </c>
      <c r="E307" s="246">
        <v>1</v>
      </c>
      <c r="F307" s="614"/>
      <c r="G307" s="329"/>
      <c r="H307" s="561"/>
      <c r="I307" s="565"/>
      <c r="J307" s="566"/>
      <c r="K307" s="241"/>
      <c r="L307" s="234"/>
      <c r="M307" s="235"/>
      <c r="N307" s="235"/>
    </row>
    <row r="308" spans="1:14" ht="12.75">
      <c r="A308" s="310" t="s">
        <v>2527</v>
      </c>
      <c r="B308" s="237" t="s">
        <v>1155</v>
      </c>
      <c r="C308" s="238" t="s">
        <v>3366</v>
      </c>
      <c r="D308" s="242" t="s">
        <v>57</v>
      </c>
      <c r="E308" s="246">
        <v>2</v>
      </c>
      <c r="F308" s="614"/>
      <c r="G308" s="329"/>
      <c r="H308" s="561"/>
      <c r="I308" s="565"/>
      <c r="J308" s="566"/>
      <c r="K308" s="241"/>
      <c r="L308" s="234"/>
      <c r="M308" s="235"/>
      <c r="N308" s="235"/>
    </row>
    <row r="309" spans="1:14" ht="12.75">
      <c r="A309" s="310" t="s">
        <v>2528</v>
      </c>
      <c r="B309" s="237" t="s">
        <v>1156</v>
      </c>
      <c r="C309" s="238" t="s">
        <v>1793</v>
      </c>
      <c r="D309" s="242" t="s">
        <v>57</v>
      </c>
      <c r="E309" s="246">
        <v>2</v>
      </c>
      <c r="F309" s="614"/>
      <c r="G309" s="329"/>
      <c r="H309" s="561"/>
      <c r="I309" s="565"/>
      <c r="J309" s="566"/>
      <c r="K309" s="241"/>
      <c r="L309" s="234"/>
      <c r="M309" s="235"/>
      <c r="N309" s="235"/>
    </row>
    <row r="310" spans="1:14" ht="22.5">
      <c r="A310" s="310" t="s">
        <v>2529</v>
      </c>
      <c r="B310" s="237" t="s">
        <v>1157</v>
      </c>
      <c r="C310" s="238" t="s">
        <v>3324</v>
      </c>
      <c r="D310" s="242" t="s">
        <v>62</v>
      </c>
      <c r="E310" s="246">
        <v>1153.0900000000001</v>
      </c>
      <c r="F310" s="614"/>
      <c r="G310" s="329"/>
      <c r="H310" s="561"/>
      <c r="I310" s="565"/>
      <c r="J310" s="566"/>
      <c r="K310" s="241"/>
      <c r="L310" s="234"/>
      <c r="M310" s="235"/>
      <c r="N310" s="235"/>
    </row>
    <row r="311" spans="1:14" ht="22.5">
      <c r="A311" s="310" t="s">
        <v>2530</v>
      </c>
      <c r="B311" s="237" t="s">
        <v>1158</v>
      </c>
      <c r="C311" s="238" t="s">
        <v>3326</v>
      </c>
      <c r="D311" s="242" t="s">
        <v>62</v>
      </c>
      <c r="E311" s="246">
        <v>220.68</v>
      </c>
      <c r="F311" s="614"/>
      <c r="G311" s="329"/>
      <c r="H311" s="561"/>
      <c r="I311" s="565"/>
      <c r="J311" s="566"/>
      <c r="K311" s="241"/>
      <c r="L311" s="234"/>
      <c r="M311" s="235"/>
      <c r="N311" s="235"/>
    </row>
    <row r="312" spans="1:14" ht="22.5">
      <c r="A312" s="310" t="s">
        <v>2531</v>
      </c>
      <c r="B312" s="237" t="s">
        <v>1159</v>
      </c>
      <c r="C312" s="238" t="s">
        <v>3328</v>
      </c>
      <c r="D312" s="242" t="s">
        <v>62</v>
      </c>
      <c r="E312" s="246">
        <v>201.39999999999998</v>
      </c>
      <c r="F312" s="614"/>
      <c r="G312" s="329"/>
      <c r="H312" s="561"/>
      <c r="I312" s="565"/>
      <c r="J312" s="566"/>
      <c r="K312" s="241"/>
      <c r="L312" s="234"/>
      <c r="M312" s="235"/>
      <c r="N312" s="235"/>
    </row>
    <row r="313" spans="1:14" ht="22.5">
      <c r="A313" s="310" t="s">
        <v>2532</v>
      </c>
      <c r="B313" s="237" t="s">
        <v>1160</v>
      </c>
      <c r="C313" s="238" t="s">
        <v>3320</v>
      </c>
      <c r="D313" s="242" t="s">
        <v>62</v>
      </c>
      <c r="E313" s="246">
        <v>44.89</v>
      </c>
      <c r="F313" s="614"/>
      <c r="G313" s="329"/>
      <c r="H313" s="561"/>
      <c r="I313" s="565"/>
      <c r="J313" s="566"/>
      <c r="K313" s="241"/>
      <c r="L313" s="234"/>
      <c r="M313" s="235"/>
      <c r="N313" s="235"/>
    </row>
    <row r="314" spans="1:14" ht="22.5">
      <c r="A314" s="310" t="s">
        <v>2533</v>
      </c>
      <c r="B314" s="237" t="s">
        <v>1161</v>
      </c>
      <c r="C314" s="238" t="s">
        <v>3322</v>
      </c>
      <c r="D314" s="242" t="s">
        <v>62</v>
      </c>
      <c r="E314" s="246">
        <v>12.39</v>
      </c>
      <c r="F314" s="614"/>
      <c r="G314" s="329"/>
      <c r="H314" s="561"/>
      <c r="I314" s="567"/>
      <c r="J314" s="568"/>
      <c r="K314" s="330"/>
      <c r="L314" s="234"/>
      <c r="M314" s="235"/>
      <c r="N314" s="235"/>
    </row>
    <row r="315" spans="1:14" ht="22.5">
      <c r="A315" s="310" t="s">
        <v>2534</v>
      </c>
      <c r="B315" s="237" t="s">
        <v>1162</v>
      </c>
      <c r="C315" s="238" t="s">
        <v>3489</v>
      </c>
      <c r="D315" s="242" t="s">
        <v>62</v>
      </c>
      <c r="E315" s="246">
        <v>454.26</v>
      </c>
      <c r="F315" s="614"/>
      <c r="G315" s="329"/>
      <c r="H315" s="561"/>
      <c r="I315" s="565"/>
      <c r="J315" s="566"/>
      <c r="K315" s="241"/>
      <c r="L315" s="234"/>
      <c r="M315" s="235"/>
      <c r="N315" s="235"/>
    </row>
    <row r="316" spans="1:14" ht="22.5">
      <c r="A316" s="310" t="s">
        <v>2535</v>
      </c>
      <c r="B316" s="237" t="s">
        <v>1163</v>
      </c>
      <c r="C316" s="238" t="s">
        <v>3344</v>
      </c>
      <c r="D316" s="242" t="s">
        <v>57</v>
      </c>
      <c r="E316" s="246">
        <v>87</v>
      </c>
      <c r="F316" s="614"/>
      <c r="G316" s="329"/>
      <c r="H316" s="561"/>
      <c r="I316" s="565"/>
      <c r="J316" s="566"/>
      <c r="K316" s="241"/>
      <c r="L316" s="234"/>
      <c r="M316" s="235"/>
      <c r="N316" s="235"/>
    </row>
    <row r="317" spans="1:14" ht="22.5">
      <c r="A317" s="310" t="s">
        <v>2536</v>
      </c>
      <c r="B317" s="237" t="s">
        <v>1164</v>
      </c>
      <c r="C317" s="238" t="s">
        <v>1785</v>
      </c>
      <c r="D317" s="242" t="s">
        <v>57</v>
      </c>
      <c r="E317" s="246">
        <v>81</v>
      </c>
      <c r="F317" s="614"/>
      <c r="G317" s="329"/>
      <c r="H317" s="561"/>
      <c r="I317" s="565"/>
      <c r="J317" s="566"/>
      <c r="K317" s="241"/>
      <c r="L317" s="234"/>
      <c r="M317" s="235"/>
      <c r="N317" s="235"/>
    </row>
    <row r="318" spans="1:14" ht="22.5">
      <c r="A318" s="310" t="s">
        <v>2537</v>
      </c>
      <c r="B318" s="237" t="s">
        <v>1165</v>
      </c>
      <c r="C318" s="238" t="s">
        <v>2096</v>
      </c>
      <c r="D318" s="242" t="s">
        <v>57</v>
      </c>
      <c r="E318" s="246">
        <v>6</v>
      </c>
      <c r="F318" s="614"/>
      <c r="G318" s="329"/>
      <c r="H318" s="561"/>
      <c r="I318" s="565"/>
      <c r="J318" s="566"/>
      <c r="K318" s="241"/>
      <c r="L318" s="234"/>
      <c r="M318" s="235"/>
      <c r="N318" s="235"/>
    </row>
    <row r="319" spans="1:14" ht="22.5">
      <c r="A319" s="310" t="s">
        <v>2538</v>
      </c>
      <c r="B319" s="237" t="s">
        <v>1166</v>
      </c>
      <c r="C319" s="238" t="s">
        <v>2099</v>
      </c>
      <c r="D319" s="242" t="s">
        <v>57</v>
      </c>
      <c r="E319" s="246">
        <v>1</v>
      </c>
      <c r="F319" s="614"/>
      <c r="G319" s="329"/>
      <c r="H319" s="561"/>
      <c r="I319" s="565"/>
      <c r="J319" s="566"/>
      <c r="K319" s="241"/>
      <c r="L319" s="234"/>
      <c r="M319" s="235"/>
      <c r="N319" s="235"/>
    </row>
    <row r="320" spans="1:14" ht="22.5">
      <c r="A320" s="310" t="s">
        <v>2539</v>
      </c>
      <c r="B320" s="237" t="s">
        <v>1167</v>
      </c>
      <c r="C320" s="238" t="s">
        <v>2100</v>
      </c>
      <c r="D320" s="242" t="s">
        <v>57</v>
      </c>
      <c r="E320" s="246">
        <v>1</v>
      </c>
      <c r="F320" s="614"/>
      <c r="G320" s="329"/>
      <c r="H320" s="561"/>
      <c r="I320" s="565"/>
      <c r="J320" s="566"/>
      <c r="K320" s="241"/>
      <c r="L320" s="234"/>
      <c r="M320" s="235"/>
      <c r="N320" s="235"/>
    </row>
    <row r="321" spans="1:14" ht="22.5">
      <c r="A321" s="310" t="s">
        <v>2540</v>
      </c>
      <c r="B321" s="237" t="s">
        <v>1168</v>
      </c>
      <c r="C321" s="238" t="s">
        <v>2136</v>
      </c>
      <c r="D321" s="242" t="s">
        <v>57</v>
      </c>
      <c r="E321" s="246">
        <v>2</v>
      </c>
      <c r="F321" s="614"/>
      <c r="G321" s="329"/>
      <c r="H321" s="561"/>
      <c r="I321" s="565"/>
      <c r="J321" s="566"/>
      <c r="K321" s="241"/>
      <c r="L321" s="234"/>
      <c r="M321" s="235"/>
      <c r="N321" s="235"/>
    </row>
    <row r="322" spans="1:14" ht="22.5">
      <c r="A322" s="310" t="s">
        <v>2541</v>
      </c>
      <c r="B322" s="237" t="s">
        <v>1169</v>
      </c>
      <c r="C322" s="238" t="s">
        <v>2086</v>
      </c>
      <c r="D322" s="242" t="s">
        <v>57</v>
      </c>
      <c r="E322" s="246">
        <v>57</v>
      </c>
      <c r="F322" s="614"/>
      <c r="G322" s="329"/>
      <c r="H322" s="561"/>
      <c r="I322" s="565"/>
      <c r="J322" s="566"/>
      <c r="K322" s="241"/>
      <c r="L322" s="234"/>
      <c r="M322" s="235"/>
      <c r="N322" s="235"/>
    </row>
    <row r="323" spans="1:14" ht="22.5">
      <c r="A323" s="310" t="s">
        <v>2542</v>
      </c>
      <c r="B323" s="237" t="s">
        <v>1170</v>
      </c>
      <c r="C323" s="238" t="s">
        <v>2092</v>
      </c>
      <c r="D323" s="242" t="s">
        <v>57</v>
      </c>
      <c r="E323" s="246">
        <v>9</v>
      </c>
      <c r="F323" s="614"/>
      <c r="G323" s="329"/>
      <c r="H323" s="561"/>
      <c r="I323" s="565"/>
      <c r="J323" s="566"/>
      <c r="K323" s="241"/>
      <c r="L323" s="234"/>
      <c r="M323" s="235"/>
      <c r="N323" s="235"/>
    </row>
    <row r="324" spans="1:14" ht="22.5">
      <c r="A324" s="310" t="s">
        <v>2543</v>
      </c>
      <c r="B324" s="237" t="s">
        <v>1171</v>
      </c>
      <c r="C324" s="238" t="s">
        <v>2094</v>
      </c>
      <c r="D324" s="242" t="s">
        <v>57</v>
      </c>
      <c r="E324" s="246">
        <v>2</v>
      </c>
      <c r="F324" s="614"/>
      <c r="G324" s="329"/>
      <c r="H324" s="561"/>
      <c r="I324" s="565"/>
      <c r="J324" s="566"/>
      <c r="K324" s="241"/>
      <c r="L324" s="234"/>
      <c r="M324" s="235"/>
      <c r="N324" s="235"/>
    </row>
    <row r="325" spans="1:14" ht="12.75">
      <c r="A325" s="310" t="s">
        <v>2544</v>
      </c>
      <c r="B325" s="237" t="s">
        <v>1172</v>
      </c>
      <c r="C325" s="238" t="s">
        <v>1796</v>
      </c>
      <c r="D325" s="242" t="s">
        <v>57</v>
      </c>
      <c r="E325" s="246">
        <v>3</v>
      </c>
      <c r="F325" s="614"/>
      <c r="G325" s="329"/>
      <c r="H325" s="561"/>
      <c r="I325" s="565"/>
      <c r="J325" s="566"/>
      <c r="K325" s="241"/>
      <c r="L325" s="234"/>
      <c r="M325" s="235"/>
      <c r="N325" s="235"/>
    </row>
    <row r="326" spans="1:14" ht="12.75">
      <c r="A326" s="310" t="s">
        <v>2545</v>
      </c>
      <c r="B326" s="237" t="s">
        <v>1173</v>
      </c>
      <c r="C326" s="238" t="s">
        <v>1787</v>
      </c>
      <c r="D326" s="242" t="s">
        <v>57</v>
      </c>
      <c r="E326" s="246">
        <v>7</v>
      </c>
      <c r="F326" s="614"/>
      <c r="G326" s="329"/>
      <c r="H326" s="561"/>
      <c r="I326" s="565"/>
      <c r="J326" s="566"/>
      <c r="K326" s="241"/>
      <c r="L326" s="234"/>
      <c r="M326" s="235"/>
      <c r="N326" s="235"/>
    </row>
    <row r="327" spans="1:14" ht="22.5">
      <c r="A327" s="310" t="s">
        <v>2546</v>
      </c>
      <c r="B327" s="237" t="s">
        <v>1174</v>
      </c>
      <c r="C327" s="238" t="s">
        <v>3531</v>
      </c>
      <c r="D327" s="242" t="s">
        <v>57</v>
      </c>
      <c r="E327" s="246">
        <v>39</v>
      </c>
      <c r="F327" s="614"/>
      <c r="G327" s="329"/>
      <c r="H327" s="561"/>
      <c r="I327" s="565"/>
      <c r="J327" s="566"/>
      <c r="K327" s="241"/>
      <c r="L327" s="234"/>
      <c r="M327" s="235"/>
      <c r="N327" s="235"/>
    </row>
    <row r="328" spans="1:14" ht="23.25" thickBot="1">
      <c r="A328" s="310" t="s">
        <v>2547</v>
      </c>
      <c r="B328" s="371" t="s">
        <v>2122</v>
      </c>
      <c r="C328" s="238" t="s">
        <v>3316</v>
      </c>
      <c r="D328" s="242" t="s">
        <v>57</v>
      </c>
      <c r="E328" s="246">
        <v>1</v>
      </c>
      <c r="F328" s="615"/>
      <c r="G328" s="456"/>
      <c r="H328" s="562"/>
      <c r="I328" s="565"/>
      <c r="J328" s="566"/>
      <c r="K328" s="241"/>
      <c r="L328" s="234"/>
      <c r="M328" s="235"/>
      <c r="N328" s="235"/>
    </row>
    <row r="329" spans="1:14" ht="23.25" customHeight="1" thickBot="1">
      <c r="A329" s="311" t="s">
        <v>1175</v>
      </c>
      <c r="B329" s="475" t="s">
        <v>1176</v>
      </c>
      <c r="C329" s="476" t="s">
        <v>1177</v>
      </c>
      <c r="D329" s="472"/>
      <c r="E329" s="473"/>
      <c r="F329" s="474"/>
      <c r="G329" s="474"/>
      <c r="H329" s="559"/>
      <c r="I329" s="569"/>
      <c r="J329" s="570"/>
      <c r="K329" s="245"/>
      <c r="L329" s="234"/>
      <c r="M329" s="235"/>
      <c r="N329" s="235"/>
    </row>
    <row r="330" spans="1:14" ht="23.25" customHeight="1">
      <c r="A330" s="310" t="s">
        <v>2548</v>
      </c>
      <c r="B330" s="469" t="s">
        <v>1178</v>
      </c>
      <c r="C330" s="238" t="s">
        <v>1923</v>
      </c>
      <c r="D330" s="242" t="s">
        <v>57</v>
      </c>
      <c r="E330" s="243">
        <v>23</v>
      </c>
      <c r="F330" s="616"/>
      <c r="G330" s="455"/>
      <c r="H330" s="560"/>
      <c r="I330" s="565"/>
      <c r="J330" s="566"/>
      <c r="K330" s="241"/>
      <c r="L330" s="234"/>
      <c r="M330" s="235"/>
      <c r="N330" s="235"/>
    </row>
    <row r="331" spans="1:14" ht="23.25" customHeight="1">
      <c r="A331" s="310" t="s">
        <v>2549</v>
      </c>
      <c r="B331" s="237" t="s">
        <v>1179</v>
      </c>
      <c r="C331" s="238" t="s">
        <v>1925</v>
      </c>
      <c r="D331" s="242" t="s">
        <v>57</v>
      </c>
      <c r="E331" s="243">
        <v>3</v>
      </c>
      <c r="F331" s="614"/>
      <c r="G331" s="329"/>
      <c r="H331" s="561"/>
      <c r="I331" s="565"/>
      <c r="J331" s="566"/>
      <c r="K331" s="241"/>
      <c r="L331" s="234"/>
      <c r="M331" s="235"/>
      <c r="N331" s="235"/>
    </row>
    <row r="332" spans="1:14" ht="23.25" customHeight="1">
      <c r="A332" s="310" t="s">
        <v>2550</v>
      </c>
      <c r="B332" s="237" t="s">
        <v>1180</v>
      </c>
      <c r="C332" s="238" t="s">
        <v>1927</v>
      </c>
      <c r="D332" s="242" t="s">
        <v>330</v>
      </c>
      <c r="E332" s="243">
        <v>75.300000000000011</v>
      </c>
      <c r="F332" s="614"/>
      <c r="G332" s="329"/>
      <c r="H332" s="561"/>
      <c r="I332" s="565"/>
      <c r="J332" s="566"/>
      <c r="K332" s="241"/>
      <c r="L332" s="234"/>
      <c r="M332" s="235"/>
      <c r="N332" s="235"/>
    </row>
    <row r="333" spans="1:14" ht="22.5">
      <c r="A333" s="310" t="s">
        <v>2551</v>
      </c>
      <c r="B333" s="237" t="s">
        <v>1181</v>
      </c>
      <c r="C333" s="238" t="s">
        <v>2110</v>
      </c>
      <c r="D333" s="242" t="s">
        <v>57</v>
      </c>
      <c r="E333" s="243">
        <v>1</v>
      </c>
      <c r="F333" s="614"/>
      <c r="G333" s="329"/>
      <c r="H333" s="561"/>
      <c r="I333" s="565"/>
      <c r="J333" s="566"/>
      <c r="K333" s="241"/>
      <c r="L333" s="234"/>
      <c r="M333" s="235"/>
      <c r="N333" s="235"/>
    </row>
    <row r="334" spans="1:14" ht="22.5">
      <c r="A334" s="310" t="s">
        <v>2552</v>
      </c>
      <c r="B334" s="237" t="s">
        <v>1182</v>
      </c>
      <c r="C334" s="238" t="s">
        <v>1783</v>
      </c>
      <c r="D334" s="242" t="s">
        <v>57</v>
      </c>
      <c r="E334" s="243">
        <v>1</v>
      </c>
      <c r="F334" s="614"/>
      <c r="G334" s="329"/>
      <c r="H334" s="561"/>
      <c r="I334" s="565"/>
      <c r="J334" s="566"/>
      <c r="K334" s="241"/>
      <c r="L334" s="234"/>
      <c r="M334" s="235"/>
      <c r="N334" s="235"/>
    </row>
    <row r="335" spans="1:14" ht="12.75">
      <c r="A335" s="310" t="s">
        <v>2553</v>
      </c>
      <c r="B335" s="237" t="s">
        <v>1183</v>
      </c>
      <c r="C335" s="238" t="s">
        <v>1966</v>
      </c>
      <c r="D335" s="242" t="s">
        <v>1831</v>
      </c>
      <c r="E335" s="243">
        <v>1</v>
      </c>
      <c r="F335" s="614"/>
      <c r="G335" s="329"/>
      <c r="H335" s="561"/>
      <c r="I335" s="565"/>
      <c r="J335" s="566"/>
      <c r="K335" s="241"/>
      <c r="L335" s="234"/>
      <c r="M335" s="235"/>
      <c r="N335" s="235"/>
    </row>
    <row r="336" spans="1:14" ht="12.75">
      <c r="A336" s="310" t="s">
        <v>2554</v>
      </c>
      <c r="B336" s="237" t="s">
        <v>1184</v>
      </c>
      <c r="C336" s="238" t="s">
        <v>1972</v>
      </c>
      <c r="D336" s="242" t="s">
        <v>1831</v>
      </c>
      <c r="E336" s="243">
        <v>2</v>
      </c>
      <c r="F336" s="614"/>
      <c r="G336" s="329"/>
      <c r="H336" s="561"/>
      <c r="I336" s="565"/>
      <c r="J336" s="566"/>
      <c r="K336" s="241"/>
      <c r="L336" s="234"/>
      <c r="M336" s="235"/>
      <c r="N336" s="235"/>
    </row>
    <row r="337" spans="1:14" ht="12.75">
      <c r="A337" s="310" t="s">
        <v>2555</v>
      </c>
      <c r="B337" s="237" t="s">
        <v>1185</v>
      </c>
      <c r="C337" s="238" t="s">
        <v>1978</v>
      </c>
      <c r="D337" s="242" t="s">
        <v>1831</v>
      </c>
      <c r="E337" s="243">
        <v>3</v>
      </c>
      <c r="F337" s="614"/>
      <c r="G337" s="329"/>
      <c r="H337" s="561"/>
      <c r="I337" s="565"/>
      <c r="J337" s="566"/>
      <c r="K337" s="241"/>
      <c r="L337" s="234"/>
      <c r="M337" s="235"/>
      <c r="N337" s="235"/>
    </row>
    <row r="338" spans="1:14" ht="12.75">
      <c r="A338" s="310" t="s">
        <v>2556</v>
      </c>
      <c r="B338" s="237" t="s">
        <v>1186</v>
      </c>
      <c r="C338" s="238" t="s">
        <v>3354</v>
      </c>
      <c r="D338" s="242" t="s">
        <v>57</v>
      </c>
      <c r="E338" s="243">
        <v>3</v>
      </c>
      <c r="F338" s="614"/>
      <c r="G338" s="329"/>
      <c r="H338" s="561"/>
      <c r="I338" s="565"/>
      <c r="J338" s="566"/>
      <c r="K338" s="241"/>
      <c r="L338" s="234"/>
      <c r="M338" s="235"/>
      <c r="N338" s="235"/>
    </row>
    <row r="339" spans="1:14" ht="12.75">
      <c r="A339" s="310" t="s">
        <v>2557</v>
      </c>
      <c r="B339" s="237" t="s">
        <v>1187</v>
      </c>
      <c r="C339" s="238" t="s">
        <v>3355</v>
      </c>
      <c r="D339" s="242" t="s">
        <v>57</v>
      </c>
      <c r="E339" s="243">
        <v>1</v>
      </c>
      <c r="F339" s="614"/>
      <c r="G339" s="329"/>
      <c r="H339" s="561"/>
      <c r="I339" s="565"/>
      <c r="J339" s="566"/>
      <c r="K339" s="241"/>
      <c r="L339" s="234"/>
      <c r="M339" s="235"/>
      <c r="N339" s="235"/>
    </row>
    <row r="340" spans="1:14" ht="12.75">
      <c r="A340" s="310" t="s">
        <v>2558</v>
      </c>
      <c r="B340" s="237" t="s">
        <v>1188</v>
      </c>
      <c r="C340" s="238" t="s">
        <v>3356</v>
      </c>
      <c r="D340" s="242" t="s">
        <v>57</v>
      </c>
      <c r="E340" s="243">
        <v>2</v>
      </c>
      <c r="F340" s="614"/>
      <c r="G340" s="329"/>
      <c r="H340" s="561"/>
      <c r="I340" s="565"/>
      <c r="J340" s="566"/>
      <c r="K340" s="241"/>
      <c r="L340" s="234"/>
      <c r="M340" s="235"/>
      <c r="N340" s="235"/>
    </row>
    <row r="341" spans="1:14" ht="12.75">
      <c r="A341" s="310" t="s">
        <v>2559</v>
      </c>
      <c r="B341" s="237" t="s">
        <v>1189</v>
      </c>
      <c r="C341" s="238" t="s">
        <v>3348</v>
      </c>
      <c r="D341" s="242" t="s">
        <v>57</v>
      </c>
      <c r="E341" s="246">
        <v>2</v>
      </c>
      <c r="F341" s="614"/>
      <c r="G341" s="329"/>
      <c r="H341" s="561"/>
      <c r="I341" s="565"/>
      <c r="J341" s="566"/>
      <c r="K341" s="241"/>
      <c r="L341" s="234"/>
      <c r="M341" s="235"/>
      <c r="N341" s="235"/>
    </row>
    <row r="342" spans="1:14" ht="12.75">
      <c r="A342" s="310" t="s">
        <v>2560</v>
      </c>
      <c r="B342" s="237" t="s">
        <v>1190</v>
      </c>
      <c r="C342" s="238" t="s">
        <v>3362</v>
      </c>
      <c r="D342" s="242" t="s">
        <v>57</v>
      </c>
      <c r="E342" s="243">
        <v>2</v>
      </c>
      <c r="F342" s="614"/>
      <c r="G342" s="329"/>
      <c r="H342" s="561"/>
      <c r="I342" s="565"/>
      <c r="J342" s="566"/>
      <c r="K342" s="241"/>
      <c r="L342" s="234"/>
      <c r="M342" s="235"/>
      <c r="N342" s="235"/>
    </row>
    <row r="343" spans="1:14" ht="22.5">
      <c r="A343" s="310" t="s">
        <v>2561</v>
      </c>
      <c r="B343" s="237" t="s">
        <v>1191</v>
      </c>
      <c r="C343" s="238" t="s">
        <v>3324</v>
      </c>
      <c r="D343" s="242" t="s">
        <v>62</v>
      </c>
      <c r="E343" s="243">
        <v>434.90999999999997</v>
      </c>
      <c r="F343" s="614"/>
      <c r="G343" s="329"/>
      <c r="H343" s="561"/>
      <c r="I343" s="565"/>
      <c r="J343" s="566"/>
      <c r="K343" s="241"/>
      <c r="L343" s="234"/>
      <c r="M343" s="235"/>
      <c r="N343" s="235"/>
    </row>
    <row r="344" spans="1:14" ht="22.5">
      <c r="A344" s="310" t="s">
        <v>2562</v>
      </c>
      <c r="B344" s="237" t="s">
        <v>1192</v>
      </c>
      <c r="C344" s="238" t="s">
        <v>3489</v>
      </c>
      <c r="D344" s="242" t="s">
        <v>62</v>
      </c>
      <c r="E344" s="243">
        <v>102.04</v>
      </c>
      <c r="F344" s="614"/>
      <c r="G344" s="329"/>
      <c r="H344" s="561"/>
      <c r="I344" s="565"/>
      <c r="J344" s="566"/>
      <c r="K344" s="241"/>
      <c r="L344" s="234"/>
      <c r="M344" s="235"/>
      <c r="N344" s="235"/>
    </row>
    <row r="345" spans="1:14" ht="22.5">
      <c r="A345" s="310" t="s">
        <v>2563</v>
      </c>
      <c r="B345" s="237" t="s">
        <v>1193</v>
      </c>
      <c r="C345" s="238" t="s">
        <v>3344</v>
      </c>
      <c r="D345" s="242" t="s">
        <v>57</v>
      </c>
      <c r="E345" s="246">
        <v>27</v>
      </c>
      <c r="F345" s="614"/>
      <c r="G345" s="329"/>
      <c r="H345" s="561"/>
      <c r="I345" s="565"/>
      <c r="J345" s="566"/>
      <c r="K345" s="241"/>
      <c r="L345" s="234"/>
      <c r="M345" s="235"/>
      <c r="N345" s="235"/>
    </row>
    <row r="346" spans="1:14" ht="22.5">
      <c r="A346" s="310" t="s">
        <v>2564</v>
      </c>
      <c r="B346" s="237" t="s">
        <v>1194</v>
      </c>
      <c r="C346" s="238" t="s">
        <v>1785</v>
      </c>
      <c r="D346" s="242" t="s">
        <v>57</v>
      </c>
      <c r="E346" s="246">
        <v>23</v>
      </c>
      <c r="F346" s="614"/>
      <c r="G346" s="329"/>
      <c r="H346" s="561"/>
      <c r="I346" s="565"/>
      <c r="J346" s="566"/>
      <c r="K346" s="241"/>
      <c r="L346" s="234"/>
      <c r="M346" s="235"/>
      <c r="N346" s="235"/>
    </row>
    <row r="347" spans="1:14" ht="22.5">
      <c r="A347" s="310" t="s">
        <v>2565</v>
      </c>
      <c r="B347" s="237" t="s">
        <v>1195</v>
      </c>
      <c r="C347" s="238" t="s">
        <v>2086</v>
      </c>
      <c r="D347" s="242" t="s">
        <v>57</v>
      </c>
      <c r="E347" s="246">
        <v>14</v>
      </c>
      <c r="F347" s="614"/>
      <c r="G347" s="329"/>
      <c r="H347" s="561"/>
      <c r="I347" s="565"/>
      <c r="J347" s="566"/>
      <c r="K347" s="241"/>
      <c r="L347" s="234"/>
      <c r="M347" s="235"/>
      <c r="N347" s="235"/>
    </row>
    <row r="348" spans="1:14" ht="22.5">
      <c r="A348" s="310" t="s">
        <v>2566</v>
      </c>
      <c r="B348" s="237" t="s">
        <v>1196</v>
      </c>
      <c r="C348" s="238" t="s">
        <v>2094</v>
      </c>
      <c r="D348" s="242" t="s">
        <v>57</v>
      </c>
      <c r="E348" s="246">
        <v>3</v>
      </c>
      <c r="F348" s="614"/>
      <c r="G348" s="329"/>
      <c r="H348" s="561"/>
      <c r="I348" s="565"/>
      <c r="J348" s="566"/>
      <c r="K348" s="241"/>
      <c r="L348" s="234"/>
      <c r="M348" s="235"/>
      <c r="N348" s="235"/>
    </row>
    <row r="349" spans="1:14" ht="22.5">
      <c r="A349" s="310" t="s">
        <v>2567</v>
      </c>
      <c r="B349" s="237" t="s">
        <v>1197</v>
      </c>
      <c r="C349" s="238" t="s">
        <v>2096</v>
      </c>
      <c r="D349" s="242" t="s">
        <v>57</v>
      </c>
      <c r="E349" s="246">
        <v>6</v>
      </c>
      <c r="F349" s="614"/>
      <c r="G349" s="329"/>
      <c r="H349" s="561"/>
      <c r="I349" s="565"/>
      <c r="J349" s="566"/>
      <c r="K349" s="241"/>
      <c r="L349" s="234"/>
      <c r="M349" s="235"/>
      <c r="N349" s="235"/>
    </row>
    <row r="350" spans="1:14" ht="22.5">
      <c r="A350" s="310" t="s">
        <v>2568</v>
      </c>
      <c r="B350" s="237" t="s">
        <v>1198</v>
      </c>
      <c r="C350" s="238" t="s">
        <v>3497</v>
      </c>
      <c r="D350" s="242" t="s">
        <v>57</v>
      </c>
      <c r="E350" s="246">
        <v>4</v>
      </c>
      <c r="F350" s="614"/>
      <c r="G350" s="329"/>
      <c r="H350" s="561"/>
      <c r="I350" s="565"/>
      <c r="J350" s="566"/>
      <c r="K350" s="241"/>
      <c r="L350" s="234"/>
      <c r="M350" s="235"/>
      <c r="N350" s="235"/>
    </row>
    <row r="351" spans="1:14" ht="23.25" thickBot="1">
      <c r="A351" s="310" t="s">
        <v>2569</v>
      </c>
      <c r="B351" s="371" t="s">
        <v>2123</v>
      </c>
      <c r="C351" s="238" t="s">
        <v>3531</v>
      </c>
      <c r="D351" s="242" t="s">
        <v>57</v>
      </c>
      <c r="E351" s="246">
        <v>4</v>
      </c>
      <c r="F351" s="615"/>
      <c r="G351" s="456"/>
      <c r="H351" s="562"/>
      <c r="I351" s="565"/>
      <c r="J351" s="566"/>
      <c r="K351" s="241"/>
      <c r="L351" s="234"/>
      <c r="M351" s="235"/>
      <c r="N351" s="235"/>
    </row>
    <row r="352" spans="1:14" ht="23.25" customHeight="1" thickBot="1">
      <c r="A352" s="311" t="s">
        <v>1199</v>
      </c>
      <c r="B352" s="475" t="s">
        <v>1200</v>
      </c>
      <c r="C352" s="476" t="s">
        <v>1201</v>
      </c>
      <c r="D352" s="472"/>
      <c r="E352" s="473"/>
      <c r="F352" s="474"/>
      <c r="G352" s="474"/>
      <c r="H352" s="559"/>
      <c r="I352" s="569"/>
      <c r="J352" s="570"/>
      <c r="K352" s="245"/>
      <c r="L352" s="234"/>
      <c r="M352" s="235"/>
      <c r="N352" s="235"/>
    </row>
    <row r="353" spans="1:14" ht="23.25" customHeight="1">
      <c r="A353" s="310" t="s">
        <v>2570</v>
      </c>
      <c r="B353" s="469" t="s">
        <v>1202</v>
      </c>
      <c r="C353" s="238" t="s">
        <v>1923</v>
      </c>
      <c r="D353" s="242" t="s">
        <v>57</v>
      </c>
      <c r="E353" s="243">
        <v>41</v>
      </c>
      <c r="F353" s="616"/>
      <c r="G353" s="455"/>
      <c r="H353" s="560"/>
      <c r="I353" s="565"/>
      <c r="J353" s="566"/>
      <c r="K353" s="241"/>
      <c r="L353" s="234"/>
      <c r="M353" s="235"/>
      <c r="N353" s="235"/>
    </row>
    <row r="354" spans="1:14" ht="23.25" customHeight="1">
      <c r="A354" s="310" t="s">
        <v>2571</v>
      </c>
      <c r="B354" s="237" t="s">
        <v>1203</v>
      </c>
      <c r="C354" s="238" t="s">
        <v>1925</v>
      </c>
      <c r="D354" s="242" t="s">
        <v>57</v>
      </c>
      <c r="E354" s="243">
        <v>2</v>
      </c>
      <c r="F354" s="614"/>
      <c r="G354" s="329"/>
      <c r="H354" s="561"/>
      <c r="I354" s="565"/>
      <c r="J354" s="566"/>
      <c r="K354" s="241"/>
      <c r="L354" s="234"/>
      <c r="M354" s="235"/>
      <c r="N354" s="235"/>
    </row>
    <row r="355" spans="1:14" ht="23.25" customHeight="1">
      <c r="A355" s="310" t="s">
        <v>2572</v>
      </c>
      <c r="B355" s="237" t="s">
        <v>1204</v>
      </c>
      <c r="C355" s="238" t="s">
        <v>1927</v>
      </c>
      <c r="D355" s="242" t="s">
        <v>330</v>
      </c>
      <c r="E355" s="243">
        <v>130.65</v>
      </c>
      <c r="F355" s="614"/>
      <c r="G355" s="329"/>
      <c r="H355" s="561"/>
      <c r="I355" s="565"/>
      <c r="J355" s="566"/>
      <c r="K355" s="241"/>
      <c r="L355" s="234"/>
      <c r="M355" s="235"/>
      <c r="N355" s="235"/>
    </row>
    <row r="356" spans="1:14" ht="22.5">
      <c r="A356" s="310" t="s">
        <v>2573</v>
      </c>
      <c r="B356" s="237" t="s">
        <v>1205</v>
      </c>
      <c r="C356" s="238" t="s">
        <v>2110</v>
      </c>
      <c r="D356" s="242" t="s">
        <v>57</v>
      </c>
      <c r="E356" s="243">
        <v>1</v>
      </c>
      <c r="F356" s="614"/>
      <c r="G356" s="329"/>
      <c r="H356" s="561"/>
      <c r="I356" s="567"/>
      <c r="J356" s="568"/>
      <c r="K356" s="330"/>
      <c r="L356" s="234"/>
      <c r="M356" s="235"/>
      <c r="N356" s="235"/>
    </row>
    <row r="357" spans="1:14" ht="22.5">
      <c r="A357" s="310" t="s">
        <v>2574</v>
      </c>
      <c r="B357" s="237" t="s">
        <v>1206</v>
      </c>
      <c r="C357" s="238" t="s">
        <v>1783</v>
      </c>
      <c r="D357" s="242" t="s">
        <v>57</v>
      </c>
      <c r="E357" s="243">
        <v>1</v>
      </c>
      <c r="F357" s="614"/>
      <c r="G357" s="329"/>
      <c r="H357" s="561"/>
      <c r="I357" s="565"/>
      <c r="J357" s="566"/>
      <c r="K357" s="241"/>
      <c r="L357" s="234"/>
      <c r="M357" s="235"/>
      <c r="N357" s="235"/>
    </row>
    <row r="358" spans="1:14" ht="12.75">
      <c r="A358" s="310" t="s">
        <v>2575</v>
      </c>
      <c r="B358" s="237" t="s">
        <v>1207</v>
      </c>
      <c r="C358" s="238" t="s">
        <v>1968</v>
      </c>
      <c r="D358" s="242" t="s">
        <v>1831</v>
      </c>
      <c r="E358" s="246">
        <v>3</v>
      </c>
      <c r="F358" s="614"/>
      <c r="G358" s="329"/>
      <c r="H358" s="561"/>
      <c r="I358" s="565"/>
      <c r="J358" s="566"/>
      <c r="K358" s="241"/>
      <c r="L358" s="234"/>
      <c r="M358" s="235"/>
      <c r="N358" s="235"/>
    </row>
    <row r="359" spans="1:14" ht="12.75">
      <c r="A359" s="310" t="s">
        <v>2576</v>
      </c>
      <c r="B359" s="237" t="s">
        <v>1208</v>
      </c>
      <c r="C359" s="238" t="s">
        <v>1978</v>
      </c>
      <c r="D359" s="242" t="s">
        <v>1831</v>
      </c>
      <c r="E359" s="246">
        <v>3</v>
      </c>
      <c r="F359" s="614"/>
      <c r="G359" s="329"/>
      <c r="H359" s="561"/>
      <c r="I359" s="565"/>
      <c r="J359" s="566"/>
      <c r="K359" s="241"/>
      <c r="L359" s="234"/>
      <c r="M359" s="235"/>
      <c r="N359" s="235"/>
    </row>
    <row r="360" spans="1:14" ht="12.75">
      <c r="A360" s="310" t="s">
        <v>2577</v>
      </c>
      <c r="B360" s="237" t="s">
        <v>1209</v>
      </c>
      <c r="C360" s="238" t="s">
        <v>3354</v>
      </c>
      <c r="D360" s="242" t="s">
        <v>57</v>
      </c>
      <c r="E360" s="246">
        <v>6</v>
      </c>
      <c r="F360" s="614"/>
      <c r="G360" s="329"/>
      <c r="H360" s="561"/>
      <c r="I360" s="565"/>
      <c r="J360" s="566"/>
      <c r="K360" s="241"/>
      <c r="L360" s="234"/>
      <c r="M360" s="235"/>
      <c r="N360" s="235"/>
    </row>
    <row r="361" spans="1:14" ht="12.75">
      <c r="A361" s="310" t="s">
        <v>2578</v>
      </c>
      <c r="B361" s="237" t="s">
        <v>1210</v>
      </c>
      <c r="C361" s="238" t="s">
        <v>3346</v>
      </c>
      <c r="D361" s="242" t="s">
        <v>57</v>
      </c>
      <c r="E361" s="246">
        <v>3</v>
      </c>
      <c r="F361" s="614"/>
      <c r="G361" s="329"/>
      <c r="H361" s="561"/>
      <c r="I361" s="565"/>
      <c r="J361" s="566"/>
      <c r="K361" s="241"/>
      <c r="L361" s="234"/>
      <c r="M361" s="235"/>
      <c r="N361" s="235"/>
    </row>
    <row r="362" spans="1:14" ht="12.75">
      <c r="A362" s="310" t="s">
        <v>2579</v>
      </c>
      <c r="B362" s="237" t="s">
        <v>1211</v>
      </c>
      <c r="C362" s="238" t="s">
        <v>3362</v>
      </c>
      <c r="D362" s="242" t="s">
        <v>57</v>
      </c>
      <c r="E362" s="246">
        <v>2</v>
      </c>
      <c r="F362" s="614"/>
      <c r="G362" s="329"/>
      <c r="H362" s="561"/>
      <c r="I362" s="565"/>
      <c r="J362" s="566"/>
      <c r="K362" s="241"/>
      <c r="L362" s="234"/>
      <c r="M362" s="235"/>
      <c r="N362" s="235"/>
    </row>
    <row r="363" spans="1:14" ht="22.5">
      <c r="A363" s="310" t="s">
        <v>2580</v>
      </c>
      <c r="B363" s="237" t="s">
        <v>1212</v>
      </c>
      <c r="C363" s="238" t="s">
        <v>3324</v>
      </c>
      <c r="D363" s="242" t="s">
        <v>62</v>
      </c>
      <c r="E363" s="246">
        <v>482.63</v>
      </c>
      <c r="F363" s="614"/>
      <c r="G363" s="329"/>
      <c r="H363" s="561"/>
      <c r="I363" s="565"/>
      <c r="J363" s="566"/>
      <c r="K363" s="241"/>
      <c r="L363" s="234"/>
      <c r="M363" s="235"/>
      <c r="N363" s="235"/>
    </row>
    <row r="364" spans="1:14" ht="22.5">
      <c r="A364" s="310" t="s">
        <v>2581</v>
      </c>
      <c r="B364" s="237" t="s">
        <v>1213</v>
      </c>
      <c r="C364" s="238" t="s">
        <v>3489</v>
      </c>
      <c r="D364" s="242" t="s">
        <v>62</v>
      </c>
      <c r="E364" s="246">
        <v>118.6</v>
      </c>
      <c r="F364" s="614"/>
      <c r="G364" s="329"/>
      <c r="H364" s="561"/>
      <c r="I364" s="565"/>
      <c r="J364" s="566"/>
      <c r="K364" s="241"/>
      <c r="L364" s="234"/>
      <c r="M364" s="235"/>
      <c r="N364" s="235"/>
    </row>
    <row r="365" spans="1:14" ht="22.5">
      <c r="A365" s="310" t="s">
        <v>2582</v>
      </c>
      <c r="B365" s="237" t="s">
        <v>1214</v>
      </c>
      <c r="C365" s="238" t="s">
        <v>3344</v>
      </c>
      <c r="D365" s="242" t="s">
        <v>57</v>
      </c>
      <c r="E365" s="246">
        <v>29</v>
      </c>
      <c r="F365" s="614"/>
      <c r="G365" s="329"/>
      <c r="H365" s="561"/>
      <c r="I365" s="565"/>
      <c r="J365" s="566"/>
      <c r="K365" s="241"/>
      <c r="L365" s="234"/>
      <c r="M365" s="235"/>
      <c r="N365" s="235"/>
    </row>
    <row r="366" spans="1:14" ht="22.5">
      <c r="A366" s="310" t="s">
        <v>2583</v>
      </c>
      <c r="B366" s="237" t="s">
        <v>1215</v>
      </c>
      <c r="C366" s="238" t="s">
        <v>1785</v>
      </c>
      <c r="D366" s="242" t="s">
        <v>57</v>
      </c>
      <c r="E366" s="246">
        <v>41</v>
      </c>
      <c r="F366" s="614"/>
      <c r="G366" s="329"/>
      <c r="H366" s="561"/>
      <c r="I366" s="565"/>
      <c r="J366" s="566"/>
      <c r="K366" s="241"/>
      <c r="L366" s="234"/>
      <c r="M366" s="235"/>
      <c r="N366" s="235"/>
    </row>
    <row r="367" spans="1:14" ht="22.5">
      <c r="A367" s="310" t="s">
        <v>2584</v>
      </c>
      <c r="B367" s="237" t="s">
        <v>1216</v>
      </c>
      <c r="C367" s="238" t="s">
        <v>2086</v>
      </c>
      <c r="D367" s="242" t="s">
        <v>57</v>
      </c>
      <c r="E367" s="246">
        <v>37</v>
      </c>
      <c r="F367" s="614"/>
      <c r="G367" s="329"/>
      <c r="H367" s="561"/>
      <c r="I367" s="565"/>
      <c r="J367" s="566"/>
      <c r="K367" s="241"/>
      <c r="L367" s="234"/>
      <c r="M367" s="235"/>
      <c r="N367" s="235"/>
    </row>
    <row r="368" spans="1:14" ht="22.5">
      <c r="A368" s="310" t="s">
        <v>2585</v>
      </c>
      <c r="B368" s="237" t="s">
        <v>1217</v>
      </c>
      <c r="C368" s="238" t="s">
        <v>2094</v>
      </c>
      <c r="D368" s="242" t="s">
        <v>57</v>
      </c>
      <c r="E368" s="246">
        <v>1</v>
      </c>
      <c r="F368" s="614"/>
      <c r="G368" s="329"/>
      <c r="H368" s="561"/>
      <c r="I368" s="565"/>
      <c r="J368" s="566"/>
      <c r="K368" s="241"/>
      <c r="L368" s="234"/>
      <c r="M368" s="235"/>
      <c r="N368" s="235"/>
    </row>
    <row r="369" spans="1:14" ht="22.5">
      <c r="A369" s="310" t="s">
        <v>2586</v>
      </c>
      <c r="B369" s="237" t="s">
        <v>1218</v>
      </c>
      <c r="C369" s="238" t="s">
        <v>2096</v>
      </c>
      <c r="D369" s="242" t="s">
        <v>57</v>
      </c>
      <c r="E369" s="246">
        <v>3</v>
      </c>
      <c r="F369" s="614"/>
      <c r="G369" s="329"/>
      <c r="H369" s="561"/>
      <c r="I369" s="565"/>
      <c r="J369" s="566"/>
      <c r="K369" s="241"/>
      <c r="L369" s="234"/>
      <c r="M369" s="235"/>
      <c r="N369" s="235"/>
    </row>
    <row r="370" spans="1:14" ht="23.25" thickBot="1">
      <c r="A370" s="310" t="s">
        <v>2587</v>
      </c>
      <c r="B370" s="371" t="s">
        <v>1219</v>
      </c>
      <c r="C370" s="238" t="s">
        <v>3531</v>
      </c>
      <c r="D370" s="242" t="s">
        <v>57</v>
      </c>
      <c r="E370" s="246">
        <v>13</v>
      </c>
      <c r="F370" s="615"/>
      <c r="G370" s="456"/>
      <c r="H370" s="562"/>
      <c r="I370" s="565"/>
      <c r="J370" s="566"/>
      <c r="K370" s="241"/>
      <c r="L370" s="234"/>
      <c r="M370" s="235"/>
      <c r="N370" s="235"/>
    </row>
    <row r="371" spans="1:14" ht="23.25" customHeight="1" thickBot="1">
      <c r="A371" s="311" t="s">
        <v>1220</v>
      </c>
      <c r="B371" s="475" t="s">
        <v>1221</v>
      </c>
      <c r="C371" s="476" t="s">
        <v>1222</v>
      </c>
      <c r="D371" s="472"/>
      <c r="E371" s="473"/>
      <c r="F371" s="474"/>
      <c r="G371" s="474"/>
      <c r="H371" s="559"/>
      <c r="I371" s="569"/>
      <c r="J371" s="570"/>
      <c r="K371" s="245"/>
      <c r="L371" s="234"/>
      <c r="M371" s="235"/>
      <c r="N371" s="235"/>
    </row>
    <row r="372" spans="1:14" ht="23.25" customHeight="1">
      <c r="A372" s="310" t="s">
        <v>2588</v>
      </c>
      <c r="B372" s="469" t="s">
        <v>1223</v>
      </c>
      <c r="C372" s="238" t="s">
        <v>1923</v>
      </c>
      <c r="D372" s="242" t="s">
        <v>57</v>
      </c>
      <c r="E372" s="243">
        <v>46</v>
      </c>
      <c r="F372" s="616"/>
      <c r="G372" s="455"/>
      <c r="H372" s="560"/>
      <c r="I372" s="565"/>
      <c r="J372" s="566"/>
      <c r="K372" s="241"/>
      <c r="L372" s="234"/>
      <c r="M372" s="235"/>
      <c r="N372" s="235"/>
    </row>
    <row r="373" spans="1:14" ht="23.25" customHeight="1">
      <c r="A373" s="310" t="s">
        <v>2589</v>
      </c>
      <c r="B373" s="237" t="s">
        <v>1224</v>
      </c>
      <c r="C373" s="238" t="s">
        <v>1925</v>
      </c>
      <c r="D373" s="242" t="s">
        <v>57</v>
      </c>
      <c r="E373" s="243">
        <v>3</v>
      </c>
      <c r="F373" s="614"/>
      <c r="G373" s="329"/>
      <c r="H373" s="561"/>
      <c r="I373" s="565"/>
      <c r="J373" s="566"/>
      <c r="K373" s="241"/>
      <c r="L373" s="234"/>
      <c r="M373" s="235"/>
      <c r="N373" s="235"/>
    </row>
    <row r="374" spans="1:14" ht="23.25" customHeight="1">
      <c r="A374" s="310" t="s">
        <v>2590</v>
      </c>
      <c r="B374" s="237" t="s">
        <v>1225</v>
      </c>
      <c r="C374" s="238" t="s">
        <v>1927</v>
      </c>
      <c r="D374" s="242" t="s">
        <v>330</v>
      </c>
      <c r="E374" s="243">
        <v>306.70000000000005</v>
      </c>
      <c r="F374" s="614"/>
      <c r="G374" s="329"/>
      <c r="H374" s="561"/>
      <c r="I374" s="565"/>
      <c r="J374" s="566"/>
      <c r="K374" s="241"/>
      <c r="L374" s="234"/>
      <c r="M374" s="235"/>
      <c r="N374" s="235"/>
    </row>
    <row r="375" spans="1:14" ht="22.5">
      <c r="A375" s="310" t="s">
        <v>2591</v>
      </c>
      <c r="B375" s="237" t="s">
        <v>1226</v>
      </c>
      <c r="C375" s="238" t="s">
        <v>1783</v>
      </c>
      <c r="D375" s="242" t="s">
        <v>57</v>
      </c>
      <c r="E375" s="243">
        <v>2</v>
      </c>
      <c r="F375" s="614"/>
      <c r="G375" s="329"/>
      <c r="H375" s="561"/>
      <c r="I375" s="565"/>
      <c r="J375" s="566"/>
      <c r="K375" s="241"/>
      <c r="L375" s="234"/>
      <c r="M375" s="235"/>
      <c r="N375" s="235"/>
    </row>
    <row r="376" spans="1:14" ht="22.5">
      <c r="A376" s="310" t="s">
        <v>2592</v>
      </c>
      <c r="B376" s="237" t="s">
        <v>1227</v>
      </c>
      <c r="C376" s="238" t="s">
        <v>2108</v>
      </c>
      <c r="D376" s="242" t="s">
        <v>57</v>
      </c>
      <c r="E376" s="246">
        <v>1</v>
      </c>
      <c r="F376" s="614"/>
      <c r="G376" s="329"/>
      <c r="H376" s="561"/>
      <c r="I376" s="565"/>
      <c r="J376" s="566"/>
      <c r="K376" s="241"/>
      <c r="L376" s="234"/>
      <c r="M376" s="235"/>
      <c r="N376" s="235"/>
    </row>
    <row r="377" spans="1:14" ht="12.75">
      <c r="A377" s="310" t="s">
        <v>2593</v>
      </c>
      <c r="B377" s="237" t="s">
        <v>1228</v>
      </c>
      <c r="C377" s="238" t="s">
        <v>1966</v>
      </c>
      <c r="D377" s="242" t="s">
        <v>1831</v>
      </c>
      <c r="E377" s="246">
        <v>1</v>
      </c>
      <c r="F377" s="614"/>
      <c r="G377" s="329"/>
      <c r="H377" s="561"/>
      <c r="I377" s="565"/>
      <c r="J377" s="566"/>
      <c r="K377" s="241"/>
      <c r="L377" s="234"/>
      <c r="M377" s="235"/>
      <c r="N377" s="235"/>
    </row>
    <row r="378" spans="1:14" ht="12.75">
      <c r="A378" s="310" t="s">
        <v>2594</v>
      </c>
      <c r="B378" s="237" t="s">
        <v>1229</v>
      </c>
      <c r="C378" s="238" t="s">
        <v>1968</v>
      </c>
      <c r="D378" s="242" t="s">
        <v>1831</v>
      </c>
      <c r="E378" s="246">
        <v>1</v>
      </c>
      <c r="F378" s="614"/>
      <c r="G378" s="329"/>
      <c r="H378" s="561"/>
      <c r="I378" s="565"/>
      <c r="J378" s="566"/>
      <c r="K378" s="241"/>
      <c r="L378" s="234"/>
      <c r="M378" s="235"/>
      <c r="N378" s="235"/>
    </row>
    <row r="379" spans="1:14" ht="12.75">
      <c r="A379" s="310" t="s">
        <v>2595</v>
      </c>
      <c r="B379" s="237" t="s">
        <v>1230</v>
      </c>
      <c r="C379" s="238" t="s">
        <v>1970</v>
      </c>
      <c r="D379" s="242" t="s">
        <v>1831</v>
      </c>
      <c r="E379" s="246">
        <v>2</v>
      </c>
      <c r="F379" s="614"/>
      <c r="G379" s="329"/>
      <c r="H379" s="561"/>
      <c r="I379" s="565"/>
      <c r="J379" s="566"/>
      <c r="K379" s="241"/>
      <c r="L379" s="234"/>
      <c r="M379" s="235"/>
      <c r="N379" s="235"/>
    </row>
    <row r="380" spans="1:14" ht="12.75">
      <c r="A380" s="310" t="s">
        <v>2596</v>
      </c>
      <c r="B380" s="237" t="s">
        <v>1231</v>
      </c>
      <c r="C380" s="238" t="s">
        <v>1972</v>
      </c>
      <c r="D380" s="242" t="s">
        <v>1831</v>
      </c>
      <c r="E380" s="246">
        <v>1</v>
      </c>
      <c r="F380" s="614"/>
      <c r="G380" s="329"/>
      <c r="H380" s="561"/>
      <c r="I380" s="565"/>
      <c r="J380" s="566"/>
      <c r="K380" s="241"/>
      <c r="L380" s="234"/>
      <c r="M380" s="235"/>
      <c r="N380" s="235"/>
    </row>
    <row r="381" spans="1:14" ht="12.75">
      <c r="A381" s="310" t="s">
        <v>2597</v>
      </c>
      <c r="B381" s="237" t="s">
        <v>1232</v>
      </c>
      <c r="C381" s="238" t="s">
        <v>1973</v>
      </c>
      <c r="D381" s="242" t="s">
        <v>1831</v>
      </c>
      <c r="E381" s="246">
        <v>1</v>
      </c>
      <c r="F381" s="614"/>
      <c r="G381" s="329"/>
      <c r="H381" s="561"/>
      <c r="I381" s="565"/>
      <c r="J381" s="566"/>
      <c r="K381" s="241"/>
      <c r="L381" s="234"/>
      <c r="M381" s="235"/>
      <c r="N381" s="235"/>
    </row>
    <row r="382" spans="1:14" ht="12.75">
      <c r="A382" s="310" t="s">
        <v>2598</v>
      </c>
      <c r="B382" s="237" t="s">
        <v>1233</v>
      </c>
      <c r="C382" s="238" t="s">
        <v>1978</v>
      </c>
      <c r="D382" s="242" t="s">
        <v>1831</v>
      </c>
      <c r="E382" s="246">
        <v>3</v>
      </c>
      <c r="F382" s="614"/>
      <c r="G382" s="329"/>
      <c r="H382" s="561"/>
      <c r="I382" s="565"/>
      <c r="J382" s="566"/>
      <c r="K382" s="241"/>
      <c r="L382" s="234"/>
      <c r="M382" s="235"/>
      <c r="N382" s="235"/>
    </row>
    <row r="383" spans="1:14" ht="12.75">
      <c r="A383" s="310" t="s">
        <v>2599</v>
      </c>
      <c r="B383" s="237" t="s">
        <v>1234</v>
      </c>
      <c r="C383" s="238" t="s">
        <v>3354</v>
      </c>
      <c r="D383" s="242" t="s">
        <v>57</v>
      </c>
      <c r="E383" s="246">
        <v>5</v>
      </c>
      <c r="F383" s="614"/>
      <c r="G383" s="329"/>
      <c r="H383" s="561"/>
      <c r="I383" s="565"/>
      <c r="J383" s="566"/>
      <c r="K383" s="241"/>
      <c r="L383" s="234"/>
      <c r="M383" s="235"/>
      <c r="N383" s="235"/>
    </row>
    <row r="384" spans="1:14" ht="12.75">
      <c r="A384" s="310" t="s">
        <v>2600</v>
      </c>
      <c r="B384" s="237" t="s">
        <v>1235</v>
      </c>
      <c r="C384" s="238" t="s">
        <v>3355</v>
      </c>
      <c r="D384" s="242" t="s">
        <v>57</v>
      </c>
      <c r="E384" s="246">
        <v>4</v>
      </c>
      <c r="F384" s="614"/>
      <c r="G384" s="329"/>
      <c r="H384" s="561"/>
      <c r="I384" s="565"/>
      <c r="J384" s="566"/>
      <c r="K384" s="241"/>
      <c r="L384" s="234"/>
      <c r="M384" s="235"/>
      <c r="N384" s="235"/>
    </row>
    <row r="385" spans="1:14" ht="12.75">
      <c r="A385" s="310" t="s">
        <v>2601</v>
      </c>
      <c r="B385" s="237" t="s">
        <v>1236</v>
      </c>
      <c r="C385" s="238" t="s">
        <v>3356</v>
      </c>
      <c r="D385" s="242" t="s">
        <v>57</v>
      </c>
      <c r="E385" s="246">
        <v>1</v>
      </c>
      <c r="F385" s="614"/>
      <c r="G385" s="329"/>
      <c r="H385" s="561"/>
      <c r="I385" s="567"/>
      <c r="J385" s="568"/>
      <c r="K385" s="330"/>
      <c r="L385" s="234"/>
      <c r="M385" s="235"/>
      <c r="N385" s="235"/>
    </row>
    <row r="386" spans="1:14" ht="12.75">
      <c r="A386" s="310" t="s">
        <v>2602</v>
      </c>
      <c r="B386" s="237" t="s">
        <v>1237</v>
      </c>
      <c r="C386" s="238" t="s">
        <v>3357</v>
      </c>
      <c r="D386" s="242" t="s">
        <v>57</v>
      </c>
      <c r="E386" s="246">
        <v>1</v>
      </c>
      <c r="F386" s="614"/>
      <c r="G386" s="329"/>
      <c r="H386" s="561"/>
      <c r="I386" s="565"/>
      <c r="J386" s="566"/>
      <c r="K386" s="241"/>
      <c r="L386" s="234"/>
      <c r="M386" s="235"/>
      <c r="N386" s="235"/>
    </row>
    <row r="387" spans="1:14" ht="12.75">
      <c r="A387" s="310" t="s">
        <v>2603</v>
      </c>
      <c r="B387" s="237" t="s">
        <v>1238</v>
      </c>
      <c r="C387" s="238" t="s">
        <v>3346</v>
      </c>
      <c r="D387" s="242" t="s">
        <v>57</v>
      </c>
      <c r="E387" s="246">
        <v>2</v>
      </c>
      <c r="F387" s="614"/>
      <c r="G387" s="329"/>
      <c r="H387" s="561"/>
      <c r="I387" s="565"/>
      <c r="J387" s="566"/>
      <c r="K387" s="241"/>
      <c r="L387" s="234"/>
      <c r="M387" s="235"/>
      <c r="N387" s="235"/>
    </row>
    <row r="388" spans="1:14" ht="12.75">
      <c r="A388" s="310" t="s">
        <v>2604</v>
      </c>
      <c r="B388" s="237" t="s">
        <v>1239</v>
      </c>
      <c r="C388" s="238" t="s">
        <v>3347</v>
      </c>
      <c r="D388" s="242" t="s">
        <v>57</v>
      </c>
      <c r="E388" s="246">
        <v>1</v>
      </c>
      <c r="F388" s="614"/>
      <c r="G388" s="329"/>
      <c r="H388" s="561"/>
      <c r="I388" s="565"/>
      <c r="J388" s="566"/>
      <c r="K388" s="241"/>
      <c r="L388" s="234"/>
      <c r="M388" s="235"/>
      <c r="N388" s="235"/>
    </row>
    <row r="389" spans="1:14" ht="12.75">
      <c r="A389" s="310" t="s">
        <v>2605</v>
      </c>
      <c r="B389" s="237" t="s">
        <v>1240</v>
      </c>
      <c r="C389" s="238" t="s">
        <v>3348</v>
      </c>
      <c r="D389" s="242" t="s">
        <v>57</v>
      </c>
      <c r="E389" s="246">
        <v>1</v>
      </c>
      <c r="F389" s="614"/>
      <c r="G389" s="329"/>
      <c r="H389" s="561"/>
      <c r="I389" s="565"/>
      <c r="J389" s="566"/>
      <c r="K389" s="241"/>
      <c r="L389" s="234"/>
      <c r="M389" s="235"/>
      <c r="N389" s="235"/>
    </row>
    <row r="390" spans="1:14" ht="12.75">
      <c r="A390" s="310" t="s">
        <v>2606</v>
      </c>
      <c r="B390" s="237" t="s">
        <v>1241</v>
      </c>
      <c r="C390" s="238" t="s">
        <v>3361</v>
      </c>
      <c r="D390" s="242" t="s">
        <v>57</v>
      </c>
      <c r="E390" s="246">
        <v>3</v>
      </c>
      <c r="F390" s="614"/>
      <c r="G390" s="329"/>
      <c r="H390" s="561"/>
      <c r="I390" s="567"/>
      <c r="J390" s="568"/>
      <c r="K390" s="330"/>
      <c r="L390" s="234"/>
      <c r="M390" s="235"/>
      <c r="N390" s="235"/>
    </row>
    <row r="391" spans="1:14" ht="12.75">
      <c r="A391" s="310" t="s">
        <v>2607</v>
      </c>
      <c r="B391" s="237" t="s">
        <v>1242</v>
      </c>
      <c r="C391" s="238" t="s">
        <v>3362</v>
      </c>
      <c r="D391" s="242" t="s">
        <v>57</v>
      </c>
      <c r="E391" s="246">
        <v>1</v>
      </c>
      <c r="F391" s="614"/>
      <c r="G391" s="329"/>
      <c r="H391" s="561"/>
      <c r="I391" s="565"/>
      <c r="J391" s="566"/>
      <c r="K391" s="241"/>
      <c r="L391" s="234"/>
      <c r="M391" s="235"/>
      <c r="N391" s="235"/>
    </row>
    <row r="392" spans="1:14" ht="12.75">
      <c r="A392" s="310" t="s">
        <v>2608</v>
      </c>
      <c r="B392" s="237" t="s">
        <v>1243</v>
      </c>
      <c r="C392" s="238" t="s">
        <v>3363</v>
      </c>
      <c r="D392" s="242" t="s">
        <v>57</v>
      </c>
      <c r="E392" s="246">
        <v>3</v>
      </c>
      <c r="F392" s="614"/>
      <c r="G392" s="329"/>
      <c r="H392" s="561"/>
      <c r="I392" s="565"/>
      <c r="J392" s="566"/>
      <c r="K392" s="241"/>
      <c r="L392" s="234"/>
      <c r="M392" s="235"/>
      <c r="N392" s="235"/>
    </row>
    <row r="393" spans="1:14" ht="12.75">
      <c r="A393" s="310" t="s">
        <v>2609</v>
      </c>
      <c r="B393" s="237" t="s">
        <v>1244</v>
      </c>
      <c r="C393" s="238" t="s">
        <v>3364</v>
      </c>
      <c r="D393" s="242" t="s">
        <v>57</v>
      </c>
      <c r="E393" s="246">
        <v>2</v>
      </c>
      <c r="F393" s="614"/>
      <c r="G393" s="329"/>
      <c r="H393" s="561"/>
      <c r="I393" s="565"/>
      <c r="J393" s="566"/>
      <c r="K393" s="241"/>
      <c r="L393" s="234"/>
      <c r="M393" s="235"/>
      <c r="N393" s="235"/>
    </row>
    <row r="394" spans="1:14" ht="12.75">
      <c r="A394" s="310" t="s">
        <v>2610</v>
      </c>
      <c r="B394" s="237" t="s">
        <v>1246</v>
      </c>
      <c r="C394" s="238" t="s">
        <v>1793</v>
      </c>
      <c r="D394" s="242" t="s">
        <v>57</v>
      </c>
      <c r="E394" s="246">
        <v>1</v>
      </c>
      <c r="F394" s="614"/>
      <c r="G394" s="329"/>
      <c r="H394" s="561"/>
      <c r="I394" s="565"/>
      <c r="J394" s="566"/>
      <c r="K394" s="241"/>
      <c r="L394" s="234"/>
      <c r="M394" s="235"/>
      <c r="N394" s="235"/>
    </row>
    <row r="395" spans="1:14" ht="22.5">
      <c r="A395" s="310" t="s">
        <v>2611</v>
      </c>
      <c r="B395" s="237" t="s">
        <v>1247</v>
      </c>
      <c r="C395" s="238" t="s">
        <v>3324</v>
      </c>
      <c r="D395" s="242" t="s">
        <v>62</v>
      </c>
      <c r="E395" s="246">
        <v>894.76</v>
      </c>
      <c r="F395" s="614"/>
      <c r="G395" s="329"/>
      <c r="H395" s="561"/>
      <c r="I395" s="565"/>
      <c r="J395" s="566"/>
      <c r="K395" s="241"/>
      <c r="L395" s="234"/>
      <c r="M395" s="235"/>
      <c r="N395" s="235"/>
    </row>
    <row r="396" spans="1:14" ht="22.5">
      <c r="A396" s="310" t="s">
        <v>2612</v>
      </c>
      <c r="B396" s="237" t="s">
        <v>1248</v>
      </c>
      <c r="C396" s="238" t="s">
        <v>3326</v>
      </c>
      <c r="D396" s="242" t="s">
        <v>62</v>
      </c>
      <c r="E396" s="246">
        <v>35.15</v>
      </c>
      <c r="F396" s="614"/>
      <c r="G396" s="329"/>
      <c r="H396" s="561"/>
      <c r="I396" s="565"/>
      <c r="J396" s="566"/>
      <c r="K396" s="241"/>
      <c r="L396" s="234"/>
      <c r="M396" s="235"/>
      <c r="N396" s="235"/>
    </row>
    <row r="397" spans="1:14" ht="22.5">
      <c r="A397" s="310" t="s">
        <v>2613</v>
      </c>
      <c r="B397" s="237" t="s">
        <v>1249</v>
      </c>
      <c r="C397" s="238" t="s">
        <v>3325</v>
      </c>
      <c r="D397" s="242" t="s">
        <v>62</v>
      </c>
      <c r="E397" s="246">
        <v>212.95999999999998</v>
      </c>
      <c r="F397" s="614"/>
      <c r="G397" s="329"/>
      <c r="H397" s="561"/>
      <c r="I397" s="565"/>
      <c r="J397" s="566"/>
      <c r="K397" s="241"/>
      <c r="L397" s="234"/>
      <c r="M397" s="235"/>
      <c r="N397" s="235"/>
    </row>
    <row r="398" spans="1:14" ht="22.5">
      <c r="A398" s="310" t="s">
        <v>2614</v>
      </c>
      <c r="B398" s="237" t="s">
        <v>1250</v>
      </c>
      <c r="C398" s="238" t="s">
        <v>3320</v>
      </c>
      <c r="D398" s="242" t="s">
        <v>62</v>
      </c>
      <c r="E398" s="246">
        <v>35.94</v>
      </c>
      <c r="F398" s="614"/>
      <c r="G398" s="329"/>
      <c r="H398" s="561"/>
      <c r="I398" s="565"/>
      <c r="J398" s="566"/>
      <c r="K398" s="241"/>
      <c r="L398" s="234"/>
      <c r="M398" s="235"/>
      <c r="N398" s="235"/>
    </row>
    <row r="399" spans="1:14" ht="22.5">
      <c r="A399" s="310" t="s">
        <v>2615</v>
      </c>
      <c r="B399" s="237" t="s">
        <v>1251</v>
      </c>
      <c r="C399" s="238" t="s">
        <v>3319</v>
      </c>
      <c r="D399" s="242" t="s">
        <v>62</v>
      </c>
      <c r="E399" s="246">
        <v>115.77</v>
      </c>
      <c r="F399" s="614"/>
      <c r="G399" s="329"/>
      <c r="H399" s="561"/>
      <c r="I399" s="565"/>
      <c r="J399" s="566"/>
      <c r="K399" s="241"/>
      <c r="L399" s="234"/>
      <c r="M399" s="235"/>
      <c r="N399" s="235"/>
    </row>
    <row r="400" spans="1:14" ht="22.5">
      <c r="A400" s="310" t="s">
        <v>2616</v>
      </c>
      <c r="B400" s="237" t="s">
        <v>1252</v>
      </c>
      <c r="C400" s="238" t="s">
        <v>3322</v>
      </c>
      <c r="D400" s="242" t="s">
        <v>62</v>
      </c>
      <c r="E400" s="246">
        <v>31.71</v>
      </c>
      <c r="F400" s="614"/>
      <c r="G400" s="329"/>
      <c r="H400" s="561"/>
      <c r="I400" s="565"/>
      <c r="J400" s="566"/>
      <c r="K400" s="241"/>
      <c r="L400" s="234"/>
      <c r="M400" s="235"/>
      <c r="N400" s="235"/>
    </row>
    <row r="401" spans="1:14" ht="22.5">
      <c r="A401" s="310" t="s">
        <v>2617</v>
      </c>
      <c r="B401" s="237" t="s">
        <v>1253</v>
      </c>
      <c r="C401" s="238" t="s">
        <v>3321</v>
      </c>
      <c r="D401" s="242" t="s">
        <v>62</v>
      </c>
      <c r="E401" s="246">
        <v>0.78</v>
      </c>
      <c r="F401" s="614"/>
      <c r="G401" s="329"/>
      <c r="H401" s="561"/>
      <c r="I401" s="565"/>
      <c r="J401" s="566"/>
      <c r="K401" s="241"/>
      <c r="L401" s="234"/>
      <c r="M401" s="235"/>
      <c r="N401" s="235"/>
    </row>
    <row r="402" spans="1:14" ht="22.5">
      <c r="A402" s="310" t="s">
        <v>2618</v>
      </c>
      <c r="B402" s="237" t="s">
        <v>1254</v>
      </c>
      <c r="C402" s="238" t="s">
        <v>3368</v>
      </c>
      <c r="D402" s="242" t="s">
        <v>62</v>
      </c>
      <c r="E402" s="246">
        <v>1.0900000000000001</v>
      </c>
      <c r="F402" s="614"/>
      <c r="G402" s="329"/>
      <c r="H402" s="561"/>
      <c r="I402" s="565"/>
      <c r="J402" s="566"/>
      <c r="K402" s="241"/>
      <c r="L402" s="234"/>
      <c r="M402" s="235"/>
      <c r="N402" s="235"/>
    </row>
    <row r="403" spans="1:14" ht="22.5">
      <c r="A403" s="310" t="s">
        <v>2619</v>
      </c>
      <c r="B403" s="237" t="s">
        <v>1255</v>
      </c>
      <c r="C403" s="238" t="s">
        <v>3369</v>
      </c>
      <c r="D403" s="242" t="s">
        <v>62</v>
      </c>
      <c r="E403" s="246">
        <v>117.85000000000001</v>
      </c>
      <c r="F403" s="614"/>
      <c r="G403" s="329"/>
      <c r="H403" s="561"/>
      <c r="I403" s="565"/>
      <c r="J403" s="566"/>
      <c r="K403" s="241"/>
      <c r="L403" s="234"/>
      <c r="M403" s="235"/>
      <c r="N403" s="235"/>
    </row>
    <row r="404" spans="1:14" ht="22.5">
      <c r="A404" s="310" t="s">
        <v>2620</v>
      </c>
      <c r="B404" s="237" t="s">
        <v>1256</v>
      </c>
      <c r="C404" s="238" t="s">
        <v>3370</v>
      </c>
      <c r="D404" s="242" t="s">
        <v>62</v>
      </c>
      <c r="E404" s="246">
        <v>39.19</v>
      </c>
      <c r="F404" s="614"/>
      <c r="G404" s="329"/>
      <c r="H404" s="561"/>
      <c r="I404" s="565"/>
      <c r="J404" s="566"/>
      <c r="K404" s="241"/>
      <c r="L404" s="234"/>
      <c r="M404" s="235"/>
      <c r="N404" s="235"/>
    </row>
    <row r="405" spans="1:14" ht="22.5">
      <c r="A405" s="310" t="s">
        <v>2621</v>
      </c>
      <c r="B405" s="237" t="s">
        <v>1257</v>
      </c>
      <c r="C405" s="238" t="s">
        <v>3371</v>
      </c>
      <c r="D405" s="242" t="s">
        <v>62</v>
      </c>
      <c r="E405" s="246">
        <v>61.12</v>
      </c>
      <c r="F405" s="614"/>
      <c r="G405" s="329"/>
      <c r="H405" s="561"/>
      <c r="I405" s="565"/>
      <c r="J405" s="566"/>
      <c r="K405" s="241"/>
      <c r="L405" s="234"/>
      <c r="M405" s="235"/>
      <c r="N405" s="235"/>
    </row>
    <row r="406" spans="1:14" ht="22.5">
      <c r="A406" s="310" t="s">
        <v>2622</v>
      </c>
      <c r="B406" s="237" t="s">
        <v>1258</v>
      </c>
      <c r="C406" s="238" t="s">
        <v>3489</v>
      </c>
      <c r="D406" s="242" t="s">
        <v>62</v>
      </c>
      <c r="E406" s="246">
        <v>218.75</v>
      </c>
      <c r="F406" s="614"/>
      <c r="G406" s="329"/>
      <c r="H406" s="561"/>
      <c r="I406" s="565"/>
      <c r="J406" s="566"/>
      <c r="K406" s="241"/>
      <c r="L406" s="234"/>
      <c r="M406" s="235"/>
      <c r="N406" s="235"/>
    </row>
    <row r="407" spans="1:14" ht="22.5">
      <c r="A407" s="310" t="s">
        <v>2623</v>
      </c>
      <c r="B407" s="237" t="s">
        <v>1259</v>
      </c>
      <c r="C407" s="238" t="s">
        <v>1885</v>
      </c>
      <c r="D407" s="242" t="s">
        <v>62</v>
      </c>
      <c r="E407" s="246">
        <v>4.84</v>
      </c>
      <c r="F407" s="614"/>
      <c r="G407" s="329"/>
      <c r="H407" s="561"/>
      <c r="I407" s="567"/>
      <c r="J407" s="568"/>
      <c r="K407" s="330"/>
      <c r="L407" s="234"/>
      <c r="M407" s="235"/>
      <c r="N407" s="235"/>
    </row>
    <row r="408" spans="1:14" ht="22.5">
      <c r="A408" s="310" t="s">
        <v>2624</v>
      </c>
      <c r="B408" s="237" t="s">
        <v>1260</v>
      </c>
      <c r="C408" s="238" t="s">
        <v>3459</v>
      </c>
      <c r="D408" s="242" t="s">
        <v>62</v>
      </c>
      <c r="E408" s="246">
        <v>4.84</v>
      </c>
      <c r="F408" s="614"/>
      <c r="G408" s="329"/>
      <c r="H408" s="561"/>
      <c r="I408" s="567"/>
      <c r="J408" s="568"/>
      <c r="K408" s="330"/>
      <c r="L408" s="234"/>
      <c r="M408" s="235"/>
      <c r="N408" s="235"/>
    </row>
    <row r="409" spans="1:14" ht="22.5">
      <c r="A409" s="310" t="s">
        <v>2625</v>
      </c>
      <c r="B409" s="237" t="s">
        <v>1261</v>
      </c>
      <c r="C409" s="238" t="s">
        <v>3344</v>
      </c>
      <c r="D409" s="242" t="s">
        <v>57</v>
      </c>
      <c r="E409" s="246">
        <v>69</v>
      </c>
      <c r="F409" s="614"/>
      <c r="G409" s="329"/>
      <c r="H409" s="561"/>
      <c r="I409" s="565"/>
      <c r="J409" s="566"/>
      <c r="K409" s="241"/>
      <c r="L409" s="234"/>
      <c r="M409" s="235"/>
      <c r="N409" s="235"/>
    </row>
    <row r="410" spans="1:14" ht="22.5">
      <c r="A410" s="310" t="s">
        <v>2626</v>
      </c>
      <c r="B410" s="237" t="s">
        <v>1262</v>
      </c>
      <c r="C410" s="238" t="s">
        <v>1785</v>
      </c>
      <c r="D410" s="242" t="s">
        <v>57</v>
      </c>
      <c r="E410" s="246">
        <v>46</v>
      </c>
      <c r="F410" s="614"/>
      <c r="G410" s="329"/>
      <c r="H410" s="561"/>
      <c r="I410" s="565"/>
      <c r="J410" s="566"/>
      <c r="K410" s="241"/>
      <c r="L410" s="234"/>
      <c r="M410" s="235"/>
      <c r="N410" s="235"/>
    </row>
    <row r="411" spans="1:14" ht="22.5">
      <c r="A411" s="310" t="s">
        <v>2627</v>
      </c>
      <c r="B411" s="237" t="s">
        <v>1263</v>
      </c>
      <c r="C411" s="238" t="s">
        <v>2086</v>
      </c>
      <c r="D411" s="242" t="s">
        <v>57</v>
      </c>
      <c r="E411" s="246">
        <v>25</v>
      </c>
      <c r="F411" s="614"/>
      <c r="G411" s="329"/>
      <c r="H411" s="561"/>
      <c r="I411" s="565"/>
      <c r="J411" s="566"/>
      <c r="K411" s="241"/>
      <c r="L411" s="234"/>
      <c r="M411" s="235"/>
      <c r="N411" s="235"/>
    </row>
    <row r="412" spans="1:14" ht="22.5">
      <c r="A412" s="310" t="s">
        <v>2628</v>
      </c>
      <c r="B412" s="237" t="s">
        <v>1264</v>
      </c>
      <c r="C412" s="238" t="s">
        <v>2092</v>
      </c>
      <c r="D412" s="242" t="s">
        <v>57</v>
      </c>
      <c r="E412" s="246">
        <v>4</v>
      </c>
      <c r="F412" s="614"/>
      <c r="G412" s="329"/>
      <c r="H412" s="561"/>
      <c r="I412" s="565"/>
      <c r="J412" s="566"/>
      <c r="K412" s="241"/>
      <c r="L412" s="234"/>
      <c r="M412" s="235"/>
      <c r="N412" s="235"/>
    </row>
    <row r="413" spans="1:14" ht="22.5">
      <c r="A413" s="310" t="s">
        <v>2629</v>
      </c>
      <c r="B413" s="237" t="s">
        <v>1265</v>
      </c>
      <c r="C413" s="238" t="s">
        <v>2094</v>
      </c>
      <c r="D413" s="242" t="s">
        <v>57</v>
      </c>
      <c r="E413" s="246">
        <v>2</v>
      </c>
      <c r="F413" s="614"/>
      <c r="G413" s="329"/>
      <c r="H413" s="561"/>
      <c r="I413" s="565"/>
      <c r="J413" s="566"/>
      <c r="K413" s="241"/>
      <c r="L413" s="234"/>
      <c r="M413" s="235"/>
      <c r="N413" s="235"/>
    </row>
    <row r="414" spans="1:14" ht="12.75">
      <c r="A414" s="310" t="s">
        <v>2630</v>
      </c>
      <c r="B414" s="237" t="s">
        <v>1266</v>
      </c>
      <c r="C414" s="238" t="s">
        <v>1796</v>
      </c>
      <c r="D414" s="242" t="s">
        <v>57</v>
      </c>
      <c r="E414" s="246">
        <v>6</v>
      </c>
      <c r="F414" s="614"/>
      <c r="G414" s="329"/>
      <c r="H414" s="561"/>
      <c r="I414" s="565"/>
      <c r="J414" s="566"/>
      <c r="K414" s="241"/>
      <c r="L414" s="234"/>
      <c r="M414" s="235"/>
      <c r="N414" s="235"/>
    </row>
    <row r="415" spans="1:14" ht="22.5">
      <c r="A415" s="310" t="s">
        <v>2631</v>
      </c>
      <c r="B415" s="237" t="s">
        <v>1267</v>
      </c>
      <c r="C415" s="238" t="s">
        <v>2096</v>
      </c>
      <c r="D415" s="242" t="s">
        <v>57</v>
      </c>
      <c r="E415" s="246">
        <v>3</v>
      </c>
      <c r="F415" s="614"/>
      <c r="G415" s="329"/>
      <c r="H415" s="561"/>
      <c r="I415" s="565"/>
      <c r="J415" s="566"/>
      <c r="K415" s="241"/>
      <c r="L415" s="234"/>
      <c r="M415" s="235"/>
      <c r="N415" s="235"/>
    </row>
    <row r="416" spans="1:14" ht="22.5">
      <c r="A416" s="310" t="s">
        <v>2632</v>
      </c>
      <c r="B416" s="237" t="s">
        <v>1268</v>
      </c>
      <c r="C416" s="238" t="s">
        <v>2099</v>
      </c>
      <c r="D416" s="242" t="s">
        <v>57</v>
      </c>
      <c r="E416" s="246">
        <v>3</v>
      </c>
      <c r="F416" s="614"/>
      <c r="G416" s="329"/>
      <c r="H416" s="561"/>
      <c r="I416" s="565"/>
      <c r="J416" s="566"/>
      <c r="K416" s="241"/>
      <c r="L416" s="234"/>
      <c r="M416" s="235"/>
      <c r="N416" s="235"/>
    </row>
    <row r="417" spans="1:14" ht="22.5">
      <c r="A417" s="310" t="s">
        <v>2633</v>
      </c>
      <c r="B417" s="237" t="s">
        <v>1269</v>
      </c>
      <c r="C417" s="238" t="s">
        <v>2100</v>
      </c>
      <c r="D417" s="242" t="s">
        <v>57</v>
      </c>
      <c r="E417" s="246">
        <v>1</v>
      </c>
      <c r="F417" s="614"/>
      <c r="G417" s="329"/>
      <c r="H417" s="561"/>
      <c r="I417" s="565"/>
      <c r="J417" s="566"/>
      <c r="K417" s="241"/>
      <c r="L417" s="234"/>
      <c r="M417" s="235"/>
      <c r="N417" s="235"/>
    </row>
    <row r="418" spans="1:14" ht="22.5">
      <c r="A418" s="310" t="s">
        <v>2634</v>
      </c>
      <c r="B418" s="237" t="s">
        <v>1270</v>
      </c>
      <c r="C418" s="238" t="s">
        <v>2136</v>
      </c>
      <c r="D418" s="242" t="s">
        <v>57</v>
      </c>
      <c r="E418" s="246">
        <v>2</v>
      </c>
      <c r="F418" s="614"/>
      <c r="G418" s="329"/>
      <c r="H418" s="561"/>
      <c r="I418" s="565"/>
      <c r="J418" s="566"/>
      <c r="K418" s="241"/>
      <c r="L418" s="234"/>
      <c r="M418" s="235"/>
      <c r="N418" s="235"/>
    </row>
    <row r="419" spans="1:14" s="328" customFormat="1" ht="22.5">
      <c r="A419" s="310" t="s">
        <v>2635</v>
      </c>
      <c r="B419" s="237" t="s">
        <v>2124</v>
      </c>
      <c r="C419" s="585" t="s">
        <v>3316</v>
      </c>
      <c r="D419" s="586" t="s">
        <v>57</v>
      </c>
      <c r="E419" s="334">
        <v>8</v>
      </c>
      <c r="F419" s="614"/>
      <c r="G419" s="468"/>
      <c r="H419" s="563"/>
      <c r="I419" s="638"/>
      <c r="J419" s="571"/>
      <c r="K419" s="331"/>
      <c r="L419" s="332"/>
      <c r="M419" s="333"/>
      <c r="N419" s="333"/>
    </row>
    <row r="420" spans="1:14" ht="22.5">
      <c r="A420" s="310" t="s">
        <v>2636</v>
      </c>
      <c r="B420" s="237" t="s">
        <v>2125</v>
      </c>
      <c r="C420" s="238" t="s">
        <v>1904</v>
      </c>
      <c r="D420" s="242" t="s">
        <v>57</v>
      </c>
      <c r="E420" s="246">
        <v>5</v>
      </c>
      <c r="F420" s="614"/>
      <c r="G420" s="329"/>
      <c r="H420" s="561"/>
      <c r="I420" s="565"/>
      <c r="J420" s="566"/>
      <c r="K420" s="241"/>
      <c r="L420" s="234"/>
      <c r="M420" s="235"/>
      <c r="N420" s="235"/>
    </row>
    <row r="421" spans="1:14" ht="22.5">
      <c r="A421" s="310" t="s">
        <v>2637</v>
      </c>
      <c r="B421" s="237" t="s">
        <v>2126</v>
      </c>
      <c r="C421" s="238" t="s">
        <v>3531</v>
      </c>
      <c r="D421" s="242" t="s">
        <v>57</v>
      </c>
      <c r="E421" s="246">
        <v>36</v>
      </c>
      <c r="F421" s="614"/>
      <c r="G421" s="329"/>
      <c r="H421" s="561"/>
      <c r="I421" s="565"/>
      <c r="J421" s="566"/>
      <c r="K421" s="241"/>
      <c r="L421" s="234"/>
      <c r="M421" s="235"/>
      <c r="N421" s="235"/>
    </row>
    <row r="422" spans="1:14" ht="12.75">
      <c r="A422" s="310" t="s">
        <v>2638</v>
      </c>
      <c r="B422" s="237" t="s">
        <v>2127</v>
      </c>
      <c r="C422" s="238" t="s">
        <v>1902</v>
      </c>
      <c r="D422" s="242" t="s">
        <v>57</v>
      </c>
      <c r="E422" s="246">
        <v>2</v>
      </c>
      <c r="F422" s="614"/>
      <c r="G422" s="329"/>
      <c r="H422" s="561"/>
      <c r="I422" s="567"/>
      <c r="J422" s="568"/>
      <c r="K422" s="330"/>
      <c r="L422" s="234"/>
      <c r="M422" s="235"/>
      <c r="N422" s="235"/>
    </row>
    <row r="423" spans="1:14" ht="23.25" thickBot="1">
      <c r="A423" s="310" t="s">
        <v>2639</v>
      </c>
      <c r="B423" s="371" t="s">
        <v>2128</v>
      </c>
      <c r="C423" s="238" t="s">
        <v>3494</v>
      </c>
      <c r="D423" s="242" t="s">
        <v>62</v>
      </c>
      <c r="E423" s="246">
        <v>96.3</v>
      </c>
      <c r="F423" s="615"/>
      <c r="G423" s="456"/>
      <c r="H423" s="562"/>
      <c r="I423" s="567"/>
      <c r="J423" s="568"/>
      <c r="K423" s="330"/>
      <c r="L423" s="234"/>
      <c r="M423" s="235"/>
      <c r="N423" s="235"/>
    </row>
    <row r="424" spans="1:14" ht="23.25" customHeight="1" thickBot="1">
      <c r="A424" s="311" t="s">
        <v>1271</v>
      </c>
      <c r="B424" s="475" t="s">
        <v>1272</v>
      </c>
      <c r="C424" s="476" t="s">
        <v>1273</v>
      </c>
      <c r="D424" s="472"/>
      <c r="E424" s="473"/>
      <c r="F424" s="474"/>
      <c r="G424" s="474"/>
      <c r="H424" s="559"/>
      <c r="I424" s="569"/>
      <c r="J424" s="570"/>
      <c r="K424" s="245"/>
      <c r="L424" s="234"/>
      <c r="M424" s="235"/>
      <c r="N424" s="235"/>
    </row>
    <row r="425" spans="1:14" ht="23.25" customHeight="1">
      <c r="A425" s="310" t="s">
        <v>2640</v>
      </c>
      <c r="B425" s="469" t="s">
        <v>1274</v>
      </c>
      <c r="C425" s="238" t="s">
        <v>1923</v>
      </c>
      <c r="D425" s="242" t="s">
        <v>57</v>
      </c>
      <c r="E425" s="243">
        <v>13</v>
      </c>
      <c r="F425" s="616"/>
      <c r="G425" s="455"/>
      <c r="H425" s="560"/>
      <c r="I425" s="565"/>
      <c r="J425" s="566"/>
      <c r="K425" s="241"/>
      <c r="L425" s="234"/>
      <c r="M425" s="235"/>
      <c r="N425" s="235"/>
    </row>
    <row r="426" spans="1:14" ht="23.25" customHeight="1">
      <c r="A426" s="310" t="s">
        <v>2641</v>
      </c>
      <c r="B426" s="237" t="s">
        <v>1275</v>
      </c>
      <c r="C426" s="238" t="s">
        <v>1925</v>
      </c>
      <c r="D426" s="242" t="s">
        <v>57</v>
      </c>
      <c r="E426" s="243">
        <v>4</v>
      </c>
      <c r="F426" s="614"/>
      <c r="G426" s="329"/>
      <c r="H426" s="561"/>
      <c r="I426" s="565"/>
      <c r="J426" s="566"/>
      <c r="K426" s="241"/>
      <c r="L426" s="234"/>
      <c r="M426" s="235"/>
      <c r="N426" s="235"/>
    </row>
    <row r="427" spans="1:14" ht="23.25" customHeight="1">
      <c r="A427" s="310" t="s">
        <v>2642</v>
      </c>
      <c r="B427" s="237" t="s">
        <v>1276</v>
      </c>
      <c r="C427" s="238" t="s">
        <v>1927</v>
      </c>
      <c r="D427" s="242" t="s">
        <v>330</v>
      </c>
      <c r="E427" s="243">
        <v>33.35</v>
      </c>
      <c r="F427" s="614"/>
      <c r="G427" s="329"/>
      <c r="H427" s="561"/>
      <c r="I427" s="565"/>
      <c r="J427" s="566"/>
      <c r="K427" s="241"/>
      <c r="L427" s="234"/>
      <c r="M427" s="235"/>
      <c r="N427" s="235"/>
    </row>
    <row r="428" spans="1:14" ht="22.5">
      <c r="A428" s="310" t="s">
        <v>2643</v>
      </c>
      <c r="B428" s="237" t="s">
        <v>1277</v>
      </c>
      <c r="C428" s="238" t="s">
        <v>2110</v>
      </c>
      <c r="D428" s="242" t="s">
        <v>57</v>
      </c>
      <c r="E428" s="243">
        <v>2</v>
      </c>
      <c r="F428" s="614"/>
      <c r="G428" s="329"/>
      <c r="H428" s="561"/>
      <c r="I428" s="565"/>
      <c r="J428" s="566"/>
      <c r="K428" s="241"/>
      <c r="L428" s="234"/>
      <c r="M428" s="235"/>
      <c r="N428" s="235"/>
    </row>
    <row r="429" spans="1:14" ht="22.5">
      <c r="A429" s="310" t="s">
        <v>2644</v>
      </c>
      <c r="B429" s="237" t="s">
        <v>1278</v>
      </c>
      <c r="C429" s="238" t="s">
        <v>1783</v>
      </c>
      <c r="D429" s="242" t="s">
        <v>57</v>
      </c>
      <c r="E429" s="243">
        <v>1</v>
      </c>
      <c r="F429" s="614"/>
      <c r="G429" s="329"/>
      <c r="H429" s="561"/>
      <c r="I429" s="565"/>
      <c r="J429" s="566"/>
      <c r="K429" s="241"/>
      <c r="L429" s="234"/>
      <c r="M429" s="235"/>
      <c r="N429" s="235"/>
    </row>
    <row r="430" spans="1:14" ht="12.75">
      <c r="A430" s="310" t="s">
        <v>2645</v>
      </c>
      <c r="B430" s="237" t="s">
        <v>1279</v>
      </c>
      <c r="C430" s="238" t="s">
        <v>1970</v>
      </c>
      <c r="D430" s="242" t="s">
        <v>1831</v>
      </c>
      <c r="E430" s="246">
        <v>1</v>
      </c>
      <c r="F430" s="614"/>
      <c r="G430" s="329"/>
      <c r="H430" s="561"/>
      <c r="I430" s="565"/>
      <c r="J430" s="566"/>
      <c r="K430" s="241"/>
      <c r="L430" s="234"/>
      <c r="M430" s="235"/>
      <c r="N430" s="235"/>
    </row>
    <row r="431" spans="1:14" ht="12.75">
      <c r="A431" s="310" t="s">
        <v>2646</v>
      </c>
      <c r="B431" s="237" t="s">
        <v>1280</v>
      </c>
      <c r="C431" s="238" t="s">
        <v>1972</v>
      </c>
      <c r="D431" s="242" t="s">
        <v>1831</v>
      </c>
      <c r="E431" s="246">
        <v>1</v>
      </c>
      <c r="F431" s="614"/>
      <c r="G431" s="329"/>
      <c r="H431" s="561"/>
      <c r="I431" s="565"/>
      <c r="J431" s="566"/>
      <c r="K431" s="241"/>
      <c r="L431" s="234"/>
      <c r="M431" s="235"/>
      <c r="N431" s="235"/>
    </row>
    <row r="432" spans="1:14" ht="12.75">
      <c r="A432" s="310" t="s">
        <v>2647</v>
      </c>
      <c r="B432" s="237" t="s">
        <v>1281</v>
      </c>
      <c r="C432" s="238" t="s">
        <v>1975</v>
      </c>
      <c r="D432" s="242" t="s">
        <v>1831</v>
      </c>
      <c r="E432" s="246">
        <v>1</v>
      </c>
      <c r="F432" s="614"/>
      <c r="G432" s="329"/>
      <c r="H432" s="561"/>
      <c r="I432" s="565"/>
      <c r="J432" s="566"/>
      <c r="K432" s="241"/>
      <c r="L432" s="234"/>
      <c r="M432" s="235"/>
      <c r="N432" s="235"/>
    </row>
    <row r="433" spans="1:14" ht="12.75">
      <c r="A433" s="310" t="s">
        <v>2648</v>
      </c>
      <c r="B433" s="237" t="s">
        <v>1282</v>
      </c>
      <c r="C433" s="238" t="s">
        <v>1978</v>
      </c>
      <c r="D433" s="242" t="s">
        <v>1831</v>
      </c>
      <c r="E433" s="246">
        <v>3</v>
      </c>
      <c r="F433" s="614"/>
      <c r="G433" s="329"/>
      <c r="H433" s="561"/>
      <c r="I433" s="565"/>
      <c r="J433" s="566"/>
      <c r="K433" s="241"/>
      <c r="L433" s="234"/>
      <c r="M433" s="235"/>
      <c r="N433" s="235"/>
    </row>
    <row r="434" spans="1:14" ht="12.75">
      <c r="A434" s="310" t="s">
        <v>2649</v>
      </c>
      <c r="B434" s="237" t="s">
        <v>1283</v>
      </c>
      <c r="C434" s="238" t="s">
        <v>3354</v>
      </c>
      <c r="D434" s="242" t="s">
        <v>57</v>
      </c>
      <c r="E434" s="246">
        <v>1</v>
      </c>
      <c r="F434" s="614"/>
      <c r="G434" s="329"/>
      <c r="H434" s="561"/>
      <c r="I434" s="565"/>
      <c r="J434" s="566"/>
      <c r="K434" s="241"/>
      <c r="L434" s="234"/>
      <c r="M434" s="235"/>
      <c r="N434" s="235"/>
    </row>
    <row r="435" spans="1:14" ht="12.75">
      <c r="A435" s="310" t="s">
        <v>2650</v>
      </c>
      <c r="B435" s="237" t="s">
        <v>1284</v>
      </c>
      <c r="C435" s="238" t="s">
        <v>3355</v>
      </c>
      <c r="D435" s="242" t="s">
        <v>57</v>
      </c>
      <c r="E435" s="246">
        <v>3</v>
      </c>
      <c r="F435" s="614"/>
      <c r="G435" s="329"/>
      <c r="H435" s="561"/>
      <c r="I435" s="565"/>
      <c r="J435" s="566"/>
      <c r="K435" s="241"/>
      <c r="L435" s="234"/>
      <c r="M435" s="235"/>
      <c r="N435" s="235"/>
    </row>
    <row r="436" spans="1:14" ht="12.75">
      <c r="A436" s="310" t="s">
        <v>2651</v>
      </c>
      <c r="B436" s="237" t="s">
        <v>1285</v>
      </c>
      <c r="C436" s="238" t="s">
        <v>3356</v>
      </c>
      <c r="D436" s="242" t="s">
        <v>57</v>
      </c>
      <c r="E436" s="243">
        <v>2</v>
      </c>
      <c r="F436" s="614"/>
      <c r="G436" s="329"/>
      <c r="H436" s="561"/>
      <c r="I436" s="565"/>
      <c r="J436" s="566"/>
      <c r="K436" s="241"/>
      <c r="L436" s="234"/>
      <c r="M436" s="235"/>
      <c r="N436" s="235"/>
    </row>
    <row r="437" spans="1:14" ht="12.75">
      <c r="A437" s="310" t="s">
        <v>2652</v>
      </c>
      <c r="B437" s="237" t="s">
        <v>1286</v>
      </c>
      <c r="C437" s="238" t="s">
        <v>3347</v>
      </c>
      <c r="D437" s="242" t="s">
        <v>57</v>
      </c>
      <c r="E437" s="246">
        <v>1</v>
      </c>
      <c r="F437" s="614"/>
      <c r="G437" s="329"/>
      <c r="H437" s="561"/>
      <c r="I437" s="565"/>
      <c r="J437" s="566"/>
      <c r="K437" s="241"/>
      <c r="L437" s="234"/>
      <c r="M437" s="235"/>
      <c r="N437" s="235"/>
    </row>
    <row r="438" spans="1:14" ht="12.75">
      <c r="A438" s="310" t="s">
        <v>2653</v>
      </c>
      <c r="B438" s="237" t="s">
        <v>1287</v>
      </c>
      <c r="C438" s="238" t="s">
        <v>3350</v>
      </c>
      <c r="D438" s="242" t="s">
        <v>57</v>
      </c>
      <c r="E438" s="246">
        <v>1</v>
      </c>
      <c r="F438" s="614"/>
      <c r="G438" s="329"/>
      <c r="H438" s="561"/>
      <c r="I438" s="565"/>
      <c r="J438" s="566"/>
      <c r="K438" s="241"/>
      <c r="L438" s="234"/>
      <c r="M438" s="235"/>
      <c r="N438" s="235"/>
    </row>
    <row r="439" spans="1:14" ht="12.75">
      <c r="A439" s="310" t="s">
        <v>2654</v>
      </c>
      <c r="B439" s="237" t="s">
        <v>1288</v>
      </c>
      <c r="C439" s="238" t="s">
        <v>3364</v>
      </c>
      <c r="D439" s="242" t="s">
        <v>57</v>
      </c>
      <c r="E439" s="246">
        <v>2</v>
      </c>
      <c r="F439" s="614"/>
      <c r="G439" s="329"/>
      <c r="H439" s="561"/>
      <c r="I439" s="565"/>
      <c r="J439" s="566"/>
      <c r="K439" s="241"/>
      <c r="L439" s="234"/>
      <c r="M439" s="235"/>
      <c r="N439" s="235"/>
    </row>
    <row r="440" spans="1:14" ht="12.75">
      <c r="A440" s="310" t="s">
        <v>2655</v>
      </c>
      <c r="B440" s="237" t="s">
        <v>1289</v>
      </c>
      <c r="C440" s="238" t="s">
        <v>3366</v>
      </c>
      <c r="D440" s="242" t="s">
        <v>57</v>
      </c>
      <c r="E440" s="246">
        <v>2</v>
      </c>
      <c r="F440" s="614"/>
      <c r="G440" s="329"/>
      <c r="H440" s="561"/>
      <c r="I440" s="565"/>
      <c r="J440" s="566"/>
      <c r="K440" s="241"/>
      <c r="L440" s="234"/>
      <c r="M440" s="235"/>
      <c r="N440" s="235"/>
    </row>
    <row r="441" spans="1:14" ht="22.5">
      <c r="A441" s="310" t="s">
        <v>2656</v>
      </c>
      <c r="B441" s="237" t="s">
        <v>1290</v>
      </c>
      <c r="C441" s="238" t="s">
        <v>3324</v>
      </c>
      <c r="D441" s="242" t="s">
        <v>62</v>
      </c>
      <c r="E441" s="246">
        <v>225.56</v>
      </c>
      <c r="F441" s="614"/>
      <c r="G441" s="329"/>
      <c r="H441" s="561"/>
      <c r="I441" s="565"/>
      <c r="J441" s="566"/>
      <c r="K441" s="241"/>
      <c r="L441" s="234"/>
      <c r="M441" s="235"/>
      <c r="N441" s="235"/>
    </row>
    <row r="442" spans="1:14" ht="22.5">
      <c r="A442" s="310" t="s">
        <v>2657</v>
      </c>
      <c r="B442" s="237" t="s">
        <v>1291</v>
      </c>
      <c r="C442" s="238" t="s">
        <v>3328</v>
      </c>
      <c r="D442" s="242" t="s">
        <v>62</v>
      </c>
      <c r="E442" s="246">
        <v>5.51</v>
      </c>
      <c r="F442" s="614"/>
      <c r="G442" s="329"/>
      <c r="H442" s="561"/>
      <c r="I442" s="565"/>
      <c r="J442" s="566"/>
      <c r="K442" s="241"/>
      <c r="L442" s="234"/>
      <c r="M442" s="235"/>
      <c r="N442" s="235"/>
    </row>
    <row r="443" spans="1:14" ht="22.5">
      <c r="A443" s="310" t="s">
        <v>2658</v>
      </c>
      <c r="B443" s="237" t="s">
        <v>1292</v>
      </c>
      <c r="C443" s="238" t="s">
        <v>3489</v>
      </c>
      <c r="D443" s="242" t="s">
        <v>62</v>
      </c>
      <c r="E443" s="246">
        <v>56.03</v>
      </c>
      <c r="F443" s="614"/>
      <c r="G443" s="329"/>
      <c r="H443" s="561"/>
      <c r="I443" s="565"/>
      <c r="J443" s="566"/>
      <c r="K443" s="241"/>
      <c r="L443" s="234"/>
      <c r="M443" s="235"/>
      <c r="N443" s="235"/>
    </row>
    <row r="444" spans="1:14" ht="22.5">
      <c r="A444" s="310" t="s">
        <v>2659</v>
      </c>
      <c r="B444" s="237" t="s">
        <v>1293</v>
      </c>
      <c r="C444" s="238" t="s">
        <v>3344</v>
      </c>
      <c r="D444" s="242" t="s">
        <v>57</v>
      </c>
      <c r="E444" s="246">
        <v>15</v>
      </c>
      <c r="F444" s="614"/>
      <c r="G444" s="329"/>
      <c r="H444" s="561"/>
      <c r="I444" s="565"/>
      <c r="J444" s="566"/>
      <c r="K444" s="241"/>
      <c r="L444" s="234"/>
      <c r="M444" s="235"/>
      <c r="N444" s="235"/>
    </row>
    <row r="445" spans="1:14" ht="22.5">
      <c r="A445" s="310" t="s">
        <v>2660</v>
      </c>
      <c r="B445" s="237" t="s">
        <v>1294</v>
      </c>
      <c r="C445" s="238" t="s">
        <v>1785</v>
      </c>
      <c r="D445" s="242" t="s">
        <v>57</v>
      </c>
      <c r="E445" s="246">
        <v>13</v>
      </c>
      <c r="F445" s="614"/>
      <c r="G445" s="329"/>
      <c r="H445" s="561"/>
      <c r="I445" s="565"/>
      <c r="J445" s="566"/>
      <c r="K445" s="241"/>
      <c r="L445" s="234"/>
      <c r="M445" s="235"/>
      <c r="N445" s="235"/>
    </row>
    <row r="446" spans="1:14" ht="22.5">
      <c r="A446" s="310" t="s">
        <v>2661</v>
      </c>
      <c r="B446" s="237" t="s">
        <v>1295</v>
      </c>
      <c r="C446" s="238" t="s">
        <v>2086</v>
      </c>
      <c r="D446" s="242" t="s">
        <v>57</v>
      </c>
      <c r="E446" s="246">
        <v>7</v>
      </c>
      <c r="F446" s="614"/>
      <c r="G446" s="329"/>
      <c r="H446" s="561"/>
      <c r="I446" s="565"/>
      <c r="J446" s="566"/>
      <c r="K446" s="241"/>
      <c r="L446" s="234"/>
      <c r="M446" s="235"/>
      <c r="N446" s="235"/>
    </row>
    <row r="447" spans="1:14" ht="22.5">
      <c r="A447" s="310" t="s">
        <v>2662</v>
      </c>
      <c r="B447" s="237" t="s">
        <v>1296</v>
      </c>
      <c r="C447" s="238" t="s">
        <v>2094</v>
      </c>
      <c r="D447" s="242" t="s">
        <v>57</v>
      </c>
      <c r="E447" s="246">
        <v>1</v>
      </c>
      <c r="F447" s="614"/>
      <c r="G447" s="329"/>
      <c r="H447" s="561"/>
      <c r="I447" s="565"/>
      <c r="J447" s="566"/>
      <c r="K447" s="241"/>
      <c r="L447" s="234"/>
      <c r="M447" s="235"/>
      <c r="N447" s="235"/>
    </row>
    <row r="448" spans="1:14" ht="22.5">
      <c r="A448" s="310" t="s">
        <v>2663</v>
      </c>
      <c r="B448" s="237" t="s">
        <v>1297</v>
      </c>
      <c r="C448" s="238" t="s">
        <v>2096</v>
      </c>
      <c r="D448" s="242" t="s">
        <v>57</v>
      </c>
      <c r="E448" s="246">
        <v>5</v>
      </c>
      <c r="F448" s="614"/>
      <c r="G448" s="329"/>
      <c r="H448" s="561"/>
      <c r="I448" s="565"/>
      <c r="J448" s="566"/>
      <c r="K448" s="241"/>
      <c r="L448" s="234"/>
      <c r="M448" s="235"/>
      <c r="N448" s="235"/>
    </row>
    <row r="449" spans="1:14" ht="22.5">
      <c r="A449" s="310" t="s">
        <v>2664</v>
      </c>
      <c r="B449" s="237" t="s">
        <v>1298</v>
      </c>
      <c r="C449" s="238" t="s">
        <v>3531</v>
      </c>
      <c r="D449" s="242" t="s">
        <v>57</v>
      </c>
      <c r="E449" s="246">
        <v>6</v>
      </c>
      <c r="F449" s="614"/>
      <c r="G449" s="329"/>
      <c r="H449" s="561"/>
      <c r="I449" s="565"/>
      <c r="J449" s="566"/>
      <c r="K449" s="241"/>
      <c r="L449" s="234"/>
      <c r="M449" s="235"/>
      <c r="N449" s="235"/>
    </row>
    <row r="450" spans="1:14" ht="23.25" thickBot="1">
      <c r="A450" s="310" t="s">
        <v>2665</v>
      </c>
      <c r="B450" s="371" t="s">
        <v>2129</v>
      </c>
      <c r="C450" s="238" t="s">
        <v>3316</v>
      </c>
      <c r="D450" s="242" t="s">
        <v>57</v>
      </c>
      <c r="E450" s="246">
        <v>2</v>
      </c>
      <c r="F450" s="615"/>
      <c r="G450" s="456"/>
      <c r="H450" s="562"/>
      <c r="I450" s="565"/>
      <c r="J450" s="566"/>
      <c r="K450" s="241"/>
      <c r="L450" s="234"/>
      <c r="M450" s="235"/>
      <c r="N450" s="235"/>
    </row>
    <row r="451" spans="1:14" ht="23.25" customHeight="1" thickBot="1">
      <c r="A451" s="311" t="s">
        <v>1299</v>
      </c>
      <c r="B451" s="475" t="s">
        <v>1300</v>
      </c>
      <c r="C451" s="476" t="s">
        <v>1301</v>
      </c>
      <c r="D451" s="472"/>
      <c r="E451" s="473"/>
      <c r="F451" s="473"/>
      <c r="G451" s="474"/>
      <c r="H451" s="559"/>
      <c r="I451" s="569"/>
      <c r="J451" s="570"/>
      <c r="K451" s="245"/>
      <c r="L451" s="234"/>
      <c r="M451" s="235"/>
      <c r="N451" s="235"/>
    </row>
    <row r="452" spans="1:14" ht="23.25" customHeight="1">
      <c r="A452" s="310" t="s">
        <v>2666</v>
      </c>
      <c r="B452" s="469" t="s">
        <v>1302</v>
      </c>
      <c r="C452" s="238" t="s">
        <v>1923</v>
      </c>
      <c r="D452" s="242" t="s">
        <v>57</v>
      </c>
      <c r="E452" s="243">
        <v>57</v>
      </c>
      <c r="F452" s="616"/>
      <c r="G452" s="455"/>
      <c r="H452" s="560"/>
      <c r="I452" s="565"/>
      <c r="J452" s="566"/>
      <c r="K452" s="241"/>
      <c r="L452" s="234"/>
      <c r="M452" s="235"/>
      <c r="N452" s="235"/>
    </row>
    <row r="453" spans="1:14" ht="23.25" customHeight="1">
      <c r="A453" s="310" t="s">
        <v>2667</v>
      </c>
      <c r="B453" s="237" t="s">
        <v>1303</v>
      </c>
      <c r="C453" s="238" t="s">
        <v>1925</v>
      </c>
      <c r="D453" s="242" t="s">
        <v>57</v>
      </c>
      <c r="E453" s="243">
        <v>4</v>
      </c>
      <c r="F453" s="614"/>
      <c r="G453" s="329"/>
      <c r="H453" s="561"/>
      <c r="I453" s="565"/>
      <c r="J453" s="566"/>
      <c r="K453" s="241"/>
      <c r="L453" s="234"/>
      <c r="M453" s="235"/>
      <c r="N453" s="235"/>
    </row>
    <row r="454" spans="1:14" ht="23.25" customHeight="1">
      <c r="A454" s="310" t="s">
        <v>2668</v>
      </c>
      <c r="B454" s="237" t="s">
        <v>1304</v>
      </c>
      <c r="C454" s="238" t="s">
        <v>1927</v>
      </c>
      <c r="D454" s="242" t="s">
        <v>330</v>
      </c>
      <c r="E454" s="243">
        <v>162.05000000000001</v>
      </c>
      <c r="F454" s="614"/>
      <c r="G454" s="329"/>
      <c r="H454" s="561"/>
      <c r="I454" s="565"/>
      <c r="J454" s="566"/>
      <c r="K454" s="241"/>
      <c r="L454" s="234"/>
      <c r="M454" s="235"/>
      <c r="N454" s="235"/>
    </row>
    <row r="455" spans="1:14" ht="22.5">
      <c r="A455" s="310" t="s">
        <v>2669</v>
      </c>
      <c r="B455" s="237" t="s">
        <v>1305</v>
      </c>
      <c r="C455" s="238" t="s">
        <v>2110</v>
      </c>
      <c r="D455" s="242" t="s">
        <v>57</v>
      </c>
      <c r="E455" s="243">
        <v>2</v>
      </c>
      <c r="F455" s="614"/>
      <c r="G455" s="329"/>
      <c r="H455" s="561"/>
      <c r="I455" s="567"/>
      <c r="J455" s="568"/>
      <c r="K455" s="330"/>
      <c r="L455" s="234"/>
      <c r="M455" s="235"/>
      <c r="N455" s="235"/>
    </row>
    <row r="456" spans="1:14" ht="22.5">
      <c r="A456" s="310" t="s">
        <v>2670</v>
      </c>
      <c r="B456" s="237" t="s">
        <v>1306</v>
      </c>
      <c r="C456" s="238" t="s">
        <v>1783</v>
      </c>
      <c r="D456" s="242" t="s">
        <v>57</v>
      </c>
      <c r="E456" s="243">
        <v>2</v>
      </c>
      <c r="F456" s="614"/>
      <c r="G456" s="329"/>
      <c r="H456" s="561"/>
      <c r="I456" s="565"/>
      <c r="J456" s="566"/>
      <c r="K456" s="241"/>
      <c r="L456" s="234"/>
      <c r="M456" s="235"/>
      <c r="N456" s="235"/>
    </row>
    <row r="457" spans="1:14" ht="12.75">
      <c r="A457" s="310" t="s">
        <v>2671</v>
      </c>
      <c r="B457" s="237" t="s">
        <v>1307</v>
      </c>
      <c r="C457" s="238" t="s">
        <v>3354</v>
      </c>
      <c r="D457" s="242" t="s">
        <v>57</v>
      </c>
      <c r="E457" s="246">
        <v>6</v>
      </c>
      <c r="F457" s="614"/>
      <c r="G457" s="329"/>
      <c r="H457" s="561"/>
      <c r="I457" s="565"/>
      <c r="J457" s="566"/>
      <c r="K457" s="241"/>
      <c r="L457" s="234"/>
      <c r="M457" s="235"/>
      <c r="N457" s="235"/>
    </row>
    <row r="458" spans="1:14" ht="12.75">
      <c r="A458" s="310" t="s">
        <v>2672</v>
      </c>
      <c r="B458" s="237" t="s">
        <v>1308</v>
      </c>
      <c r="C458" s="238" t="s">
        <v>1970</v>
      </c>
      <c r="D458" s="242" t="s">
        <v>1831</v>
      </c>
      <c r="E458" s="246">
        <v>2</v>
      </c>
      <c r="F458" s="614"/>
      <c r="G458" s="329"/>
      <c r="H458" s="561"/>
      <c r="I458" s="565"/>
      <c r="J458" s="566"/>
      <c r="K458" s="241"/>
      <c r="L458" s="234"/>
      <c r="M458" s="235"/>
      <c r="N458" s="235"/>
    </row>
    <row r="459" spans="1:14" ht="12.75">
      <c r="A459" s="310" t="s">
        <v>2673</v>
      </c>
      <c r="B459" s="237" t="s">
        <v>1309</v>
      </c>
      <c r="C459" s="238" t="s">
        <v>1972</v>
      </c>
      <c r="D459" s="242" t="s">
        <v>1831</v>
      </c>
      <c r="E459" s="246">
        <v>1</v>
      </c>
      <c r="F459" s="614"/>
      <c r="G459" s="329"/>
      <c r="H459" s="561"/>
      <c r="I459" s="565"/>
      <c r="J459" s="566"/>
      <c r="K459" s="241"/>
      <c r="L459" s="234"/>
      <c r="M459" s="235"/>
      <c r="N459" s="235"/>
    </row>
    <row r="460" spans="1:14" ht="12.75">
      <c r="A460" s="310" t="s">
        <v>2674</v>
      </c>
      <c r="B460" s="237" t="s">
        <v>1310</v>
      </c>
      <c r="C460" s="238" t="s">
        <v>1973</v>
      </c>
      <c r="D460" s="242" t="s">
        <v>1831</v>
      </c>
      <c r="E460" s="246">
        <v>2</v>
      </c>
      <c r="F460" s="614"/>
      <c r="G460" s="329"/>
      <c r="H460" s="561"/>
      <c r="I460" s="565"/>
      <c r="J460" s="566"/>
      <c r="K460" s="241"/>
      <c r="L460" s="234"/>
      <c r="M460" s="235"/>
      <c r="N460" s="235"/>
    </row>
    <row r="461" spans="1:14" ht="12.75">
      <c r="A461" s="310" t="s">
        <v>2675</v>
      </c>
      <c r="B461" s="237" t="s">
        <v>1311</v>
      </c>
      <c r="C461" s="238" t="s">
        <v>1978</v>
      </c>
      <c r="D461" s="242" t="s">
        <v>1831</v>
      </c>
      <c r="E461" s="246">
        <v>3</v>
      </c>
      <c r="F461" s="614"/>
      <c r="G461" s="329"/>
      <c r="H461" s="561"/>
      <c r="I461" s="565"/>
      <c r="J461" s="566"/>
      <c r="K461" s="241"/>
      <c r="L461" s="234"/>
      <c r="M461" s="235"/>
      <c r="N461" s="235"/>
    </row>
    <row r="462" spans="1:14" ht="12.75">
      <c r="A462" s="310" t="s">
        <v>2676</v>
      </c>
      <c r="B462" s="237" t="s">
        <v>1312</v>
      </c>
      <c r="C462" s="238" t="s">
        <v>3354</v>
      </c>
      <c r="D462" s="242" t="s">
        <v>57</v>
      </c>
      <c r="E462" s="246">
        <v>6</v>
      </c>
      <c r="F462" s="614"/>
      <c r="G462" s="329"/>
      <c r="H462" s="561"/>
      <c r="I462" s="567"/>
      <c r="J462" s="568"/>
      <c r="K462" s="330"/>
      <c r="L462" s="234"/>
      <c r="M462" s="235"/>
      <c r="N462" s="235"/>
    </row>
    <row r="463" spans="1:14" ht="12.75">
      <c r="A463" s="310" t="s">
        <v>2677</v>
      </c>
      <c r="B463" s="237" t="s">
        <v>1313</v>
      </c>
      <c r="C463" s="238" t="s">
        <v>3355</v>
      </c>
      <c r="D463" s="242" t="s">
        <v>57</v>
      </c>
      <c r="E463" s="246">
        <v>6</v>
      </c>
      <c r="F463" s="614"/>
      <c r="G463" s="329"/>
      <c r="H463" s="561"/>
      <c r="I463" s="565"/>
      <c r="J463" s="566"/>
      <c r="K463" s="241"/>
      <c r="L463" s="234"/>
      <c r="M463" s="235"/>
      <c r="N463" s="235"/>
    </row>
    <row r="464" spans="1:14" ht="12.75">
      <c r="A464" s="310" t="s">
        <v>2678</v>
      </c>
      <c r="B464" s="237" t="s">
        <v>1314</v>
      </c>
      <c r="C464" s="238" t="s">
        <v>3357</v>
      </c>
      <c r="D464" s="242" t="s">
        <v>57</v>
      </c>
      <c r="E464" s="246">
        <v>2</v>
      </c>
      <c r="F464" s="614"/>
      <c r="G464" s="329"/>
      <c r="H464" s="561"/>
      <c r="I464" s="565"/>
      <c r="J464" s="566"/>
      <c r="K464" s="241"/>
      <c r="L464" s="234"/>
      <c r="M464" s="235"/>
      <c r="N464" s="235"/>
    </row>
    <row r="465" spans="1:14" ht="12.75">
      <c r="A465" s="310" t="s">
        <v>2679</v>
      </c>
      <c r="B465" s="237" t="s">
        <v>1315</v>
      </c>
      <c r="C465" s="238" t="s">
        <v>3346</v>
      </c>
      <c r="D465" s="242" t="s">
        <v>57</v>
      </c>
      <c r="E465" s="246">
        <v>2</v>
      </c>
      <c r="F465" s="614"/>
      <c r="G465" s="329"/>
      <c r="H465" s="561"/>
      <c r="I465" s="565"/>
      <c r="J465" s="566"/>
      <c r="K465" s="241"/>
      <c r="L465" s="234"/>
      <c r="M465" s="235"/>
      <c r="N465" s="235"/>
    </row>
    <row r="466" spans="1:14" ht="12.75">
      <c r="A466" s="310" t="s">
        <v>2680</v>
      </c>
      <c r="B466" s="237" t="s">
        <v>1316</v>
      </c>
      <c r="C466" s="238" t="s">
        <v>3347</v>
      </c>
      <c r="D466" s="242" t="s">
        <v>57</v>
      </c>
      <c r="E466" s="246">
        <v>3</v>
      </c>
      <c r="F466" s="614"/>
      <c r="G466" s="329"/>
      <c r="H466" s="561"/>
      <c r="I466" s="565"/>
      <c r="J466" s="566"/>
      <c r="K466" s="241"/>
      <c r="L466" s="234"/>
      <c r="M466" s="235"/>
      <c r="N466" s="235"/>
    </row>
    <row r="467" spans="1:14" ht="12.75">
      <c r="A467" s="310" t="s">
        <v>2681</v>
      </c>
      <c r="B467" s="237" t="s">
        <v>1317</v>
      </c>
      <c r="C467" s="238" t="s">
        <v>3365</v>
      </c>
      <c r="D467" s="242" t="s">
        <v>57</v>
      </c>
      <c r="E467" s="246">
        <v>6</v>
      </c>
      <c r="F467" s="614"/>
      <c r="G467" s="329"/>
      <c r="H467" s="561"/>
      <c r="I467" s="565"/>
      <c r="J467" s="566"/>
      <c r="K467" s="241"/>
      <c r="L467" s="234"/>
      <c r="M467" s="235"/>
      <c r="N467" s="235"/>
    </row>
    <row r="468" spans="1:14" ht="22.5">
      <c r="A468" s="310" t="s">
        <v>2682</v>
      </c>
      <c r="B468" s="237" t="s">
        <v>1318</v>
      </c>
      <c r="C468" s="238" t="s">
        <v>3324</v>
      </c>
      <c r="D468" s="242" t="s">
        <v>62</v>
      </c>
      <c r="E468" s="246">
        <v>733.3</v>
      </c>
      <c r="F468" s="614"/>
      <c r="G468" s="329"/>
      <c r="H468" s="561"/>
      <c r="I468" s="565"/>
      <c r="J468" s="566"/>
      <c r="K468" s="241"/>
      <c r="L468" s="234"/>
      <c r="M468" s="235"/>
      <c r="N468" s="235"/>
    </row>
    <row r="469" spans="1:14" ht="22.5">
      <c r="A469" s="310" t="s">
        <v>2683</v>
      </c>
      <c r="B469" s="237" t="s">
        <v>1319</v>
      </c>
      <c r="C469" s="238" t="s">
        <v>3326</v>
      </c>
      <c r="D469" s="242" t="s">
        <v>62</v>
      </c>
      <c r="E469" s="246">
        <v>180.48000000000002</v>
      </c>
      <c r="F469" s="614"/>
      <c r="G469" s="329"/>
      <c r="H469" s="561"/>
      <c r="I469" s="565"/>
      <c r="J469" s="566"/>
      <c r="K469" s="241"/>
      <c r="L469" s="234"/>
      <c r="M469" s="235"/>
      <c r="N469" s="235"/>
    </row>
    <row r="470" spans="1:14" ht="22.5">
      <c r="A470" s="310" t="s">
        <v>2684</v>
      </c>
      <c r="B470" s="237" t="s">
        <v>1320</v>
      </c>
      <c r="C470" s="238" t="s">
        <v>3328</v>
      </c>
      <c r="D470" s="242" t="s">
        <v>62</v>
      </c>
      <c r="E470" s="246">
        <v>63.179999999999993</v>
      </c>
      <c r="F470" s="614"/>
      <c r="G470" s="329"/>
      <c r="H470" s="561"/>
      <c r="I470" s="565"/>
      <c r="J470" s="566"/>
      <c r="K470" s="241"/>
      <c r="L470" s="234"/>
      <c r="M470" s="235"/>
      <c r="N470" s="235"/>
    </row>
    <row r="471" spans="1:14" ht="22.5">
      <c r="A471" s="310" t="s">
        <v>2685</v>
      </c>
      <c r="B471" s="237" t="s">
        <v>1321</v>
      </c>
      <c r="C471" s="238" t="s">
        <v>3489</v>
      </c>
      <c r="D471" s="242" t="s">
        <v>62</v>
      </c>
      <c r="E471" s="246">
        <v>225.78</v>
      </c>
      <c r="F471" s="614"/>
      <c r="G471" s="329"/>
      <c r="H471" s="561"/>
      <c r="I471" s="565"/>
      <c r="J471" s="566"/>
      <c r="K471" s="241"/>
      <c r="L471" s="234"/>
      <c r="M471" s="235"/>
      <c r="N471" s="235"/>
    </row>
    <row r="472" spans="1:14" ht="22.5">
      <c r="A472" s="310" t="s">
        <v>2686</v>
      </c>
      <c r="B472" s="237" t="s">
        <v>1322</v>
      </c>
      <c r="C472" s="238" t="s">
        <v>3344</v>
      </c>
      <c r="D472" s="242" t="s">
        <v>57</v>
      </c>
      <c r="E472" s="246">
        <v>64</v>
      </c>
      <c r="F472" s="614"/>
      <c r="G472" s="329"/>
      <c r="H472" s="561"/>
      <c r="I472" s="565"/>
      <c r="J472" s="566"/>
      <c r="K472" s="241"/>
      <c r="L472" s="234"/>
      <c r="M472" s="235"/>
      <c r="N472" s="235"/>
    </row>
    <row r="473" spans="1:14" ht="22.5">
      <c r="A473" s="310" t="s">
        <v>2687</v>
      </c>
      <c r="B473" s="237" t="s">
        <v>1323</v>
      </c>
      <c r="C473" s="238" t="s">
        <v>1785</v>
      </c>
      <c r="D473" s="242" t="s">
        <v>57</v>
      </c>
      <c r="E473" s="246">
        <v>57</v>
      </c>
      <c r="F473" s="614"/>
      <c r="G473" s="329"/>
      <c r="H473" s="561"/>
      <c r="I473" s="565"/>
      <c r="J473" s="566"/>
      <c r="K473" s="241"/>
      <c r="L473" s="234"/>
      <c r="M473" s="235"/>
      <c r="N473" s="235"/>
    </row>
    <row r="474" spans="1:14" ht="22.5">
      <c r="A474" s="310" t="s">
        <v>2688</v>
      </c>
      <c r="B474" s="237" t="s">
        <v>1324</v>
      </c>
      <c r="C474" s="238" t="s">
        <v>2086</v>
      </c>
      <c r="D474" s="242" t="s">
        <v>57</v>
      </c>
      <c r="E474" s="246">
        <v>44</v>
      </c>
      <c r="F474" s="614"/>
      <c r="G474" s="329"/>
      <c r="H474" s="561"/>
      <c r="I474" s="565"/>
      <c r="J474" s="566"/>
      <c r="K474" s="241"/>
      <c r="L474" s="234"/>
      <c r="M474" s="235"/>
      <c r="N474" s="235"/>
    </row>
    <row r="475" spans="1:14" ht="22.5">
      <c r="A475" s="310" t="s">
        <v>2689</v>
      </c>
      <c r="B475" s="237" t="s">
        <v>1325</v>
      </c>
      <c r="C475" s="238" t="s">
        <v>2092</v>
      </c>
      <c r="D475" s="242" t="s">
        <v>57</v>
      </c>
      <c r="E475" s="246">
        <v>4</v>
      </c>
      <c r="F475" s="614"/>
      <c r="G475" s="329"/>
      <c r="H475" s="561"/>
      <c r="I475" s="565"/>
      <c r="J475" s="566"/>
      <c r="K475" s="241"/>
      <c r="L475" s="234"/>
      <c r="M475" s="235"/>
      <c r="N475" s="235"/>
    </row>
    <row r="476" spans="1:14" ht="22.5">
      <c r="A476" s="310" t="s">
        <v>2690</v>
      </c>
      <c r="B476" s="237" t="s">
        <v>1326</v>
      </c>
      <c r="C476" s="238" t="s">
        <v>2094</v>
      </c>
      <c r="D476" s="242" t="s">
        <v>57</v>
      </c>
      <c r="E476" s="246">
        <v>1</v>
      </c>
      <c r="F476" s="614"/>
      <c r="G476" s="329"/>
      <c r="H476" s="561"/>
      <c r="I476" s="565"/>
      <c r="J476" s="566"/>
      <c r="K476" s="241"/>
      <c r="L476" s="234"/>
      <c r="M476" s="235"/>
      <c r="N476" s="235"/>
    </row>
    <row r="477" spans="1:14" ht="22.5">
      <c r="A477" s="310" t="s">
        <v>2691</v>
      </c>
      <c r="B477" s="237" t="s">
        <v>1327</v>
      </c>
      <c r="C477" s="238" t="s">
        <v>2096</v>
      </c>
      <c r="D477" s="242" t="s">
        <v>57</v>
      </c>
      <c r="E477" s="246">
        <v>8</v>
      </c>
      <c r="F477" s="614"/>
      <c r="G477" s="329"/>
      <c r="H477" s="561"/>
      <c r="I477" s="565"/>
      <c r="J477" s="566"/>
      <c r="K477" s="241"/>
      <c r="L477" s="234"/>
      <c r="M477" s="235"/>
      <c r="N477" s="235"/>
    </row>
    <row r="478" spans="1:14" ht="22.5">
      <c r="A478" s="310" t="s">
        <v>2692</v>
      </c>
      <c r="B478" s="237" t="s">
        <v>2130</v>
      </c>
      <c r="C478" s="238" t="s">
        <v>3531</v>
      </c>
      <c r="D478" s="242" t="s">
        <v>57</v>
      </c>
      <c r="E478" s="246">
        <v>28</v>
      </c>
      <c r="F478" s="614"/>
      <c r="G478" s="329"/>
      <c r="H478" s="561"/>
      <c r="I478" s="565"/>
      <c r="J478" s="566"/>
      <c r="K478" s="241"/>
      <c r="L478" s="234"/>
      <c r="M478" s="235"/>
      <c r="N478" s="235"/>
    </row>
    <row r="479" spans="1:14" ht="23.25" thickBot="1">
      <c r="A479" s="310" t="s">
        <v>2693</v>
      </c>
      <c r="B479" s="371" t="s">
        <v>2131</v>
      </c>
      <c r="C479" s="238" t="s">
        <v>3316</v>
      </c>
      <c r="D479" s="242" t="s">
        <v>57</v>
      </c>
      <c r="E479" s="246">
        <v>3</v>
      </c>
      <c r="F479" s="615"/>
      <c r="G479" s="456"/>
      <c r="H479" s="562"/>
      <c r="I479" s="565"/>
      <c r="J479" s="566"/>
      <c r="K479" s="241"/>
      <c r="L479" s="234"/>
      <c r="M479" s="235"/>
      <c r="N479" s="235"/>
    </row>
    <row r="480" spans="1:14" ht="23.25" customHeight="1" thickBot="1">
      <c r="A480" s="311" t="s">
        <v>1328</v>
      </c>
      <c r="B480" s="475" t="s">
        <v>1329</v>
      </c>
      <c r="C480" s="476" t="s">
        <v>1330</v>
      </c>
      <c r="D480" s="472"/>
      <c r="E480" s="474"/>
      <c r="F480" s="474"/>
      <c r="G480" s="474"/>
      <c r="H480" s="559"/>
      <c r="I480" s="569"/>
      <c r="J480" s="570"/>
      <c r="K480" s="245"/>
      <c r="L480" s="234"/>
      <c r="M480" s="235"/>
      <c r="N480" s="235"/>
    </row>
    <row r="481" spans="1:14" ht="23.25" customHeight="1">
      <c r="A481" s="310" t="s">
        <v>2694</v>
      </c>
      <c r="B481" s="469" t="s">
        <v>1331</v>
      </c>
      <c r="C481" s="238" t="s">
        <v>1923</v>
      </c>
      <c r="D481" s="242" t="s">
        <v>57</v>
      </c>
      <c r="E481" s="243">
        <v>266</v>
      </c>
      <c r="F481" s="616"/>
      <c r="G481" s="455"/>
      <c r="H481" s="560"/>
      <c r="I481" s="565"/>
      <c r="J481" s="566"/>
      <c r="K481" s="241"/>
      <c r="L481" s="234"/>
      <c r="M481" s="235"/>
      <c r="N481" s="235"/>
    </row>
    <row r="482" spans="1:14" ht="23.25" customHeight="1">
      <c r="A482" s="310" t="s">
        <v>2695</v>
      </c>
      <c r="B482" s="237" t="s">
        <v>1332</v>
      </c>
      <c r="C482" s="238" t="s">
        <v>1925</v>
      </c>
      <c r="D482" s="242" t="s">
        <v>57</v>
      </c>
      <c r="E482" s="243">
        <v>13</v>
      </c>
      <c r="F482" s="614"/>
      <c r="G482" s="329"/>
      <c r="H482" s="561"/>
      <c r="I482" s="565"/>
      <c r="J482" s="566"/>
      <c r="K482" s="241"/>
      <c r="L482" s="234"/>
      <c r="M482" s="235"/>
      <c r="N482" s="235"/>
    </row>
    <row r="483" spans="1:14" ht="23.25" customHeight="1">
      <c r="A483" s="310" t="s">
        <v>2696</v>
      </c>
      <c r="B483" s="237" t="s">
        <v>1333</v>
      </c>
      <c r="C483" s="238" t="s">
        <v>1927</v>
      </c>
      <c r="D483" s="242" t="s">
        <v>330</v>
      </c>
      <c r="E483" s="243">
        <v>1197.3499999999999</v>
      </c>
      <c r="F483" s="614"/>
      <c r="G483" s="329"/>
      <c r="H483" s="561"/>
      <c r="I483" s="565"/>
      <c r="J483" s="566"/>
      <c r="K483" s="241"/>
      <c r="L483" s="234"/>
      <c r="M483" s="235"/>
      <c r="N483" s="235"/>
    </row>
    <row r="484" spans="1:14" ht="22.5">
      <c r="A484" s="310" t="s">
        <v>2697</v>
      </c>
      <c r="B484" s="237" t="s">
        <v>1334</v>
      </c>
      <c r="C484" s="238" t="s">
        <v>2110</v>
      </c>
      <c r="D484" s="242" t="s">
        <v>57</v>
      </c>
      <c r="E484" s="243">
        <v>3</v>
      </c>
      <c r="F484" s="614"/>
      <c r="G484" s="329"/>
      <c r="H484" s="561"/>
      <c r="I484" s="567"/>
      <c r="J484" s="568"/>
      <c r="K484" s="330"/>
      <c r="L484" s="234"/>
      <c r="M484" s="235"/>
      <c r="N484" s="235"/>
    </row>
    <row r="485" spans="1:14" ht="22.5">
      <c r="A485" s="310" t="s">
        <v>2698</v>
      </c>
      <c r="B485" s="237" t="s">
        <v>1335</v>
      </c>
      <c r="C485" s="238" t="s">
        <v>1783</v>
      </c>
      <c r="D485" s="242" t="s">
        <v>57</v>
      </c>
      <c r="E485" s="243">
        <v>4</v>
      </c>
      <c r="F485" s="614"/>
      <c r="G485" s="329"/>
      <c r="H485" s="561"/>
      <c r="I485" s="565"/>
      <c r="J485" s="566"/>
      <c r="K485" s="241"/>
      <c r="L485" s="234"/>
      <c r="M485" s="235"/>
      <c r="N485" s="235"/>
    </row>
    <row r="486" spans="1:14" ht="22.5">
      <c r="A486" s="310" t="s">
        <v>2699</v>
      </c>
      <c r="B486" s="237" t="s">
        <v>1336</v>
      </c>
      <c r="C486" s="238" t="s">
        <v>1809</v>
      </c>
      <c r="D486" s="242" t="s">
        <v>57</v>
      </c>
      <c r="E486" s="246">
        <v>1</v>
      </c>
      <c r="F486" s="614"/>
      <c r="G486" s="329"/>
      <c r="H486" s="561"/>
      <c r="I486" s="565"/>
      <c r="J486" s="566"/>
      <c r="K486" s="241"/>
      <c r="L486" s="234"/>
      <c r="M486" s="235"/>
      <c r="N486" s="235"/>
    </row>
    <row r="487" spans="1:14" ht="12.75">
      <c r="A487" s="310" t="s">
        <v>2700</v>
      </c>
      <c r="B487" s="237" t="s">
        <v>1337</v>
      </c>
      <c r="C487" s="238" t="s">
        <v>1968</v>
      </c>
      <c r="D487" s="242" t="s">
        <v>1831</v>
      </c>
      <c r="E487" s="246">
        <v>7</v>
      </c>
      <c r="F487" s="614"/>
      <c r="G487" s="329"/>
      <c r="H487" s="561"/>
      <c r="I487" s="565"/>
      <c r="J487" s="566"/>
      <c r="K487" s="241"/>
      <c r="L487" s="234"/>
      <c r="M487" s="235"/>
      <c r="N487" s="235"/>
    </row>
    <row r="488" spans="1:14" ht="12.75">
      <c r="A488" s="310" t="s">
        <v>2701</v>
      </c>
      <c r="B488" s="237" t="s">
        <v>1338</v>
      </c>
      <c r="C488" s="238" t="s">
        <v>1970</v>
      </c>
      <c r="D488" s="242" t="s">
        <v>1831</v>
      </c>
      <c r="E488" s="246">
        <v>6</v>
      </c>
      <c r="F488" s="614"/>
      <c r="G488" s="329"/>
      <c r="H488" s="561"/>
      <c r="I488" s="565"/>
      <c r="J488" s="566"/>
      <c r="K488" s="241"/>
      <c r="L488" s="234"/>
      <c r="M488" s="235"/>
      <c r="N488" s="235"/>
    </row>
    <row r="489" spans="1:14" ht="12.75">
      <c r="A489" s="310" t="s">
        <v>2702</v>
      </c>
      <c r="B489" s="237" t="s">
        <v>1339</v>
      </c>
      <c r="C489" s="238" t="s">
        <v>1972</v>
      </c>
      <c r="D489" s="242" t="s">
        <v>1831</v>
      </c>
      <c r="E489" s="246">
        <v>3</v>
      </c>
      <c r="F489" s="614"/>
      <c r="G489" s="329"/>
      <c r="H489" s="561"/>
      <c r="I489" s="565"/>
      <c r="J489" s="566"/>
      <c r="K489" s="241"/>
      <c r="L489" s="234"/>
      <c r="M489" s="235"/>
      <c r="N489" s="235"/>
    </row>
    <row r="490" spans="1:14" ht="12.75">
      <c r="A490" s="310" t="s">
        <v>2703</v>
      </c>
      <c r="B490" s="237" t="s">
        <v>1340</v>
      </c>
      <c r="C490" s="238" t="s">
        <v>1978</v>
      </c>
      <c r="D490" s="242" t="s">
        <v>1831</v>
      </c>
      <c r="E490" s="246">
        <v>3</v>
      </c>
      <c r="F490" s="614"/>
      <c r="G490" s="329"/>
      <c r="H490" s="561"/>
      <c r="I490" s="565"/>
      <c r="J490" s="566"/>
      <c r="K490" s="241"/>
      <c r="L490" s="234"/>
      <c r="M490" s="235"/>
      <c r="N490" s="235"/>
    </row>
    <row r="491" spans="1:14" ht="12.75">
      <c r="A491" s="310" t="s">
        <v>2704</v>
      </c>
      <c r="B491" s="237" t="s">
        <v>1341</v>
      </c>
      <c r="C491" s="238" t="s">
        <v>3354</v>
      </c>
      <c r="D491" s="242" t="s">
        <v>57</v>
      </c>
      <c r="E491" s="246">
        <v>34</v>
      </c>
      <c r="F491" s="614"/>
      <c r="G491" s="329"/>
      <c r="H491" s="561"/>
      <c r="I491" s="565"/>
      <c r="J491" s="566"/>
      <c r="K491" s="241"/>
      <c r="L491" s="234"/>
      <c r="M491" s="235"/>
      <c r="N491" s="235"/>
    </row>
    <row r="492" spans="1:14" ht="12.75">
      <c r="A492" s="310" t="s">
        <v>2705</v>
      </c>
      <c r="B492" s="237" t="s">
        <v>1342</v>
      </c>
      <c r="C492" s="238" t="s">
        <v>3355</v>
      </c>
      <c r="D492" s="242" t="s">
        <v>57</v>
      </c>
      <c r="E492" s="246">
        <v>14</v>
      </c>
      <c r="F492" s="614"/>
      <c r="G492" s="329"/>
      <c r="H492" s="561"/>
      <c r="I492" s="565"/>
      <c r="J492" s="566"/>
      <c r="K492" s="241"/>
      <c r="L492" s="234"/>
      <c r="M492" s="235"/>
      <c r="N492" s="235"/>
    </row>
    <row r="493" spans="1:14" ht="12.75">
      <c r="A493" s="310" t="s">
        <v>2706</v>
      </c>
      <c r="B493" s="237" t="s">
        <v>1343</v>
      </c>
      <c r="C493" s="238" t="s">
        <v>3356</v>
      </c>
      <c r="D493" s="242" t="s">
        <v>57</v>
      </c>
      <c r="E493" s="246">
        <v>3</v>
      </c>
      <c r="F493" s="614"/>
      <c r="G493" s="329"/>
      <c r="H493" s="561"/>
      <c r="I493" s="565"/>
      <c r="J493" s="566"/>
      <c r="K493" s="241"/>
      <c r="L493" s="234"/>
      <c r="M493" s="235"/>
      <c r="N493" s="235"/>
    </row>
    <row r="494" spans="1:14" ht="12.75">
      <c r="A494" s="310" t="s">
        <v>2707</v>
      </c>
      <c r="B494" s="237" t="s">
        <v>1344</v>
      </c>
      <c r="C494" s="238" t="s">
        <v>3346</v>
      </c>
      <c r="D494" s="242" t="s">
        <v>57</v>
      </c>
      <c r="E494" s="246">
        <v>1</v>
      </c>
      <c r="F494" s="614"/>
      <c r="G494" s="329"/>
      <c r="H494" s="561"/>
      <c r="I494" s="565"/>
      <c r="J494" s="566"/>
      <c r="K494" s="241"/>
      <c r="L494" s="234"/>
      <c r="M494" s="235"/>
      <c r="N494" s="235"/>
    </row>
    <row r="495" spans="1:14" ht="12.75">
      <c r="A495" s="310" t="s">
        <v>2708</v>
      </c>
      <c r="B495" s="237" t="s">
        <v>1345</v>
      </c>
      <c r="C495" s="238" t="s">
        <v>3363</v>
      </c>
      <c r="D495" s="242" t="s">
        <v>57</v>
      </c>
      <c r="E495" s="246">
        <v>6</v>
      </c>
      <c r="F495" s="614"/>
      <c r="G495" s="329"/>
      <c r="H495" s="561"/>
      <c r="I495" s="565"/>
      <c r="J495" s="566"/>
      <c r="K495" s="241"/>
      <c r="L495" s="234"/>
      <c r="M495" s="235"/>
      <c r="N495" s="235"/>
    </row>
    <row r="496" spans="1:14" ht="12.75">
      <c r="A496" s="310" t="s">
        <v>2709</v>
      </c>
      <c r="B496" s="237" t="s">
        <v>1346</v>
      </c>
      <c r="C496" s="238" t="s">
        <v>3364</v>
      </c>
      <c r="D496" s="242" t="s">
        <v>57</v>
      </c>
      <c r="E496" s="246">
        <v>6</v>
      </c>
      <c r="F496" s="614"/>
      <c r="G496" s="329"/>
      <c r="H496" s="561"/>
      <c r="I496" s="565"/>
      <c r="J496" s="566"/>
      <c r="K496" s="241"/>
      <c r="L496" s="234"/>
      <c r="M496" s="235"/>
      <c r="N496" s="235"/>
    </row>
    <row r="497" spans="1:33" ht="12.75">
      <c r="A497" s="310" t="s">
        <v>2710</v>
      </c>
      <c r="B497" s="237" t="s">
        <v>1347</v>
      </c>
      <c r="C497" s="238" t="s">
        <v>3367</v>
      </c>
      <c r="D497" s="242" t="s">
        <v>57</v>
      </c>
      <c r="E497" s="246">
        <v>2</v>
      </c>
      <c r="F497" s="614"/>
      <c r="G497" s="329"/>
      <c r="H497" s="561"/>
      <c r="I497" s="565"/>
      <c r="J497" s="566"/>
      <c r="K497" s="241"/>
      <c r="L497" s="234"/>
      <c r="M497" s="235"/>
      <c r="N497" s="235"/>
    </row>
    <row r="498" spans="1:33" ht="22.5">
      <c r="A498" s="310" t="s">
        <v>2711</v>
      </c>
      <c r="B498" s="237" t="s">
        <v>1348</v>
      </c>
      <c r="C498" s="238" t="s">
        <v>3324</v>
      </c>
      <c r="D498" s="242" t="s">
        <v>62</v>
      </c>
      <c r="E498" s="246">
        <v>4571.99</v>
      </c>
      <c r="F498" s="614"/>
      <c r="G498" s="329"/>
      <c r="H498" s="561"/>
      <c r="I498" s="565"/>
      <c r="J498" s="566"/>
      <c r="K498" s="241"/>
      <c r="L498" s="234"/>
      <c r="M498" s="235"/>
      <c r="N498" s="235"/>
    </row>
    <row r="499" spans="1:33" ht="22.5">
      <c r="A499" s="310" t="s">
        <v>2712</v>
      </c>
      <c r="B499" s="237" t="s">
        <v>1349</v>
      </c>
      <c r="C499" s="238" t="s">
        <v>3326</v>
      </c>
      <c r="D499" s="242" t="s">
        <v>62</v>
      </c>
      <c r="E499" s="246">
        <v>797.94999999999993</v>
      </c>
      <c r="F499" s="614"/>
      <c r="G499" s="329"/>
      <c r="H499" s="561"/>
      <c r="I499" s="565"/>
      <c r="J499" s="566"/>
      <c r="K499" s="241"/>
      <c r="L499" s="234"/>
      <c r="M499" s="235"/>
      <c r="N499" s="235"/>
    </row>
    <row r="500" spans="1:33" ht="22.5">
      <c r="A500" s="310" t="s">
        <v>2713</v>
      </c>
      <c r="B500" s="237" t="s">
        <v>1350</v>
      </c>
      <c r="C500" s="238" t="s">
        <v>3328</v>
      </c>
      <c r="D500" s="242" t="s">
        <v>62</v>
      </c>
      <c r="E500" s="246">
        <v>225.52</v>
      </c>
      <c r="F500" s="614"/>
      <c r="G500" s="329"/>
      <c r="H500" s="561"/>
      <c r="I500" s="565"/>
      <c r="J500" s="566"/>
      <c r="K500" s="241"/>
      <c r="L500" s="234"/>
      <c r="M500" s="235"/>
      <c r="N500" s="235"/>
    </row>
    <row r="501" spans="1:33" ht="22.5">
      <c r="A501" s="310" t="s">
        <v>2714</v>
      </c>
      <c r="B501" s="237" t="s">
        <v>1351</v>
      </c>
      <c r="C501" s="238" t="s">
        <v>1885</v>
      </c>
      <c r="D501" s="242" t="s">
        <v>62</v>
      </c>
      <c r="E501" s="243">
        <v>50.02</v>
      </c>
      <c r="F501" s="614"/>
      <c r="G501" s="329"/>
      <c r="H501" s="561"/>
      <c r="I501" s="565"/>
      <c r="J501" s="566"/>
      <c r="K501" s="241"/>
      <c r="L501" s="234"/>
      <c r="M501" s="235"/>
      <c r="N501" s="236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</row>
    <row r="502" spans="1:33" ht="22.5">
      <c r="A502" s="310" t="s">
        <v>2715</v>
      </c>
      <c r="B502" s="237" t="s">
        <v>1352</v>
      </c>
      <c r="C502" s="238" t="s">
        <v>3459</v>
      </c>
      <c r="D502" s="242" t="s">
        <v>62</v>
      </c>
      <c r="E502" s="243">
        <v>50.02</v>
      </c>
      <c r="F502" s="614"/>
      <c r="G502" s="329"/>
      <c r="H502" s="561"/>
      <c r="I502" s="565"/>
      <c r="J502" s="566"/>
      <c r="K502" s="241"/>
      <c r="L502" s="234"/>
      <c r="M502" s="235"/>
      <c r="N502" s="236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</row>
    <row r="503" spans="1:33" ht="22.5">
      <c r="A503" s="310" t="s">
        <v>2716</v>
      </c>
      <c r="B503" s="237" t="s">
        <v>1353</v>
      </c>
      <c r="C503" s="238" t="s">
        <v>3489</v>
      </c>
      <c r="D503" s="242" t="s">
        <v>62</v>
      </c>
      <c r="E503" s="246">
        <v>1136.51</v>
      </c>
      <c r="F503" s="614"/>
      <c r="G503" s="329"/>
      <c r="H503" s="561"/>
      <c r="I503" s="565"/>
      <c r="J503" s="566"/>
      <c r="K503" s="241"/>
      <c r="L503" s="234"/>
      <c r="M503" s="235"/>
      <c r="N503" s="235"/>
    </row>
    <row r="504" spans="1:33" ht="22.5">
      <c r="A504" s="310" t="s">
        <v>2717</v>
      </c>
      <c r="B504" s="237" t="s">
        <v>1354</v>
      </c>
      <c r="C504" s="238" t="s">
        <v>3344</v>
      </c>
      <c r="D504" s="242" t="s">
        <v>57</v>
      </c>
      <c r="E504" s="246">
        <v>252</v>
      </c>
      <c r="F504" s="614"/>
      <c r="G504" s="329"/>
      <c r="H504" s="561"/>
      <c r="I504" s="565"/>
      <c r="J504" s="566"/>
      <c r="K504" s="241"/>
      <c r="L504" s="234"/>
      <c r="M504" s="235"/>
      <c r="N504" s="235"/>
    </row>
    <row r="505" spans="1:33" ht="22.5">
      <c r="A505" s="310" t="s">
        <v>2718</v>
      </c>
      <c r="B505" s="237" t="s">
        <v>1355</v>
      </c>
      <c r="C505" s="238" t="s">
        <v>1785</v>
      </c>
      <c r="D505" s="242" t="s">
        <v>57</v>
      </c>
      <c r="E505" s="246">
        <v>266</v>
      </c>
      <c r="F505" s="614"/>
      <c r="G505" s="329"/>
      <c r="H505" s="561"/>
      <c r="I505" s="565"/>
      <c r="J505" s="566"/>
      <c r="K505" s="241"/>
      <c r="L505" s="234"/>
      <c r="M505" s="235"/>
      <c r="N505" s="235"/>
    </row>
    <row r="506" spans="1:33" ht="22.5">
      <c r="A506" s="310" t="s">
        <v>2719</v>
      </c>
      <c r="B506" s="237" t="s">
        <v>1356</v>
      </c>
      <c r="C506" s="238" t="s">
        <v>2086</v>
      </c>
      <c r="D506" s="242" t="s">
        <v>57</v>
      </c>
      <c r="E506" s="335">
        <v>133</v>
      </c>
      <c r="F506" s="614"/>
      <c r="G506" s="329"/>
      <c r="H506" s="561"/>
      <c r="I506" s="565"/>
      <c r="J506" s="566"/>
      <c r="K506" s="241"/>
      <c r="L506" s="234"/>
      <c r="M506" s="235"/>
      <c r="N506" s="235"/>
    </row>
    <row r="507" spans="1:33" ht="22.5">
      <c r="A507" s="310" t="s">
        <v>2720</v>
      </c>
      <c r="B507" s="237" t="s">
        <v>1357</v>
      </c>
      <c r="C507" s="238" t="s">
        <v>2092</v>
      </c>
      <c r="D507" s="242" t="s">
        <v>57</v>
      </c>
      <c r="E507" s="335">
        <v>54</v>
      </c>
      <c r="F507" s="614"/>
      <c r="G507" s="329"/>
      <c r="H507" s="561"/>
      <c r="I507" s="565"/>
      <c r="J507" s="566"/>
      <c r="K507" s="241"/>
      <c r="L507" s="234"/>
      <c r="M507" s="235"/>
      <c r="N507" s="235"/>
    </row>
    <row r="508" spans="1:33" ht="22.5">
      <c r="A508" s="310" t="s">
        <v>2721</v>
      </c>
      <c r="B508" s="237" t="s">
        <v>1358</v>
      </c>
      <c r="C508" s="238" t="s">
        <v>2094</v>
      </c>
      <c r="D508" s="242" t="s">
        <v>57</v>
      </c>
      <c r="E508" s="335">
        <v>20</v>
      </c>
      <c r="F508" s="614"/>
      <c r="G508" s="329"/>
      <c r="H508" s="561"/>
      <c r="I508" s="565"/>
      <c r="J508" s="566"/>
      <c r="K508" s="241"/>
      <c r="L508" s="234"/>
      <c r="M508" s="235"/>
      <c r="N508" s="235"/>
    </row>
    <row r="509" spans="1:33" ht="12.75">
      <c r="A509" s="310" t="s">
        <v>2722</v>
      </c>
      <c r="B509" s="237" t="s">
        <v>1359</v>
      </c>
      <c r="C509" s="238" t="s">
        <v>1796</v>
      </c>
      <c r="D509" s="242" t="s">
        <v>57</v>
      </c>
      <c r="E509" s="335">
        <v>2</v>
      </c>
      <c r="F509" s="614"/>
      <c r="G509" s="329"/>
      <c r="H509" s="561"/>
      <c r="I509" s="567"/>
      <c r="J509" s="568"/>
      <c r="K509" s="330"/>
      <c r="L509" s="234"/>
      <c r="M509" s="235"/>
      <c r="N509" s="235"/>
    </row>
    <row r="510" spans="1:33" ht="22.5">
      <c r="A510" s="310" t="s">
        <v>2723</v>
      </c>
      <c r="B510" s="237" t="s">
        <v>1360</v>
      </c>
      <c r="C510" s="238" t="s">
        <v>2096</v>
      </c>
      <c r="D510" s="242" t="s">
        <v>57</v>
      </c>
      <c r="E510" s="335">
        <v>33</v>
      </c>
      <c r="F510" s="614"/>
      <c r="G510" s="329"/>
      <c r="H510" s="561"/>
      <c r="I510" s="565"/>
      <c r="J510" s="566"/>
      <c r="K510" s="241"/>
      <c r="L510" s="234"/>
      <c r="M510" s="235"/>
      <c r="N510" s="235"/>
    </row>
    <row r="511" spans="1:33" ht="22.5">
      <c r="A511" s="310" t="s">
        <v>2724</v>
      </c>
      <c r="B511" s="237" t="s">
        <v>1361</v>
      </c>
      <c r="C511" s="238" t="s">
        <v>2099</v>
      </c>
      <c r="D511" s="242" t="s">
        <v>57</v>
      </c>
      <c r="E511" s="335">
        <v>8</v>
      </c>
      <c r="F511" s="614"/>
      <c r="G511" s="329"/>
      <c r="H511" s="561"/>
      <c r="I511" s="565"/>
      <c r="J511" s="566"/>
      <c r="K511" s="241"/>
      <c r="L511" s="234"/>
      <c r="M511" s="235"/>
      <c r="N511" s="235"/>
    </row>
    <row r="512" spans="1:33" ht="22.5">
      <c r="A512" s="310" t="s">
        <v>2725</v>
      </c>
      <c r="B512" s="237" t="s">
        <v>1362</v>
      </c>
      <c r="C512" s="238" t="s">
        <v>2136</v>
      </c>
      <c r="D512" s="242" t="s">
        <v>57</v>
      </c>
      <c r="E512" s="335">
        <v>16</v>
      </c>
      <c r="F512" s="614"/>
      <c r="G512" s="329"/>
      <c r="H512" s="561"/>
      <c r="I512" s="565"/>
      <c r="J512" s="566"/>
      <c r="K512" s="241"/>
      <c r="L512" s="234"/>
      <c r="M512" s="235"/>
      <c r="N512" s="235"/>
    </row>
    <row r="513" spans="1:33" ht="22.5">
      <c r="A513" s="310" t="s">
        <v>2726</v>
      </c>
      <c r="B513" s="237" t="s">
        <v>1363</v>
      </c>
      <c r="C513" s="238" t="s">
        <v>3316</v>
      </c>
      <c r="D513" s="242" t="s">
        <v>57</v>
      </c>
      <c r="E513" s="335">
        <v>39</v>
      </c>
      <c r="F513" s="614"/>
      <c r="G513" s="329"/>
      <c r="H513" s="561"/>
      <c r="I513" s="565"/>
      <c r="J513" s="566"/>
      <c r="K513" s="241"/>
      <c r="L513" s="234"/>
      <c r="M513" s="235"/>
      <c r="N513" s="235"/>
    </row>
    <row r="514" spans="1:33" ht="22.5">
      <c r="A514" s="310" t="s">
        <v>2727</v>
      </c>
      <c r="B514" s="237" t="s">
        <v>1364</v>
      </c>
      <c r="C514" s="238" t="s">
        <v>1838</v>
      </c>
      <c r="D514" s="242" t="s">
        <v>57</v>
      </c>
      <c r="E514" s="243">
        <v>23</v>
      </c>
      <c r="F514" s="614"/>
      <c r="G514" s="329"/>
      <c r="H514" s="561"/>
      <c r="I514" s="565"/>
      <c r="J514" s="566"/>
      <c r="K514" s="241"/>
      <c r="L514" s="234"/>
      <c r="M514" s="235"/>
      <c r="N514" s="236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</row>
    <row r="515" spans="1:33" ht="22.5">
      <c r="A515" s="310" t="s">
        <v>2728</v>
      </c>
      <c r="B515" s="237" t="s">
        <v>1365</v>
      </c>
      <c r="C515" s="238" t="s">
        <v>3497</v>
      </c>
      <c r="D515" s="242" t="s">
        <v>57</v>
      </c>
      <c r="E515" s="335">
        <v>60</v>
      </c>
      <c r="F515" s="614"/>
      <c r="G515" s="329"/>
      <c r="H515" s="561"/>
      <c r="I515" s="565"/>
      <c r="J515" s="566"/>
      <c r="K515" s="241"/>
      <c r="L515" s="234"/>
      <c r="M515" s="235"/>
      <c r="N515" s="235"/>
    </row>
    <row r="516" spans="1:33" ht="22.5">
      <c r="A516" s="310" t="s">
        <v>2729</v>
      </c>
      <c r="B516" s="237" t="s">
        <v>1366</v>
      </c>
      <c r="C516" s="238" t="s">
        <v>3531</v>
      </c>
      <c r="D516" s="242" t="s">
        <v>57</v>
      </c>
      <c r="E516" s="335">
        <v>66</v>
      </c>
      <c r="F516" s="614"/>
      <c r="G516" s="329"/>
      <c r="H516" s="561"/>
      <c r="I516" s="565"/>
      <c r="J516" s="566"/>
      <c r="K516" s="241"/>
      <c r="L516" s="234"/>
      <c r="M516" s="235"/>
      <c r="N516" s="235"/>
    </row>
    <row r="517" spans="1:33" ht="22.5">
      <c r="A517" s="310" t="s">
        <v>2730</v>
      </c>
      <c r="B517" s="237" t="s">
        <v>1367</v>
      </c>
      <c r="C517" s="238" t="s">
        <v>1904</v>
      </c>
      <c r="D517" s="242" t="s">
        <v>57</v>
      </c>
      <c r="E517" s="246">
        <v>1</v>
      </c>
      <c r="F517" s="614"/>
      <c r="G517" s="329"/>
      <c r="H517" s="561"/>
      <c r="I517" s="565"/>
      <c r="J517" s="566"/>
      <c r="K517" s="241"/>
      <c r="L517" s="234"/>
      <c r="M517" s="235"/>
      <c r="N517" s="235"/>
    </row>
    <row r="518" spans="1:33" ht="13.5" thickBot="1">
      <c r="A518" s="310" t="s">
        <v>2731</v>
      </c>
      <c r="B518" s="371" t="s">
        <v>2132</v>
      </c>
      <c r="C518" s="238" t="s">
        <v>1787</v>
      </c>
      <c r="D518" s="242" t="s">
        <v>57</v>
      </c>
      <c r="E518" s="335">
        <v>1</v>
      </c>
      <c r="F518" s="615"/>
      <c r="G518" s="456"/>
      <c r="H518" s="562"/>
      <c r="I518" s="565"/>
      <c r="J518" s="566"/>
      <c r="K518" s="241"/>
      <c r="L518" s="234"/>
      <c r="M518" s="235"/>
      <c r="N518" s="235"/>
    </row>
    <row r="519" spans="1:33" ht="23.25" customHeight="1" thickBot="1">
      <c r="A519" s="311" t="s">
        <v>1368</v>
      </c>
      <c r="B519" s="475" t="s">
        <v>1369</v>
      </c>
      <c r="C519" s="476" t="s">
        <v>1370</v>
      </c>
      <c r="D519" s="472"/>
      <c r="E519" s="474"/>
      <c r="F519" s="474"/>
      <c r="G519" s="474"/>
      <c r="H519" s="559"/>
      <c r="I519" s="569"/>
      <c r="J519" s="570"/>
      <c r="K519" s="245"/>
      <c r="L519" s="234"/>
      <c r="M519" s="235"/>
      <c r="N519" s="235"/>
    </row>
    <row r="520" spans="1:33" ht="22.5">
      <c r="A520" s="310" t="s">
        <v>2732</v>
      </c>
      <c r="B520" s="469" t="s">
        <v>1371</v>
      </c>
      <c r="C520" s="238" t="s">
        <v>3489</v>
      </c>
      <c r="D520" s="242" t="s">
        <v>62</v>
      </c>
      <c r="E520" s="243">
        <v>320.55</v>
      </c>
      <c r="F520" s="616"/>
      <c r="G520" s="455"/>
      <c r="H520" s="560"/>
      <c r="I520" s="565"/>
      <c r="J520" s="566"/>
      <c r="K520" s="241"/>
      <c r="L520" s="234"/>
      <c r="M520" s="235"/>
      <c r="N520" s="235"/>
    </row>
    <row r="521" spans="1:33" ht="22.5">
      <c r="A521" s="310" t="s">
        <v>2733</v>
      </c>
      <c r="B521" s="237" t="s">
        <v>1372</v>
      </c>
      <c r="C521" s="238" t="s">
        <v>3459</v>
      </c>
      <c r="D521" s="242" t="s">
        <v>62</v>
      </c>
      <c r="E521" s="246">
        <v>94.86</v>
      </c>
      <c r="F521" s="614"/>
      <c r="G521" s="329"/>
      <c r="H521" s="561"/>
      <c r="I521" s="565"/>
      <c r="J521" s="566"/>
      <c r="K521" s="241"/>
      <c r="L521" s="234"/>
      <c r="M521" s="235"/>
      <c r="N521" s="235"/>
    </row>
    <row r="522" spans="1:33" ht="22.5">
      <c r="A522" s="310" t="s">
        <v>2734</v>
      </c>
      <c r="B522" s="237" t="s">
        <v>1373</v>
      </c>
      <c r="C522" s="238" t="s">
        <v>1885</v>
      </c>
      <c r="D522" s="242" t="s">
        <v>62</v>
      </c>
      <c r="E522" s="246">
        <v>94.86</v>
      </c>
      <c r="F522" s="614"/>
      <c r="G522" s="329"/>
      <c r="H522" s="561"/>
      <c r="I522" s="565"/>
      <c r="J522" s="566"/>
      <c r="K522" s="241"/>
      <c r="L522" s="234"/>
      <c r="M522" s="235"/>
      <c r="N522" s="235"/>
    </row>
    <row r="523" spans="1:33" ht="22.5">
      <c r="A523" s="310" t="s">
        <v>2735</v>
      </c>
      <c r="B523" s="237" t="s">
        <v>1374</v>
      </c>
      <c r="C523" s="238" t="s">
        <v>1783</v>
      </c>
      <c r="D523" s="242" t="s">
        <v>57</v>
      </c>
      <c r="E523" s="246">
        <v>1</v>
      </c>
      <c r="F523" s="614"/>
      <c r="G523" s="329"/>
      <c r="H523" s="561"/>
      <c r="I523" s="565"/>
      <c r="J523" s="566"/>
      <c r="K523" s="241"/>
      <c r="L523" s="234"/>
      <c r="M523" s="235"/>
      <c r="N523" s="235"/>
    </row>
    <row r="524" spans="1:33" ht="22.5">
      <c r="A524" s="310" t="s">
        <v>2736</v>
      </c>
      <c r="B524" s="237" t="s">
        <v>1375</v>
      </c>
      <c r="C524" s="238" t="s">
        <v>1836</v>
      </c>
      <c r="D524" s="242" t="s">
        <v>1831</v>
      </c>
      <c r="E524" s="246">
        <v>10</v>
      </c>
      <c r="F524" s="614"/>
      <c r="G524" s="329"/>
      <c r="H524" s="561"/>
      <c r="I524" s="565"/>
      <c r="J524" s="566"/>
      <c r="K524" s="241"/>
      <c r="L524" s="234"/>
      <c r="M524" s="235"/>
      <c r="N524" s="235"/>
    </row>
    <row r="525" spans="1:33" ht="22.5">
      <c r="A525" s="310" t="s">
        <v>2737</v>
      </c>
      <c r="B525" s="237" t="s">
        <v>1376</v>
      </c>
      <c r="C525" s="238" t="s">
        <v>3344</v>
      </c>
      <c r="D525" s="242" t="s">
        <v>57</v>
      </c>
      <c r="E525" s="246">
        <v>79</v>
      </c>
      <c r="F525" s="614"/>
      <c r="G525" s="329"/>
      <c r="H525" s="561"/>
      <c r="I525" s="565"/>
      <c r="J525" s="566"/>
      <c r="K525" s="241"/>
      <c r="L525" s="234"/>
      <c r="M525" s="235"/>
      <c r="N525" s="235"/>
    </row>
    <row r="526" spans="1:33" ht="22.5">
      <c r="A526" s="310" t="s">
        <v>2738</v>
      </c>
      <c r="B526" s="237" t="s">
        <v>1377</v>
      </c>
      <c r="C526" s="238" t="s">
        <v>2099</v>
      </c>
      <c r="D526" s="242" t="s">
        <v>57</v>
      </c>
      <c r="E526" s="246">
        <v>2</v>
      </c>
      <c r="F526" s="614"/>
      <c r="G526" s="329"/>
      <c r="H526" s="561"/>
      <c r="I526" s="565"/>
      <c r="J526" s="566"/>
      <c r="K526" s="241"/>
      <c r="L526" s="234"/>
      <c r="M526" s="235"/>
      <c r="N526" s="235"/>
    </row>
    <row r="527" spans="1:33" ht="22.5">
      <c r="A527" s="310" t="s">
        <v>2739</v>
      </c>
      <c r="B527" s="237" t="s">
        <v>1378</v>
      </c>
      <c r="C527" s="238" t="s">
        <v>2100</v>
      </c>
      <c r="D527" s="242" t="s">
        <v>57</v>
      </c>
      <c r="E527" s="246">
        <v>2</v>
      </c>
      <c r="F527" s="614"/>
      <c r="G527" s="329"/>
      <c r="H527" s="561"/>
      <c r="I527" s="565"/>
      <c r="J527" s="566"/>
      <c r="K527" s="241"/>
      <c r="L527" s="234"/>
      <c r="M527" s="235"/>
      <c r="N527" s="235"/>
    </row>
    <row r="528" spans="1:33" ht="22.5">
      <c r="A528" s="310" t="s">
        <v>2740</v>
      </c>
      <c r="B528" s="237" t="s">
        <v>1379</v>
      </c>
      <c r="C528" s="238" t="s">
        <v>1904</v>
      </c>
      <c r="D528" s="242" t="s">
        <v>57</v>
      </c>
      <c r="E528" s="246">
        <v>57</v>
      </c>
      <c r="F528" s="614"/>
      <c r="G528" s="329"/>
      <c r="H528" s="561"/>
      <c r="I528" s="565"/>
      <c r="J528" s="566"/>
      <c r="K528" s="241"/>
      <c r="L528" s="234"/>
      <c r="M528" s="235"/>
      <c r="N528" s="235"/>
    </row>
    <row r="529" spans="1:14" ht="22.5">
      <c r="A529" s="310" t="s">
        <v>2741</v>
      </c>
      <c r="B529" s="237" t="s">
        <v>1380</v>
      </c>
      <c r="C529" s="238" t="s">
        <v>3416</v>
      </c>
      <c r="D529" s="242" t="s">
        <v>57</v>
      </c>
      <c r="E529" s="246">
        <v>1</v>
      </c>
      <c r="F529" s="614"/>
      <c r="G529" s="329"/>
      <c r="H529" s="561"/>
      <c r="I529" s="565"/>
      <c r="J529" s="566"/>
      <c r="K529" s="241"/>
      <c r="L529" s="234"/>
      <c r="M529" s="235"/>
      <c r="N529" s="235"/>
    </row>
    <row r="530" spans="1:14" ht="12.75">
      <c r="A530" s="310" t="s">
        <v>2742</v>
      </c>
      <c r="B530" s="237" t="s">
        <v>1381</v>
      </c>
      <c r="C530" s="238" t="s">
        <v>3364</v>
      </c>
      <c r="D530" s="242" t="s">
        <v>57</v>
      </c>
      <c r="E530" s="246">
        <v>1</v>
      </c>
      <c r="F530" s="614"/>
      <c r="G530" s="329"/>
      <c r="H530" s="561"/>
      <c r="I530" s="565"/>
      <c r="J530" s="566"/>
      <c r="K530" s="241"/>
      <c r="L530" s="234"/>
      <c r="M530" s="235"/>
      <c r="N530" s="235"/>
    </row>
    <row r="531" spans="1:14" ht="12.75">
      <c r="A531" s="310" t="s">
        <v>2743</v>
      </c>
      <c r="B531" s="237" t="s">
        <v>1382</v>
      </c>
      <c r="C531" s="238" t="s">
        <v>3356</v>
      </c>
      <c r="D531" s="242" t="s">
        <v>57</v>
      </c>
      <c r="E531" s="246">
        <v>1</v>
      </c>
      <c r="F531" s="614"/>
      <c r="G531" s="329"/>
      <c r="H531" s="561"/>
      <c r="I531" s="565"/>
      <c r="J531" s="566"/>
      <c r="K531" s="241"/>
      <c r="L531" s="234"/>
      <c r="M531" s="235"/>
      <c r="N531" s="235"/>
    </row>
    <row r="532" spans="1:14" ht="12.75">
      <c r="A532" s="310" t="s">
        <v>2744</v>
      </c>
      <c r="B532" s="237" t="s">
        <v>1383</v>
      </c>
      <c r="C532" s="238" t="s">
        <v>3355</v>
      </c>
      <c r="D532" s="242" t="s">
        <v>57</v>
      </c>
      <c r="E532" s="246">
        <v>3</v>
      </c>
      <c r="F532" s="614"/>
      <c r="G532" s="329"/>
      <c r="H532" s="561"/>
      <c r="I532" s="565"/>
      <c r="J532" s="566"/>
      <c r="K532" s="241"/>
      <c r="L532" s="234"/>
      <c r="M532" s="235"/>
      <c r="N532" s="235"/>
    </row>
    <row r="533" spans="1:14" ht="22.5">
      <c r="A533" s="310" t="s">
        <v>2745</v>
      </c>
      <c r="B533" s="237" t="s">
        <v>1384</v>
      </c>
      <c r="C533" s="238" t="s">
        <v>3326</v>
      </c>
      <c r="D533" s="242" t="s">
        <v>62</v>
      </c>
      <c r="E533" s="246">
        <v>950.48</v>
      </c>
      <c r="F533" s="614"/>
      <c r="G533" s="329"/>
      <c r="H533" s="561"/>
      <c r="I533" s="565"/>
      <c r="J533" s="566"/>
      <c r="K533" s="241"/>
      <c r="L533" s="234"/>
      <c r="M533" s="235"/>
      <c r="N533" s="235"/>
    </row>
    <row r="534" spans="1:14" ht="23.25" thickBot="1">
      <c r="A534" s="310" t="s">
        <v>2746</v>
      </c>
      <c r="B534" s="371" t="s">
        <v>2133</v>
      </c>
      <c r="C534" s="587" t="s">
        <v>3328</v>
      </c>
      <c r="D534" s="588" t="s">
        <v>62</v>
      </c>
      <c r="E534" s="589">
        <v>739.42000000000007</v>
      </c>
      <c r="F534" s="615"/>
      <c r="G534" s="456"/>
      <c r="H534" s="562"/>
      <c r="I534" s="572"/>
      <c r="J534" s="248"/>
      <c r="K534" s="249"/>
      <c r="L534" s="234"/>
      <c r="M534" s="235"/>
      <c r="N534" s="235"/>
    </row>
    <row r="535" spans="1:14" ht="30" customHeight="1" thickBot="1">
      <c r="B535" s="475" t="s">
        <v>1427</v>
      </c>
      <c r="C535" s="476" t="s">
        <v>3598</v>
      </c>
      <c r="D535" s="472"/>
      <c r="E535" s="474"/>
      <c r="F535" s="474"/>
      <c r="G535" s="474"/>
      <c r="H535" s="559"/>
      <c r="I535" s="569"/>
      <c r="J535" s="570"/>
      <c r="K535" s="245"/>
      <c r="L535" s="234"/>
      <c r="M535" s="235"/>
      <c r="N535" s="235"/>
    </row>
    <row r="536" spans="1:14" ht="22.5">
      <c r="A536" s="310" t="s">
        <v>3533</v>
      </c>
      <c r="B536" s="237" t="s">
        <v>1428</v>
      </c>
      <c r="C536" s="591" t="s">
        <v>1923</v>
      </c>
      <c r="D536" s="242" t="s">
        <v>57</v>
      </c>
      <c r="E536" s="243">
        <v>25</v>
      </c>
      <c r="F536" s="615"/>
      <c r="G536" s="456"/>
      <c r="H536" s="562"/>
      <c r="I536" s="565"/>
      <c r="J536" s="566"/>
      <c r="K536" s="241"/>
      <c r="L536" s="234"/>
      <c r="M536" s="235"/>
      <c r="N536" s="235"/>
    </row>
    <row r="537" spans="1:14" ht="22.5">
      <c r="A537" s="310" t="s">
        <v>3534</v>
      </c>
      <c r="B537" s="237" t="s">
        <v>1429</v>
      </c>
      <c r="C537" s="471" t="s">
        <v>1925</v>
      </c>
      <c r="D537" s="242" t="s">
        <v>57</v>
      </c>
      <c r="E537" s="246">
        <v>2</v>
      </c>
      <c r="F537" s="615"/>
      <c r="G537" s="456"/>
      <c r="H537" s="562"/>
      <c r="I537" s="565"/>
      <c r="J537" s="566"/>
      <c r="K537" s="241"/>
      <c r="L537" s="234"/>
      <c r="M537" s="235"/>
      <c r="N537" s="235"/>
    </row>
    <row r="538" spans="1:14" ht="22.5">
      <c r="A538" s="310" t="s">
        <v>3535</v>
      </c>
      <c r="B538" s="237" t="s">
        <v>1430</v>
      </c>
      <c r="C538" s="238" t="s">
        <v>1927</v>
      </c>
      <c r="D538" s="242" t="s">
        <v>330</v>
      </c>
      <c r="E538" s="246">
        <v>182.12</v>
      </c>
      <c r="F538" s="615"/>
      <c r="G538" s="456"/>
      <c r="H538" s="562"/>
      <c r="I538" s="565"/>
      <c r="J538" s="566"/>
      <c r="K538" s="241"/>
      <c r="L538" s="234"/>
      <c r="M538" s="235"/>
      <c r="N538" s="235"/>
    </row>
    <row r="539" spans="1:14" ht="22.5">
      <c r="A539" s="310" t="s">
        <v>3536</v>
      </c>
      <c r="B539" s="237" t="s">
        <v>1431</v>
      </c>
      <c r="C539" s="238" t="s">
        <v>1790</v>
      </c>
      <c r="D539" s="242" t="s">
        <v>57</v>
      </c>
      <c r="E539" s="246">
        <v>2</v>
      </c>
      <c r="F539" s="615"/>
      <c r="G539" s="456"/>
      <c r="H539" s="562"/>
      <c r="I539" s="565"/>
      <c r="J539" s="566"/>
      <c r="K539" s="241"/>
      <c r="L539" s="234"/>
      <c r="M539" s="235"/>
      <c r="N539" s="235"/>
    </row>
    <row r="540" spans="1:14" ht="12.75">
      <c r="A540" s="310" t="s">
        <v>3537</v>
      </c>
      <c r="B540" s="237" t="s">
        <v>1432</v>
      </c>
      <c r="C540" s="238" t="s">
        <v>1973</v>
      </c>
      <c r="D540" s="242" t="s">
        <v>1831</v>
      </c>
      <c r="E540" s="246">
        <v>2</v>
      </c>
      <c r="F540" s="615"/>
      <c r="G540" s="456"/>
      <c r="H540" s="562"/>
      <c r="I540" s="565"/>
      <c r="J540" s="566"/>
      <c r="K540" s="241"/>
      <c r="L540" s="234"/>
      <c r="M540" s="235"/>
      <c r="N540" s="235"/>
    </row>
    <row r="541" spans="1:14" ht="12.75">
      <c r="A541" s="310" t="s">
        <v>3538</v>
      </c>
      <c r="B541" s="237" t="s">
        <v>1433</v>
      </c>
      <c r="C541" s="238" t="s">
        <v>3354</v>
      </c>
      <c r="D541" s="242" t="s">
        <v>57</v>
      </c>
      <c r="E541" s="246">
        <v>3</v>
      </c>
      <c r="F541" s="615"/>
      <c r="G541" s="456"/>
      <c r="H541" s="562"/>
      <c r="I541" s="567"/>
      <c r="J541" s="568"/>
      <c r="K541" s="330"/>
      <c r="L541" s="234"/>
      <c r="M541" s="235"/>
      <c r="N541" s="235"/>
    </row>
    <row r="542" spans="1:14" ht="12.75">
      <c r="A542" s="310" t="s">
        <v>3539</v>
      </c>
      <c r="B542" s="237" t="s">
        <v>3540</v>
      </c>
      <c r="C542" s="238" t="s">
        <v>3355</v>
      </c>
      <c r="D542" s="242" t="s">
        <v>57</v>
      </c>
      <c r="E542" s="246">
        <v>2</v>
      </c>
      <c r="F542" s="615"/>
      <c r="G542" s="456"/>
      <c r="H542" s="562"/>
      <c r="I542" s="565"/>
      <c r="J542" s="566"/>
      <c r="K542" s="241"/>
      <c r="L542" s="234"/>
      <c r="M542" s="235"/>
      <c r="N542" s="235"/>
    </row>
    <row r="543" spans="1:14" ht="12.75">
      <c r="A543" s="310" t="s">
        <v>3541</v>
      </c>
      <c r="B543" s="237" t="s">
        <v>3542</v>
      </c>
      <c r="C543" s="238" t="s">
        <v>3357</v>
      </c>
      <c r="D543" s="242" t="s">
        <v>57</v>
      </c>
      <c r="E543" s="246">
        <v>2</v>
      </c>
      <c r="F543" s="615"/>
      <c r="G543" s="456"/>
      <c r="H543" s="562"/>
      <c r="I543" s="565"/>
      <c r="J543" s="566"/>
      <c r="K543" s="241"/>
      <c r="L543" s="234"/>
      <c r="M543" s="235"/>
      <c r="N543" s="235"/>
    </row>
    <row r="544" spans="1:14" ht="12.75">
      <c r="A544" s="310" t="s">
        <v>3543</v>
      </c>
      <c r="B544" s="237" t="s">
        <v>3544</v>
      </c>
      <c r="C544" s="238" t="s">
        <v>3346</v>
      </c>
      <c r="D544" s="242" t="s">
        <v>57</v>
      </c>
      <c r="E544" s="246">
        <v>2</v>
      </c>
      <c r="F544" s="615"/>
      <c r="G544" s="456"/>
      <c r="H544" s="562"/>
      <c r="I544" s="565"/>
      <c r="J544" s="566"/>
      <c r="K544" s="241"/>
      <c r="L544" s="234"/>
      <c r="M544" s="235"/>
      <c r="N544" s="235"/>
    </row>
    <row r="545" spans="1:14" ht="12.75">
      <c r="A545" s="310" t="s">
        <v>3545</v>
      </c>
      <c r="B545" s="237" t="s">
        <v>3546</v>
      </c>
      <c r="C545" s="238" t="s">
        <v>3347</v>
      </c>
      <c r="D545" s="242" t="s">
        <v>57</v>
      </c>
      <c r="E545" s="246">
        <v>2</v>
      </c>
      <c r="F545" s="615"/>
      <c r="G545" s="456"/>
      <c r="H545" s="562"/>
      <c r="I545" s="565"/>
      <c r="J545" s="566"/>
      <c r="K545" s="241"/>
      <c r="L545" s="234"/>
      <c r="M545" s="235"/>
      <c r="N545" s="235"/>
    </row>
    <row r="546" spans="1:14" ht="12.75">
      <c r="A546" s="310" t="s">
        <v>3547</v>
      </c>
      <c r="B546" s="237" t="s">
        <v>3548</v>
      </c>
      <c r="C546" s="238" t="s">
        <v>3346</v>
      </c>
      <c r="D546" s="242" t="s">
        <v>57</v>
      </c>
      <c r="E546" s="246">
        <v>2</v>
      </c>
      <c r="F546" s="615"/>
      <c r="G546" s="456"/>
      <c r="H546" s="562"/>
      <c r="I546" s="565"/>
      <c r="J546" s="566"/>
      <c r="K546" s="241"/>
      <c r="L546" s="234"/>
      <c r="M546" s="235"/>
      <c r="N546" s="235"/>
    </row>
    <row r="547" spans="1:14" ht="12.75">
      <c r="A547" s="310" t="s">
        <v>3549</v>
      </c>
      <c r="B547" s="237" t="s">
        <v>3550</v>
      </c>
      <c r="C547" s="238" t="s">
        <v>3363</v>
      </c>
      <c r="D547" s="242" t="s">
        <v>57</v>
      </c>
      <c r="E547" s="246">
        <v>1</v>
      </c>
      <c r="F547" s="615"/>
      <c r="G547" s="456"/>
      <c r="H547" s="562"/>
      <c r="I547" s="565"/>
      <c r="J547" s="566"/>
      <c r="K547" s="241"/>
      <c r="L547" s="234"/>
      <c r="M547" s="235"/>
      <c r="N547" s="235"/>
    </row>
    <row r="548" spans="1:14" ht="12.75">
      <c r="A548" s="310" t="s">
        <v>3551</v>
      </c>
      <c r="B548" s="237" t="s">
        <v>3552</v>
      </c>
      <c r="C548" s="238" t="s">
        <v>3364</v>
      </c>
      <c r="D548" s="242" t="s">
        <v>57</v>
      </c>
      <c r="E548" s="246">
        <v>1</v>
      </c>
      <c r="F548" s="615"/>
      <c r="G548" s="456"/>
      <c r="H548" s="562"/>
      <c r="I548" s="565"/>
      <c r="J548" s="566"/>
      <c r="K548" s="241"/>
      <c r="L548" s="234"/>
      <c r="M548" s="235"/>
      <c r="N548" s="235"/>
    </row>
    <row r="549" spans="1:14" ht="12.75">
      <c r="A549" s="310" t="s">
        <v>3553</v>
      </c>
      <c r="B549" s="237" t="s">
        <v>3554</v>
      </c>
      <c r="C549" s="238" t="s">
        <v>3366</v>
      </c>
      <c r="D549" s="242" t="s">
        <v>57</v>
      </c>
      <c r="E549" s="246">
        <v>1</v>
      </c>
      <c r="F549" s="615"/>
      <c r="G549" s="456"/>
      <c r="H549" s="562"/>
      <c r="I549" s="565"/>
      <c r="J549" s="566"/>
      <c r="K549" s="241"/>
      <c r="L549" s="234"/>
      <c r="M549" s="235"/>
      <c r="N549" s="235"/>
    </row>
    <row r="550" spans="1:14" ht="12.75">
      <c r="A550" s="310" t="s">
        <v>3555</v>
      </c>
      <c r="B550" s="237" t="s">
        <v>3556</v>
      </c>
      <c r="C550" s="238" t="s">
        <v>3367</v>
      </c>
      <c r="D550" s="242" t="s">
        <v>57</v>
      </c>
      <c r="E550" s="246">
        <v>1</v>
      </c>
      <c r="F550" s="615"/>
      <c r="G550" s="456"/>
      <c r="H550" s="562"/>
      <c r="I550" s="565"/>
      <c r="J550" s="566"/>
      <c r="K550" s="241"/>
      <c r="L550" s="234"/>
      <c r="M550" s="235"/>
      <c r="N550" s="235"/>
    </row>
    <row r="551" spans="1:14" ht="12.75">
      <c r="A551" s="310" t="s">
        <v>3557</v>
      </c>
      <c r="B551" s="237" t="s">
        <v>3558</v>
      </c>
      <c r="C551" s="238" t="s">
        <v>1793</v>
      </c>
      <c r="D551" s="242" t="s">
        <v>57</v>
      </c>
      <c r="E551" s="246">
        <v>1</v>
      </c>
      <c r="F551" s="615"/>
      <c r="G551" s="456"/>
      <c r="H551" s="562"/>
      <c r="I551" s="565"/>
      <c r="J551" s="566"/>
      <c r="K551" s="241"/>
      <c r="L551" s="234"/>
      <c r="M551" s="235"/>
      <c r="N551" s="235"/>
    </row>
    <row r="552" spans="1:14" ht="22.5">
      <c r="A552" s="310" t="s">
        <v>3559</v>
      </c>
      <c r="B552" s="237" t="s">
        <v>3560</v>
      </c>
      <c r="C552" s="238" t="s">
        <v>3359</v>
      </c>
      <c r="D552" s="242" t="s">
        <v>57</v>
      </c>
      <c r="E552" s="246">
        <v>1</v>
      </c>
      <c r="F552" s="615"/>
      <c r="G552" s="456"/>
      <c r="H552" s="562"/>
      <c r="I552" s="565"/>
      <c r="J552" s="566"/>
      <c r="K552" s="241"/>
      <c r="L552" s="234"/>
      <c r="M552" s="235"/>
      <c r="N552" s="235"/>
    </row>
    <row r="553" spans="1:14" ht="22.5">
      <c r="A553" s="310" t="s">
        <v>3561</v>
      </c>
      <c r="B553" s="237" t="s">
        <v>3562</v>
      </c>
      <c r="C553" s="238" t="s">
        <v>3326</v>
      </c>
      <c r="D553" s="242" t="s">
        <v>62</v>
      </c>
      <c r="E553" s="246">
        <v>577.53</v>
      </c>
      <c r="F553" s="615"/>
      <c r="G553" s="456"/>
      <c r="H553" s="562"/>
      <c r="I553" s="565"/>
      <c r="J553" s="566"/>
      <c r="K553" s="241"/>
      <c r="L553" s="234"/>
      <c r="M553" s="235"/>
      <c r="N553" s="235"/>
    </row>
    <row r="554" spans="1:14" ht="22.5">
      <c r="A554" s="310" t="s">
        <v>3563</v>
      </c>
      <c r="B554" s="237" t="s">
        <v>3564</v>
      </c>
      <c r="C554" s="238" t="s">
        <v>3328</v>
      </c>
      <c r="D554" s="242" t="s">
        <v>62</v>
      </c>
      <c r="E554" s="246">
        <v>563.08999999999992</v>
      </c>
      <c r="F554" s="615"/>
      <c r="G554" s="456"/>
      <c r="H554" s="562"/>
      <c r="I554" s="565"/>
      <c r="J554" s="566"/>
      <c r="K554" s="241"/>
      <c r="L554" s="234"/>
      <c r="M554" s="235"/>
      <c r="N554" s="235"/>
    </row>
    <row r="555" spans="1:14" ht="22.5">
      <c r="A555" s="310" t="s">
        <v>3565</v>
      </c>
      <c r="B555" s="237" t="s">
        <v>3566</v>
      </c>
      <c r="C555" s="238" t="s">
        <v>3320</v>
      </c>
      <c r="D555" s="242" t="s">
        <v>62</v>
      </c>
      <c r="E555" s="246">
        <v>165.7</v>
      </c>
      <c r="F555" s="615"/>
      <c r="G555" s="456"/>
      <c r="H555" s="562"/>
      <c r="I555" s="565"/>
      <c r="J555" s="566"/>
      <c r="K555" s="241"/>
      <c r="L555" s="234"/>
      <c r="M555" s="235"/>
      <c r="N555" s="235"/>
    </row>
    <row r="556" spans="1:14" ht="22.5">
      <c r="A556" s="310" t="s">
        <v>3567</v>
      </c>
      <c r="B556" s="237" t="s">
        <v>3568</v>
      </c>
      <c r="C556" s="238" t="s">
        <v>3322</v>
      </c>
      <c r="D556" s="242" t="s">
        <v>62</v>
      </c>
      <c r="E556" s="246">
        <v>245.45</v>
      </c>
      <c r="F556" s="615"/>
      <c r="G556" s="456"/>
      <c r="H556" s="562"/>
      <c r="I556" s="565"/>
      <c r="J556" s="566"/>
      <c r="K556" s="241"/>
      <c r="L556" s="234"/>
      <c r="M556" s="235"/>
      <c r="N556" s="235"/>
    </row>
    <row r="557" spans="1:14" ht="22.5">
      <c r="A557" s="310" t="s">
        <v>3569</v>
      </c>
      <c r="B557" s="237" t="s">
        <v>3570</v>
      </c>
      <c r="C557" s="238" t="s">
        <v>3454</v>
      </c>
      <c r="D557" s="242" t="s">
        <v>62</v>
      </c>
      <c r="E557" s="246">
        <v>2.2000000000000002</v>
      </c>
      <c r="F557" s="615"/>
      <c r="G557" s="456"/>
      <c r="H557" s="562"/>
      <c r="I557" s="565"/>
      <c r="J557" s="566"/>
      <c r="K557" s="241"/>
      <c r="L557" s="234"/>
      <c r="M557" s="235"/>
      <c r="N557" s="235"/>
    </row>
    <row r="558" spans="1:14" ht="22.5">
      <c r="A558" s="310" t="s">
        <v>3571</v>
      </c>
      <c r="B558" s="237" t="s">
        <v>3572</v>
      </c>
      <c r="C558" s="238" t="s">
        <v>3455</v>
      </c>
      <c r="D558" s="242" t="s">
        <v>62</v>
      </c>
      <c r="E558" s="246">
        <v>118.4</v>
      </c>
      <c r="F558" s="615"/>
      <c r="G558" s="456"/>
      <c r="H558" s="562"/>
      <c r="I558" s="565"/>
      <c r="J558" s="566"/>
      <c r="K558" s="241"/>
      <c r="L558" s="234"/>
      <c r="M558" s="235"/>
      <c r="N558" s="235"/>
    </row>
    <row r="559" spans="1:14" ht="22.5">
      <c r="A559" s="310" t="s">
        <v>3573</v>
      </c>
      <c r="B559" s="237" t="s">
        <v>3574</v>
      </c>
      <c r="C559" s="238" t="s">
        <v>3456</v>
      </c>
      <c r="D559" s="242" t="s">
        <v>62</v>
      </c>
      <c r="E559" s="246">
        <v>195.75</v>
      </c>
      <c r="F559" s="615"/>
      <c r="G559" s="456"/>
      <c r="H559" s="562"/>
      <c r="I559" s="565"/>
      <c r="J559" s="566"/>
      <c r="K559" s="241"/>
      <c r="L559" s="234"/>
      <c r="M559" s="235"/>
      <c r="N559" s="235"/>
    </row>
    <row r="560" spans="1:14" ht="22.5">
      <c r="A560" s="310" t="s">
        <v>3575</v>
      </c>
      <c r="B560" s="237" t="s">
        <v>3576</v>
      </c>
      <c r="C560" s="238" t="s">
        <v>3457</v>
      </c>
      <c r="D560" s="242" t="s">
        <v>62</v>
      </c>
      <c r="E560" s="246">
        <v>12.9</v>
      </c>
      <c r="F560" s="615"/>
      <c r="G560" s="456"/>
      <c r="H560" s="562"/>
      <c r="I560" s="565"/>
      <c r="J560" s="566"/>
      <c r="K560" s="241"/>
      <c r="L560" s="234"/>
      <c r="M560" s="235"/>
      <c r="N560" s="235"/>
    </row>
    <row r="561" spans="1:32" ht="22.5">
      <c r="A561" s="310" t="s">
        <v>3577</v>
      </c>
      <c r="B561" s="237" t="s">
        <v>3578</v>
      </c>
      <c r="C561" s="238" t="s">
        <v>1885</v>
      </c>
      <c r="D561" s="242" t="s">
        <v>62</v>
      </c>
      <c r="E561" s="246">
        <v>5.65</v>
      </c>
      <c r="F561" s="615"/>
      <c r="G561" s="456"/>
      <c r="H561" s="562"/>
      <c r="I561" s="565"/>
      <c r="J561" s="566"/>
      <c r="K561" s="241"/>
      <c r="L561" s="234"/>
      <c r="M561" s="235"/>
      <c r="N561" s="235"/>
    </row>
    <row r="562" spans="1:32" ht="22.5">
      <c r="A562" s="310" t="s">
        <v>3579</v>
      </c>
      <c r="B562" s="237" t="s">
        <v>3580</v>
      </c>
      <c r="C562" s="367" t="s">
        <v>3489</v>
      </c>
      <c r="D562" s="242" t="s">
        <v>62</v>
      </c>
      <c r="E562" s="246">
        <v>153.02000000000001</v>
      </c>
      <c r="F562" s="615"/>
      <c r="G562" s="456"/>
      <c r="H562" s="562"/>
      <c r="I562" s="565"/>
      <c r="J562" s="566"/>
      <c r="K562" s="241"/>
      <c r="L562" s="234"/>
      <c r="M562" s="235"/>
      <c r="N562" s="235"/>
    </row>
    <row r="563" spans="1:32" ht="22.5">
      <c r="A563" s="310" t="s">
        <v>3581</v>
      </c>
      <c r="B563" s="237" t="s">
        <v>3582</v>
      </c>
      <c r="C563" s="238" t="s">
        <v>3344</v>
      </c>
      <c r="D563" s="242" t="s">
        <v>57</v>
      </c>
      <c r="E563" s="246">
        <v>6</v>
      </c>
      <c r="F563" s="615"/>
      <c r="G563" s="456"/>
      <c r="H563" s="562"/>
      <c r="I563" s="565"/>
      <c r="J563" s="566"/>
      <c r="K563" s="241"/>
      <c r="L563" s="234"/>
      <c r="M563" s="235"/>
      <c r="N563" s="235"/>
    </row>
    <row r="564" spans="1:32" ht="22.5">
      <c r="A564" s="310" t="s">
        <v>3583</v>
      </c>
      <c r="B564" s="237" t="s">
        <v>3584</v>
      </c>
      <c r="C564" s="238" t="s">
        <v>1785</v>
      </c>
      <c r="D564" s="242" t="s">
        <v>57</v>
      </c>
      <c r="E564" s="246">
        <v>25</v>
      </c>
      <c r="F564" s="615"/>
      <c r="G564" s="456"/>
      <c r="H564" s="562"/>
      <c r="I564" s="565"/>
      <c r="J564" s="566"/>
      <c r="K564" s="241"/>
      <c r="L564" s="234"/>
      <c r="M564" s="235"/>
      <c r="N564" s="235"/>
    </row>
    <row r="565" spans="1:32" ht="22.5">
      <c r="A565" s="310" t="s">
        <v>3585</v>
      </c>
      <c r="B565" s="237" t="s">
        <v>3586</v>
      </c>
      <c r="C565" s="238" t="s">
        <v>2086</v>
      </c>
      <c r="D565" s="242" t="s">
        <v>57</v>
      </c>
      <c r="E565" s="246">
        <v>19</v>
      </c>
      <c r="F565" s="615"/>
      <c r="G565" s="456"/>
      <c r="H565" s="562"/>
      <c r="I565" s="565"/>
      <c r="J565" s="566"/>
      <c r="K565" s="241"/>
      <c r="L565" s="234"/>
      <c r="M565" s="235"/>
      <c r="N565" s="235"/>
    </row>
    <row r="566" spans="1:32" ht="22.5">
      <c r="A566" s="310" t="s">
        <v>3587</v>
      </c>
      <c r="B566" s="237" t="s">
        <v>3588</v>
      </c>
      <c r="C566" s="238" t="s">
        <v>2094</v>
      </c>
      <c r="D566" s="242" t="s">
        <v>57</v>
      </c>
      <c r="E566" s="246">
        <v>2</v>
      </c>
      <c r="F566" s="615"/>
      <c r="G566" s="456"/>
      <c r="H566" s="562"/>
      <c r="I566" s="567"/>
      <c r="J566" s="568"/>
      <c r="K566" s="330"/>
      <c r="L566" s="234"/>
      <c r="M566" s="235"/>
      <c r="N566" s="235"/>
    </row>
    <row r="567" spans="1:32" ht="12.75">
      <c r="A567" s="310" t="s">
        <v>3589</v>
      </c>
      <c r="B567" s="237" t="s">
        <v>3590</v>
      </c>
      <c r="C567" s="238" t="s">
        <v>1796</v>
      </c>
      <c r="D567" s="242" t="s">
        <v>57</v>
      </c>
      <c r="E567" s="246">
        <v>2</v>
      </c>
      <c r="F567" s="615"/>
      <c r="G567" s="456"/>
      <c r="H567" s="562"/>
      <c r="I567" s="567"/>
      <c r="J567" s="568"/>
      <c r="K567" s="330"/>
      <c r="L567" s="234"/>
      <c r="M567" s="235"/>
      <c r="N567" s="235"/>
    </row>
    <row r="568" spans="1:32" ht="22.5">
      <c r="A568" s="310" t="s">
        <v>3591</v>
      </c>
      <c r="B568" s="237" t="s">
        <v>3592</v>
      </c>
      <c r="C568" s="238" t="s">
        <v>2100</v>
      </c>
      <c r="D568" s="242" t="s">
        <v>57</v>
      </c>
      <c r="E568" s="246">
        <v>2</v>
      </c>
      <c r="F568" s="615"/>
      <c r="G568" s="456"/>
      <c r="H568" s="562"/>
      <c r="I568" s="565"/>
      <c r="J568" s="566"/>
      <c r="K568" s="241"/>
      <c r="L568" s="234"/>
      <c r="M568" s="235"/>
      <c r="N568" s="235"/>
    </row>
    <row r="569" spans="1:32" ht="12.75">
      <c r="A569" s="310" t="s">
        <v>3593</v>
      </c>
      <c r="B569" s="237" t="s">
        <v>3594</v>
      </c>
      <c r="C569" s="238" t="s">
        <v>3925</v>
      </c>
      <c r="D569" s="242" t="s">
        <v>57</v>
      </c>
      <c r="E569" s="246">
        <v>32</v>
      </c>
      <c r="F569" s="615"/>
      <c r="G569" s="456"/>
      <c r="H569" s="562"/>
      <c r="I569" s="565"/>
      <c r="J569" s="566"/>
      <c r="K569" s="241"/>
      <c r="L569" s="234"/>
      <c r="M569" s="235"/>
      <c r="N569" s="235"/>
    </row>
    <row r="570" spans="1:32" ht="30" customHeight="1" thickBot="1">
      <c r="A570" s="310" t="s">
        <v>3596</v>
      </c>
      <c r="B570" s="371" t="s">
        <v>3597</v>
      </c>
      <c r="C570" s="617" t="s">
        <v>1834</v>
      </c>
      <c r="D570" s="618" t="s">
        <v>1831</v>
      </c>
      <c r="E570" s="335">
        <v>1</v>
      </c>
      <c r="F570" s="615"/>
      <c r="G570" s="456"/>
      <c r="H570" s="562"/>
      <c r="I570" s="572"/>
      <c r="J570" s="248"/>
      <c r="K570" s="249"/>
      <c r="L570" s="234"/>
      <c r="M570" s="235"/>
      <c r="N570" s="235"/>
    </row>
    <row r="571" spans="1:32" ht="15" customHeight="1" thickBot="1">
      <c r="B571" s="906"/>
      <c r="C571" s="907"/>
      <c r="D571" s="907"/>
      <c r="E571" s="907"/>
      <c r="F571" s="907"/>
      <c r="G571" s="907"/>
      <c r="H571" s="908"/>
    </row>
    <row r="572" spans="1:32" ht="15" customHeight="1">
      <c r="V572" s="251" t="s">
        <v>3599</v>
      </c>
      <c r="W572" s="251" t="s">
        <v>66</v>
      </c>
      <c r="X572" s="251" t="s">
        <v>828</v>
      </c>
      <c r="Y572" s="251">
        <v>2</v>
      </c>
      <c r="Z572" s="251"/>
      <c r="AA572" s="251">
        <v>1.5233000000000001</v>
      </c>
      <c r="AB572" s="251"/>
      <c r="AC572" s="251"/>
      <c r="AD572" s="251">
        <v>1.5233000000000001</v>
      </c>
      <c r="AE572" s="251"/>
      <c r="AF572" s="251"/>
    </row>
    <row r="573" spans="1:32" ht="15" customHeight="1">
      <c r="V573" s="251" t="s">
        <v>3600</v>
      </c>
      <c r="W573" s="251" t="s">
        <v>66</v>
      </c>
      <c r="X573" s="251" t="s">
        <v>899</v>
      </c>
      <c r="Y573" s="251">
        <v>1</v>
      </c>
      <c r="Z573" s="251"/>
      <c r="AA573" s="251">
        <v>1.5233000000000001</v>
      </c>
      <c r="AB573" s="251"/>
      <c r="AC573" s="251"/>
      <c r="AD573" s="251">
        <v>1.5233000000000001</v>
      </c>
      <c r="AE573" s="251"/>
      <c r="AF573" s="251"/>
    </row>
    <row r="574" spans="1:32" ht="15" customHeight="1">
      <c r="V574" s="251" t="s">
        <v>3601</v>
      </c>
      <c r="W574" s="251" t="s">
        <v>91</v>
      </c>
      <c r="X574" s="251">
        <v>93674</v>
      </c>
      <c r="Y574" s="251">
        <v>1</v>
      </c>
      <c r="Z574" s="251"/>
      <c r="AA574" s="251">
        <v>0.12792799999999999</v>
      </c>
      <c r="AB574" s="251"/>
      <c r="AC574" s="251"/>
      <c r="AD574" s="251">
        <v>0.12792799999999999</v>
      </c>
      <c r="AE574" s="251"/>
      <c r="AF574" s="251"/>
    </row>
    <row r="575" spans="1:32" ht="15" customHeight="1">
      <c r="V575" s="251" t="s">
        <v>3602</v>
      </c>
      <c r="W575" s="251" t="s">
        <v>66</v>
      </c>
      <c r="X575" s="251" t="s">
        <v>836</v>
      </c>
      <c r="Y575" s="251">
        <v>1</v>
      </c>
      <c r="Z575" s="251"/>
      <c r="AA575" s="251">
        <v>0.353163</v>
      </c>
      <c r="AB575" s="251"/>
      <c r="AC575" s="251"/>
      <c r="AD575" s="251">
        <v>0.353163</v>
      </c>
      <c r="AE575" s="251"/>
      <c r="AF575" s="251"/>
    </row>
    <row r="576" spans="1:32" ht="15" customHeight="1">
      <c r="V576" s="251" t="s">
        <v>3603</v>
      </c>
      <c r="W576" s="251" t="s">
        <v>66</v>
      </c>
      <c r="X576" s="251" t="s">
        <v>838</v>
      </c>
      <c r="Y576" s="251">
        <v>2</v>
      </c>
      <c r="Z576" s="251"/>
      <c r="AA576" s="251">
        <v>0.353163</v>
      </c>
      <c r="AB576" s="251"/>
      <c r="AC576" s="251"/>
      <c r="AD576" s="251">
        <v>0.353163</v>
      </c>
      <c r="AE576" s="251"/>
      <c r="AF576" s="251"/>
    </row>
    <row r="577" spans="22:32" ht="15" customHeight="1">
      <c r="V577" s="251" t="s">
        <v>3604</v>
      </c>
      <c r="W577" s="251" t="s">
        <v>66</v>
      </c>
      <c r="X577" s="251" t="s">
        <v>840</v>
      </c>
      <c r="Y577" s="251">
        <v>2</v>
      </c>
      <c r="Z577" s="251"/>
      <c r="AA577" s="251">
        <v>0.353163</v>
      </c>
      <c r="AB577" s="251"/>
      <c r="AC577" s="251"/>
      <c r="AD577" s="251">
        <v>0.353163</v>
      </c>
      <c r="AE577" s="251"/>
      <c r="AF577" s="251"/>
    </row>
    <row r="578" spans="22:32" ht="15" customHeight="1">
      <c r="V578" s="251" t="s">
        <v>3605</v>
      </c>
      <c r="W578" s="251" t="s">
        <v>66</v>
      </c>
      <c r="X578" s="251" t="s">
        <v>842</v>
      </c>
      <c r="Y578" s="251">
        <v>2</v>
      </c>
      <c r="Z578" s="251"/>
      <c r="AA578" s="251">
        <v>0.353163</v>
      </c>
      <c r="AB578" s="251"/>
      <c r="AC578" s="251"/>
      <c r="AD578" s="251">
        <v>0.353163</v>
      </c>
      <c r="AE578" s="251"/>
      <c r="AF578" s="251"/>
    </row>
    <row r="579" spans="22:32" ht="15" customHeight="1">
      <c r="V579" s="251" t="s">
        <v>3606</v>
      </c>
      <c r="W579" s="251" t="s">
        <v>66</v>
      </c>
      <c r="X579" s="251" t="s">
        <v>848</v>
      </c>
      <c r="Y579" s="251">
        <v>3</v>
      </c>
      <c r="Z579" s="251"/>
      <c r="AA579" s="251">
        <v>0.200934</v>
      </c>
      <c r="AB579" s="251"/>
      <c r="AC579" s="251"/>
      <c r="AD579" s="251">
        <v>0.200934</v>
      </c>
      <c r="AE579" s="251"/>
      <c r="AF579" s="251"/>
    </row>
    <row r="580" spans="22:32" ht="15" customHeight="1">
      <c r="V580" s="251" t="s">
        <v>3607</v>
      </c>
      <c r="W580" s="251" t="s">
        <v>91</v>
      </c>
      <c r="X580" s="251">
        <v>93653</v>
      </c>
      <c r="Y580" s="251">
        <v>4</v>
      </c>
      <c r="Z580" s="251"/>
      <c r="AA580" s="251">
        <v>3.5428000000000001E-2</v>
      </c>
      <c r="AB580" s="251"/>
      <c r="AC580" s="251"/>
      <c r="AD580" s="251">
        <v>3.5428000000000001E-2</v>
      </c>
      <c r="AE580" s="251"/>
      <c r="AF580" s="251"/>
    </row>
    <row r="581" spans="22:32" ht="15" customHeight="1">
      <c r="V581" s="251" t="s">
        <v>3608</v>
      </c>
      <c r="W581" s="251" t="s">
        <v>91</v>
      </c>
      <c r="X581" s="251">
        <v>93654</v>
      </c>
      <c r="Y581" s="251">
        <v>4</v>
      </c>
      <c r="Z581" s="251"/>
      <c r="AA581" s="251">
        <v>3.5428000000000001E-2</v>
      </c>
      <c r="AB581" s="251"/>
      <c r="AC581" s="251"/>
      <c r="AD581" s="251">
        <v>3.5428000000000001E-2</v>
      </c>
      <c r="AE581" s="251"/>
      <c r="AF581" s="251"/>
    </row>
    <row r="582" spans="22:32" ht="15" customHeight="1">
      <c r="V582" s="251" t="s">
        <v>3609</v>
      </c>
      <c r="W582" s="251" t="s">
        <v>91</v>
      </c>
      <c r="X582" s="251">
        <v>93655</v>
      </c>
      <c r="Y582" s="251">
        <v>4</v>
      </c>
      <c r="Z582" s="251"/>
      <c r="AA582" s="251">
        <v>4.6843000000000003E-2</v>
      </c>
      <c r="AB582" s="251"/>
      <c r="AC582" s="251"/>
      <c r="AD582" s="251">
        <v>4.6843000000000003E-2</v>
      </c>
      <c r="AE582" s="251"/>
      <c r="AF582" s="251"/>
    </row>
    <row r="583" spans="22:32" ht="15" customHeight="1">
      <c r="V583" s="251" t="s">
        <v>3610</v>
      </c>
      <c r="W583" s="251" t="s">
        <v>91</v>
      </c>
      <c r="X583" s="251">
        <v>93656</v>
      </c>
      <c r="Y583" s="251">
        <v>1</v>
      </c>
      <c r="Z583" s="251"/>
      <c r="AA583" s="251">
        <v>6.3963999999999993E-2</v>
      </c>
      <c r="AB583" s="251"/>
      <c r="AC583" s="251"/>
      <c r="AD583" s="251">
        <v>6.3963999999999993E-2</v>
      </c>
      <c r="AE583" s="251"/>
      <c r="AF583" s="251"/>
    </row>
    <row r="584" spans="22:32" ht="15" customHeight="1">
      <c r="V584" s="251" t="s">
        <v>3611</v>
      </c>
      <c r="W584" s="251" t="s">
        <v>91</v>
      </c>
      <c r="X584" s="251">
        <v>93660</v>
      </c>
      <c r="Y584" s="251">
        <v>2</v>
      </c>
      <c r="Z584" s="251"/>
      <c r="AA584" s="251">
        <v>7.0857000000000003E-2</v>
      </c>
      <c r="AB584" s="251"/>
      <c r="AC584" s="251"/>
      <c r="AD584" s="251">
        <v>7.0857000000000003E-2</v>
      </c>
      <c r="AE584" s="251"/>
      <c r="AF584" s="251"/>
    </row>
    <row r="585" spans="22:32" ht="15" customHeight="1">
      <c r="V585" s="251" t="s">
        <v>3612</v>
      </c>
      <c r="W585" s="251" t="s">
        <v>91</v>
      </c>
      <c r="X585" s="251">
        <v>93661</v>
      </c>
      <c r="Y585" s="251">
        <v>1</v>
      </c>
      <c r="Z585" s="251"/>
      <c r="AA585" s="251">
        <v>7.0857000000000003E-2</v>
      </c>
      <c r="AB585" s="251"/>
      <c r="AC585" s="251"/>
      <c r="AD585" s="251">
        <v>7.0857000000000003E-2</v>
      </c>
      <c r="AE585" s="251"/>
      <c r="AF585" s="251"/>
    </row>
    <row r="586" spans="22:32" ht="15" customHeight="1">
      <c r="V586" s="251" t="s">
        <v>3613</v>
      </c>
      <c r="W586" s="251" t="s">
        <v>91</v>
      </c>
      <c r="X586" s="251">
        <v>93662</v>
      </c>
      <c r="Y586" s="251">
        <v>1</v>
      </c>
      <c r="Z586" s="251"/>
      <c r="AA586" s="251">
        <v>9.3685000000000004E-2</v>
      </c>
      <c r="AB586" s="251"/>
      <c r="AC586" s="251"/>
      <c r="AD586" s="251">
        <v>9.3685000000000004E-2</v>
      </c>
      <c r="AE586" s="251"/>
      <c r="AF586" s="251"/>
    </row>
    <row r="587" spans="22:32" ht="15" customHeight="1">
      <c r="V587" s="251" t="s">
        <v>3614</v>
      </c>
      <c r="W587" s="251" t="s">
        <v>91</v>
      </c>
      <c r="X587" s="251">
        <v>93663</v>
      </c>
      <c r="Y587" s="251">
        <v>1</v>
      </c>
      <c r="Z587" s="251"/>
      <c r="AA587" s="251">
        <v>0.12792799999999999</v>
      </c>
      <c r="AB587" s="251"/>
      <c r="AC587" s="251"/>
      <c r="AD587" s="251">
        <v>0.12792799999999999</v>
      </c>
      <c r="AE587" s="251"/>
      <c r="AF587" s="251"/>
    </row>
    <row r="588" spans="22:32" ht="15" customHeight="1">
      <c r="V588" s="251" t="s">
        <v>3615</v>
      </c>
      <c r="W588" s="251" t="s">
        <v>91</v>
      </c>
      <c r="X588" s="251">
        <v>93667</v>
      </c>
      <c r="Y588" s="251">
        <v>3</v>
      </c>
      <c r="Z588" s="251"/>
      <c r="AA588" s="251">
        <v>0.106285</v>
      </c>
      <c r="AB588" s="251"/>
      <c r="AC588" s="251"/>
      <c r="AD588" s="251">
        <v>0.106285</v>
      </c>
      <c r="AE588" s="251"/>
      <c r="AF588" s="251"/>
    </row>
    <row r="589" spans="22:32" ht="15" customHeight="1">
      <c r="V589" s="251" t="s">
        <v>3616</v>
      </c>
      <c r="W589" s="251" t="s">
        <v>91</v>
      </c>
      <c r="X589" s="251">
        <v>93668</v>
      </c>
      <c r="Y589" s="251">
        <v>5</v>
      </c>
      <c r="Z589" s="251"/>
      <c r="AA589" s="251">
        <v>0.106285</v>
      </c>
      <c r="AB589" s="251"/>
      <c r="AC589" s="251"/>
      <c r="AD589" s="251">
        <v>0.106285</v>
      </c>
      <c r="AE589" s="251"/>
      <c r="AF589" s="251"/>
    </row>
    <row r="590" spans="22:32" ht="15" customHeight="1">
      <c r="V590" s="251" t="s">
        <v>3617</v>
      </c>
      <c r="W590" s="251" t="s">
        <v>91</v>
      </c>
      <c r="X590" s="251">
        <v>93671</v>
      </c>
      <c r="Y590" s="251">
        <v>4</v>
      </c>
      <c r="Z590" s="251"/>
      <c r="AA590" s="251">
        <v>0.26037700000000003</v>
      </c>
      <c r="AB590" s="251"/>
      <c r="AC590" s="251"/>
      <c r="AD590" s="251">
        <v>0.26037700000000003</v>
      </c>
      <c r="AE590" s="251"/>
      <c r="AF590" s="251"/>
    </row>
    <row r="591" spans="22:32" ht="15" customHeight="1">
      <c r="V591" s="251" t="s">
        <v>3618</v>
      </c>
      <c r="W591" s="251" t="s">
        <v>66</v>
      </c>
      <c r="X591" s="251" t="s">
        <v>927</v>
      </c>
      <c r="Y591" s="251">
        <v>1</v>
      </c>
      <c r="Z591" s="251">
        <v>7.5878321999999998E-2</v>
      </c>
      <c r="AA591" s="251">
        <v>0.24605740000000001</v>
      </c>
      <c r="AB591" s="251">
        <v>5.8019019999999998E-2</v>
      </c>
      <c r="AC591" s="251"/>
      <c r="AD591" s="251">
        <v>0.18454300000000001</v>
      </c>
      <c r="AE591" s="251"/>
      <c r="AF591" s="251"/>
    </row>
    <row r="592" spans="22:32" ht="15" customHeight="1">
      <c r="V592" s="251" t="s">
        <v>3619</v>
      </c>
      <c r="W592" s="251" t="s">
        <v>66</v>
      </c>
      <c r="X592" s="251" t="s">
        <v>111</v>
      </c>
      <c r="Y592" s="251">
        <v>1.86</v>
      </c>
      <c r="Z592" s="251">
        <v>0.84210541999999999</v>
      </c>
      <c r="AA592" s="251"/>
      <c r="AB592" s="251">
        <v>0.32289687499999997</v>
      </c>
      <c r="AC592" s="251"/>
      <c r="AD592" s="251"/>
      <c r="AE592" s="251"/>
      <c r="AF592" s="251"/>
    </row>
    <row r="593" spans="22:32" ht="15" customHeight="1">
      <c r="V593" s="251" t="s">
        <v>3620</v>
      </c>
      <c r="W593" s="251" t="s">
        <v>91</v>
      </c>
      <c r="X593" s="251">
        <v>97667</v>
      </c>
      <c r="Y593" s="251">
        <v>1.86</v>
      </c>
      <c r="Z593" s="251"/>
      <c r="AA593" s="251">
        <v>6.7199999999999996E-2</v>
      </c>
      <c r="AB593" s="251"/>
      <c r="AC593" s="251"/>
      <c r="AD593" s="251">
        <v>6.7199999999999996E-2</v>
      </c>
      <c r="AE593" s="251"/>
      <c r="AF593" s="251"/>
    </row>
    <row r="594" spans="22:32" ht="15" customHeight="1">
      <c r="V594" s="251" t="s">
        <v>3621</v>
      </c>
      <c r="W594" s="251" t="s">
        <v>91</v>
      </c>
      <c r="X594" s="251">
        <v>91926</v>
      </c>
      <c r="Y594" s="251">
        <v>1239.78</v>
      </c>
      <c r="Z594" s="251"/>
      <c r="AA594" s="251">
        <v>2.9000000000000001E-2</v>
      </c>
      <c r="AB594" s="251"/>
      <c r="AC594" s="251"/>
      <c r="AD594" s="251">
        <v>2.9000000000000001E-2</v>
      </c>
      <c r="AE594" s="251"/>
      <c r="AF594" s="251"/>
    </row>
    <row r="595" spans="22:32" ht="15" customHeight="1">
      <c r="V595" s="251" t="s">
        <v>3622</v>
      </c>
      <c r="W595" s="251" t="s">
        <v>91</v>
      </c>
      <c r="X595" s="251">
        <v>91930</v>
      </c>
      <c r="Y595" s="251">
        <v>151.26999999999998</v>
      </c>
      <c r="Z595" s="251"/>
      <c r="AA595" s="251">
        <v>5.0999999999999997E-2</v>
      </c>
      <c r="AB595" s="251"/>
      <c r="AC595" s="251"/>
      <c r="AD595" s="251">
        <v>5.0999999999999997E-2</v>
      </c>
      <c r="AE595" s="251"/>
      <c r="AF595" s="251"/>
    </row>
    <row r="596" spans="22:32" ht="15" customHeight="1">
      <c r="V596" s="251" t="s">
        <v>3623</v>
      </c>
      <c r="W596" s="251" t="s">
        <v>3532</v>
      </c>
      <c r="X596" s="251" t="s">
        <v>3488</v>
      </c>
      <c r="Y596" s="251">
        <v>296.33999999999997</v>
      </c>
      <c r="Z596" s="251"/>
      <c r="AA596" s="251"/>
      <c r="AB596" s="251"/>
      <c r="AC596" s="251"/>
      <c r="AD596" s="251"/>
      <c r="AE596" s="251"/>
      <c r="AF596" s="251"/>
    </row>
    <row r="597" spans="22:32" ht="15" customHeight="1">
      <c r="V597" s="251" t="s">
        <v>3624</v>
      </c>
      <c r="W597" s="251" t="s">
        <v>91</v>
      </c>
      <c r="X597" s="251">
        <v>95802</v>
      </c>
      <c r="Y597" s="251">
        <v>66</v>
      </c>
      <c r="Z597" s="251"/>
      <c r="AA597" s="251">
        <v>0.56977679999999997</v>
      </c>
      <c r="AB597" s="251"/>
      <c r="AC597" s="251"/>
      <c r="AD597" s="251">
        <v>0.28488839999999999</v>
      </c>
      <c r="AE597" s="251"/>
      <c r="AF597" s="251"/>
    </row>
    <row r="598" spans="22:32" ht="15" customHeight="1">
      <c r="V598" s="251" t="s">
        <v>3625</v>
      </c>
      <c r="W598" s="251" t="s">
        <v>66</v>
      </c>
      <c r="X598" s="251" t="s">
        <v>871</v>
      </c>
      <c r="Y598" s="251">
        <v>55</v>
      </c>
      <c r="Z598" s="251"/>
      <c r="AA598" s="251">
        <v>0.52879999999999994</v>
      </c>
      <c r="AB598" s="251"/>
      <c r="AC598" s="251"/>
      <c r="AD598" s="251">
        <v>0.52879999999999994</v>
      </c>
      <c r="AE598" s="251"/>
      <c r="AF598" s="251"/>
    </row>
    <row r="599" spans="22:32" ht="15" customHeight="1">
      <c r="V599" s="251" t="s">
        <v>3626</v>
      </c>
      <c r="W599" s="251" t="s">
        <v>66</v>
      </c>
      <c r="X599" s="251" t="s">
        <v>2085</v>
      </c>
      <c r="Y599" s="251">
        <v>29</v>
      </c>
      <c r="Z599" s="251"/>
      <c r="AA599" s="251">
        <v>0.37</v>
      </c>
      <c r="AB599" s="251"/>
      <c r="AC599" s="251"/>
      <c r="AD599" s="251">
        <v>0.37</v>
      </c>
      <c r="AE599" s="251"/>
      <c r="AF599" s="251"/>
    </row>
    <row r="600" spans="22:32" ht="15" customHeight="1">
      <c r="V600" s="251" t="s">
        <v>3627</v>
      </c>
      <c r="W600" s="251" t="s">
        <v>66</v>
      </c>
      <c r="X600" s="251" t="s">
        <v>881</v>
      </c>
      <c r="Y600" s="251">
        <v>9</v>
      </c>
      <c r="Z600" s="251"/>
      <c r="AA600" s="251">
        <v>0.69569999999999999</v>
      </c>
      <c r="AB600" s="251"/>
      <c r="AC600" s="251"/>
      <c r="AD600" s="251">
        <v>0.69569999999999999</v>
      </c>
      <c r="AE600" s="251"/>
      <c r="AF600" s="251"/>
    </row>
    <row r="601" spans="22:32" ht="15" customHeight="1">
      <c r="V601" s="251" t="s">
        <v>3628</v>
      </c>
      <c r="W601" s="251" t="s">
        <v>66</v>
      </c>
      <c r="X601" s="251" t="s">
        <v>2093</v>
      </c>
      <c r="Y601" s="251">
        <v>4</v>
      </c>
      <c r="Z601" s="251"/>
      <c r="AA601" s="251">
        <v>0.63900000000000001</v>
      </c>
      <c r="AB601" s="251"/>
      <c r="AC601" s="251"/>
      <c r="AD601" s="251">
        <v>0.63900000000000001</v>
      </c>
      <c r="AE601" s="251"/>
      <c r="AF601" s="251"/>
    </row>
    <row r="602" spans="22:32" ht="15" customHeight="1">
      <c r="V602" s="251" t="s">
        <v>3629</v>
      </c>
      <c r="W602" s="251" t="s">
        <v>66</v>
      </c>
      <c r="X602" s="251" t="s">
        <v>2095</v>
      </c>
      <c r="Y602" s="251">
        <v>11</v>
      </c>
      <c r="Z602" s="251"/>
      <c r="AA602" s="251">
        <v>0.36</v>
      </c>
      <c r="AB602" s="251"/>
      <c r="AC602" s="251"/>
      <c r="AD602" s="251">
        <v>0.36</v>
      </c>
      <c r="AE602" s="251"/>
      <c r="AF602" s="251"/>
    </row>
    <row r="603" spans="22:32" ht="15" customHeight="1">
      <c r="V603" s="251" t="s">
        <v>3630</v>
      </c>
      <c r="W603" s="251" t="s">
        <v>66</v>
      </c>
      <c r="X603" s="251" t="s">
        <v>2097</v>
      </c>
      <c r="Y603" s="251">
        <v>2</v>
      </c>
      <c r="Z603" s="251"/>
      <c r="AA603" s="251">
        <v>0.53</v>
      </c>
      <c r="AB603" s="251"/>
      <c r="AC603" s="251"/>
      <c r="AD603" s="251">
        <v>0.53</v>
      </c>
      <c r="AE603" s="251"/>
      <c r="AF603" s="251"/>
    </row>
    <row r="604" spans="22:32" ht="15" customHeight="1">
      <c r="V604" s="251" t="s">
        <v>3631</v>
      </c>
      <c r="W604" s="251" t="s">
        <v>3532</v>
      </c>
      <c r="X604" s="251" t="s">
        <v>3496</v>
      </c>
      <c r="Y604" s="251">
        <v>3</v>
      </c>
      <c r="Z604" s="251"/>
      <c r="AA604" s="251"/>
      <c r="AB604" s="251"/>
      <c r="AC604" s="251"/>
      <c r="AD604" s="251"/>
      <c r="AE604" s="251"/>
      <c r="AF604" s="251"/>
    </row>
    <row r="605" spans="22:32" ht="15" customHeight="1">
      <c r="V605" s="251" t="s">
        <v>3632</v>
      </c>
      <c r="W605" s="251" t="s">
        <v>3532</v>
      </c>
      <c r="X605" s="251" t="s">
        <v>3498</v>
      </c>
      <c r="Y605" s="251">
        <v>22</v>
      </c>
      <c r="Z605" s="251"/>
      <c r="AA605" s="251"/>
      <c r="AB605" s="251"/>
      <c r="AC605" s="251"/>
      <c r="AD605" s="251"/>
      <c r="AE605" s="251"/>
      <c r="AF605" s="251"/>
    </row>
    <row r="606" spans="22:32" ht="15" customHeight="1">
      <c r="V606" s="251" t="s">
        <v>3633</v>
      </c>
      <c r="W606" s="251" t="s">
        <v>66</v>
      </c>
      <c r="X606" s="251" t="s">
        <v>1091</v>
      </c>
      <c r="Y606" s="251">
        <v>6</v>
      </c>
      <c r="Z606" s="251"/>
      <c r="AA606" s="251">
        <v>0.53879999999999995</v>
      </c>
      <c r="AB606" s="251"/>
      <c r="AC606" s="251"/>
      <c r="AD606" s="251">
        <v>0.16839999999999999</v>
      </c>
      <c r="AE606" s="251"/>
      <c r="AF606" s="251"/>
    </row>
    <row r="607" spans="22:32" ht="15" customHeight="1">
      <c r="V607" s="251" t="s">
        <v>3634</v>
      </c>
      <c r="W607" s="251" t="s">
        <v>66</v>
      </c>
      <c r="X607" s="251" t="s">
        <v>888</v>
      </c>
      <c r="Y607" s="251">
        <v>2</v>
      </c>
      <c r="Z607" s="251"/>
      <c r="AA607" s="251">
        <v>0.60879099999999997</v>
      </c>
      <c r="AB607" s="251"/>
      <c r="AC607" s="251"/>
      <c r="AD607" s="251">
        <v>0.19024720000000001</v>
      </c>
      <c r="AE607" s="251"/>
      <c r="AF607" s="251"/>
    </row>
    <row r="608" spans="22:32" ht="15" customHeight="1">
      <c r="V608" s="251" t="s">
        <v>3635</v>
      </c>
      <c r="W608" s="251" t="s">
        <v>91</v>
      </c>
      <c r="X608" s="251">
        <v>103782</v>
      </c>
      <c r="Y608" s="251">
        <v>1</v>
      </c>
      <c r="Z608" s="251"/>
      <c r="AA608" s="251">
        <v>0.48299989999999998</v>
      </c>
      <c r="AB608" s="251"/>
      <c r="AC608" s="251"/>
      <c r="AD608" s="251">
        <v>0.1509375</v>
      </c>
      <c r="AE608" s="251"/>
      <c r="AF608" s="251"/>
    </row>
    <row r="609" spans="22:32" ht="15" customHeight="1">
      <c r="V609" s="251" t="s">
        <v>3636</v>
      </c>
      <c r="W609" s="251" t="s">
        <v>66</v>
      </c>
      <c r="X609" s="251" t="s">
        <v>822</v>
      </c>
      <c r="Y609" s="251">
        <v>121</v>
      </c>
      <c r="Z609" s="251">
        <v>2.6151799999999999E-2</v>
      </c>
      <c r="AA609" s="251">
        <v>7.6E-3</v>
      </c>
      <c r="AB609" s="251">
        <v>3.9300000000000003E-3</v>
      </c>
      <c r="AC609" s="251">
        <v>2.166E-3</v>
      </c>
      <c r="AD609" s="251"/>
      <c r="AE609" s="251"/>
      <c r="AF609" s="251"/>
    </row>
    <row r="610" spans="22:32" ht="15" customHeight="1">
      <c r="V610" s="251" t="s">
        <v>3637</v>
      </c>
      <c r="W610" s="251" t="s">
        <v>66</v>
      </c>
      <c r="X610" s="251" t="s">
        <v>824</v>
      </c>
      <c r="Y610" s="251">
        <v>2</v>
      </c>
      <c r="Z610" s="251">
        <v>0.25682674999999999</v>
      </c>
      <c r="AA610" s="251">
        <v>6.08E-2</v>
      </c>
      <c r="AB610" s="251">
        <v>3.1112500000000001E-2</v>
      </c>
      <c r="AC610" s="251">
        <v>1.71475E-2</v>
      </c>
      <c r="AD610" s="251"/>
      <c r="AE610" s="251"/>
      <c r="AF610" s="251"/>
    </row>
    <row r="611" spans="22:32" ht="15" customHeight="1">
      <c r="V611" s="251" t="s">
        <v>3638</v>
      </c>
      <c r="W611" s="251" t="s">
        <v>66</v>
      </c>
      <c r="X611" s="251" t="s">
        <v>826</v>
      </c>
      <c r="Y611" s="251">
        <v>537.5</v>
      </c>
      <c r="Z611" s="251">
        <v>0.39787300000000003</v>
      </c>
      <c r="AA611" s="251">
        <v>0.17366999999999999</v>
      </c>
      <c r="AB611" s="251">
        <v>0.16375000000000001</v>
      </c>
      <c r="AC611" s="251">
        <v>9.0249999999999997E-2</v>
      </c>
      <c r="AD611" s="251"/>
      <c r="AE611" s="251"/>
      <c r="AF611" s="251"/>
    </row>
    <row r="612" spans="22:32" ht="15" customHeight="1">
      <c r="V612" s="251" t="s">
        <v>3639</v>
      </c>
      <c r="W612" s="251" t="s">
        <v>66</v>
      </c>
      <c r="X612" s="251" t="s">
        <v>2109</v>
      </c>
      <c r="Y612" s="251">
        <v>2</v>
      </c>
      <c r="Z612" s="251"/>
      <c r="AA612" s="251">
        <v>1.5233000000000001</v>
      </c>
      <c r="AB612" s="251"/>
      <c r="AC612" s="251"/>
      <c r="AD612" s="251">
        <v>1.5233000000000001</v>
      </c>
      <c r="AE612" s="251"/>
      <c r="AF612" s="251"/>
    </row>
    <row r="613" spans="22:32" ht="15" customHeight="1">
      <c r="V613" s="251" t="s">
        <v>3640</v>
      </c>
      <c r="W613" s="251" t="s">
        <v>66</v>
      </c>
      <c r="X613" s="251" t="s">
        <v>828</v>
      </c>
      <c r="Y613" s="251">
        <v>2</v>
      </c>
      <c r="Z613" s="251"/>
      <c r="AA613" s="251">
        <v>1.5233000000000001</v>
      </c>
      <c r="AB613" s="251"/>
      <c r="AC613" s="251"/>
      <c r="AD613" s="251">
        <v>1.5233000000000001</v>
      </c>
      <c r="AE613" s="251"/>
      <c r="AF613" s="251"/>
    </row>
    <row r="614" spans="22:32" ht="15" customHeight="1">
      <c r="V614" s="251" t="s">
        <v>3641</v>
      </c>
      <c r="W614" s="251" t="s">
        <v>66</v>
      </c>
      <c r="X614" s="251" t="s">
        <v>2107</v>
      </c>
      <c r="Y614" s="251">
        <v>1</v>
      </c>
      <c r="Z614" s="251"/>
      <c r="AA614" s="251">
        <v>1.5233000000000001</v>
      </c>
      <c r="AB614" s="251"/>
      <c r="AC614" s="251"/>
      <c r="AD614" s="251">
        <v>1.5233000000000001</v>
      </c>
      <c r="AE614" s="251"/>
      <c r="AF614" s="251"/>
    </row>
    <row r="615" spans="22:32" ht="15" customHeight="1">
      <c r="V615" s="251" t="s">
        <v>3642</v>
      </c>
      <c r="W615" s="251" t="s">
        <v>66</v>
      </c>
      <c r="X615" s="251" t="s">
        <v>836</v>
      </c>
      <c r="Y615" s="251">
        <v>2</v>
      </c>
      <c r="Z615" s="251"/>
      <c r="AA615" s="251">
        <v>0.353163</v>
      </c>
      <c r="AB615" s="251"/>
      <c r="AC615" s="251"/>
      <c r="AD615" s="251">
        <v>0.353163</v>
      </c>
      <c r="AE615" s="251"/>
      <c r="AF615" s="251"/>
    </row>
    <row r="616" spans="22:32" ht="15" customHeight="1">
      <c r="V616" s="251" t="s">
        <v>3643</v>
      </c>
      <c r="W616" s="251" t="s">
        <v>66</v>
      </c>
      <c r="X616" s="251" t="s">
        <v>838</v>
      </c>
      <c r="Y616" s="251">
        <v>1</v>
      </c>
      <c r="Z616" s="251"/>
      <c r="AA616" s="251">
        <v>0.353163</v>
      </c>
      <c r="AB616" s="251"/>
      <c r="AC616" s="251"/>
      <c r="AD616" s="251">
        <v>0.353163</v>
      </c>
      <c r="AE616" s="251"/>
      <c r="AF616" s="251"/>
    </row>
    <row r="617" spans="22:32" ht="15" customHeight="1">
      <c r="V617" s="251" t="s">
        <v>3644</v>
      </c>
      <c r="W617" s="251" t="s">
        <v>66</v>
      </c>
      <c r="X617" s="251" t="s">
        <v>840</v>
      </c>
      <c r="Y617" s="251">
        <v>7</v>
      </c>
      <c r="Z617" s="251"/>
      <c r="AA617" s="251">
        <v>0.353163</v>
      </c>
      <c r="AB617" s="251"/>
      <c r="AC617" s="251"/>
      <c r="AD617" s="251">
        <v>0.353163</v>
      </c>
      <c r="AE617" s="251"/>
      <c r="AF617" s="251"/>
    </row>
    <row r="618" spans="22:32" ht="15" customHeight="1">
      <c r="V618" s="251" t="s">
        <v>3645</v>
      </c>
      <c r="W618" s="251" t="s">
        <v>66</v>
      </c>
      <c r="X618" s="251" t="s">
        <v>848</v>
      </c>
      <c r="Y618" s="251">
        <v>3</v>
      </c>
      <c r="Z618" s="251"/>
      <c r="AA618" s="251">
        <v>0.200934</v>
      </c>
      <c r="AB618" s="251"/>
      <c r="AC618" s="251"/>
      <c r="AD618" s="251">
        <v>0.200934</v>
      </c>
      <c r="AE618" s="251"/>
      <c r="AF618" s="251"/>
    </row>
    <row r="619" spans="22:32" ht="15" customHeight="1">
      <c r="V619" s="251" t="s">
        <v>3646</v>
      </c>
      <c r="W619" s="251" t="s">
        <v>91</v>
      </c>
      <c r="X619" s="251">
        <v>93653</v>
      </c>
      <c r="Y619" s="251">
        <v>11</v>
      </c>
      <c r="Z619" s="251"/>
      <c r="AA619" s="251">
        <v>3.5428000000000001E-2</v>
      </c>
      <c r="AB619" s="251"/>
      <c r="AC619" s="251"/>
      <c r="AD619" s="251">
        <v>3.5428000000000001E-2</v>
      </c>
      <c r="AE619" s="251"/>
      <c r="AF619" s="251"/>
    </row>
    <row r="620" spans="22:32" ht="15" customHeight="1">
      <c r="V620" s="251" t="s">
        <v>3647</v>
      </c>
      <c r="W620" s="251" t="s">
        <v>91</v>
      </c>
      <c r="X620" s="251">
        <v>93654</v>
      </c>
      <c r="Y620" s="251">
        <v>4</v>
      </c>
      <c r="Z620" s="251"/>
      <c r="AA620" s="251">
        <v>3.5428000000000001E-2</v>
      </c>
      <c r="AB620" s="251"/>
      <c r="AC620" s="251"/>
      <c r="AD620" s="251">
        <v>3.5428000000000001E-2</v>
      </c>
      <c r="AE620" s="251"/>
      <c r="AF620" s="251"/>
    </row>
    <row r="621" spans="22:32" ht="15" customHeight="1">
      <c r="V621" s="251" t="s">
        <v>3648</v>
      </c>
      <c r="W621" s="251" t="s">
        <v>91</v>
      </c>
      <c r="X621" s="251">
        <v>93655</v>
      </c>
      <c r="Y621" s="251">
        <v>9</v>
      </c>
      <c r="Z621" s="251"/>
      <c r="AA621" s="251">
        <v>4.6843000000000003E-2</v>
      </c>
      <c r="AB621" s="251"/>
      <c r="AC621" s="251"/>
      <c r="AD621" s="251">
        <v>4.6843000000000003E-2</v>
      </c>
      <c r="AE621" s="251"/>
      <c r="AF621" s="251"/>
    </row>
    <row r="622" spans="22:32" ht="15" customHeight="1">
      <c r="V622" s="251" t="s">
        <v>3649</v>
      </c>
      <c r="W622" s="251" t="s">
        <v>91</v>
      </c>
      <c r="X622" s="251">
        <v>93660</v>
      </c>
      <c r="Y622" s="251">
        <v>9</v>
      </c>
      <c r="Z622" s="251"/>
      <c r="AA622" s="251">
        <v>7.0857000000000003E-2</v>
      </c>
      <c r="AB622" s="251"/>
      <c r="AC622" s="251"/>
      <c r="AD622" s="251">
        <v>7.0857000000000003E-2</v>
      </c>
      <c r="AE622" s="251"/>
      <c r="AF622" s="251"/>
    </row>
    <row r="623" spans="22:32" ht="15" customHeight="1">
      <c r="V623" s="251" t="s">
        <v>3650</v>
      </c>
      <c r="W623" s="251" t="s">
        <v>91</v>
      </c>
      <c r="X623" s="251">
        <v>93661</v>
      </c>
      <c r="Y623" s="251">
        <v>2</v>
      </c>
      <c r="Z623" s="251"/>
      <c r="AA623" s="251">
        <v>7.0857000000000003E-2</v>
      </c>
      <c r="AB623" s="251"/>
      <c r="AC623" s="251"/>
      <c r="AD623" s="251">
        <v>7.0857000000000003E-2</v>
      </c>
      <c r="AE623" s="251"/>
      <c r="AF623" s="251"/>
    </row>
    <row r="624" spans="22:32" ht="15" customHeight="1">
      <c r="V624" s="251" t="s">
        <v>3651</v>
      </c>
      <c r="W624" s="251" t="s">
        <v>91</v>
      </c>
      <c r="X624" s="251">
        <v>93662</v>
      </c>
      <c r="Y624" s="251">
        <v>1</v>
      </c>
      <c r="Z624" s="251"/>
      <c r="AA624" s="251">
        <v>9.3685000000000004E-2</v>
      </c>
      <c r="AB624" s="251"/>
      <c r="AC624" s="251"/>
      <c r="AD624" s="251">
        <v>9.3685000000000004E-2</v>
      </c>
      <c r="AE624" s="251"/>
      <c r="AF624" s="251"/>
    </row>
    <row r="625" spans="22:32" ht="15" customHeight="1">
      <c r="V625" s="251" t="s">
        <v>3652</v>
      </c>
      <c r="W625" s="251" t="s">
        <v>91</v>
      </c>
      <c r="X625" s="251">
        <v>93668</v>
      </c>
      <c r="Y625" s="251">
        <v>2</v>
      </c>
      <c r="Z625" s="251"/>
      <c r="AA625" s="251">
        <v>0.106285</v>
      </c>
      <c r="AB625" s="251"/>
      <c r="AC625" s="251"/>
      <c r="AD625" s="251">
        <v>0.106285</v>
      </c>
      <c r="AE625" s="251"/>
      <c r="AF625" s="251"/>
    </row>
    <row r="626" spans="22:32" ht="15" customHeight="1">
      <c r="V626" s="251" t="s">
        <v>3653</v>
      </c>
      <c r="W626" s="251" t="s">
        <v>91</v>
      </c>
      <c r="X626" s="251">
        <v>93670</v>
      </c>
      <c r="Y626" s="251">
        <v>6</v>
      </c>
      <c r="Z626" s="251"/>
      <c r="AA626" s="251">
        <v>0.19189200000000001</v>
      </c>
      <c r="AB626" s="251"/>
      <c r="AC626" s="251"/>
      <c r="AD626" s="251">
        <v>0.19189200000000001</v>
      </c>
      <c r="AE626" s="251"/>
      <c r="AF626" s="251"/>
    </row>
    <row r="627" spans="22:32" ht="15" customHeight="1">
      <c r="V627" s="251" t="s">
        <v>3654</v>
      </c>
      <c r="W627" s="251" t="s">
        <v>91</v>
      </c>
      <c r="X627" s="251">
        <v>91926</v>
      </c>
      <c r="Y627" s="251">
        <v>2434.81</v>
      </c>
      <c r="Z627" s="251"/>
      <c r="AA627" s="251">
        <v>2.9000000000000001E-2</v>
      </c>
      <c r="AB627" s="251"/>
      <c r="AC627" s="251"/>
      <c r="AD627" s="251">
        <v>2.9000000000000001E-2</v>
      </c>
      <c r="AE627" s="251"/>
      <c r="AF627" s="251"/>
    </row>
    <row r="628" spans="22:32" ht="15" customHeight="1">
      <c r="V628" s="251" t="s">
        <v>3655</v>
      </c>
      <c r="W628" s="251" t="s">
        <v>91</v>
      </c>
      <c r="X628" s="251">
        <v>91928</v>
      </c>
      <c r="Y628" s="251">
        <v>316.54000000000002</v>
      </c>
      <c r="Z628" s="251"/>
      <c r="AA628" s="251">
        <v>3.9E-2</v>
      </c>
      <c r="AB628" s="251"/>
      <c r="AC628" s="251"/>
      <c r="AD628" s="251">
        <v>3.9E-2</v>
      </c>
      <c r="AE628" s="251"/>
      <c r="AF628" s="251"/>
    </row>
    <row r="629" spans="22:32" ht="15" customHeight="1">
      <c r="V629" s="251" t="s">
        <v>3656</v>
      </c>
      <c r="W629" s="251" t="s">
        <v>3532</v>
      </c>
      <c r="X629" s="251" t="s">
        <v>3488</v>
      </c>
      <c r="Y629" s="251">
        <v>489.32</v>
      </c>
      <c r="Z629" s="251"/>
      <c r="AA629" s="251"/>
      <c r="AB629" s="251"/>
      <c r="AC629" s="251"/>
      <c r="AD629" s="251"/>
      <c r="AE629" s="251"/>
      <c r="AF629" s="251"/>
    </row>
    <row r="630" spans="22:32" ht="15" customHeight="1">
      <c r="V630" s="251" t="s">
        <v>3657</v>
      </c>
      <c r="W630" s="251" t="s">
        <v>91</v>
      </c>
      <c r="X630" s="251">
        <v>95802</v>
      </c>
      <c r="Y630" s="251">
        <v>98</v>
      </c>
      <c r="Z630" s="251"/>
      <c r="AA630" s="251">
        <v>0.56977679999999997</v>
      </c>
      <c r="AB630" s="251"/>
      <c r="AC630" s="251"/>
      <c r="AD630" s="251">
        <v>0.28488839999999999</v>
      </c>
      <c r="AE630" s="251"/>
      <c r="AF630" s="251"/>
    </row>
    <row r="631" spans="22:32" ht="15" customHeight="1">
      <c r="V631" s="251" t="s">
        <v>3658</v>
      </c>
      <c r="W631" s="251" t="s">
        <v>66</v>
      </c>
      <c r="X631" s="251" t="s">
        <v>871</v>
      </c>
      <c r="Y631" s="251">
        <v>121</v>
      </c>
      <c r="Z631" s="251"/>
      <c r="AA631" s="251">
        <v>0.52879999999999994</v>
      </c>
      <c r="AB631" s="251"/>
      <c r="AC631" s="251"/>
      <c r="AD631" s="251">
        <v>0.52879999999999994</v>
      </c>
      <c r="AE631" s="251"/>
      <c r="AF631" s="251"/>
    </row>
    <row r="632" spans="22:32" ht="15" customHeight="1">
      <c r="V632" s="251" t="s">
        <v>3659</v>
      </c>
      <c r="W632" s="251" t="s">
        <v>66</v>
      </c>
      <c r="X632" s="251" t="s">
        <v>2085</v>
      </c>
      <c r="Y632" s="251">
        <v>85</v>
      </c>
      <c r="Z632" s="251"/>
      <c r="AA632" s="251">
        <v>0.37</v>
      </c>
      <c r="AB632" s="251"/>
      <c r="AC632" s="251"/>
      <c r="AD632" s="251">
        <v>0.37</v>
      </c>
      <c r="AE632" s="251"/>
      <c r="AF632" s="251"/>
    </row>
    <row r="633" spans="22:32" ht="15" customHeight="1">
      <c r="V633" s="251" t="s">
        <v>3660</v>
      </c>
      <c r="W633" s="251" t="s">
        <v>66</v>
      </c>
      <c r="X633" s="251" t="s">
        <v>2091</v>
      </c>
      <c r="Y633" s="251">
        <v>11</v>
      </c>
      <c r="Z633" s="251"/>
      <c r="AA633" s="251">
        <v>0.44500000000000001</v>
      </c>
      <c r="AB633" s="251"/>
      <c r="AC633" s="251"/>
      <c r="AD633" s="251">
        <v>0.44500000000000001</v>
      </c>
      <c r="AE633" s="251"/>
      <c r="AF633" s="251"/>
    </row>
    <row r="634" spans="22:32" ht="15" customHeight="1">
      <c r="V634" s="251" t="s">
        <v>3661</v>
      </c>
      <c r="W634" s="251" t="s">
        <v>66</v>
      </c>
      <c r="X634" s="251" t="s">
        <v>2093</v>
      </c>
      <c r="Y634" s="251">
        <v>3</v>
      </c>
      <c r="Z634" s="251"/>
      <c r="AA634" s="251">
        <v>0.63900000000000001</v>
      </c>
      <c r="AB634" s="251"/>
      <c r="AC634" s="251"/>
      <c r="AD634" s="251">
        <v>0.63900000000000001</v>
      </c>
      <c r="AE634" s="251"/>
      <c r="AF634" s="251"/>
    </row>
    <row r="635" spans="22:32" ht="15" customHeight="1">
      <c r="V635" s="251" t="s">
        <v>3662</v>
      </c>
      <c r="W635" s="251" t="s">
        <v>66</v>
      </c>
      <c r="X635" s="251" t="s">
        <v>2095</v>
      </c>
      <c r="Y635" s="251">
        <v>15</v>
      </c>
      <c r="Z635" s="251"/>
      <c r="AA635" s="251">
        <v>0.36</v>
      </c>
      <c r="AB635" s="251"/>
      <c r="AC635" s="251"/>
      <c r="AD635" s="251">
        <v>0.36</v>
      </c>
      <c r="AE635" s="251"/>
      <c r="AF635" s="251"/>
    </row>
    <row r="636" spans="22:32" ht="15" customHeight="1">
      <c r="V636" s="251" t="s">
        <v>3663</v>
      </c>
      <c r="W636" s="251" t="s">
        <v>66</v>
      </c>
      <c r="X636" s="251" t="s">
        <v>2097</v>
      </c>
      <c r="Y636" s="251">
        <v>1</v>
      </c>
      <c r="Z636" s="251"/>
      <c r="AA636" s="251">
        <v>0.53</v>
      </c>
      <c r="AB636" s="251"/>
      <c r="AC636" s="251"/>
      <c r="AD636" s="251">
        <v>0.53</v>
      </c>
      <c r="AE636" s="251"/>
      <c r="AF636" s="251"/>
    </row>
    <row r="637" spans="22:32" ht="15" customHeight="1">
      <c r="V637" s="251" t="s">
        <v>3664</v>
      </c>
      <c r="W637" s="251" t="s">
        <v>66</v>
      </c>
      <c r="X637" s="251" t="s">
        <v>2098</v>
      </c>
      <c r="Y637" s="251">
        <v>2</v>
      </c>
      <c r="Z637" s="251"/>
      <c r="AA637" s="251">
        <v>0.7</v>
      </c>
      <c r="AB637" s="251"/>
      <c r="AC637" s="251"/>
      <c r="AD637" s="251">
        <v>0.7</v>
      </c>
      <c r="AE637" s="251"/>
      <c r="AF637" s="251"/>
    </row>
    <row r="638" spans="22:32" ht="15" customHeight="1">
      <c r="V638" s="251" t="s">
        <v>3665</v>
      </c>
      <c r="W638" s="251" t="s">
        <v>66</v>
      </c>
      <c r="X638" s="251" t="s">
        <v>2135</v>
      </c>
      <c r="Y638" s="251">
        <v>4</v>
      </c>
      <c r="Z638" s="251"/>
      <c r="AA638" s="251">
        <v>0.44500000000000001</v>
      </c>
      <c r="AB638" s="251"/>
      <c r="AC638" s="251"/>
      <c r="AD638" s="251">
        <v>0.44500000000000001</v>
      </c>
      <c r="AE638" s="251"/>
      <c r="AF638" s="251"/>
    </row>
    <row r="639" spans="22:32" ht="15" customHeight="1">
      <c r="V639" s="251" t="s">
        <v>3666</v>
      </c>
      <c r="W639" s="251" t="s">
        <v>3532</v>
      </c>
      <c r="X639" s="251" t="s">
        <v>3498</v>
      </c>
      <c r="Y639" s="251">
        <v>42</v>
      </c>
      <c r="Z639" s="251"/>
      <c r="AA639" s="251"/>
      <c r="AB639" s="251"/>
      <c r="AC639" s="251"/>
      <c r="AD639" s="251"/>
      <c r="AE639" s="251"/>
      <c r="AF639" s="251"/>
    </row>
    <row r="640" spans="22:32" ht="15" customHeight="1">
      <c r="V640" s="251" t="s">
        <v>3667</v>
      </c>
      <c r="W640" s="251" t="s">
        <v>91</v>
      </c>
      <c r="X640" s="251">
        <v>103782</v>
      </c>
      <c r="Y640" s="251">
        <v>2</v>
      </c>
      <c r="Z640" s="251"/>
      <c r="AA640" s="251">
        <v>0.48299989999999998</v>
      </c>
      <c r="AB640" s="251"/>
      <c r="AC640" s="251"/>
      <c r="AD640" s="251">
        <v>0.1509375</v>
      </c>
      <c r="AE640" s="251"/>
      <c r="AF640" s="251"/>
    </row>
    <row r="641" spans="22:32" ht="15" customHeight="1">
      <c r="V641" s="251" t="s">
        <v>3668</v>
      </c>
      <c r="W641" s="251" t="s">
        <v>66</v>
      </c>
      <c r="X641" s="251" t="s">
        <v>1129</v>
      </c>
      <c r="Y641" s="251">
        <v>16</v>
      </c>
      <c r="Z641" s="251"/>
      <c r="AA641" s="251">
        <v>0.53879999999999995</v>
      </c>
      <c r="AB641" s="251"/>
      <c r="AC641" s="251"/>
      <c r="AD641" s="251">
        <v>0.16839999999999999</v>
      </c>
      <c r="AE641" s="251"/>
      <c r="AF641" s="251"/>
    </row>
    <row r="642" spans="22:32" ht="15" customHeight="1">
      <c r="V642" s="251" t="s">
        <v>3669</v>
      </c>
      <c r="W642" s="251" t="s">
        <v>3532</v>
      </c>
      <c r="X642" s="251" t="s">
        <v>3490</v>
      </c>
      <c r="Y642" s="251">
        <v>99.3</v>
      </c>
      <c r="Z642" s="251"/>
      <c r="AA642" s="251"/>
      <c r="AB642" s="251"/>
      <c r="AC642" s="251"/>
      <c r="AD642" s="251"/>
      <c r="AE642" s="251"/>
      <c r="AF642" s="251"/>
    </row>
    <row r="643" spans="22:32" ht="15" customHeight="1">
      <c r="V643" s="251" t="s">
        <v>3670</v>
      </c>
      <c r="W643" s="251" t="s">
        <v>66</v>
      </c>
      <c r="X643" s="251" t="s">
        <v>822</v>
      </c>
      <c r="Y643" s="251">
        <v>81</v>
      </c>
      <c r="Z643" s="251">
        <v>2.6151799999999999E-2</v>
      </c>
      <c r="AA643" s="251">
        <v>7.6E-3</v>
      </c>
      <c r="AB643" s="251">
        <v>3.9300000000000003E-3</v>
      </c>
      <c r="AC643" s="251">
        <v>2.166E-3</v>
      </c>
      <c r="AD643" s="251"/>
      <c r="AE643" s="251"/>
      <c r="AF643" s="251"/>
    </row>
    <row r="644" spans="22:32" ht="15" customHeight="1">
      <c r="V644" s="251" t="s">
        <v>3671</v>
      </c>
      <c r="W644" s="251" t="s">
        <v>66</v>
      </c>
      <c r="X644" s="251" t="s">
        <v>824</v>
      </c>
      <c r="Y644" s="251">
        <v>8</v>
      </c>
      <c r="Z644" s="251">
        <v>0.25682674999999999</v>
      </c>
      <c r="AA644" s="251">
        <v>6.08E-2</v>
      </c>
      <c r="AB644" s="251">
        <v>3.1112500000000001E-2</v>
      </c>
      <c r="AC644" s="251">
        <v>1.71475E-2</v>
      </c>
      <c r="AD644" s="251"/>
      <c r="AE644" s="251"/>
      <c r="AF644" s="251"/>
    </row>
    <row r="645" spans="22:32" ht="15" customHeight="1">
      <c r="V645" s="251" t="s">
        <v>3672</v>
      </c>
      <c r="W645" s="251" t="s">
        <v>66</v>
      </c>
      <c r="X645" s="251" t="s">
        <v>826</v>
      </c>
      <c r="Y645" s="251">
        <v>299.14999999999998</v>
      </c>
      <c r="Z645" s="251">
        <v>0.39787300000000003</v>
      </c>
      <c r="AA645" s="251">
        <v>0.17366999999999999</v>
      </c>
      <c r="AB645" s="251">
        <v>0.16375000000000001</v>
      </c>
      <c r="AC645" s="251">
        <v>9.0249999999999997E-2</v>
      </c>
      <c r="AD645" s="251"/>
      <c r="AE645" s="251"/>
      <c r="AF645" s="251"/>
    </row>
    <row r="646" spans="22:32" ht="15" customHeight="1">
      <c r="V646" s="251" t="s">
        <v>3673</v>
      </c>
      <c r="W646" s="251" t="s">
        <v>66</v>
      </c>
      <c r="X646" s="251" t="s">
        <v>828</v>
      </c>
      <c r="Y646" s="251">
        <v>2</v>
      </c>
      <c r="Z646" s="251"/>
      <c r="AA646" s="251">
        <v>1.5233000000000001</v>
      </c>
      <c r="AB646" s="251"/>
      <c r="AC646" s="251"/>
      <c r="AD646" s="251">
        <v>1.5233000000000001</v>
      </c>
      <c r="AE646" s="251"/>
      <c r="AF646" s="251"/>
    </row>
    <row r="647" spans="22:32" ht="15" customHeight="1">
      <c r="V647" s="251" t="s">
        <v>3674</v>
      </c>
      <c r="W647" s="251" t="s">
        <v>66</v>
      </c>
      <c r="X647" s="251" t="s">
        <v>899</v>
      </c>
      <c r="Y647" s="251">
        <v>1</v>
      </c>
      <c r="Z647" s="251"/>
      <c r="AA647" s="251">
        <v>1.5233000000000001</v>
      </c>
      <c r="AB647" s="251"/>
      <c r="AC647" s="251"/>
      <c r="AD647" s="251">
        <v>1.5233000000000001</v>
      </c>
      <c r="AE647" s="251"/>
      <c r="AF647" s="251"/>
    </row>
    <row r="648" spans="22:32" ht="15" customHeight="1">
      <c r="V648" s="251" t="s">
        <v>3675</v>
      </c>
      <c r="W648" s="251" t="s">
        <v>66</v>
      </c>
      <c r="X648" s="251" t="s">
        <v>834</v>
      </c>
      <c r="Y648" s="251">
        <v>1</v>
      </c>
      <c r="Z648" s="251"/>
      <c r="AA648" s="251">
        <v>0.353163</v>
      </c>
      <c r="AB648" s="251"/>
      <c r="AC648" s="251"/>
      <c r="AD648" s="251">
        <v>0.353163</v>
      </c>
      <c r="AE648" s="251"/>
      <c r="AF648" s="251"/>
    </row>
    <row r="649" spans="22:32" ht="15" customHeight="1">
      <c r="V649" s="251" t="s">
        <v>3676</v>
      </c>
      <c r="W649" s="251" t="s">
        <v>91</v>
      </c>
      <c r="X649" s="251">
        <v>106030</v>
      </c>
      <c r="Y649" s="251">
        <v>1</v>
      </c>
      <c r="Z649" s="251"/>
      <c r="AA649" s="251">
        <v>0.353163</v>
      </c>
      <c r="AB649" s="251"/>
      <c r="AC649" s="251"/>
      <c r="AD649" s="251">
        <v>0.353163</v>
      </c>
      <c r="AE649" s="251"/>
      <c r="AF649" s="251"/>
    </row>
    <row r="650" spans="22:32" ht="15" customHeight="1">
      <c r="V650" s="251" t="s">
        <v>3677</v>
      </c>
      <c r="W650" s="251" t="s">
        <v>66</v>
      </c>
      <c r="X650" s="251" t="s">
        <v>838</v>
      </c>
      <c r="Y650" s="251">
        <v>2</v>
      </c>
      <c r="Z650" s="251"/>
      <c r="AA650" s="251">
        <v>0.353163</v>
      </c>
      <c r="AB650" s="251"/>
      <c r="AC650" s="251"/>
      <c r="AD650" s="251">
        <v>0.353163</v>
      </c>
      <c r="AE650" s="251"/>
      <c r="AF650" s="251"/>
    </row>
    <row r="651" spans="22:32" ht="15" customHeight="1">
      <c r="V651" s="251" t="s">
        <v>3678</v>
      </c>
      <c r="W651" s="251" t="s">
        <v>66</v>
      </c>
      <c r="X651" s="251" t="s">
        <v>840</v>
      </c>
      <c r="Y651" s="251">
        <v>3</v>
      </c>
      <c r="Z651" s="251"/>
      <c r="AA651" s="251">
        <v>0.353163</v>
      </c>
      <c r="AB651" s="251"/>
      <c r="AC651" s="251"/>
      <c r="AD651" s="251">
        <v>0.353163</v>
      </c>
      <c r="AE651" s="251"/>
      <c r="AF651" s="251"/>
    </row>
    <row r="652" spans="22:32" ht="15" customHeight="1">
      <c r="V652" s="251" t="s">
        <v>3679</v>
      </c>
      <c r="W652" s="251" t="s">
        <v>66</v>
      </c>
      <c r="X652" s="251" t="s">
        <v>842</v>
      </c>
      <c r="Y652" s="251">
        <v>1</v>
      </c>
      <c r="Z652" s="251"/>
      <c r="AA652" s="251">
        <v>0.353163</v>
      </c>
      <c r="AB652" s="251"/>
      <c r="AC652" s="251"/>
      <c r="AD652" s="251">
        <v>0.353163</v>
      </c>
      <c r="AE652" s="251"/>
      <c r="AF652" s="251"/>
    </row>
    <row r="653" spans="22:32" ht="15" customHeight="1">
      <c r="V653" s="251" t="s">
        <v>3680</v>
      </c>
      <c r="W653" s="251" t="s">
        <v>66</v>
      </c>
      <c r="X653" s="251" t="s">
        <v>848</v>
      </c>
      <c r="Y653" s="251">
        <v>3</v>
      </c>
      <c r="Z653" s="251"/>
      <c r="AA653" s="251">
        <v>0.200934</v>
      </c>
      <c r="AB653" s="251"/>
      <c r="AC653" s="251"/>
      <c r="AD653" s="251">
        <v>0.200934</v>
      </c>
      <c r="AE653" s="251"/>
      <c r="AF653" s="251"/>
    </row>
    <row r="654" spans="22:32" ht="15" customHeight="1">
      <c r="V654" s="251" t="s">
        <v>3681</v>
      </c>
      <c r="W654" s="251" t="s">
        <v>91</v>
      </c>
      <c r="X654" s="251">
        <v>93653</v>
      </c>
      <c r="Y654" s="251">
        <v>6</v>
      </c>
      <c r="Z654" s="251"/>
      <c r="AA654" s="251">
        <v>3.5428000000000001E-2</v>
      </c>
      <c r="AB654" s="251"/>
      <c r="AC654" s="251"/>
      <c r="AD654" s="251">
        <v>3.5428000000000001E-2</v>
      </c>
      <c r="AE654" s="251"/>
      <c r="AF654" s="251"/>
    </row>
    <row r="655" spans="22:32" ht="15" customHeight="1">
      <c r="V655" s="251" t="s">
        <v>3682</v>
      </c>
      <c r="W655" s="251" t="s">
        <v>91</v>
      </c>
      <c r="X655" s="251">
        <v>93654</v>
      </c>
      <c r="Y655" s="251">
        <v>8</v>
      </c>
      <c r="Z655" s="251"/>
      <c r="AA655" s="251">
        <v>3.5428000000000001E-2</v>
      </c>
      <c r="AB655" s="251"/>
      <c r="AC655" s="251"/>
      <c r="AD655" s="251">
        <v>3.5428000000000001E-2</v>
      </c>
      <c r="AE655" s="251"/>
      <c r="AF655" s="251"/>
    </row>
    <row r="656" spans="22:32" ht="15" customHeight="1">
      <c r="V656" s="251" t="s">
        <v>3683</v>
      </c>
      <c r="W656" s="251" t="s">
        <v>91</v>
      </c>
      <c r="X656" s="251">
        <v>93655</v>
      </c>
      <c r="Y656" s="251">
        <v>3</v>
      </c>
      <c r="Z656" s="251"/>
      <c r="AA656" s="251">
        <v>4.6843000000000003E-2</v>
      </c>
      <c r="AB656" s="251"/>
      <c r="AC656" s="251"/>
      <c r="AD656" s="251">
        <v>4.6843000000000003E-2</v>
      </c>
      <c r="AE656" s="251"/>
      <c r="AF656" s="251"/>
    </row>
    <row r="657" spans="22:32" ht="15" customHeight="1">
      <c r="V657" s="251" t="s">
        <v>3684</v>
      </c>
      <c r="W657" s="251" t="s">
        <v>91</v>
      </c>
      <c r="X657" s="251">
        <v>93657</v>
      </c>
      <c r="Y657" s="251">
        <v>1</v>
      </c>
      <c r="Z657" s="251"/>
      <c r="AA657" s="251">
        <v>8.7790999999999994E-2</v>
      </c>
      <c r="AB657" s="251"/>
      <c r="AC657" s="251"/>
      <c r="AD657" s="251">
        <v>8.7790999999999994E-2</v>
      </c>
      <c r="AE657" s="251"/>
      <c r="AF657" s="251"/>
    </row>
    <row r="658" spans="22:32" ht="15" customHeight="1">
      <c r="V658" s="251" t="s">
        <v>3685</v>
      </c>
      <c r="W658" s="251" t="s">
        <v>91</v>
      </c>
      <c r="X658" s="251">
        <v>93660</v>
      </c>
      <c r="Y658" s="251">
        <v>2</v>
      </c>
      <c r="Z658" s="251"/>
      <c r="AA658" s="251">
        <v>7.0857000000000003E-2</v>
      </c>
      <c r="AB658" s="251"/>
      <c r="AC658" s="251"/>
      <c r="AD658" s="251">
        <v>7.0857000000000003E-2</v>
      </c>
      <c r="AE658" s="251"/>
      <c r="AF658" s="251"/>
    </row>
    <row r="659" spans="22:32" ht="15" customHeight="1">
      <c r="V659" s="251" t="s">
        <v>3686</v>
      </c>
      <c r="W659" s="251" t="s">
        <v>91</v>
      </c>
      <c r="X659" s="251">
        <v>93661</v>
      </c>
      <c r="Y659" s="251">
        <v>3</v>
      </c>
      <c r="Z659" s="251"/>
      <c r="AA659" s="251">
        <v>7.0857000000000003E-2</v>
      </c>
      <c r="AB659" s="251"/>
      <c r="AC659" s="251"/>
      <c r="AD659" s="251">
        <v>7.0857000000000003E-2</v>
      </c>
      <c r="AE659" s="251"/>
      <c r="AF659" s="251"/>
    </row>
    <row r="660" spans="22:32" ht="15" customHeight="1">
      <c r="V660" s="251" t="s">
        <v>3687</v>
      </c>
      <c r="W660" s="251" t="s">
        <v>91</v>
      </c>
      <c r="X660" s="251">
        <v>93662</v>
      </c>
      <c r="Y660" s="251">
        <v>2</v>
      </c>
      <c r="Z660" s="251"/>
      <c r="AA660" s="251">
        <v>9.3685000000000004E-2</v>
      </c>
      <c r="AB660" s="251"/>
      <c r="AC660" s="251"/>
      <c r="AD660" s="251">
        <v>9.3685000000000004E-2</v>
      </c>
      <c r="AE660" s="251"/>
      <c r="AF660" s="251"/>
    </row>
    <row r="661" spans="22:32" ht="15" customHeight="1">
      <c r="V661" s="251" t="s">
        <v>3688</v>
      </c>
      <c r="W661" s="251" t="s">
        <v>91</v>
      </c>
      <c r="X661" s="251">
        <v>93663</v>
      </c>
      <c r="Y661" s="251">
        <v>1</v>
      </c>
      <c r="Z661" s="251"/>
      <c r="AA661" s="251">
        <v>0.12792799999999999</v>
      </c>
      <c r="AB661" s="251"/>
      <c r="AC661" s="251"/>
      <c r="AD661" s="251">
        <v>0.12792799999999999</v>
      </c>
      <c r="AE661" s="251"/>
      <c r="AF661" s="251"/>
    </row>
    <row r="662" spans="22:32" ht="15" customHeight="1">
      <c r="V662" s="251" t="s">
        <v>3689</v>
      </c>
      <c r="W662" s="251" t="s">
        <v>91</v>
      </c>
      <c r="X662" s="251">
        <v>93667</v>
      </c>
      <c r="Y662" s="251">
        <v>1</v>
      </c>
      <c r="Z662" s="251"/>
      <c r="AA662" s="251">
        <v>0.106285</v>
      </c>
      <c r="AB662" s="251"/>
      <c r="AC662" s="251"/>
      <c r="AD662" s="251">
        <v>0.106285</v>
      </c>
      <c r="AE662" s="251"/>
      <c r="AF662" s="251"/>
    </row>
    <row r="663" spans="22:32" ht="15" customHeight="1">
      <c r="V663" s="251" t="s">
        <v>3690</v>
      </c>
      <c r="W663" s="251" t="s">
        <v>91</v>
      </c>
      <c r="X663" s="251">
        <v>93672</v>
      </c>
      <c r="Y663" s="251">
        <v>2</v>
      </c>
      <c r="Z663" s="251"/>
      <c r="AA663" s="251">
        <v>0.38141900000000001</v>
      </c>
      <c r="AB663" s="251"/>
      <c r="AC663" s="251"/>
      <c r="AD663" s="251">
        <v>0.38141900000000001</v>
      </c>
      <c r="AE663" s="251"/>
      <c r="AF663" s="251"/>
    </row>
    <row r="664" spans="22:32" ht="15" customHeight="1">
      <c r="V664" s="251" t="s">
        <v>3691</v>
      </c>
      <c r="W664" s="251" t="s">
        <v>66</v>
      </c>
      <c r="X664" s="251" t="s">
        <v>858</v>
      </c>
      <c r="Y664" s="251">
        <v>2</v>
      </c>
      <c r="Z664" s="251"/>
      <c r="AA664" s="251">
        <v>0.56769999999999998</v>
      </c>
      <c r="AB664" s="251"/>
      <c r="AC664" s="251"/>
      <c r="AD664" s="251">
        <v>0.56769999999999998</v>
      </c>
      <c r="AE664" s="251"/>
      <c r="AF664" s="251"/>
    </row>
    <row r="665" spans="22:32" ht="15" customHeight="1">
      <c r="V665" s="251" t="s">
        <v>3692</v>
      </c>
      <c r="W665" s="251" t="s">
        <v>91</v>
      </c>
      <c r="X665" s="251">
        <v>91926</v>
      </c>
      <c r="Y665" s="251">
        <v>1153.0900000000001</v>
      </c>
      <c r="Z665" s="251"/>
      <c r="AA665" s="251">
        <v>2.9000000000000001E-2</v>
      </c>
      <c r="AB665" s="251"/>
      <c r="AC665" s="251"/>
      <c r="AD665" s="251">
        <v>2.9000000000000001E-2</v>
      </c>
      <c r="AE665" s="251"/>
      <c r="AF665" s="251"/>
    </row>
    <row r="666" spans="22:32" ht="15" customHeight="1">
      <c r="V666" s="251" t="s">
        <v>3693</v>
      </c>
      <c r="W666" s="251" t="s">
        <v>91</v>
      </c>
      <c r="X666" s="251">
        <v>91928</v>
      </c>
      <c r="Y666" s="251">
        <v>220.68</v>
      </c>
      <c r="Z666" s="251"/>
      <c r="AA666" s="251">
        <v>3.9E-2</v>
      </c>
      <c r="AB666" s="251"/>
      <c r="AC666" s="251"/>
      <c r="AD666" s="251">
        <v>3.9E-2</v>
      </c>
      <c r="AE666" s="251"/>
      <c r="AF666" s="251"/>
    </row>
    <row r="667" spans="22:32" ht="15" customHeight="1">
      <c r="V667" s="251" t="s">
        <v>3694</v>
      </c>
      <c r="W667" s="251" t="s">
        <v>91</v>
      </c>
      <c r="X667" s="251">
        <v>91930</v>
      </c>
      <c r="Y667" s="251">
        <v>201.39999999999998</v>
      </c>
      <c r="Z667" s="251"/>
      <c r="AA667" s="251">
        <v>5.0999999999999997E-2</v>
      </c>
      <c r="AB667" s="251"/>
      <c r="AC667" s="251"/>
      <c r="AD667" s="251">
        <v>5.0999999999999997E-2</v>
      </c>
      <c r="AE667" s="251"/>
      <c r="AF667" s="251"/>
    </row>
    <row r="668" spans="22:32" ht="15" customHeight="1">
      <c r="V668" s="219" t="s">
        <v>3695</v>
      </c>
      <c r="W668" s="219" t="s">
        <v>91</v>
      </c>
      <c r="X668" s="219">
        <v>91932</v>
      </c>
      <c r="Y668" s="219">
        <v>44.89</v>
      </c>
      <c r="AA668" s="219">
        <v>7.5999999999999998E-2</v>
      </c>
      <c r="AD668" s="219">
        <v>7.5999999999999998E-2</v>
      </c>
    </row>
    <row r="669" spans="22:32" ht="15" customHeight="1">
      <c r="V669" s="219" t="s">
        <v>3696</v>
      </c>
      <c r="W669" s="219" t="s">
        <v>91</v>
      </c>
      <c r="X669" s="219">
        <v>91934</v>
      </c>
      <c r="Y669" s="219">
        <v>12.39</v>
      </c>
      <c r="AA669" s="219">
        <v>0.114</v>
      </c>
      <c r="AD669" s="219">
        <v>0.114</v>
      </c>
    </row>
    <row r="670" spans="22:32" ht="15" customHeight="1">
      <c r="V670" s="219" t="s">
        <v>3697</v>
      </c>
      <c r="W670" s="219" t="s">
        <v>3532</v>
      </c>
      <c r="X670" s="219" t="s">
        <v>3488</v>
      </c>
      <c r="Y670" s="219">
        <v>454.26</v>
      </c>
    </row>
    <row r="671" spans="22:32" ht="15" customHeight="1">
      <c r="V671" s="219" t="s">
        <v>3698</v>
      </c>
      <c r="W671" s="219" t="s">
        <v>91</v>
      </c>
      <c r="X671" s="219">
        <v>95802</v>
      </c>
      <c r="Y671" s="219">
        <v>87</v>
      </c>
      <c r="AA671" s="219">
        <v>0.56977679999999997</v>
      </c>
      <c r="AD671" s="219">
        <v>0.28488839999999999</v>
      </c>
    </row>
    <row r="672" spans="22:32" ht="15" customHeight="1">
      <c r="V672" s="219" t="s">
        <v>3699</v>
      </c>
      <c r="W672" s="219" t="s">
        <v>66</v>
      </c>
      <c r="X672" s="219" t="s">
        <v>871</v>
      </c>
      <c r="Y672" s="219">
        <v>81</v>
      </c>
      <c r="AA672" s="219">
        <v>0.52879999999999994</v>
      </c>
      <c r="AD672" s="219">
        <v>0.52879999999999994</v>
      </c>
    </row>
    <row r="673" spans="22:30" ht="15" customHeight="1">
      <c r="V673" s="219" t="s">
        <v>3700</v>
      </c>
      <c r="W673" s="219" t="s">
        <v>66</v>
      </c>
      <c r="X673" s="219" t="s">
        <v>2095</v>
      </c>
      <c r="Y673" s="219">
        <v>6</v>
      </c>
      <c r="AA673" s="219">
        <v>0.36</v>
      </c>
      <c r="AD673" s="219">
        <v>0.36</v>
      </c>
    </row>
    <row r="674" spans="22:30" ht="15" customHeight="1">
      <c r="V674" s="219" t="s">
        <v>3701</v>
      </c>
      <c r="W674" s="219" t="s">
        <v>66</v>
      </c>
      <c r="X674" s="219" t="s">
        <v>2097</v>
      </c>
      <c r="Y674" s="219">
        <v>1</v>
      </c>
      <c r="AA674" s="219">
        <v>0.53</v>
      </c>
      <c r="AD674" s="219">
        <v>0.53</v>
      </c>
    </row>
    <row r="675" spans="22:30" ht="15" customHeight="1">
      <c r="V675" s="219" t="s">
        <v>3702</v>
      </c>
      <c r="W675" s="219" t="s">
        <v>66</v>
      </c>
      <c r="X675" s="219" t="s">
        <v>2098</v>
      </c>
      <c r="Y675" s="219">
        <v>1</v>
      </c>
      <c r="AA675" s="219">
        <v>0.7</v>
      </c>
      <c r="AD675" s="219">
        <v>0.7</v>
      </c>
    </row>
    <row r="676" spans="22:30" ht="15" customHeight="1">
      <c r="V676" s="219" t="s">
        <v>3703</v>
      </c>
      <c r="W676" s="219" t="s">
        <v>66</v>
      </c>
      <c r="X676" s="219" t="s">
        <v>2135</v>
      </c>
      <c r="Y676" s="219">
        <v>2</v>
      </c>
      <c r="AA676" s="219">
        <v>0.44500000000000001</v>
      </c>
      <c r="AD676" s="219">
        <v>0.44500000000000001</v>
      </c>
    </row>
    <row r="677" spans="22:30" ht="15" customHeight="1">
      <c r="V677" s="219" t="s">
        <v>3704</v>
      </c>
      <c r="W677" s="219" t="s">
        <v>66</v>
      </c>
      <c r="X677" s="219" t="s">
        <v>2085</v>
      </c>
      <c r="Y677" s="219">
        <v>57</v>
      </c>
      <c r="AA677" s="219">
        <v>0.37</v>
      </c>
      <c r="AD677" s="219">
        <v>0.37</v>
      </c>
    </row>
    <row r="678" spans="22:30" ht="15" customHeight="1">
      <c r="V678" s="219" t="s">
        <v>3705</v>
      </c>
      <c r="W678" s="219" t="s">
        <v>66</v>
      </c>
      <c r="X678" s="219" t="s">
        <v>2091</v>
      </c>
      <c r="Y678" s="219">
        <v>9</v>
      </c>
      <c r="AA678" s="219">
        <v>0.44500000000000001</v>
      </c>
      <c r="AD678" s="219">
        <v>0.44500000000000001</v>
      </c>
    </row>
    <row r="679" spans="22:30" ht="15" customHeight="1">
      <c r="V679" s="219" t="s">
        <v>3706</v>
      </c>
      <c r="W679" s="219" t="s">
        <v>66</v>
      </c>
      <c r="X679" s="219" t="s">
        <v>2093</v>
      </c>
      <c r="Y679" s="219">
        <v>2</v>
      </c>
      <c r="AA679" s="219">
        <v>0.63900000000000001</v>
      </c>
      <c r="AD679" s="219">
        <v>0.63900000000000001</v>
      </c>
    </row>
    <row r="680" spans="22:30" ht="15" customHeight="1">
      <c r="V680" s="219" t="s">
        <v>3707</v>
      </c>
      <c r="W680" s="219" t="s">
        <v>66</v>
      </c>
      <c r="X680" s="219" t="s">
        <v>881</v>
      </c>
      <c r="Y680" s="219">
        <v>3</v>
      </c>
      <c r="AA680" s="219">
        <v>0.69569999999999999</v>
      </c>
      <c r="AD680" s="219">
        <v>0.69569999999999999</v>
      </c>
    </row>
    <row r="681" spans="22:30" ht="15" customHeight="1">
      <c r="V681" s="219" t="s">
        <v>3708</v>
      </c>
      <c r="W681" s="219" t="s">
        <v>66</v>
      </c>
      <c r="X681" s="219" t="s">
        <v>888</v>
      </c>
      <c r="Y681" s="219">
        <v>7</v>
      </c>
      <c r="AA681" s="219">
        <v>0.60879099999999997</v>
      </c>
      <c r="AD681" s="219">
        <v>0.19024720000000001</v>
      </c>
    </row>
    <row r="682" spans="22:30" ht="15" customHeight="1">
      <c r="V682" s="219" t="s">
        <v>3709</v>
      </c>
      <c r="W682" s="219" t="s">
        <v>3532</v>
      </c>
      <c r="X682" s="219" t="s">
        <v>3498</v>
      </c>
      <c r="Y682" s="219">
        <v>39</v>
      </c>
    </row>
    <row r="683" spans="22:30" ht="15" customHeight="1">
      <c r="V683" s="219" t="s">
        <v>3710</v>
      </c>
      <c r="W683" s="219" t="s">
        <v>91</v>
      </c>
      <c r="X683" s="219">
        <v>103782</v>
      </c>
      <c r="Y683" s="219">
        <v>1</v>
      </c>
      <c r="AA683" s="219">
        <v>0.48299989999999998</v>
      </c>
      <c r="AD683" s="219">
        <v>0.1509375</v>
      </c>
    </row>
    <row r="684" spans="22:30" ht="15" customHeight="1">
      <c r="V684" s="219" t="s">
        <v>3711</v>
      </c>
      <c r="W684" s="219" t="s">
        <v>66</v>
      </c>
      <c r="X684" s="219" t="s">
        <v>822</v>
      </c>
      <c r="Y684" s="219">
        <v>23</v>
      </c>
      <c r="Z684" s="219">
        <v>2.6151799999999999E-2</v>
      </c>
      <c r="AA684" s="219">
        <v>7.6E-3</v>
      </c>
      <c r="AB684" s="219">
        <v>3.9300000000000003E-3</v>
      </c>
      <c r="AC684" s="219">
        <v>2.166E-3</v>
      </c>
    </row>
    <row r="685" spans="22:30" ht="15" customHeight="1">
      <c r="V685" s="219" t="s">
        <v>3712</v>
      </c>
      <c r="W685" s="219" t="s">
        <v>66</v>
      </c>
      <c r="X685" s="219" t="s">
        <v>824</v>
      </c>
      <c r="Y685" s="219">
        <v>3</v>
      </c>
      <c r="Z685" s="219">
        <v>0.25682674999999999</v>
      </c>
      <c r="AA685" s="219">
        <v>6.08E-2</v>
      </c>
      <c r="AB685" s="219">
        <v>3.1112500000000001E-2</v>
      </c>
      <c r="AC685" s="219">
        <v>1.71475E-2</v>
      </c>
    </row>
    <row r="686" spans="22:30" ht="15" customHeight="1">
      <c r="V686" s="219" t="s">
        <v>3713</v>
      </c>
      <c r="W686" s="219" t="s">
        <v>66</v>
      </c>
      <c r="X686" s="219" t="s">
        <v>826</v>
      </c>
      <c r="Y686" s="219">
        <v>75.300000000000011</v>
      </c>
      <c r="Z686" s="219">
        <v>0.39787300000000003</v>
      </c>
      <c r="AA686" s="219">
        <v>0.17366999999999999</v>
      </c>
      <c r="AB686" s="219">
        <v>0.16375000000000001</v>
      </c>
      <c r="AC686" s="219">
        <v>9.0249999999999997E-2</v>
      </c>
    </row>
    <row r="687" spans="22:30" ht="15" customHeight="1">
      <c r="V687" s="219" t="s">
        <v>3714</v>
      </c>
      <c r="W687" s="219" t="s">
        <v>66</v>
      </c>
      <c r="X687" s="219" t="s">
        <v>2109</v>
      </c>
      <c r="Y687" s="219">
        <v>1</v>
      </c>
      <c r="AA687" s="219">
        <v>1.5233000000000001</v>
      </c>
      <c r="AD687" s="219">
        <v>1.5233000000000001</v>
      </c>
    </row>
    <row r="688" spans="22:30" ht="15" customHeight="1">
      <c r="V688" s="219" t="s">
        <v>3715</v>
      </c>
      <c r="W688" s="219" t="s">
        <v>66</v>
      </c>
      <c r="X688" s="219" t="s">
        <v>828</v>
      </c>
      <c r="Y688" s="219">
        <v>1</v>
      </c>
      <c r="AA688" s="219">
        <v>1.5233000000000001</v>
      </c>
      <c r="AD688" s="219">
        <v>1.5233000000000001</v>
      </c>
    </row>
    <row r="689" spans="22:30" ht="15" customHeight="1">
      <c r="V689" s="219" t="s">
        <v>3716</v>
      </c>
      <c r="W689" s="219" t="s">
        <v>66</v>
      </c>
      <c r="X689" s="219" t="s">
        <v>834</v>
      </c>
      <c r="Y689" s="219">
        <v>1</v>
      </c>
      <c r="AA689" s="219">
        <v>0.353163</v>
      </c>
      <c r="AD689" s="219">
        <v>0.353163</v>
      </c>
    </row>
    <row r="690" spans="22:30" ht="15" customHeight="1">
      <c r="V690" s="219" t="s">
        <v>3717</v>
      </c>
      <c r="W690" s="219" t="s">
        <v>66</v>
      </c>
      <c r="X690" s="219" t="s">
        <v>840</v>
      </c>
      <c r="Y690" s="219">
        <v>2</v>
      </c>
      <c r="AA690" s="219">
        <v>0.353163</v>
      </c>
      <c r="AD690" s="219">
        <v>0.353163</v>
      </c>
    </row>
    <row r="691" spans="22:30" ht="15" customHeight="1">
      <c r="V691" s="219" t="s">
        <v>3718</v>
      </c>
      <c r="W691" s="219" t="s">
        <v>66</v>
      </c>
      <c r="X691" s="219" t="s">
        <v>848</v>
      </c>
      <c r="Y691" s="219">
        <v>3</v>
      </c>
      <c r="AA691" s="219">
        <v>0.200934</v>
      </c>
      <c r="AD691" s="219">
        <v>0.200934</v>
      </c>
    </row>
    <row r="692" spans="22:30" ht="15" customHeight="1">
      <c r="V692" s="219" t="s">
        <v>3719</v>
      </c>
      <c r="W692" s="219" t="s">
        <v>91</v>
      </c>
      <c r="X692" s="219">
        <v>93653</v>
      </c>
      <c r="Y692" s="219">
        <v>3</v>
      </c>
      <c r="AA692" s="219">
        <v>3.5428000000000001E-2</v>
      </c>
      <c r="AD692" s="219">
        <v>3.5428000000000001E-2</v>
      </c>
    </row>
    <row r="693" spans="22:30" ht="15" customHeight="1">
      <c r="V693" s="219" t="s">
        <v>3720</v>
      </c>
      <c r="W693" s="219" t="s">
        <v>91</v>
      </c>
      <c r="X693" s="219">
        <v>93654</v>
      </c>
      <c r="Y693" s="219">
        <v>1</v>
      </c>
      <c r="AA693" s="219">
        <v>3.5428000000000001E-2</v>
      </c>
      <c r="AD693" s="219">
        <v>3.5428000000000001E-2</v>
      </c>
    </row>
    <row r="694" spans="22:30" ht="15" customHeight="1">
      <c r="V694" s="219" t="s">
        <v>3721</v>
      </c>
      <c r="W694" s="219" t="s">
        <v>91</v>
      </c>
      <c r="X694" s="219">
        <v>93655</v>
      </c>
      <c r="Y694" s="219">
        <v>2</v>
      </c>
      <c r="AA694" s="219">
        <v>4.6843000000000003E-2</v>
      </c>
      <c r="AD694" s="219">
        <v>4.6843000000000003E-2</v>
      </c>
    </row>
    <row r="695" spans="22:30" ht="15" customHeight="1">
      <c r="V695" s="219" t="s">
        <v>3722</v>
      </c>
      <c r="W695" s="219" t="s">
        <v>91</v>
      </c>
      <c r="X695" s="219">
        <v>93662</v>
      </c>
      <c r="Y695" s="219">
        <v>2</v>
      </c>
      <c r="AA695" s="219">
        <v>9.3685000000000004E-2</v>
      </c>
      <c r="AD695" s="219">
        <v>9.3685000000000004E-2</v>
      </c>
    </row>
    <row r="696" spans="22:30" ht="15" customHeight="1">
      <c r="V696" s="219" t="s">
        <v>3723</v>
      </c>
      <c r="W696" s="219" t="s">
        <v>91</v>
      </c>
      <c r="X696" s="219">
        <v>93668</v>
      </c>
      <c r="Y696" s="219">
        <v>2</v>
      </c>
      <c r="AA696" s="219">
        <v>0.106285</v>
      </c>
      <c r="AD696" s="219">
        <v>0.106285</v>
      </c>
    </row>
    <row r="697" spans="22:30" ht="15" customHeight="1">
      <c r="V697" s="219" t="s">
        <v>3724</v>
      </c>
      <c r="W697" s="219" t="s">
        <v>91</v>
      </c>
      <c r="X697" s="219">
        <v>91926</v>
      </c>
      <c r="Y697" s="219">
        <v>434.90999999999997</v>
      </c>
      <c r="AA697" s="219">
        <v>2.9000000000000001E-2</v>
      </c>
      <c r="AD697" s="219">
        <v>2.9000000000000001E-2</v>
      </c>
    </row>
    <row r="698" spans="22:30" ht="15" customHeight="1">
      <c r="V698" s="219" t="s">
        <v>3725</v>
      </c>
      <c r="W698" s="219" t="s">
        <v>3532</v>
      </c>
      <c r="X698" s="219" t="s">
        <v>3488</v>
      </c>
      <c r="Y698" s="219">
        <v>102.04</v>
      </c>
    </row>
    <row r="699" spans="22:30" ht="15" customHeight="1">
      <c r="V699" s="219" t="s">
        <v>3726</v>
      </c>
      <c r="W699" s="219" t="s">
        <v>91</v>
      </c>
      <c r="X699" s="219">
        <v>95802</v>
      </c>
      <c r="Y699" s="219">
        <v>27</v>
      </c>
      <c r="AA699" s="219">
        <v>0.56977679999999997</v>
      </c>
      <c r="AD699" s="219">
        <v>0.28488839999999999</v>
      </c>
    </row>
    <row r="700" spans="22:30" ht="15" customHeight="1">
      <c r="V700" s="219" t="s">
        <v>3727</v>
      </c>
      <c r="W700" s="219" t="s">
        <v>66</v>
      </c>
      <c r="X700" s="219" t="s">
        <v>871</v>
      </c>
      <c r="Y700" s="219">
        <v>23</v>
      </c>
      <c r="AA700" s="219">
        <v>0.52879999999999994</v>
      </c>
      <c r="AD700" s="219">
        <v>0.52879999999999994</v>
      </c>
    </row>
    <row r="701" spans="22:30" ht="15" customHeight="1">
      <c r="V701" s="219" t="s">
        <v>3728</v>
      </c>
      <c r="W701" s="219" t="s">
        <v>66</v>
      </c>
      <c r="X701" s="219" t="s">
        <v>2085</v>
      </c>
      <c r="Y701" s="219">
        <v>14</v>
      </c>
      <c r="AA701" s="219">
        <v>0.37</v>
      </c>
      <c r="AD701" s="219">
        <v>0.37</v>
      </c>
    </row>
    <row r="702" spans="22:30" ht="15" customHeight="1">
      <c r="V702" s="219" t="s">
        <v>3729</v>
      </c>
      <c r="W702" s="219" t="s">
        <v>66</v>
      </c>
      <c r="X702" s="219" t="s">
        <v>2093</v>
      </c>
      <c r="Y702" s="219">
        <v>3</v>
      </c>
      <c r="AA702" s="219">
        <v>0.63900000000000001</v>
      </c>
      <c r="AD702" s="219">
        <v>0.63900000000000001</v>
      </c>
    </row>
    <row r="703" spans="22:30" ht="15" customHeight="1">
      <c r="V703" s="219" t="s">
        <v>3730</v>
      </c>
      <c r="W703" s="219" t="s">
        <v>66</v>
      </c>
      <c r="X703" s="219" t="s">
        <v>2095</v>
      </c>
      <c r="Y703" s="219">
        <v>6</v>
      </c>
      <c r="AA703" s="219">
        <v>0.36</v>
      </c>
      <c r="AD703" s="219">
        <v>0.36</v>
      </c>
    </row>
    <row r="704" spans="22:30" ht="15" customHeight="1">
      <c r="V704" s="219" t="s">
        <v>3731</v>
      </c>
      <c r="W704" s="219" t="s">
        <v>3532</v>
      </c>
      <c r="X704" s="219" t="s">
        <v>3496</v>
      </c>
      <c r="Y704" s="219">
        <v>4</v>
      </c>
    </row>
    <row r="705" spans="22:30" ht="15" customHeight="1">
      <c r="V705" s="219" t="s">
        <v>3732</v>
      </c>
      <c r="W705" s="219" t="s">
        <v>3532</v>
      </c>
      <c r="X705" s="219" t="s">
        <v>3498</v>
      </c>
      <c r="Y705" s="219">
        <v>4</v>
      </c>
    </row>
    <row r="706" spans="22:30" ht="15" customHeight="1">
      <c r="V706" s="219" t="s">
        <v>3733</v>
      </c>
      <c r="W706" s="219" t="s">
        <v>66</v>
      </c>
      <c r="X706" s="219" t="s">
        <v>822</v>
      </c>
      <c r="Y706" s="219">
        <v>41</v>
      </c>
      <c r="Z706" s="219">
        <v>2.6151799999999999E-2</v>
      </c>
      <c r="AA706" s="219">
        <v>7.6E-3</v>
      </c>
      <c r="AB706" s="219">
        <v>3.9300000000000003E-3</v>
      </c>
      <c r="AC706" s="219">
        <v>2.166E-3</v>
      </c>
    </row>
    <row r="707" spans="22:30" ht="15" customHeight="1">
      <c r="V707" s="219" t="s">
        <v>3734</v>
      </c>
      <c r="W707" s="219" t="s">
        <v>66</v>
      </c>
      <c r="X707" s="219" t="s">
        <v>824</v>
      </c>
      <c r="Y707" s="219">
        <v>2</v>
      </c>
      <c r="Z707" s="219">
        <v>0.25682674999999999</v>
      </c>
      <c r="AA707" s="219">
        <v>6.08E-2</v>
      </c>
      <c r="AB707" s="219">
        <v>3.1112500000000001E-2</v>
      </c>
      <c r="AC707" s="219">
        <v>1.71475E-2</v>
      </c>
    </row>
    <row r="708" spans="22:30" ht="15" customHeight="1">
      <c r="V708" s="219" t="s">
        <v>3735</v>
      </c>
      <c r="W708" s="219" t="s">
        <v>66</v>
      </c>
      <c r="X708" s="219" t="s">
        <v>826</v>
      </c>
      <c r="Y708" s="219">
        <v>130.65</v>
      </c>
      <c r="Z708" s="219">
        <v>0.39787300000000003</v>
      </c>
      <c r="AA708" s="219">
        <v>0.17366999999999999</v>
      </c>
      <c r="AB708" s="219">
        <v>0.16375000000000001</v>
      </c>
      <c r="AC708" s="219">
        <v>9.0249999999999997E-2</v>
      </c>
    </row>
    <row r="709" spans="22:30" ht="15" customHeight="1">
      <c r="V709" s="219" t="s">
        <v>3736</v>
      </c>
      <c r="W709" s="219" t="s">
        <v>66</v>
      </c>
      <c r="X709" s="219" t="s">
        <v>2109</v>
      </c>
      <c r="Y709" s="219">
        <v>1</v>
      </c>
      <c r="AA709" s="219">
        <v>1.5233000000000001</v>
      </c>
      <c r="AD709" s="219">
        <v>1.5233000000000001</v>
      </c>
    </row>
    <row r="710" spans="22:30" ht="15" customHeight="1">
      <c r="V710" s="219" t="s">
        <v>3737</v>
      </c>
      <c r="W710" s="219" t="s">
        <v>66</v>
      </c>
      <c r="X710" s="219" t="s">
        <v>828</v>
      </c>
      <c r="Y710" s="219">
        <v>1</v>
      </c>
      <c r="AA710" s="219">
        <v>1.5233000000000001</v>
      </c>
      <c r="AD710" s="219">
        <v>1.5233000000000001</v>
      </c>
    </row>
    <row r="711" spans="22:30" ht="15" customHeight="1">
      <c r="V711" s="219" t="s">
        <v>3738</v>
      </c>
      <c r="W711" s="219" t="s">
        <v>66</v>
      </c>
      <c r="X711" s="219" t="s">
        <v>836</v>
      </c>
      <c r="Y711" s="219">
        <v>3</v>
      </c>
      <c r="AA711" s="219">
        <v>0.353163</v>
      </c>
      <c r="AD711" s="219">
        <v>0.353163</v>
      </c>
    </row>
    <row r="712" spans="22:30" ht="15" customHeight="1">
      <c r="V712" s="219" t="s">
        <v>3739</v>
      </c>
      <c r="W712" s="219" t="s">
        <v>66</v>
      </c>
      <c r="X712" s="219" t="s">
        <v>848</v>
      </c>
      <c r="Y712" s="219">
        <v>3</v>
      </c>
      <c r="AA712" s="219">
        <v>0.200934</v>
      </c>
      <c r="AD712" s="219">
        <v>0.200934</v>
      </c>
    </row>
    <row r="713" spans="22:30" ht="15" customHeight="1">
      <c r="V713" s="219" t="s">
        <v>3740</v>
      </c>
      <c r="W713" s="219" t="s">
        <v>91</v>
      </c>
      <c r="X713" s="219">
        <v>93653</v>
      </c>
      <c r="Y713" s="219">
        <v>6</v>
      </c>
      <c r="AA713" s="219">
        <v>3.5428000000000001E-2</v>
      </c>
      <c r="AD713" s="219">
        <v>3.5428000000000001E-2</v>
      </c>
    </row>
    <row r="714" spans="22:30" ht="15" customHeight="1">
      <c r="V714" s="219" t="s">
        <v>3741</v>
      </c>
      <c r="W714" s="219" t="s">
        <v>91</v>
      </c>
      <c r="X714" s="219">
        <v>93660</v>
      </c>
      <c r="Y714" s="219">
        <v>3</v>
      </c>
      <c r="AA714" s="219">
        <v>7.0857000000000003E-2</v>
      </c>
      <c r="AD714" s="219">
        <v>7.0857000000000003E-2</v>
      </c>
    </row>
    <row r="715" spans="22:30" ht="15" customHeight="1">
      <c r="V715" s="219" t="s">
        <v>3742</v>
      </c>
      <c r="W715" s="219" t="s">
        <v>91</v>
      </c>
      <c r="X715" s="219">
        <v>93668</v>
      </c>
      <c r="Y715" s="219">
        <v>2</v>
      </c>
      <c r="AA715" s="219">
        <v>0.106285</v>
      </c>
      <c r="AD715" s="219">
        <v>0.106285</v>
      </c>
    </row>
    <row r="716" spans="22:30" ht="15" customHeight="1">
      <c r="V716" s="219" t="s">
        <v>3743</v>
      </c>
      <c r="W716" s="219" t="s">
        <v>91</v>
      </c>
      <c r="X716" s="219">
        <v>91926</v>
      </c>
      <c r="Y716" s="219">
        <v>482.63</v>
      </c>
      <c r="AA716" s="219">
        <v>2.9000000000000001E-2</v>
      </c>
      <c r="AD716" s="219">
        <v>2.9000000000000001E-2</v>
      </c>
    </row>
    <row r="717" spans="22:30" ht="15" customHeight="1">
      <c r="V717" s="219" t="s">
        <v>3744</v>
      </c>
      <c r="W717" s="219" t="s">
        <v>3532</v>
      </c>
      <c r="X717" s="219" t="s">
        <v>3488</v>
      </c>
      <c r="Y717" s="219">
        <v>118.6</v>
      </c>
    </row>
    <row r="718" spans="22:30" ht="15" customHeight="1">
      <c r="V718" s="219" t="s">
        <v>3745</v>
      </c>
      <c r="W718" s="219" t="s">
        <v>91</v>
      </c>
      <c r="X718" s="219">
        <v>95802</v>
      </c>
      <c r="Y718" s="219">
        <v>29</v>
      </c>
      <c r="AA718" s="219">
        <v>0.56977679999999997</v>
      </c>
      <c r="AD718" s="219">
        <v>0.28488839999999999</v>
      </c>
    </row>
    <row r="719" spans="22:30" ht="15" customHeight="1">
      <c r="V719" s="219" t="s">
        <v>3746</v>
      </c>
      <c r="W719" s="219" t="s">
        <v>66</v>
      </c>
      <c r="X719" s="219" t="s">
        <v>871</v>
      </c>
      <c r="Y719" s="219">
        <v>41</v>
      </c>
      <c r="AA719" s="219">
        <v>0.52879999999999994</v>
      </c>
      <c r="AD719" s="219">
        <v>0.52879999999999994</v>
      </c>
    </row>
    <row r="720" spans="22:30" ht="15" customHeight="1">
      <c r="V720" s="219" t="s">
        <v>3747</v>
      </c>
      <c r="W720" s="219" t="s">
        <v>66</v>
      </c>
      <c r="X720" s="219" t="s">
        <v>2085</v>
      </c>
      <c r="Y720" s="219">
        <v>37</v>
      </c>
      <c r="AA720" s="219">
        <v>0.37</v>
      </c>
      <c r="AD720" s="219">
        <v>0.37</v>
      </c>
    </row>
    <row r="721" spans="22:30" ht="15" customHeight="1">
      <c r="V721" s="219" t="s">
        <v>3748</v>
      </c>
      <c r="W721" s="219" t="s">
        <v>66</v>
      </c>
      <c r="X721" s="219" t="s">
        <v>2093</v>
      </c>
      <c r="Y721" s="219">
        <v>1</v>
      </c>
      <c r="AA721" s="219">
        <v>0.63900000000000001</v>
      </c>
      <c r="AD721" s="219">
        <v>0.63900000000000001</v>
      </c>
    </row>
    <row r="722" spans="22:30" ht="15" customHeight="1">
      <c r="V722" s="219" t="s">
        <v>3749</v>
      </c>
      <c r="W722" s="219" t="s">
        <v>66</v>
      </c>
      <c r="X722" s="219" t="s">
        <v>2095</v>
      </c>
      <c r="Y722" s="219">
        <v>3</v>
      </c>
      <c r="AA722" s="219">
        <v>0.36</v>
      </c>
      <c r="AD722" s="219">
        <v>0.36</v>
      </c>
    </row>
    <row r="723" spans="22:30" ht="15" customHeight="1">
      <c r="V723" s="219" t="s">
        <v>3750</v>
      </c>
      <c r="W723" s="219" t="s">
        <v>3532</v>
      </c>
      <c r="X723" s="219" t="s">
        <v>3498</v>
      </c>
      <c r="Y723" s="219">
        <v>13</v>
      </c>
    </row>
    <row r="724" spans="22:30" ht="15" customHeight="1">
      <c r="V724" s="219" t="s">
        <v>3751</v>
      </c>
      <c r="W724" s="219" t="s">
        <v>66</v>
      </c>
      <c r="X724" s="219" t="s">
        <v>822</v>
      </c>
      <c r="Y724" s="219">
        <v>46</v>
      </c>
      <c r="Z724" s="219">
        <v>2.6151799999999999E-2</v>
      </c>
      <c r="AA724" s="219">
        <v>7.6E-3</v>
      </c>
      <c r="AB724" s="219">
        <v>3.9300000000000003E-3</v>
      </c>
      <c r="AC724" s="219">
        <v>2.166E-3</v>
      </c>
    </row>
    <row r="725" spans="22:30" ht="15" customHeight="1">
      <c r="V725" s="219" t="s">
        <v>3752</v>
      </c>
      <c r="W725" s="219" t="s">
        <v>66</v>
      </c>
      <c r="X725" s="219" t="s">
        <v>824</v>
      </c>
      <c r="Y725" s="219">
        <v>3</v>
      </c>
      <c r="Z725" s="219">
        <v>0.25682674999999999</v>
      </c>
      <c r="AA725" s="219">
        <v>6.08E-2</v>
      </c>
      <c r="AB725" s="219">
        <v>3.1112500000000001E-2</v>
      </c>
      <c r="AC725" s="219">
        <v>1.71475E-2</v>
      </c>
    </row>
    <row r="726" spans="22:30" ht="15" customHeight="1">
      <c r="V726" s="219" t="s">
        <v>3753</v>
      </c>
      <c r="W726" s="219" t="s">
        <v>66</v>
      </c>
      <c r="X726" s="219" t="s">
        <v>826</v>
      </c>
      <c r="Y726" s="219">
        <v>306.70000000000005</v>
      </c>
      <c r="Z726" s="219">
        <v>0.39787300000000003</v>
      </c>
      <c r="AA726" s="219">
        <v>0.17366999999999999</v>
      </c>
      <c r="AB726" s="219">
        <v>0.16375000000000001</v>
      </c>
      <c r="AC726" s="219">
        <v>9.0249999999999997E-2</v>
      </c>
    </row>
    <row r="727" spans="22:30" ht="15" customHeight="1">
      <c r="V727" s="219" t="s">
        <v>3754</v>
      </c>
      <c r="W727" s="219" t="s">
        <v>66</v>
      </c>
      <c r="X727" s="219" t="s">
        <v>828</v>
      </c>
      <c r="Y727" s="219">
        <v>2</v>
      </c>
      <c r="AA727" s="219">
        <v>1.5233000000000001</v>
      </c>
      <c r="AD727" s="219">
        <v>1.5233000000000001</v>
      </c>
    </row>
    <row r="728" spans="22:30" ht="15" customHeight="1">
      <c r="V728" s="219" t="s">
        <v>3755</v>
      </c>
      <c r="W728" s="219" t="s">
        <v>66</v>
      </c>
      <c r="X728" s="219" t="s">
        <v>2107</v>
      </c>
      <c r="Y728" s="219">
        <v>1</v>
      </c>
      <c r="AA728" s="219">
        <v>1.5233000000000001</v>
      </c>
      <c r="AD728" s="219">
        <v>1.5233000000000001</v>
      </c>
    </row>
    <row r="729" spans="22:30" ht="15" customHeight="1">
      <c r="V729" s="219" t="s">
        <v>3756</v>
      </c>
      <c r="W729" s="219" t="s">
        <v>66</v>
      </c>
      <c r="X729" s="219" t="s">
        <v>834</v>
      </c>
      <c r="Y729" s="219">
        <v>1</v>
      </c>
      <c r="AA729" s="219">
        <v>0.353163</v>
      </c>
      <c r="AD729" s="219">
        <v>0.353163</v>
      </c>
    </row>
    <row r="730" spans="22:30" ht="15" customHeight="1">
      <c r="V730" s="219" t="s">
        <v>3757</v>
      </c>
      <c r="W730" s="219" t="s">
        <v>66</v>
      </c>
      <c r="X730" s="219" t="s">
        <v>836</v>
      </c>
      <c r="Y730" s="219">
        <v>1</v>
      </c>
      <c r="AA730" s="219">
        <v>0.353163</v>
      </c>
      <c r="AD730" s="219">
        <v>0.353163</v>
      </c>
    </row>
    <row r="731" spans="22:30" ht="15" customHeight="1">
      <c r="V731" s="219" t="s">
        <v>3758</v>
      </c>
      <c r="W731" s="219" t="s">
        <v>66</v>
      </c>
      <c r="X731" s="219" t="s">
        <v>838</v>
      </c>
      <c r="Y731" s="219">
        <v>2</v>
      </c>
      <c r="AA731" s="219">
        <v>0.353163</v>
      </c>
      <c r="AD731" s="219">
        <v>0.353163</v>
      </c>
    </row>
    <row r="732" spans="22:30" ht="15" customHeight="1">
      <c r="V732" s="219" t="s">
        <v>3759</v>
      </c>
      <c r="W732" s="219" t="s">
        <v>66</v>
      </c>
      <c r="X732" s="219" t="s">
        <v>840</v>
      </c>
      <c r="Y732" s="219">
        <v>1</v>
      </c>
      <c r="AA732" s="219">
        <v>0.353163</v>
      </c>
      <c r="AD732" s="219">
        <v>0.353163</v>
      </c>
    </row>
    <row r="733" spans="22:30" ht="15" customHeight="1">
      <c r="V733" s="219" t="s">
        <v>3760</v>
      </c>
      <c r="W733" s="219" t="s">
        <v>66</v>
      </c>
      <c r="X733" s="219" t="s">
        <v>842</v>
      </c>
      <c r="Y733" s="219">
        <v>1</v>
      </c>
      <c r="AA733" s="219">
        <v>0.353163</v>
      </c>
      <c r="AD733" s="219">
        <v>0.353163</v>
      </c>
    </row>
    <row r="734" spans="22:30" ht="15" customHeight="1">
      <c r="V734" s="219" t="s">
        <v>3761</v>
      </c>
      <c r="W734" s="219" t="s">
        <v>66</v>
      </c>
      <c r="X734" s="219" t="s">
        <v>848</v>
      </c>
      <c r="Y734" s="219">
        <v>3</v>
      </c>
      <c r="AA734" s="219">
        <v>0.200934</v>
      </c>
      <c r="AD734" s="219">
        <v>0.200934</v>
      </c>
    </row>
    <row r="735" spans="22:30" ht="15" customHeight="1">
      <c r="V735" s="219" t="s">
        <v>3762</v>
      </c>
      <c r="W735" s="219" t="s">
        <v>91</v>
      </c>
      <c r="X735" s="219">
        <v>93653</v>
      </c>
      <c r="Y735" s="219">
        <v>5</v>
      </c>
      <c r="AA735" s="219">
        <v>3.5428000000000001E-2</v>
      </c>
      <c r="AD735" s="219">
        <v>3.5428000000000001E-2</v>
      </c>
    </row>
    <row r="736" spans="22:30" ht="15" customHeight="1">
      <c r="V736" s="219" t="s">
        <v>3763</v>
      </c>
      <c r="W736" s="219" t="s">
        <v>91</v>
      </c>
      <c r="X736" s="219">
        <v>93654</v>
      </c>
      <c r="Y736" s="219">
        <v>4</v>
      </c>
      <c r="AA736" s="219">
        <v>3.5428000000000001E-2</v>
      </c>
      <c r="AD736" s="219">
        <v>3.5428000000000001E-2</v>
      </c>
    </row>
    <row r="737" spans="22:30" ht="15" customHeight="1">
      <c r="V737" s="219" t="s">
        <v>3764</v>
      </c>
      <c r="W737" s="219" t="s">
        <v>91</v>
      </c>
      <c r="X737" s="219">
        <v>93655</v>
      </c>
      <c r="Y737" s="219">
        <v>1</v>
      </c>
      <c r="AA737" s="219">
        <v>4.6843000000000003E-2</v>
      </c>
      <c r="AD737" s="219">
        <v>4.6843000000000003E-2</v>
      </c>
    </row>
    <row r="738" spans="22:30" ht="15" customHeight="1">
      <c r="V738" s="219" t="s">
        <v>3765</v>
      </c>
      <c r="W738" s="219" t="s">
        <v>91</v>
      </c>
      <c r="X738" s="219">
        <v>93656</v>
      </c>
      <c r="Y738" s="219">
        <v>1</v>
      </c>
      <c r="AA738" s="219">
        <v>6.3963999999999993E-2</v>
      </c>
      <c r="AD738" s="219">
        <v>6.3963999999999993E-2</v>
      </c>
    </row>
    <row r="739" spans="22:30" ht="15" customHeight="1">
      <c r="V739" s="219" t="s">
        <v>3766</v>
      </c>
      <c r="W739" s="219" t="s">
        <v>91</v>
      </c>
      <c r="X739" s="219">
        <v>93660</v>
      </c>
      <c r="Y739" s="219">
        <v>2</v>
      </c>
      <c r="AA739" s="219">
        <v>7.0857000000000003E-2</v>
      </c>
      <c r="AD739" s="219">
        <v>7.0857000000000003E-2</v>
      </c>
    </row>
    <row r="740" spans="22:30" ht="15" customHeight="1">
      <c r="V740" s="219" t="s">
        <v>3767</v>
      </c>
      <c r="W740" s="219" t="s">
        <v>91</v>
      </c>
      <c r="X740" s="219">
        <v>93661</v>
      </c>
      <c r="Y740" s="219">
        <v>1</v>
      </c>
      <c r="AA740" s="219">
        <v>7.0857000000000003E-2</v>
      </c>
      <c r="AD740" s="219">
        <v>7.0857000000000003E-2</v>
      </c>
    </row>
    <row r="741" spans="22:30" ht="15" customHeight="1">
      <c r="V741" s="219" t="s">
        <v>3768</v>
      </c>
      <c r="W741" s="219" t="s">
        <v>91</v>
      </c>
      <c r="X741" s="219">
        <v>93662</v>
      </c>
      <c r="Y741" s="219">
        <v>1</v>
      </c>
      <c r="AA741" s="219">
        <v>9.3685000000000004E-2</v>
      </c>
      <c r="AD741" s="219">
        <v>9.3685000000000004E-2</v>
      </c>
    </row>
    <row r="742" spans="22:30" ht="15" customHeight="1">
      <c r="V742" s="219" t="s">
        <v>3769</v>
      </c>
      <c r="W742" s="219" t="s">
        <v>91</v>
      </c>
      <c r="X742" s="219">
        <v>93667</v>
      </c>
      <c r="Y742" s="219">
        <v>3</v>
      </c>
      <c r="AA742" s="219">
        <v>0.106285</v>
      </c>
      <c r="AD742" s="219">
        <v>0.106285</v>
      </c>
    </row>
    <row r="743" spans="22:30" ht="15" customHeight="1">
      <c r="V743" s="219" t="s">
        <v>3770</v>
      </c>
      <c r="W743" s="219" t="s">
        <v>91</v>
      </c>
      <c r="X743" s="219">
        <v>93668</v>
      </c>
      <c r="Y743" s="219">
        <v>1</v>
      </c>
      <c r="AA743" s="219">
        <v>0.106285</v>
      </c>
      <c r="AD743" s="219">
        <v>0.106285</v>
      </c>
    </row>
    <row r="744" spans="22:30" ht="15" customHeight="1">
      <c r="V744" s="219" t="s">
        <v>3771</v>
      </c>
      <c r="W744" s="219" t="s">
        <v>91</v>
      </c>
      <c r="X744" s="219">
        <v>93669</v>
      </c>
      <c r="Y744" s="219">
        <v>3</v>
      </c>
      <c r="AA744" s="219">
        <v>0.14052799999999999</v>
      </c>
      <c r="AD744" s="219">
        <v>0.14052799999999999</v>
      </c>
    </row>
    <row r="745" spans="22:30" ht="15" customHeight="1">
      <c r="V745" s="219" t="s">
        <v>3772</v>
      </c>
      <c r="W745" s="219" t="s">
        <v>91</v>
      </c>
      <c r="X745" s="219">
        <v>93670</v>
      </c>
      <c r="Y745" s="219">
        <v>2</v>
      </c>
      <c r="AA745" s="219">
        <v>0.19189200000000001</v>
      </c>
      <c r="AD745" s="219">
        <v>0.19189200000000001</v>
      </c>
    </row>
    <row r="746" spans="22:30" ht="15" customHeight="1">
      <c r="V746" s="219" t="s">
        <v>3773</v>
      </c>
      <c r="W746" s="219" t="s">
        <v>66</v>
      </c>
      <c r="X746" s="219" t="s">
        <v>858</v>
      </c>
      <c r="Y746" s="219">
        <v>1</v>
      </c>
      <c r="AA746" s="219">
        <v>0.56769999999999998</v>
      </c>
      <c r="AD746" s="219">
        <v>0.56769999999999998</v>
      </c>
    </row>
    <row r="747" spans="22:30" ht="15" customHeight="1">
      <c r="V747" s="219" t="s">
        <v>3774</v>
      </c>
      <c r="W747" s="219" t="s">
        <v>91</v>
      </c>
      <c r="X747" s="219">
        <v>91926</v>
      </c>
      <c r="Y747" s="219">
        <v>894.76</v>
      </c>
      <c r="AA747" s="219">
        <v>2.9000000000000001E-2</v>
      </c>
      <c r="AD747" s="219">
        <v>2.9000000000000001E-2</v>
      </c>
    </row>
    <row r="748" spans="22:30" ht="15" customHeight="1">
      <c r="V748" s="219" t="s">
        <v>3775</v>
      </c>
      <c r="W748" s="219" t="s">
        <v>91</v>
      </c>
      <c r="X748" s="219">
        <v>91928</v>
      </c>
      <c r="Y748" s="219">
        <v>35.15</v>
      </c>
      <c r="AA748" s="219">
        <v>3.9E-2</v>
      </c>
      <c r="AD748" s="219">
        <v>3.9E-2</v>
      </c>
    </row>
    <row r="749" spans="22:30" ht="15" customHeight="1">
      <c r="V749" s="219" t="s">
        <v>3776</v>
      </c>
      <c r="W749" s="219" t="s">
        <v>91</v>
      </c>
      <c r="X749" s="219">
        <v>91929</v>
      </c>
      <c r="Y749" s="219">
        <v>212.95999999999998</v>
      </c>
      <c r="AA749" s="219">
        <v>3.9E-2</v>
      </c>
      <c r="AD749" s="219">
        <v>3.9E-2</v>
      </c>
    </row>
    <row r="750" spans="22:30" ht="15" customHeight="1">
      <c r="V750" s="219" t="s">
        <v>3777</v>
      </c>
      <c r="W750" s="219" t="s">
        <v>91</v>
      </c>
      <c r="X750" s="219">
        <v>91932</v>
      </c>
      <c r="Y750" s="219">
        <v>35.94</v>
      </c>
      <c r="AA750" s="219">
        <v>7.5999999999999998E-2</v>
      </c>
      <c r="AD750" s="219">
        <v>7.5999999999999998E-2</v>
      </c>
    </row>
    <row r="751" spans="22:30" ht="15" customHeight="1">
      <c r="V751" s="219" t="s">
        <v>3778</v>
      </c>
      <c r="W751" s="219" t="s">
        <v>91</v>
      </c>
      <c r="X751" s="219">
        <v>91933</v>
      </c>
      <c r="Y751" s="219">
        <v>115.77</v>
      </c>
      <c r="AA751" s="219">
        <v>7.5999999999999998E-2</v>
      </c>
      <c r="AD751" s="219">
        <v>7.5999999999999998E-2</v>
      </c>
    </row>
    <row r="752" spans="22:30" ht="15" customHeight="1">
      <c r="V752" s="219" t="s">
        <v>3779</v>
      </c>
      <c r="W752" s="219" t="s">
        <v>91</v>
      </c>
      <c r="X752" s="219">
        <v>91934</v>
      </c>
      <c r="Y752" s="219">
        <v>31.71</v>
      </c>
      <c r="AA752" s="219">
        <v>0.114</v>
      </c>
      <c r="AD752" s="219">
        <v>0.114</v>
      </c>
    </row>
    <row r="753" spans="22:30" ht="15" customHeight="1">
      <c r="V753" s="219" t="s">
        <v>3780</v>
      </c>
      <c r="W753" s="219" t="s">
        <v>91</v>
      </c>
      <c r="X753" s="219">
        <v>91935</v>
      </c>
      <c r="Y753" s="219">
        <v>0.78</v>
      </c>
      <c r="AA753" s="219">
        <v>0.114</v>
      </c>
      <c r="AD753" s="219">
        <v>0.114</v>
      </c>
    </row>
    <row r="754" spans="22:30" ht="15" customHeight="1">
      <c r="V754" s="219" t="s">
        <v>3781</v>
      </c>
      <c r="W754" s="219" t="s">
        <v>91</v>
      </c>
      <c r="X754" s="219">
        <v>101562</v>
      </c>
      <c r="Y754" s="219">
        <v>1.0900000000000001</v>
      </c>
      <c r="AA754" s="219">
        <v>2.5999999999999999E-3</v>
      </c>
      <c r="AD754" s="219">
        <v>5.1999999999999995E-4</v>
      </c>
    </row>
    <row r="755" spans="22:30" ht="15" customHeight="1">
      <c r="V755" s="219" t="s">
        <v>3782</v>
      </c>
      <c r="W755" s="219" t="s">
        <v>91</v>
      </c>
      <c r="X755" s="219">
        <v>101563</v>
      </c>
      <c r="Y755" s="219">
        <v>117.85000000000001</v>
      </c>
      <c r="AA755" s="219">
        <v>2.7000000000000001E-3</v>
      </c>
      <c r="AD755" s="219">
        <v>5.4000000000000001E-4</v>
      </c>
    </row>
    <row r="756" spans="22:30" ht="15" customHeight="1">
      <c r="V756" s="219" t="s">
        <v>3783</v>
      </c>
      <c r="W756" s="219" t="s">
        <v>91</v>
      </c>
      <c r="X756" s="219">
        <v>101564</v>
      </c>
      <c r="Y756" s="219">
        <v>39.19</v>
      </c>
      <c r="AA756" s="219">
        <v>2.7000000000000001E-3</v>
      </c>
      <c r="AD756" s="219">
        <v>5.4000000000000001E-4</v>
      </c>
    </row>
    <row r="757" spans="22:30" ht="15" customHeight="1">
      <c r="V757" s="219" t="s">
        <v>3784</v>
      </c>
      <c r="W757" s="219" t="s">
        <v>91</v>
      </c>
      <c r="X757" s="219">
        <v>101565</v>
      </c>
      <c r="Y757" s="219">
        <v>61.12</v>
      </c>
      <c r="AA757" s="219">
        <v>2.8E-3</v>
      </c>
      <c r="AD757" s="219">
        <v>5.5999999999999995E-4</v>
      </c>
    </row>
    <row r="758" spans="22:30" ht="15" customHeight="1">
      <c r="V758" s="219" t="s">
        <v>3785</v>
      </c>
      <c r="W758" s="219" t="s">
        <v>3532</v>
      </c>
      <c r="X758" s="219" t="s">
        <v>3488</v>
      </c>
      <c r="Y758" s="219">
        <v>218.75</v>
      </c>
    </row>
    <row r="759" spans="22:30" ht="15" customHeight="1">
      <c r="V759" s="219" t="s">
        <v>3786</v>
      </c>
      <c r="W759" s="219" t="s">
        <v>66</v>
      </c>
      <c r="X759" s="219" t="s">
        <v>111</v>
      </c>
      <c r="Y759" s="219">
        <v>4.84</v>
      </c>
      <c r="Z759" s="219">
        <v>0.84210541999999999</v>
      </c>
      <c r="AB759" s="219">
        <v>0.32289687499999997</v>
      </c>
    </row>
    <row r="760" spans="22:30" ht="15" customHeight="1">
      <c r="V760" s="219" t="s">
        <v>3787</v>
      </c>
      <c r="W760" s="219" t="s">
        <v>91</v>
      </c>
      <c r="X760" s="219">
        <v>97667</v>
      </c>
      <c r="Y760" s="219">
        <v>4.84</v>
      </c>
      <c r="AA760" s="219">
        <v>6.7199999999999996E-2</v>
      </c>
      <c r="AD760" s="219">
        <v>6.7199999999999996E-2</v>
      </c>
    </row>
    <row r="761" spans="22:30" ht="15" customHeight="1">
      <c r="V761" s="219" t="s">
        <v>3788</v>
      </c>
      <c r="W761" s="219" t="s">
        <v>91</v>
      </c>
      <c r="X761" s="219">
        <v>95802</v>
      </c>
      <c r="Y761" s="219">
        <v>69</v>
      </c>
      <c r="AA761" s="219">
        <v>0.56977679999999997</v>
      </c>
      <c r="AD761" s="219">
        <v>0.28488839999999999</v>
      </c>
    </row>
    <row r="762" spans="22:30" ht="15" customHeight="1">
      <c r="V762" s="219" t="s">
        <v>3789</v>
      </c>
      <c r="W762" s="219" t="s">
        <v>66</v>
      </c>
      <c r="X762" s="219" t="s">
        <v>871</v>
      </c>
      <c r="Y762" s="219">
        <v>46</v>
      </c>
      <c r="AA762" s="219">
        <v>0.52879999999999994</v>
      </c>
      <c r="AD762" s="219">
        <v>0.52879999999999994</v>
      </c>
    </row>
    <row r="763" spans="22:30" ht="15" customHeight="1">
      <c r="V763" s="219" t="s">
        <v>3790</v>
      </c>
      <c r="W763" s="219" t="s">
        <v>66</v>
      </c>
      <c r="X763" s="219" t="s">
        <v>2085</v>
      </c>
      <c r="Y763" s="219">
        <v>25</v>
      </c>
      <c r="AA763" s="219">
        <v>0.37</v>
      </c>
      <c r="AD763" s="219">
        <v>0.37</v>
      </c>
    </row>
    <row r="764" spans="22:30" ht="15" customHeight="1">
      <c r="V764" s="219" t="s">
        <v>3791</v>
      </c>
      <c r="W764" s="219" t="s">
        <v>66</v>
      </c>
      <c r="X764" s="219" t="s">
        <v>2091</v>
      </c>
      <c r="Y764" s="219">
        <v>4</v>
      </c>
      <c r="AA764" s="219">
        <v>0.44500000000000001</v>
      </c>
      <c r="AD764" s="219">
        <v>0.44500000000000001</v>
      </c>
    </row>
    <row r="765" spans="22:30" ht="15" customHeight="1">
      <c r="V765" s="219" t="s">
        <v>3792</v>
      </c>
      <c r="W765" s="219" t="s">
        <v>66</v>
      </c>
      <c r="X765" s="219" t="s">
        <v>2093</v>
      </c>
      <c r="Y765" s="219">
        <v>2</v>
      </c>
      <c r="AA765" s="219">
        <v>0.63900000000000001</v>
      </c>
      <c r="AD765" s="219">
        <v>0.63900000000000001</v>
      </c>
    </row>
    <row r="766" spans="22:30" ht="15" customHeight="1">
      <c r="V766" s="219" t="s">
        <v>3793</v>
      </c>
      <c r="W766" s="219" t="s">
        <v>66</v>
      </c>
      <c r="X766" s="219" t="s">
        <v>881</v>
      </c>
      <c r="Y766" s="219">
        <v>6</v>
      </c>
      <c r="AA766" s="219">
        <v>0.69569999999999999</v>
      </c>
      <c r="AD766" s="219">
        <v>0.69569999999999999</v>
      </c>
    </row>
    <row r="767" spans="22:30" ht="15" customHeight="1">
      <c r="V767" s="219" t="s">
        <v>3794</v>
      </c>
      <c r="W767" s="219" t="s">
        <v>66</v>
      </c>
      <c r="X767" s="219" t="s">
        <v>2095</v>
      </c>
      <c r="Y767" s="219">
        <v>3</v>
      </c>
      <c r="AA767" s="219">
        <v>0.36</v>
      </c>
      <c r="AD767" s="219">
        <v>0.36</v>
      </c>
    </row>
    <row r="768" spans="22:30" ht="15" customHeight="1">
      <c r="V768" s="219" t="s">
        <v>3795</v>
      </c>
      <c r="W768" s="219" t="s">
        <v>66</v>
      </c>
      <c r="X768" s="219" t="s">
        <v>2097</v>
      </c>
      <c r="Y768" s="219">
        <v>3</v>
      </c>
      <c r="AA768" s="219">
        <v>0.53</v>
      </c>
      <c r="AD768" s="219">
        <v>0.53</v>
      </c>
    </row>
    <row r="769" spans="22:30" ht="15" customHeight="1">
      <c r="V769" s="219" t="s">
        <v>3796</v>
      </c>
      <c r="W769" s="219" t="s">
        <v>66</v>
      </c>
      <c r="X769" s="219" t="s">
        <v>2098</v>
      </c>
      <c r="Y769" s="219">
        <v>1</v>
      </c>
      <c r="AA769" s="219">
        <v>0.7</v>
      </c>
      <c r="AD769" s="219">
        <v>0.7</v>
      </c>
    </row>
    <row r="770" spans="22:30" ht="15" customHeight="1">
      <c r="V770" s="219" t="s">
        <v>3797</v>
      </c>
      <c r="W770" s="219" t="s">
        <v>66</v>
      </c>
      <c r="X770" s="219" t="s">
        <v>2135</v>
      </c>
      <c r="Y770" s="219">
        <v>2</v>
      </c>
      <c r="AA770" s="219">
        <v>0.44500000000000001</v>
      </c>
      <c r="AD770" s="219">
        <v>0.44500000000000001</v>
      </c>
    </row>
    <row r="771" spans="22:30" ht="15" customHeight="1">
      <c r="V771" s="219" t="s">
        <v>3798</v>
      </c>
      <c r="W771" s="219" t="s">
        <v>91</v>
      </c>
      <c r="X771" s="219">
        <v>103782</v>
      </c>
      <c r="Y771" s="219">
        <v>8</v>
      </c>
      <c r="AA771" s="219">
        <v>0.48299989999999998</v>
      </c>
      <c r="AD771" s="219">
        <v>0.1509375</v>
      </c>
    </row>
    <row r="772" spans="22:30" ht="15" customHeight="1">
      <c r="V772" s="219" t="s">
        <v>3799</v>
      </c>
      <c r="W772" s="219" t="s">
        <v>66</v>
      </c>
      <c r="X772" s="219" t="s">
        <v>1091</v>
      </c>
      <c r="Y772" s="219">
        <v>5</v>
      </c>
      <c r="AA772" s="219">
        <v>0.53879999999999995</v>
      </c>
      <c r="AD772" s="219">
        <v>0.16839999999999999</v>
      </c>
    </row>
    <row r="773" spans="22:30" ht="15" customHeight="1">
      <c r="V773" s="219" t="s">
        <v>3800</v>
      </c>
      <c r="W773" s="219" t="s">
        <v>3532</v>
      </c>
      <c r="X773" s="219" t="s">
        <v>3498</v>
      </c>
      <c r="Y773" s="219">
        <v>36</v>
      </c>
    </row>
    <row r="774" spans="22:30" ht="15" customHeight="1">
      <c r="V774" s="219" t="s">
        <v>3801</v>
      </c>
      <c r="W774" s="219" t="s">
        <v>66</v>
      </c>
      <c r="X774" s="219" t="s">
        <v>954</v>
      </c>
      <c r="Y774" s="219">
        <v>2</v>
      </c>
      <c r="AA774" s="219">
        <v>0.60879099999999997</v>
      </c>
      <c r="AD774" s="219">
        <v>0.19024720000000001</v>
      </c>
    </row>
    <row r="775" spans="22:30" ht="15" customHeight="1">
      <c r="V775" s="219" t="s">
        <v>3802</v>
      </c>
      <c r="W775" s="219" t="s">
        <v>3532</v>
      </c>
      <c r="X775" s="219" t="s">
        <v>3493</v>
      </c>
      <c r="Y775" s="219">
        <v>96.3</v>
      </c>
    </row>
    <row r="776" spans="22:30" ht="15" customHeight="1">
      <c r="V776" s="219" t="s">
        <v>3803</v>
      </c>
      <c r="W776" s="219" t="s">
        <v>66</v>
      </c>
      <c r="X776" s="219" t="s">
        <v>822</v>
      </c>
      <c r="Y776" s="219">
        <v>13</v>
      </c>
      <c r="Z776" s="219">
        <v>2.6151799999999999E-2</v>
      </c>
      <c r="AA776" s="219">
        <v>7.6E-3</v>
      </c>
      <c r="AB776" s="219">
        <v>3.9300000000000003E-3</v>
      </c>
      <c r="AC776" s="219">
        <v>2.166E-3</v>
      </c>
    </row>
    <row r="777" spans="22:30" ht="15" customHeight="1">
      <c r="V777" s="219" t="s">
        <v>3804</v>
      </c>
      <c r="W777" s="219" t="s">
        <v>66</v>
      </c>
      <c r="X777" s="219" t="s">
        <v>824</v>
      </c>
      <c r="Y777" s="219">
        <v>4</v>
      </c>
      <c r="Z777" s="219">
        <v>0.25682674999999999</v>
      </c>
      <c r="AA777" s="219">
        <v>6.08E-2</v>
      </c>
      <c r="AB777" s="219">
        <v>3.1112500000000001E-2</v>
      </c>
      <c r="AC777" s="219">
        <v>1.71475E-2</v>
      </c>
    </row>
    <row r="778" spans="22:30" ht="15" customHeight="1">
      <c r="V778" s="219" t="s">
        <v>3805</v>
      </c>
      <c r="W778" s="219" t="s">
        <v>66</v>
      </c>
      <c r="X778" s="219" t="s">
        <v>826</v>
      </c>
      <c r="Y778" s="219">
        <v>33.35</v>
      </c>
      <c r="Z778" s="219">
        <v>0.39787300000000003</v>
      </c>
      <c r="AA778" s="219">
        <v>0.17366999999999999</v>
      </c>
      <c r="AB778" s="219">
        <v>0.16375000000000001</v>
      </c>
      <c r="AC778" s="219">
        <v>9.0249999999999997E-2</v>
      </c>
    </row>
    <row r="779" spans="22:30" ht="15" customHeight="1">
      <c r="V779" s="219" t="s">
        <v>3806</v>
      </c>
      <c r="W779" s="219" t="s">
        <v>66</v>
      </c>
      <c r="X779" s="219" t="s">
        <v>2109</v>
      </c>
      <c r="Y779" s="219">
        <v>2</v>
      </c>
      <c r="AA779" s="219">
        <v>1.5233000000000001</v>
      </c>
      <c r="AD779" s="219">
        <v>1.5233000000000001</v>
      </c>
    </row>
    <row r="780" spans="22:30" ht="15" customHeight="1">
      <c r="V780" s="219" t="s">
        <v>3807</v>
      </c>
      <c r="W780" s="219" t="s">
        <v>66</v>
      </c>
      <c r="X780" s="219" t="s">
        <v>828</v>
      </c>
      <c r="Y780" s="219">
        <v>1</v>
      </c>
      <c r="AA780" s="219">
        <v>1.5233000000000001</v>
      </c>
      <c r="AD780" s="219">
        <v>1.5233000000000001</v>
      </c>
    </row>
    <row r="781" spans="22:30" ht="15" customHeight="1">
      <c r="V781" s="219" t="s">
        <v>3808</v>
      </c>
      <c r="W781" s="219" t="s">
        <v>66</v>
      </c>
      <c r="X781" s="219" t="s">
        <v>838</v>
      </c>
      <c r="Y781" s="219">
        <v>1</v>
      </c>
      <c r="AA781" s="219">
        <v>0.353163</v>
      </c>
      <c r="AD781" s="219">
        <v>0.353163</v>
      </c>
    </row>
    <row r="782" spans="22:30" ht="15" customHeight="1">
      <c r="V782" s="219" t="s">
        <v>3809</v>
      </c>
      <c r="W782" s="219" t="s">
        <v>66</v>
      </c>
      <c r="X782" s="219" t="s">
        <v>840</v>
      </c>
      <c r="Y782" s="219">
        <v>1</v>
      </c>
      <c r="AA782" s="219">
        <v>0.353163</v>
      </c>
      <c r="AD782" s="219">
        <v>0.353163</v>
      </c>
    </row>
    <row r="783" spans="22:30" ht="15" customHeight="1">
      <c r="V783" s="219" t="s">
        <v>3810</v>
      </c>
      <c r="W783" s="219" t="s">
        <v>66</v>
      </c>
      <c r="X783" s="219" t="s">
        <v>844</v>
      </c>
      <c r="Y783" s="219">
        <v>1</v>
      </c>
      <c r="AA783" s="219">
        <v>0.353163</v>
      </c>
      <c r="AD783" s="219">
        <v>0.353163</v>
      </c>
    </row>
    <row r="784" spans="22:30" ht="15" customHeight="1">
      <c r="V784" s="219" t="s">
        <v>3811</v>
      </c>
      <c r="W784" s="219" t="s">
        <v>66</v>
      </c>
      <c r="X784" s="219" t="s">
        <v>848</v>
      </c>
      <c r="Y784" s="219">
        <v>3</v>
      </c>
      <c r="AA784" s="219">
        <v>0.200934</v>
      </c>
      <c r="AD784" s="219">
        <v>0.200934</v>
      </c>
    </row>
    <row r="785" spans="22:30" ht="15" customHeight="1">
      <c r="V785" s="219" t="s">
        <v>3812</v>
      </c>
      <c r="W785" s="219" t="s">
        <v>91</v>
      </c>
      <c r="X785" s="219">
        <v>93653</v>
      </c>
      <c r="Y785" s="219">
        <v>1</v>
      </c>
      <c r="AA785" s="219">
        <v>3.5428000000000001E-2</v>
      </c>
      <c r="AD785" s="219">
        <v>3.5428000000000001E-2</v>
      </c>
    </row>
    <row r="786" spans="22:30" ht="15" customHeight="1">
      <c r="V786" s="219" t="s">
        <v>3813</v>
      </c>
      <c r="W786" s="219" t="s">
        <v>91</v>
      </c>
      <c r="X786" s="219">
        <v>93654</v>
      </c>
      <c r="Y786" s="219">
        <v>3</v>
      </c>
      <c r="AA786" s="219">
        <v>3.5428000000000001E-2</v>
      </c>
      <c r="AD786" s="219">
        <v>3.5428000000000001E-2</v>
      </c>
    </row>
    <row r="787" spans="22:30" ht="15" customHeight="1">
      <c r="V787" s="219" t="s">
        <v>3814</v>
      </c>
      <c r="W787" s="219" t="s">
        <v>91</v>
      </c>
      <c r="X787" s="219">
        <v>93655</v>
      </c>
      <c r="Y787" s="219">
        <v>2</v>
      </c>
      <c r="AA787" s="219">
        <v>4.6843000000000003E-2</v>
      </c>
      <c r="AD787" s="219">
        <v>4.6843000000000003E-2</v>
      </c>
    </row>
    <row r="788" spans="22:30" ht="15" customHeight="1">
      <c r="V788" s="219" t="s">
        <v>3815</v>
      </c>
      <c r="W788" s="219" t="s">
        <v>91</v>
      </c>
      <c r="X788" s="219">
        <v>93661</v>
      </c>
      <c r="Y788" s="219">
        <v>1</v>
      </c>
      <c r="AA788" s="219">
        <v>7.0857000000000003E-2</v>
      </c>
      <c r="AD788" s="219">
        <v>7.0857000000000003E-2</v>
      </c>
    </row>
    <row r="789" spans="22:30" ht="15" customHeight="1">
      <c r="V789" s="219" t="s">
        <v>3816</v>
      </c>
      <c r="W789" s="219" t="s">
        <v>91</v>
      </c>
      <c r="X789" s="219">
        <v>93664</v>
      </c>
      <c r="Y789" s="219">
        <v>1</v>
      </c>
      <c r="AA789" s="219">
        <v>0.17358499999999999</v>
      </c>
      <c r="AD789" s="219">
        <v>0.17358499999999999</v>
      </c>
    </row>
    <row r="790" spans="22:30" ht="15" customHeight="1">
      <c r="V790" s="219" t="s">
        <v>3817</v>
      </c>
      <c r="W790" s="219" t="s">
        <v>91</v>
      </c>
      <c r="X790" s="219">
        <v>93670</v>
      </c>
      <c r="Y790" s="219">
        <v>2</v>
      </c>
      <c r="AA790" s="219">
        <v>0.19189200000000001</v>
      </c>
      <c r="AD790" s="219">
        <v>0.19189200000000001</v>
      </c>
    </row>
    <row r="791" spans="22:30" ht="15" customHeight="1">
      <c r="V791" s="219" t="s">
        <v>3818</v>
      </c>
      <c r="W791" s="219" t="s">
        <v>91</v>
      </c>
      <c r="X791" s="219">
        <v>93672</v>
      </c>
      <c r="Y791" s="219">
        <v>2</v>
      </c>
      <c r="AA791" s="219">
        <v>0.38141900000000001</v>
      </c>
      <c r="AD791" s="219">
        <v>0.38141900000000001</v>
      </c>
    </row>
    <row r="792" spans="22:30" ht="15" customHeight="1">
      <c r="V792" s="219" t="s">
        <v>3819</v>
      </c>
      <c r="W792" s="219" t="s">
        <v>91</v>
      </c>
      <c r="X792" s="219">
        <v>91926</v>
      </c>
      <c r="Y792" s="219">
        <v>225.56</v>
      </c>
      <c r="AA792" s="219">
        <v>2.9000000000000001E-2</v>
      </c>
      <c r="AD792" s="219">
        <v>2.9000000000000001E-2</v>
      </c>
    </row>
    <row r="793" spans="22:30" ht="15" customHeight="1">
      <c r="V793" s="219" t="s">
        <v>3820</v>
      </c>
      <c r="W793" s="219" t="s">
        <v>91</v>
      </c>
      <c r="X793" s="219">
        <v>91930</v>
      </c>
      <c r="Y793" s="219">
        <v>5.51</v>
      </c>
      <c r="AA793" s="219">
        <v>5.0999999999999997E-2</v>
      </c>
      <c r="AD793" s="219">
        <v>5.0999999999999997E-2</v>
      </c>
    </row>
    <row r="794" spans="22:30" ht="15" customHeight="1">
      <c r="V794" s="219" t="s">
        <v>3821</v>
      </c>
      <c r="W794" s="219" t="s">
        <v>3532</v>
      </c>
      <c r="X794" s="219" t="s">
        <v>3488</v>
      </c>
      <c r="Y794" s="219">
        <v>56.03</v>
      </c>
    </row>
    <row r="795" spans="22:30" ht="15" customHeight="1">
      <c r="V795" s="219" t="s">
        <v>3822</v>
      </c>
      <c r="W795" s="219" t="s">
        <v>91</v>
      </c>
      <c r="X795" s="219">
        <v>95802</v>
      </c>
      <c r="Y795" s="219">
        <v>15</v>
      </c>
      <c r="AA795" s="219">
        <v>0.56977679999999997</v>
      </c>
      <c r="AD795" s="219">
        <v>0.28488839999999999</v>
      </c>
    </row>
    <row r="796" spans="22:30" ht="15" customHeight="1">
      <c r="V796" s="219" t="s">
        <v>3823</v>
      </c>
      <c r="W796" s="219" t="s">
        <v>66</v>
      </c>
      <c r="X796" s="219" t="s">
        <v>871</v>
      </c>
      <c r="Y796" s="219">
        <v>13</v>
      </c>
      <c r="AA796" s="219">
        <v>0.52879999999999994</v>
      </c>
      <c r="AD796" s="219">
        <v>0.52879999999999994</v>
      </c>
    </row>
    <row r="797" spans="22:30" ht="15" customHeight="1">
      <c r="V797" s="219" t="s">
        <v>3824</v>
      </c>
      <c r="W797" s="219" t="s">
        <v>66</v>
      </c>
      <c r="X797" s="219" t="s">
        <v>2085</v>
      </c>
      <c r="Y797" s="219">
        <v>7</v>
      </c>
      <c r="AA797" s="219">
        <v>0.37</v>
      </c>
      <c r="AD797" s="219">
        <v>0.37</v>
      </c>
    </row>
    <row r="798" spans="22:30" ht="15" customHeight="1">
      <c r="V798" s="219" t="s">
        <v>3825</v>
      </c>
      <c r="W798" s="219" t="s">
        <v>66</v>
      </c>
      <c r="X798" s="219" t="s">
        <v>2093</v>
      </c>
      <c r="Y798" s="219">
        <v>1</v>
      </c>
      <c r="AA798" s="219">
        <v>0.63900000000000001</v>
      </c>
      <c r="AD798" s="219">
        <v>0.63900000000000001</v>
      </c>
    </row>
    <row r="799" spans="22:30" ht="15" customHeight="1">
      <c r="V799" s="219" t="s">
        <v>3826</v>
      </c>
      <c r="W799" s="219" t="s">
        <v>66</v>
      </c>
      <c r="X799" s="219" t="s">
        <v>2095</v>
      </c>
      <c r="Y799" s="219">
        <v>5</v>
      </c>
      <c r="AA799" s="219">
        <v>0.36</v>
      </c>
      <c r="AD799" s="219">
        <v>0.36</v>
      </c>
    </row>
    <row r="800" spans="22:30" ht="15" customHeight="1">
      <c r="V800" s="219" t="s">
        <v>3827</v>
      </c>
      <c r="W800" s="219" t="s">
        <v>3532</v>
      </c>
      <c r="X800" s="219" t="s">
        <v>3498</v>
      </c>
      <c r="Y800" s="219">
        <v>6</v>
      </c>
    </row>
    <row r="801" spans="22:30" ht="15" customHeight="1">
      <c r="V801" s="219" t="s">
        <v>3828</v>
      </c>
      <c r="W801" s="219" t="s">
        <v>91</v>
      </c>
      <c r="X801" s="219">
        <v>103782</v>
      </c>
      <c r="Y801" s="219">
        <v>2</v>
      </c>
      <c r="AA801" s="219">
        <v>0.48299989999999998</v>
      </c>
      <c r="AD801" s="219">
        <v>0.1509375</v>
      </c>
    </row>
    <row r="802" spans="22:30" ht="15" customHeight="1">
      <c r="V802" s="219" t="s">
        <v>3829</v>
      </c>
      <c r="W802" s="219" t="s">
        <v>66</v>
      </c>
      <c r="X802" s="219" t="s">
        <v>822</v>
      </c>
      <c r="Y802" s="219">
        <v>57</v>
      </c>
      <c r="Z802" s="219">
        <v>2.6151799999999999E-2</v>
      </c>
      <c r="AA802" s="219">
        <v>7.6E-3</v>
      </c>
      <c r="AB802" s="219">
        <v>3.9300000000000003E-3</v>
      </c>
      <c r="AC802" s="219">
        <v>2.166E-3</v>
      </c>
    </row>
    <row r="803" spans="22:30" ht="15" customHeight="1">
      <c r="V803" s="219" t="s">
        <v>3830</v>
      </c>
      <c r="W803" s="219" t="s">
        <v>66</v>
      </c>
      <c r="X803" s="219" t="s">
        <v>824</v>
      </c>
      <c r="Y803" s="219">
        <v>4</v>
      </c>
      <c r="Z803" s="219">
        <v>0.25682674999999999</v>
      </c>
      <c r="AA803" s="219">
        <v>6.08E-2</v>
      </c>
      <c r="AB803" s="219">
        <v>3.1112500000000001E-2</v>
      </c>
      <c r="AC803" s="219">
        <v>1.71475E-2</v>
      </c>
    </row>
    <row r="804" spans="22:30" ht="15" customHeight="1">
      <c r="V804" s="219" t="s">
        <v>3831</v>
      </c>
      <c r="W804" s="219" t="s">
        <v>66</v>
      </c>
      <c r="X804" s="219" t="s">
        <v>826</v>
      </c>
      <c r="Y804" s="219">
        <v>162.05000000000001</v>
      </c>
      <c r="Z804" s="219">
        <v>0.39787300000000003</v>
      </c>
      <c r="AA804" s="219">
        <v>0.17366999999999999</v>
      </c>
      <c r="AB804" s="219">
        <v>0.16375000000000001</v>
      </c>
      <c r="AC804" s="219">
        <v>9.0249999999999997E-2</v>
      </c>
    </row>
    <row r="805" spans="22:30" ht="15" customHeight="1">
      <c r="V805" s="219" t="s">
        <v>3832</v>
      </c>
      <c r="W805" s="219" t="s">
        <v>66</v>
      </c>
      <c r="X805" s="219" t="s">
        <v>2109</v>
      </c>
      <c r="Y805" s="219">
        <v>2</v>
      </c>
      <c r="AA805" s="219">
        <v>1.5233000000000001</v>
      </c>
      <c r="AD805" s="219">
        <v>1.5233000000000001</v>
      </c>
    </row>
    <row r="806" spans="22:30" ht="15" customHeight="1">
      <c r="V806" s="219" t="s">
        <v>3833</v>
      </c>
      <c r="W806" s="219" t="s">
        <v>66</v>
      </c>
      <c r="X806" s="219" t="s">
        <v>828</v>
      </c>
      <c r="Y806" s="219">
        <v>2</v>
      </c>
      <c r="AA806" s="219">
        <v>1.5233000000000001</v>
      </c>
      <c r="AD806" s="219">
        <v>1.5233000000000001</v>
      </c>
    </row>
    <row r="807" spans="22:30" ht="15" customHeight="1">
      <c r="V807" s="219" t="s">
        <v>3834</v>
      </c>
      <c r="W807" s="219" t="s">
        <v>91</v>
      </c>
      <c r="X807" s="219">
        <v>93653</v>
      </c>
      <c r="Y807" s="219">
        <v>6</v>
      </c>
      <c r="AA807" s="219">
        <v>3.5428000000000001E-2</v>
      </c>
      <c r="AD807" s="219">
        <v>3.5428000000000001E-2</v>
      </c>
    </row>
    <row r="808" spans="22:30" ht="15" customHeight="1">
      <c r="V808" s="219" t="s">
        <v>3835</v>
      </c>
      <c r="W808" s="219" t="s">
        <v>66</v>
      </c>
      <c r="X808" s="219" t="s">
        <v>838</v>
      </c>
      <c r="Y808" s="219">
        <v>2</v>
      </c>
      <c r="AA808" s="219">
        <v>0.353163</v>
      </c>
      <c r="AD808" s="219">
        <v>0.353163</v>
      </c>
    </row>
    <row r="809" spans="22:30" ht="15" customHeight="1">
      <c r="V809" s="219" t="s">
        <v>3836</v>
      </c>
      <c r="W809" s="219" t="s">
        <v>66</v>
      </c>
      <c r="X809" s="219" t="s">
        <v>840</v>
      </c>
      <c r="Y809" s="219">
        <v>1</v>
      </c>
      <c r="AA809" s="219">
        <v>0.353163</v>
      </c>
      <c r="AD809" s="219">
        <v>0.353163</v>
      </c>
    </row>
    <row r="810" spans="22:30" ht="15" customHeight="1">
      <c r="V810" s="219" t="s">
        <v>3837</v>
      </c>
      <c r="W810" s="219" t="s">
        <v>66</v>
      </c>
      <c r="X810" s="219" t="s">
        <v>842</v>
      </c>
      <c r="Y810" s="219">
        <v>2</v>
      </c>
      <c r="AA810" s="219">
        <v>0.353163</v>
      </c>
      <c r="AD810" s="219">
        <v>0.353163</v>
      </c>
    </row>
    <row r="811" spans="22:30" ht="15" customHeight="1">
      <c r="V811" s="219" t="s">
        <v>3838</v>
      </c>
      <c r="W811" s="219" t="s">
        <v>66</v>
      </c>
      <c r="X811" s="219" t="s">
        <v>848</v>
      </c>
      <c r="Y811" s="219">
        <v>3</v>
      </c>
      <c r="AA811" s="219">
        <v>0.200934</v>
      </c>
      <c r="AD811" s="219">
        <v>0.200934</v>
      </c>
    </row>
    <row r="812" spans="22:30" ht="15" customHeight="1">
      <c r="V812" s="219" t="s">
        <v>3839</v>
      </c>
      <c r="W812" s="219" t="s">
        <v>91</v>
      </c>
      <c r="X812" s="219">
        <v>93653</v>
      </c>
      <c r="Y812" s="219">
        <v>6</v>
      </c>
      <c r="AA812" s="219">
        <v>3.5428000000000001E-2</v>
      </c>
      <c r="AD812" s="219">
        <v>3.5428000000000001E-2</v>
      </c>
    </row>
    <row r="813" spans="22:30" ht="15" customHeight="1">
      <c r="V813" s="219" t="s">
        <v>3840</v>
      </c>
      <c r="W813" s="219" t="s">
        <v>91</v>
      </c>
      <c r="X813" s="219">
        <v>93654</v>
      </c>
      <c r="Y813" s="219">
        <v>6</v>
      </c>
      <c r="AA813" s="219">
        <v>3.5428000000000001E-2</v>
      </c>
      <c r="AD813" s="219">
        <v>3.5428000000000001E-2</v>
      </c>
    </row>
    <row r="814" spans="22:30" ht="15" customHeight="1">
      <c r="V814" s="219" t="s">
        <v>3841</v>
      </c>
      <c r="W814" s="219" t="s">
        <v>91</v>
      </c>
      <c r="X814" s="219">
        <v>93656</v>
      </c>
      <c r="Y814" s="219">
        <v>2</v>
      </c>
      <c r="AA814" s="219">
        <v>6.3963999999999993E-2</v>
      </c>
      <c r="AD814" s="219">
        <v>6.3963999999999993E-2</v>
      </c>
    </row>
    <row r="815" spans="22:30" ht="15" customHeight="1">
      <c r="V815" s="219" t="s">
        <v>3842</v>
      </c>
      <c r="W815" s="219" t="s">
        <v>91</v>
      </c>
      <c r="X815" s="219">
        <v>93660</v>
      </c>
      <c r="Y815" s="219">
        <v>2</v>
      </c>
      <c r="AA815" s="219">
        <v>7.0857000000000003E-2</v>
      </c>
      <c r="AD815" s="219">
        <v>7.0857000000000003E-2</v>
      </c>
    </row>
    <row r="816" spans="22:30" ht="15" customHeight="1">
      <c r="V816" s="219" t="s">
        <v>3843</v>
      </c>
      <c r="W816" s="219" t="s">
        <v>91</v>
      </c>
      <c r="X816" s="219">
        <v>93661</v>
      </c>
      <c r="Y816" s="219">
        <v>3</v>
      </c>
      <c r="AA816" s="219">
        <v>7.0857000000000003E-2</v>
      </c>
      <c r="AD816" s="219">
        <v>7.0857000000000003E-2</v>
      </c>
    </row>
    <row r="817" spans="22:30" ht="15" customHeight="1">
      <c r="V817" s="219" t="s">
        <v>3844</v>
      </c>
      <c r="W817" s="219" t="s">
        <v>91</v>
      </c>
      <c r="X817" s="219">
        <v>93671</v>
      </c>
      <c r="Y817" s="219">
        <v>6</v>
      </c>
      <c r="AA817" s="219">
        <v>0.26037700000000003</v>
      </c>
      <c r="AD817" s="219">
        <v>0.26037700000000003</v>
      </c>
    </row>
    <row r="818" spans="22:30" ht="15" customHeight="1">
      <c r="V818" s="219" t="s">
        <v>3845</v>
      </c>
      <c r="W818" s="219" t="s">
        <v>91</v>
      </c>
      <c r="X818" s="219">
        <v>91926</v>
      </c>
      <c r="Y818" s="219">
        <v>733.3</v>
      </c>
      <c r="AA818" s="219">
        <v>2.9000000000000001E-2</v>
      </c>
      <c r="AD818" s="219">
        <v>2.9000000000000001E-2</v>
      </c>
    </row>
    <row r="819" spans="22:30" ht="15" customHeight="1">
      <c r="V819" s="219" t="s">
        <v>3846</v>
      </c>
      <c r="W819" s="219" t="s">
        <v>91</v>
      </c>
      <c r="X819" s="219">
        <v>91928</v>
      </c>
      <c r="Y819" s="219">
        <v>180.48000000000002</v>
      </c>
      <c r="AA819" s="219">
        <v>3.9E-2</v>
      </c>
      <c r="AD819" s="219">
        <v>3.9E-2</v>
      </c>
    </row>
    <row r="820" spans="22:30" ht="15" customHeight="1">
      <c r="V820" s="219" t="s">
        <v>3847</v>
      </c>
      <c r="W820" s="219" t="s">
        <v>91</v>
      </c>
      <c r="X820" s="219">
        <v>91930</v>
      </c>
      <c r="Y820" s="219">
        <v>63.179999999999993</v>
      </c>
      <c r="AA820" s="219">
        <v>5.0999999999999997E-2</v>
      </c>
      <c r="AD820" s="219">
        <v>5.0999999999999997E-2</v>
      </c>
    </row>
    <row r="821" spans="22:30" ht="15" customHeight="1">
      <c r="V821" s="219" t="s">
        <v>3848</v>
      </c>
      <c r="W821" s="219" t="s">
        <v>3532</v>
      </c>
      <c r="X821" s="219" t="s">
        <v>3488</v>
      </c>
      <c r="Y821" s="219">
        <v>225.78</v>
      </c>
    </row>
    <row r="822" spans="22:30" ht="15" customHeight="1">
      <c r="V822" s="219" t="s">
        <v>3849</v>
      </c>
      <c r="W822" s="219" t="s">
        <v>91</v>
      </c>
      <c r="X822" s="219">
        <v>95802</v>
      </c>
      <c r="Y822" s="219">
        <v>64</v>
      </c>
      <c r="AA822" s="219">
        <v>0.56977679999999997</v>
      </c>
      <c r="AD822" s="219">
        <v>0.28488839999999999</v>
      </c>
    </row>
    <row r="823" spans="22:30" ht="15" customHeight="1">
      <c r="V823" s="219" t="s">
        <v>3850</v>
      </c>
      <c r="W823" s="219" t="s">
        <v>66</v>
      </c>
      <c r="X823" s="219" t="s">
        <v>871</v>
      </c>
      <c r="Y823" s="219">
        <v>57</v>
      </c>
      <c r="AA823" s="219">
        <v>0.52879999999999994</v>
      </c>
      <c r="AD823" s="219">
        <v>0.52879999999999994</v>
      </c>
    </row>
    <row r="824" spans="22:30" ht="15" customHeight="1">
      <c r="V824" s="219" t="s">
        <v>3851</v>
      </c>
      <c r="W824" s="219" t="s">
        <v>66</v>
      </c>
      <c r="X824" s="219" t="s">
        <v>2085</v>
      </c>
      <c r="Y824" s="219">
        <v>44</v>
      </c>
      <c r="AA824" s="219">
        <v>0.37</v>
      </c>
      <c r="AD824" s="219">
        <v>0.37</v>
      </c>
    </row>
    <row r="825" spans="22:30" ht="15" customHeight="1">
      <c r="V825" s="219" t="s">
        <v>3852</v>
      </c>
      <c r="W825" s="219" t="s">
        <v>66</v>
      </c>
      <c r="X825" s="219" t="s">
        <v>2091</v>
      </c>
      <c r="Y825" s="219">
        <v>4</v>
      </c>
      <c r="AA825" s="219">
        <v>0.44500000000000001</v>
      </c>
      <c r="AD825" s="219">
        <v>0.44500000000000001</v>
      </c>
    </row>
    <row r="826" spans="22:30" ht="15" customHeight="1">
      <c r="V826" s="219" t="s">
        <v>3853</v>
      </c>
      <c r="W826" s="219" t="s">
        <v>66</v>
      </c>
      <c r="X826" s="219" t="s">
        <v>2093</v>
      </c>
      <c r="Y826" s="219">
        <v>1</v>
      </c>
      <c r="AA826" s="219">
        <v>0.63900000000000001</v>
      </c>
      <c r="AD826" s="219">
        <v>0.63900000000000001</v>
      </c>
    </row>
    <row r="827" spans="22:30" ht="15" customHeight="1">
      <c r="V827" s="219" t="s">
        <v>3854</v>
      </c>
      <c r="W827" s="219" t="s">
        <v>66</v>
      </c>
      <c r="X827" s="219" t="s">
        <v>2095</v>
      </c>
      <c r="Y827" s="219">
        <v>8</v>
      </c>
      <c r="AA827" s="219">
        <v>0.36</v>
      </c>
      <c r="AD827" s="219">
        <v>0.36</v>
      </c>
    </row>
    <row r="828" spans="22:30" ht="15" customHeight="1">
      <c r="V828" s="219" t="s">
        <v>3855</v>
      </c>
      <c r="W828" s="219" t="s">
        <v>3532</v>
      </c>
      <c r="X828" s="219" t="s">
        <v>3498</v>
      </c>
      <c r="Y828" s="219">
        <v>28</v>
      </c>
    </row>
    <row r="829" spans="22:30" ht="15" customHeight="1">
      <c r="V829" s="219" t="s">
        <v>3856</v>
      </c>
      <c r="W829" s="219" t="s">
        <v>91</v>
      </c>
      <c r="X829" s="219">
        <v>103782</v>
      </c>
      <c r="Y829" s="219">
        <v>3</v>
      </c>
      <c r="AA829" s="219">
        <v>0.48299989999999998</v>
      </c>
      <c r="AD829" s="219">
        <v>0.1509375</v>
      </c>
    </row>
    <row r="830" spans="22:30" ht="15" customHeight="1">
      <c r="V830" s="219" t="s">
        <v>3857</v>
      </c>
      <c r="W830" s="219" t="s">
        <v>66</v>
      </c>
      <c r="X830" s="219" t="s">
        <v>822</v>
      </c>
      <c r="Y830" s="219">
        <v>266</v>
      </c>
      <c r="Z830" s="219">
        <v>2.6151799999999999E-2</v>
      </c>
      <c r="AA830" s="219">
        <v>7.6E-3</v>
      </c>
      <c r="AB830" s="219">
        <v>3.9300000000000003E-3</v>
      </c>
      <c r="AC830" s="219">
        <v>2.166E-3</v>
      </c>
    </row>
    <row r="831" spans="22:30" ht="15" customHeight="1">
      <c r="V831" s="219" t="s">
        <v>3858</v>
      </c>
      <c r="W831" s="219" t="s">
        <v>66</v>
      </c>
      <c r="X831" s="219" t="s">
        <v>824</v>
      </c>
      <c r="Y831" s="219">
        <v>13</v>
      </c>
      <c r="Z831" s="219">
        <v>0.25682674999999999</v>
      </c>
      <c r="AA831" s="219">
        <v>6.08E-2</v>
      </c>
      <c r="AB831" s="219">
        <v>3.1112500000000001E-2</v>
      </c>
      <c r="AC831" s="219">
        <v>1.71475E-2</v>
      </c>
    </row>
    <row r="832" spans="22:30" ht="15" customHeight="1">
      <c r="V832" s="219" t="s">
        <v>3859</v>
      </c>
      <c r="W832" s="219" t="s">
        <v>66</v>
      </c>
      <c r="X832" s="219" t="s">
        <v>826</v>
      </c>
      <c r="Y832" s="219">
        <v>1197.3499999999999</v>
      </c>
      <c r="Z832" s="219">
        <v>0.39787300000000003</v>
      </c>
      <c r="AA832" s="219">
        <v>0.17366999999999999</v>
      </c>
      <c r="AB832" s="219">
        <v>0.16375000000000001</v>
      </c>
      <c r="AC832" s="219">
        <v>9.0249999999999997E-2</v>
      </c>
    </row>
    <row r="833" spans="22:30" ht="15" customHeight="1">
      <c r="V833" s="219" t="s">
        <v>3860</v>
      </c>
      <c r="W833" s="219" t="s">
        <v>66</v>
      </c>
      <c r="X833" s="219" t="s">
        <v>2109</v>
      </c>
      <c r="Y833" s="219">
        <v>3</v>
      </c>
      <c r="AA833" s="219">
        <v>1.5233000000000001</v>
      </c>
      <c r="AD833" s="219">
        <v>1.5233000000000001</v>
      </c>
    </row>
    <row r="834" spans="22:30" ht="15" customHeight="1">
      <c r="V834" s="219" t="s">
        <v>3861</v>
      </c>
      <c r="W834" s="219" t="s">
        <v>66</v>
      </c>
      <c r="X834" s="219" t="s">
        <v>828</v>
      </c>
      <c r="Y834" s="219">
        <v>4</v>
      </c>
      <c r="AA834" s="219">
        <v>1.5233000000000001</v>
      </c>
      <c r="AD834" s="219">
        <v>1.5233000000000001</v>
      </c>
    </row>
    <row r="835" spans="22:30" ht="15" customHeight="1">
      <c r="V835" s="219" t="s">
        <v>3862</v>
      </c>
      <c r="W835" s="219" t="s">
        <v>66</v>
      </c>
      <c r="X835" s="219" t="s">
        <v>830</v>
      </c>
      <c r="Y835" s="219">
        <v>1</v>
      </c>
      <c r="AA835" s="219">
        <v>1.5233000000000001</v>
      </c>
      <c r="AD835" s="219">
        <v>1.5233000000000001</v>
      </c>
    </row>
    <row r="836" spans="22:30" ht="15" customHeight="1">
      <c r="V836" s="219" t="s">
        <v>3863</v>
      </c>
      <c r="W836" s="219" t="s">
        <v>66</v>
      </c>
      <c r="X836" s="219" t="s">
        <v>836</v>
      </c>
      <c r="Y836" s="219">
        <v>7</v>
      </c>
      <c r="AA836" s="219">
        <v>0.353163</v>
      </c>
      <c r="AD836" s="219">
        <v>0.353163</v>
      </c>
    </row>
    <row r="837" spans="22:30" ht="15" customHeight="1">
      <c r="V837" s="219" t="s">
        <v>3864</v>
      </c>
      <c r="W837" s="219" t="s">
        <v>66</v>
      </c>
      <c r="X837" s="219" t="s">
        <v>838</v>
      </c>
      <c r="Y837" s="219">
        <v>6</v>
      </c>
      <c r="AA837" s="219">
        <v>0.353163</v>
      </c>
      <c r="AD837" s="219">
        <v>0.353163</v>
      </c>
    </row>
    <row r="838" spans="22:30" ht="15" customHeight="1">
      <c r="V838" s="219" t="s">
        <v>3865</v>
      </c>
      <c r="W838" s="219" t="s">
        <v>66</v>
      </c>
      <c r="X838" s="219" t="s">
        <v>840</v>
      </c>
      <c r="Y838" s="219">
        <v>3</v>
      </c>
      <c r="AA838" s="219">
        <v>0.353163</v>
      </c>
      <c r="AD838" s="219">
        <v>0.353163</v>
      </c>
    </row>
    <row r="839" spans="22:30" ht="15" customHeight="1">
      <c r="V839" s="219" t="s">
        <v>3866</v>
      </c>
      <c r="W839" s="219" t="s">
        <v>66</v>
      </c>
      <c r="X839" s="219" t="s">
        <v>848</v>
      </c>
      <c r="Y839" s="219">
        <v>3</v>
      </c>
      <c r="AA839" s="219">
        <v>0.200934</v>
      </c>
      <c r="AD839" s="219">
        <v>0.200934</v>
      </c>
    </row>
    <row r="840" spans="22:30" ht="15" customHeight="1">
      <c r="V840" s="219" t="s">
        <v>3867</v>
      </c>
      <c r="W840" s="219" t="s">
        <v>91</v>
      </c>
      <c r="X840" s="219">
        <v>93653</v>
      </c>
      <c r="Y840" s="219">
        <v>34</v>
      </c>
      <c r="AA840" s="219">
        <v>3.5428000000000001E-2</v>
      </c>
      <c r="AD840" s="219">
        <v>3.5428000000000001E-2</v>
      </c>
    </row>
    <row r="841" spans="22:30" ht="15" customHeight="1">
      <c r="V841" s="219" t="s">
        <v>3868</v>
      </c>
      <c r="W841" s="219" t="s">
        <v>91</v>
      </c>
      <c r="X841" s="219">
        <v>93654</v>
      </c>
      <c r="Y841" s="219">
        <v>14</v>
      </c>
      <c r="AA841" s="219">
        <v>3.5428000000000001E-2</v>
      </c>
      <c r="AD841" s="219">
        <v>3.5428000000000001E-2</v>
      </c>
    </row>
    <row r="842" spans="22:30" ht="15" customHeight="1">
      <c r="V842" s="219" t="s">
        <v>3869</v>
      </c>
      <c r="W842" s="219" t="s">
        <v>91</v>
      </c>
      <c r="X842" s="219">
        <v>93655</v>
      </c>
      <c r="Y842" s="219">
        <v>3</v>
      </c>
      <c r="AA842" s="219">
        <v>4.6843000000000003E-2</v>
      </c>
      <c r="AD842" s="219">
        <v>4.6843000000000003E-2</v>
      </c>
    </row>
    <row r="843" spans="22:30" ht="15" customHeight="1">
      <c r="V843" s="219" t="s">
        <v>3870</v>
      </c>
      <c r="W843" s="219" t="s">
        <v>91</v>
      </c>
      <c r="X843" s="219">
        <v>93660</v>
      </c>
      <c r="Y843" s="219">
        <v>1</v>
      </c>
      <c r="AA843" s="219">
        <v>7.0857000000000003E-2</v>
      </c>
      <c r="AD843" s="219">
        <v>7.0857000000000003E-2</v>
      </c>
    </row>
    <row r="844" spans="22:30" ht="15" customHeight="1">
      <c r="V844" s="219" t="s">
        <v>3871</v>
      </c>
      <c r="W844" s="219" t="s">
        <v>91</v>
      </c>
      <c r="X844" s="219">
        <v>93669</v>
      </c>
      <c r="Y844" s="219">
        <v>6</v>
      </c>
      <c r="AA844" s="219">
        <v>0.14052799999999999</v>
      </c>
      <c r="AD844" s="219">
        <v>0.14052799999999999</v>
      </c>
    </row>
    <row r="845" spans="22:30" ht="15" customHeight="1">
      <c r="V845" s="219" t="s">
        <v>3872</v>
      </c>
      <c r="W845" s="219" t="s">
        <v>91</v>
      </c>
      <c r="X845" s="219">
        <v>93670</v>
      </c>
      <c r="Y845" s="219">
        <v>6</v>
      </c>
      <c r="AA845" s="219">
        <v>0.19189200000000001</v>
      </c>
      <c r="AD845" s="219">
        <v>0.19189200000000001</v>
      </c>
    </row>
    <row r="846" spans="22:30" ht="15" customHeight="1">
      <c r="V846" s="219" t="s">
        <v>3873</v>
      </c>
      <c r="W846" s="219" t="s">
        <v>91</v>
      </c>
      <c r="X846" s="219">
        <v>93673</v>
      </c>
      <c r="Y846" s="219">
        <v>2</v>
      </c>
      <c r="AA846" s="219">
        <v>0.52974500000000002</v>
      </c>
      <c r="AD846" s="219">
        <v>0.52974500000000002</v>
      </c>
    </row>
    <row r="847" spans="22:30" ht="15" customHeight="1">
      <c r="V847" s="219" t="s">
        <v>3874</v>
      </c>
      <c r="W847" s="219" t="s">
        <v>91</v>
      </c>
      <c r="X847" s="219">
        <v>91926</v>
      </c>
      <c r="Y847" s="219">
        <v>4571.99</v>
      </c>
      <c r="AA847" s="219">
        <v>2.9000000000000001E-2</v>
      </c>
      <c r="AD847" s="219">
        <v>2.9000000000000001E-2</v>
      </c>
    </row>
    <row r="848" spans="22:30" ht="15" customHeight="1">
      <c r="V848" s="219" t="s">
        <v>3875</v>
      </c>
      <c r="W848" s="219" t="s">
        <v>91</v>
      </c>
      <c r="X848" s="219">
        <v>91928</v>
      </c>
      <c r="Y848" s="219">
        <v>797.94999999999993</v>
      </c>
      <c r="AA848" s="219">
        <v>3.9E-2</v>
      </c>
      <c r="AD848" s="219">
        <v>3.9E-2</v>
      </c>
    </row>
    <row r="849" spans="22:32" ht="15" customHeight="1">
      <c r="V849" s="219" t="s">
        <v>3876</v>
      </c>
      <c r="W849" s="219" t="s">
        <v>91</v>
      </c>
      <c r="X849" s="219">
        <v>91930</v>
      </c>
      <c r="Y849" s="219">
        <v>225.52</v>
      </c>
      <c r="AA849" s="219">
        <v>5.0999999999999997E-2</v>
      </c>
      <c r="AD849" s="219">
        <v>5.0999999999999997E-2</v>
      </c>
    </row>
    <row r="850" spans="22:32" ht="15" customHeight="1">
      <c r="V850" s="219" t="s">
        <v>3877</v>
      </c>
      <c r="W850" s="219" t="s">
        <v>66</v>
      </c>
      <c r="X850" s="219" t="s">
        <v>111</v>
      </c>
      <c r="Y850" s="219">
        <v>50.02</v>
      </c>
      <c r="Z850" s="219">
        <v>0.84210541999999999</v>
      </c>
      <c r="AB850" s="219">
        <v>0.32289687499999997</v>
      </c>
    </row>
    <row r="851" spans="22:32" ht="15" customHeight="1">
      <c r="V851" s="219" t="s">
        <v>3878</v>
      </c>
      <c r="W851" s="219" t="s">
        <v>91</v>
      </c>
      <c r="X851" s="219">
        <v>97667</v>
      </c>
      <c r="Y851" s="219">
        <v>50.02</v>
      </c>
      <c r="AA851" s="219">
        <v>6.7199999999999996E-2</v>
      </c>
      <c r="AD851" s="219">
        <v>6.7199999999999996E-2</v>
      </c>
    </row>
    <row r="852" spans="22:32" ht="15" customHeight="1">
      <c r="V852" s="219" t="s">
        <v>3879</v>
      </c>
      <c r="W852" s="219" t="s">
        <v>3532</v>
      </c>
      <c r="X852" s="219" t="s">
        <v>3488</v>
      </c>
      <c r="Y852" s="219">
        <v>1136.51</v>
      </c>
    </row>
    <row r="853" spans="22:32" ht="15" customHeight="1">
      <c r="V853" s="219" t="s">
        <v>3880</v>
      </c>
      <c r="W853" s="219" t="s">
        <v>91</v>
      </c>
      <c r="X853" s="219">
        <v>95802</v>
      </c>
      <c r="Y853" s="219">
        <v>252</v>
      </c>
      <c r="AA853" s="219">
        <v>0.56977679999999997</v>
      </c>
      <c r="AD853" s="219">
        <v>0.28488839999999999</v>
      </c>
    </row>
    <row r="854" spans="22:32" ht="15" customHeight="1">
      <c r="V854" s="219" t="s">
        <v>3881</v>
      </c>
      <c r="W854" s="219" t="s">
        <v>66</v>
      </c>
      <c r="X854" s="219" t="s">
        <v>871</v>
      </c>
      <c r="Y854" s="219">
        <v>266</v>
      </c>
      <c r="AA854" s="219">
        <v>0.52879999999999994</v>
      </c>
      <c r="AD854" s="219">
        <v>0.52879999999999994</v>
      </c>
    </row>
    <row r="855" spans="22:32" ht="15" customHeight="1">
      <c r="V855" s="219" t="s">
        <v>3882</v>
      </c>
      <c r="W855" s="219" t="s">
        <v>66</v>
      </c>
      <c r="X855" s="219" t="s">
        <v>2085</v>
      </c>
      <c r="Y855" s="219">
        <v>133</v>
      </c>
      <c r="AA855" s="219">
        <v>0.37</v>
      </c>
      <c r="AD855" s="219">
        <v>0.37</v>
      </c>
    </row>
    <row r="856" spans="22:32" ht="15" customHeight="1">
      <c r="V856" s="219" t="s">
        <v>3883</v>
      </c>
      <c r="W856" s="219" t="s">
        <v>66</v>
      </c>
      <c r="X856" s="219" t="s">
        <v>2091</v>
      </c>
      <c r="Y856" s="219">
        <v>54</v>
      </c>
      <c r="AA856" s="219">
        <v>0.44500000000000001</v>
      </c>
      <c r="AD856" s="219">
        <v>0.44500000000000001</v>
      </c>
    </row>
    <row r="857" spans="22:32" ht="15" customHeight="1">
      <c r="V857" s="219" t="s">
        <v>3884</v>
      </c>
      <c r="W857" s="219" t="s">
        <v>66</v>
      </c>
      <c r="X857" s="219" t="s">
        <v>2093</v>
      </c>
      <c r="Y857" s="219">
        <v>20</v>
      </c>
      <c r="AA857" s="219">
        <v>0.63900000000000001</v>
      </c>
      <c r="AD857" s="219">
        <v>0.63900000000000001</v>
      </c>
    </row>
    <row r="858" spans="22:32" ht="15" customHeight="1">
      <c r="V858" s="219" t="s">
        <v>3885</v>
      </c>
      <c r="W858" s="219" t="s">
        <v>66</v>
      </c>
      <c r="X858" s="219" t="s">
        <v>881</v>
      </c>
      <c r="Y858" s="219">
        <v>2</v>
      </c>
      <c r="AA858" s="219">
        <v>0.69569999999999999</v>
      </c>
      <c r="AD858" s="219">
        <v>0.69569999999999999</v>
      </c>
    </row>
    <row r="859" spans="22:32" ht="15" customHeight="1">
      <c r="V859" s="219" t="s">
        <v>3886</v>
      </c>
      <c r="W859" s="219" t="s">
        <v>66</v>
      </c>
      <c r="X859" s="219" t="s">
        <v>2095</v>
      </c>
      <c r="Y859" s="219">
        <v>33</v>
      </c>
      <c r="AA859" s="219">
        <v>0.36</v>
      </c>
      <c r="AD859" s="219">
        <v>0.36</v>
      </c>
    </row>
    <row r="860" spans="22:32" ht="15" customHeight="1">
      <c r="V860" s="219" t="s">
        <v>3887</v>
      </c>
      <c r="W860" s="219" t="s">
        <v>66</v>
      </c>
      <c r="X860" s="219" t="s">
        <v>2097</v>
      </c>
      <c r="Y860" s="219">
        <v>8</v>
      </c>
      <c r="AA860" s="219">
        <v>0.53</v>
      </c>
      <c r="AD860" s="219">
        <v>0.53</v>
      </c>
    </row>
    <row r="861" spans="22:32" ht="15" customHeight="1">
      <c r="V861" s="219" t="s">
        <v>3888</v>
      </c>
      <c r="W861" s="219" t="s">
        <v>66</v>
      </c>
      <c r="X861" s="219" t="s">
        <v>2135</v>
      </c>
      <c r="Y861" s="219">
        <v>16</v>
      </c>
      <c r="AA861" s="219">
        <v>0.44500000000000001</v>
      </c>
      <c r="AD861" s="219">
        <v>0.44500000000000001</v>
      </c>
    </row>
    <row r="862" spans="22:32" ht="15" customHeight="1">
      <c r="V862" s="219" t="s">
        <v>3889</v>
      </c>
      <c r="W862" s="219" t="s">
        <v>91</v>
      </c>
      <c r="X862" s="219">
        <v>103782</v>
      </c>
      <c r="Y862" s="219">
        <v>39</v>
      </c>
      <c r="AA862" s="219">
        <v>0.48299989999999998</v>
      </c>
      <c r="AD862" s="219">
        <v>0.1509375</v>
      </c>
    </row>
    <row r="863" spans="22:32" ht="15" customHeight="1">
      <c r="V863" s="219" t="s">
        <v>3890</v>
      </c>
      <c r="W863" s="219" t="s">
        <v>66</v>
      </c>
      <c r="X863" s="219" t="s">
        <v>884</v>
      </c>
      <c r="Y863" s="219">
        <v>23</v>
      </c>
      <c r="AC863" s="219">
        <v>0.82303130000000002</v>
      </c>
      <c r="AE863" s="219">
        <v>0.35</v>
      </c>
      <c r="AF863" s="219">
        <v>0.35</v>
      </c>
    </row>
    <row r="864" spans="22:32" ht="15" customHeight="1">
      <c r="V864" s="219" t="s">
        <v>3891</v>
      </c>
      <c r="W864" s="219" t="s">
        <v>3532</v>
      </c>
      <c r="X864" s="219" t="s">
        <v>3496</v>
      </c>
      <c r="Y864" s="219">
        <v>60</v>
      </c>
    </row>
    <row r="865" spans="22:30" ht="15" customHeight="1">
      <c r="V865" s="219" t="s">
        <v>3892</v>
      </c>
      <c r="W865" s="219" t="s">
        <v>3532</v>
      </c>
      <c r="X865" s="219" t="s">
        <v>3498</v>
      </c>
      <c r="Y865" s="219">
        <v>66</v>
      </c>
    </row>
    <row r="866" spans="22:30" ht="15" customHeight="1">
      <c r="V866" s="219" t="s">
        <v>3893</v>
      </c>
      <c r="W866" s="219" t="s">
        <v>66</v>
      </c>
      <c r="X866" s="219" t="s">
        <v>1091</v>
      </c>
      <c r="Y866" s="219">
        <v>1</v>
      </c>
      <c r="AA866" s="219">
        <v>0.53879999999999995</v>
      </c>
      <c r="AD866" s="219">
        <v>0.16839999999999999</v>
      </c>
    </row>
    <row r="867" spans="22:30" ht="15" customHeight="1">
      <c r="V867" s="219" t="s">
        <v>3894</v>
      </c>
      <c r="W867" s="219" t="s">
        <v>66</v>
      </c>
      <c r="X867" s="219" t="s">
        <v>888</v>
      </c>
      <c r="Y867" s="219">
        <v>1</v>
      </c>
      <c r="AA867" s="219">
        <v>0.60879099999999997</v>
      </c>
      <c r="AD867" s="219">
        <v>0.19024720000000001</v>
      </c>
    </row>
    <row r="868" spans="22:30" ht="15" customHeight="1">
      <c r="V868" s="219" t="s">
        <v>3895</v>
      </c>
      <c r="W868" s="219" t="s">
        <v>3532</v>
      </c>
      <c r="X868" s="219" t="s">
        <v>3488</v>
      </c>
      <c r="Y868" s="219">
        <v>320.55</v>
      </c>
    </row>
    <row r="869" spans="22:30" ht="15" customHeight="1">
      <c r="V869" s="219" t="s">
        <v>3896</v>
      </c>
      <c r="W869" s="219" t="s">
        <v>91</v>
      </c>
      <c r="X869" s="219">
        <v>97667</v>
      </c>
      <c r="Y869" s="219">
        <v>94.86</v>
      </c>
      <c r="AA869" s="219">
        <v>6.7199999999999996E-2</v>
      </c>
      <c r="AD869" s="219">
        <v>6.7199999999999996E-2</v>
      </c>
    </row>
    <row r="870" spans="22:30" ht="15" customHeight="1">
      <c r="V870" s="219" t="s">
        <v>3897</v>
      </c>
      <c r="W870" s="219" t="s">
        <v>66</v>
      </c>
      <c r="X870" s="219" t="s">
        <v>111</v>
      </c>
      <c r="Y870" s="219">
        <v>94.86</v>
      </c>
      <c r="Z870" s="219">
        <v>0.84210541999999999</v>
      </c>
      <c r="AB870" s="219">
        <v>0.32289687499999997</v>
      </c>
    </row>
    <row r="871" spans="22:30" ht="15" customHeight="1">
      <c r="V871" s="219" t="s">
        <v>3898</v>
      </c>
      <c r="W871" s="219" t="s">
        <v>66</v>
      </c>
      <c r="X871" s="219" t="s">
        <v>828</v>
      </c>
      <c r="Y871" s="219">
        <v>1</v>
      </c>
      <c r="AA871" s="219">
        <v>1.5233000000000001</v>
      </c>
      <c r="AD871" s="219">
        <v>1.5233000000000001</v>
      </c>
    </row>
    <row r="872" spans="22:30" ht="15" customHeight="1">
      <c r="V872" s="219" t="s">
        <v>3899</v>
      </c>
      <c r="W872" s="219" t="s">
        <v>66</v>
      </c>
      <c r="X872" s="219" t="s">
        <v>927</v>
      </c>
      <c r="Y872" s="219">
        <v>10</v>
      </c>
      <c r="Z872" s="219">
        <v>7.5878321999999998E-2</v>
      </c>
      <c r="AA872" s="219">
        <v>0.24605740000000001</v>
      </c>
      <c r="AB872" s="219">
        <v>5.8019019999999998E-2</v>
      </c>
      <c r="AD872" s="219">
        <v>0.18454300000000001</v>
      </c>
    </row>
    <row r="873" spans="22:30" ht="15" customHeight="1">
      <c r="V873" s="219" t="s">
        <v>3900</v>
      </c>
      <c r="W873" s="219" t="s">
        <v>91</v>
      </c>
      <c r="X873" s="219">
        <v>95802</v>
      </c>
      <c r="Y873" s="219">
        <v>79</v>
      </c>
      <c r="AA873" s="219">
        <v>0.56977679999999997</v>
      </c>
      <c r="AD873" s="219">
        <v>0.28488839999999999</v>
      </c>
    </row>
    <row r="874" spans="22:30" ht="15" customHeight="1">
      <c r="V874" s="219" t="s">
        <v>3901</v>
      </c>
      <c r="W874" s="219" t="s">
        <v>66</v>
      </c>
      <c r="X874" s="219" t="s">
        <v>2097</v>
      </c>
      <c r="Y874" s="219">
        <v>2</v>
      </c>
      <c r="AA874" s="219">
        <v>0.53</v>
      </c>
      <c r="AD874" s="219">
        <v>0.53</v>
      </c>
    </row>
    <row r="875" spans="22:30" ht="15" customHeight="1">
      <c r="V875" s="219" t="s">
        <v>3902</v>
      </c>
      <c r="W875" s="219" t="s">
        <v>66</v>
      </c>
      <c r="X875" s="219" t="s">
        <v>2098</v>
      </c>
      <c r="Y875" s="219">
        <v>2</v>
      </c>
      <c r="AA875" s="219">
        <v>0.7</v>
      </c>
      <c r="AD875" s="219">
        <v>0.7</v>
      </c>
    </row>
    <row r="876" spans="22:30" ht="15" customHeight="1">
      <c r="V876" s="219" t="s">
        <v>3903</v>
      </c>
      <c r="W876" s="219" t="s">
        <v>66</v>
      </c>
      <c r="X876" s="219" t="s">
        <v>1091</v>
      </c>
      <c r="Y876" s="219">
        <v>57</v>
      </c>
      <c r="AA876" s="219">
        <v>0.53879999999999995</v>
      </c>
      <c r="AD876" s="219">
        <v>0.16839999999999999</v>
      </c>
    </row>
    <row r="877" spans="22:30" ht="15" customHeight="1">
      <c r="V877" s="219" t="s">
        <v>3904</v>
      </c>
      <c r="W877" s="219" t="s">
        <v>91</v>
      </c>
      <c r="X877" s="219">
        <v>101632</v>
      </c>
      <c r="Y877" s="219">
        <v>1</v>
      </c>
      <c r="AA877" s="219">
        <v>1.46E-2</v>
      </c>
      <c r="AD877" s="219">
        <v>1.46E-2</v>
      </c>
    </row>
    <row r="878" spans="22:30" ht="15" customHeight="1">
      <c r="V878" s="219" t="s">
        <v>3905</v>
      </c>
      <c r="W878" s="219" t="s">
        <v>91</v>
      </c>
      <c r="X878" s="219">
        <v>93670</v>
      </c>
      <c r="Y878" s="219">
        <v>1</v>
      </c>
      <c r="AA878" s="219">
        <v>0.19189200000000001</v>
      </c>
      <c r="AD878" s="219">
        <v>0.19189200000000001</v>
      </c>
    </row>
    <row r="879" spans="22:30" ht="15" customHeight="1">
      <c r="V879" s="219" t="s">
        <v>3906</v>
      </c>
      <c r="W879" s="219" t="s">
        <v>91</v>
      </c>
      <c r="X879" s="219">
        <v>93655</v>
      </c>
      <c r="Y879" s="219">
        <v>1</v>
      </c>
      <c r="AA879" s="219">
        <v>4.6843000000000003E-2</v>
      </c>
      <c r="AD879" s="219">
        <v>4.6843000000000003E-2</v>
      </c>
    </row>
    <row r="880" spans="22:30" ht="15" customHeight="1">
      <c r="V880" s="219" t="s">
        <v>3907</v>
      </c>
      <c r="W880" s="219" t="s">
        <v>91</v>
      </c>
      <c r="X880" s="219">
        <v>93654</v>
      </c>
      <c r="Y880" s="219">
        <v>3</v>
      </c>
      <c r="AA880" s="219">
        <v>3.5428000000000001E-2</v>
      </c>
      <c r="AD880" s="219">
        <v>3.5428000000000001E-2</v>
      </c>
    </row>
    <row r="881" spans="22:30" ht="15" customHeight="1">
      <c r="V881" s="219" t="s">
        <v>3908</v>
      </c>
      <c r="W881" s="219" t="s">
        <v>91</v>
      </c>
      <c r="X881" s="219">
        <v>91928</v>
      </c>
      <c r="Y881" s="219">
        <v>950.48</v>
      </c>
      <c r="AA881" s="219">
        <v>3.9E-2</v>
      </c>
      <c r="AD881" s="219">
        <v>3.9E-2</v>
      </c>
    </row>
    <row r="882" spans="22:30" ht="15" customHeight="1">
      <c r="V882" s="219" t="s">
        <v>3909</v>
      </c>
      <c r="W882" s="219" t="s">
        <v>91</v>
      </c>
      <c r="X882" s="219">
        <v>91930</v>
      </c>
      <c r="Y882" s="219">
        <v>739.42000000000007</v>
      </c>
      <c r="AA882" s="219">
        <v>5.0999999999999997E-2</v>
      </c>
      <c r="AD882" s="219">
        <v>5.0999999999999997E-2</v>
      </c>
    </row>
    <row r="883" spans="22:30" ht="15" customHeight="1">
      <c r="V883" s="219" t="s">
        <v>3533</v>
      </c>
      <c r="W883" s="219" t="s">
        <v>66</v>
      </c>
      <c r="X883" s="219" t="s">
        <v>822</v>
      </c>
      <c r="Y883" s="219">
        <v>25</v>
      </c>
      <c r="Z883" s="219">
        <v>2.6151799999999999E-2</v>
      </c>
      <c r="AA883" s="219">
        <v>7.6E-3</v>
      </c>
      <c r="AB883" s="219">
        <v>3.9300000000000003E-3</v>
      </c>
      <c r="AC883" s="219">
        <v>2.166E-3</v>
      </c>
    </row>
    <row r="884" spans="22:30" ht="15" customHeight="1">
      <c r="V884" s="219" t="s">
        <v>3534</v>
      </c>
      <c r="W884" s="219" t="s">
        <v>66</v>
      </c>
      <c r="X884" s="219" t="s">
        <v>824</v>
      </c>
      <c r="Y884" s="219">
        <v>2</v>
      </c>
      <c r="Z884" s="219">
        <v>0.25682674999999999</v>
      </c>
      <c r="AA884" s="219">
        <v>6.08E-2</v>
      </c>
      <c r="AB884" s="219">
        <v>3.1112500000000001E-2</v>
      </c>
      <c r="AC884" s="219">
        <v>1.71475E-2</v>
      </c>
    </row>
    <row r="885" spans="22:30" ht="15" customHeight="1">
      <c r="V885" s="219" t="s">
        <v>3535</v>
      </c>
      <c r="W885" s="219" t="s">
        <v>66</v>
      </c>
      <c r="X885" s="219" t="s">
        <v>826</v>
      </c>
      <c r="Y885" s="219">
        <v>182.12</v>
      </c>
      <c r="Z885" s="219">
        <v>0.39787300000000003</v>
      </c>
      <c r="AA885" s="219">
        <v>0.17366999999999999</v>
      </c>
      <c r="AB885" s="219">
        <v>0.16375000000000001</v>
      </c>
      <c r="AC885" s="219">
        <v>9.0249999999999997E-2</v>
      </c>
    </row>
    <row r="886" spans="22:30" ht="15" customHeight="1">
      <c r="V886" s="219" t="s">
        <v>3536</v>
      </c>
      <c r="W886" s="219" t="s">
        <v>66</v>
      </c>
      <c r="X886" s="219" t="s">
        <v>899</v>
      </c>
      <c r="Y886" s="219">
        <v>2</v>
      </c>
      <c r="AA886" s="219">
        <v>1.5233000000000001</v>
      </c>
      <c r="AD886" s="219">
        <v>1.5233000000000001</v>
      </c>
    </row>
    <row r="887" spans="22:30" ht="15" customHeight="1">
      <c r="V887" s="219" t="s">
        <v>3537</v>
      </c>
      <c r="W887" s="219" t="s">
        <v>66</v>
      </c>
      <c r="X887" s="219" t="s">
        <v>842</v>
      </c>
      <c r="Y887" s="219">
        <v>2</v>
      </c>
      <c r="AA887" s="219">
        <v>0.353163</v>
      </c>
      <c r="AD887" s="219">
        <v>0.353163</v>
      </c>
    </row>
    <row r="888" spans="22:30" ht="15" customHeight="1">
      <c r="V888" s="219" t="s">
        <v>3538</v>
      </c>
      <c r="W888" s="219" t="s">
        <v>91</v>
      </c>
      <c r="X888" s="219">
        <v>93653</v>
      </c>
      <c r="Y888" s="219">
        <v>3</v>
      </c>
      <c r="AA888" s="219">
        <v>3.5428000000000001E-2</v>
      </c>
      <c r="AD888" s="219">
        <v>3.5428000000000001E-2</v>
      </c>
    </row>
    <row r="889" spans="22:30" ht="15" customHeight="1">
      <c r="V889" s="219" t="s">
        <v>3539</v>
      </c>
      <c r="W889" s="219" t="s">
        <v>91</v>
      </c>
      <c r="X889" s="219">
        <v>93654</v>
      </c>
      <c r="Y889" s="219">
        <v>2</v>
      </c>
      <c r="AA889" s="219">
        <v>3.5428000000000001E-2</v>
      </c>
      <c r="AD889" s="219">
        <v>3.5428000000000001E-2</v>
      </c>
    </row>
    <row r="890" spans="22:30" ht="15" customHeight="1">
      <c r="V890" s="219" t="s">
        <v>3541</v>
      </c>
      <c r="W890" s="219" t="s">
        <v>91</v>
      </c>
      <c r="X890" s="219">
        <v>93656</v>
      </c>
      <c r="Y890" s="219">
        <v>2</v>
      </c>
      <c r="AA890" s="219">
        <v>6.3963999999999993E-2</v>
      </c>
      <c r="AD890" s="219">
        <v>6.3963999999999993E-2</v>
      </c>
    </row>
    <row r="891" spans="22:30" ht="15" customHeight="1">
      <c r="V891" s="219" t="s">
        <v>3543</v>
      </c>
      <c r="W891" s="219" t="s">
        <v>91</v>
      </c>
      <c r="X891" s="219">
        <v>93660</v>
      </c>
      <c r="Y891" s="219">
        <v>2</v>
      </c>
      <c r="AA891" s="219">
        <v>7.0857000000000003E-2</v>
      </c>
      <c r="AD891" s="219">
        <v>7.0857000000000003E-2</v>
      </c>
    </row>
    <row r="892" spans="22:30" ht="15" customHeight="1">
      <c r="V892" s="219" t="s">
        <v>3545</v>
      </c>
      <c r="W892" s="219" t="s">
        <v>91</v>
      </c>
      <c r="X892" s="219">
        <v>93661</v>
      </c>
      <c r="Y892" s="219">
        <v>2</v>
      </c>
      <c r="AA892" s="219">
        <v>7.0857000000000003E-2</v>
      </c>
      <c r="AD892" s="219">
        <v>7.0857000000000003E-2</v>
      </c>
    </row>
    <row r="893" spans="22:30" ht="15" customHeight="1">
      <c r="V893" s="219" t="s">
        <v>3547</v>
      </c>
      <c r="W893" s="219" t="s">
        <v>91</v>
      </c>
      <c r="X893" s="219">
        <v>93660</v>
      </c>
      <c r="Y893" s="219">
        <v>2</v>
      </c>
      <c r="AA893" s="219">
        <v>7.0857000000000003E-2</v>
      </c>
      <c r="AD893" s="219">
        <v>7.0857000000000003E-2</v>
      </c>
    </row>
    <row r="894" spans="22:30" ht="15" customHeight="1">
      <c r="V894" s="219" t="s">
        <v>3549</v>
      </c>
      <c r="W894" s="219" t="s">
        <v>91</v>
      </c>
      <c r="X894" s="219">
        <v>93669</v>
      </c>
      <c r="Y894" s="219">
        <v>1</v>
      </c>
      <c r="AA894" s="219">
        <v>0.14052799999999999</v>
      </c>
      <c r="AD894" s="219">
        <v>0.14052799999999999</v>
      </c>
    </row>
    <row r="895" spans="22:30" ht="15" customHeight="1">
      <c r="V895" s="219" t="s">
        <v>3551</v>
      </c>
      <c r="W895" s="219" t="s">
        <v>91</v>
      </c>
      <c r="X895" s="219">
        <v>93670</v>
      </c>
      <c r="Y895" s="219">
        <v>1</v>
      </c>
      <c r="AA895" s="219">
        <v>0.19189200000000001</v>
      </c>
      <c r="AD895" s="219">
        <v>0.19189200000000001</v>
      </c>
    </row>
    <row r="896" spans="22:30" ht="15" customHeight="1">
      <c r="V896" s="219" t="s">
        <v>3553</v>
      </c>
      <c r="W896" s="219" t="s">
        <v>91</v>
      </c>
      <c r="X896" s="219">
        <v>93672</v>
      </c>
      <c r="Y896" s="219">
        <v>1</v>
      </c>
      <c r="AA896" s="219">
        <v>0.38141900000000001</v>
      </c>
      <c r="AD896" s="219">
        <v>0.38141900000000001</v>
      </c>
    </row>
    <row r="897" spans="22:34" ht="15" customHeight="1">
      <c r="V897" s="219" t="s">
        <v>3555</v>
      </c>
      <c r="W897" s="219" t="s">
        <v>91</v>
      </c>
      <c r="X897" s="219">
        <v>93673</v>
      </c>
      <c r="Y897" s="219">
        <v>1</v>
      </c>
      <c r="AA897" s="219">
        <v>0.52974500000000002</v>
      </c>
      <c r="AD897" s="219">
        <v>0.52974500000000002</v>
      </c>
    </row>
    <row r="898" spans="22:34" ht="15" customHeight="1">
      <c r="V898" s="219" t="s">
        <v>3557</v>
      </c>
      <c r="W898" s="219" t="s">
        <v>66</v>
      </c>
      <c r="X898" s="219" t="s">
        <v>858</v>
      </c>
      <c r="Y898" s="219">
        <v>1</v>
      </c>
      <c r="AA898" s="219">
        <v>0.56769999999999998</v>
      </c>
      <c r="AD898" s="219">
        <v>0.56769999999999998</v>
      </c>
    </row>
    <row r="899" spans="22:34" ht="15" customHeight="1">
      <c r="V899" s="219" t="s">
        <v>3559</v>
      </c>
      <c r="W899" s="219" t="s">
        <v>91</v>
      </c>
      <c r="X899" s="219">
        <v>101895</v>
      </c>
      <c r="Y899" s="219">
        <v>1</v>
      </c>
      <c r="AA899" s="219">
        <v>1.222415</v>
      </c>
      <c r="AD899" s="219">
        <v>1.222415</v>
      </c>
    </row>
    <row r="900" spans="22:34" ht="15" customHeight="1">
      <c r="V900" s="219" t="s">
        <v>3561</v>
      </c>
      <c r="W900" s="219" t="s">
        <v>91</v>
      </c>
      <c r="X900" s="219">
        <v>91928</v>
      </c>
      <c r="Y900" s="219">
        <v>577.53</v>
      </c>
      <c r="AA900" s="219">
        <v>3.9E-2</v>
      </c>
      <c r="AD900" s="219">
        <v>3.9E-2</v>
      </c>
    </row>
    <row r="901" spans="22:34" ht="15" customHeight="1">
      <c r="V901" s="219" t="s">
        <v>3563</v>
      </c>
      <c r="W901" s="219" t="s">
        <v>91</v>
      </c>
      <c r="X901" s="219">
        <v>91930</v>
      </c>
      <c r="Y901" s="219">
        <v>563.08999999999992</v>
      </c>
      <c r="AA901" s="219">
        <v>5.0999999999999997E-2</v>
      </c>
      <c r="AD901" s="219">
        <v>5.0999999999999997E-2</v>
      </c>
    </row>
    <row r="902" spans="22:34" ht="15" customHeight="1">
      <c r="V902" s="219" t="s">
        <v>3565</v>
      </c>
      <c r="W902" s="219" t="s">
        <v>91</v>
      </c>
      <c r="X902" s="219">
        <v>91932</v>
      </c>
      <c r="Y902" s="219">
        <v>165.7</v>
      </c>
      <c r="AA902" s="219">
        <v>7.5999999999999998E-2</v>
      </c>
      <c r="AD902" s="219">
        <v>7.5999999999999998E-2</v>
      </c>
    </row>
    <row r="903" spans="22:34" ht="15" customHeight="1">
      <c r="V903" s="219" t="s">
        <v>3567</v>
      </c>
      <c r="W903" s="219" t="s">
        <v>91</v>
      </c>
      <c r="X903" s="219">
        <v>91934</v>
      </c>
      <c r="Y903" s="219">
        <v>245.45</v>
      </c>
      <c r="AA903" s="219">
        <v>0.114</v>
      </c>
      <c r="AD903" s="219">
        <v>0.114</v>
      </c>
    </row>
    <row r="904" spans="22:34" ht="15" customHeight="1">
      <c r="V904" s="219" t="s">
        <v>3569</v>
      </c>
      <c r="W904" s="219" t="s">
        <v>91</v>
      </c>
      <c r="X904" s="219">
        <v>92984</v>
      </c>
      <c r="Y904" s="219">
        <v>2.2000000000000002</v>
      </c>
      <c r="AA904" s="219">
        <v>6.08E-2</v>
      </c>
      <c r="AD904" s="219">
        <v>6.08E-2</v>
      </c>
    </row>
    <row r="905" spans="22:34" ht="15" customHeight="1">
      <c r="V905" s="219" t="s">
        <v>3571</v>
      </c>
      <c r="W905" s="219" t="s">
        <v>91</v>
      </c>
      <c r="X905" s="219">
        <v>92986</v>
      </c>
      <c r="Y905" s="219">
        <v>118.4</v>
      </c>
      <c r="AA905" s="219">
        <v>6.9699999999999998E-2</v>
      </c>
      <c r="AD905" s="219">
        <v>6.9699999999999998E-2</v>
      </c>
    </row>
    <row r="906" spans="22:34" ht="15" customHeight="1">
      <c r="V906" s="219" t="s">
        <v>3573</v>
      </c>
      <c r="W906" s="219" t="s">
        <v>91</v>
      </c>
      <c r="X906" s="219">
        <v>92988</v>
      </c>
      <c r="Y906" s="219">
        <v>195.75</v>
      </c>
      <c r="AA906" s="219">
        <v>8.3000000000000004E-2</v>
      </c>
      <c r="AD906" s="219">
        <v>8.3000000000000004E-2</v>
      </c>
    </row>
    <row r="907" spans="22:34" ht="15" customHeight="1">
      <c r="V907" s="219" t="s">
        <v>3575</v>
      </c>
      <c r="W907" s="219" t="s">
        <v>91</v>
      </c>
      <c r="X907" s="219">
        <v>92990</v>
      </c>
      <c r="Y907" s="219">
        <v>12.9</v>
      </c>
      <c r="AA907" s="219">
        <v>0.1007</v>
      </c>
      <c r="AD907" s="219">
        <v>0.1007</v>
      </c>
    </row>
    <row r="908" spans="22:34" ht="15" customHeight="1">
      <c r="V908" s="219" t="s">
        <v>3577</v>
      </c>
      <c r="W908" s="219" t="s">
        <v>66</v>
      </c>
      <c r="X908" s="219" t="s">
        <v>111</v>
      </c>
      <c r="Y908" s="219">
        <v>5.65</v>
      </c>
      <c r="Z908" s="219">
        <v>0.84210541999999999</v>
      </c>
      <c r="AB908" s="219">
        <v>0.32289687499999997</v>
      </c>
    </row>
    <row r="909" spans="22:34" ht="15" customHeight="1">
      <c r="V909" s="219" t="s">
        <v>3579</v>
      </c>
      <c r="W909" s="219" t="s">
        <v>66</v>
      </c>
      <c r="X909" s="219" t="s">
        <v>865</v>
      </c>
      <c r="Y909" s="219">
        <v>153.02000000000001</v>
      </c>
      <c r="AA909" s="219">
        <v>0.15720000000000001</v>
      </c>
      <c r="AD909" s="219">
        <v>0.15720000000000001</v>
      </c>
      <c r="AG909" s="219">
        <v>0.2114</v>
      </c>
      <c r="AH909" s="219">
        <v>4.8000000000000001E-2</v>
      </c>
    </row>
    <row r="910" spans="22:34" ht="15" customHeight="1">
      <c r="V910" s="219" t="s">
        <v>3581</v>
      </c>
      <c r="W910" s="219" t="s">
        <v>91</v>
      </c>
      <c r="X910" s="219">
        <v>95802</v>
      </c>
      <c r="Y910" s="219">
        <v>6</v>
      </c>
      <c r="AA910" s="219">
        <v>0.56977679999999997</v>
      </c>
      <c r="AD910" s="219">
        <v>0.28488839999999999</v>
      </c>
    </row>
    <row r="911" spans="22:34" ht="15" customHeight="1">
      <c r="V911" s="219" t="s">
        <v>3583</v>
      </c>
      <c r="W911" s="219" t="s">
        <v>66</v>
      </c>
      <c r="X911" s="219" t="s">
        <v>871</v>
      </c>
      <c r="Y911" s="219">
        <v>25</v>
      </c>
      <c r="AA911" s="219">
        <v>0.52879999999999994</v>
      </c>
      <c r="AD911" s="219">
        <v>0.52879999999999994</v>
      </c>
    </row>
    <row r="912" spans="22:34" ht="15" customHeight="1">
      <c r="V912" s="219" t="s">
        <v>3585</v>
      </c>
      <c r="W912" s="219" t="s">
        <v>66</v>
      </c>
      <c r="X912" s="219" t="s">
        <v>2085</v>
      </c>
      <c r="Y912" s="219">
        <v>19</v>
      </c>
      <c r="AA912" s="219">
        <v>0.37</v>
      </c>
      <c r="AD912" s="219">
        <v>0.37</v>
      </c>
    </row>
    <row r="913" spans="22:32" ht="15" customHeight="1">
      <c r="V913" s="219" t="s">
        <v>3587</v>
      </c>
      <c r="W913" s="219" t="s">
        <v>66</v>
      </c>
      <c r="X913" s="219" t="s">
        <v>2093</v>
      </c>
      <c r="Y913" s="219">
        <v>2</v>
      </c>
      <c r="AA913" s="219">
        <v>0.63900000000000001</v>
      </c>
      <c r="AD913" s="219">
        <v>0.63900000000000001</v>
      </c>
    </row>
    <row r="914" spans="22:32" ht="15" customHeight="1">
      <c r="V914" s="219" t="s">
        <v>3589</v>
      </c>
      <c r="W914" s="219" t="s">
        <v>66</v>
      </c>
      <c r="X914" s="219" t="s">
        <v>881</v>
      </c>
      <c r="Y914" s="219">
        <v>2</v>
      </c>
      <c r="AA914" s="219">
        <v>0.69569999999999999</v>
      </c>
      <c r="AD914" s="219">
        <v>0.69569999999999999</v>
      </c>
    </row>
    <row r="915" spans="22:32" ht="15" customHeight="1">
      <c r="V915" s="219" t="s">
        <v>3591</v>
      </c>
      <c r="W915" s="219" t="s">
        <v>66</v>
      </c>
      <c r="X915" s="219" t="s">
        <v>2098</v>
      </c>
      <c r="Y915" s="219">
        <v>2</v>
      </c>
      <c r="AA915" s="219">
        <v>0.7</v>
      </c>
      <c r="AD915" s="219">
        <v>0.7</v>
      </c>
    </row>
    <row r="916" spans="22:32" ht="15" customHeight="1">
      <c r="V916" s="219" t="s">
        <v>3593</v>
      </c>
      <c r="W916" s="219" t="s">
        <v>66</v>
      </c>
      <c r="X916" s="219" t="s">
        <v>3595</v>
      </c>
      <c r="Y916" s="219">
        <v>32</v>
      </c>
      <c r="AA916" s="219">
        <v>0.70269999999999999</v>
      </c>
      <c r="AD916" s="219">
        <v>0.47360000000000002</v>
      </c>
    </row>
    <row r="917" spans="22:32" ht="15" customHeight="1">
      <c r="V917" s="219" t="s">
        <v>3596</v>
      </c>
      <c r="W917" s="219" t="s">
        <v>66</v>
      </c>
      <c r="X917" s="219" t="s">
        <v>925</v>
      </c>
      <c r="Y917" s="219">
        <v>1</v>
      </c>
      <c r="AA917" s="219">
        <v>0.24605740000000001</v>
      </c>
      <c r="AD917" s="219">
        <v>0.18454300000000001</v>
      </c>
    </row>
    <row r="918" spans="22:32" ht="15" customHeight="1">
      <c r="V918" s="592"/>
      <c r="W918" s="592"/>
      <c r="X918" s="592"/>
      <c r="Y918" s="592"/>
      <c r="Z918" s="592"/>
      <c r="AA918" s="592"/>
      <c r="AB918" s="592"/>
      <c r="AC918" s="592"/>
      <c r="AD918" s="592"/>
      <c r="AE918" s="592"/>
      <c r="AF918" s="592"/>
    </row>
    <row r="4828" spans="26:34" ht="15" customHeight="1">
      <c r="Z4828" s="219" t="s">
        <v>137</v>
      </c>
      <c r="AA4828" s="219" t="s">
        <v>145</v>
      </c>
      <c r="AB4828" s="219" t="s">
        <v>141</v>
      </c>
      <c r="AC4828" s="219" t="s">
        <v>140</v>
      </c>
      <c r="AD4828" s="219" t="s">
        <v>146</v>
      </c>
      <c r="AE4828" s="219" t="s">
        <v>143</v>
      </c>
      <c r="AF4828" s="219" t="s">
        <v>144</v>
      </c>
      <c r="AG4828" s="219" t="s">
        <v>743</v>
      </c>
      <c r="AH4828" s="219" t="s">
        <v>744</v>
      </c>
    </row>
  </sheetData>
  <autoFilter ref="B7:K534" xr:uid="{7AFB8CD1-B285-416E-B0D2-80C762711522}"/>
  <mergeCells count="8">
    <mergeCell ref="B571:H571"/>
    <mergeCell ref="D8:H8"/>
    <mergeCell ref="B1:H1"/>
    <mergeCell ref="B2:H2"/>
    <mergeCell ref="B3:H3"/>
    <mergeCell ref="B4:H4"/>
    <mergeCell ref="B5:H5"/>
    <mergeCell ref="B6:H6"/>
  </mergeCells>
  <phoneticPr fontId="42" type="noConversion"/>
  <printOptions horizontalCentered="1"/>
  <pageMargins left="0.39370078740157483" right="0.39370078740157483" top="0.39370078740157483" bottom="0.39370078740157483" header="0" footer="0"/>
  <pageSetup paperSize="9" scale="6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9B0A3-F99D-4A3B-AB19-BC68A4578696}">
  <sheetPr codeName="Planilha37">
    <tabColor theme="0"/>
  </sheetPr>
  <dimension ref="A1:O174"/>
  <sheetViews>
    <sheetView showGridLines="0" view="pageBreakPreview" topLeftCell="B1" zoomScale="85" zoomScaleNormal="100" zoomScaleSheetLayoutView="85" workbookViewId="0">
      <selection activeCell="B4" sqref="B4:H4"/>
    </sheetView>
  </sheetViews>
  <sheetFormatPr defaultColWidth="14.42578125" defaultRowHeight="15" customHeight="1"/>
  <cols>
    <col min="1" max="1" width="0" style="310" hidden="1" customWidth="1"/>
    <col min="2" max="2" width="12.85546875" style="219" customWidth="1"/>
    <col min="3" max="3" width="86.140625" style="219" customWidth="1"/>
    <col min="4" max="4" width="7.42578125" style="247" customWidth="1"/>
    <col min="5" max="5" width="11.7109375" style="251" customWidth="1"/>
    <col min="6" max="6" width="12.7109375" style="219" customWidth="1"/>
    <col min="7" max="7" width="15.28515625" style="219" customWidth="1"/>
    <col min="8" max="8" width="16.140625" style="219" customWidth="1"/>
    <col min="9" max="9" width="8.7109375" style="219" customWidth="1"/>
    <col min="10" max="10" width="11" style="219" bestFit="1" customWidth="1"/>
    <col min="11" max="11" width="13.42578125" style="219" bestFit="1" customWidth="1"/>
    <col min="12" max="12" width="12.7109375" style="219" bestFit="1" customWidth="1"/>
    <col min="13" max="13" width="13.7109375" style="219" bestFit="1" customWidth="1"/>
    <col min="14" max="14" width="12.7109375" style="219" bestFit="1" customWidth="1"/>
    <col min="15" max="15" width="11" style="219" bestFit="1" customWidth="1"/>
    <col min="16" max="42" width="14.5703125" style="219" customWidth="1"/>
    <col min="43" max="16384" width="14.42578125" style="219"/>
  </cols>
  <sheetData>
    <row r="1" spans="1:15" ht="19.5" customHeight="1">
      <c r="B1" s="911"/>
      <c r="C1" s="912"/>
      <c r="D1" s="912"/>
      <c r="E1" s="912"/>
      <c r="F1" s="912"/>
      <c r="G1" s="912"/>
      <c r="H1" s="913"/>
      <c r="I1" s="217"/>
      <c r="J1" s="218"/>
      <c r="K1" s="218"/>
      <c r="L1" s="218"/>
      <c r="M1" s="218"/>
      <c r="N1" s="218"/>
      <c r="O1" s="218"/>
    </row>
    <row r="2" spans="1:15" ht="19.5" customHeight="1">
      <c r="B2" s="914" t="str">
        <f>GERAL!A2</f>
        <v>PLANILHA DE FORMAÇÃO DE PREÇOS</v>
      </c>
      <c r="C2" s="915"/>
      <c r="D2" s="915"/>
      <c r="E2" s="915"/>
      <c r="F2" s="915"/>
      <c r="G2" s="915"/>
      <c r="H2" s="916"/>
      <c r="I2" s="217"/>
      <c r="J2" s="218"/>
      <c r="K2" s="218"/>
      <c r="L2" s="218"/>
      <c r="M2" s="218"/>
      <c r="N2" s="218"/>
      <c r="O2" s="218"/>
    </row>
    <row r="3" spans="1:15" ht="19.5" customHeight="1">
      <c r="B3" s="914" t="str">
        <f>GERAL!A3</f>
        <v>UNIVERSIDADE FEDERAL DE OURO PRETO - UFOP</v>
      </c>
      <c r="C3" s="915"/>
      <c r="D3" s="915"/>
      <c r="E3" s="915"/>
      <c r="F3" s="915"/>
      <c r="G3" s="915"/>
      <c r="H3" s="916"/>
      <c r="I3" s="217"/>
      <c r="J3" s="218"/>
      <c r="K3" s="218"/>
      <c r="L3" s="218"/>
      <c r="M3" s="218"/>
      <c r="N3" s="218"/>
      <c r="O3" s="218"/>
    </row>
    <row r="4" spans="1:15" ht="19.5" customHeight="1">
      <c r="B4" s="914"/>
      <c r="C4" s="915"/>
      <c r="D4" s="915"/>
      <c r="E4" s="915"/>
      <c r="F4" s="915"/>
      <c r="G4" s="915"/>
      <c r="H4" s="916"/>
      <c r="I4" s="217"/>
      <c r="J4" s="218"/>
      <c r="K4" s="218"/>
      <c r="L4" s="218"/>
      <c r="M4" s="218"/>
      <c r="N4" s="218"/>
      <c r="O4" s="218"/>
    </row>
    <row r="5" spans="1:15" ht="19.5" customHeight="1">
      <c r="B5" s="914" t="str">
        <f>GERAL!A5</f>
        <v>RECUPERAÇÃO PARCIAL DE COBERTURA, ESQUADRIAS E INSTALAÇÕES ELÉTRICAS DA ESCOLA DE MINAS DA PRAÇA TIRADENTES</v>
      </c>
      <c r="C5" s="915"/>
      <c r="D5" s="915"/>
      <c r="E5" s="915"/>
      <c r="F5" s="915"/>
      <c r="G5" s="915"/>
      <c r="H5" s="916"/>
      <c r="I5" s="217"/>
      <c r="J5" s="218"/>
      <c r="K5" s="218"/>
      <c r="L5" s="218"/>
      <c r="M5" s="218"/>
      <c r="N5" s="218"/>
      <c r="O5" s="218"/>
    </row>
    <row r="6" spans="1:15" ht="19.5" customHeight="1" thickBot="1">
      <c r="B6" s="914" t="str">
        <f>GERAL!A6</f>
        <v>ESCOLA DE MINAS</v>
      </c>
      <c r="C6" s="915"/>
      <c r="D6" s="915"/>
      <c r="E6" s="915"/>
      <c r="F6" s="915"/>
      <c r="G6" s="915"/>
      <c r="H6" s="916"/>
      <c r="I6" s="217"/>
      <c r="J6" s="218"/>
      <c r="K6" s="218"/>
      <c r="L6" s="218"/>
      <c r="M6" s="218"/>
      <c r="N6" s="218"/>
      <c r="O6" s="218"/>
    </row>
    <row r="7" spans="1:15" ht="30" customHeight="1" thickBot="1">
      <c r="A7" s="194" t="s">
        <v>35</v>
      </c>
      <c r="B7" s="220" t="s">
        <v>15</v>
      </c>
      <c r="C7" s="221" t="s">
        <v>36</v>
      </c>
      <c r="D7" s="222" t="s">
        <v>37</v>
      </c>
      <c r="E7" s="223" t="s">
        <v>38</v>
      </c>
      <c r="F7" s="224" t="s">
        <v>39</v>
      </c>
      <c r="G7" s="225" t="s">
        <v>40</v>
      </c>
      <c r="H7" s="226" t="s">
        <v>41</v>
      </c>
      <c r="I7" s="227" t="s">
        <v>42</v>
      </c>
      <c r="J7" s="228">
        <f>GERAL!$C$19</f>
        <v>0</v>
      </c>
      <c r="K7" s="229"/>
      <c r="L7" s="229"/>
      <c r="M7" s="229"/>
      <c r="N7" s="229"/>
      <c r="O7" s="229"/>
    </row>
    <row r="8" spans="1:15" ht="30" customHeight="1" thickBot="1">
      <c r="A8" s="194">
        <v>7</v>
      </c>
      <c r="B8" s="253" t="s">
        <v>816</v>
      </c>
      <c r="C8" s="254" t="s">
        <v>1386</v>
      </c>
      <c r="D8" s="909"/>
      <c r="E8" s="910"/>
      <c r="F8" s="910"/>
      <c r="G8" s="910"/>
      <c r="H8" s="917"/>
      <c r="I8" s="255" t="s">
        <v>45</v>
      </c>
      <c r="J8" s="256" t="s">
        <v>46</v>
      </c>
      <c r="K8" s="257" t="s">
        <v>47</v>
      </c>
      <c r="L8" s="218"/>
      <c r="M8" s="218"/>
      <c r="N8" s="218"/>
      <c r="O8" s="218"/>
    </row>
    <row r="9" spans="1:15" ht="28.5" customHeight="1" thickBot="1">
      <c r="A9" s="311" t="s">
        <v>1387</v>
      </c>
      <c r="B9" s="593" t="s">
        <v>819</v>
      </c>
      <c r="C9" s="594" t="s">
        <v>1388</v>
      </c>
      <c r="D9" s="595"/>
      <c r="E9" s="596"/>
      <c r="F9" s="596"/>
      <c r="G9" s="596"/>
      <c r="H9" s="597"/>
      <c r="I9" s="564"/>
      <c r="J9" s="258"/>
      <c r="K9" s="259"/>
      <c r="L9" s="235"/>
      <c r="M9" s="235"/>
      <c r="N9" s="236"/>
      <c r="O9" s="235"/>
    </row>
    <row r="10" spans="1:15" ht="22.5">
      <c r="A10" s="310" t="s">
        <v>2978</v>
      </c>
      <c r="B10" s="604" t="s">
        <v>821</v>
      </c>
      <c r="C10" s="605" t="s">
        <v>3275</v>
      </c>
      <c r="D10" s="606" t="s">
        <v>3103</v>
      </c>
      <c r="E10" s="607">
        <v>4.29</v>
      </c>
      <c r="F10" s="619"/>
      <c r="G10" s="608"/>
      <c r="H10" s="609"/>
      <c r="I10" s="590"/>
      <c r="J10" s="566"/>
      <c r="K10" s="241"/>
      <c r="L10" s="235"/>
      <c r="M10" s="235"/>
      <c r="N10" s="236"/>
      <c r="O10" s="235"/>
    </row>
    <row r="11" spans="1:15" ht="22.5">
      <c r="A11" s="310" t="s">
        <v>2979</v>
      </c>
      <c r="B11" s="610" t="s">
        <v>823</v>
      </c>
      <c r="C11" s="598" t="s">
        <v>3274</v>
      </c>
      <c r="D11" s="599" t="s">
        <v>3103</v>
      </c>
      <c r="E11" s="600">
        <v>7.38</v>
      </c>
      <c r="F11" s="620"/>
      <c r="G11" s="601"/>
      <c r="H11" s="611"/>
      <c r="I11" s="590"/>
      <c r="J11" s="566"/>
      <c r="K11" s="241"/>
      <c r="L11" s="235"/>
      <c r="M11" s="235"/>
      <c r="N11" s="236"/>
      <c r="O11" s="235"/>
    </row>
    <row r="12" spans="1:15" ht="22.5">
      <c r="A12" s="310" t="s">
        <v>2980</v>
      </c>
      <c r="B12" s="610" t="s">
        <v>825</v>
      </c>
      <c r="C12" s="598" t="s">
        <v>3276</v>
      </c>
      <c r="D12" s="599" t="s">
        <v>3103</v>
      </c>
      <c r="E12" s="600">
        <v>6.3659999999999997</v>
      </c>
      <c r="F12" s="620"/>
      <c r="G12" s="601"/>
      <c r="H12" s="611"/>
      <c r="I12" s="590"/>
      <c r="J12" s="566"/>
      <c r="K12" s="241"/>
      <c r="L12" s="235"/>
      <c r="M12" s="235"/>
      <c r="N12" s="236"/>
      <c r="O12" s="235"/>
    </row>
    <row r="13" spans="1:15" ht="12.75">
      <c r="A13" s="310" t="s">
        <v>2981</v>
      </c>
      <c r="B13" s="610" t="s">
        <v>827</v>
      </c>
      <c r="C13" s="598" t="s">
        <v>3475</v>
      </c>
      <c r="D13" s="599" t="s">
        <v>3474</v>
      </c>
      <c r="E13" s="600">
        <v>3607.2000000000003</v>
      </c>
      <c r="F13" s="620"/>
      <c r="G13" s="601"/>
      <c r="H13" s="611"/>
      <c r="I13" s="590"/>
      <c r="J13" s="566"/>
      <c r="K13" s="241"/>
      <c r="L13" s="235"/>
      <c r="M13" s="235"/>
      <c r="N13" s="236"/>
      <c r="O13" s="235"/>
    </row>
    <row r="14" spans="1:15" ht="22.5">
      <c r="A14" s="310" t="s">
        <v>2982</v>
      </c>
      <c r="B14" s="610" t="s">
        <v>829</v>
      </c>
      <c r="C14" s="602" t="s">
        <v>3294</v>
      </c>
      <c r="D14" s="603" t="s">
        <v>62</v>
      </c>
      <c r="E14" s="600">
        <v>32</v>
      </c>
      <c r="F14" s="620"/>
      <c r="G14" s="601"/>
      <c r="H14" s="611"/>
      <c r="I14" s="590"/>
      <c r="J14" s="566"/>
      <c r="K14" s="241"/>
      <c r="L14" s="235"/>
      <c r="M14" s="235"/>
      <c r="N14" s="236"/>
      <c r="O14" s="235"/>
    </row>
    <row r="15" spans="1:15" ht="12.75">
      <c r="A15" s="310" t="s">
        <v>2983</v>
      </c>
      <c r="B15" s="610" t="s">
        <v>831</v>
      </c>
      <c r="C15" s="602" t="s">
        <v>3309</v>
      </c>
      <c r="D15" s="603" t="s">
        <v>2228</v>
      </c>
      <c r="E15" s="600">
        <v>172.8</v>
      </c>
      <c r="F15" s="620"/>
      <c r="G15" s="601"/>
      <c r="H15" s="611"/>
      <c r="I15" s="590"/>
      <c r="J15" s="566"/>
      <c r="K15" s="241"/>
      <c r="L15" s="235"/>
      <c r="M15" s="235"/>
      <c r="N15" s="236"/>
      <c r="O15" s="235"/>
    </row>
    <row r="16" spans="1:15" ht="22.5">
      <c r="A16" s="310" t="s">
        <v>2984</v>
      </c>
      <c r="B16" s="610" t="s">
        <v>833</v>
      </c>
      <c r="C16" s="602" t="s">
        <v>3310</v>
      </c>
      <c r="D16" s="603" t="s">
        <v>2228</v>
      </c>
      <c r="E16" s="600">
        <v>166.6</v>
      </c>
      <c r="F16" s="620"/>
      <c r="G16" s="601"/>
      <c r="H16" s="611"/>
      <c r="I16" s="590"/>
      <c r="J16" s="566"/>
      <c r="K16" s="241"/>
      <c r="L16" s="235"/>
      <c r="M16" s="235"/>
      <c r="N16" s="236"/>
      <c r="O16" s="235"/>
    </row>
    <row r="17" spans="1:15" ht="22.5">
      <c r="A17" s="310" t="s">
        <v>2985</v>
      </c>
      <c r="B17" s="610" t="s">
        <v>835</v>
      </c>
      <c r="C17" s="602" t="s">
        <v>3311</v>
      </c>
      <c r="D17" s="603" t="s">
        <v>3103</v>
      </c>
      <c r="E17" s="600">
        <v>3.3940000000000001</v>
      </c>
      <c r="F17" s="620"/>
      <c r="G17" s="601"/>
      <c r="H17" s="611"/>
      <c r="I17" s="590"/>
      <c r="J17" s="566"/>
      <c r="K17" s="241"/>
      <c r="L17" s="235"/>
      <c r="M17" s="235"/>
      <c r="N17" s="236"/>
      <c r="O17" s="235"/>
    </row>
    <row r="18" spans="1:15" ht="22.5">
      <c r="A18" s="310" t="s">
        <v>2986</v>
      </c>
      <c r="B18" s="610" t="s">
        <v>837</v>
      </c>
      <c r="C18" s="602" t="s">
        <v>3255</v>
      </c>
      <c r="D18" s="603" t="s">
        <v>2228</v>
      </c>
      <c r="E18" s="600">
        <v>70.56</v>
      </c>
      <c r="F18" s="620"/>
      <c r="G18" s="601"/>
      <c r="H18" s="611"/>
      <c r="I18" s="590"/>
      <c r="J18" s="566"/>
      <c r="K18" s="241"/>
      <c r="L18" s="235"/>
      <c r="M18" s="235"/>
      <c r="N18" s="236"/>
      <c r="O18" s="235"/>
    </row>
    <row r="19" spans="1:15" ht="22.5">
      <c r="A19" s="310" t="s">
        <v>2987</v>
      </c>
      <c r="B19" s="610" t="s">
        <v>839</v>
      </c>
      <c r="C19" s="602" t="s">
        <v>3262</v>
      </c>
      <c r="D19" s="603" t="s">
        <v>3103</v>
      </c>
      <c r="E19" s="600">
        <v>1.1760000000000002</v>
      </c>
      <c r="F19" s="620"/>
      <c r="G19" s="601"/>
      <c r="H19" s="611"/>
      <c r="I19" s="590"/>
      <c r="J19" s="566"/>
      <c r="K19" s="241"/>
      <c r="L19" s="235"/>
      <c r="M19" s="235"/>
      <c r="N19" s="236"/>
      <c r="O19" s="235"/>
    </row>
    <row r="20" spans="1:15" ht="22.5">
      <c r="A20" s="310" t="s">
        <v>2988</v>
      </c>
      <c r="B20" s="610" t="s">
        <v>841</v>
      </c>
      <c r="C20" s="602" t="s">
        <v>3254</v>
      </c>
      <c r="D20" s="603" t="s">
        <v>2228</v>
      </c>
      <c r="E20" s="600">
        <v>570.96</v>
      </c>
      <c r="F20" s="620"/>
      <c r="G20" s="601"/>
      <c r="H20" s="611"/>
      <c r="I20" s="590"/>
      <c r="J20" s="566"/>
      <c r="K20" s="241"/>
      <c r="L20" s="235"/>
      <c r="M20" s="235"/>
      <c r="N20" s="236"/>
      <c r="O20" s="235"/>
    </row>
    <row r="21" spans="1:15" ht="22.5">
      <c r="A21" s="310" t="s">
        <v>2989</v>
      </c>
      <c r="B21" s="610" t="s">
        <v>843</v>
      </c>
      <c r="C21" s="602" t="s">
        <v>3263</v>
      </c>
      <c r="D21" s="603" t="s">
        <v>3103</v>
      </c>
      <c r="E21" s="600">
        <v>7.854000000000001</v>
      </c>
      <c r="F21" s="620"/>
      <c r="G21" s="601"/>
      <c r="H21" s="611"/>
      <c r="I21" s="590"/>
      <c r="J21" s="566"/>
      <c r="K21" s="241"/>
      <c r="L21" s="235"/>
      <c r="M21" s="235"/>
      <c r="N21" s="236"/>
      <c r="O21" s="235"/>
    </row>
    <row r="22" spans="1:15" ht="22.5">
      <c r="A22" s="310" t="s">
        <v>2990</v>
      </c>
      <c r="B22" s="610" t="s">
        <v>845</v>
      </c>
      <c r="C22" s="602" t="s">
        <v>3248</v>
      </c>
      <c r="D22" s="603" t="s">
        <v>330</v>
      </c>
      <c r="E22" s="600">
        <v>53.44</v>
      </c>
      <c r="F22" s="620"/>
      <c r="G22" s="601"/>
      <c r="H22" s="611"/>
      <c r="I22" s="590"/>
      <c r="J22" s="566"/>
      <c r="K22" s="241"/>
      <c r="L22" s="235"/>
      <c r="M22" s="235"/>
      <c r="N22" s="236"/>
      <c r="O22" s="235"/>
    </row>
    <row r="23" spans="1:15" ht="22.5">
      <c r="A23" s="310" t="s">
        <v>2991</v>
      </c>
      <c r="B23" s="610" t="s">
        <v>847</v>
      </c>
      <c r="C23" s="602" t="s">
        <v>3418</v>
      </c>
      <c r="D23" s="603" t="s">
        <v>330</v>
      </c>
      <c r="E23" s="600">
        <v>106.88</v>
      </c>
      <c r="F23" s="620"/>
      <c r="G23" s="601"/>
      <c r="H23" s="611"/>
      <c r="I23" s="590"/>
      <c r="J23" s="566"/>
      <c r="K23" s="241"/>
      <c r="L23" s="235"/>
      <c r="M23" s="235"/>
      <c r="N23" s="236"/>
      <c r="O23" s="235"/>
    </row>
    <row r="24" spans="1:15" ht="12.75">
      <c r="A24" s="310" t="s">
        <v>2992</v>
      </c>
      <c r="B24" s="610" t="s">
        <v>849</v>
      </c>
      <c r="C24" s="602" t="s">
        <v>3421</v>
      </c>
      <c r="D24" s="603" t="s">
        <v>330</v>
      </c>
      <c r="E24" s="600">
        <v>106.88</v>
      </c>
      <c r="F24" s="620"/>
      <c r="G24" s="601"/>
      <c r="H24" s="611"/>
      <c r="I24" s="590"/>
      <c r="J24" s="566"/>
      <c r="K24" s="241"/>
      <c r="L24" s="235"/>
      <c r="M24" s="235"/>
      <c r="N24" s="236"/>
      <c r="O24" s="235"/>
    </row>
    <row r="25" spans="1:15" ht="12.75">
      <c r="A25" s="310" t="s">
        <v>2993</v>
      </c>
      <c r="B25" s="610" t="s">
        <v>850</v>
      </c>
      <c r="C25" s="602" t="s">
        <v>3424</v>
      </c>
      <c r="D25" s="603" t="s">
        <v>330</v>
      </c>
      <c r="E25" s="600">
        <v>106.88</v>
      </c>
      <c r="F25" s="620"/>
      <c r="G25" s="601"/>
      <c r="H25" s="611"/>
      <c r="I25" s="590"/>
      <c r="J25" s="566"/>
      <c r="K25" s="241"/>
      <c r="L25" s="235"/>
      <c r="M25" s="235"/>
      <c r="N25" s="236"/>
      <c r="O25" s="235"/>
    </row>
    <row r="26" spans="1:15" ht="12.75">
      <c r="A26" s="310" t="s">
        <v>2994</v>
      </c>
      <c r="B26" s="610" t="s">
        <v>851</v>
      </c>
      <c r="C26" s="602" t="s">
        <v>3425</v>
      </c>
      <c r="D26" s="603" t="s">
        <v>330</v>
      </c>
      <c r="E26" s="600">
        <v>31.53</v>
      </c>
      <c r="F26" s="620"/>
      <c r="G26" s="601"/>
      <c r="H26" s="611"/>
      <c r="I26" s="590"/>
      <c r="J26" s="566"/>
      <c r="K26" s="241"/>
      <c r="L26" s="235"/>
      <c r="M26" s="235"/>
      <c r="N26" s="236"/>
      <c r="O26" s="235"/>
    </row>
    <row r="27" spans="1:15" ht="12.75">
      <c r="A27" s="310" t="s">
        <v>2995</v>
      </c>
      <c r="B27" s="610" t="s">
        <v>852</v>
      </c>
      <c r="C27" s="602" t="s">
        <v>3292</v>
      </c>
      <c r="D27" s="603" t="s">
        <v>57</v>
      </c>
      <c r="E27" s="600">
        <v>1</v>
      </c>
      <c r="F27" s="620"/>
      <c r="G27" s="601"/>
      <c r="H27" s="611"/>
      <c r="I27" s="590"/>
      <c r="J27" s="566"/>
      <c r="K27" s="241"/>
      <c r="L27" s="235"/>
      <c r="M27" s="235"/>
      <c r="N27" s="236"/>
      <c r="O27" s="235"/>
    </row>
    <row r="28" spans="1:15" ht="12.75">
      <c r="A28" s="310" t="s">
        <v>2996</v>
      </c>
      <c r="B28" s="610" t="s">
        <v>853</v>
      </c>
      <c r="C28" s="602" t="s">
        <v>1908</v>
      </c>
      <c r="D28" s="603" t="s">
        <v>57</v>
      </c>
      <c r="E28" s="600">
        <v>2</v>
      </c>
      <c r="F28" s="620"/>
      <c r="G28" s="601"/>
      <c r="H28" s="611"/>
      <c r="I28" s="590"/>
      <c r="J28" s="566"/>
      <c r="K28" s="241"/>
      <c r="L28" s="235"/>
      <c r="M28" s="235"/>
      <c r="N28" s="236"/>
      <c r="O28" s="235"/>
    </row>
    <row r="29" spans="1:15" ht="22.5">
      <c r="A29" s="310" t="s">
        <v>2997</v>
      </c>
      <c r="B29" s="610" t="s">
        <v>854</v>
      </c>
      <c r="C29" s="602" t="s">
        <v>3911</v>
      </c>
      <c r="D29" s="603" t="s">
        <v>57</v>
      </c>
      <c r="E29" s="600">
        <v>6</v>
      </c>
      <c r="F29" s="620"/>
      <c r="G29" s="601"/>
      <c r="H29" s="611"/>
      <c r="I29" s="590"/>
      <c r="J29" s="566"/>
      <c r="K29" s="241"/>
      <c r="L29" s="235"/>
      <c r="M29" s="235"/>
      <c r="N29" s="236"/>
      <c r="O29" s="235"/>
    </row>
    <row r="30" spans="1:15" ht="22.5">
      <c r="A30" s="310" t="s">
        <v>2998</v>
      </c>
      <c r="B30" s="610" t="s">
        <v>855</v>
      </c>
      <c r="C30" s="602" t="s">
        <v>3530</v>
      </c>
      <c r="D30" s="603" t="s">
        <v>1831</v>
      </c>
      <c r="E30" s="600">
        <v>2</v>
      </c>
      <c r="F30" s="620"/>
      <c r="G30" s="601"/>
      <c r="H30" s="611"/>
      <c r="I30" s="590"/>
      <c r="J30" s="566"/>
      <c r="K30" s="241"/>
      <c r="L30" s="235"/>
      <c r="M30" s="235"/>
      <c r="N30" s="236"/>
      <c r="O30" s="235"/>
    </row>
    <row r="31" spans="1:15" ht="12.75">
      <c r="A31" s="310" t="s">
        <v>2999</v>
      </c>
      <c r="B31" s="610" t="s">
        <v>856</v>
      </c>
      <c r="C31" s="602" t="s">
        <v>1911</v>
      </c>
      <c r="D31" s="603" t="s">
        <v>57</v>
      </c>
      <c r="E31" s="600">
        <v>2</v>
      </c>
      <c r="F31" s="620"/>
      <c r="G31" s="601"/>
      <c r="H31" s="611"/>
      <c r="I31" s="590"/>
      <c r="J31" s="566"/>
      <c r="K31" s="241"/>
      <c r="L31" s="235"/>
      <c r="M31" s="235"/>
      <c r="N31" s="235"/>
    </row>
    <row r="32" spans="1:15" ht="22.5">
      <c r="A32" s="310" t="s">
        <v>3000</v>
      </c>
      <c r="B32" s="610" t="s">
        <v>857</v>
      </c>
      <c r="C32" s="602" t="s">
        <v>3487</v>
      </c>
      <c r="D32" s="603" t="s">
        <v>62</v>
      </c>
      <c r="E32" s="600">
        <v>18</v>
      </c>
      <c r="F32" s="620"/>
      <c r="G32" s="601"/>
      <c r="H32" s="611"/>
      <c r="I32" s="590"/>
      <c r="J32" s="566"/>
      <c r="K32" s="241"/>
      <c r="L32" s="235"/>
      <c r="M32" s="235"/>
      <c r="N32" s="236"/>
      <c r="O32" s="235"/>
    </row>
    <row r="33" spans="1:15" ht="12.75">
      <c r="A33" s="310" t="s">
        <v>3001</v>
      </c>
      <c r="B33" s="610" t="s">
        <v>859</v>
      </c>
      <c r="C33" s="602" t="s">
        <v>3912</v>
      </c>
      <c r="D33" s="603" t="s">
        <v>62</v>
      </c>
      <c r="E33" s="600">
        <v>100</v>
      </c>
      <c r="F33" s="620"/>
      <c r="G33" s="601"/>
      <c r="H33" s="611"/>
      <c r="I33" s="590"/>
      <c r="J33" s="566"/>
      <c r="K33" s="241"/>
      <c r="L33" s="235"/>
      <c r="M33" s="235"/>
      <c r="N33" s="235"/>
    </row>
    <row r="34" spans="1:15" ht="12.75">
      <c r="A34" s="310" t="s">
        <v>3002</v>
      </c>
      <c r="B34" s="610" t="s">
        <v>860</v>
      </c>
      <c r="C34" s="602" t="s">
        <v>3287</v>
      </c>
      <c r="D34" s="603" t="s">
        <v>3103</v>
      </c>
      <c r="E34" s="600">
        <v>7.3919999999999995</v>
      </c>
      <c r="F34" s="620"/>
      <c r="G34" s="601"/>
      <c r="H34" s="611"/>
      <c r="I34" s="590"/>
      <c r="J34" s="566"/>
      <c r="K34" s="241"/>
      <c r="L34" s="235"/>
      <c r="M34" s="235"/>
      <c r="N34" s="236"/>
      <c r="O34" s="235"/>
    </row>
    <row r="35" spans="1:15" ht="12.75">
      <c r="A35" s="310" t="s">
        <v>3003</v>
      </c>
      <c r="B35" s="610" t="s">
        <v>861</v>
      </c>
      <c r="C35" s="602" t="s">
        <v>3468</v>
      </c>
      <c r="D35" s="603" t="s">
        <v>62</v>
      </c>
      <c r="E35" s="600">
        <v>35</v>
      </c>
      <c r="F35" s="620"/>
      <c r="G35" s="601"/>
      <c r="H35" s="611"/>
      <c r="I35" s="590"/>
      <c r="J35" s="566"/>
      <c r="K35" s="241"/>
      <c r="L35" s="235"/>
      <c r="M35" s="235"/>
      <c r="N35" s="236"/>
      <c r="O35" s="235"/>
    </row>
    <row r="36" spans="1:15" ht="12.75">
      <c r="A36" s="310" t="s">
        <v>3004</v>
      </c>
      <c r="B36" s="610" t="s">
        <v>862</v>
      </c>
      <c r="C36" s="602" t="s">
        <v>3257</v>
      </c>
      <c r="D36" s="603" t="s">
        <v>3103</v>
      </c>
      <c r="E36" s="600">
        <v>7.3919999999999995</v>
      </c>
      <c r="F36" s="620"/>
      <c r="G36" s="601"/>
      <c r="H36" s="611"/>
      <c r="I36" s="590"/>
      <c r="J36" s="566"/>
      <c r="K36" s="241"/>
      <c r="L36" s="235"/>
      <c r="M36" s="235"/>
      <c r="N36" s="236"/>
      <c r="O36" s="235"/>
    </row>
    <row r="37" spans="1:15" ht="22.5">
      <c r="A37" s="310" t="s">
        <v>3005</v>
      </c>
      <c r="B37" s="610" t="s">
        <v>863</v>
      </c>
      <c r="C37" s="602" t="s">
        <v>1876</v>
      </c>
      <c r="D37" s="603" t="s">
        <v>62</v>
      </c>
      <c r="E37" s="600">
        <v>14</v>
      </c>
      <c r="F37" s="620"/>
      <c r="G37" s="601"/>
      <c r="H37" s="611"/>
      <c r="I37" s="590"/>
      <c r="J37" s="566"/>
      <c r="K37" s="241"/>
      <c r="L37" s="235"/>
      <c r="M37" s="235"/>
      <c r="N37" s="236"/>
      <c r="O37" s="235"/>
    </row>
    <row r="38" spans="1:15" ht="22.5">
      <c r="A38" s="310" t="s">
        <v>3006</v>
      </c>
      <c r="B38" s="610" t="s">
        <v>864</v>
      </c>
      <c r="C38" s="602" t="s">
        <v>1895</v>
      </c>
      <c r="D38" s="603" t="s">
        <v>57</v>
      </c>
      <c r="E38" s="600">
        <v>1</v>
      </c>
      <c r="F38" s="620"/>
      <c r="G38" s="601"/>
      <c r="H38" s="611"/>
      <c r="I38" s="590"/>
      <c r="J38" s="566"/>
      <c r="K38" s="241"/>
      <c r="L38" s="235"/>
      <c r="M38" s="235"/>
      <c r="N38" s="236"/>
      <c r="O38" s="235"/>
    </row>
    <row r="39" spans="1:15" ht="12.75">
      <c r="A39" s="310" t="s">
        <v>3007</v>
      </c>
      <c r="B39" s="610" t="s">
        <v>866</v>
      </c>
      <c r="C39" s="602" t="s">
        <v>3913</v>
      </c>
      <c r="D39" s="603" t="s">
        <v>57</v>
      </c>
      <c r="E39" s="600">
        <v>1</v>
      </c>
      <c r="F39" s="620"/>
      <c r="G39" s="601"/>
      <c r="H39" s="611"/>
      <c r="I39" s="590"/>
      <c r="J39" s="566"/>
      <c r="K39" s="241"/>
      <c r="L39" s="235"/>
      <c r="M39" s="235"/>
      <c r="N39" s="235"/>
    </row>
    <row r="40" spans="1:15" ht="22.5">
      <c r="A40" s="310" t="s">
        <v>3008</v>
      </c>
      <c r="B40" s="610" t="s">
        <v>867</v>
      </c>
      <c r="C40" s="602" t="s">
        <v>3910</v>
      </c>
      <c r="D40" s="603" t="s">
        <v>57</v>
      </c>
      <c r="E40" s="600">
        <v>1</v>
      </c>
      <c r="F40" s="342"/>
      <c r="G40" s="601"/>
      <c r="H40" s="611"/>
      <c r="I40" s="590"/>
      <c r="J40" s="566"/>
      <c r="K40" s="241"/>
      <c r="L40" s="235"/>
      <c r="M40" s="235"/>
      <c r="N40" s="235"/>
    </row>
    <row r="41" spans="1:15" ht="12.75">
      <c r="B41" s="610" t="s">
        <v>868</v>
      </c>
      <c r="C41" s="602" t="s">
        <v>1929</v>
      </c>
      <c r="D41" s="603" t="s">
        <v>330</v>
      </c>
      <c r="E41" s="600">
        <v>15</v>
      </c>
      <c r="F41" s="620"/>
      <c r="G41" s="601"/>
      <c r="H41" s="611"/>
      <c r="I41" s="590"/>
      <c r="J41" s="566"/>
      <c r="K41" s="241"/>
      <c r="L41" s="235"/>
      <c r="M41" s="235"/>
      <c r="N41" s="235"/>
    </row>
    <row r="42" spans="1:15" ht="12.75">
      <c r="B42" s="610" t="s">
        <v>869</v>
      </c>
      <c r="C42" s="602" t="s">
        <v>1874</v>
      </c>
      <c r="D42" s="603" t="s">
        <v>57</v>
      </c>
      <c r="E42" s="600">
        <v>6</v>
      </c>
      <c r="F42" s="620"/>
      <c r="G42" s="601"/>
      <c r="H42" s="611"/>
      <c r="I42" s="590"/>
      <c r="J42" s="566"/>
      <c r="K42" s="241"/>
      <c r="L42" s="235"/>
      <c r="M42" s="235"/>
      <c r="N42" s="235"/>
    </row>
    <row r="43" spans="1:15" ht="22.5">
      <c r="B43" s="610" t="s">
        <v>870</v>
      </c>
      <c r="C43" s="602" t="s">
        <v>3260</v>
      </c>
      <c r="D43" s="603" t="s">
        <v>57</v>
      </c>
      <c r="E43" s="600">
        <v>2</v>
      </c>
      <c r="F43" s="620"/>
      <c r="G43" s="601"/>
      <c r="H43" s="611"/>
      <c r="I43" s="590"/>
      <c r="J43" s="566"/>
      <c r="K43" s="241"/>
      <c r="L43" s="235"/>
      <c r="M43" s="235"/>
      <c r="N43" s="235"/>
    </row>
    <row r="44" spans="1:15" ht="12.75">
      <c r="B44" s="610" t="s">
        <v>872</v>
      </c>
      <c r="C44" s="602" t="s">
        <v>3259</v>
      </c>
      <c r="D44" s="603" t="s">
        <v>57</v>
      </c>
      <c r="E44" s="600">
        <v>20</v>
      </c>
      <c r="F44" s="620"/>
      <c r="G44" s="601"/>
      <c r="H44" s="611"/>
      <c r="I44" s="590"/>
      <c r="J44" s="566"/>
      <c r="K44" s="241"/>
      <c r="L44" s="235"/>
      <c r="M44" s="235"/>
      <c r="N44" s="235"/>
    </row>
    <row r="45" spans="1:15" ht="12.75">
      <c r="B45" s="610" t="s">
        <v>874</v>
      </c>
      <c r="C45" s="602" t="s">
        <v>3467</v>
      </c>
      <c r="D45" s="603" t="s">
        <v>62</v>
      </c>
      <c r="E45" s="600">
        <v>90</v>
      </c>
      <c r="F45" s="620"/>
      <c r="G45" s="601"/>
      <c r="H45" s="611"/>
      <c r="I45" s="590"/>
      <c r="J45" s="566"/>
      <c r="K45" s="241"/>
      <c r="L45" s="235"/>
      <c r="M45" s="235"/>
      <c r="N45" s="235"/>
    </row>
    <row r="46" spans="1:15" ht="22.5">
      <c r="B46" s="610" t="s">
        <v>875</v>
      </c>
      <c r="C46" s="602" t="s">
        <v>3914</v>
      </c>
      <c r="D46" s="603" t="s">
        <v>57</v>
      </c>
      <c r="E46" s="600">
        <v>20</v>
      </c>
      <c r="F46" s="620"/>
      <c r="G46" s="601"/>
      <c r="H46" s="611"/>
      <c r="I46" s="590"/>
      <c r="J46" s="566"/>
      <c r="K46" s="241"/>
      <c r="L46" s="235"/>
      <c r="M46" s="235"/>
      <c r="N46" s="235"/>
    </row>
    <row r="47" spans="1:15" ht="13.5" thickBot="1">
      <c r="B47" s="717" t="s">
        <v>876</v>
      </c>
      <c r="C47" s="718" t="s">
        <v>3936</v>
      </c>
      <c r="D47" s="719" t="s">
        <v>57</v>
      </c>
      <c r="E47" s="720">
        <v>4</v>
      </c>
      <c r="F47" s="721"/>
      <c r="G47" s="722"/>
      <c r="H47" s="723"/>
      <c r="I47" s="590"/>
      <c r="J47" s="566"/>
      <c r="K47" s="241"/>
      <c r="L47" s="235"/>
      <c r="M47" s="235"/>
      <c r="N47" s="235"/>
    </row>
    <row r="48" spans="1:15" ht="28.5" customHeight="1" thickBot="1">
      <c r="A48" s="724" t="s">
        <v>1398</v>
      </c>
      <c r="B48" s="475" t="s">
        <v>892</v>
      </c>
      <c r="C48" s="477" t="s">
        <v>1399</v>
      </c>
      <c r="D48" s="472"/>
      <c r="E48" s="474"/>
      <c r="F48" s="474"/>
      <c r="G48" s="474"/>
      <c r="H48" s="725"/>
      <c r="I48" s="573"/>
      <c r="J48" s="574"/>
      <c r="K48" s="233"/>
      <c r="L48" s="235"/>
      <c r="M48" s="235"/>
      <c r="N48" s="236"/>
      <c r="O48" s="235"/>
    </row>
    <row r="49" spans="1:15" ht="12.75">
      <c r="A49" s="310" t="s">
        <v>3009</v>
      </c>
      <c r="B49" s="469" t="s">
        <v>894</v>
      </c>
      <c r="C49" s="471" t="s">
        <v>3363</v>
      </c>
      <c r="D49" s="239" t="s">
        <v>57</v>
      </c>
      <c r="E49" s="240">
        <v>2</v>
      </c>
      <c r="F49" s="616"/>
      <c r="G49" s="455"/>
      <c r="H49" s="560"/>
      <c r="I49" s="565"/>
      <c r="J49" s="566"/>
      <c r="K49" s="241"/>
      <c r="L49" s="235"/>
      <c r="M49" s="728"/>
      <c r="N49" s="236"/>
      <c r="O49" s="235"/>
    </row>
    <row r="50" spans="1:15" ht="12.75">
      <c r="A50" s="310" t="s">
        <v>3010</v>
      </c>
      <c r="B50" s="237" t="s">
        <v>895</v>
      </c>
      <c r="C50" s="238" t="s">
        <v>3364</v>
      </c>
      <c r="D50" s="239" t="s">
        <v>57</v>
      </c>
      <c r="E50" s="240">
        <v>2</v>
      </c>
      <c r="F50" s="614"/>
      <c r="G50" s="455"/>
      <c r="H50" s="560"/>
      <c r="I50" s="565"/>
      <c r="J50" s="566"/>
      <c r="K50" s="241"/>
      <c r="L50" s="235"/>
      <c r="M50" s="728"/>
      <c r="N50" s="236"/>
      <c r="O50" s="235"/>
    </row>
    <row r="51" spans="1:15" ht="12.75">
      <c r="A51" s="310" t="s">
        <v>3011</v>
      </c>
      <c r="B51" s="237" t="s">
        <v>896</v>
      </c>
      <c r="C51" s="238" t="s">
        <v>3366</v>
      </c>
      <c r="D51" s="239" t="s">
        <v>57</v>
      </c>
      <c r="E51" s="240">
        <v>4</v>
      </c>
      <c r="F51" s="614"/>
      <c r="G51" s="455"/>
      <c r="H51" s="560"/>
      <c r="I51" s="565"/>
      <c r="J51" s="566"/>
      <c r="K51" s="241"/>
      <c r="L51" s="235"/>
      <c r="M51" s="728"/>
      <c r="N51" s="236"/>
      <c r="O51" s="235"/>
    </row>
    <row r="52" spans="1:15" ht="12.75">
      <c r="A52" s="310" t="s">
        <v>3012</v>
      </c>
      <c r="B52" s="237" t="s">
        <v>897</v>
      </c>
      <c r="C52" s="238" t="s">
        <v>1980</v>
      </c>
      <c r="D52" s="239" t="s">
        <v>1831</v>
      </c>
      <c r="E52" s="240">
        <v>4</v>
      </c>
      <c r="F52" s="614"/>
      <c r="G52" s="455"/>
      <c r="H52" s="560"/>
      <c r="I52" s="565"/>
      <c r="J52" s="566"/>
      <c r="K52" s="241"/>
      <c r="L52" s="235"/>
      <c r="M52" s="728"/>
      <c r="N52" s="236"/>
      <c r="O52" s="235"/>
    </row>
    <row r="53" spans="1:15" ht="12.75">
      <c r="A53" s="310" t="s">
        <v>3013</v>
      </c>
      <c r="B53" s="237" t="s">
        <v>898</v>
      </c>
      <c r="C53" s="238" t="s">
        <v>1982</v>
      </c>
      <c r="D53" s="239" t="s">
        <v>1831</v>
      </c>
      <c r="E53" s="240">
        <v>8</v>
      </c>
      <c r="F53" s="614"/>
      <c r="G53" s="455"/>
      <c r="H53" s="560"/>
      <c r="I53" s="565"/>
      <c r="J53" s="566"/>
      <c r="K53" s="241"/>
      <c r="L53" s="235"/>
      <c r="M53" s="728"/>
      <c r="N53" s="236"/>
      <c r="O53" s="235"/>
    </row>
    <row r="54" spans="1:15" ht="22.5">
      <c r="A54" s="310" t="s">
        <v>3014</v>
      </c>
      <c r="B54" s="237" t="s">
        <v>900</v>
      </c>
      <c r="C54" s="238" t="s">
        <v>3359</v>
      </c>
      <c r="D54" s="239" t="s">
        <v>57</v>
      </c>
      <c r="E54" s="240">
        <v>6</v>
      </c>
      <c r="F54" s="614"/>
      <c r="G54" s="455"/>
      <c r="H54" s="560"/>
      <c r="I54" s="565"/>
      <c r="J54" s="566"/>
      <c r="K54" s="241"/>
      <c r="L54" s="235"/>
      <c r="M54" s="728"/>
      <c r="N54" s="236"/>
      <c r="O54" s="235"/>
    </row>
    <row r="55" spans="1:15" ht="22.5">
      <c r="A55" s="310" t="s">
        <v>3015</v>
      </c>
      <c r="B55" s="237" t="s">
        <v>901</v>
      </c>
      <c r="C55" s="238" t="s">
        <v>3360</v>
      </c>
      <c r="D55" s="239" t="s">
        <v>57</v>
      </c>
      <c r="E55" s="240">
        <v>2</v>
      </c>
      <c r="F55" s="614"/>
      <c r="G55" s="455"/>
      <c r="H55" s="560"/>
      <c r="I55" s="565"/>
      <c r="J55" s="566"/>
      <c r="K55" s="241"/>
      <c r="L55" s="235"/>
      <c r="M55" s="728"/>
      <c r="N55" s="236"/>
      <c r="O55" s="235"/>
    </row>
    <row r="56" spans="1:15" ht="22.5">
      <c r="A56" s="310" t="s">
        <v>3016</v>
      </c>
      <c r="B56" s="237" t="s">
        <v>902</v>
      </c>
      <c r="C56" s="367" t="s">
        <v>3500</v>
      </c>
      <c r="D56" s="239" t="s">
        <v>57</v>
      </c>
      <c r="E56" s="240">
        <v>2</v>
      </c>
      <c r="F56" s="614"/>
      <c r="G56" s="455"/>
      <c r="H56" s="560"/>
      <c r="I56" s="565"/>
      <c r="J56" s="566"/>
      <c r="K56" s="241"/>
      <c r="L56" s="235"/>
      <c r="M56" s="728"/>
      <c r="N56" s="236"/>
      <c r="O56" s="235"/>
    </row>
    <row r="57" spans="1:15" ht="12.75">
      <c r="A57" s="310" t="s">
        <v>3017</v>
      </c>
      <c r="B57" s="237" t="s">
        <v>903</v>
      </c>
      <c r="C57" s="238" t="s">
        <v>1984</v>
      </c>
      <c r="D57" s="239" t="s">
        <v>1831</v>
      </c>
      <c r="E57" s="240">
        <v>2</v>
      </c>
      <c r="F57" s="614"/>
      <c r="G57" s="455"/>
      <c r="H57" s="560"/>
      <c r="I57" s="565"/>
      <c r="J57" s="566"/>
      <c r="K57" s="241"/>
      <c r="L57" s="235"/>
      <c r="M57" s="728"/>
      <c r="N57" s="236"/>
      <c r="O57" s="235"/>
    </row>
    <row r="58" spans="1:15" ht="22.5">
      <c r="A58" s="310" t="s">
        <v>3018</v>
      </c>
      <c r="B58" s="237" t="s">
        <v>904</v>
      </c>
      <c r="C58" s="238" t="s">
        <v>3501</v>
      </c>
      <c r="D58" s="239" t="s">
        <v>57</v>
      </c>
      <c r="E58" s="240">
        <v>2</v>
      </c>
      <c r="F58" s="614"/>
      <c r="G58" s="455"/>
      <c r="H58" s="560"/>
      <c r="I58" s="565"/>
      <c r="J58" s="566"/>
      <c r="K58" s="241"/>
      <c r="L58" s="235"/>
      <c r="M58" s="728"/>
      <c r="N58" s="236"/>
      <c r="O58" s="235"/>
    </row>
    <row r="59" spans="1:15" ht="22.5">
      <c r="A59" s="310" t="s">
        <v>3019</v>
      </c>
      <c r="B59" s="237" t="s">
        <v>905</v>
      </c>
      <c r="C59" s="367" t="s">
        <v>3489</v>
      </c>
      <c r="D59" s="369" t="s">
        <v>62</v>
      </c>
      <c r="E59" s="240">
        <v>418.86</v>
      </c>
      <c r="F59" s="614"/>
      <c r="G59" s="455"/>
      <c r="H59" s="560"/>
      <c r="I59" s="565"/>
      <c r="J59" s="566"/>
      <c r="K59" s="241"/>
      <c r="L59" s="235"/>
      <c r="M59" s="728"/>
      <c r="N59" s="236"/>
      <c r="O59" s="235"/>
    </row>
    <row r="60" spans="1:15" ht="22.5">
      <c r="A60" s="310" t="s">
        <v>3020</v>
      </c>
      <c r="B60" s="237" t="s">
        <v>907</v>
      </c>
      <c r="C60" s="238" t="s">
        <v>1885</v>
      </c>
      <c r="D60" s="242" t="s">
        <v>62</v>
      </c>
      <c r="E60" s="243">
        <v>514</v>
      </c>
      <c r="F60" s="614"/>
      <c r="G60" s="329"/>
      <c r="H60" s="561"/>
      <c r="I60" s="567"/>
      <c r="J60" s="568"/>
      <c r="K60" s="330"/>
      <c r="L60" s="235"/>
      <c r="M60" s="728"/>
      <c r="N60" s="236"/>
      <c r="O60" s="235"/>
    </row>
    <row r="61" spans="1:15" ht="22.5">
      <c r="A61" s="310" t="s">
        <v>3021</v>
      </c>
      <c r="B61" s="237" t="s">
        <v>908</v>
      </c>
      <c r="C61" s="238" t="s">
        <v>3459</v>
      </c>
      <c r="D61" s="242" t="s">
        <v>62</v>
      </c>
      <c r="E61" s="243">
        <v>514</v>
      </c>
      <c r="F61" s="614"/>
      <c r="G61" s="329"/>
      <c r="H61" s="561"/>
      <c r="I61" s="567"/>
      <c r="J61" s="568"/>
      <c r="K61" s="330"/>
      <c r="L61" s="235"/>
      <c r="M61" s="728"/>
      <c r="N61" s="236"/>
      <c r="O61" s="235"/>
    </row>
    <row r="62" spans="1:15" ht="22.5">
      <c r="A62" s="310" t="s">
        <v>3022</v>
      </c>
      <c r="B62" s="237" t="s">
        <v>909</v>
      </c>
      <c r="C62" s="367" t="s">
        <v>3495</v>
      </c>
      <c r="D62" s="368" t="s">
        <v>62</v>
      </c>
      <c r="E62" s="243">
        <v>23.46</v>
      </c>
      <c r="F62" s="614"/>
      <c r="G62" s="329"/>
      <c r="H62" s="561"/>
      <c r="I62" s="567"/>
      <c r="J62" s="568"/>
      <c r="K62" s="330"/>
      <c r="L62" s="235"/>
      <c r="M62" s="728"/>
      <c r="N62" s="236"/>
      <c r="O62" s="235"/>
    </row>
    <row r="63" spans="1:15" ht="22.5">
      <c r="A63" s="310" t="s">
        <v>3023</v>
      </c>
      <c r="B63" s="237" t="s">
        <v>910</v>
      </c>
      <c r="C63" s="238" t="s">
        <v>1986</v>
      </c>
      <c r="D63" s="242" t="s">
        <v>1831</v>
      </c>
      <c r="E63" s="243">
        <v>12</v>
      </c>
      <c r="F63" s="614"/>
      <c r="G63" s="329"/>
      <c r="H63" s="561"/>
      <c r="I63" s="565"/>
      <c r="J63" s="566"/>
      <c r="K63" s="241"/>
      <c r="L63" s="235"/>
      <c r="M63" s="728"/>
      <c r="N63" s="236"/>
      <c r="O63" s="235"/>
    </row>
    <row r="64" spans="1:15" ht="22.5">
      <c r="A64" s="310" t="s">
        <v>3024</v>
      </c>
      <c r="B64" s="237" t="s">
        <v>911</v>
      </c>
      <c r="C64" s="238" t="s">
        <v>1988</v>
      </c>
      <c r="D64" s="242" t="s">
        <v>1831</v>
      </c>
      <c r="E64" s="243">
        <v>4</v>
      </c>
      <c r="F64" s="614"/>
      <c r="G64" s="329"/>
      <c r="H64" s="561"/>
      <c r="I64" s="565"/>
      <c r="J64" s="566"/>
      <c r="K64" s="241"/>
      <c r="L64" s="235"/>
      <c r="M64" s="728"/>
      <c r="N64" s="236"/>
      <c r="O64" s="235"/>
    </row>
    <row r="65" spans="1:15" ht="12.75">
      <c r="A65" s="310" t="s">
        <v>3025</v>
      </c>
      <c r="B65" s="237" t="s">
        <v>912</v>
      </c>
      <c r="C65" s="238" t="s">
        <v>1989</v>
      </c>
      <c r="D65" s="242" t="s">
        <v>1831</v>
      </c>
      <c r="E65" s="243">
        <v>2</v>
      </c>
      <c r="F65" s="614"/>
      <c r="G65" s="329"/>
      <c r="H65" s="561"/>
      <c r="I65" s="565"/>
      <c r="J65" s="566"/>
      <c r="K65" s="241"/>
      <c r="L65" s="235"/>
      <c r="M65" s="728"/>
      <c r="N65" s="236"/>
      <c r="O65" s="235"/>
    </row>
    <row r="66" spans="1:15" ht="12.75">
      <c r="A66" s="310" t="s">
        <v>3026</v>
      </c>
      <c r="B66" s="237" t="s">
        <v>913</v>
      </c>
      <c r="C66" s="238" t="s">
        <v>1991</v>
      </c>
      <c r="D66" s="242" t="s">
        <v>1831</v>
      </c>
      <c r="E66" s="243">
        <v>14</v>
      </c>
      <c r="F66" s="614"/>
      <c r="G66" s="329"/>
      <c r="H66" s="561"/>
      <c r="I66" s="565"/>
      <c r="J66" s="566"/>
      <c r="K66" s="241"/>
      <c r="L66" s="235"/>
      <c r="M66" s="728"/>
      <c r="N66" s="236"/>
      <c r="O66" s="235"/>
    </row>
    <row r="67" spans="1:15" ht="22.5">
      <c r="A67" s="310" t="s">
        <v>3027</v>
      </c>
      <c r="B67" s="237" t="s">
        <v>915</v>
      </c>
      <c r="C67" s="238" t="s">
        <v>3325</v>
      </c>
      <c r="D67" s="242" t="s">
        <v>62</v>
      </c>
      <c r="E67" s="243">
        <f>70.47+23.49+23.49</f>
        <v>117.44999999999999</v>
      </c>
      <c r="F67" s="614"/>
      <c r="G67" s="329"/>
      <c r="H67" s="561"/>
      <c r="I67" s="565"/>
      <c r="J67" s="566"/>
      <c r="K67" s="241"/>
      <c r="L67" s="235"/>
      <c r="M67" s="728"/>
      <c r="N67" s="236"/>
      <c r="O67" s="235"/>
    </row>
    <row r="68" spans="1:15" ht="22.5">
      <c r="A68" s="310" t="s">
        <v>3028</v>
      </c>
      <c r="B68" s="237" t="s">
        <v>916</v>
      </c>
      <c r="C68" s="238" t="s">
        <v>3327</v>
      </c>
      <c r="D68" s="242" t="s">
        <v>62</v>
      </c>
      <c r="E68" s="246">
        <f>88.14+29.38+29.38</f>
        <v>146.9</v>
      </c>
      <c r="F68" s="614"/>
      <c r="G68" s="329"/>
      <c r="H68" s="561"/>
      <c r="I68" s="565"/>
      <c r="J68" s="566"/>
      <c r="K68" s="241"/>
      <c r="L68" s="235"/>
      <c r="M68" s="728"/>
      <c r="N68" s="235"/>
    </row>
    <row r="69" spans="1:15" ht="22.5">
      <c r="A69" s="310" t="s">
        <v>3029</v>
      </c>
      <c r="B69" s="237" t="s">
        <v>917</v>
      </c>
      <c r="C69" s="238" t="s">
        <v>3319</v>
      </c>
      <c r="D69" s="242" t="s">
        <v>62</v>
      </c>
      <c r="E69" s="246">
        <f>183.78+61.26+61.26</f>
        <v>306.3</v>
      </c>
      <c r="F69" s="614"/>
      <c r="G69" s="329"/>
      <c r="H69" s="561"/>
      <c r="I69" s="565"/>
      <c r="J69" s="566"/>
      <c r="K69" s="241"/>
      <c r="L69" s="235"/>
      <c r="M69" s="728"/>
      <c r="N69" s="235"/>
    </row>
    <row r="70" spans="1:15" ht="22.5">
      <c r="A70" s="310" t="s">
        <v>3030</v>
      </c>
      <c r="B70" s="237" t="s">
        <v>918</v>
      </c>
      <c r="C70" s="238" t="s">
        <v>3321</v>
      </c>
      <c r="D70" s="242" t="s">
        <v>62</v>
      </c>
      <c r="E70" s="243">
        <f>439.97+183.98+146.66</f>
        <v>770.61</v>
      </c>
      <c r="F70" s="614"/>
      <c r="G70" s="329"/>
      <c r="H70" s="561"/>
      <c r="I70" s="565"/>
      <c r="J70" s="566"/>
      <c r="K70" s="241"/>
      <c r="L70" s="235"/>
      <c r="M70" s="728"/>
      <c r="N70" s="236"/>
      <c r="O70" s="235"/>
    </row>
    <row r="71" spans="1:15" ht="22.5">
      <c r="A71" s="310" t="s">
        <v>3031</v>
      </c>
      <c r="B71" s="237" t="s">
        <v>919</v>
      </c>
      <c r="C71" s="238" t="s">
        <v>1916</v>
      </c>
      <c r="D71" s="242" t="s">
        <v>57</v>
      </c>
      <c r="E71" s="243">
        <f>111.96+37.32+162.64</f>
        <v>311.91999999999996</v>
      </c>
      <c r="F71" s="614"/>
      <c r="G71" s="329"/>
      <c r="H71" s="561"/>
      <c r="I71" s="565"/>
      <c r="J71" s="566"/>
      <c r="K71" s="241"/>
      <c r="L71" s="235"/>
      <c r="M71" s="728"/>
      <c r="N71" s="236"/>
      <c r="O71" s="235"/>
    </row>
    <row r="72" spans="1:15" ht="22.5">
      <c r="A72" s="310" t="s">
        <v>3032</v>
      </c>
      <c r="B72" s="237" t="s">
        <v>920</v>
      </c>
      <c r="C72" s="238" t="s">
        <v>1918</v>
      </c>
      <c r="D72" s="242" t="s">
        <v>57</v>
      </c>
      <c r="E72" s="243">
        <v>31.45</v>
      </c>
      <c r="F72" s="614"/>
      <c r="G72" s="329"/>
      <c r="H72" s="561"/>
      <c r="I72" s="565"/>
      <c r="J72" s="566"/>
      <c r="K72" s="241"/>
      <c r="L72" s="235"/>
      <c r="M72" s="728"/>
      <c r="N72" s="236"/>
      <c r="O72" s="235"/>
    </row>
    <row r="73" spans="1:15" ht="22.5">
      <c r="A73" s="310" t="s">
        <v>3033</v>
      </c>
      <c r="B73" s="237" t="s">
        <v>921</v>
      </c>
      <c r="C73" s="238" t="s">
        <v>3456</v>
      </c>
      <c r="D73" s="242" t="s">
        <v>62</v>
      </c>
      <c r="E73" s="246">
        <f>487.93+162.64+342.55</f>
        <v>993.11999999999989</v>
      </c>
      <c r="F73" s="614"/>
      <c r="G73" s="329"/>
      <c r="H73" s="561"/>
      <c r="I73" s="565"/>
      <c r="J73" s="566"/>
      <c r="K73" s="241"/>
      <c r="L73" s="235"/>
      <c r="M73" s="728"/>
      <c r="N73" s="235"/>
    </row>
    <row r="74" spans="1:15" ht="22.5">
      <c r="A74" s="310" t="s">
        <v>3034</v>
      </c>
      <c r="B74" s="237" t="s">
        <v>922</v>
      </c>
      <c r="C74" s="238" t="s">
        <v>1919</v>
      </c>
      <c r="D74" s="242" t="s">
        <v>57</v>
      </c>
      <c r="E74" s="246">
        <f>94.35+31.45</f>
        <v>125.8</v>
      </c>
      <c r="F74" s="614"/>
      <c r="G74" s="329"/>
      <c r="H74" s="561"/>
      <c r="I74" s="565"/>
      <c r="J74" s="566"/>
      <c r="K74" s="241"/>
      <c r="L74" s="235"/>
      <c r="M74" s="728"/>
      <c r="N74" s="235"/>
    </row>
    <row r="75" spans="1:15" ht="22.5">
      <c r="A75" s="310" t="s">
        <v>3035</v>
      </c>
      <c r="B75" s="237" t="s">
        <v>923</v>
      </c>
      <c r="C75" s="238" t="s">
        <v>1920</v>
      </c>
      <c r="D75" s="242" t="s">
        <v>57</v>
      </c>
      <c r="E75" s="246">
        <f>1027.65+342.55+104.9</f>
        <v>1475.1000000000001</v>
      </c>
      <c r="F75" s="614"/>
      <c r="G75" s="329"/>
      <c r="H75" s="561"/>
      <c r="I75" s="565"/>
      <c r="J75" s="566"/>
      <c r="K75" s="241"/>
      <c r="L75" s="235"/>
      <c r="M75" s="728"/>
      <c r="N75" s="235"/>
    </row>
    <row r="76" spans="1:15" ht="22.5">
      <c r="A76" s="310" t="s">
        <v>3036</v>
      </c>
      <c r="B76" s="237" t="s">
        <v>924</v>
      </c>
      <c r="C76" s="238" t="s">
        <v>1921</v>
      </c>
      <c r="D76" s="242" t="s">
        <v>57</v>
      </c>
      <c r="E76" s="246">
        <f>141.99</f>
        <v>141.99</v>
      </c>
      <c r="F76" s="614"/>
      <c r="G76" s="329"/>
      <c r="H76" s="561"/>
      <c r="I76" s="565"/>
      <c r="J76" s="566"/>
      <c r="K76" s="241"/>
      <c r="L76" s="235"/>
      <c r="M76" s="728"/>
      <c r="N76" s="235"/>
    </row>
    <row r="77" spans="1:15" ht="22.5">
      <c r="A77" s="310" t="s">
        <v>3037</v>
      </c>
      <c r="B77" s="237" t="s">
        <v>926</v>
      </c>
      <c r="C77" s="238" t="s">
        <v>1992</v>
      </c>
      <c r="D77" s="242" t="s">
        <v>57</v>
      </c>
      <c r="E77" s="246">
        <f>314.69+104.9</f>
        <v>419.59000000000003</v>
      </c>
      <c r="F77" s="614"/>
      <c r="G77" s="329"/>
      <c r="H77" s="561"/>
      <c r="I77" s="565"/>
      <c r="J77" s="566"/>
      <c r="K77" s="241"/>
      <c r="L77" s="235"/>
      <c r="M77" s="728"/>
      <c r="N77" s="235"/>
    </row>
    <row r="78" spans="1:15" ht="22.5">
      <c r="A78" s="310" t="s">
        <v>3038</v>
      </c>
      <c r="B78" s="371" t="s">
        <v>928</v>
      </c>
      <c r="C78" s="238" t="s">
        <v>1995</v>
      </c>
      <c r="D78" s="242" t="s">
        <v>57</v>
      </c>
      <c r="E78" s="246">
        <f>425.97+141.99</f>
        <v>567.96</v>
      </c>
      <c r="F78" s="615"/>
      <c r="G78" s="456"/>
      <c r="H78" s="562"/>
      <c r="I78" s="567"/>
      <c r="J78" s="568"/>
      <c r="K78" s="330"/>
      <c r="L78" s="235"/>
      <c r="M78" s="728"/>
      <c r="N78" s="235"/>
    </row>
    <row r="79" spans="1:15" ht="23.25" thickBot="1">
      <c r="B79" s="371" t="s">
        <v>929</v>
      </c>
      <c r="C79" s="238" t="s">
        <v>3344</v>
      </c>
      <c r="D79" s="242" t="s">
        <v>57</v>
      </c>
      <c r="E79" s="246">
        <v>20</v>
      </c>
      <c r="F79" s="615"/>
      <c r="G79" s="456"/>
      <c r="H79" s="562"/>
      <c r="I79" s="584"/>
      <c r="J79" s="568"/>
      <c r="K79" s="330"/>
      <c r="L79" s="235"/>
      <c r="M79" s="728"/>
      <c r="N79" s="235"/>
    </row>
    <row r="80" spans="1:15" ht="23.25" customHeight="1" thickBot="1">
      <c r="A80" s="311" t="s">
        <v>1414</v>
      </c>
      <c r="B80" s="475" t="s">
        <v>956</v>
      </c>
      <c r="C80" s="476" t="s">
        <v>820</v>
      </c>
      <c r="D80" s="472"/>
      <c r="E80" s="473"/>
      <c r="F80" s="474"/>
      <c r="G80" s="474"/>
      <c r="H80" s="559"/>
      <c r="I80" s="569"/>
      <c r="J80" s="570"/>
      <c r="K80" s="245"/>
      <c r="L80" s="235"/>
      <c r="M80" s="235"/>
      <c r="N80" s="235"/>
    </row>
    <row r="81" spans="1:14" ht="22.5">
      <c r="A81" s="310" t="s">
        <v>3039</v>
      </c>
      <c r="B81" s="469" t="s">
        <v>958</v>
      </c>
      <c r="C81" s="470" t="s">
        <v>3489</v>
      </c>
      <c r="D81" s="369" t="s">
        <v>62</v>
      </c>
      <c r="E81" s="240">
        <v>90.46</v>
      </c>
      <c r="F81" s="614"/>
      <c r="G81" s="329"/>
      <c r="H81" s="561"/>
      <c r="I81" s="583"/>
      <c r="J81" s="566"/>
      <c r="K81" s="241"/>
      <c r="L81" s="235"/>
      <c r="M81" s="235"/>
      <c r="N81" s="235"/>
    </row>
    <row r="82" spans="1:14" ht="22.5">
      <c r="A82" s="310" t="s">
        <v>3040</v>
      </c>
      <c r="B82" s="237" t="s">
        <v>959</v>
      </c>
      <c r="C82" s="367" t="s">
        <v>3494</v>
      </c>
      <c r="D82" s="368" t="s">
        <v>62</v>
      </c>
      <c r="E82" s="246">
        <v>13</v>
      </c>
      <c r="F82" s="614"/>
      <c r="G82" s="329"/>
      <c r="H82" s="561"/>
      <c r="I82" s="583"/>
      <c r="J82" s="566"/>
      <c r="K82" s="241"/>
      <c r="L82" s="235"/>
      <c r="M82" s="235"/>
      <c r="N82" s="235"/>
    </row>
    <row r="83" spans="1:14" ht="12.75">
      <c r="A83" s="310" t="s">
        <v>3041</v>
      </c>
      <c r="B83" s="237" t="s">
        <v>960</v>
      </c>
      <c r="C83" s="367" t="s">
        <v>3916</v>
      </c>
      <c r="D83" s="368" t="s">
        <v>62</v>
      </c>
      <c r="E83" s="246">
        <v>216.39000000000001</v>
      </c>
      <c r="F83" s="621"/>
      <c r="G83" s="329"/>
      <c r="H83" s="561"/>
      <c r="I83" s="583"/>
      <c r="J83" s="566"/>
      <c r="K83" s="241"/>
      <c r="L83" s="235"/>
      <c r="M83" s="235"/>
      <c r="N83" s="235"/>
    </row>
    <row r="84" spans="1:14" ht="12.75">
      <c r="A84" s="310" t="s">
        <v>3042</v>
      </c>
      <c r="B84" s="237" t="s">
        <v>961</v>
      </c>
      <c r="C84" s="367" t="s">
        <v>3917</v>
      </c>
      <c r="D84" s="368" t="s">
        <v>62</v>
      </c>
      <c r="E84" s="246">
        <v>91.95</v>
      </c>
      <c r="F84" s="577"/>
      <c r="G84" s="329"/>
      <c r="H84" s="561"/>
      <c r="I84" s="583"/>
      <c r="J84" s="566"/>
      <c r="K84" s="241"/>
      <c r="L84" s="235"/>
      <c r="M84" s="235"/>
      <c r="N84" s="235"/>
    </row>
    <row r="85" spans="1:14" ht="12.75">
      <c r="A85" s="310" t="s">
        <v>3043</v>
      </c>
      <c r="B85" s="237" t="s">
        <v>962</v>
      </c>
      <c r="C85" s="367" t="s">
        <v>3918</v>
      </c>
      <c r="D85" s="368" t="s">
        <v>62</v>
      </c>
      <c r="E85" s="246">
        <v>545.52</v>
      </c>
      <c r="F85" s="577"/>
      <c r="G85" s="329"/>
      <c r="H85" s="561"/>
      <c r="I85" s="583"/>
      <c r="J85" s="566"/>
      <c r="K85" s="241"/>
      <c r="L85" s="235"/>
      <c r="M85" s="235"/>
      <c r="N85" s="235"/>
    </row>
    <row r="86" spans="1:14" ht="12.75">
      <c r="A86" s="310" t="s">
        <v>3044</v>
      </c>
      <c r="B86" s="237" t="s">
        <v>963</v>
      </c>
      <c r="C86" s="367" t="s">
        <v>3919</v>
      </c>
      <c r="D86" s="368" t="s">
        <v>62</v>
      </c>
      <c r="E86" s="246">
        <v>111.88</v>
      </c>
      <c r="F86" s="577"/>
      <c r="G86" s="329"/>
      <c r="H86" s="561"/>
      <c r="I86" s="583"/>
      <c r="J86" s="566"/>
      <c r="K86" s="241"/>
      <c r="L86" s="235"/>
      <c r="M86" s="235"/>
      <c r="N86" s="235"/>
    </row>
    <row r="87" spans="1:14" ht="13.5" thickBot="1">
      <c r="A87" s="310" t="s">
        <v>3045</v>
      </c>
      <c r="B87" s="371" t="s">
        <v>964</v>
      </c>
      <c r="C87" s="372" t="s">
        <v>3920</v>
      </c>
      <c r="D87" s="373" t="s">
        <v>62</v>
      </c>
      <c r="E87" s="335">
        <v>138.6</v>
      </c>
      <c r="F87" s="577"/>
      <c r="G87" s="329"/>
      <c r="H87" s="561"/>
      <c r="I87" s="583"/>
      <c r="J87" s="566"/>
      <c r="K87" s="241"/>
      <c r="L87" s="235"/>
      <c r="M87" s="235"/>
      <c r="N87" s="235"/>
    </row>
    <row r="88" spans="1:14" ht="23.25" customHeight="1" thickBot="1">
      <c r="A88" s="311" t="s">
        <v>1415</v>
      </c>
      <c r="B88" s="475" t="s">
        <v>998</v>
      </c>
      <c r="C88" s="476" t="s">
        <v>893</v>
      </c>
      <c r="D88" s="472"/>
      <c r="E88" s="473"/>
      <c r="F88" s="474"/>
      <c r="G88" s="474"/>
      <c r="H88" s="559"/>
      <c r="I88" s="569"/>
      <c r="J88" s="570"/>
      <c r="K88" s="245"/>
      <c r="L88" s="235"/>
      <c r="N88" s="235"/>
    </row>
    <row r="89" spans="1:14" ht="22.5">
      <c r="A89" s="310" t="s">
        <v>3046</v>
      </c>
      <c r="B89" s="469" t="s">
        <v>1000</v>
      </c>
      <c r="C89" s="238" t="s">
        <v>3459</v>
      </c>
      <c r="D89" s="369" t="s">
        <v>62</v>
      </c>
      <c r="E89" s="243">
        <v>5.3</v>
      </c>
      <c r="F89" s="616"/>
      <c r="G89" s="455"/>
      <c r="H89" s="560"/>
      <c r="I89" s="583"/>
      <c r="J89" s="566"/>
      <c r="K89" s="241"/>
      <c r="L89" s="235"/>
      <c r="M89" s="235"/>
      <c r="N89" s="235"/>
    </row>
    <row r="90" spans="1:14" ht="22.5">
      <c r="A90" s="310" t="s">
        <v>3047</v>
      </c>
      <c r="B90" s="237" t="s">
        <v>1001</v>
      </c>
      <c r="C90" s="238" t="s">
        <v>1885</v>
      </c>
      <c r="D90" s="368" t="s">
        <v>62</v>
      </c>
      <c r="E90" s="246">
        <v>5.3</v>
      </c>
      <c r="F90" s="614"/>
      <c r="G90" s="329"/>
      <c r="H90" s="561"/>
      <c r="I90" s="583"/>
      <c r="J90" s="566"/>
      <c r="K90" s="241"/>
      <c r="L90" s="235"/>
      <c r="M90" s="235"/>
      <c r="N90" s="235"/>
    </row>
    <row r="91" spans="1:14" ht="22.5">
      <c r="A91" s="310" t="s">
        <v>3048</v>
      </c>
      <c r="B91" s="237" t="s">
        <v>1002</v>
      </c>
      <c r="C91" s="367" t="s">
        <v>3492</v>
      </c>
      <c r="D91" s="368" t="s">
        <v>62</v>
      </c>
      <c r="E91" s="246">
        <v>98.2</v>
      </c>
      <c r="F91" s="614"/>
      <c r="G91" s="329"/>
      <c r="H91" s="561"/>
      <c r="I91" s="583"/>
      <c r="J91" s="566"/>
      <c r="K91" s="241"/>
      <c r="L91" s="235"/>
      <c r="M91" s="235"/>
      <c r="N91" s="235"/>
    </row>
    <row r="92" spans="1:14" ht="22.5">
      <c r="A92" s="310" t="s">
        <v>3049</v>
      </c>
      <c r="B92" s="237" t="s">
        <v>1003</v>
      </c>
      <c r="C92" s="238" t="s">
        <v>3325</v>
      </c>
      <c r="D92" s="368" t="s">
        <v>62</v>
      </c>
      <c r="E92" s="246">
        <f>69.46+23.15+23.15</f>
        <v>115.75999999999999</v>
      </c>
      <c r="F92" s="614"/>
      <c r="G92" s="329"/>
      <c r="H92" s="561"/>
      <c r="I92" s="583"/>
      <c r="J92" s="566"/>
      <c r="K92" s="241"/>
      <c r="L92" s="235"/>
      <c r="M92" s="235"/>
      <c r="N92" s="235"/>
    </row>
    <row r="93" spans="1:14" ht="22.5">
      <c r="A93" s="310" t="s">
        <v>3050</v>
      </c>
      <c r="B93" s="237" t="s">
        <v>1004</v>
      </c>
      <c r="C93" s="238" t="s">
        <v>3327</v>
      </c>
      <c r="D93" s="368" t="s">
        <v>62</v>
      </c>
      <c r="E93" s="246">
        <f>215.16+71.72+71.72</f>
        <v>358.6</v>
      </c>
      <c r="F93" s="614"/>
      <c r="G93" s="329"/>
      <c r="H93" s="561"/>
      <c r="I93" s="583"/>
      <c r="J93" s="566"/>
      <c r="K93" s="241"/>
      <c r="L93" s="235"/>
      <c r="M93" s="235"/>
      <c r="N93" s="235"/>
    </row>
    <row r="94" spans="1:14" ht="22.5">
      <c r="A94" s="310" t="s">
        <v>3051</v>
      </c>
      <c r="B94" s="237" t="s">
        <v>1005</v>
      </c>
      <c r="C94" s="238" t="s">
        <v>3319</v>
      </c>
      <c r="D94" s="368" t="s">
        <v>62</v>
      </c>
      <c r="E94" s="246">
        <f>83.78+27.93+27.93</f>
        <v>139.64000000000001</v>
      </c>
      <c r="F94" s="614"/>
      <c r="G94" s="329"/>
      <c r="H94" s="561"/>
      <c r="I94" s="583"/>
      <c r="J94" s="566"/>
      <c r="K94" s="241"/>
      <c r="L94" s="235"/>
      <c r="M94" s="235"/>
      <c r="N94" s="235"/>
    </row>
    <row r="95" spans="1:14" ht="23.25" thickBot="1">
      <c r="A95" s="310" t="s">
        <v>3052</v>
      </c>
      <c r="B95" s="371" t="s">
        <v>1006</v>
      </c>
      <c r="C95" s="238" t="s">
        <v>3321</v>
      </c>
      <c r="D95" s="373" t="s">
        <v>62</v>
      </c>
      <c r="E95" s="246">
        <f>99.21+33.07+33.07</f>
        <v>165.35</v>
      </c>
      <c r="F95" s="615"/>
      <c r="G95" s="456"/>
      <c r="H95" s="562"/>
      <c r="I95" s="583"/>
      <c r="J95" s="566"/>
      <c r="K95" s="241"/>
      <c r="L95" s="235"/>
      <c r="M95" s="235"/>
      <c r="N95" s="235"/>
    </row>
    <row r="96" spans="1:14" ht="23.25" customHeight="1" thickBot="1">
      <c r="A96" s="311" t="s">
        <v>1416</v>
      </c>
      <c r="B96" s="475" t="s">
        <v>1053</v>
      </c>
      <c r="C96" s="476" t="s">
        <v>957</v>
      </c>
      <c r="D96" s="472"/>
      <c r="E96" s="473"/>
      <c r="F96" s="474"/>
      <c r="G96" s="474"/>
      <c r="H96" s="559"/>
      <c r="I96" s="569"/>
      <c r="J96" s="570"/>
      <c r="K96" s="245"/>
      <c r="L96" s="235"/>
      <c r="M96" s="235"/>
    </row>
    <row r="97" spans="1:14" ht="22.5">
      <c r="A97" s="310" t="s">
        <v>3053</v>
      </c>
      <c r="B97" s="469" t="s">
        <v>1055</v>
      </c>
      <c r="C97" s="367" t="s">
        <v>3494</v>
      </c>
      <c r="D97" s="369" t="s">
        <v>62</v>
      </c>
      <c r="E97" s="243">
        <v>396.86</v>
      </c>
      <c r="F97" s="616"/>
      <c r="G97" s="455"/>
      <c r="H97" s="560"/>
      <c r="I97" s="583"/>
      <c r="J97" s="566"/>
      <c r="K97" s="241"/>
      <c r="L97" s="235"/>
      <c r="M97" s="235"/>
      <c r="N97" s="235"/>
    </row>
    <row r="98" spans="1:14" ht="22.5">
      <c r="A98" s="310" t="s">
        <v>3054</v>
      </c>
      <c r="B98" s="237" t="s">
        <v>1056</v>
      </c>
      <c r="C98" s="238" t="s">
        <v>3327</v>
      </c>
      <c r="D98" s="368" t="s">
        <v>62</v>
      </c>
      <c r="E98" s="246">
        <f>129.69+43.23+43.23</f>
        <v>216.14999999999998</v>
      </c>
      <c r="F98" s="614"/>
      <c r="G98" s="329"/>
      <c r="H98" s="561"/>
      <c r="I98" s="583"/>
      <c r="J98" s="566"/>
      <c r="K98" s="241"/>
      <c r="L98" s="235"/>
      <c r="M98" s="235"/>
      <c r="N98" s="235"/>
    </row>
    <row r="99" spans="1:14" ht="22.5">
      <c r="A99" s="310" t="s">
        <v>3055</v>
      </c>
      <c r="B99" s="237" t="s">
        <v>1057</v>
      </c>
      <c r="C99" s="238" t="s">
        <v>3319</v>
      </c>
      <c r="D99" s="368" t="s">
        <v>62</v>
      </c>
      <c r="E99" s="246">
        <f>536.03+178.68+178.68</f>
        <v>893.3900000000001</v>
      </c>
      <c r="F99" s="614"/>
      <c r="G99" s="329"/>
      <c r="H99" s="561"/>
      <c r="I99" s="583"/>
      <c r="J99" s="566"/>
      <c r="K99" s="241"/>
      <c r="L99" s="235"/>
      <c r="M99" s="235"/>
      <c r="N99" s="235"/>
    </row>
    <row r="100" spans="1:14" ht="22.5">
      <c r="A100" s="310" t="s">
        <v>3056</v>
      </c>
      <c r="B100" s="237" t="s">
        <v>1058</v>
      </c>
      <c r="C100" s="238" t="s">
        <v>1918</v>
      </c>
      <c r="D100" s="368" t="s">
        <v>57</v>
      </c>
      <c r="E100" s="246">
        <f>25.23+25.23</f>
        <v>50.46</v>
      </c>
      <c r="F100" s="614"/>
      <c r="G100" s="329"/>
      <c r="H100" s="561"/>
      <c r="I100" s="583"/>
      <c r="J100" s="566"/>
      <c r="K100" s="241"/>
      <c r="L100" s="235"/>
      <c r="M100" s="235"/>
      <c r="N100" s="235"/>
    </row>
    <row r="101" spans="1:14" ht="23.25" thickBot="1">
      <c r="A101" s="310" t="s">
        <v>3057</v>
      </c>
      <c r="B101" s="371" t="s">
        <v>1059</v>
      </c>
      <c r="C101" s="238" t="s">
        <v>1919</v>
      </c>
      <c r="D101" s="373" t="s">
        <v>57</v>
      </c>
      <c r="E101" s="246">
        <v>75.69</v>
      </c>
      <c r="F101" s="615"/>
      <c r="G101" s="456"/>
      <c r="H101" s="562"/>
      <c r="I101" s="583"/>
      <c r="J101" s="566"/>
      <c r="K101" s="241"/>
      <c r="L101" s="235"/>
      <c r="M101" s="235"/>
      <c r="N101" s="235"/>
    </row>
    <row r="102" spans="1:14" ht="23.25" customHeight="1" thickBot="1">
      <c r="A102" s="311" t="s">
        <v>1417</v>
      </c>
      <c r="B102" s="475" t="s">
        <v>1095</v>
      </c>
      <c r="C102" s="476" t="s">
        <v>999</v>
      </c>
      <c r="D102" s="472"/>
      <c r="E102" s="473"/>
      <c r="F102" s="474"/>
      <c r="G102" s="474"/>
      <c r="H102" s="559"/>
      <c r="I102" s="569"/>
      <c r="J102" s="570"/>
      <c r="K102" s="245"/>
      <c r="L102" s="235"/>
      <c r="M102" s="235"/>
      <c r="N102" s="235"/>
    </row>
    <row r="103" spans="1:14" ht="22.5">
      <c r="A103" s="310" t="s">
        <v>3058</v>
      </c>
      <c r="B103" s="469" t="s">
        <v>1097</v>
      </c>
      <c r="C103" s="367" t="s">
        <v>3495</v>
      </c>
      <c r="D103" s="369" t="s">
        <v>62</v>
      </c>
      <c r="E103" s="243">
        <v>144.77000000000001</v>
      </c>
      <c r="F103" s="616"/>
      <c r="G103" s="455"/>
      <c r="H103" s="560"/>
      <c r="I103" s="584"/>
      <c r="J103" s="566"/>
      <c r="K103" s="241"/>
      <c r="L103" s="235"/>
      <c r="M103" s="235"/>
      <c r="N103" s="235"/>
    </row>
    <row r="104" spans="1:14" ht="22.5">
      <c r="A104" s="310" t="s">
        <v>3059</v>
      </c>
      <c r="B104" s="237" t="s">
        <v>1098</v>
      </c>
      <c r="C104" s="238" t="s">
        <v>3325</v>
      </c>
      <c r="D104" s="368" t="s">
        <v>62</v>
      </c>
      <c r="E104" s="246">
        <f>80.97+26.99+33.25</f>
        <v>141.20999999999998</v>
      </c>
      <c r="F104" s="614"/>
      <c r="G104" s="329"/>
      <c r="H104" s="561"/>
      <c r="I104" s="583"/>
      <c r="J104" s="566"/>
      <c r="K104" s="241"/>
      <c r="L104" s="235"/>
      <c r="M104" s="235"/>
      <c r="N104" s="235"/>
    </row>
    <row r="105" spans="1:14" ht="22.5">
      <c r="A105" s="310" t="s">
        <v>3060</v>
      </c>
      <c r="B105" s="237" t="s">
        <v>1099</v>
      </c>
      <c r="C105" s="238" t="s">
        <v>3319</v>
      </c>
      <c r="D105" s="368" t="s">
        <v>62</v>
      </c>
      <c r="E105" s="246">
        <f>110.47+36.82+36.82</f>
        <v>184.10999999999999</v>
      </c>
      <c r="F105" s="614"/>
      <c r="G105" s="329"/>
      <c r="H105" s="561"/>
      <c r="I105" s="583"/>
      <c r="J105" s="566"/>
      <c r="K105" s="241"/>
      <c r="L105" s="235"/>
      <c r="M105" s="235"/>
      <c r="N105" s="235"/>
    </row>
    <row r="106" spans="1:14" ht="22.5">
      <c r="A106" s="310" t="s">
        <v>3061</v>
      </c>
      <c r="B106" s="237" t="s">
        <v>1100</v>
      </c>
      <c r="C106" s="238" t="s">
        <v>3321</v>
      </c>
      <c r="D106" s="368" t="s">
        <v>62</v>
      </c>
      <c r="E106" s="246">
        <f>377.28+125.76+229.42</f>
        <v>732.45999999999992</v>
      </c>
      <c r="F106" s="614"/>
      <c r="G106" s="329"/>
      <c r="H106" s="561"/>
      <c r="I106" s="583"/>
      <c r="J106" s="566"/>
      <c r="K106" s="241"/>
      <c r="L106" s="235"/>
      <c r="M106" s="235"/>
      <c r="N106" s="235"/>
    </row>
    <row r="107" spans="1:14" ht="22.5">
      <c r="A107" s="310" t="s">
        <v>3062</v>
      </c>
      <c r="B107" s="237" t="s">
        <v>1101</v>
      </c>
      <c r="C107" s="238" t="s">
        <v>1916</v>
      </c>
      <c r="D107" s="368" t="s">
        <v>57</v>
      </c>
      <c r="E107" s="246">
        <f>298.03+99.34</f>
        <v>397.37</v>
      </c>
      <c r="F107" s="614"/>
      <c r="G107" s="329"/>
      <c r="H107" s="561"/>
      <c r="I107" s="583"/>
      <c r="J107" s="566"/>
      <c r="K107" s="241"/>
      <c r="L107" s="235"/>
      <c r="M107" s="235"/>
      <c r="N107" s="235"/>
    </row>
    <row r="108" spans="1:14" ht="22.5">
      <c r="A108" s="310" t="s">
        <v>3063</v>
      </c>
      <c r="B108" s="237" t="s">
        <v>1102</v>
      </c>
      <c r="C108" s="238" t="s">
        <v>1919</v>
      </c>
      <c r="D108" s="368" t="s">
        <v>57</v>
      </c>
      <c r="E108" s="246">
        <f>71.8</f>
        <v>71.8</v>
      </c>
      <c r="F108" s="614"/>
      <c r="G108" s="329"/>
      <c r="H108" s="561"/>
      <c r="I108" s="583"/>
      <c r="J108" s="566"/>
      <c r="K108" s="241"/>
      <c r="L108" s="235"/>
      <c r="M108" s="235"/>
      <c r="N108" s="235"/>
    </row>
    <row r="109" spans="1:14" ht="23.25" thickBot="1">
      <c r="A109" s="310" t="s">
        <v>3064</v>
      </c>
      <c r="B109" s="371" t="s">
        <v>1103</v>
      </c>
      <c r="C109" s="238" t="s">
        <v>1921</v>
      </c>
      <c r="D109" s="373" t="s">
        <v>57</v>
      </c>
      <c r="E109" s="246">
        <f>247.11+82.37</f>
        <v>329.48</v>
      </c>
      <c r="F109" s="615"/>
      <c r="G109" s="456"/>
      <c r="H109" s="562"/>
      <c r="I109" s="583"/>
      <c r="J109" s="566"/>
      <c r="K109" s="241"/>
      <c r="L109" s="235"/>
      <c r="M109" s="235"/>
      <c r="N109" s="235"/>
    </row>
    <row r="110" spans="1:14" ht="23.25" customHeight="1" thickBot="1">
      <c r="A110" s="311" t="s">
        <v>1418</v>
      </c>
      <c r="B110" s="475" t="s">
        <v>1133</v>
      </c>
      <c r="C110" s="476" t="s">
        <v>1054</v>
      </c>
      <c r="D110" s="472"/>
      <c r="E110" s="473"/>
      <c r="F110" s="474"/>
      <c r="G110" s="474"/>
      <c r="H110" s="559"/>
      <c r="I110" s="569"/>
      <c r="J110" s="570"/>
      <c r="K110" s="245"/>
      <c r="L110" s="235"/>
      <c r="M110" s="235"/>
      <c r="N110" s="235"/>
    </row>
    <row r="111" spans="1:14" ht="22.5">
      <c r="A111" s="310" t="s">
        <v>3065</v>
      </c>
      <c r="B111" s="469" t="s">
        <v>1135</v>
      </c>
      <c r="C111" s="367" t="s">
        <v>3489</v>
      </c>
      <c r="D111" s="369" t="s">
        <v>62</v>
      </c>
      <c r="E111" s="243">
        <v>13.29</v>
      </c>
      <c r="F111" s="616"/>
      <c r="G111" s="455"/>
      <c r="H111" s="560"/>
      <c r="I111" s="583"/>
      <c r="J111" s="566"/>
      <c r="K111" s="241"/>
      <c r="L111" s="235"/>
      <c r="M111" s="235"/>
      <c r="N111" s="235"/>
    </row>
    <row r="112" spans="1:14" ht="22.5">
      <c r="A112" s="310" t="s">
        <v>3066</v>
      </c>
      <c r="B112" s="237" t="s">
        <v>1136</v>
      </c>
      <c r="C112" s="238" t="s">
        <v>3344</v>
      </c>
      <c r="D112" s="368" t="s">
        <v>57</v>
      </c>
      <c r="E112" s="246">
        <v>1</v>
      </c>
      <c r="F112" s="614"/>
      <c r="G112" s="329"/>
      <c r="H112" s="561"/>
      <c r="I112" s="583"/>
      <c r="J112" s="566"/>
      <c r="K112" s="241"/>
      <c r="L112" s="235"/>
      <c r="M112" s="235"/>
      <c r="N112" s="235"/>
    </row>
    <row r="113" spans="1:14" ht="13.5" thickBot="1">
      <c r="A113" s="310" t="s">
        <v>3067</v>
      </c>
      <c r="B113" s="371" t="s">
        <v>1137</v>
      </c>
      <c r="C113" s="238" t="s">
        <v>3917</v>
      </c>
      <c r="D113" s="373" t="s">
        <v>62</v>
      </c>
      <c r="E113" s="246">
        <f>51.82+17.28+17.28</f>
        <v>86.38</v>
      </c>
      <c r="F113" s="342"/>
      <c r="G113" s="456"/>
      <c r="H113" s="562"/>
      <c r="I113" s="583"/>
      <c r="J113" s="566"/>
      <c r="K113" s="241"/>
      <c r="L113" s="235"/>
      <c r="M113" s="235"/>
      <c r="N113" s="235"/>
    </row>
    <row r="114" spans="1:14" ht="23.25" customHeight="1" thickBot="1">
      <c r="A114" s="311" t="s">
        <v>1419</v>
      </c>
      <c r="B114" s="475" t="s">
        <v>1176</v>
      </c>
      <c r="C114" s="476" t="s">
        <v>1096</v>
      </c>
      <c r="D114" s="472"/>
      <c r="E114" s="473"/>
      <c r="F114" s="474"/>
      <c r="G114" s="474"/>
      <c r="H114" s="559"/>
      <c r="I114" s="569"/>
      <c r="J114" s="570"/>
      <c r="K114" s="245"/>
      <c r="L114" s="235"/>
      <c r="M114" s="235"/>
      <c r="N114" s="235"/>
    </row>
    <row r="115" spans="1:14" ht="22.5">
      <c r="A115" s="310" t="s">
        <v>3068</v>
      </c>
      <c r="B115" s="469" t="s">
        <v>1178</v>
      </c>
      <c r="C115" s="470" t="s">
        <v>1922</v>
      </c>
      <c r="D115" s="369" t="s">
        <v>62</v>
      </c>
      <c r="E115" s="243">
        <f>53.95</f>
        <v>53.95</v>
      </c>
      <c r="F115" s="616"/>
      <c r="G115" s="455"/>
      <c r="H115" s="560"/>
      <c r="I115" s="565"/>
      <c r="J115" s="566"/>
      <c r="K115" s="241"/>
      <c r="L115" s="235"/>
      <c r="M115" s="235"/>
      <c r="N115" s="235"/>
    </row>
    <row r="116" spans="1:14" ht="22.5">
      <c r="A116" s="310" t="s">
        <v>3069</v>
      </c>
      <c r="B116" s="237" t="s">
        <v>1179</v>
      </c>
      <c r="C116" s="367" t="s">
        <v>3344</v>
      </c>
      <c r="D116" s="368" t="s">
        <v>57</v>
      </c>
      <c r="E116" s="246">
        <v>6</v>
      </c>
      <c r="F116" s="614"/>
      <c r="G116" s="329"/>
      <c r="H116" s="561"/>
      <c r="I116" s="565"/>
      <c r="J116" s="566"/>
      <c r="K116" s="241"/>
      <c r="L116" s="235"/>
      <c r="M116" s="235"/>
      <c r="N116" s="235"/>
    </row>
    <row r="117" spans="1:14" ht="22.5">
      <c r="A117" s="310" t="s">
        <v>3070</v>
      </c>
      <c r="B117" s="237" t="s">
        <v>1180</v>
      </c>
      <c r="C117" s="367" t="s">
        <v>3323</v>
      </c>
      <c r="D117" s="368" t="s">
        <v>62</v>
      </c>
      <c r="E117" s="246">
        <f>39.85+13.28+13.28</f>
        <v>66.41</v>
      </c>
      <c r="F117" s="614"/>
      <c r="G117" s="329"/>
      <c r="H117" s="561"/>
      <c r="I117" s="565"/>
      <c r="J117" s="566"/>
      <c r="K117" s="241"/>
      <c r="L117" s="235"/>
      <c r="M117" s="235"/>
      <c r="N117" s="235"/>
    </row>
    <row r="118" spans="1:14" ht="22.5">
      <c r="A118" s="310" t="s">
        <v>3071</v>
      </c>
      <c r="B118" s="237" t="s">
        <v>1181</v>
      </c>
      <c r="C118" s="367" t="s">
        <v>3325</v>
      </c>
      <c r="D118" s="368" t="s">
        <v>62</v>
      </c>
      <c r="E118" s="246">
        <f>62.81+20.94+20.94</f>
        <v>104.69</v>
      </c>
      <c r="F118" s="614"/>
      <c r="G118" s="329"/>
      <c r="H118" s="561"/>
      <c r="I118" s="565"/>
      <c r="J118" s="566"/>
      <c r="K118" s="241"/>
      <c r="L118" s="235"/>
      <c r="M118" s="235"/>
      <c r="N118" s="235"/>
    </row>
    <row r="119" spans="1:14" ht="23.25" thickBot="1">
      <c r="A119" s="310" t="s">
        <v>3072</v>
      </c>
      <c r="B119" s="371" t="s">
        <v>1182</v>
      </c>
      <c r="C119" s="372" t="s">
        <v>3327</v>
      </c>
      <c r="D119" s="373" t="s">
        <v>62</v>
      </c>
      <c r="E119" s="246">
        <f>79.8+26.6+26.6</f>
        <v>133</v>
      </c>
      <c r="F119" s="615"/>
      <c r="G119" s="456"/>
      <c r="H119" s="562"/>
      <c r="I119" s="565"/>
      <c r="J119" s="566"/>
      <c r="K119" s="241"/>
      <c r="L119" s="235"/>
      <c r="M119" s="235"/>
      <c r="N119" s="235"/>
    </row>
    <row r="120" spans="1:14" ht="23.25" customHeight="1" thickBot="1">
      <c r="A120" s="311" t="s">
        <v>1420</v>
      </c>
      <c r="B120" s="475" t="s">
        <v>1200</v>
      </c>
      <c r="C120" s="476" t="s">
        <v>1134</v>
      </c>
      <c r="D120" s="472"/>
      <c r="E120" s="473"/>
      <c r="F120" s="474"/>
      <c r="G120" s="474"/>
      <c r="H120" s="559"/>
      <c r="I120" s="569"/>
      <c r="J120" s="570"/>
      <c r="K120" s="245"/>
      <c r="L120" s="235"/>
      <c r="M120" s="235"/>
      <c r="N120" s="235"/>
    </row>
    <row r="121" spans="1:14" ht="22.5">
      <c r="A121" s="310" t="s">
        <v>3073</v>
      </c>
      <c r="B121" s="469" t="s">
        <v>1202</v>
      </c>
      <c r="C121" s="470" t="s">
        <v>1847</v>
      </c>
      <c r="D121" s="369" t="s">
        <v>62</v>
      </c>
      <c r="E121" s="243">
        <v>42.24</v>
      </c>
      <c r="F121" s="616"/>
      <c r="G121" s="455"/>
      <c r="H121" s="560"/>
      <c r="I121" s="565"/>
      <c r="J121" s="566"/>
      <c r="K121" s="241"/>
      <c r="L121" s="235"/>
      <c r="M121" s="235"/>
      <c r="N121" s="235"/>
    </row>
    <row r="122" spans="1:14" ht="22.5">
      <c r="A122" s="310" t="s">
        <v>3074</v>
      </c>
      <c r="B122" s="237" t="s">
        <v>1203</v>
      </c>
      <c r="C122" s="367" t="s">
        <v>3344</v>
      </c>
      <c r="D122" s="368" t="s">
        <v>57</v>
      </c>
      <c r="E122" s="246">
        <v>3</v>
      </c>
      <c r="F122" s="614"/>
      <c r="G122" s="329"/>
      <c r="H122" s="561"/>
      <c r="I122" s="565"/>
      <c r="J122" s="566"/>
      <c r="K122" s="241"/>
      <c r="L122" s="235"/>
      <c r="M122" s="235"/>
      <c r="N122" s="235"/>
    </row>
    <row r="123" spans="1:14" ht="22.5">
      <c r="A123" s="310" t="s">
        <v>3075</v>
      </c>
      <c r="B123" s="237" t="s">
        <v>1204</v>
      </c>
      <c r="C123" s="367" t="s">
        <v>3319</v>
      </c>
      <c r="D123" s="368" t="s">
        <v>62</v>
      </c>
      <c r="E123" s="246">
        <f>63.83+21.28+21.28</f>
        <v>106.39</v>
      </c>
      <c r="F123" s="614"/>
      <c r="G123" s="329"/>
      <c r="H123" s="561"/>
      <c r="I123" s="565"/>
      <c r="J123" s="566"/>
      <c r="K123" s="241"/>
      <c r="L123" s="235"/>
      <c r="M123" s="235"/>
      <c r="N123" s="235"/>
    </row>
    <row r="124" spans="1:14" ht="23.25" thickBot="1">
      <c r="A124" s="310" t="s">
        <v>3076</v>
      </c>
      <c r="B124" s="371" t="s">
        <v>1205</v>
      </c>
      <c r="C124" s="372" t="s">
        <v>3321</v>
      </c>
      <c r="D124" s="373" t="s">
        <v>62</v>
      </c>
      <c r="E124" s="246">
        <f>43.09+14.36+14.36</f>
        <v>71.81</v>
      </c>
      <c r="F124" s="615"/>
      <c r="G124" s="456"/>
      <c r="H124" s="562"/>
      <c r="I124" s="565"/>
      <c r="J124" s="566"/>
      <c r="K124" s="241"/>
      <c r="L124" s="235"/>
      <c r="M124" s="235"/>
      <c r="N124" s="235"/>
    </row>
    <row r="125" spans="1:14" ht="23.25" customHeight="1" thickBot="1">
      <c r="A125" s="311" t="s">
        <v>1421</v>
      </c>
      <c r="B125" s="475" t="s">
        <v>1221</v>
      </c>
      <c r="C125" s="476" t="s">
        <v>1177</v>
      </c>
      <c r="D125" s="472"/>
      <c r="E125" s="473"/>
      <c r="F125" s="474"/>
      <c r="G125" s="474"/>
      <c r="H125" s="559"/>
      <c r="I125" s="569"/>
      <c r="J125" s="570"/>
      <c r="K125" s="245"/>
      <c r="L125" s="235"/>
      <c r="M125" s="235"/>
      <c r="N125" s="235"/>
    </row>
    <row r="126" spans="1:14" ht="22.5">
      <c r="A126" s="310" t="s">
        <v>3077</v>
      </c>
      <c r="B126" s="469" t="s">
        <v>1223</v>
      </c>
      <c r="C126" s="470" t="s">
        <v>1847</v>
      </c>
      <c r="D126" s="369" t="s">
        <v>62</v>
      </c>
      <c r="E126" s="243">
        <v>21.89</v>
      </c>
      <c r="F126" s="616"/>
      <c r="G126" s="455"/>
      <c r="H126" s="560"/>
      <c r="I126" s="565"/>
      <c r="J126" s="566"/>
      <c r="K126" s="241"/>
      <c r="L126" s="235"/>
      <c r="M126" s="235"/>
      <c r="N126" s="235"/>
    </row>
    <row r="127" spans="1:14" ht="22.5">
      <c r="A127" s="310" t="s">
        <v>3078</v>
      </c>
      <c r="B127" s="237" t="s">
        <v>1224</v>
      </c>
      <c r="C127" s="367" t="s">
        <v>3344</v>
      </c>
      <c r="D127" s="368" t="s">
        <v>57</v>
      </c>
      <c r="E127" s="246">
        <v>6</v>
      </c>
      <c r="F127" s="614"/>
      <c r="G127" s="329"/>
      <c r="H127" s="561"/>
      <c r="I127" s="565"/>
      <c r="J127" s="566"/>
      <c r="K127" s="241"/>
      <c r="L127" s="235"/>
      <c r="M127" s="235"/>
      <c r="N127" s="235"/>
    </row>
    <row r="128" spans="1:14" ht="23.25" thickBot="1">
      <c r="A128" s="310" t="s">
        <v>3079</v>
      </c>
      <c r="B128" s="371" t="s">
        <v>1225</v>
      </c>
      <c r="C128" s="372" t="s">
        <v>3323</v>
      </c>
      <c r="D128" s="373" t="s">
        <v>62</v>
      </c>
      <c r="E128" s="246">
        <f>30.27+10.09+10.09</f>
        <v>50.45</v>
      </c>
      <c r="F128" s="615"/>
      <c r="G128" s="456"/>
      <c r="H128" s="562"/>
      <c r="I128" s="565"/>
      <c r="J128" s="566"/>
      <c r="K128" s="241"/>
      <c r="L128" s="235"/>
      <c r="M128" s="235"/>
      <c r="N128" s="235"/>
    </row>
    <row r="129" spans="1:14" ht="23.25" customHeight="1" thickBot="1">
      <c r="A129" s="311" t="s">
        <v>1422</v>
      </c>
      <c r="B129" s="475" t="s">
        <v>1272</v>
      </c>
      <c r="C129" s="476" t="s">
        <v>1201</v>
      </c>
      <c r="D129" s="472"/>
      <c r="E129" s="473"/>
      <c r="F129" s="474"/>
      <c r="G129" s="474"/>
      <c r="H129" s="559"/>
      <c r="I129" s="569"/>
      <c r="J129" s="570"/>
      <c r="K129" s="245"/>
      <c r="L129" s="235"/>
      <c r="M129" s="235"/>
      <c r="N129" s="235"/>
    </row>
    <row r="130" spans="1:14" ht="22.5">
      <c r="A130" s="310" t="s">
        <v>3080</v>
      </c>
      <c r="B130" s="469" t="s">
        <v>1274</v>
      </c>
      <c r="C130" s="470" t="s">
        <v>1847</v>
      </c>
      <c r="D130" s="369" t="s">
        <v>62</v>
      </c>
      <c r="E130" s="243">
        <v>10.02</v>
      </c>
      <c r="F130" s="616"/>
      <c r="G130" s="455"/>
      <c r="H130" s="560"/>
      <c r="I130" s="565"/>
      <c r="J130" s="566"/>
      <c r="K130" s="241"/>
      <c r="L130" s="235"/>
      <c r="M130" s="235"/>
      <c r="N130" s="235"/>
    </row>
    <row r="131" spans="1:14" ht="22.5">
      <c r="A131" s="310" t="s">
        <v>3081</v>
      </c>
      <c r="B131" s="237" t="s">
        <v>1275</v>
      </c>
      <c r="C131" s="367" t="s">
        <v>3344</v>
      </c>
      <c r="D131" s="368" t="s">
        <v>57</v>
      </c>
      <c r="E131" s="246">
        <v>2</v>
      </c>
      <c r="F131" s="614"/>
      <c r="G131" s="329"/>
      <c r="H131" s="561"/>
      <c r="I131" s="565"/>
      <c r="J131" s="566"/>
      <c r="K131" s="241"/>
      <c r="L131" s="235"/>
      <c r="M131" s="235"/>
      <c r="N131" s="235"/>
    </row>
    <row r="132" spans="1:14" ht="23.25" thickBot="1">
      <c r="A132" s="310" t="s">
        <v>3082</v>
      </c>
      <c r="B132" s="371" t="s">
        <v>1276</v>
      </c>
      <c r="C132" s="372" t="s">
        <v>3325</v>
      </c>
      <c r="D132" s="373" t="s">
        <v>62</v>
      </c>
      <c r="E132" s="246">
        <f>30.06+10.02+10.02</f>
        <v>50.099999999999994</v>
      </c>
      <c r="F132" s="615"/>
      <c r="G132" s="456"/>
      <c r="H132" s="562"/>
      <c r="I132" s="565"/>
      <c r="J132" s="566"/>
      <c r="K132" s="241"/>
      <c r="L132" s="235"/>
      <c r="M132" s="235"/>
      <c r="N132" s="235"/>
    </row>
    <row r="133" spans="1:14" ht="23.25" customHeight="1" thickBot="1">
      <c r="A133" s="311" t="s">
        <v>1423</v>
      </c>
      <c r="B133" s="475" t="s">
        <v>1300</v>
      </c>
      <c r="C133" s="476" t="s">
        <v>1222</v>
      </c>
      <c r="D133" s="472"/>
      <c r="E133" s="473"/>
      <c r="F133" s="474"/>
      <c r="G133" s="474"/>
      <c r="H133" s="559"/>
      <c r="I133" s="569"/>
      <c r="J133" s="570"/>
      <c r="K133" s="245"/>
      <c r="L133" s="235"/>
      <c r="M133" s="235"/>
      <c r="N133" s="235"/>
    </row>
    <row r="134" spans="1:14" ht="22.5">
      <c r="A134" s="310" t="s">
        <v>3083</v>
      </c>
      <c r="B134" s="469" t="s">
        <v>1302</v>
      </c>
      <c r="C134" s="470" t="s">
        <v>1847</v>
      </c>
      <c r="D134" s="369" t="s">
        <v>62</v>
      </c>
      <c r="E134" s="243">
        <v>38.33</v>
      </c>
      <c r="F134" s="616"/>
      <c r="G134" s="455"/>
      <c r="H134" s="560"/>
      <c r="I134" s="439"/>
      <c r="J134" s="440"/>
      <c r="K134" s="241"/>
      <c r="L134" s="235"/>
      <c r="M134" s="235"/>
      <c r="N134" s="235"/>
    </row>
    <row r="135" spans="1:14" ht="22.5">
      <c r="A135" s="310" t="s">
        <v>3084</v>
      </c>
      <c r="B135" s="237" t="s">
        <v>1303</v>
      </c>
      <c r="C135" s="367" t="s">
        <v>3344</v>
      </c>
      <c r="D135" s="368" t="s">
        <v>57</v>
      </c>
      <c r="E135" s="246">
        <v>6</v>
      </c>
      <c r="F135" s="614"/>
      <c r="G135" s="329"/>
      <c r="H135" s="561"/>
      <c r="I135" s="565"/>
      <c r="J135" s="566"/>
      <c r="K135" s="241"/>
      <c r="L135" s="235"/>
      <c r="M135" s="235"/>
      <c r="N135" s="235"/>
    </row>
    <row r="136" spans="1:14" ht="22.5">
      <c r="A136" s="310" t="s">
        <v>3085</v>
      </c>
      <c r="B136" s="237" t="s">
        <v>1304</v>
      </c>
      <c r="C136" s="367" t="s">
        <v>3325</v>
      </c>
      <c r="D136" s="368" t="s">
        <v>62</v>
      </c>
      <c r="E136" s="246">
        <f>52.13+17.38+17.38</f>
        <v>86.89</v>
      </c>
      <c r="F136" s="614"/>
      <c r="G136" s="329"/>
      <c r="H136" s="561"/>
      <c r="I136" s="565"/>
      <c r="J136" s="566"/>
      <c r="K136" s="241"/>
      <c r="L136" s="235"/>
      <c r="M136" s="235"/>
      <c r="N136" s="235"/>
    </row>
    <row r="137" spans="1:14" ht="23.25" thickBot="1">
      <c r="A137" s="310" t="s">
        <v>3086</v>
      </c>
      <c r="B137" s="371" t="s">
        <v>1305</v>
      </c>
      <c r="C137" s="372" t="s">
        <v>3327</v>
      </c>
      <c r="D137" s="373" t="s">
        <v>62</v>
      </c>
      <c r="E137" s="246">
        <f>68.75+22.92+22.92</f>
        <v>114.59</v>
      </c>
      <c r="F137" s="615"/>
      <c r="G137" s="456"/>
      <c r="H137" s="562"/>
      <c r="I137" s="565"/>
      <c r="J137" s="566"/>
      <c r="K137" s="241"/>
      <c r="L137" s="235"/>
      <c r="M137" s="235"/>
      <c r="N137" s="235"/>
    </row>
    <row r="138" spans="1:14" ht="23.25" customHeight="1" thickBot="1">
      <c r="A138" s="311" t="s">
        <v>1424</v>
      </c>
      <c r="B138" s="475" t="s">
        <v>1329</v>
      </c>
      <c r="C138" s="476" t="s">
        <v>1273</v>
      </c>
      <c r="D138" s="472"/>
      <c r="E138" s="473"/>
      <c r="F138" s="474"/>
      <c r="G138" s="474"/>
      <c r="H138" s="559"/>
      <c r="I138" s="569"/>
      <c r="J138" s="570"/>
      <c r="K138" s="245"/>
      <c r="L138" s="235"/>
      <c r="M138" s="235"/>
      <c r="N138" s="235"/>
    </row>
    <row r="139" spans="1:14" ht="22.5">
      <c r="A139" s="310" t="s">
        <v>3087</v>
      </c>
      <c r="B139" s="469" t="s">
        <v>1331</v>
      </c>
      <c r="C139" s="470" t="s">
        <v>1847</v>
      </c>
      <c r="D139" s="369" t="s">
        <v>62</v>
      </c>
      <c r="E139" s="243">
        <v>19.350000000000001</v>
      </c>
      <c r="F139" s="616"/>
      <c r="G139" s="455"/>
      <c r="H139" s="560"/>
      <c r="I139" s="565"/>
      <c r="J139" s="566"/>
      <c r="K139" s="241"/>
      <c r="L139" s="235"/>
      <c r="M139" s="235"/>
      <c r="N139" s="235"/>
    </row>
    <row r="140" spans="1:14" ht="22.5">
      <c r="A140" s="310" t="s">
        <v>3088</v>
      </c>
      <c r="B140" s="237" t="s">
        <v>1332</v>
      </c>
      <c r="C140" s="367" t="s">
        <v>3344</v>
      </c>
      <c r="D140" s="368" t="s">
        <v>57</v>
      </c>
      <c r="E140" s="246">
        <v>6</v>
      </c>
      <c r="F140" s="614"/>
      <c r="G140" s="329"/>
      <c r="H140" s="561"/>
      <c r="I140" s="565"/>
      <c r="J140" s="566"/>
      <c r="K140" s="241"/>
      <c r="L140" s="235"/>
      <c r="M140" s="235"/>
      <c r="N140" s="235"/>
    </row>
    <row r="141" spans="1:14" ht="22.5">
      <c r="A141" s="310" t="s">
        <v>3089</v>
      </c>
      <c r="B141" s="237" t="s">
        <v>1333</v>
      </c>
      <c r="C141" s="367" t="s">
        <v>3325</v>
      </c>
      <c r="D141" s="368" t="s">
        <v>62</v>
      </c>
      <c r="E141" s="246">
        <f>3.2+1.07+1.07</f>
        <v>5.3400000000000007</v>
      </c>
      <c r="F141" s="614"/>
      <c r="G141" s="329"/>
      <c r="H141" s="561"/>
      <c r="I141" s="565"/>
      <c r="J141" s="566"/>
      <c r="K141" s="241"/>
      <c r="L141" s="235"/>
      <c r="M141" s="235"/>
      <c r="N141" s="235"/>
    </row>
    <row r="142" spans="1:14" ht="23.25" thickBot="1">
      <c r="A142" s="310" t="s">
        <v>3090</v>
      </c>
      <c r="B142" s="371" t="s">
        <v>1334</v>
      </c>
      <c r="C142" s="372" t="s">
        <v>3319</v>
      </c>
      <c r="D142" s="373" t="s">
        <v>62</v>
      </c>
      <c r="E142" s="246">
        <f>51.83+17.28+17.28</f>
        <v>86.39</v>
      </c>
      <c r="F142" s="615"/>
      <c r="G142" s="456"/>
      <c r="H142" s="562"/>
      <c r="I142" s="565"/>
      <c r="J142" s="566"/>
      <c r="K142" s="241"/>
      <c r="L142" s="235"/>
      <c r="M142" s="235"/>
      <c r="N142" s="235"/>
    </row>
    <row r="143" spans="1:14" ht="23.25" customHeight="1" thickBot="1">
      <c r="A143" s="311" t="s">
        <v>1425</v>
      </c>
      <c r="B143" s="475" t="s">
        <v>1369</v>
      </c>
      <c r="C143" s="476" t="s">
        <v>1301</v>
      </c>
      <c r="D143" s="472"/>
      <c r="E143" s="473"/>
      <c r="F143" s="474"/>
      <c r="G143" s="474"/>
      <c r="H143" s="559"/>
      <c r="I143" s="569"/>
      <c r="J143" s="570"/>
      <c r="K143" s="245"/>
      <c r="L143" s="235"/>
      <c r="M143" s="235"/>
      <c r="N143" s="235"/>
    </row>
    <row r="144" spans="1:14" ht="22.5">
      <c r="A144" s="310" t="s">
        <v>3091</v>
      </c>
      <c r="B144" s="469" t="s">
        <v>1371</v>
      </c>
      <c r="C144" s="470" t="s">
        <v>1922</v>
      </c>
      <c r="D144" s="369" t="s">
        <v>62</v>
      </c>
      <c r="E144" s="243">
        <f>42.54</f>
        <v>42.54</v>
      </c>
      <c r="F144" s="616"/>
      <c r="G144" s="455"/>
      <c r="H144" s="560"/>
      <c r="I144" s="565"/>
      <c r="J144" s="566"/>
      <c r="K144" s="241"/>
      <c r="L144" s="235"/>
      <c r="M144" s="235"/>
      <c r="N144" s="235"/>
    </row>
    <row r="145" spans="1:15" ht="22.5">
      <c r="A145" s="310" t="s">
        <v>3092</v>
      </c>
      <c r="B145" s="237" t="s">
        <v>1372</v>
      </c>
      <c r="C145" s="367" t="s">
        <v>3344</v>
      </c>
      <c r="D145" s="368" t="s">
        <v>57</v>
      </c>
      <c r="E145" s="246">
        <v>13</v>
      </c>
      <c r="F145" s="614"/>
      <c r="G145" s="329"/>
      <c r="H145" s="561"/>
      <c r="I145" s="565"/>
      <c r="J145" s="566"/>
      <c r="K145" s="241"/>
      <c r="L145" s="235"/>
      <c r="M145" s="235"/>
      <c r="N145" s="235"/>
    </row>
    <row r="146" spans="1:15" ht="23.25" thickBot="1">
      <c r="A146" s="310" t="s">
        <v>3093</v>
      </c>
      <c r="B146" s="371" t="s">
        <v>1373</v>
      </c>
      <c r="C146" s="372" t="s">
        <v>3319</v>
      </c>
      <c r="D146" s="373" t="s">
        <v>62</v>
      </c>
      <c r="E146" s="246">
        <f>191.85+63.95+63.95</f>
        <v>319.75</v>
      </c>
      <c r="F146" s="615"/>
      <c r="G146" s="456"/>
      <c r="H146" s="562"/>
      <c r="I146" s="565"/>
      <c r="J146" s="566"/>
      <c r="K146" s="241"/>
      <c r="L146" s="235"/>
      <c r="M146" s="235"/>
      <c r="N146" s="235"/>
    </row>
    <row r="147" spans="1:15" ht="23.25" customHeight="1" thickBot="1">
      <c r="A147" s="311" t="s">
        <v>1426</v>
      </c>
      <c r="B147" s="475" t="s">
        <v>1427</v>
      </c>
      <c r="C147" s="476" t="s">
        <v>1330</v>
      </c>
      <c r="D147" s="472"/>
      <c r="E147" s="473"/>
      <c r="F147" s="474"/>
      <c r="G147" s="474"/>
      <c r="H147" s="559"/>
      <c r="I147" s="569"/>
      <c r="J147" s="570"/>
      <c r="K147" s="245"/>
      <c r="L147" s="235"/>
      <c r="M147" s="235"/>
      <c r="N147" s="235"/>
    </row>
    <row r="148" spans="1:15" ht="12.75">
      <c r="A148" s="310" t="s">
        <v>3094</v>
      </c>
      <c r="B148" s="469" t="s">
        <v>1428</v>
      </c>
      <c r="C148" s="470" t="s">
        <v>1855</v>
      </c>
      <c r="D148" s="369" t="s">
        <v>62</v>
      </c>
      <c r="E148" s="243">
        <v>86.16</v>
      </c>
      <c r="F148" s="616"/>
      <c r="G148" s="455"/>
      <c r="H148" s="560"/>
      <c r="I148" s="565"/>
      <c r="J148" s="566"/>
      <c r="K148" s="241"/>
      <c r="L148" s="235"/>
      <c r="M148" s="235"/>
      <c r="N148" s="235"/>
    </row>
    <row r="149" spans="1:15" ht="22.5">
      <c r="A149" s="310" t="s">
        <v>3095</v>
      </c>
      <c r="B149" s="237" t="s">
        <v>1429</v>
      </c>
      <c r="C149" s="367" t="s">
        <v>3325</v>
      </c>
      <c r="D149" s="368" t="s">
        <v>62</v>
      </c>
      <c r="E149" s="246">
        <f>79.29+26.43+26.43</f>
        <v>132.15</v>
      </c>
      <c r="F149" s="614"/>
      <c r="G149" s="329"/>
      <c r="H149" s="561"/>
      <c r="I149" s="565"/>
      <c r="J149" s="566"/>
      <c r="K149" s="241"/>
      <c r="L149" s="235"/>
      <c r="M149" s="235"/>
      <c r="N149" s="235"/>
    </row>
    <row r="150" spans="1:15" ht="22.5">
      <c r="A150" s="310" t="s">
        <v>3096</v>
      </c>
      <c r="B150" s="237" t="s">
        <v>1430</v>
      </c>
      <c r="C150" s="367" t="s">
        <v>3327</v>
      </c>
      <c r="D150" s="368" t="s">
        <v>62</v>
      </c>
      <c r="E150" s="246">
        <f>174.75+58.25+58.25</f>
        <v>291.25</v>
      </c>
      <c r="F150" s="614"/>
      <c r="G150" s="329"/>
      <c r="H150" s="561"/>
      <c r="I150" s="565"/>
      <c r="J150" s="566"/>
      <c r="K150" s="241"/>
      <c r="L150" s="235"/>
      <c r="M150" s="235"/>
      <c r="N150" s="235"/>
    </row>
    <row r="151" spans="1:15" ht="22.5">
      <c r="A151" s="310" t="s">
        <v>3097</v>
      </c>
      <c r="B151" s="237" t="s">
        <v>1431</v>
      </c>
      <c r="C151" s="367" t="s">
        <v>3319</v>
      </c>
      <c r="D151" s="368" t="s">
        <v>62</v>
      </c>
      <c r="E151" s="246">
        <f>114.44+38.15+38.36</f>
        <v>190.95</v>
      </c>
      <c r="F151" s="614"/>
      <c r="G151" s="329"/>
      <c r="H151" s="561"/>
      <c r="I151" s="565"/>
      <c r="J151" s="566"/>
      <c r="K151" s="241"/>
      <c r="L151" s="235"/>
      <c r="M151" s="235"/>
      <c r="N151" s="235"/>
    </row>
    <row r="152" spans="1:15" ht="22.5">
      <c r="A152" s="310" t="s">
        <v>3098</v>
      </c>
      <c r="B152" s="237" t="s">
        <v>1432</v>
      </c>
      <c r="C152" s="367" t="s">
        <v>3321</v>
      </c>
      <c r="D152" s="368" t="s">
        <v>62</v>
      </c>
      <c r="E152" s="246">
        <f>13.23</f>
        <v>13.23</v>
      </c>
      <c r="F152" s="614"/>
      <c r="G152" s="329"/>
      <c r="H152" s="561"/>
      <c r="I152" s="565"/>
      <c r="J152" s="566"/>
      <c r="K152" s="241"/>
      <c r="L152" s="235"/>
      <c r="M152" s="235"/>
      <c r="N152" s="235"/>
    </row>
    <row r="153" spans="1:15" ht="23.25" thickBot="1">
      <c r="A153" s="310" t="s">
        <v>3099</v>
      </c>
      <c r="B153" s="371" t="s">
        <v>1433</v>
      </c>
      <c r="C153" s="372" t="s">
        <v>1916</v>
      </c>
      <c r="D153" s="373" t="s">
        <v>57</v>
      </c>
      <c r="E153" s="589">
        <f>39.69+13.23</f>
        <v>52.92</v>
      </c>
      <c r="F153" s="615"/>
      <c r="G153" s="456"/>
      <c r="H153" s="562"/>
      <c r="I153" s="572"/>
      <c r="J153" s="248"/>
      <c r="K153" s="249"/>
      <c r="L153" s="235"/>
      <c r="M153" s="235"/>
      <c r="N153" s="235"/>
    </row>
    <row r="154" spans="1:15" ht="30" customHeight="1" thickBot="1">
      <c r="B154" s="906"/>
      <c r="C154" s="918"/>
      <c r="D154" s="918"/>
      <c r="E154" s="918"/>
      <c r="F154" s="918"/>
      <c r="G154" s="918"/>
      <c r="H154" s="919"/>
      <c r="I154" s="250"/>
      <c r="J154" s="235"/>
      <c r="K154" s="235"/>
      <c r="L154" s="235"/>
      <c r="M154" s="235"/>
      <c r="N154" s="235"/>
    </row>
    <row r="157" spans="1:15" ht="15" customHeight="1"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</row>
    <row r="158" spans="1:15" ht="15" customHeight="1"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</row>
    <row r="159" spans="1:15" ht="15" customHeight="1"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</row>
    <row r="160" spans="1:15" ht="15" customHeight="1"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</row>
    <row r="161" spans="6:15" ht="15" customHeight="1"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</row>
    <row r="162" spans="6:15" ht="15" customHeight="1"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</row>
    <row r="163" spans="6:15" ht="15" customHeight="1"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</row>
    <row r="164" spans="6:15" ht="15" customHeight="1"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</row>
    <row r="165" spans="6:15" ht="15" customHeight="1"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</row>
    <row r="166" spans="6:15" ht="15" customHeight="1"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</row>
    <row r="167" spans="6:15" ht="15" customHeight="1"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</row>
    <row r="168" spans="6:15" ht="15" customHeight="1"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</row>
    <row r="169" spans="6:15" ht="15" customHeight="1"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</row>
    <row r="170" spans="6:15" ht="15" customHeight="1"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</row>
    <row r="171" spans="6:15" ht="15" customHeight="1"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</row>
    <row r="172" spans="6:15" ht="15" customHeight="1"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</row>
    <row r="173" spans="6:15" ht="15" customHeight="1"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</row>
    <row r="174" spans="6:15" ht="15" customHeight="1"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</row>
  </sheetData>
  <autoFilter ref="B7:K101" xr:uid="{7AFB8CD1-B285-416E-B0D2-80C762711522}"/>
  <mergeCells count="8">
    <mergeCell ref="D8:H8"/>
    <mergeCell ref="B154:H154"/>
    <mergeCell ref="B1:H1"/>
    <mergeCell ref="B2:H2"/>
    <mergeCell ref="B3:H3"/>
    <mergeCell ref="B4:H4"/>
    <mergeCell ref="B5:H5"/>
    <mergeCell ref="B6:H6"/>
  </mergeCells>
  <phoneticPr fontId="42" type="noConversion"/>
  <printOptions horizontalCentered="1"/>
  <pageMargins left="0.39370078740157483" right="0.39370078740157483" top="0.39370078740157483" bottom="0.39370078740157483" header="0" footer="0"/>
  <pageSetup paperSize="9"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EE4B2-8601-4A5A-9908-401FE6F93700}">
  <sheetPr codeName="Planilha10">
    <tabColor rgb="FFFFFFFF"/>
  </sheetPr>
  <dimension ref="A1:V41"/>
  <sheetViews>
    <sheetView showGridLines="0" view="pageBreakPreview" topLeftCell="B1" zoomScaleNormal="115" zoomScaleSheetLayoutView="100" workbookViewId="0">
      <selection activeCell="M13" sqref="M13"/>
    </sheetView>
  </sheetViews>
  <sheetFormatPr defaultColWidth="14.42578125" defaultRowHeight="15" customHeight="1"/>
  <cols>
    <col min="1" max="1" width="0" style="194" hidden="1" customWidth="1"/>
    <col min="2" max="2" width="12.85546875" customWidth="1"/>
    <col min="3" max="3" width="84.42578125" customWidth="1"/>
    <col min="4" max="4" width="7.42578125" style="71" customWidth="1"/>
    <col min="5" max="5" width="11.7109375" style="66" customWidth="1"/>
    <col min="6" max="6" width="12.7109375" customWidth="1"/>
    <col min="7" max="7" width="15.28515625" customWidth="1"/>
    <col min="8" max="8" width="16.140625" customWidth="1"/>
    <col min="9" max="9" width="8.7109375" customWidth="1"/>
    <col min="10" max="10" width="11" bestFit="1" customWidth="1"/>
    <col min="11" max="11" width="13.42578125" bestFit="1" customWidth="1"/>
    <col min="12" max="12" width="12.7109375" bestFit="1" customWidth="1"/>
    <col min="13" max="14" width="10.7109375" customWidth="1"/>
    <col min="15" max="15" width="18.28515625" customWidth="1"/>
    <col min="16" max="22" width="9.140625" customWidth="1"/>
  </cols>
  <sheetData>
    <row r="1" spans="1:22" ht="19.5" customHeight="1">
      <c r="B1" s="856"/>
      <c r="C1" s="857"/>
      <c r="D1" s="857"/>
      <c r="E1" s="857"/>
      <c r="F1" s="857"/>
      <c r="G1" s="857"/>
      <c r="H1" s="858"/>
      <c r="I1" s="33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</row>
    <row r="2" spans="1:22" ht="19.5" customHeight="1">
      <c r="B2" s="848" t="str">
        <f>GERAL!A2</f>
        <v>PLANILHA DE FORMAÇÃO DE PREÇOS</v>
      </c>
      <c r="C2" s="849"/>
      <c r="D2" s="849"/>
      <c r="E2" s="849"/>
      <c r="F2" s="849"/>
      <c r="G2" s="849"/>
      <c r="H2" s="850"/>
      <c r="I2" s="33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19.5" customHeight="1">
      <c r="B3" s="848" t="str">
        <f>GERAL!A3</f>
        <v>UNIVERSIDADE FEDERAL DE OURO PRETO - UFOP</v>
      </c>
      <c r="C3" s="849"/>
      <c r="D3" s="849"/>
      <c r="E3" s="849"/>
      <c r="F3" s="849"/>
      <c r="G3" s="849"/>
      <c r="H3" s="850"/>
      <c r="I3" s="33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 ht="19.5" customHeight="1">
      <c r="B4" s="848" t="str">
        <f>GERAL!A4</f>
        <v xml:space="preserve">Materiais e mão de obra para execução dos serviços especificados </v>
      </c>
      <c r="C4" s="849"/>
      <c r="D4" s="849"/>
      <c r="E4" s="849"/>
      <c r="F4" s="849"/>
      <c r="G4" s="849"/>
      <c r="H4" s="850"/>
      <c r="I4" s="33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9.5" customHeight="1">
      <c r="B5" s="848" t="str">
        <f>GERAL!A5</f>
        <v>RECUPERAÇÃO PARCIAL DE COBERTURA, ESQUADRIAS E INSTALAÇÕES ELÉTRICAS DA ESCOLA DE MINAS DA PRAÇA TIRADENTES</v>
      </c>
      <c r="C5" s="849"/>
      <c r="D5" s="849"/>
      <c r="E5" s="849"/>
      <c r="F5" s="849"/>
      <c r="G5" s="849"/>
      <c r="H5" s="850"/>
      <c r="I5" s="33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 ht="19.5" customHeight="1" thickBot="1">
      <c r="B6" s="848" t="str">
        <f>GERAL!A6</f>
        <v>ESCOLA DE MINAS</v>
      </c>
      <c r="C6" s="849"/>
      <c r="D6" s="849"/>
      <c r="E6" s="849"/>
      <c r="F6" s="849"/>
      <c r="G6" s="849"/>
      <c r="H6" s="850"/>
      <c r="I6" s="33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30" customHeight="1" thickBot="1">
      <c r="A7" s="194" t="s">
        <v>35</v>
      </c>
      <c r="B7" s="34" t="s">
        <v>15</v>
      </c>
      <c r="C7" s="35" t="s">
        <v>36</v>
      </c>
      <c r="D7" s="36" t="s">
        <v>37</v>
      </c>
      <c r="E7" s="37" t="s">
        <v>38</v>
      </c>
      <c r="F7" s="38" t="s">
        <v>39</v>
      </c>
      <c r="G7" s="39" t="s">
        <v>40</v>
      </c>
      <c r="H7" s="85" t="s">
        <v>41</v>
      </c>
      <c r="I7" s="86" t="s">
        <v>42</v>
      </c>
      <c r="J7" s="87">
        <f>GERAL!$C$19</f>
        <v>0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2" ht="30" customHeight="1" thickBot="1">
      <c r="A8" s="194">
        <v>8</v>
      </c>
      <c r="B8" s="478" t="s">
        <v>816</v>
      </c>
      <c r="C8" s="479" t="s">
        <v>1436</v>
      </c>
      <c r="D8" s="876"/>
      <c r="E8" s="871"/>
      <c r="F8" s="871"/>
      <c r="G8" s="871"/>
      <c r="H8" s="871"/>
      <c r="I8" s="545" t="s">
        <v>45</v>
      </c>
      <c r="J8" s="546" t="s">
        <v>46</v>
      </c>
      <c r="K8" s="547" t="s">
        <v>47</v>
      </c>
      <c r="L8" s="48"/>
      <c r="M8" s="48"/>
      <c r="N8" s="48"/>
      <c r="O8" s="48"/>
      <c r="P8" s="48"/>
      <c r="Q8" s="48"/>
      <c r="R8" s="48"/>
      <c r="S8" s="48"/>
      <c r="T8" s="48"/>
      <c r="U8" s="48"/>
    </row>
    <row r="9" spans="1:22" ht="13.5" thickBot="1">
      <c r="A9" s="197" t="s">
        <v>1437</v>
      </c>
      <c r="B9" s="483" t="s">
        <v>1438</v>
      </c>
      <c r="C9" s="484" t="s">
        <v>1439</v>
      </c>
      <c r="D9" s="485"/>
      <c r="E9" s="486"/>
      <c r="F9" s="486"/>
      <c r="G9" s="486"/>
      <c r="H9" s="541"/>
      <c r="I9" s="436"/>
      <c r="J9" s="437"/>
      <c r="K9" s="438"/>
      <c r="L9" s="45"/>
      <c r="M9" s="45"/>
      <c r="N9" s="50"/>
      <c r="O9" s="45"/>
      <c r="P9" s="45"/>
      <c r="Q9" s="45"/>
      <c r="R9" s="45"/>
      <c r="S9" s="45"/>
      <c r="T9" s="45"/>
      <c r="U9" s="45"/>
    </row>
    <row r="10" spans="1:22" ht="22.5">
      <c r="A10" s="194" t="s">
        <v>1440</v>
      </c>
      <c r="B10" s="480" t="s">
        <v>1441</v>
      </c>
      <c r="C10" s="482" t="s">
        <v>1856</v>
      </c>
      <c r="D10" s="101" t="s">
        <v>62</v>
      </c>
      <c r="E10" s="105">
        <v>2620</v>
      </c>
      <c r="F10" s="616"/>
      <c r="G10" s="463"/>
      <c r="H10" s="454"/>
      <c r="I10" s="439"/>
      <c r="J10" s="440"/>
      <c r="K10" s="80"/>
      <c r="L10" s="45"/>
      <c r="M10" s="45"/>
      <c r="N10" s="50"/>
      <c r="O10" s="45"/>
      <c r="P10" s="45"/>
      <c r="Q10" s="45"/>
      <c r="R10" s="45"/>
      <c r="S10" s="45"/>
      <c r="T10" s="45"/>
      <c r="U10" s="45"/>
    </row>
    <row r="11" spans="1:22" ht="12.75">
      <c r="A11" s="194" t="s">
        <v>1443</v>
      </c>
      <c r="B11" s="78" t="s">
        <v>1444</v>
      </c>
      <c r="C11" s="41" t="s">
        <v>1862</v>
      </c>
      <c r="D11" s="101" t="s">
        <v>62</v>
      </c>
      <c r="E11" s="42">
        <v>119</v>
      </c>
      <c r="F11" s="614"/>
      <c r="G11" s="452"/>
      <c r="H11" s="453"/>
      <c r="I11" s="439"/>
      <c r="J11" s="440"/>
      <c r="K11" s="80"/>
      <c r="L11" s="45"/>
      <c r="M11" s="45"/>
      <c r="N11" s="50"/>
      <c r="O11" s="45"/>
      <c r="P11" s="45"/>
      <c r="Q11" s="45"/>
      <c r="R11" s="45"/>
      <c r="S11" s="45"/>
      <c r="T11" s="45"/>
      <c r="U11" s="45"/>
    </row>
    <row r="12" spans="1:22" ht="12.75">
      <c r="A12" s="194" t="s">
        <v>1446</v>
      </c>
      <c r="B12" s="78" t="s">
        <v>1447</v>
      </c>
      <c r="C12" s="41" t="s">
        <v>1872</v>
      </c>
      <c r="D12" s="101" t="s">
        <v>57</v>
      </c>
      <c r="E12" s="114">
        <v>120</v>
      </c>
      <c r="F12" s="614"/>
      <c r="G12" s="457"/>
      <c r="H12" s="552"/>
      <c r="I12" s="439"/>
      <c r="J12" s="440"/>
      <c r="K12" s="80"/>
      <c r="L12" s="45"/>
      <c r="M12" s="45"/>
      <c r="N12" s="50"/>
      <c r="O12" s="45"/>
      <c r="P12" s="45"/>
      <c r="Q12" s="45"/>
      <c r="R12" s="45"/>
      <c r="S12" s="45"/>
      <c r="T12" s="45"/>
      <c r="U12" s="45"/>
    </row>
    <row r="13" spans="1:22" ht="12.75">
      <c r="A13" s="194" t="s">
        <v>1449</v>
      </c>
      <c r="B13" s="78" t="s">
        <v>1450</v>
      </c>
      <c r="C13" s="41" t="s">
        <v>1958</v>
      </c>
      <c r="D13" s="101" t="s">
        <v>57</v>
      </c>
      <c r="E13" s="114">
        <v>120</v>
      </c>
      <c r="F13" s="614"/>
      <c r="G13" s="457"/>
      <c r="H13" s="552"/>
      <c r="I13" s="439"/>
      <c r="J13" s="440"/>
      <c r="K13" s="80"/>
      <c r="L13" s="45"/>
      <c r="M13" s="45"/>
      <c r="N13" s="50"/>
      <c r="O13" s="45"/>
      <c r="P13" s="45"/>
      <c r="Q13" s="45"/>
      <c r="R13" s="45"/>
      <c r="S13" s="45"/>
      <c r="T13" s="45"/>
      <c r="U13" s="45"/>
    </row>
    <row r="14" spans="1:22" ht="12.75">
      <c r="A14" s="194" t="s">
        <v>1452</v>
      </c>
      <c r="B14" s="78" t="s">
        <v>1453</v>
      </c>
      <c r="C14" s="357" t="s">
        <v>3465</v>
      </c>
      <c r="D14" s="361" t="s">
        <v>57</v>
      </c>
      <c r="E14" s="114">
        <v>4</v>
      </c>
      <c r="F14" s="614"/>
      <c r="G14" s="457"/>
      <c r="H14" s="552"/>
      <c r="I14" s="439"/>
      <c r="J14" s="440"/>
      <c r="K14" s="80"/>
      <c r="L14" s="45"/>
      <c r="M14" s="45"/>
      <c r="N14" s="50"/>
      <c r="O14" s="45"/>
      <c r="P14" s="45"/>
      <c r="Q14" s="45"/>
      <c r="R14" s="45"/>
      <c r="S14" s="45"/>
      <c r="T14" s="45"/>
      <c r="U14" s="45"/>
    </row>
    <row r="15" spans="1:22" ht="12.75">
      <c r="A15" s="194" t="s">
        <v>1454</v>
      </c>
      <c r="B15" s="78" t="s">
        <v>1455</v>
      </c>
      <c r="C15" s="357" t="s">
        <v>1864</v>
      </c>
      <c r="D15" s="361" t="s">
        <v>1848</v>
      </c>
      <c r="E15" s="114">
        <v>2</v>
      </c>
      <c r="F15" s="614"/>
      <c r="G15" s="457"/>
      <c r="H15" s="552"/>
      <c r="I15" s="439"/>
      <c r="J15" s="440"/>
      <c r="K15" s="80"/>
      <c r="L15" s="45"/>
      <c r="M15" s="45"/>
      <c r="N15" s="50"/>
      <c r="O15" s="45"/>
      <c r="P15" s="45"/>
      <c r="Q15" s="45"/>
      <c r="R15" s="45"/>
      <c r="S15" s="45"/>
      <c r="T15" s="45"/>
      <c r="U15" s="45"/>
    </row>
    <row r="16" spans="1:22" ht="12.75">
      <c r="A16" s="194" t="s">
        <v>1457</v>
      </c>
      <c r="B16" s="78" t="s">
        <v>1458</v>
      </c>
      <c r="C16" s="357" t="s">
        <v>1866</v>
      </c>
      <c r="D16" s="361" t="s">
        <v>57</v>
      </c>
      <c r="E16" s="114">
        <v>1</v>
      </c>
      <c r="F16" s="614"/>
      <c r="G16" s="457"/>
      <c r="H16" s="552"/>
      <c r="I16" s="439"/>
      <c r="J16" s="440"/>
      <c r="K16" s="80"/>
      <c r="L16" s="45"/>
      <c r="M16" s="45"/>
      <c r="N16" s="50"/>
      <c r="O16" s="45"/>
      <c r="P16" s="45"/>
      <c r="Q16" s="45"/>
      <c r="R16" s="45"/>
      <c r="S16" s="45"/>
      <c r="T16" s="45"/>
      <c r="U16" s="45"/>
    </row>
    <row r="17" spans="1:21" ht="12.75">
      <c r="A17" s="194" t="s">
        <v>1460</v>
      </c>
      <c r="B17" s="78" t="s">
        <v>1461</v>
      </c>
      <c r="C17" s="357" t="s">
        <v>1867</v>
      </c>
      <c r="D17" s="361" t="s">
        <v>57</v>
      </c>
      <c r="E17" s="114">
        <v>1</v>
      </c>
      <c r="F17" s="614"/>
      <c r="G17" s="457"/>
      <c r="H17" s="552"/>
      <c r="I17" s="439"/>
      <c r="J17" s="440"/>
      <c r="K17" s="80"/>
      <c r="L17" s="45"/>
      <c r="M17" s="45"/>
      <c r="N17" s="50"/>
      <c r="O17" s="45"/>
      <c r="P17" s="45"/>
      <c r="Q17" s="45"/>
      <c r="R17" s="45"/>
      <c r="S17" s="45"/>
      <c r="T17" s="45"/>
      <c r="U17" s="45"/>
    </row>
    <row r="18" spans="1:21" ht="12.75">
      <c r="A18" s="194" t="s">
        <v>1463</v>
      </c>
      <c r="B18" s="78" t="s">
        <v>1464</v>
      </c>
      <c r="C18" s="357" t="s">
        <v>1868</v>
      </c>
      <c r="D18" s="361" t="s">
        <v>57</v>
      </c>
      <c r="E18" s="114">
        <v>4</v>
      </c>
      <c r="F18" s="614"/>
      <c r="G18" s="457"/>
      <c r="H18" s="552"/>
      <c r="I18" s="439"/>
      <c r="J18" s="440"/>
      <c r="K18" s="80"/>
      <c r="L18" s="45"/>
      <c r="M18" s="45"/>
      <c r="N18" s="50"/>
      <c r="O18" s="45"/>
      <c r="P18" s="45"/>
      <c r="Q18" s="45"/>
      <c r="R18" s="45"/>
      <c r="S18" s="45"/>
      <c r="T18" s="45"/>
      <c r="U18" s="45"/>
    </row>
    <row r="19" spans="1:21" ht="12.75">
      <c r="A19" s="194" t="s">
        <v>1466</v>
      </c>
      <c r="B19" s="78" t="s">
        <v>1467</v>
      </c>
      <c r="C19" s="357" t="s">
        <v>1870</v>
      </c>
      <c r="D19" s="361" t="s">
        <v>57</v>
      </c>
      <c r="E19" s="114">
        <v>4</v>
      </c>
      <c r="F19" s="614"/>
      <c r="G19" s="457"/>
      <c r="H19" s="552"/>
      <c r="I19" s="439"/>
      <c r="J19" s="440"/>
      <c r="K19" s="80"/>
      <c r="L19" s="45"/>
      <c r="M19" s="45"/>
      <c r="N19" s="50"/>
      <c r="O19" s="45"/>
      <c r="P19" s="45"/>
      <c r="Q19" s="45"/>
      <c r="R19" s="45"/>
      <c r="S19" s="45"/>
      <c r="T19" s="45"/>
      <c r="U19" s="45"/>
    </row>
    <row r="20" spans="1:21" ht="12.75">
      <c r="A20" s="194" t="s">
        <v>1469</v>
      </c>
      <c r="B20" s="78" t="s">
        <v>1470</v>
      </c>
      <c r="C20" s="357" t="s">
        <v>1956</v>
      </c>
      <c r="D20" s="361" t="s">
        <v>57</v>
      </c>
      <c r="E20" s="114">
        <v>7</v>
      </c>
      <c r="F20" s="614"/>
      <c r="G20" s="457"/>
      <c r="H20" s="552"/>
      <c r="I20" s="439"/>
      <c r="J20" s="440"/>
      <c r="K20" s="80"/>
      <c r="L20" s="45"/>
      <c r="M20" s="45"/>
      <c r="N20" s="50"/>
      <c r="O20" s="45"/>
      <c r="P20" s="45"/>
      <c r="Q20" s="45"/>
      <c r="R20" s="45"/>
      <c r="S20" s="45"/>
      <c r="T20" s="45"/>
      <c r="U20" s="45"/>
    </row>
    <row r="21" spans="1:21" ht="22.5">
      <c r="A21" s="194" t="s">
        <v>1472</v>
      </c>
      <c r="B21" s="78" t="s">
        <v>1473</v>
      </c>
      <c r="C21" s="357" t="s">
        <v>3973</v>
      </c>
      <c r="D21" s="361" t="s">
        <v>57</v>
      </c>
      <c r="E21" s="114">
        <v>4</v>
      </c>
      <c r="F21" s="614"/>
      <c r="G21" s="457"/>
      <c r="H21" s="552"/>
      <c r="I21" s="439"/>
      <c r="J21" s="440"/>
      <c r="K21" s="80"/>
      <c r="L21" s="45"/>
      <c r="M21" s="45"/>
      <c r="N21" s="50"/>
      <c r="O21" s="45"/>
      <c r="P21" s="45"/>
      <c r="Q21" s="45"/>
      <c r="R21" s="45"/>
      <c r="S21" s="45"/>
      <c r="T21" s="45"/>
      <c r="U21" s="45"/>
    </row>
    <row r="22" spans="1:21" ht="12.75">
      <c r="A22" s="194" t="s">
        <v>1475</v>
      </c>
      <c r="B22" s="78" t="s">
        <v>1476</v>
      </c>
      <c r="C22" s="357" t="s">
        <v>1873</v>
      </c>
      <c r="D22" s="361" t="s">
        <v>57</v>
      </c>
      <c r="E22" s="114">
        <v>200</v>
      </c>
      <c r="F22" s="614"/>
      <c r="G22" s="457"/>
      <c r="H22" s="552"/>
      <c r="I22" s="439"/>
      <c r="J22" s="440"/>
      <c r="K22" s="80"/>
      <c r="L22" s="45"/>
      <c r="M22" s="45"/>
      <c r="N22" s="50"/>
      <c r="O22" s="45"/>
      <c r="P22" s="45"/>
      <c r="Q22" s="45"/>
      <c r="R22" s="45"/>
      <c r="S22" s="45"/>
      <c r="T22" s="45"/>
      <c r="U22" s="45"/>
    </row>
    <row r="23" spans="1:21" ht="13.5" thickBot="1">
      <c r="A23" s="194" t="s">
        <v>1478</v>
      </c>
      <c r="B23" s="336" t="s">
        <v>1479</v>
      </c>
      <c r="C23" s="370" t="s">
        <v>1874</v>
      </c>
      <c r="D23" s="366" t="s">
        <v>57</v>
      </c>
      <c r="E23" s="114">
        <v>1</v>
      </c>
      <c r="F23" s="615"/>
      <c r="G23" s="457"/>
      <c r="H23" s="552"/>
      <c r="I23" s="439"/>
      <c r="J23" s="440"/>
      <c r="K23" s="80"/>
      <c r="L23" s="45"/>
      <c r="M23" s="45"/>
      <c r="N23" s="50"/>
      <c r="O23" s="45"/>
      <c r="P23" s="45"/>
      <c r="Q23" s="45"/>
      <c r="R23" s="45"/>
      <c r="S23" s="45"/>
      <c r="T23" s="45"/>
      <c r="U23" s="45"/>
    </row>
    <row r="24" spans="1:21" ht="13.5" thickBot="1">
      <c r="A24" s="197" t="s">
        <v>1481</v>
      </c>
      <c r="B24" s="483" t="s">
        <v>1438</v>
      </c>
      <c r="C24" s="484" t="s">
        <v>1482</v>
      </c>
      <c r="D24" s="485"/>
      <c r="E24" s="486"/>
      <c r="F24" s="486"/>
      <c r="G24" s="486"/>
      <c r="H24" s="541"/>
      <c r="I24" s="542"/>
      <c r="J24" s="543"/>
      <c r="K24" s="82"/>
      <c r="L24" s="45"/>
      <c r="M24" s="45"/>
      <c r="N24" s="45"/>
    </row>
    <row r="25" spans="1:21" ht="22.5">
      <c r="A25" s="194" t="s">
        <v>1483</v>
      </c>
      <c r="B25" s="480" t="s">
        <v>1441</v>
      </c>
      <c r="C25" s="481" t="s">
        <v>1880</v>
      </c>
      <c r="D25" s="361" t="s">
        <v>62</v>
      </c>
      <c r="E25" s="105">
        <v>340</v>
      </c>
      <c r="F25" s="616"/>
      <c r="G25" s="463"/>
      <c r="H25" s="454"/>
      <c r="I25" s="439"/>
      <c r="J25" s="440"/>
      <c r="K25" s="80"/>
      <c r="L25" s="45"/>
      <c r="M25" s="45"/>
      <c r="N25" s="45"/>
    </row>
    <row r="26" spans="1:21" ht="22.5">
      <c r="A26" s="194" t="s">
        <v>1485</v>
      </c>
      <c r="B26" s="78" t="s">
        <v>1444</v>
      </c>
      <c r="C26" s="357" t="s">
        <v>1883</v>
      </c>
      <c r="D26" s="361" t="s">
        <v>57</v>
      </c>
      <c r="E26" s="105">
        <v>30</v>
      </c>
      <c r="F26" s="614"/>
      <c r="G26" s="463"/>
      <c r="H26" s="454"/>
      <c r="I26" s="439"/>
      <c r="J26" s="440"/>
      <c r="K26" s="80"/>
      <c r="L26" s="45"/>
      <c r="M26" s="45"/>
      <c r="N26" s="45"/>
    </row>
    <row r="27" spans="1:21" ht="22.5">
      <c r="A27" s="194" t="s">
        <v>1487</v>
      </c>
      <c r="B27" s="78" t="s">
        <v>1447</v>
      </c>
      <c r="C27" s="357" t="s">
        <v>1960</v>
      </c>
      <c r="D27" s="361" t="s">
        <v>62</v>
      </c>
      <c r="E27" s="105">
        <v>471</v>
      </c>
      <c r="F27" s="614"/>
      <c r="G27" s="463"/>
      <c r="H27" s="454"/>
      <c r="I27" s="439"/>
      <c r="J27" s="440"/>
      <c r="K27" s="80"/>
      <c r="L27" s="45"/>
      <c r="M27" s="45"/>
      <c r="N27" s="45"/>
    </row>
    <row r="28" spans="1:21" ht="22.5">
      <c r="A28" s="194" t="s">
        <v>1489</v>
      </c>
      <c r="B28" s="78" t="s">
        <v>1450</v>
      </c>
      <c r="C28" s="357" t="s">
        <v>1881</v>
      </c>
      <c r="D28" s="361" t="s">
        <v>57</v>
      </c>
      <c r="E28" s="105">
        <v>49</v>
      </c>
      <c r="F28" s="614"/>
      <c r="G28" s="463"/>
      <c r="H28" s="454"/>
      <c r="I28" s="439"/>
      <c r="J28" s="440"/>
      <c r="K28" s="80"/>
      <c r="L28" s="45"/>
      <c r="M28" s="45"/>
      <c r="N28" s="45"/>
    </row>
    <row r="29" spans="1:21" ht="22.5">
      <c r="A29" s="194" t="s">
        <v>1491</v>
      </c>
      <c r="B29" s="78" t="s">
        <v>1453</v>
      </c>
      <c r="C29" s="357" t="s">
        <v>3329</v>
      </c>
      <c r="D29" s="361" t="s">
        <v>62</v>
      </c>
      <c r="E29" s="105">
        <v>150</v>
      </c>
      <c r="F29" s="614"/>
      <c r="G29" s="463"/>
      <c r="H29" s="454"/>
      <c r="I29" s="439"/>
      <c r="J29" s="440"/>
      <c r="K29" s="80"/>
      <c r="L29" s="45"/>
      <c r="M29" s="45"/>
      <c r="N29" s="45"/>
    </row>
    <row r="30" spans="1:21" ht="13.5" thickBot="1">
      <c r="A30" s="194" t="s">
        <v>1492</v>
      </c>
      <c r="B30" s="336" t="s">
        <v>1455</v>
      </c>
      <c r="C30" s="370" t="s">
        <v>1874</v>
      </c>
      <c r="D30" s="366" t="s">
        <v>57</v>
      </c>
      <c r="E30" s="105">
        <v>41</v>
      </c>
      <c r="F30" s="615"/>
      <c r="G30" s="465"/>
      <c r="H30" s="503"/>
      <c r="I30" s="439"/>
      <c r="J30" s="440"/>
      <c r="K30" s="80"/>
      <c r="L30" s="45"/>
      <c r="M30" s="45"/>
      <c r="N30" s="45"/>
    </row>
    <row r="31" spans="1:21" ht="13.5" thickBot="1">
      <c r="A31" s="197" t="s">
        <v>1493</v>
      </c>
      <c r="B31" s="483" t="s">
        <v>1438</v>
      </c>
      <c r="C31" s="484" t="s">
        <v>1494</v>
      </c>
      <c r="D31" s="485"/>
      <c r="E31" s="486"/>
      <c r="F31" s="486"/>
      <c r="G31" s="486"/>
      <c r="H31" s="541"/>
      <c r="I31" s="542"/>
      <c r="J31" s="543"/>
      <c r="K31" s="82"/>
      <c r="L31" s="45"/>
      <c r="M31" s="45"/>
      <c r="N31" s="45"/>
    </row>
    <row r="32" spans="1:21" ht="22.5">
      <c r="A32" s="194" t="s">
        <v>1495</v>
      </c>
      <c r="B32" s="480" t="s">
        <v>1441</v>
      </c>
      <c r="C32" s="481" t="s">
        <v>1875</v>
      </c>
      <c r="D32" s="361" t="s">
        <v>62</v>
      </c>
      <c r="E32" s="105">
        <v>950</v>
      </c>
      <c r="F32" s="616"/>
      <c r="G32" s="463"/>
      <c r="H32" s="454"/>
      <c r="I32" s="439"/>
      <c r="J32" s="440"/>
      <c r="K32" s="80"/>
      <c r="L32" s="45"/>
      <c r="M32" s="45"/>
      <c r="N32" s="45"/>
    </row>
    <row r="33" spans="1:14" ht="12.75">
      <c r="A33" s="194" t="s">
        <v>1497</v>
      </c>
      <c r="B33" s="78" t="s">
        <v>1444</v>
      </c>
      <c r="C33" s="357" t="s">
        <v>3467</v>
      </c>
      <c r="D33" s="361" t="s">
        <v>62</v>
      </c>
      <c r="E33" s="105">
        <v>950</v>
      </c>
      <c r="F33" s="614"/>
      <c r="G33" s="463"/>
      <c r="H33" s="454"/>
      <c r="I33" s="439"/>
      <c r="J33" s="440"/>
      <c r="K33" s="80"/>
      <c r="L33" s="45"/>
      <c r="M33" s="45"/>
      <c r="N33" s="45"/>
    </row>
    <row r="34" spans="1:14" ht="22.5">
      <c r="A34" s="194" t="s">
        <v>1498</v>
      </c>
      <c r="B34" s="78" t="s">
        <v>1447</v>
      </c>
      <c r="C34" s="357" t="s">
        <v>1876</v>
      </c>
      <c r="D34" s="361" t="s">
        <v>62</v>
      </c>
      <c r="E34" s="181">
        <v>9</v>
      </c>
      <c r="F34" s="614"/>
      <c r="G34" s="463"/>
      <c r="H34" s="454"/>
      <c r="I34" s="439"/>
      <c r="J34" s="440"/>
      <c r="K34" s="80"/>
      <c r="L34" s="45"/>
      <c r="M34" s="45"/>
      <c r="N34" s="45"/>
    </row>
    <row r="35" spans="1:14" ht="22.5">
      <c r="A35" s="194" t="s">
        <v>1499</v>
      </c>
      <c r="B35" s="78" t="s">
        <v>1450</v>
      </c>
      <c r="C35" s="357" t="s">
        <v>1878</v>
      </c>
      <c r="D35" s="361" t="s">
        <v>57</v>
      </c>
      <c r="E35" s="181">
        <v>53</v>
      </c>
      <c r="F35" s="614"/>
      <c r="G35" s="463"/>
      <c r="H35" s="454"/>
      <c r="I35" s="439"/>
      <c r="J35" s="440"/>
      <c r="K35" s="80"/>
      <c r="L35" s="45"/>
      <c r="M35" s="45"/>
      <c r="N35" s="45"/>
    </row>
    <row r="36" spans="1:14" ht="12.75">
      <c r="A36" s="194" t="s">
        <v>1501</v>
      </c>
      <c r="B36" s="78" t="s">
        <v>1453</v>
      </c>
      <c r="C36" s="357" t="s">
        <v>1879</v>
      </c>
      <c r="D36" s="361" t="s">
        <v>57</v>
      </c>
      <c r="E36" s="181">
        <v>84</v>
      </c>
      <c r="F36" s="614"/>
      <c r="G36" s="463"/>
      <c r="H36" s="454"/>
      <c r="I36" s="439"/>
      <c r="J36" s="440"/>
      <c r="K36" s="80"/>
      <c r="L36" s="45"/>
      <c r="M36" s="45"/>
      <c r="N36" s="45"/>
    </row>
    <row r="37" spans="1:14" ht="22.5">
      <c r="A37" s="194" t="s">
        <v>1503</v>
      </c>
      <c r="B37" s="78" t="s">
        <v>1455</v>
      </c>
      <c r="C37" s="357" t="s">
        <v>3460</v>
      </c>
      <c r="D37" s="361" t="s">
        <v>62</v>
      </c>
      <c r="E37" s="181">
        <v>6</v>
      </c>
      <c r="F37" s="614"/>
      <c r="G37" s="463"/>
      <c r="H37" s="454"/>
      <c r="I37" s="439"/>
      <c r="J37" s="440"/>
      <c r="K37" s="80"/>
      <c r="L37" s="45"/>
      <c r="M37" s="45"/>
      <c r="N37" s="45"/>
    </row>
    <row r="38" spans="1:14" ht="22.5">
      <c r="A38" s="194" t="s">
        <v>1504</v>
      </c>
      <c r="B38" s="78" t="s">
        <v>1458</v>
      </c>
      <c r="C38" s="357" t="s">
        <v>3458</v>
      </c>
      <c r="D38" s="361" t="s">
        <v>57</v>
      </c>
      <c r="E38" s="181">
        <v>2</v>
      </c>
      <c r="F38" s="614"/>
      <c r="G38" s="463"/>
      <c r="H38" s="454"/>
      <c r="I38" s="439"/>
      <c r="J38" s="440"/>
      <c r="K38" s="80"/>
      <c r="L38" s="45"/>
      <c r="M38" s="45"/>
      <c r="N38" s="45"/>
    </row>
    <row r="39" spans="1:14" ht="13.5" thickBot="1">
      <c r="A39" s="194" t="s">
        <v>1505</v>
      </c>
      <c r="B39" s="78" t="s">
        <v>1461</v>
      </c>
      <c r="C39" s="357" t="s">
        <v>1874</v>
      </c>
      <c r="D39" s="361" t="s">
        <v>57</v>
      </c>
      <c r="E39" s="181">
        <v>1</v>
      </c>
      <c r="F39" s="614"/>
      <c r="G39" s="463"/>
      <c r="H39" s="454"/>
      <c r="I39" s="544"/>
      <c r="J39" s="83"/>
      <c r="K39" s="84"/>
      <c r="L39" s="45"/>
      <c r="M39" s="45"/>
      <c r="N39" s="45"/>
    </row>
    <row r="40" spans="1:14" ht="30" customHeight="1" thickBot="1">
      <c r="B40" s="853"/>
      <c r="C40" s="854"/>
      <c r="D40" s="854"/>
      <c r="E40" s="854"/>
      <c r="F40" s="854"/>
      <c r="G40" s="854"/>
      <c r="H40" s="855"/>
      <c r="I40" s="43"/>
      <c r="J40" s="45"/>
      <c r="K40" s="45"/>
      <c r="L40" s="45"/>
      <c r="M40" s="45"/>
      <c r="N40" s="45"/>
    </row>
    <row r="41" spans="1:14" ht="13.5" customHeight="1">
      <c r="B41" s="44"/>
      <c r="C41" s="45"/>
      <c r="D41" s="47"/>
      <c r="E41" s="43"/>
      <c r="F41" s="45"/>
      <c r="G41" s="45"/>
      <c r="H41" s="46"/>
      <c r="I41" s="43"/>
      <c r="J41" s="45"/>
      <c r="K41" s="45"/>
      <c r="L41" s="45"/>
      <c r="M41" s="45"/>
      <c r="N41" s="45"/>
    </row>
  </sheetData>
  <mergeCells count="8">
    <mergeCell ref="B40:H40"/>
    <mergeCell ref="B1:H1"/>
    <mergeCell ref="B2:H2"/>
    <mergeCell ref="B3:H3"/>
    <mergeCell ref="B4:H4"/>
    <mergeCell ref="B5:H5"/>
    <mergeCell ref="B6:H6"/>
    <mergeCell ref="D8:H8"/>
  </mergeCells>
  <phoneticPr fontId="26" type="noConversion"/>
  <printOptions horizontalCentered="1"/>
  <pageMargins left="0.39370078740157483" right="0.39370078740157483" top="0.39370078740157483" bottom="0.39370078740157483" header="0" footer="0"/>
  <pageSetup paperSize="9" scale="6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da980d8-7ee1-4d00-ab69-1722685a580f" xsi:nil="true"/>
    <lcf76f155ced4ddcb4097134ff3c332f xmlns="c6af9477-5e1e-4bc9-93fb-23d0d49e1ec5">
      <Terms xmlns="http://schemas.microsoft.com/office/infopath/2007/PartnerControls"/>
    </lcf76f155ced4ddcb4097134ff3c332f>
  </documentManagement>
</p:properti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Y l t b W 9 Q Q g x 6 l A A A A 9 g A A A B I A H A B D b 2 5 m a W c v U G F j a 2 F n Z S 5 4 b W w g o h g A K K A U A A A A A A A A A A A A A A A A A A A A A A A A A A A A h Y 9 B D o I w F E S v Q r q n L a D R k E 9 J d C u J 0 c S 4 b U q F R i i E F s v d X H g k r y B G U X c u 5 8 1 b z N y v N 0 i H u v I u s j O q 0 Q k K M E W e 1 K L J l S 4 S 1 N u T v 0 Q p g y 0 X Z 1 5 I b 5 S 1 i Q e T J 6 i 0 t o 0 J c c 5 h F + G m K 0 h I a U C O 2 W Y v S l l z 9 J H V f 9 l X 2 l i u h U Q M D q 8 x L M T B b I H n N M I U y A Q h U / o r h O P e Z / s D Y d 1 X t u 8 k a 6 2 / 2 g G Z I p D 3 B / Y A U E s D B B Q A A g A I A G J b W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i W 1 t b K I p H u A 4 A A A A R A A A A E w A c A E Z v c m 1 1 b G F z L 1 N l Y 3 R p b 2 4 x L m 0 g o h g A K K A U A A A A A A A A A A A A A A A A A A A A A A A A A A A A K 0 5 N L s n M z 1 M I h t C G 1 g B Q S w E C L Q A U A A I A C A B i W 1 t b 1 B C D H q U A A A D 2 A A A A E g A A A A A A A A A A A A A A A A A A A A A A Q 2 9 u Z m l n L 1 B h Y 2 t h Z 2 U u e G 1 s U E s B A i 0 A F A A C A A g A Y l t b W w / K 6 a u k A A A A 6 Q A A A B M A A A A A A A A A A A A A A A A A 8 Q A A A F t D b 2 5 0 Z W 5 0 X 1 R 5 c G V z X S 5 4 b W x Q S w E C L Q A U A A I A C A B i W 1 t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G u s o I s s m y U + / 0 d e C w E 4 1 8 Q A A A A A C A A A A A A A Q Z g A A A A E A A C A A A A A a J 1 z 6 9 O s y R o L x 8 A p 2 V G U z u 9 u Z U 1 W s W n a P p y 6 U b a Q M a A A A A A A O g A A A A A I A A C A A A A B x V 6 1 Q 0 N X t l B / f p U 8 v b S H + B t 0 v c S v f q L i J N A 8 K V 0 m p C l A A A A B G J k s g H i 1 q a M Y I / 8 0 z M 1 V 7 v K H t l j z z 4 Z 2 6 b b m M I v h v T / d K 0 c 9 v s u h h w D W 3 u c r n G w G f W i P S u E o v 7 h B s J e W 5 K i R 6 H T I H s x F u d b J k r t A 6 k j 0 9 H U A A A A B i z 7 p U + e W 7 / v j e S A s 3 q W U K S g u P l Y v + 9 F O t 4 r D h W t g t 6 b x m E 9 i j L / l q A j u i L L O E g t 0 Y r G Q B G P w D K o a 1 b o S T j Q 9 d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A6325BB7C979A488E06C373488F3E35" ma:contentTypeVersion="16" ma:contentTypeDescription="Crie um novo documento." ma:contentTypeScope="" ma:versionID="97c85bdee9ad34b92ab8406576180dad">
  <xsd:schema xmlns:xsd="http://www.w3.org/2001/XMLSchema" xmlns:xs="http://www.w3.org/2001/XMLSchema" xmlns:p="http://schemas.microsoft.com/office/2006/metadata/properties" xmlns:ns2="0da980d8-7ee1-4d00-ab69-1722685a580f" xmlns:ns3="c6af9477-5e1e-4bc9-93fb-23d0d49e1ec5" targetNamespace="http://schemas.microsoft.com/office/2006/metadata/properties" ma:root="true" ma:fieldsID="3f5ad6e82a20856ddd7a4d69ec1348b7" ns2:_="" ns3:_="">
    <xsd:import namespace="0da980d8-7ee1-4d00-ab69-1722685a580f"/>
    <xsd:import namespace="c6af9477-5e1e-4bc9-93fb-23d0d49e1ec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a980d8-7ee1-4d00-ab69-1722685a580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1cd1e532-95f8-4a54-ab62-2ee4598973da}" ma:internalName="TaxCatchAll" ma:showField="CatchAllData" ma:web="0da980d8-7ee1-4d00-ab69-1722685a58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af9477-5e1e-4bc9-93fb-23d0d49e1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0f311d96-b3e4-4e6c-9f02-3b6199f122f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807CB8-4D83-4C40-AF6A-4CF274569A93}">
  <ds:schemaRefs>
    <ds:schemaRef ds:uri="http://schemas.microsoft.com/office/2006/metadata/properties"/>
    <ds:schemaRef ds:uri="http://schemas.microsoft.com/office/infopath/2007/PartnerControls"/>
    <ds:schemaRef ds:uri="0da980d8-7ee1-4d00-ab69-1722685a580f"/>
    <ds:schemaRef ds:uri="c6af9477-5e1e-4bc9-93fb-23d0d49e1ec5"/>
  </ds:schemaRefs>
</ds:datastoreItem>
</file>

<file path=customXml/itemProps2.xml><?xml version="1.0" encoding="utf-8"?>
<ds:datastoreItem xmlns:ds="http://schemas.openxmlformats.org/officeDocument/2006/customXml" ds:itemID="{F645A1A3-1F05-44D1-83B4-3904849D0C9E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2BEDD74-AE8E-49A4-BAD3-22F9F81DD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a980d8-7ee1-4d00-ab69-1722685a580f"/>
    <ds:schemaRef ds:uri="c6af9477-5e1e-4bc9-93fb-23d0d49e1e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EF362BD-2D2D-4DB7-B37C-1D8A21DC56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56</vt:i4>
      </vt:variant>
    </vt:vector>
  </HeadingPairs>
  <TitlesOfParts>
    <vt:vector size="81" baseType="lpstr">
      <vt:lpstr>GERAL</vt:lpstr>
      <vt:lpstr>01.00-S. PRELIMINARES</vt:lpstr>
      <vt:lpstr>03.01-FUND E ESTRUTURAS</vt:lpstr>
      <vt:lpstr>04.01.2-ESQUADRIAS</vt:lpstr>
      <vt:lpstr>04.01.4-COBERTURAS</vt:lpstr>
      <vt:lpstr>05.03-DRENAGEM</vt:lpstr>
      <vt:lpstr>06.01-ELETRICO E LUMINOTECNICO</vt:lpstr>
      <vt:lpstr>06.01-SUBESTAÇÃO E DISTRIBUIÇÃO</vt:lpstr>
      <vt:lpstr>06.01-SPDA</vt:lpstr>
      <vt:lpstr>06.09-CABEAMENTO ESTRUTURADO</vt:lpstr>
      <vt:lpstr>10.00-S. AUX. E ADM</vt:lpstr>
      <vt:lpstr>CRONOGRAMA GERAL</vt:lpstr>
      <vt:lpstr>02.00-CRONO</vt:lpstr>
      <vt:lpstr>03.01-CRONO</vt:lpstr>
      <vt:lpstr>04.01.2-CRONO</vt:lpstr>
      <vt:lpstr>04.01.4-CRONO</vt:lpstr>
      <vt:lpstr>05.03-CRONO</vt:lpstr>
      <vt:lpstr>06.01-CRONO</vt:lpstr>
      <vt:lpstr>06.01-CRONO SUB</vt:lpstr>
      <vt:lpstr>06.01-CRONO SPDA</vt:lpstr>
      <vt:lpstr>06.09-CRONO</vt:lpstr>
      <vt:lpstr>10.00-CRONO</vt:lpstr>
      <vt:lpstr>CPUs</vt:lpstr>
      <vt:lpstr>BDI Obra</vt:lpstr>
      <vt:lpstr>BDI Equipamentos</vt:lpstr>
      <vt:lpstr>'01.00-S. PRELIMINARES'!Area_de_impressao</vt:lpstr>
      <vt:lpstr>'02.00-CRONO'!Area_de_impressao</vt:lpstr>
      <vt:lpstr>'03.01-CRONO'!Area_de_impressao</vt:lpstr>
      <vt:lpstr>'03.01-FUND E ESTRUTURAS'!Area_de_impressao</vt:lpstr>
      <vt:lpstr>'04.01.2-CRONO'!Area_de_impressao</vt:lpstr>
      <vt:lpstr>'04.01.2-ESQUADRIAS'!Area_de_impressao</vt:lpstr>
      <vt:lpstr>'04.01.4-COBERTURAS'!Area_de_impressao</vt:lpstr>
      <vt:lpstr>'04.01.4-CRONO'!Area_de_impressao</vt:lpstr>
      <vt:lpstr>'05.03-CRONO'!Area_de_impressao</vt:lpstr>
      <vt:lpstr>'05.03-DRENAGEM'!Area_de_impressao</vt:lpstr>
      <vt:lpstr>'06.01-CRONO'!Area_de_impressao</vt:lpstr>
      <vt:lpstr>'06.01-CRONO SPDA'!Area_de_impressao</vt:lpstr>
      <vt:lpstr>'06.01-CRONO SUB'!Area_de_impressao</vt:lpstr>
      <vt:lpstr>'06.01-ELETRICO E LUMINOTECNICO'!Area_de_impressao</vt:lpstr>
      <vt:lpstr>'06.01-SPDA'!Area_de_impressao</vt:lpstr>
      <vt:lpstr>'06.01-SUBESTAÇÃO E DISTRIBUIÇÃO'!Area_de_impressao</vt:lpstr>
      <vt:lpstr>'06.09-CABEAMENTO ESTRUTURADO'!Area_de_impressao</vt:lpstr>
      <vt:lpstr>'06.09-CRONO'!Area_de_impressao</vt:lpstr>
      <vt:lpstr>'10.00-CRONO'!Area_de_impressao</vt:lpstr>
      <vt:lpstr>'10.00-S. AUX. E ADM'!Area_de_impressao</vt:lpstr>
      <vt:lpstr>CPUs!Area_de_impressao</vt:lpstr>
      <vt:lpstr>'CRONOGRAMA GERAL'!Area_de_impressao</vt:lpstr>
      <vt:lpstr>GERAL!Area_de_impressao</vt:lpstr>
      <vt:lpstr>'01.00-S. PRELIMINARES'!Titulos_de_impressao</vt:lpstr>
      <vt:lpstr>'03.01-FUND E ESTRUTURAS'!Titulos_de_impressao</vt:lpstr>
      <vt:lpstr>'04.01.2-ESQUADRIAS'!Titulos_de_impressao</vt:lpstr>
      <vt:lpstr>'04.01.4-COBERTURAS'!Titulos_de_impressao</vt:lpstr>
      <vt:lpstr>'05.03-DRENAGEM'!Titulos_de_impressao</vt:lpstr>
      <vt:lpstr>'06.01-ELETRICO E LUMINOTECNICO'!Titulos_de_impressao</vt:lpstr>
      <vt:lpstr>'06.01-SPDA'!Titulos_de_impressao</vt:lpstr>
      <vt:lpstr>'06.01-SUBESTAÇÃO E DISTRIBUIÇÃO'!Titulos_de_impressao</vt:lpstr>
      <vt:lpstr>'06.09-CABEAMENTO ESTRUTURADO'!Titulos_de_impressao</vt:lpstr>
      <vt:lpstr>'10.00-S. AUX. E ADM'!Titulos_de_impressao</vt:lpstr>
      <vt:lpstr>CPUs!Titulos_de_impressao</vt:lpstr>
      <vt:lpstr>GERAL!Z_169AAC84_5344_41E2_A29F_1786448077AD_.wvu.Cols</vt:lpstr>
      <vt:lpstr>'01.00-S. PRELIMINARES'!Z_169AAC84_5344_41E2_A29F_1786448077AD_.wvu.PrintArea</vt:lpstr>
      <vt:lpstr>'03.01-FUND E ESTRUTURAS'!Z_169AAC84_5344_41E2_A29F_1786448077AD_.wvu.PrintArea</vt:lpstr>
      <vt:lpstr>'04.01.2-ESQUADRIAS'!Z_169AAC84_5344_41E2_A29F_1786448077AD_.wvu.PrintArea</vt:lpstr>
      <vt:lpstr>'04.01.4-COBERTURAS'!Z_169AAC84_5344_41E2_A29F_1786448077AD_.wvu.PrintArea</vt:lpstr>
      <vt:lpstr>'05.03-DRENAGEM'!Z_169AAC84_5344_41E2_A29F_1786448077AD_.wvu.PrintArea</vt:lpstr>
      <vt:lpstr>'06.01-ELETRICO E LUMINOTECNICO'!Z_169AAC84_5344_41E2_A29F_1786448077AD_.wvu.PrintArea</vt:lpstr>
      <vt:lpstr>'06.01-SPDA'!Z_169AAC84_5344_41E2_A29F_1786448077AD_.wvu.PrintArea</vt:lpstr>
      <vt:lpstr>'06.01-SUBESTAÇÃO E DISTRIBUIÇÃO'!Z_169AAC84_5344_41E2_A29F_1786448077AD_.wvu.PrintArea</vt:lpstr>
      <vt:lpstr>'06.09-CABEAMENTO ESTRUTURADO'!Z_169AAC84_5344_41E2_A29F_1786448077AD_.wvu.PrintArea</vt:lpstr>
      <vt:lpstr>'10.00-S. AUX. E ADM'!Z_169AAC84_5344_41E2_A29F_1786448077AD_.wvu.PrintArea</vt:lpstr>
      <vt:lpstr>GERAL!Z_169AAC84_5344_41E2_A29F_1786448077AD_.wvu.PrintArea</vt:lpstr>
      <vt:lpstr>'01.00-S. PRELIMINARES'!Z_169AAC84_5344_41E2_A29F_1786448077AD_.wvu.PrintTitles</vt:lpstr>
      <vt:lpstr>'03.01-FUND E ESTRUTURAS'!Z_169AAC84_5344_41E2_A29F_1786448077AD_.wvu.PrintTitles</vt:lpstr>
      <vt:lpstr>'04.01.2-ESQUADRIAS'!Z_169AAC84_5344_41E2_A29F_1786448077AD_.wvu.PrintTitles</vt:lpstr>
      <vt:lpstr>'04.01.4-COBERTURAS'!Z_169AAC84_5344_41E2_A29F_1786448077AD_.wvu.PrintTitles</vt:lpstr>
      <vt:lpstr>'05.03-DRENAGEM'!Z_169AAC84_5344_41E2_A29F_1786448077AD_.wvu.PrintTitles</vt:lpstr>
      <vt:lpstr>'06.01-ELETRICO E LUMINOTECNICO'!Z_169AAC84_5344_41E2_A29F_1786448077AD_.wvu.PrintTitles</vt:lpstr>
      <vt:lpstr>'06.01-SPDA'!Z_169AAC84_5344_41E2_A29F_1786448077AD_.wvu.PrintTitles</vt:lpstr>
      <vt:lpstr>'06.01-SUBESTAÇÃO E DISTRIBUIÇÃO'!Z_169AAC84_5344_41E2_A29F_1786448077AD_.wvu.PrintTitles</vt:lpstr>
      <vt:lpstr>'06.09-CABEAMENTO ESTRUTURADO'!Z_169AAC84_5344_41E2_A29F_1786448077AD_.wvu.PrintTitles</vt:lpstr>
      <vt:lpstr>'10.00-S. AUX. E ADM'!Z_169AAC84_5344_41E2_A29F_1786448077AD_.wvu.PrintTitles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Ivana  Perucci</cp:lastModifiedBy>
  <cp:revision/>
  <cp:lastPrinted>2026-05-19T14:17:08Z</cp:lastPrinted>
  <dcterms:created xsi:type="dcterms:W3CDTF">2009-10-09T18:36:00Z</dcterms:created>
  <dcterms:modified xsi:type="dcterms:W3CDTF">2026-05-21T16:44:00Z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DEEEB277E9C744CE9EFCBA6B5E4A8F87_13</vt:lpwstr>
  </property>
  <property fmtid="{D5CDD505-2E9C-101B-9397-08002B2CF9AE}" pid="3" name="KSOProductBuildVer">
    <vt:lpwstr>1046-12.2.0.18911</vt:lpwstr>
  </property>
  <property fmtid="{D5CDD505-2E9C-101B-9397-08002B2CF9AE}" pid="4" name="ContentTypeId">
    <vt:lpwstr>0x010100EA6325BB7C979A488E06C373488F3E35</vt:lpwstr>
  </property>
  <property fmtid="{D5CDD505-2E9C-101B-9397-08002B2CF9AE}" pid="5" name="MediaServiceImageTags">
    <vt:lpwstr/>
  </property>
</Properties>
</file>